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"/>
    </mc:Choice>
  </mc:AlternateContent>
  <xr:revisionPtr revIDLastSave="325" documentId="13_ncr:1_{7218D5F1-35AB-451F-89D2-A826958F43DB}" xr6:coauthVersionLast="47" xr6:coauthVersionMax="47" xr10:uidLastSave="{7D401308-A2D9-4520-AE2B-E19337FB5C87}"/>
  <bookViews>
    <workbookView xWindow="19200" yWindow="0" windowWidth="19200" windowHeight="21600" activeTab="2" xr2:uid="{00000000-000D-0000-FFFF-FFFF00000000}"/>
  </bookViews>
  <sheets>
    <sheet name="ROP 2024" sheetId="2" r:id="rId1"/>
    <sheet name="ROP-Michał-2024" sheetId="4" r:id="rId2"/>
    <sheet name="ROP-Michał-2025" sheetId="6" r:id="rId3"/>
    <sheet name="Profitability of ROP TVMs" sheetId="1" r:id="rId4"/>
    <sheet name="Automaty do relokacji!!!" sheetId="5" r:id="rId5"/>
    <sheet name="Rodzaje TVM-aktualizacja 2025" sheetId="3" r:id="rId6"/>
  </sheets>
  <externalReferences>
    <externalReference r:id="rId7"/>
  </externalReferences>
  <definedNames>
    <definedName name="_xlnm._FilterDatabase" localSheetId="3" hidden="1">'Profitability of ROP TVMs'!$A$1:$AS$102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3" i="6" l="1"/>
  <c r="SX3" i="6"/>
  <c r="SY3" i="6"/>
  <c r="QO127" i="6"/>
  <c r="SS4" i="6"/>
  <c r="SS5" i="6"/>
  <c r="SS6" i="6"/>
  <c r="SS7" i="6"/>
  <c r="SS8" i="6"/>
  <c r="SS9" i="6"/>
  <c r="SS10" i="6"/>
  <c r="SS11" i="6"/>
  <c r="SS12" i="6"/>
  <c r="SS13" i="6"/>
  <c r="SS14" i="6"/>
  <c r="SS15" i="6"/>
  <c r="SS16" i="6"/>
  <c r="SS17" i="6"/>
  <c r="SS18" i="6"/>
  <c r="SS19" i="6"/>
  <c r="SS20" i="6"/>
  <c r="SS21" i="6"/>
  <c r="SS22" i="6"/>
  <c r="SS23" i="6"/>
  <c r="SS24" i="6"/>
  <c r="SS25" i="6"/>
  <c r="SS26" i="6"/>
  <c r="SS27" i="6"/>
  <c r="SS28" i="6"/>
  <c r="SS29" i="6"/>
  <c r="SS30" i="6"/>
  <c r="SS31" i="6"/>
  <c r="SS32" i="6"/>
  <c r="SS33" i="6"/>
  <c r="SS34" i="6"/>
  <c r="SS35" i="6"/>
  <c r="SS36" i="6"/>
  <c r="SS37" i="6"/>
  <c r="SS38" i="6"/>
  <c r="SS39" i="6"/>
  <c r="SS40" i="6"/>
  <c r="SS41" i="6"/>
  <c r="SS42" i="6"/>
  <c r="SS43" i="6"/>
  <c r="SS44" i="6"/>
  <c r="SS45" i="6"/>
  <c r="SS46" i="6"/>
  <c r="SS47" i="6"/>
  <c r="SS48" i="6"/>
  <c r="SS49" i="6"/>
  <c r="SS50" i="6"/>
  <c r="SS51" i="6"/>
  <c r="SS52" i="6"/>
  <c r="SS53" i="6"/>
  <c r="SS54" i="6"/>
  <c r="SS55" i="6"/>
  <c r="SS56" i="6"/>
  <c r="SS57" i="6"/>
  <c r="SS58" i="6"/>
  <c r="SS59" i="6"/>
  <c r="SS60" i="6"/>
  <c r="SS61" i="6"/>
  <c r="SS62" i="6"/>
  <c r="SS63" i="6"/>
  <c r="SS64" i="6"/>
  <c r="SS65" i="6"/>
  <c r="SS66" i="6"/>
  <c r="SS67" i="6"/>
  <c r="SS68" i="6"/>
  <c r="SS69" i="6"/>
  <c r="SS70" i="6"/>
  <c r="SS71" i="6"/>
  <c r="SS72" i="6"/>
  <c r="SS73" i="6"/>
  <c r="SS74" i="6"/>
  <c r="SS75" i="6"/>
  <c r="SS76" i="6"/>
  <c r="SS77" i="6"/>
  <c r="SS78" i="6"/>
  <c r="SS79" i="6"/>
  <c r="SS80" i="6"/>
  <c r="SS81" i="6"/>
  <c r="SS82" i="6"/>
  <c r="SS83" i="6"/>
  <c r="SS84" i="6"/>
  <c r="SS85" i="6"/>
  <c r="SS86" i="6"/>
  <c r="SS87" i="6"/>
  <c r="SS88" i="6"/>
  <c r="SS89" i="6"/>
  <c r="SS90" i="6"/>
  <c r="SS91" i="6"/>
  <c r="SS92" i="6"/>
  <c r="SS93" i="6"/>
  <c r="SS94" i="6"/>
  <c r="SS95" i="6"/>
  <c r="SS96" i="6"/>
  <c r="SS97" i="6"/>
  <c r="SS98" i="6"/>
  <c r="SS99" i="6"/>
  <c r="SS100" i="6"/>
  <c r="SS101" i="6"/>
  <c r="SS102" i="6"/>
  <c r="SS103" i="6"/>
  <c r="SS104" i="6"/>
  <c r="SS105" i="6"/>
  <c r="SS106" i="6"/>
  <c r="SS107" i="6"/>
  <c r="SS108" i="6"/>
  <c r="SS109" i="6"/>
  <c r="SS110" i="6"/>
  <c r="SS111" i="6"/>
  <c r="SS112" i="6"/>
  <c r="SS113" i="6"/>
  <c r="SS114" i="6"/>
  <c r="SS115" i="6"/>
  <c r="SS116" i="6"/>
  <c r="SS117" i="6"/>
  <c r="SS118" i="6"/>
  <c r="SS119" i="6"/>
  <c r="SS120" i="6"/>
  <c r="SS121" i="6"/>
  <c r="SS122" i="6"/>
  <c r="SS123" i="6"/>
  <c r="SS124" i="6"/>
  <c r="SS125" i="6"/>
  <c r="SS126" i="6"/>
  <c r="SS128" i="6"/>
  <c r="SS129" i="6"/>
  <c r="SS130" i="6"/>
  <c r="SS131" i="6"/>
  <c r="SS132" i="6"/>
  <c r="SS133" i="6"/>
  <c r="SS134" i="6"/>
  <c r="SS3" i="6"/>
  <c r="SI3" i="6"/>
  <c r="SH127" i="6"/>
  <c r="QZ4" i="6"/>
  <c r="QZ5" i="6"/>
  <c r="QZ6" i="6"/>
  <c r="QZ7" i="6"/>
  <c r="QZ8" i="6"/>
  <c r="QZ9" i="6"/>
  <c r="QZ10" i="6"/>
  <c r="QZ11" i="6"/>
  <c r="QZ12" i="6"/>
  <c r="QZ13" i="6"/>
  <c r="QZ14" i="6"/>
  <c r="QZ15" i="6"/>
  <c r="QZ16" i="6"/>
  <c r="QZ17" i="6"/>
  <c r="QZ18" i="6"/>
  <c r="QZ19" i="6"/>
  <c r="QZ20" i="6"/>
  <c r="QZ21" i="6"/>
  <c r="QZ22" i="6"/>
  <c r="QZ23" i="6"/>
  <c r="QZ24" i="6"/>
  <c r="QZ25" i="6"/>
  <c r="QZ26" i="6"/>
  <c r="QZ27" i="6"/>
  <c r="QZ28" i="6"/>
  <c r="QZ29" i="6"/>
  <c r="QZ30" i="6"/>
  <c r="QZ31" i="6"/>
  <c r="QZ32" i="6"/>
  <c r="QZ33" i="6"/>
  <c r="QZ34" i="6"/>
  <c r="QZ35" i="6"/>
  <c r="QZ36" i="6"/>
  <c r="QZ37" i="6"/>
  <c r="QZ38" i="6"/>
  <c r="QZ39" i="6"/>
  <c r="QZ40" i="6"/>
  <c r="QZ41" i="6"/>
  <c r="QZ42" i="6"/>
  <c r="QZ43" i="6"/>
  <c r="QZ44" i="6"/>
  <c r="QZ45" i="6"/>
  <c r="QZ46" i="6"/>
  <c r="QZ47" i="6"/>
  <c r="QZ48" i="6"/>
  <c r="QZ49" i="6"/>
  <c r="QZ50" i="6"/>
  <c r="QZ51" i="6"/>
  <c r="QZ52" i="6"/>
  <c r="QZ53" i="6"/>
  <c r="QZ54" i="6"/>
  <c r="QZ55" i="6"/>
  <c r="QZ56" i="6"/>
  <c r="QZ57" i="6"/>
  <c r="QZ58" i="6"/>
  <c r="QZ59" i="6"/>
  <c r="QZ60" i="6"/>
  <c r="QZ61" i="6"/>
  <c r="QZ62" i="6"/>
  <c r="QZ63" i="6"/>
  <c r="QZ64" i="6"/>
  <c r="QZ65" i="6"/>
  <c r="QZ66" i="6"/>
  <c r="QZ67" i="6"/>
  <c r="QZ68" i="6"/>
  <c r="QZ69" i="6"/>
  <c r="QZ70" i="6"/>
  <c r="QZ71" i="6"/>
  <c r="QZ72" i="6"/>
  <c r="QZ73" i="6"/>
  <c r="QZ74" i="6"/>
  <c r="QZ75" i="6"/>
  <c r="QZ76" i="6"/>
  <c r="QZ77" i="6"/>
  <c r="QZ78" i="6"/>
  <c r="QZ79" i="6"/>
  <c r="QZ80" i="6"/>
  <c r="QZ81" i="6"/>
  <c r="QZ82" i="6"/>
  <c r="QZ83" i="6"/>
  <c r="QZ84" i="6"/>
  <c r="QZ85" i="6"/>
  <c r="QZ86" i="6"/>
  <c r="QZ87" i="6"/>
  <c r="QZ88" i="6"/>
  <c r="QZ89" i="6"/>
  <c r="QZ90" i="6"/>
  <c r="QZ91" i="6"/>
  <c r="QZ92" i="6"/>
  <c r="QZ93" i="6"/>
  <c r="QZ94" i="6"/>
  <c r="QZ95" i="6"/>
  <c r="QZ96" i="6"/>
  <c r="QZ97" i="6"/>
  <c r="QZ98" i="6"/>
  <c r="QZ99" i="6"/>
  <c r="QZ100" i="6"/>
  <c r="QZ101" i="6"/>
  <c r="QZ102" i="6"/>
  <c r="QZ103" i="6"/>
  <c r="QZ104" i="6"/>
  <c r="QZ105" i="6"/>
  <c r="QZ106" i="6"/>
  <c r="QZ107" i="6"/>
  <c r="QZ108" i="6"/>
  <c r="QZ109" i="6"/>
  <c r="QZ110" i="6"/>
  <c r="QZ111" i="6"/>
  <c r="QZ112" i="6"/>
  <c r="QZ113" i="6"/>
  <c r="QZ114" i="6"/>
  <c r="QZ115" i="6"/>
  <c r="QZ116" i="6"/>
  <c r="QZ117" i="6"/>
  <c r="QZ118" i="6"/>
  <c r="QZ119" i="6"/>
  <c r="QZ120" i="6"/>
  <c r="QZ121" i="6"/>
  <c r="QZ122" i="6"/>
  <c r="QZ123" i="6"/>
  <c r="QZ124" i="6"/>
  <c r="QZ125" i="6"/>
  <c r="QZ126" i="6"/>
  <c r="QZ128" i="6"/>
  <c r="QZ129" i="6"/>
  <c r="QZ130" i="6"/>
  <c r="QZ131" i="6"/>
  <c r="QZ132" i="6"/>
  <c r="QZ133" i="6"/>
  <c r="QZ134" i="6"/>
  <c r="QZ3" i="6"/>
  <c r="QA40" i="6"/>
  <c r="TM3" i="6"/>
  <c r="TM4" i="6"/>
  <c r="TM5" i="6"/>
  <c r="TM6" i="6"/>
  <c r="TM7" i="6"/>
  <c r="TM8" i="6"/>
  <c r="TM9" i="6"/>
  <c r="TM10" i="6"/>
  <c r="TM11" i="6"/>
  <c r="TM12" i="6"/>
  <c r="TM13" i="6"/>
  <c r="TM14" i="6"/>
  <c r="TM15" i="6"/>
  <c r="TM16" i="6"/>
  <c r="TM17" i="6"/>
  <c r="TM18" i="6"/>
  <c r="TM19" i="6"/>
  <c r="TM20" i="6"/>
  <c r="TM21" i="6"/>
  <c r="TM22" i="6"/>
  <c r="TM23" i="6"/>
  <c r="TM24" i="6"/>
  <c r="TM25" i="6"/>
  <c r="TM26" i="6"/>
  <c r="TM27" i="6"/>
  <c r="TM28" i="6"/>
  <c r="TM29" i="6"/>
  <c r="TM30" i="6"/>
  <c r="TM31" i="6"/>
  <c r="TM32" i="6"/>
  <c r="TM33" i="6"/>
  <c r="TM34" i="6"/>
  <c r="TM35" i="6"/>
  <c r="TM36" i="6"/>
  <c r="TM37" i="6"/>
  <c r="TM38" i="6"/>
  <c r="TM39" i="6"/>
  <c r="TM40" i="6"/>
  <c r="TM41" i="6"/>
  <c r="TM42" i="6"/>
  <c r="TM43" i="6"/>
  <c r="TM44" i="6"/>
  <c r="TM45" i="6"/>
  <c r="TM46" i="6"/>
  <c r="TM47" i="6"/>
  <c r="TM48" i="6"/>
  <c r="TM49" i="6"/>
  <c r="TM50" i="6"/>
  <c r="TM51" i="6"/>
  <c r="TM52" i="6"/>
  <c r="TM53" i="6"/>
  <c r="TM54" i="6"/>
  <c r="TM55" i="6"/>
  <c r="TM56" i="6"/>
  <c r="TM57" i="6"/>
  <c r="TM58" i="6"/>
  <c r="TM59" i="6"/>
  <c r="TM60" i="6"/>
  <c r="TM61" i="6"/>
  <c r="TM62" i="6"/>
  <c r="TM63" i="6"/>
  <c r="TM64" i="6"/>
  <c r="TM65" i="6"/>
  <c r="TM66" i="6"/>
  <c r="TM67" i="6"/>
  <c r="TM68" i="6"/>
  <c r="TM69" i="6"/>
  <c r="TM70" i="6"/>
  <c r="TM71" i="6"/>
  <c r="TM72" i="6"/>
  <c r="TM73" i="6"/>
  <c r="TM74" i="6"/>
  <c r="TM75" i="6"/>
  <c r="TM76" i="6"/>
  <c r="TM77" i="6"/>
  <c r="TM78" i="6"/>
  <c r="TM79" i="6"/>
  <c r="TM80" i="6"/>
  <c r="TM81" i="6"/>
  <c r="TM82" i="6"/>
  <c r="TM83" i="6"/>
  <c r="TM84" i="6"/>
  <c r="TM85" i="6"/>
  <c r="TM86" i="6"/>
  <c r="TM87" i="6"/>
  <c r="TM88" i="6"/>
  <c r="TM89" i="6"/>
  <c r="TM90" i="6"/>
  <c r="TM91" i="6"/>
  <c r="TM92" i="6"/>
  <c r="TM93" i="6"/>
  <c r="TM94" i="6"/>
  <c r="TM95" i="6"/>
  <c r="TM96" i="6"/>
  <c r="TM97" i="6"/>
  <c r="TM98" i="6"/>
  <c r="TM99" i="6"/>
  <c r="TM100" i="6"/>
  <c r="TM101" i="6"/>
  <c r="TM102" i="6"/>
  <c r="TM103" i="6"/>
  <c r="TM104" i="6"/>
  <c r="TM105" i="6"/>
  <c r="TM106" i="6"/>
  <c r="TM107" i="6"/>
  <c r="TM108" i="6"/>
  <c r="TM109" i="6"/>
  <c r="TM110" i="6"/>
  <c r="TM111" i="6"/>
  <c r="TM112" i="6"/>
  <c r="TM113" i="6"/>
  <c r="TM114" i="6"/>
  <c r="TM115" i="6"/>
  <c r="TM116" i="6"/>
  <c r="TM117" i="6"/>
  <c r="TM118" i="6"/>
  <c r="TM119" i="6"/>
  <c r="TM126" i="6"/>
  <c r="TM127" i="6"/>
  <c r="TM128" i="6"/>
  <c r="TM129" i="6"/>
  <c r="TM130" i="6"/>
  <c r="TM131" i="6"/>
  <c r="TM132" i="6"/>
  <c r="TM133" i="6"/>
  <c r="TM134" i="6"/>
  <c r="TM2" i="6"/>
  <c r="QP3" i="6"/>
  <c r="QP7" i="6"/>
  <c r="QP8" i="6"/>
  <c r="QP11" i="6"/>
  <c r="QP12" i="6"/>
  <c r="QP15" i="6"/>
  <c r="QP16" i="6"/>
  <c r="QP19" i="6"/>
  <c r="QP20" i="6"/>
  <c r="QP23" i="6"/>
  <c r="QP24" i="6"/>
  <c r="QP27" i="6"/>
  <c r="QP28" i="6"/>
  <c r="QP4" i="6"/>
  <c r="QP5" i="6"/>
  <c r="QP6" i="6"/>
  <c r="QP9" i="6"/>
  <c r="QP10" i="6"/>
  <c r="QP13" i="6"/>
  <c r="QP14" i="6"/>
  <c r="QP17" i="6"/>
  <c r="QP18" i="6"/>
  <c r="QP21" i="6"/>
  <c r="QP22" i="6"/>
  <c r="QP25" i="6"/>
  <c r="QP26" i="6"/>
  <c r="QP29" i="6"/>
  <c r="QP30" i="6"/>
  <c r="QS3" i="6"/>
  <c r="QS124" i="6" s="1"/>
  <c r="SI4" i="6"/>
  <c r="SI5" i="6"/>
  <c r="SI6" i="6"/>
  <c r="SI7" i="6"/>
  <c r="SI8" i="6"/>
  <c r="SI9" i="6"/>
  <c r="SI10" i="6"/>
  <c r="SI11" i="6"/>
  <c r="SI12" i="6"/>
  <c r="SI13" i="6"/>
  <c r="SI14" i="6"/>
  <c r="SI15" i="6"/>
  <c r="SI16" i="6"/>
  <c r="SI17" i="6"/>
  <c r="SI18" i="6"/>
  <c r="SI19" i="6"/>
  <c r="SI20" i="6"/>
  <c r="SI21" i="6"/>
  <c r="SI22" i="6"/>
  <c r="SI23" i="6"/>
  <c r="SI24" i="6"/>
  <c r="SI25" i="6"/>
  <c r="SI26" i="6"/>
  <c r="SI27" i="6"/>
  <c r="SI28" i="6"/>
  <c r="SI29" i="6"/>
  <c r="SI30" i="6"/>
  <c r="SL3" i="6"/>
  <c r="SL124" i="6" s="1"/>
  <c r="SN29" i="6"/>
  <c r="SN28" i="6"/>
  <c r="QB127" i="6"/>
  <c r="PZ127" i="6"/>
  <c r="QZ127" i="6" s="1"/>
  <c r="PX127" i="6"/>
  <c r="PW127" i="6"/>
  <c r="QS83" i="6" l="1"/>
  <c r="SL47" i="6"/>
  <c r="SL72" i="6"/>
  <c r="SL5" i="6"/>
  <c r="SL80" i="6"/>
  <c r="SL29" i="6"/>
  <c r="SL104" i="6"/>
  <c r="QS8" i="6"/>
  <c r="SL13" i="6"/>
  <c r="SL56" i="6"/>
  <c r="SL88" i="6"/>
  <c r="QS16" i="6"/>
  <c r="SL21" i="6"/>
  <c r="SL64" i="6"/>
  <c r="SL96" i="6"/>
  <c r="QS50" i="6"/>
  <c r="QS24" i="6"/>
  <c r="QS67" i="6"/>
  <c r="QS59" i="6"/>
  <c r="QS42" i="6"/>
  <c r="QS75" i="6"/>
  <c r="QS91" i="6"/>
  <c r="QS107" i="6"/>
  <c r="QS115" i="6"/>
  <c r="SL8" i="6"/>
  <c r="SL16" i="6"/>
  <c r="SL24" i="6"/>
  <c r="SL42" i="6"/>
  <c r="SL50" i="6"/>
  <c r="SL59" i="6"/>
  <c r="SL67" i="6"/>
  <c r="SL75" i="6"/>
  <c r="SL83" i="6"/>
  <c r="SL91" i="6"/>
  <c r="SL99" i="6"/>
  <c r="SL107" i="6"/>
  <c r="SL115" i="6"/>
  <c r="QS126" i="6"/>
  <c r="QS9" i="6"/>
  <c r="QS17" i="6"/>
  <c r="QS25" i="6"/>
  <c r="QS43" i="6"/>
  <c r="QS51" i="6"/>
  <c r="QS60" i="6"/>
  <c r="QS68" i="6"/>
  <c r="QS76" i="6"/>
  <c r="QS84" i="6"/>
  <c r="QS92" i="6"/>
  <c r="QS100" i="6"/>
  <c r="QS108" i="6"/>
  <c r="QS116" i="6"/>
  <c r="SL112" i="6"/>
  <c r="SL126" i="6"/>
  <c r="SL9" i="6"/>
  <c r="SL17" i="6"/>
  <c r="SL25" i="6"/>
  <c r="SL43" i="6"/>
  <c r="SL51" i="6"/>
  <c r="SL60" i="6"/>
  <c r="SL68" i="6"/>
  <c r="SL76" i="6"/>
  <c r="SL84" i="6"/>
  <c r="SL92" i="6"/>
  <c r="SL100" i="6"/>
  <c r="SL108" i="6"/>
  <c r="SL116" i="6"/>
  <c r="QS4" i="6"/>
  <c r="QS12" i="6"/>
  <c r="QS20" i="6"/>
  <c r="QS28" i="6"/>
  <c r="QS46" i="6"/>
  <c r="QS55" i="6"/>
  <c r="QS63" i="6"/>
  <c r="QS71" i="6"/>
  <c r="QS79" i="6"/>
  <c r="QS87" i="6"/>
  <c r="QS95" i="6"/>
  <c r="QS103" i="6"/>
  <c r="QS111" i="6"/>
  <c r="QS119" i="6"/>
  <c r="QS99" i="6"/>
  <c r="SL4" i="6"/>
  <c r="SL12" i="6"/>
  <c r="SL20" i="6"/>
  <c r="SL28" i="6"/>
  <c r="SL46" i="6"/>
  <c r="SL55" i="6"/>
  <c r="SL63" i="6"/>
  <c r="SL71" i="6"/>
  <c r="SL79" i="6"/>
  <c r="SL87" i="6"/>
  <c r="SL95" i="6"/>
  <c r="SL103" i="6"/>
  <c r="SL111" i="6"/>
  <c r="SL119" i="6"/>
  <c r="QS5" i="6"/>
  <c r="QS13" i="6"/>
  <c r="QS21" i="6"/>
  <c r="QS29" i="6"/>
  <c r="QS47" i="6"/>
  <c r="QS56" i="6"/>
  <c r="QS64" i="6"/>
  <c r="QS72" i="6"/>
  <c r="QS80" i="6"/>
  <c r="QS88" i="6"/>
  <c r="QS96" i="6"/>
  <c r="QS104" i="6"/>
  <c r="QS112" i="6"/>
  <c r="QS120" i="6"/>
  <c r="QS123" i="6"/>
  <c r="QS6" i="6"/>
  <c r="QS10" i="6"/>
  <c r="QS14" i="6"/>
  <c r="QS18" i="6"/>
  <c r="QS22" i="6"/>
  <c r="QS26" i="6"/>
  <c r="QS30" i="6"/>
  <c r="QS44" i="6"/>
  <c r="QS48" i="6"/>
  <c r="QS53" i="6"/>
  <c r="QS57" i="6"/>
  <c r="QS61" i="6"/>
  <c r="QS65" i="6"/>
  <c r="QS69" i="6"/>
  <c r="QS73" i="6"/>
  <c r="QS77" i="6"/>
  <c r="QS81" i="6"/>
  <c r="QS85" i="6"/>
  <c r="QS89" i="6"/>
  <c r="QS93" i="6"/>
  <c r="QS97" i="6"/>
  <c r="QS101" i="6"/>
  <c r="QS105" i="6"/>
  <c r="QS109" i="6"/>
  <c r="QS113" i="6"/>
  <c r="QS117" i="6"/>
  <c r="QS121" i="6"/>
  <c r="QS125" i="6"/>
  <c r="QS7" i="6"/>
  <c r="QS11" i="6"/>
  <c r="QS15" i="6"/>
  <c r="QS19" i="6"/>
  <c r="QS23" i="6"/>
  <c r="QS27" i="6"/>
  <c r="QS41" i="6"/>
  <c r="QS45" i="6"/>
  <c r="QS49" i="6"/>
  <c r="QS54" i="6"/>
  <c r="QS58" i="6"/>
  <c r="QS62" i="6"/>
  <c r="QS66" i="6"/>
  <c r="QS70" i="6"/>
  <c r="QS74" i="6"/>
  <c r="QS78" i="6"/>
  <c r="QS82" i="6"/>
  <c r="QS86" i="6"/>
  <c r="QS90" i="6"/>
  <c r="QS94" i="6"/>
  <c r="QS98" i="6"/>
  <c r="QS102" i="6"/>
  <c r="QS106" i="6"/>
  <c r="QS110" i="6"/>
  <c r="QS114" i="6"/>
  <c r="QS118" i="6"/>
  <c r="QS122" i="6"/>
  <c r="SL120" i="6"/>
  <c r="SL123" i="6"/>
  <c r="SL6" i="6"/>
  <c r="SL10" i="6"/>
  <c r="SL14" i="6"/>
  <c r="SL18" i="6"/>
  <c r="SL22" i="6"/>
  <c r="SL26" i="6"/>
  <c r="SL30" i="6"/>
  <c r="SL44" i="6"/>
  <c r="SL48" i="6"/>
  <c r="SL53" i="6"/>
  <c r="SL57" i="6"/>
  <c r="SL61" i="6"/>
  <c r="SL65" i="6"/>
  <c r="SL69" i="6"/>
  <c r="SL73" i="6"/>
  <c r="SL77" i="6"/>
  <c r="SL81" i="6"/>
  <c r="SL85" i="6"/>
  <c r="SL89" i="6"/>
  <c r="SL93" i="6"/>
  <c r="SL97" i="6"/>
  <c r="SL101" i="6"/>
  <c r="SL105" i="6"/>
  <c r="SL109" i="6"/>
  <c r="SL113" i="6"/>
  <c r="SL117" i="6"/>
  <c r="SL121" i="6"/>
  <c r="SL125" i="6"/>
  <c r="SL7" i="6"/>
  <c r="SL11" i="6"/>
  <c r="SL15" i="6"/>
  <c r="SL19" i="6"/>
  <c r="SL23" i="6"/>
  <c r="SL27" i="6"/>
  <c r="SL41" i="6"/>
  <c r="SL45" i="6"/>
  <c r="SL49" i="6"/>
  <c r="SL54" i="6"/>
  <c r="SL58" i="6"/>
  <c r="SL62" i="6"/>
  <c r="SL66" i="6"/>
  <c r="SL70" i="6"/>
  <c r="SL74" i="6"/>
  <c r="SL78" i="6"/>
  <c r="SL82" i="6"/>
  <c r="SL86" i="6"/>
  <c r="SL90" i="6"/>
  <c r="SL94" i="6"/>
  <c r="SL98" i="6"/>
  <c r="SL102" i="6"/>
  <c r="SL106" i="6"/>
  <c r="SL110" i="6"/>
  <c r="SL114" i="6"/>
  <c r="SL118" i="6"/>
  <c r="SL122" i="6"/>
  <c r="QU29" i="6"/>
  <c r="QU28" i="6"/>
  <c r="QU127" i="6" l="1"/>
  <c r="RK127" i="6"/>
  <c r="QY3" i="6"/>
  <c r="QY4" i="6"/>
  <c r="QY5" i="6"/>
  <c r="QY6" i="6"/>
  <c r="QY7" i="6"/>
  <c r="QY8" i="6"/>
  <c r="QY9" i="6"/>
  <c r="QY10" i="6"/>
  <c r="QY11" i="6"/>
  <c r="QY12" i="6"/>
  <c r="QY13" i="6"/>
  <c r="QY14" i="6"/>
  <c r="QY15" i="6"/>
  <c r="QY16" i="6"/>
  <c r="QY17" i="6"/>
  <c r="QY18" i="6"/>
  <c r="QY19" i="6"/>
  <c r="QY20" i="6"/>
  <c r="QY21" i="6"/>
  <c r="QY22" i="6"/>
  <c r="QY23" i="6"/>
  <c r="QY24" i="6"/>
  <c r="QY25" i="6"/>
  <c r="QY26" i="6"/>
  <c r="QY27" i="6"/>
  <c r="QY28" i="6"/>
  <c r="QY29" i="6"/>
  <c r="QY30" i="6"/>
  <c r="QY31" i="6"/>
  <c r="QY32" i="6"/>
  <c r="QY33" i="6"/>
  <c r="QY34" i="6"/>
  <c r="QY35" i="6"/>
  <c r="QY36" i="6"/>
  <c r="QY37" i="6"/>
  <c r="QY38" i="6"/>
  <c r="QY39" i="6"/>
  <c r="QY40" i="6"/>
  <c r="QY41" i="6"/>
  <c r="QY42" i="6"/>
  <c r="QY43" i="6"/>
  <c r="QY44" i="6"/>
  <c r="QY45" i="6"/>
  <c r="QY46" i="6"/>
  <c r="QY47" i="6"/>
  <c r="QY48" i="6"/>
  <c r="QY49" i="6"/>
  <c r="QY50" i="6"/>
  <c r="QY51" i="6"/>
  <c r="QY53" i="6"/>
  <c r="QY54" i="6"/>
  <c r="QY55" i="6"/>
  <c r="QY56" i="6"/>
  <c r="QY57" i="6"/>
  <c r="QY58" i="6"/>
  <c r="QY59" i="6"/>
  <c r="QY60" i="6"/>
  <c r="QY61" i="6"/>
  <c r="QY62" i="6"/>
  <c r="QY63" i="6"/>
  <c r="QY64" i="6"/>
  <c r="QY65" i="6"/>
  <c r="QY66" i="6"/>
  <c r="QY67" i="6"/>
  <c r="QY68" i="6"/>
  <c r="QY69" i="6"/>
  <c r="QY70" i="6"/>
  <c r="QY71" i="6"/>
  <c r="QY72" i="6"/>
  <c r="QY73" i="6"/>
  <c r="QY74" i="6"/>
  <c r="QY75" i="6"/>
  <c r="QY76" i="6"/>
  <c r="QY77" i="6"/>
  <c r="QY78" i="6"/>
  <c r="QY79" i="6"/>
  <c r="QY80" i="6"/>
  <c r="QY81" i="6"/>
  <c r="QY82" i="6"/>
  <c r="QY83" i="6"/>
  <c r="QY84" i="6"/>
  <c r="QY85" i="6"/>
  <c r="QY86" i="6"/>
  <c r="QY87" i="6"/>
  <c r="QY88" i="6"/>
  <c r="QY89" i="6"/>
  <c r="QY90" i="6"/>
  <c r="QY91" i="6"/>
  <c r="QY92" i="6"/>
  <c r="QY93" i="6"/>
  <c r="QY94" i="6"/>
  <c r="QY95" i="6"/>
  <c r="QY96" i="6"/>
  <c r="QY97" i="6"/>
  <c r="QY98" i="6"/>
  <c r="QY99" i="6"/>
  <c r="QY100" i="6"/>
  <c r="QY101" i="6"/>
  <c r="QY102" i="6"/>
  <c r="QY103" i="6"/>
  <c r="QY104" i="6"/>
  <c r="QY105" i="6"/>
  <c r="QY106" i="6"/>
  <c r="QY107" i="6"/>
  <c r="QY108" i="6"/>
  <c r="QY109" i="6"/>
  <c r="QY110" i="6"/>
  <c r="QY111" i="6"/>
  <c r="QY112" i="6"/>
  <c r="QY113" i="6"/>
  <c r="QY114" i="6"/>
  <c r="QY115" i="6"/>
  <c r="QY116" i="6"/>
  <c r="QY117" i="6"/>
  <c r="QY118" i="6"/>
  <c r="QY119" i="6"/>
  <c r="QY120" i="6"/>
  <c r="QY121" i="6"/>
  <c r="QY122" i="6"/>
  <c r="QY123" i="6"/>
  <c r="QY124" i="6"/>
  <c r="QY125" i="6"/>
  <c r="QY126" i="6"/>
  <c r="QX127" i="6"/>
  <c r="RC39" i="6"/>
  <c r="RC40" i="6"/>
  <c r="RC4" i="6"/>
  <c r="RC5" i="6"/>
  <c r="RC6" i="6"/>
  <c r="RC7" i="6"/>
  <c r="RC8" i="6"/>
  <c r="RC9" i="6"/>
  <c r="RC10" i="6"/>
  <c r="RC11" i="6"/>
  <c r="RC12" i="6"/>
  <c r="RC13" i="6"/>
  <c r="RC14" i="6"/>
  <c r="RC15" i="6"/>
  <c r="RC16" i="6"/>
  <c r="RC17" i="6"/>
  <c r="RC18" i="6"/>
  <c r="RC19" i="6"/>
  <c r="RC20" i="6"/>
  <c r="RC21" i="6"/>
  <c r="RC22" i="6"/>
  <c r="RC23" i="6"/>
  <c r="RC24" i="6"/>
  <c r="RC25" i="6"/>
  <c r="RC26" i="6"/>
  <c r="RC27" i="6"/>
  <c r="RC41" i="6"/>
  <c r="RC42" i="6"/>
  <c r="RC43" i="6"/>
  <c r="RC44" i="6"/>
  <c r="RC45" i="6"/>
  <c r="RC46" i="6"/>
  <c r="RC47" i="6"/>
  <c r="RC48" i="6"/>
  <c r="RC49" i="6"/>
  <c r="RC50" i="6"/>
  <c r="RC51" i="6"/>
  <c r="RC52" i="6"/>
  <c r="RC53" i="6"/>
  <c r="RC54" i="6"/>
  <c r="RC55" i="6"/>
  <c r="RC56" i="6"/>
  <c r="RC57" i="6"/>
  <c r="RC58" i="6"/>
  <c r="RC59" i="6"/>
  <c r="RC60" i="6"/>
  <c r="RC61" i="6"/>
  <c r="RC62" i="6"/>
  <c r="RC63" i="6"/>
  <c r="RC64" i="6"/>
  <c r="RC65" i="6"/>
  <c r="RC66" i="6"/>
  <c r="RC67" i="6"/>
  <c r="RC68" i="6"/>
  <c r="RC69" i="6"/>
  <c r="RC70" i="6"/>
  <c r="RC71" i="6"/>
  <c r="RC72" i="6"/>
  <c r="RC73" i="6"/>
  <c r="RC74" i="6"/>
  <c r="RC75" i="6"/>
  <c r="RC76" i="6"/>
  <c r="RC77" i="6"/>
  <c r="RC78" i="6"/>
  <c r="RC79" i="6"/>
  <c r="RC80" i="6"/>
  <c r="RC81" i="6"/>
  <c r="RC82" i="6"/>
  <c r="RC83" i="6"/>
  <c r="RC84" i="6"/>
  <c r="RC85" i="6"/>
  <c r="RC86" i="6"/>
  <c r="RC87" i="6"/>
  <c r="RC88" i="6"/>
  <c r="RC89" i="6"/>
  <c r="RC90" i="6"/>
  <c r="RC91" i="6"/>
  <c r="RC92" i="6"/>
  <c r="RC93" i="6"/>
  <c r="RC94" i="6"/>
  <c r="RC95" i="6"/>
  <c r="RC96" i="6"/>
  <c r="RC97" i="6"/>
  <c r="RC98" i="6"/>
  <c r="RC99" i="6"/>
  <c r="RC100" i="6"/>
  <c r="RC101" i="6"/>
  <c r="RC102" i="6"/>
  <c r="RC103" i="6"/>
  <c r="RC104" i="6"/>
  <c r="RC105" i="6"/>
  <c r="RC106" i="6"/>
  <c r="RC107" i="6"/>
  <c r="RC108" i="6"/>
  <c r="RC109" i="6"/>
  <c r="RC110" i="6"/>
  <c r="RC111" i="6"/>
  <c r="RC112" i="6"/>
  <c r="RC113" i="6"/>
  <c r="RC114" i="6"/>
  <c r="RC115" i="6"/>
  <c r="RC116" i="6"/>
  <c r="RC117" i="6"/>
  <c r="RC118" i="6"/>
  <c r="RC119" i="6"/>
  <c r="RC120" i="6"/>
  <c r="RC121" i="6"/>
  <c r="RC122" i="6"/>
  <c r="RC123" i="6"/>
  <c r="RC124" i="6"/>
  <c r="RC125" i="6"/>
  <c r="RC126" i="6"/>
  <c r="RC3" i="6"/>
  <c r="QQ108" i="6"/>
  <c r="QQ127" i="6" s="1"/>
  <c r="RC127" i="6" l="1"/>
  <c r="QA123" i="6"/>
  <c r="QA119" i="6"/>
  <c r="QA115" i="6"/>
  <c r="QA107" i="6"/>
  <c r="QA103" i="6"/>
  <c r="QA99" i="6"/>
  <c r="QA95" i="6"/>
  <c r="QA91" i="6"/>
  <c r="QA87" i="6"/>
  <c r="QA83" i="6"/>
  <c r="QA75" i="6"/>
  <c r="QA71" i="6"/>
  <c r="QA67" i="6"/>
  <c r="QA63" i="6"/>
  <c r="QA59" i="6"/>
  <c r="QA55" i="6"/>
  <c r="QA51" i="6"/>
  <c r="QA47" i="6"/>
  <c r="QA43" i="6"/>
  <c r="QA124" i="6"/>
  <c r="QA121" i="6"/>
  <c r="QA120" i="6"/>
  <c r="QA117" i="6"/>
  <c r="QA112" i="6"/>
  <c r="QA108" i="6"/>
  <c r="QA105" i="6"/>
  <c r="QA104" i="6"/>
  <c r="QA101" i="6"/>
  <c r="QA96" i="6"/>
  <c r="QA92" i="6"/>
  <c r="QA89" i="6"/>
  <c r="QA88" i="6"/>
  <c r="QA85" i="6"/>
  <c r="QA80" i="6"/>
  <c r="QA76" i="6"/>
  <c r="QA73" i="6"/>
  <c r="QA72" i="6"/>
  <c r="QA69" i="6"/>
  <c r="QA64" i="6"/>
  <c r="QA60" i="6"/>
  <c r="QA57" i="6"/>
  <c r="QA56" i="6"/>
  <c r="QA53" i="6"/>
  <c r="QA48" i="6"/>
  <c r="QA45" i="6"/>
  <c r="QA41" i="6"/>
  <c r="QA116" i="6"/>
  <c r="QA100" i="6"/>
  <c r="QA84" i="6"/>
  <c r="QA68" i="6"/>
  <c r="QA49" i="6"/>
  <c r="QD4" i="6"/>
  <c r="QA4" i="6" s="1"/>
  <c r="QD5" i="6"/>
  <c r="QA5" i="6" s="1"/>
  <c r="QD6" i="6"/>
  <c r="QA6" i="6" s="1"/>
  <c r="QD7" i="6"/>
  <c r="QD8" i="6"/>
  <c r="QA8" i="6" s="1"/>
  <c r="QD9" i="6"/>
  <c r="QD10" i="6"/>
  <c r="QD11" i="6"/>
  <c r="QD12" i="6"/>
  <c r="QA12" i="6" s="1"/>
  <c r="QD13" i="6"/>
  <c r="QA13" i="6" s="1"/>
  <c r="QD14" i="6"/>
  <c r="QA14" i="6" s="1"/>
  <c r="QD15" i="6"/>
  <c r="QD16" i="6"/>
  <c r="QA16" i="6" s="1"/>
  <c r="QD17" i="6"/>
  <c r="QA17" i="6" s="1"/>
  <c r="QD18" i="6"/>
  <c r="QA18" i="6" s="1"/>
  <c r="QD19" i="6"/>
  <c r="QA19" i="6" s="1"/>
  <c r="QD20" i="6"/>
  <c r="QA20" i="6" s="1"/>
  <c r="QD21" i="6"/>
  <c r="QA21" i="6" s="1"/>
  <c r="QD22" i="6"/>
  <c r="QA22" i="6" s="1"/>
  <c r="QD23" i="6"/>
  <c r="QA23" i="6" s="1"/>
  <c r="QD24" i="6"/>
  <c r="QA24" i="6" s="1"/>
  <c r="QD25" i="6"/>
  <c r="QA25" i="6" s="1"/>
  <c r="QD26" i="6"/>
  <c r="QA26" i="6" s="1"/>
  <c r="QD27" i="6"/>
  <c r="QA27" i="6" s="1"/>
  <c r="QD28" i="6"/>
  <c r="QA28" i="6" s="1"/>
  <c r="QD29" i="6"/>
  <c r="QA29" i="6" s="1"/>
  <c r="QD30" i="6"/>
  <c r="QA30" i="6" s="1"/>
  <c r="QD31" i="6"/>
  <c r="QA31" i="6" s="1"/>
  <c r="QD32" i="6"/>
  <c r="QA32" i="6" s="1"/>
  <c r="QD33" i="6"/>
  <c r="QA33" i="6" s="1"/>
  <c r="QD34" i="6"/>
  <c r="QA34" i="6" s="1"/>
  <c r="QD35" i="6"/>
  <c r="QA35" i="6" s="1"/>
  <c r="QD36" i="6"/>
  <c r="QA36" i="6" s="1"/>
  <c r="QD37" i="6"/>
  <c r="QA37" i="6" s="1"/>
  <c r="QD38" i="6"/>
  <c r="QA38" i="6" s="1"/>
  <c r="QD39" i="6"/>
  <c r="QA39" i="6" s="1"/>
  <c r="QD3" i="6"/>
  <c r="PP127" i="6"/>
  <c r="QA42" i="6"/>
  <c r="QA44" i="6"/>
  <c r="QA46" i="6"/>
  <c r="QA50" i="6"/>
  <c r="QA54" i="6"/>
  <c r="QA58" i="6"/>
  <c r="QA61" i="6"/>
  <c r="QA62" i="6"/>
  <c r="QA65" i="6"/>
  <c r="QA66" i="6"/>
  <c r="QA70" i="6"/>
  <c r="QA74" i="6"/>
  <c r="QA77" i="6"/>
  <c r="QA78" i="6"/>
  <c r="QA79" i="6"/>
  <c r="QA81" i="6"/>
  <c r="QA82" i="6"/>
  <c r="QA86" i="6"/>
  <c r="QA90" i="6"/>
  <c r="QA93" i="6"/>
  <c r="QA94" i="6"/>
  <c r="QA97" i="6"/>
  <c r="QA98" i="6"/>
  <c r="QA102" i="6"/>
  <c r="QA106" i="6"/>
  <c r="QA109" i="6"/>
  <c r="QA110" i="6"/>
  <c r="QA111" i="6"/>
  <c r="QA113" i="6"/>
  <c r="QA114" i="6"/>
  <c r="QA118" i="6"/>
  <c r="QA122" i="6"/>
  <c r="OX8" i="6"/>
  <c r="OX9" i="6"/>
  <c r="OX10" i="6"/>
  <c r="OX11" i="6"/>
  <c r="OX12" i="6"/>
  <c r="OX13" i="6"/>
  <c r="OX14" i="6"/>
  <c r="OX15" i="6"/>
  <c r="OX16" i="6"/>
  <c r="OX17" i="6"/>
  <c r="OX18" i="6"/>
  <c r="OX19" i="6"/>
  <c r="OX20" i="6"/>
  <c r="OX21" i="6"/>
  <c r="OX22" i="6"/>
  <c r="OX23" i="6"/>
  <c r="OX24" i="6"/>
  <c r="OX25" i="6"/>
  <c r="OX26" i="6"/>
  <c r="OX27" i="6"/>
  <c r="OX28" i="6"/>
  <c r="OX29" i="6"/>
  <c r="OX30" i="6"/>
  <c r="OX31" i="6"/>
  <c r="OX32" i="6"/>
  <c r="OX33" i="6"/>
  <c r="OX34" i="6"/>
  <c r="OX35" i="6"/>
  <c r="OX36" i="6"/>
  <c r="OX37" i="6"/>
  <c r="OX38" i="6"/>
  <c r="OX39" i="6"/>
  <c r="OX40" i="6"/>
  <c r="OX41" i="6"/>
  <c r="OX42" i="6"/>
  <c r="OX43" i="6"/>
  <c r="OX44" i="6"/>
  <c r="OX45" i="6"/>
  <c r="OX46" i="6"/>
  <c r="OX47" i="6"/>
  <c r="OX48" i="6"/>
  <c r="OX49" i="6"/>
  <c r="OX50" i="6"/>
  <c r="OX51" i="6"/>
  <c r="OX53" i="6"/>
  <c r="OX54" i="6"/>
  <c r="OX55" i="6"/>
  <c r="OX56" i="6"/>
  <c r="OX57" i="6"/>
  <c r="OX58" i="6"/>
  <c r="OX59" i="6"/>
  <c r="OX60" i="6"/>
  <c r="OX61" i="6"/>
  <c r="OX62" i="6"/>
  <c r="OX63" i="6"/>
  <c r="OX64" i="6"/>
  <c r="OX65" i="6"/>
  <c r="OX66" i="6"/>
  <c r="OX67" i="6"/>
  <c r="OX68" i="6"/>
  <c r="OX69" i="6"/>
  <c r="OX70" i="6"/>
  <c r="OX71" i="6"/>
  <c r="OX72" i="6"/>
  <c r="OX73" i="6"/>
  <c r="OX74" i="6"/>
  <c r="OX75" i="6"/>
  <c r="OX76" i="6"/>
  <c r="OX77" i="6"/>
  <c r="OX78" i="6"/>
  <c r="OX79" i="6"/>
  <c r="OX80" i="6"/>
  <c r="OX81" i="6"/>
  <c r="OX82" i="6"/>
  <c r="OX83" i="6"/>
  <c r="OX84" i="6"/>
  <c r="OX85" i="6"/>
  <c r="OX86" i="6"/>
  <c r="OX87" i="6"/>
  <c r="OX88" i="6"/>
  <c r="OX89" i="6"/>
  <c r="OX90" i="6"/>
  <c r="OX91" i="6"/>
  <c r="OX92" i="6"/>
  <c r="OX93" i="6"/>
  <c r="OX94" i="6"/>
  <c r="OX95" i="6"/>
  <c r="OX96" i="6"/>
  <c r="OX97" i="6"/>
  <c r="OX98" i="6"/>
  <c r="OX99" i="6"/>
  <c r="OX100" i="6"/>
  <c r="OX101" i="6"/>
  <c r="OX102" i="6"/>
  <c r="OX103" i="6"/>
  <c r="OX104" i="6"/>
  <c r="OX105" i="6"/>
  <c r="OX106" i="6"/>
  <c r="OX107" i="6"/>
  <c r="OX108" i="6"/>
  <c r="OX109" i="6"/>
  <c r="OX110" i="6"/>
  <c r="OX111" i="6"/>
  <c r="OX112" i="6"/>
  <c r="OX113" i="6"/>
  <c r="OX114" i="6"/>
  <c r="OX115" i="6"/>
  <c r="OX116" i="6"/>
  <c r="OX117" i="6"/>
  <c r="OX118" i="6"/>
  <c r="OX119" i="6"/>
  <c r="OX120" i="6"/>
  <c r="OX121" i="6"/>
  <c r="OX122" i="6"/>
  <c r="OX123" i="6"/>
  <c r="OX124" i="6"/>
  <c r="OX125" i="6"/>
  <c r="OX126" i="6"/>
  <c r="OX4" i="6"/>
  <c r="OX5" i="6"/>
  <c r="OX6" i="6"/>
  <c r="OX7" i="6"/>
  <c r="OM4" i="6"/>
  <c r="OM5" i="6"/>
  <c r="OM6" i="6"/>
  <c r="OM7" i="6"/>
  <c r="OM8" i="6"/>
  <c r="OM9" i="6"/>
  <c r="OM10" i="6"/>
  <c r="OM11" i="6"/>
  <c r="OM12" i="6"/>
  <c r="OM13" i="6"/>
  <c r="OM14" i="6"/>
  <c r="OM15" i="6"/>
  <c r="OM16" i="6"/>
  <c r="OM17" i="6"/>
  <c r="OM18" i="6"/>
  <c r="OM19" i="6"/>
  <c r="OM20" i="6"/>
  <c r="OM21" i="6"/>
  <c r="OM22" i="6"/>
  <c r="OM23" i="6"/>
  <c r="OM24" i="6"/>
  <c r="OM25" i="6"/>
  <c r="OM26" i="6"/>
  <c r="OM27" i="6"/>
  <c r="OM28" i="6"/>
  <c r="OM29" i="6"/>
  <c r="OM30" i="6"/>
  <c r="OM31" i="6"/>
  <c r="OM32" i="6"/>
  <c r="OM33" i="6"/>
  <c r="OM34" i="6"/>
  <c r="OM35" i="6"/>
  <c r="OM36" i="6"/>
  <c r="OM37" i="6"/>
  <c r="OM38" i="6"/>
  <c r="OM39" i="6"/>
  <c r="OM40" i="6"/>
  <c r="OM41" i="6"/>
  <c r="OM42" i="6"/>
  <c r="OM43" i="6"/>
  <c r="OM44" i="6"/>
  <c r="OM45" i="6"/>
  <c r="OM46" i="6"/>
  <c r="OM47" i="6"/>
  <c r="OM48" i="6"/>
  <c r="OM49" i="6"/>
  <c r="OM50" i="6"/>
  <c r="OM51" i="6"/>
  <c r="OM53" i="6"/>
  <c r="OM54" i="6"/>
  <c r="OM55" i="6"/>
  <c r="OM56" i="6"/>
  <c r="OM57" i="6"/>
  <c r="OM58" i="6"/>
  <c r="OM59" i="6"/>
  <c r="OM60" i="6"/>
  <c r="OM61" i="6"/>
  <c r="OM62" i="6"/>
  <c r="OM63" i="6"/>
  <c r="OM64" i="6"/>
  <c r="OM65" i="6"/>
  <c r="OM66" i="6"/>
  <c r="OM67" i="6"/>
  <c r="OM68" i="6"/>
  <c r="OM69" i="6"/>
  <c r="OM70" i="6"/>
  <c r="OM71" i="6"/>
  <c r="OM72" i="6"/>
  <c r="OM73" i="6"/>
  <c r="OM74" i="6"/>
  <c r="OM75" i="6"/>
  <c r="OM76" i="6"/>
  <c r="OM77" i="6"/>
  <c r="OM78" i="6"/>
  <c r="OM79" i="6"/>
  <c r="OM80" i="6"/>
  <c r="OM81" i="6"/>
  <c r="OM82" i="6"/>
  <c r="OM83" i="6"/>
  <c r="OM84" i="6"/>
  <c r="OM85" i="6"/>
  <c r="OM86" i="6"/>
  <c r="OM87" i="6"/>
  <c r="OM88" i="6"/>
  <c r="OM89" i="6"/>
  <c r="OM90" i="6"/>
  <c r="OM91" i="6"/>
  <c r="OM92" i="6"/>
  <c r="OM93" i="6"/>
  <c r="OM94" i="6"/>
  <c r="OM95" i="6"/>
  <c r="OM96" i="6"/>
  <c r="OM97" i="6"/>
  <c r="OM98" i="6"/>
  <c r="OM99" i="6"/>
  <c r="OM100" i="6"/>
  <c r="OM101" i="6"/>
  <c r="OM102" i="6"/>
  <c r="OM103" i="6"/>
  <c r="OM104" i="6"/>
  <c r="OM105" i="6"/>
  <c r="OM106" i="6"/>
  <c r="OM107" i="6"/>
  <c r="OM108" i="6"/>
  <c r="OM109" i="6"/>
  <c r="OM110" i="6"/>
  <c r="OM111" i="6"/>
  <c r="OM112" i="6"/>
  <c r="OM113" i="6"/>
  <c r="OM114" i="6"/>
  <c r="OM115" i="6"/>
  <c r="OM116" i="6"/>
  <c r="OM117" i="6"/>
  <c r="OM118" i="6"/>
  <c r="OM119" i="6"/>
  <c r="OM120" i="6"/>
  <c r="OM121" i="6"/>
  <c r="OM122" i="6"/>
  <c r="OM123" i="6"/>
  <c r="OM124" i="6"/>
  <c r="OM125" i="6"/>
  <c r="OM126" i="6"/>
  <c r="PJ4" i="6"/>
  <c r="PL4" i="6" s="1"/>
  <c r="PJ5" i="6"/>
  <c r="PL5" i="6" s="1"/>
  <c r="PJ6" i="6"/>
  <c r="PL6" i="6" s="1"/>
  <c r="PJ7" i="6"/>
  <c r="PL7" i="6" s="1"/>
  <c r="PJ8" i="6"/>
  <c r="PL8" i="6" s="1"/>
  <c r="PJ9" i="6"/>
  <c r="PL9" i="6" s="1"/>
  <c r="PJ10" i="6"/>
  <c r="PL10" i="6" s="1"/>
  <c r="PJ11" i="6"/>
  <c r="PL11" i="6" s="1"/>
  <c r="PJ12" i="6"/>
  <c r="PL12" i="6" s="1"/>
  <c r="PJ13" i="6"/>
  <c r="PL13" i="6" s="1"/>
  <c r="PJ14" i="6"/>
  <c r="PL14" i="6" s="1"/>
  <c r="PJ15" i="6"/>
  <c r="PL15" i="6" s="1"/>
  <c r="PJ16" i="6"/>
  <c r="PL16" i="6" s="1"/>
  <c r="PJ17" i="6"/>
  <c r="PL17" i="6" s="1"/>
  <c r="PJ18" i="6"/>
  <c r="PL18" i="6" s="1"/>
  <c r="PJ19" i="6"/>
  <c r="PL19" i="6" s="1"/>
  <c r="PJ20" i="6"/>
  <c r="PL20" i="6" s="1"/>
  <c r="PJ21" i="6"/>
  <c r="PL21" i="6" s="1"/>
  <c r="PJ22" i="6"/>
  <c r="PL22" i="6" s="1"/>
  <c r="PJ23" i="6"/>
  <c r="PL23" i="6" s="1"/>
  <c r="PJ24" i="6"/>
  <c r="PL24" i="6" s="1"/>
  <c r="PJ25" i="6"/>
  <c r="PL25" i="6" s="1"/>
  <c r="PJ26" i="6"/>
  <c r="PL26" i="6" s="1"/>
  <c r="PJ27" i="6"/>
  <c r="PL27" i="6" s="1"/>
  <c r="PJ28" i="6"/>
  <c r="PL28" i="6" s="1"/>
  <c r="PJ29" i="6"/>
  <c r="PL29" i="6" s="1"/>
  <c r="PJ30" i="6"/>
  <c r="PL30" i="6" s="1"/>
  <c r="PJ31" i="6"/>
  <c r="PL31" i="6" s="1"/>
  <c r="PJ32" i="6"/>
  <c r="PL32" i="6" s="1"/>
  <c r="PJ33" i="6"/>
  <c r="PL33" i="6" s="1"/>
  <c r="PJ34" i="6"/>
  <c r="PL34" i="6" s="1"/>
  <c r="PJ35" i="6"/>
  <c r="PL35" i="6" s="1"/>
  <c r="PJ36" i="6"/>
  <c r="PL36" i="6" s="1"/>
  <c r="PJ37" i="6"/>
  <c r="PL37" i="6" s="1"/>
  <c r="PJ38" i="6"/>
  <c r="PL38" i="6" s="1"/>
  <c r="PJ39" i="6"/>
  <c r="PL39" i="6" s="1"/>
  <c r="PJ40" i="6"/>
  <c r="PL40" i="6" s="1"/>
  <c r="PJ41" i="6"/>
  <c r="PL41" i="6" s="1"/>
  <c r="PJ42" i="6"/>
  <c r="PL42" i="6" s="1"/>
  <c r="PJ43" i="6"/>
  <c r="PL43" i="6" s="1"/>
  <c r="PJ44" i="6"/>
  <c r="PL44" i="6" s="1"/>
  <c r="PJ45" i="6"/>
  <c r="PL45" i="6" s="1"/>
  <c r="PJ46" i="6"/>
  <c r="PL46" i="6" s="1"/>
  <c r="PJ47" i="6"/>
  <c r="PL47" i="6" s="1"/>
  <c r="PJ48" i="6"/>
  <c r="PL48" i="6" s="1"/>
  <c r="PJ49" i="6"/>
  <c r="PL49" i="6" s="1"/>
  <c r="PJ50" i="6"/>
  <c r="PL50" i="6" s="1"/>
  <c r="PJ51" i="6"/>
  <c r="PL51" i="6" s="1"/>
  <c r="PJ53" i="6"/>
  <c r="PL53" i="6" s="1"/>
  <c r="PJ54" i="6"/>
  <c r="PL54" i="6" s="1"/>
  <c r="PJ55" i="6"/>
  <c r="PL55" i="6" s="1"/>
  <c r="PJ56" i="6"/>
  <c r="PL56" i="6" s="1"/>
  <c r="PJ57" i="6"/>
  <c r="PL57" i="6" s="1"/>
  <c r="PJ58" i="6"/>
  <c r="PL58" i="6" s="1"/>
  <c r="PJ59" i="6"/>
  <c r="PL59" i="6" s="1"/>
  <c r="PJ60" i="6"/>
  <c r="PL60" i="6" s="1"/>
  <c r="PJ61" i="6"/>
  <c r="PL61" i="6" s="1"/>
  <c r="PJ62" i="6"/>
  <c r="PL62" i="6" s="1"/>
  <c r="PJ63" i="6"/>
  <c r="PL63" i="6" s="1"/>
  <c r="PJ64" i="6"/>
  <c r="PL64" i="6" s="1"/>
  <c r="PJ65" i="6"/>
  <c r="PL65" i="6" s="1"/>
  <c r="PJ66" i="6"/>
  <c r="PL66" i="6" s="1"/>
  <c r="PJ67" i="6"/>
  <c r="PL67" i="6" s="1"/>
  <c r="PJ68" i="6"/>
  <c r="PL68" i="6" s="1"/>
  <c r="PJ69" i="6"/>
  <c r="PL69" i="6" s="1"/>
  <c r="PJ70" i="6"/>
  <c r="PL70" i="6" s="1"/>
  <c r="PJ71" i="6"/>
  <c r="PL71" i="6" s="1"/>
  <c r="PJ72" i="6"/>
  <c r="PL72" i="6" s="1"/>
  <c r="PJ73" i="6"/>
  <c r="PL73" i="6" s="1"/>
  <c r="PJ74" i="6"/>
  <c r="PL74" i="6" s="1"/>
  <c r="PJ75" i="6"/>
  <c r="PL75" i="6" s="1"/>
  <c r="PJ76" i="6"/>
  <c r="PL76" i="6" s="1"/>
  <c r="PJ77" i="6"/>
  <c r="PL77" i="6" s="1"/>
  <c r="PJ78" i="6"/>
  <c r="PL78" i="6" s="1"/>
  <c r="PJ79" i="6"/>
  <c r="PL79" i="6" s="1"/>
  <c r="PJ80" i="6"/>
  <c r="PL80" i="6" s="1"/>
  <c r="PJ81" i="6"/>
  <c r="PL81" i="6" s="1"/>
  <c r="PJ82" i="6"/>
  <c r="PL82" i="6" s="1"/>
  <c r="PJ83" i="6"/>
  <c r="PL83" i="6" s="1"/>
  <c r="PJ84" i="6"/>
  <c r="PL84" i="6" s="1"/>
  <c r="PJ85" i="6"/>
  <c r="PL85" i="6" s="1"/>
  <c r="PJ86" i="6"/>
  <c r="PL86" i="6" s="1"/>
  <c r="PJ87" i="6"/>
  <c r="PL87" i="6" s="1"/>
  <c r="PJ88" i="6"/>
  <c r="PL88" i="6" s="1"/>
  <c r="PJ89" i="6"/>
  <c r="PL89" i="6" s="1"/>
  <c r="PJ90" i="6"/>
  <c r="PL90" i="6" s="1"/>
  <c r="PJ91" i="6"/>
  <c r="PL91" i="6" s="1"/>
  <c r="PJ92" i="6"/>
  <c r="PL92" i="6" s="1"/>
  <c r="PJ93" i="6"/>
  <c r="PL93" i="6" s="1"/>
  <c r="PJ94" i="6"/>
  <c r="PL94" i="6" s="1"/>
  <c r="PJ95" i="6"/>
  <c r="PL95" i="6" s="1"/>
  <c r="PJ96" i="6"/>
  <c r="PL96" i="6" s="1"/>
  <c r="PJ97" i="6"/>
  <c r="PL97" i="6" s="1"/>
  <c r="PJ98" i="6"/>
  <c r="PL98" i="6" s="1"/>
  <c r="PJ99" i="6"/>
  <c r="PL99" i="6" s="1"/>
  <c r="PJ100" i="6"/>
  <c r="PL100" i="6" s="1"/>
  <c r="PJ101" i="6"/>
  <c r="PL101" i="6" s="1"/>
  <c r="PJ102" i="6"/>
  <c r="PL102" i="6" s="1"/>
  <c r="PJ103" i="6"/>
  <c r="PL103" i="6" s="1"/>
  <c r="PJ104" i="6"/>
  <c r="PL104" i="6" s="1"/>
  <c r="PJ105" i="6"/>
  <c r="PL105" i="6" s="1"/>
  <c r="PJ106" i="6"/>
  <c r="PL106" i="6" s="1"/>
  <c r="PJ107" i="6"/>
  <c r="PL107" i="6" s="1"/>
  <c r="PJ108" i="6"/>
  <c r="PL108" i="6" s="1"/>
  <c r="PJ109" i="6"/>
  <c r="PL109" i="6" s="1"/>
  <c r="PJ110" i="6"/>
  <c r="PL110" i="6" s="1"/>
  <c r="PJ111" i="6"/>
  <c r="PL111" i="6" s="1"/>
  <c r="PJ112" i="6"/>
  <c r="PL112" i="6" s="1"/>
  <c r="PJ113" i="6"/>
  <c r="PL113" i="6" s="1"/>
  <c r="PJ114" i="6"/>
  <c r="PL114" i="6" s="1"/>
  <c r="PJ115" i="6"/>
  <c r="PL115" i="6" s="1"/>
  <c r="PJ116" i="6"/>
  <c r="PL116" i="6" s="1"/>
  <c r="PJ117" i="6"/>
  <c r="PL117" i="6" s="1"/>
  <c r="PJ118" i="6"/>
  <c r="PL118" i="6" s="1"/>
  <c r="PJ119" i="6"/>
  <c r="PL119" i="6" s="1"/>
  <c r="PJ120" i="6"/>
  <c r="PL120" i="6" s="1"/>
  <c r="PJ121" i="6"/>
  <c r="PL121" i="6" s="1"/>
  <c r="PJ122" i="6"/>
  <c r="PL122" i="6" s="1"/>
  <c r="PJ123" i="6"/>
  <c r="PL123" i="6" s="1"/>
  <c r="PJ124" i="6"/>
  <c r="PL124" i="6" s="1"/>
  <c r="PJ125" i="6"/>
  <c r="PL125" i="6" s="1"/>
  <c r="PJ126" i="6"/>
  <c r="PL126" i="6" s="1"/>
  <c r="PJ3" i="6"/>
  <c r="PL3" i="6" s="1"/>
  <c r="OY17" i="6"/>
  <c r="OY102" i="6"/>
  <c r="OZ47" i="6"/>
  <c r="OY47" i="6"/>
  <c r="OZ46" i="6"/>
  <c r="OY46" i="6"/>
  <c r="OZ45" i="6"/>
  <c r="OY45" i="6"/>
  <c r="OZ44" i="6"/>
  <c r="OY44" i="6"/>
  <c r="OZ43" i="6"/>
  <c r="OY43" i="6"/>
  <c r="OZ42" i="6"/>
  <c r="OY42" i="6"/>
  <c r="QA15" i="6" l="1"/>
  <c r="QA7" i="6"/>
  <c r="NN42" i="6"/>
  <c r="NN43" i="6"/>
  <c r="NN44" i="6"/>
  <c r="NN45" i="6"/>
  <c r="NN46" i="6"/>
  <c r="NN47" i="6"/>
  <c r="NN48" i="6"/>
  <c r="NN49" i="6"/>
  <c r="NN50" i="6"/>
  <c r="NN51" i="6"/>
  <c r="NN53" i="6"/>
  <c r="NN54" i="6"/>
  <c r="NN55" i="6"/>
  <c r="NN56" i="6"/>
  <c r="NN57" i="6"/>
  <c r="NN58" i="6"/>
  <c r="NN59" i="6"/>
  <c r="NN60" i="6"/>
  <c r="NN61" i="6"/>
  <c r="NN62" i="6"/>
  <c r="NN63" i="6"/>
  <c r="NN64" i="6"/>
  <c r="NN65" i="6"/>
  <c r="NN66" i="6"/>
  <c r="NN67" i="6"/>
  <c r="NN68" i="6"/>
  <c r="NN69" i="6"/>
  <c r="NN70" i="6"/>
  <c r="NN71" i="6"/>
  <c r="NN72" i="6"/>
  <c r="NN73" i="6"/>
  <c r="NN74" i="6"/>
  <c r="NN75" i="6"/>
  <c r="NN76" i="6"/>
  <c r="NN77" i="6"/>
  <c r="NN78" i="6"/>
  <c r="NN79" i="6"/>
  <c r="NN80" i="6"/>
  <c r="NN81" i="6"/>
  <c r="NN82" i="6"/>
  <c r="NN83" i="6"/>
  <c r="NN84" i="6"/>
  <c r="NN85" i="6"/>
  <c r="NN86" i="6"/>
  <c r="NN87" i="6"/>
  <c r="NN88" i="6"/>
  <c r="NN89" i="6"/>
  <c r="NN90" i="6"/>
  <c r="NN91" i="6"/>
  <c r="NN92" i="6"/>
  <c r="NN93" i="6"/>
  <c r="NN94" i="6"/>
  <c r="NN95" i="6"/>
  <c r="NN96" i="6"/>
  <c r="NN97" i="6"/>
  <c r="NN98" i="6"/>
  <c r="NN99" i="6"/>
  <c r="NN100" i="6"/>
  <c r="NN101" i="6"/>
  <c r="NN102" i="6"/>
  <c r="NN103" i="6"/>
  <c r="NN104" i="6"/>
  <c r="NN105" i="6"/>
  <c r="NN106" i="6"/>
  <c r="NN107" i="6"/>
  <c r="NN108" i="6"/>
  <c r="NN109" i="6"/>
  <c r="NN110" i="6"/>
  <c r="NN111" i="6"/>
  <c r="NN112" i="6"/>
  <c r="NN113" i="6"/>
  <c r="NN114" i="6"/>
  <c r="NN115" i="6"/>
  <c r="NN116" i="6"/>
  <c r="NN117" i="6"/>
  <c r="NN118" i="6"/>
  <c r="NN119" i="6"/>
  <c r="NN120" i="6"/>
  <c r="NN121" i="6"/>
  <c r="NN122" i="6"/>
  <c r="NN123" i="6"/>
  <c r="NN124" i="6"/>
  <c r="NN125" i="6"/>
  <c r="NN126" i="6"/>
  <c r="NN41" i="6"/>
  <c r="NN23" i="6"/>
  <c r="NN24" i="6"/>
  <c r="NN25" i="6"/>
  <c r="NN26" i="6"/>
  <c r="NN27" i="6"/>
  <c r="NN28" i="6"/>
  <c r="NN29" i="6"/>
  <c r="NN30" i="6"/>
  <c r="NN31" i="6"/>
  <c r="NN32" i="6"/>
  <c r="NN33" i="6"/>
  <c r="NN34" i="6"/>
  <c r="NN35" i="6"/>
  <c r="NN36" i="6"/>
  <c r="NN37" i="6"/>
  <c r="NN38" i="6"/>
  <c r="NN22" i="6"/>
  <c r="NN4" i="6"/>
  <c r="NN5" i="6"/>
  <c r="NN6" i="6"/>
  <c r="NN7" i="6"/>
  <c r="NN8" i="6"/>
  <c r="NN9" i="6"/>
  <c r="NN10" i="6"/>
  <c r="NN11" i="6"/>
  <c r="NN12" i="6"/>
  <c r="NN13" i="6"/>
  <c r="NN14" i="6"/>
  <c r="NN15" i="6"/>
  <c r="NN16" i="6"/>
  <c r="NN17" i="6"/>
  <c r="NN18" i="6"/>
  <c r="NN19" i="6"/>
  <c r="NN20" i="6"/>
  <c r="NN3" i="6"/>
  <c r="NU21" i="6"/>
  <c r="NU39" i="6"/>
  <c r="NU40" i="6"/>
  <c r="NR21" i="6"/>
  <c r="NR39" i="6"/>
  <c r="NR40" i="6"/>
  <c r="LE33" i="6"/>
  <c r="LE34" i="6"/>
  <c r="LE35" i="6"/>
  <c r="LE36" i="6"/>
  <c r="LE37" i="6"/>
  <c r="LE32" i="6"/>
  <c r="LE31" i="6"/>
  <c r="KI4" i="6"/>
  <c r="KI5" i="6"/>
  <c r="KI6" i="6"/>
  <c r="KI7" i="6"/>
  <c r="KI8" i="6"/>
  <c r="KI9" i="6"/>
  <c r="KI10" i="6"/>
  <c r="KI11" i="6"/>
  <c r="KI12" i="6"/>
  <c r="KI13" i="6"/>
  <c r="KI14" i="6"/>
  <c r="KI15" i="6"/>
  <c r="KI16" i="6"/>
  <c r="KI17" i="6"/>
  <c r="KI18" i="6"/>
  <c r="KI19" i="6"/>
  <c r="KI20" i="6"/>
  <c r="KI21" i="6"/>
  <c r="KI22" i="6"/>
  <c r="KI23" i="6"/>
  <c r="KI24" i="6"/>
  <c r="KI25" i="6"/>
  <c r="KI26" i="6"/>
  <c r="KI27" i="6"/>
  <c r="KI28" i="6"/>
  <c r="KI29" i="6"/>
  <c r="KI30" i="6"/>
  <c r="KI31" i="6"/>
  <c r="KI32" i="6"/>
  <c r="KI33" i="6"/>
  <c r="KI34" i="6"/>
  <c r="KI35" i="6"/>
  <c r="KI36" i="6"/>
  <c r="KI37" i="6"/>
  <c r="KI38" i="6"/>
  <c r="KI39" i="6"/>
  <c r="KI40" i="6"/>
  <c r="KI41" i="6"/>
  <c r="KI42" i="6"/>
  <c r="KI43" i="6"/>
  <c r="KI44" i="6"/>
  <c r="KI45" i="6"/>
  <c r="KI46" i="6"/>
  <c r="KI47" i="6"/>
  <c r="KI48" i="6"/>
  <c r="KI49" i="6"/>
  <c r="KI50" i="6"/>
  <c r="KI51" i="6"/>
  <c r="KI53" i="6"/>
  <c r="KI54" i="6"/>
  <c r="KI55" i="6"/>
  <c r="KI56" i="6"/>
  <c r="KI57" i="6"/>
  <c r="KI58" i="6"/>
  <c r="KI59" i="6"/>
  <c r="KI60" i="6"/>
  <c r="KI61" i="6"/>
  <c r="KI62" i="6"/>
  <c r="KI63" i="6"/>
  <c r="KI64" i="6"/>
  <c r="KI65" i="6"/>
  <c r="KI66" i="6"/>
  <c r="KI67" i="6"/>
  <c r="KI68" i="6"/>
  <c r="KI69" i="6"/>
  <c r="KI70" i="6"/>
  <c r="KI71" i="6"/>
  <c r="KI72" i="6"/>
  <c r="KI73" i="6"/>
  <c r="KI74" i="6"/>
  <c r="KI75" i="6"/>
  <c r="KI76" i="6"/>
  <c r="KI77" i="6"/>
  <c r="KI78" i="6"/>
  <c r="KI79" i="6"/>
  <c r="KI80" i="6"/>
  <c r="KI81" i="6"/>
  <c r="KI82" i="6"/>
  <c r="KI83" i="6"/>
  <c r="KI84" i="6"/>
  <c r="KI85" i="6"/>
  <c r="KI86" i="6"/>
  <c r="KI87" i="6"/>
  <c r="KI88" i="6"/>
  <c r="KI89" i="6"/>
  <c r="KI90" i="6"/>
  <c r="KI91" i="6"/>
  <c r="KI92" i="6"/>
  <c r="KI93" i="6"/>
  <c r="KI94" i="6"/>
  <c r="KI95" i="6"/>
  <c r="KI96" i="6"/>
  <c r="KI97" i="6"/>
  <c r="KI98" i="6"/>
  <c r="KI99" i="6"/>
  <c r="KI100" i="6"/>
  <c r="KI101" i="6"/>
  <c r="KI102" i="6"/>
  <c r="KI103" i="6"/>
  <c r="KI104" i="6"/>
  <c r="KI105" i="6"/>
  <c r="KI106" i="6"/>
  <c r="KI107" i="6"/>
  <c r="KI108" i="6"/>
  <c r="KI109" i="6"/>
  <c r="KI110" i="6"/>
  <c r="KI111" i="6"/>
  <c r="KI112" i="6"/>
  <c r="KI113" i="6"/>
  <c r="KI114" i="6"/>
  <c r="KI115" i="6"/>
  <c r="KI116" i="6"/>
  <c r="KI117" i="6"/>
  <c r="KI118" i="6"/>
  <c r="KI119" i="6"/>
  <c r="KI120" i="6"/>
  <c r="KI121" i="6"/>
  <c r="KI122" i="6"/>
  <c r="KI123" i="6"/>
  <c r="KI124" i="6"/>
  <c r="KI125" i="6"/>
  <c r="KI126" i="6"/>
  <c r="KI3" i="6"/>
  <c r="NT42" i="6"/>
  <c r="NT43" i="6"/>
  <c r="NT44" i="6"/>
  <c r="NT45" i="6"/>
  <c r="NT46" i="6"/>
  <c r="NT47" i="6"/>
  <c r="NT48" i="6"/>
  <c r="NT49" i="6"/>
  <c r="NT50" i="6"/>
  <c r="NT51" i="6"/>
  <c r="NT53" i="6"/>
  <c r="NT54" i="6"/>
  <c r="NT55" i="6"/>
  <c r="NT56" i="6"/>
  <c r="NT57" i="6"/>
  <c r="NT58" i="6"/>
  <c r="NT59" i="6"/>
  <c r="NT60" i="6"/>
  <c r="NT61" i="6"/>
  <c r="NT62" i="6"/>
  <c r="NT63" i="6"/>
  <c r="NT64" i="6"/>
  <c r="NT65" i="6"/>
  <c r="NT66" i="6"/>
  <c r="NT67" i="6"/>
  <c r="NT68" i="6"/>
  <c r="NT69" i="6"/>
  <c r="NT70" i="6"/>
  <c r="NT71" i="6"/>
  <c r="NT72" i="6"/>
  <c r="NT73" i="6"/>
  <c r="NT74" i="6"/>
  <c r="NT75" i="6"/>
  <c r="NT76" i="6"/>
  <c r="NT77" i="6"/>
  <c r="NT78" i="6"/>
  <c r="NT79" i="6"/>
  <c r="NT80" i="6"/>
  <c r="NT81" i="6"/>
  <c r="NT82" i="6"/>
  <c r="NT83" i="6"/>
  <c r="NT84" i="6"/>
  <c r="NT85" i="6"/>
  <c r="NT86" i="6"/>
  <c r="NT87" i="6"/>
  <c r="NT88" i="6"/>
  <c r="NT89" i="6"/>
  <c r="NT90" i="6"/>
  <c r="NT91" i="6"/>
  <c r="NT92" i="6"/>
  <c r="NT93" i="6"/>
  <c r="NT94" i="6"/>
  <c r="NT95" i="6"/>
  <c r="NT96" i="6"/>
  <c r="NT97" i="6"/>
  <c r="NT98" i="6"/>
  <c r="NT99" i="6"/>
  <c r="NT100" i="6"/>
  <c r="NT101" i="6"/>
  <c r="NT102" i="6"/>
  <c r="NT103" i="6"/>
  <c r="NT104" i="6"/>
  <c r="NT105" i="6"/>
  <c r="NT106" i="6"/>
  <c r="NT107" i="6"/>
  <c r="NT108" i="6"/>
  <c r="NT109" i="6"/>
  <c r="NT110" i="6"/>
  <c r="NT111" i="6"/>
  <c r="NT112" i="6"/>
  <c r="NT113" i="6"/>
  <c r="NT114" i="6"/>
  <c r="NT115" i="6"/>
  <c r="NT116" i="6"/>
  <c r="NT117" i="6"/>
  <c r="NT118" i="6"/>
  <c r="NT119" i="6"/>
  <c r="NT120" i="6"/>
  <c r="NT121" i="6"/>
  <c r="NT122" i="6"/>
  <c r="NT123" i="6"/>
  <c r="NT124" i="6"/>
  <c r="NT125" i="6"/>
  <c r="NT126" i="6"/>
  <c r="NT41" i="6"/>
  <c r="NT23" i="6"/>
  <c r="NT24" i="6"/>
  <c r="NT25" i="6"/>
  <c r="NT26" i="6"/>
  <c r="NT27" i="6"/>
  <c r="NT28" i="6"/>
  <c r="NT29" i="6"/>
  <c r="NT30" i="6"/>
  <c r="NT31" i="6"/>
  <c r="NT32" i="6"/>
  <c r="NT33" i="6"/>
  <c r="NT34" i="6"/>
  <c r="NT35" i="6"/>
  <c r="NT36" i="6"/>
  <c r="NT37" i="6"/>
  <c r="NT38" i="6"/>
  <c r="NT22" i="6"/>
  <c r="NT4" i="6"/>
  <c r="NT5" i="6"/>
  <c r="NT6" i="6"/>
  <c r="NT7" i="6"/>
  <c r="NT8" i="6"/>
  <c r="NT9" i="6"/>
  <c r="NT10" i="6"/>
  <c r="NT11" i="6"/>
  <c r="NT12" i="6"/>
  <c r="NT13" i="6"/>
  <c r="NT14" i="6"/>
  <c r="NT15" i="6"/>
  <c r="NT16" i="6"/>
  <c r="NT17" i="6"/>
  <c r="NT18" i="6"/>
  <c r="NT19" i="6"/>
  <c r="NT20" i="6"/>
  <c r="NT3" i="6"/>
  <c r="NS42" i="6"/>
  <c r="NU42" i="6" s="1"/>
  <c r="NS43" i="6"/>
  <c r="NU43" i="6" s="1"/>
  <c r="NS44" i="6"/>
  <c r="NU44" i="6" s="1"/>
  <c r="NS45" i="6"/>
  <c r="NU45" i="6" s="1"/>
  <c r="NS46" i="6"/>
  <c r="NU46" i="6" s="1"/>
  <c r="NS47" i="6"/>
  <c r="NU47" i="6" s="1"/>
  <c r="NS48" i="6"/>
  <c r="NU48" i="6" s="1"/>
  <c r="NS49" i="6"/>
  <c r="NU49" i="6" s="1"/>
  <c r="NS50" i="6"/>
  <c r="NU50" i="6" s="1"/>
  <c r="NS51" i="6"/>
  <c r="NU51" i="6" s="1"/>
  <c r="NS53" i="6"/>
  <c r="NU53" i="6" s="1"/>
  <c r="NS54" i="6"/>
  <c r="NU54" i="6" s="1"/>
  <c r="NS55" i="6"/>
  <c r="NU55" i="6" s="1"/>
  <c r="NS56" i="6"/>
  <c r="NU56" i="6" s="1"/>
  <c r="NS57" i="6"/>
  <c r="NU57" i="6" s="1"/>
  <c r="NS58" i="6"/>
  <c r="NU58" i="6" s="1"/>
  <c r="NS59" i="6"/>
  <c r="NU59" i="6" s="1"/>
  <c r="NS60" i="6"/>
  <c r="NU60" i="6" s="1"/>
  <c r="NS61" i="6"/>
  <c r="NU61" i="6" s="1"/>
  <c r="NS62" i="6"/>
  <c r="NU62" i="6" s="1"/>
  <c r="NS63" i="6"/>
  <c r="NU63" i="6" s="1"/>
  <c r="NS64" i="6"/>
  <c r="NU64" i="6" s="1"/>
  <c r="NS65" i="6"/>
  <c r="NU65" i="6" s="1"/>
  <c r="NS66" i="6"/>
  <c r="NU66" i="6" s="1"/>
  <c r="NS67" i="6"/>
  <c r="NS68" i="6"/>
  <c r="NU68" i="6" s="1"/>
  <c r="NS69" i="6"/>
  <c r="NU69" i="6" s="1"/>
  <c r="NS70" i="6"/>
  <c r="NU70" i="6" s="1"/>
  <c r="NS71" i="6"/>
  <c r="NU71" i="6" s="1"/>
  <c r="NS72" i="6"/>
  <c r="NU72" i="6" s="1"/>
  <c r="NS73" i="6"/>
  <c r="NU73" i="6" s="1"/>
  <c r="NS74" i="6"/>
  <c r="NU74" i="6" s="1"/>
  <c r="NS75" i="6"/>
  <c r="NU75" i="6" s="1"/>
  <c r="NS76" i="6"/>
  <c r="NU76" i="6" s="1"/>
  <c r="NS77" i="6"/>
  <c r="NU77" i="6" s="1"/>
  <c r="NS78" i="6"/>
  <c r="NU78" i="6" s="1"/>
  <c r="NS79" i="6"/>
  <c r="NU79" i="6" s="1"/>
  <c r="NS80" i="6"/>
  <c r="NU80" i="6" s="1"/>
  <c r="NS81" i="6"/>
  <c r="NU81" i="6" s="1"/>
  <c r="NS82" i="6"/>
  <c r="NU82" i="6" s="1"/>
  <c r="NS83" i="6"/>
  <c r="NU83" i="6" s="1"/>
  <c r="NS84" i="6"/>
  <c r="NU84" i="6" s="1"/>
  <c r="NS85" i="6"/>
  <c r="NU85" i="6" s="1"/>
  <c r="NS86" i="6"/>
  <c r="NU86" i="6" s="1"/>
  <c r="NS87" i="6"/>
  <c r="NU87" i="6" s="1"/>
  <c r="NS88" i="6"/>
  <c r="NU88" i="6" s="1"/>
  <c r="NS89" i="6"/>
  <c r="NU89" i="6" s="1"/>
  <c r="NS90" i="6"/>
  <c r="NU90" i="6" s="1"/>
  <c r="NS91" i="6"/>
  <c r="NU91" i="6" s="1"/>
  <c r="NS92" i="6"/>
  <c r="NU92" i="6" s="1"/>
  <c r="NS93" i="6"/>
  <c r="NU93" i="6" s="1"/>
  <c r="NS94" i="6"/>
  <c r="NU94" i="6" s="1"/>
  <c r="NS95" i="6"/>
  <c r="NU95" i="6" s="1"/>
  <c r="NS96" i="6"/>
  <c r="NU96" i="6" s="1"/>
  <c r="NS97" i="6"/>
  <c r="NU97" i="6" s="1"/>
  <c r="NS98" i="6"/>
  <c r="NU98" i="6" s="1"/>
  <c r="NS99" i="6"/>
  <c r="NU99" i="6" s="1"/>
  <c r="NS100" i="6"/>
  <c r="NU100" i="6" s="1"/>
  <c r="NS101" i="6"/>
  <c r="NU101" i="6" s="1"/>
  <c r="NS102" i="6"/>
  <c r="NU102" i="6" s="1"/>
  <c r="NS103" i="6"/>
  <c r="NU103" i="6" s="1"/>
  <c r="NS104" i="6"/>
  <c r="NU104" i="6" s="1"/>
  <c r="NS105" i="6"/>
  <c r="NU105" i="6" s="1"/>
  <c r="NS106" i="6"/>
  <c r="NU106" i="6" s="1"/>
  <c r="NS107" i="6"/>
  <c r="NU107" i="6" s="1"/>
  <c r="NS108" i="6"/>
  <c r="NU108" i="6" s="1"/>
  <c r="NS109" i="6"/>
  <c r="NU109" i="6" s="1"/>
  <c r="NS110" i="6"/>
  <c r="NU110" i="6" s="1"/>
  <c r="NS111" i="6"/>
  <c r="NU111" i="6" s="1"/>
  <c r="NS112" i="6"/>
  <c r="NU112" i="6" s="1"/>
  <c r="NS113" i="6"/>
  <c r="NU113" i="6" s="1"/>
  <c r="NS114" i="6"/>
  <c r="NU114" i="6" s="1"/>
  <c r="NS115" i="6"/>
  <c r="NU115" i="6" s="1"/>
  <c r="NS116" i="6"/>
  <c r="NU116" i="6" s="1"/>
  <c r="NS117" i="6"/>
  <c r="NU117" i="6" s="1"/>
  <c r="NS118" i="6"/>
  <c r="NU118" i="6" s="1"/>
  <c r="NS119" i="6"/>
  <c r="NU119" i="6" s="1"/>
  <c r="NS120" i="6"/>
  <c r="NU120" i="6" s="1"/>
  <c r="NS121" i="6"/>
  <c r="NU121" i="6" s="1"/>
  <c r="NS122" i="6"/>
  <c r="NU122" i="6" s="1"/>
  <c r="NS123" i="6"/>
  <c r="NU123" i="6" s="1"/>
  <c r="NS124" i="6"/>
  <c r="NU124" i="6" s="1"/>
  <c r="NS125" i="6"/>
  <c r="NU125" i="6" s="1"/>
  <c r="NS126" i="6"/>
  <c r="NU126" i="6" s="1"/>
  <c r="NS41" i="6"/>
  <c r="NU41" i="6" s="1"/>
  <c r="NS27" i="6"/>
  <c r="NU27" i="6" s="1"/>
  <c r="NS28" i="6"/>
  <c r="NU28" i="6" s="1"/>
  <c r="NS29" i="6"/>
  <c r="NU29" i="6" s="1"/>
  <c r="NS30" i="6"/>
  <c r="NU30" i="6" s="1"/>
  <c r="NS31" i="6"/>
  <c r="NS32" i="6"/>
  <c r="NU32" i="6" s="1"/>
  <c r="NV32" i="6" s="1"/>
  <c r="NS33" i="6"/>
  <c r="NU33" i="6" s="1"/>
  <c r="NV33" i="6" s="1"/>
  <c r="NS34" i="6"/>
  <c r="NU34" i="6" s="1"/>
  <c r="NV34" i="6" s="1"/>
  <c r="NS35" i="6"/>
  <c r="NU35" i="6" s="1"/>
  <c r="NS36" i="6"/>
  <c r="NU36" i="6" s="1"/>
  <c r="NS37" i="6"/>
  <c r="NU37" i="6" s="1"/>
  <c r="NV37" i="6" s="1"/>
  <c r="NS38" i="6"/>
  <c r="NU38" i="6" s="1"/>
  <c r="NV38" i="6" s="1"/>
  <c r="NS23" i="6"/>
  <c r="NU23" i="6" s="1"/>
  <c r="NS24" i="6"/>
  <c r="NU24" i="6" s="1"/>
  <c r="NS25" i="6"/>
  <c r="NU25" i="6" s="1"/>
  <c r="NS26" i="6"/>
  <c r="NU26" i="6" s="1"/>
  <c r="NS22" i="6"/>
  <c r="NU22" i="6" s="1"/>
  <c r="NS4" i="6"/>
  <c r="NU4" i="6" s="1"/>
  <c r="NS5" i="6"/>
  <c r="NU5" i="6" s="1"/>
  <c r="NS6" i="6"/>
  <c r="NU6" i="6" s="1"/>
  <c r="NS7" i="6"/>
  <c r="NU7" i="6" s="1"/>
  <c r="NS8" i="6"/>
  <c r="NU8" i="6" s="1"/>
  <c r="NS9" i="6"/>
  <c r="NU9" i="6" s="1"/>
  <c r="NS10" i="6"/>
  <c r="NU10" i="6" s="1"/>
  <c r="NS11" i="6"/>
  <c r="NU11" i="6" s="1"/>
  <c r="NS12" i="6"/>
  <c r="NU12" i="6" s="1"/>
  <c r="NS13" i="6"/>
  <c r="NU13" i="6" s="1"/>
  <c r="NS14" i="6"/>
  <c r="NU14" i="6" s="1"/>
  <c r="NS15" i="6"/>
  <c r="NU15" i="6" s="1"/>
  <c r="NS16" i="6"/>
  <c r="NU16" i="6" s="1"/>
  <c r="NS17" i="6"/>
  <c r="NU17" i="6" s="1"/>
  <c r="NS18" i="6"/>
  <c r="NU18" i="6" s="1"/>
  <c r="NS19" i="6"/>
  <c r="NU19" i="6" s="1"/>
  <c r="NS20" i="6"/>
  <c r="NU20" i="6" s="1"/>
  <c r="NS3" i="6"/>
  <c r="NU3" i="6" s="1"/>
  <c r="MC4" i="6"/>
  <c r="MC5" i="6"/>
  <c r="MC6" i="6"/>
  <c r="MC7" i="6"/>
  <c r="MC8" i="6"/>
  <c r="MC9" i="6"/>
  <c r="MC10" i="6"/>
  <c r="MC11" i="6"/>
  <c r="MC12" i="6"/>
  <c r="MC13" i="6"/>
  <c r="MC14" i="6"/>
  <c r="MC15" i="6"/>
  <c r="MC16" i="6"/>
  <c r="MC17" i="6"/>
  <c r="MC18" i="6"/>
  <c r="MC19" i="6"/>
  <c r="MC20" i="6"/>
  <c r="MC21" i="6"/>
  <c r="MD21" i="6" s="1"/>
  <c r="MC22" i="6"/>
  <c r="MC23" i="6"/>
  <c r="MC24" i="6"/>
  <c r="MC25" i="6"/>
  <c r="MC26" i="6"/>
  <c r="MC27" i="6"/>
  <c r="MC28" i="6"/>
  <c r="MC29" i="6"/>
  <c r="MC30" i="6"/>
  <c r="MC31" i="6"/>
  <c r="MC32" i="6"/>
  <c r="MC33" i="6"/>
  <c r="MC34" i="6"/>
  <c r="MC35" i="6"/>
  <c r="MC36" i="6"/>
  <c r="MC37" i="6"/>
  <c r="MC38" i="6"/>
  <c r="MD38" i="6" s="1"/>
  <c r="MC39" i="6"/>
  <c r="MD39" i="6" s="1"/>
  <c r="MC40" i="6"/>
  <c r="MD40" i="6" s="1"/>
  <c r="MC41" i="6"/>
  <c r="MC42" i="6"/>
  <c r="MC43" i="6"/>
  <c r="MC44" i="6"/>
  <c r="MC45" i="6"/>
  <c r="MC46" i="6"/>
  <c r="MC47" i="6"/>
  <c r="MC48" i="6"/>
  <c r="MC49" i="6"/>
  <c r="MC50" i="6"/>
  <c r="MC51" i="6"/>
  <c r="MC53" i="6"/>
  <c r="MC54" i="6"/>
  <c r="MC55" i="6"/>
  <c r="MC56" i="6"/>
  <c r="MC57" i="6"/>
  <c r="MC58" i="6"/>
  <c r="MC59" i="6"/>
  <c r="MC60" i="6"/>
  <c r="MC61" i="6"/>
  <c r="MC62" i="6"/>
  <c r="MC63" i="6"/>
  <c r="MC64" i="6"/>
  <c r="MC65" i="6"/>
  <c r="MC66" i="6"/>
  <c r="MC67" i="6"/>
  <c r="MC68" i="6"/>
  <c r="MC69" i="6"/>
  <c r="MC70" i="6"/>
  <c r="MC71" i="6"/>
  <c r="MC72" i="6"/>
  <c r="MC73" i="6"/>
  <c r="MC74" i="6"/>
  <c r="MC75" i="6"/>
  <c r="MC76" i="6"/>
  <c r="MC77" i="6"/>
  <c r="MC78" i="6"/>
  <c r="MC79" i="6"/>
  <c r="MC80" i="6"/>
  <c r="MC81" i="6"/>
  <c r="MC82" i="6"/>
  <c r="MC83" i="6"/>
  <c r="MC84" i="6"/>
  <c r="MC85" i="6"/>
  <c r="MC86" i="6"/>
  <c r="MC87" i="6"/>
  <c r="MC88" i="6"/>
  <c r="MC89" i="6"/>
  <c r="MC90" i="6"/>
  <c r="MC91" i="6"/>
  <c r="MC92" i="6"/>
  <c r="MC93" i="6"/>
  <c r="MC94" i="6"/>
  <c r="MC95" i="6"/>
  <c r="MC96" i="6"/>
  <c r="MC97" i="6"/>
  <c r="MC98" i="6"/>
  <c r="MC99" i="6"/>
  <c r="MC100" i="6"/>
  <c r="MC101" i="6"/>
  <c r="MC102" i="6"/>
  <c r="MC103" i="6"/>
  <c r="MC104" i="6"/>
  <c r="MC105" i="6"/>
  <c r="MC106" i="6"/>
  <c r="MC107" i="6"/>
  <c r="MC108" i="6"/>
  <c r="MC109" i="6"/>
  <c r="MC110" i="6"/>
  <c r="MC111" i="6"/>
  <c r="MC112" i="6"/>
  <c r="MC113" i="6"/>
  <c r="MC114" i="6"/>
  <c r="MC115" i="6"/>
  <c r="MC116" i="6"/>
  <c r="MC117" i="6"/>
  <c r="MC118" i="6"/>
  <c r="MC119" i="6"/>
  <c r="MC120" i="6"/>
  <c r="MC121" i="6"/>
  <c r="MC122" i="6"/>
  <c r="MC123" i="6"/>
  <c r="MC124" i="6"/>
  <c r="MC125" i="6"/>
  <c r="MC126" i="6"/>
  <c r="MC3" i="6"/>
  <c r="MB3" i="6"/>
  <c r="KL4" i="6"/>
  <c r="KL5" i="6"/>
  <c r="KL6" i="6"/>
  <c r="KL7" i="6"/>
  <c r="KL8" i="6"/>
  <c r="KL9" i="6"/>
  <c r="KL10" i="6"/>
  <c r="KL11" i="6"/>
  <c r="KL12" i="6"/>
  <c r="KL13" i="6"/>
  <c r="KL14" i="6"/>
  <c r="KL15" i="6"/>
  <c r="KL16" i="6"/>
  <c r="KL17" i="6"/>
  <c r="KL18" i="6"/>
  <c r="KL19" i="6"/>
  <c r="KL20" i="6"/>
  <c r="KL21" i="6"/>
  <c r="KM21" i="6" s="1"/>
  <c r="KL22" i="6"/>
  <c r="KL23" i="6"/>
  <c r="KL24" i="6"/>
  <c r="KL25" i="6"/>
  <c r="KL26" i="6"/>
  <c r="KL27" i="6"/>
  <c r="KL28" i="6"/>
  <c r="KL29" i="6"/>
  <c r="KL30" i="6"/>
  <c r="KL31" i="6"/>
  <c r="KL32" i="6"/>
  <c r="KL33" i="6"/>
  <c r="KL34" i="6"/>
  <c r="KL35" i="6"/>
  <c r="KL36" i="6"/>
  <c r="KL37" i="6"/>
  <c r="KL38" i="6"/>
  <c r="KM38" i="6" s="1"/>
  <c r="KL39" i="6"/>
  <c r="KM39" i="6" s="1"/>
  <c r="KL40" i="6"/>
  <c r="KM40" i="6" s="1"/>
  <c r="KL41" i="6"/>
  <c r="KL42" i="6"/>
  <c r="KL43" i="6"/>
  <c r="KL44" i="6"/>
  <c r="KL45" i="6"/>
  <c r="KL46" i="6"/>
  <c r="KL47" i="6"/>
  <c r="KL48" i="6"/>
  <c r="KL49" i="6"/>
  <c r="KL50" i="6"/>
  <c r="KL51" i="6"/>
  <c r="KL53" i="6"/>
  <c r="KL54" i="6"/>
  <c r="KL55" i="6"/>
  <c r="KL56" i="6"/>
  <c r="KL57" i="6"/>
  <c r="KL58" i="6"/>
  <c r="KL59" i="6"/>
  <c r="KL60" i="6"/>
  <c r="KL61" i="6"/>
  <c r="KL62" i="6"/>
  <c r="KL63" i="6"/>
  <c r="KL64" i="6"/>
  <c r="KL65" i="6"/>
  <c r="KL66" i="6"/>
  <c r="KL67" i="6"/>
  <c r="KL68" i="6"/>
  <c r="KL69" i="6"/>
  <c r="KL70" i="6"/>
  <c r="KL71" i="6"/>
  <c r="KL72" i="6"/>
  <c r="KL73" i="6"/>
  <c r="KL74" i="6"/>
  <c r="KL75" i="6"/>
  <c r="KL76" i="6"/>
  <c r="KL77" i="6"/>
  <c r="KL78" i="6"/>
  <c r="KL79" i="6"/>
  <c r="KL80" i="6"/>
  <c r="KL81" i="6"/>
  <c r="KL82" i="6"/>
  <c r="KL83" i="6"/>
  <c r="KL84" i="6"/>
  <c r="KL85" i="6"/>
  <c r="KL86" i="6"/>
  <c r="KL87" i="6"/>
  <c r="KL88" i="6"/>
  <c r="KL89" i="6"/>
  <c r="KL90" i="6"/>
  <c r="KL91" i="6"/>
  <c r="KL92" i="6"/>
  <c r="KL93" i="6"/>
  <c r="KL94" i="6"/>
  <c r="KL95" i="6"/>
  <c r="KL96" i="6"/>
  <c r="KL97" i="6"/>
  <c r="KL98" i="6"/>
  <c r="KL99" i="6"/>
  <c r="KL100" i="6"/>
  <c r="KL101" i="6"/>
  <c r="KL102" i="6"/>
  <c r="KL103" i="6"/>
  <c r="KL104" i="6"/>
  <c r="KL105" i="6"/>
  <c r="KL106" i="6"/>
  <c r="KL107" i="6"/>
  <c r="KL108" i="6"/>
  <c r="KL109" i="6"/>
  <c r="KL110" i="6"/>
  <c r="KL111" i="6"/>
  <c r="KL112" i="6"/>
  <c r="KL113" i="6"/>
  <c r="KL114" i="6"/>
  <c r="KL115" i="6"/>
  <c r="KL116" i="6"/>
  <c r="KL117" i="6"/>
  <c r="KL118" i="6"/>
  <c r="KL119" i="6"/>
  <c r="KL120" i="6"/>
  <c r="KL121" i="6"/>
  <c r="KL122" i="6"/>
  <c r="KL123" i="6"/>
  <c r="KL124" i="6"/>
  <c r="KL125" i="6"/>
  <c r="KL126" i="6"/>
  <c r="KL3" i="6"/>
  <c r="KK3" i="6"/>
  <c r="KK29" i="6" s="1"/>
  <c r="IV21" i="6"/>
  <c r="IV38" i="6"/>
  <c r="IV39" i="6"/>
  <c r="IV40" i="6"/>
  <c r="IU42" i="6"/>
  <c r="IU43" i="6"/>
  <c r="IU44" i="6"/>
  <c r="IU45" i="6"/>
  <c r="IU46" i="6"/>
  <c r="IU47" i="6"/>
  <c r="IU48" i="6"/>
  <c r="IU49" i="6"/>
  <c r="IU50" i="6"/>
  <c r="IU51" i="6"/>
  <c r="IU53" i="6"/>
  <c r="IU54" i="6"/>
  <c r="IU55" i="6"/>
  <c r="IU56" i="6"/>
  <c r="IU57" i="6"/>
  <c r="IU58" i="6"/>
  <c r="IU59" i="6"/>
  <c r="IU60" i="6"/>
  <c r="IU61" i="6"/>
  <c r="IU62" i="6"/>
  <c r="IU63" i="6"/>
  <c r="IU64" i="6"/>
  <c r="IU65" i="6"/>
  <c r="IU66" i="6"/>
  <c r="IU67" i="6"/>
  <c r="IU68" i="6"/>
  <c r="IU69" i="6"/>
  <c r="IU70" i="6"/>
  <c r="IU71" i="6"/>
  <c r="IU72" i="6"/>
  <c r="IU73" i="6"/>
  <c r="IU74" i="6"/>
  <c r="IU75" i="6"/>
  <c r="IU76" i="6"/>
  <c r="IU77" i="6"/>
  <c r="IU78" i="6"/>
  <c r="IU79" i="6"/>
  <c r="IU80" i="6"/>
  <c r="IU81" i="6"/>
  <c r="IU82" i="6"/>
  <c r="IU83" i="6"/>
  <c r="IU84" i="6"/>
  <c r="IU85" i="6"/>
  <c r="IU86" i="6"/>
  <c r="IU87" i="6"/>
  <c r="IU88" i="6"/>
  <c r="IU89" i="6"/>
  <c r="IU90" i="6"/>
  <c r="IU91" i="6"/>
  <c r="IU92" i="6"/>
  <c r="IU93" i="6"/>
  <c r="IU94" i="6"/>
  <c r="IU95" i="6"/>
  <c r="IU96" i="6"/>
  <c r="IU97" i="6"/>
  <c r="IU98" i="6"/>
  <c r="IU99" i="6"/>
  <c r="IU100" i="6"/>
  <c r="IU101" i="6"/>
  <c r="IU102" i="6"/>
  <c r="IU103" i="6"/>
  <c r="IU104" i="6"/>
  <c r="IU105" i="6"/>
  <c r="IU106" i="6"/>
  <c r="IU107" i="6"/>
  <c r="IU108" i="6"/>
  <c r="IU109" i="6"/>
  <c r="IU110" i="6"/>
  <c r="IU111" i="6"/>
  <c r="IU112" i="6"/>
  <c r="IU113" i="6"/>
  <c r="IU114" i="6"/>
  <c r="IU115" i="6"/>
  <c r="IU116" i="6"/>
  <c r="IU117" i="6"/>
  <c r="IU118" i="6"/>
  <c r="IU119" i="6"/>
  <c r="IU120" i="6"/>
  <c r="IU121" i="6"/>
  <c r="IU122" i="6"/>
  <c r="IU123" i="6"/>
  <c r="IU124" i="6"/>
  <c r="IU125" i="6"/>
  <c r="IU126" i="6"/>
  <c r="IU41" i="6"/>
  <c r="IU23" i="6"/>
  <c r="IU24" i="6"/>
  <c r="IU25" i="6"/>
  <c r="IU26" i="6"/>
  <c r="IU27" i="6"/>
  <c r="IU28" i="6"/>
  <c r="IU29" i="6"/>
  <c r="IU30" i="6"/>
  <c r="IU31" i="6"/>
  <c r="IU32" i="6"/>
  <c r="IU33" i="6"/>
  <c r="IU34" i="6"/>
  <c r="IU35" i="6"/>
  <c r="IU36" i="6"/>
  <c r="IU37" i="6"/>
  <c r="IU22" i="6"/>
  <c r="IU4" i="6"/>
  <c r="IU5" i="6"/>
  <c r="IU6" i="6"/>
  <c r="IU7" i="6"/>
  <c r="IU8" i="6"/>
  <c r="IU9" i="6"/>
  <c r="IU10" i="6"/>
  <c r="IU11" i="6"/>
  <c r="IU12" i="6"/>
  <c r="IU13" i="6"/>
  <c r="IU14" i="6"/>
  <c r="IU15" i="6"/>
  <c r="IU16" i="6"/>
  <c r="IU17" i="6"/>
  <c r="IU18" i="6"/>
  <c r="IU19" i="6"/>
  <c r="IU20" i="6"/>
  <c r="IU3" i="6"/>
  <c r="IT23" i="6"/>
  <c r="IT24" i="6"/>
  <c r="IT25" i="6"/>
  <c r="IT26" i="6"/>
  <c r="IT27" i="6"/>
  <c r="IT28" i="6"/>
  <c r="IT29" i="6"/>
  <c r="IT30" i="6"/>
  <c r="IT31" i="6"/>
  <c r="IT32" i="6"/>
  <c r="IT33" i="6"/>
  <c r="IT34" i="6"/>
  <c r="IT35" i="6"/>
  <c r="IT36" i="6"/>
  <c r="IT37" i="6"/>
  <c r="IT22" i="6"/>
  <c r="IT4" i="6"/>
  <c r="IT5" i="6"/>
  <c r="IT6" i="6"/>
  <c r="IT7" i="6"/>
  <c r="IT8" i="6"/>
  <c r="IT9" i="6"/>
  <c r="IT10" i="6"/>
  <c r="IT11" i="6"/>
  <c r="IT12" i="6"/>
  <c r="IT13" i="6"/>
  <c r="IT14" i="6"/>
  <c r="IT15" i="6"/>
  <c r="IT16" i="6"/>
  <c r="IT17" i="6"/>
  <c r="IT18" i="6"/>
  <c r="IT19" i="6"/>
  <c r="IT20" i="6"/>
  <c r="IT3" i="6"/>
  <c r="HD4" i="6"/>
  <c r="HD5" i="6"/>
  <c r="HD6" i="6"/>
  <c r="HD7" i="6"/>
  <c r="HD8" i="6"/>
  <c r="HD9" i="6"/>
  <c r="HD10" i="6"/>
  <c r="HD11" i="6"/>
  <c r="HD12" i="6"/>
  <c r="HD13" i="6"/>
  <c r="HD14" i="6"/>
  <c r="HD15" i="6"/>
  <c r="HD16" i="6"/>
  <c r="HD17" i="6"/>
  <c r="HD18" i="6"/>
  <c r="HD19" i="6"/>
  <c r="HD20" i="6"/>
  <c r="HD21" i="6"/>
  <c r="HE21" i="6" s="1"/>
  <c r="HD22" i="6"/>
  <c r="HD23" i="6"/>
  <c r="HD24" i="6"/>
  <c r="HD25" i="6"/>
  <c r="HD26" i="6"/>
  <c r="HD27" i="6"/>
  <c r="HD28" i="6"/>
  <c r="HD29" i="6"/>
  <c r="HD30" i="6"/>
  <c r="HD31" i="6"/>
  <c r="HD32" i="6"/>
  <c r="HD33" i="6"/>
  <c r="HD34" i="6"/>
  <c r="HD35" i="6"/>
  <c r="HE35" i="6" s="1"/>
  <c r="HD36" i="6"/>
  <c r="HE36" i="6" s="1"/>
  <c r="HD37" i="6"/>
  <c r="HE37" i="6" s="1"/>
  <c r="HD38" i="6"/>
  <c r="HE38" i="6" s="1"/>
  <c r="HD39" i="6"/>
  <c r="HE39" i="6" s="1"/>
  <c r="HD40" i="6"/>
  <c r="HE40" i="6" s="1"/>
  <c r="HD41" i="6"/>
  <c r="HD42" i="6"/>
  <c r="HD43" i="6"/>
  <c r="HD44" i="6"/>
  <c r="HD45" i="6"/>
  <c r="HD46" i="6"/>
  <c r="HD47" i="6"/>
  <c r="HD48" i="6"/>
  <c r="HD49" i="6"/>
  <c r="HD50" i="6"/>
  <c r="HD51" i="6"/>
  <c r="HD53" i="6"/>
  <c r="HE53" i="6" s="1"/>
  <c r="HD54" i="6"/>
  <c r="HD55" i="6"/>
  <c r="HD56" i="6"/>
  <c r="HD57" i="6"/>
  <c r="HD58" i="6"/>
  <c r="HD59" i="6"/>
  <c r="HD60" i="6"/>
  <c r="HD61" i="6"/>
  <c r="HD62" i="6"/>
  <c r="HD63" i="6"/>
  <c r="HD64" i="6"/>
  <c r="HD65" i="6"/>
  <c r="HD66" i="6"/>
  <c r="HD67" i="6"/>
  <c r="HD68" i="6"/>
  <c r="HD69" i="6"/>
  <c r="HD70" i="6"/>
  <c r="HD71" i="6"/>
  <c r="HD72" i="6"/>
  <c r="HD73" i="6"/>
  <c r="HD74" i="6"/>
  <c r="HD75" i="6"/>
  <c r="HD76" i="6"/>
  <c r="HD77" i="6"/>
  <c r="HD78" i="6"/>
  <c r="HD79" i="6"/>
  <c r="HD80" i="6"/>
  <c r="HD81" i="6"/>
  <c r="HD82" i="6"/>
  <c r="HD83" i="6"/>
  <c r="HD84" i="6"/>
  <c r="HD85" i="6"/>
  <c r="HD86" i="6"/>
  <c r="HD87" i="6"/>
  <c r="HD88" i="6"/>
  <c r="HD89" i="6"/>
  <c r="HD90" i="6"/>
  <c r="HD91" i="6"/>
  <c r="HD92" i="6"/>
  <c r="HD93" i="6"/>
  <c r="HD94" i="6"/>
  <c r="HD95" i="6"/>
  <c r="HD96" i="6"/>
  <c r="HD97" i="6"/>
  <c r="HD98" i="6"/>
  <c r="HD99" i="6"/>
  <c r="HD100" i="6"/>
  <c r="HD101" i="6"/>
  <c r="HD102" i="6"/>
  <c r="HD103" i="6"/>
  <c r="HD104" i="6"/>
  <c r="HD105" i="6"/>
  <c r="HD106" i="6"/>
  <c r="HD107" i="6"/>
  <c r="HD108" i="6"/>
  <c r="HD109" i="6"/>
  <c r="HD110" i="6"/>
  <c r="HD111" i="6"/>
  <c r="HD112" i="6"/>
  <c r="HD113" i="6"/>
  <c r="HD114" i="6"/>
  <c r="HD115" i="6"/>
  <c r="HD116" i="6"/>
  <c r="HD117" i="6"/>
  <c r="HD118" i="6"/>
  <c r="HD119" i="6"/>
  <c r="HD120" i="6"/>
  <c r="HD121" i="6"/>
  <c r="HD122" i="6"/>
  <c r="HD123" i="6"/>
  <c r="HD124" i="6"/>
  <c r="HD125" i="6"/>
  <c r="HD126" i="6"/>
  <c r="HD3" i="6"/>
  <c r="HC3" i="6"/>
  <c r="FN38" i="6"/>
  <c r="FN39" i="6"/>
  <c r="FN40" i="6"/>
  <c r="FN34" i="6"/>
  <c r="FN35" i="6"/>
  <c r="FN36" i="6"/>
  <c r="FN37" i="6"/>
  <c r="FM42" i="6"/>
  <c r="FM43" i="6"/>
  <c r="FM44" i="6"/>
  <c r="FM45" i="6"/>
  <c r="FM46" i="6"/>
  <c r="FM47" i="6"/>
  <c r="FM48" i="6"/>
  <c r="FM49" i="6"/>
  <c r="FM50" i="6"/>
  <c r="FM51" i="6"/>
  <c r="FM53" i="6"/>
  <c r="FM54" i="6"/>
  <c r="FM55" i="6"/>
  <c r="FM56" i="6"/>
  <c r="FM57" i="6"/>
  <c r="FM58" i="6"/>
  <c r="FM59" i="6"/>
  <c r="FM60" i="6"/>
  <c r="FM61" i="6"/>
  <c r="FM62" i="6"/>
  <c r="FM63" i="6"/>
  <c r="FM64" i="6"/>
  <c r="FM65" i="6"/>
  <c r="FM66" i="6"/>
  <c r="FM67" i="6"/>
  <c r="FM68" i="6"/>
  <c r="FM69" i="6"/>
  <c r="FM70" i="6"/>
  <c r="FM71" i="6"/>
  <c r="FM72" i="6"/>
  <c r="FM73" i="6"/>
  <c r="FM74" i="6"/>
  <c r="FM75" i="6"/>
  <c r="FM76" i="6"/>
  <c r="FM77" i="6"/>
  <c r="FM78" i="6"/>
  <c r="FM79" i="6"/>
  <c r="FM80" i="6"/>
  <c r="FM81" i="6"/>
  <c r="FM82" i="6"/>
  <c r="FM83" i="6"/>
  <c r="FM84" i="6"/>
  <c r="FM85" i="6"/>
  <c r="FM86" i="6"/>
  <c r="FM87" i="6"/>
  <c r="FM88" i="6"/>
  <c r="FM89" i="6"/>
  <c r="FM90" i="6"/>
  <c r="FM91" i="6"/>
  <c r="FM92" i="6"/>
  <c r="FM93" i="6"/>
  <c r="FM94" i="6"/>
  <c r="FM95" i="6"/>
  <c r="FM96" i="6"/>
  <c r="FM97" i="6"/>
  <c r="FM98" i="6"/>
  <c r="FM99" i="6"/>
  <c r="FM100" i="6"/>
  <c r="FM101" i="6"/>
  <c r="FM102" i="6"/>
  <c r="FM103" i="6"/>
  <c r="FM104" i="6"/>
  <c r="FM105" i="6"/>
  <c r="FM106" i="6"/>
  <c r="FM107" i="6"/>
  <c r="FM108" i="6"/>
  <c r="FM109" i="6"/>
  <c r="FM110" i="6"/>
  <c r="FM111" i="6"/>
  <c r="FM112" i="6"/>
  <c r="FM113" i="6"/>
  <c r="FM114" i="6"/>
  <c r="FM115" i="6"/>
  <c r="FM116" i="6"/>
  <c r="FM117" i="6"/>
  <c r="FM118" i="6"/>
  <c r="FM119" i="6"/>
  <c r="FM120" i="6"/>
  <c r="FM121" i="6"/>
  <c r="FM122" i="6"/>
  <c r="FM123" i="6"/>
  <c r="FM124" i="6"/>
  <c r="FM125" i="6"/>
  <c r="FM126" i="6"/>
  <c r="FM41" i="6"/>
  <c r="FM4" i="6"/>
  <c r="FM5" i="6"/>
  <c r="FM6" i="6"/>
  <c r="FM7" i="6"/>
  <c r="FM8" i="6"/>
  <c r="FM9" i="6"/>
  <c r="FM10" i="6"/>
  <c r="FM11" i="6"/>
  <c r="FM12" i="6"/>
  <c r="FM13" i="6"/>
  <c r="FM14" i="6"/>
  <c r="FM15" i="6"/>
  <c r="FM16" i="6"/>
  <c r="FM17" i="6"/>
  <c r="FM18" i="6"/>
  <c r="FM19" i="6"/>
  <c r="FM20" i="6"/>
  <c r="FM21" i="6"/>
  <c r="FM22" i="6"/>
  <c r="FM23" i="6"/>
  <c r="FM24" i="6"/>
  <c r="FM25" i="6"/>
  <c r="FM26" i="6"/>
  <c r="FM27" i="6"/>
  <c r="FM28" i="6"/>
  <c r="FM29" i="6"/>
  <c r="FM30" i="6"/>
  <c r="FM31" i="6"/>
  <c r="FM32" i="6"/>
  <c r="FM33" i="6"/>
  <c r="FM3" i="6"/>
  <c r="FL4" i="6"/>
  <c r="FL5" i="6"/>
  <c r="FL6" i="6"/>
  <c r="FL7" i="6"/>
  <c r="FL8" i="6"/>
  <c r="FL9" i="6"/>
  <c r="FL10" i="6"/>
  <c r="FL11" i="6"/>
  <c r="FL12" i="6"/>
  <c r="FL13" i="6"/>
  <c r="FL14" i="6"/>
  <c r="FL15" i="6"/>
  <c r="FL16" i="6"/>
  <c r="FL17" i="6"/>
  <c r="FL18" i="6"/>
  <c r="FL19" i="6"/>
  <c r="FL20" i="6"/>
  <c r="FL21" i="6"/>
  <c r="FL22" i="6"/>
  <c r="FL23" i="6"/>
  <c r="FL24" i="6"/>
  <c r="FL25" i="6"/>
  <c r="FL26" i="6"/>
  <c r="FL27" i="6"/>
  <c r="FL28" i="6"/>
  <c r="FL29" i="6"/>
  <c r="FL30" i="6"/>
  <c r="FL31" i="6"/>
  <c r="FL32" i="6"/>
  <c r="FL33" i="6"/>
  <c r="FL3" i="6"/>
  <c r="DW31" i="6"/>
  <c r="DW32" i="6"/>
  <c r="DW33" i="6"/>
  <c r="DW34" i="6"/>
  <c r="DW35" i="6"/>
  <c r="DW36" i="6"/>
  <c r="DW37" i="6"/>
  <c r="DW38" i="6"/>
  <c r="DW39" i="6"/>
  <c r="DW40" i="6"/>
  <c r="DV42" i="6"/>
  <c r="DV43" i="6"/>
  <c r="DV44" i="6"/>
  <c r="DV45" i="6"/>
  <c r="DV46" i="6"/>
  <c r="DV47" i="6"/>
  <c r="DV48" i="6"/>
  <c r="DV49" i="6"/>
  <c r="DV50" i="6"/>
  <c r="DV51" i="6"/>
  <c r="DV53" i="6"/>
  <c r="DV54" i="6"/>
  <c r="DV55" i="6"/>
  <c r="DV56" i="6"/>
  <c r="DV57" i="6"/>
  <c r="DV58" i="6"/>
  <c r="DV59" i="6"/>
  <c r="DV60" i="6"/>
  <c r="DV61" i="6"/>
  <c r="DV62" i="6"/>
  <c r="DV63" i="6"/>
  <c r="DV64" i="6"/>
  <c r="DV65" i="6"/>
  <c r="DV66" i="6"/>
  <c r="DV67" i="6"/>
  <c r="DV68" i="6"/>
  <c r="DV69" i="6"/>
  <c r="DV70" i="6"/>
  <c r="DV71" i="6"/>
  <c r="DV72" i="6"/>
  <c r="DV73" i="6"/>
  <c r="DV74" i="6"/>
  <c r="DV75" i="6"/>
  <c r="DV76" i="6"/>
  <c r="DV77" i="6"/>
  <c r="DV78" i="6"/>
  <c r="DV79" i="6"/>
  <c r="DV80" i="6"/>
  <c r="DV81" i="6"/>
  <c r="DV82" i="6"/>
  <c r="DV83" i="6"/>
  <c r="DV84" i="6"/>
  <c r="DV85" i="6"/>
  <c r="DV86" i="6"/>
  <c r="DV87" i="6"/>
  <c r="DV88" i="6"/>
  <c r="DV89" i="6"/>
  <c r="DV90" i="6"/>
  <c r="DV91" i="6"/>
  <c r="DV92" i="6"/>
  <c r="DV93" i="6"/>
  <c r="DV94" i="6"/>
  <c r="DV95" i="6"/>
  <c r="DV96" i="6"/>
  <c r="DV97" i="6"/>
  <c r="DV98" i="6"/>
  <c r="DV99" i="6"/>
  <c r="DV100" i="6"/>
  <c r="DV101" i="6"/>
  <c r="DV102" i="6"/>
  <c r="DV103" i="6"/>
  <c r="DV104" i="6"/>
  <c r="DV105" i="6"/>
  <c r="DV106" i="6"/>
  <c r="DV107" i="6"/>
  <c r="DV108" i="6"/>
  <c r="DV109" i="6"/>
  <c r="DV110" i="6"/>
  <c r="DV111" i="6"/>
  <c r="DV112" i="6"/>
  <c r="DV113" i="6"/>
  <c r="DV114" i="6"/>
  <c r="DV115" i="6"/>
  <c r="DV116" i="6"/>
  <c r="DV117" i="6"/>
  <c r="DV118" i="6"/>
  <c r="DV119" i="6"/>
  <c r="DV120" i="6"/>
  <c r="DV121" i="6"/>
  <c r="DV122" i="6"/>
  <c r="DV123" i="6"/>
  <c r="DV124" i="6"/>
  <c r="DV125" i="6"/>
  <c r="DV126" i="6"/>
  <c r="DV41" i="6"/>
  <c r="DV4" i="6"/>
  <c r="DV5" i="6"/>
  <c r="DV6" i="6"/>
  <c r="DV7" i="6"/>
  <c r="DV8" i="6"/>
  <c r="DV9" i="6"/>
  <c r="DV10" i="6"/>
  <c r="DV11" i="6"/>
  <c r="DV12" i="6"/>
  <c r="DV13" i="6"/>
  <c r="DV14" i="6"/>
  <c r="DV15" i="6"/>
  <c r="DV16" i="6"/>
  <c r="DV17" i="6"/>
  <c r="DV18" i="6"/>
  <c r="DV19" i="6"/>
  <c r="DV20" i="6"/>
  <c r="DV21" i="6"/>
  <c r="DV22" i="6"/>
  <c r="DV23" i="6"/>
  <c r="DV24" i="6"/>
  <c r="DV25" i="6"/>
  <c r="DV26" i="6"/>
  <c r="DV27" i="6"/>
  <c r="DV28" i="6"/>
  <c r="DV29" i="6"/>
  <c r="DV30" i="6"/>
  <c r="DV3" i="6"/>
  <c r="DU42" i="6"/>
  <c r="DU43" i="6"/>
  <c r="DU44" i="6"/>
  <c r="DU45" i="6"/>
  <c r="DU46" i="6"/>
  <c r="DU47" i="6"/>
  <c r="DU48" i="6"/>
  <c r="DU49" i="6"/>
  <c r="DU50" i="6"/>
  <c r="DU51" i="6"/>
  <c r="DU53" i="6"/>
  <c r="DU54" i="6"/>
  <c r="DU55" i="6"/>
  <c r="DU56" i="6"/>
  <c r="DU57" i="6"/>
  <c r="DU58" i="6"/>
  <c r="DU59" i="6"/>
  <c r="DU60" i="6"/>
  <c r="DU61" i="6"/>
  <c r="DU62" i="6"/>
  <c r="DU63" i="6"/>
  <c r="DU64" i="6"/>
  <c r="DU65" i="6"/>
  <c r="DU66" i="6"/>
  <c r="DU67" i="6"/>
  <c r="DU68" i="6"/>
  <c r="DU69" i="6"/>
  <c r="DU70" i="6"/>
  <c r="DU71" i="6"/>
  <c r="DU72" i="6"/>
  <c r="DU73" i="6"/>
  <c r="DU74" i="6"/>
  <c r="DU75" i="6"/>
  <c r="DU76" i="6"/>
  <c r="DU77" i="6"/>
  <c r="DU78" i="6"/>
  <c r="DU79" i="6"/>
  <c r="DU80" i="6"/>
  <c r="DU81" i="6"/>
  <c r="DU82" i="6"/>
  <c r="DU83" i="6"/>
  <c r="DU84" i="6"/>
  <c r="DU85" i="6"/>
  <c r="DU86" i="6"/>
  <c r="DU87" i="6"/>
  <c r="DU88" i="6"/>
  <c r="DU89" i="6"/>
  <c r="DU90" i="6"/>
  <c r="DU91" i="6"/>
  <c r="DU92" i="6"/>
  <c r="DU93" i="6"/>
  <c r="DU94" i="6"/>
  <c r="DU95" i="6"/>
  <c r="DU96" i="6"/>
  <c r="DU97" i="6"/>
  <c r="DU98" i="6"/>
  <c r="DU99" i="6"/>
  <c r="DU100" i="6"/>
  <c r="DU101" i="6"/>
  <c r="DU102" i="6"/>
  <c r="DU103" i="6"/>
  <c r="DU104" i="6"/>
  <c r="DU105" i="6"/>
  <c r="DU106" i="6"/>
  <c r="DU107" i="6"/>
  <c r="DU108" i="6"/>
  <c r="DU109" i="6"/>
  <c r="DU110" i="6"/>
  <c r="DU111" i="6"/>
  <c r="DU112" i="6"/>
  <c r="DU113" i="6"/>
  <c r="DU114" i="6"/>
  <c r="DU115" i="6"/>
  <c r="DU116" i="6"/>
  <c r="DU117" i="6"/>
  <c r="DU118" i="6"/>
  <c r="DU119" i="6"/>
  <c r="DU120" i="6"/>
  <c r="DU121" i="6"/>
  <c r="DU122" i="6"/>
  <c r="DU123" i="6"/>
  <c r="DU124" i="6"/>
  <c r="DU125" i="6"/>
  <c r="DU126" i="6"/>
  <c r="DU41" i="6"/>
  <c r="DU4" i="6"/>
  <c r="DU5" i="6"/>
  <c r="DU6" i="6"/>
  <c r="DU7" i="6"/>
  <c r="DU8" i="6"/>
  <c r="DU9" i="6"/>
  <c r="DU10" i="6"/>
  <c r="DU11" i="6"/>
  <c r="DU12" i="6"/>
  <c r="DU13" i="6"/>
  <c r="DU14" i="6"/>
  <c r="DU15" i="6"/>
  <c r="DU16" i="6"/>
  <c r="DU17" i="6"/>
  <c r="DU18" i="6"/>
  <c r="DU19" i="6"/>
  <c r="DU20" i="6"/>
  <c r="DU21" i="6"/>
  <c r="DU22" i="6"/>
  <c r="DU23" i="6"/>
  <c r="DU24" i="6"/>
  <c r="DU25" i="6"/>
  <c r="DU26" i="6"/>
  <c r="DU27" i="6"/>
  <c r="DU28" i="6"/>
  <c r="DU29" i="6"/>
  <c r="DU30" i="6"/>
  <c r="DU3" i="6"/>
  <c r="CF31" i="6"/>
  <c r="CF32" i="6"/>
  <c r="CF33" i="6"/>
  <c r="CF34" i="6"/>
  <c r="CF35" i="6"/>
  <c r="CF36" i="6"/>
  <c r="CF37" i="6"/>
  <c r="CF38" i="6"/>
  <c r="CF39" i="6"/>
  <c r="CF40" i="6"/>
  <c r="AO39" i="6"/>
  <c r="AO40" i="6"/>
  <c r="CE42" i="6"/>
  <c r="CE43" i="6"/>
  <c r="CE44" i="6"/>
  <c r="CE45" i="6"/>
  <c r="CE46" i="6"/>
  <c r="CE47" i="6"/>
  <c r="CE48" i="6"/>
  <c r="CE49" i="6"/>
  <c r="CE50" i="6"/>
  <c r="CE51" i="6"/>
  <c r="CE53" i="6"/>
  <c r="CE54" i="6"/>
  <c r="CE55" i="6"/>
  <c r="CE56" i="6"/>
  <c r="CE57" i="6"/>
  <c r="CE58" i="6"/>
  <c r="CE59" i="6"/>
  <c r="CE60" i="6"/>
  <c r="CE61" i="6"/>
  <c r="CE62" i="6"/>
  <c r="CE63" i="6"/>
  <c r="CE64" i="6"/>
  <c r="CE65" i="6"/>
  <c r="CE66" i="6"/>
  <c r="CE67" i="6"/>
  <c r="CE68" i="6"/>
  <c r="CE69" i="6"/>
  <c r="CE70" i="6"/>
  <c r="CE71" i="6"/>
  <c r="CE72" i="6"/>
  <c r="CE73" i="6"/>
  <c r="CE74" i="6"/>
  <c r="CE75" i="6"/>
  <c r="CE76" i="6"/>
  <c r="CE77" i="6"/>
  <c r="CE78" i="6"/>
  <c r="CE79" i="6"/>
  <c r="CE80" i="6"/>
  <c r="CE81" i="6"/>
  <c r="CE82" i="6"/>
  <c r="CE83" i="6"/>
  <c r="CE84" i="6"/>
  <c r="CE85" i="6"/>
  <c r="CE86" i="6"/>
  <c r="CE87" i="6"/>
  <c r="CE88" i="6"/>
  <c r="CE89" i="6"/>
  <c r="CE90" i="6"/>
  <c r="CE91" i="6"/>
  <c r="CE92" i="6"/>
  <c r="CE93" i="6"/>
  <c r="CE94" i="6"/>
  <c r="CE95" i="6"/>
  <c r="CE96" i="6"/>
  <c r="CE97" i="6"/>
  <c r="CE98" i="6"/>
  <c r="CE99" i="6"/>
  <c r="CE100" i="6"/>
  <c r="CE101" i="6"/>
  <c r="CE102" i="6"/>
  <c r="CE103" i="6"/>
  <c r="CE104" i="6"/>
  <c r="CE105" i="6"/>
  <c r="CE106" i="6"/>
  <c r="CE107" i="6"/>
  <c r="CE108" i="6"/>
  <c r="CE109" i="6"/>
  <c r="CE110" i="6"/>
  <c r="CE111" i="6"/>
  <c r="CE112" i="6"/>
  <c r="CE113" i="6"/>
  <c r="CE114" i="6"/>
  <c r="CE115" i="6"/>
  <c r="CE116" i="6"/>
  <c r="CE117" i="6"/>
  <c r="CE118" i="6"/>
  <c r="CE119" i="6"/>
  <c r="CE120" i="6"/>
  <c r="CE121" i="6"/>
  <c r="CE122" i="6"/>
  <c r="CE123" i="6"/>
  <c r="CE124" i="6"/>
  <c r="CE125" i="6"/>
  <c r="CE126" i="6"/>
  <c r="CE41" i="6"/>
  <c r="CE4" i="6"/>
  <c r="CE5" i="6"/>
  <c r="CE6" i="6"/>
  <c r="CE7" i="6"/>
  <c r="CE8" i="6"/>
  <c r="CE9" i="6"/>
  <c r="CE10" i="6"/>
  <c r="CE11" i="6"/>
  <c r="CE12" i="6"/>
  <c r="CE13" i="6"/>
  <c r="CE14" i="6"/>
  <c r="CE15" i="6"/>
  <c r="CE16" i="6"/>
  <c r="CE17" i="6"/>
  <c r="CE18" i="6"/>
  <c r="CE19" i="6"/>
  <c r="CE20" i="6"/>
  <c r="CE21" i="6"/>
  <c r="CE22" i="6"/>
  <c r="CE23" i="6"/>
  <c r="CE24" i="6"/>
  <c r="CE25" i="6"/>
  <c r="CE26" i="6"/>
  <c r="CE27" i="6"/>
  <c r="CE28" i="6"/>
  <c r="CE29" i="6"/>
  <c r="CE30" i="6"/>
  <c r="CE3" i="6"/>
  <c r="CD45" i="6"/>
  <c r="CD46" i="6"/>
  <c r="CD47" i="6"/>
  <c r="CD48" i="6"/>
  <c r="CD49" i="6"/>
  <c r="CD50" i="6"/>
  <c r="CD51" i="6"/>
  <c r="CD53" i="6"/>
  <c r="CD54" i="6"/>
  <c r="CD55" i="6"/>
  <c r="CD56" i="6"/>
  <c r="CD57" i="6"/>
  <c r="CD58" i="6"/>
  <c r="CD59" i="6"/>
  <c r="CD60" i="6"/>
  <c r="CD61" i="6"/>
  <c r="CD62" i="6"/>
  <c r="CD63" i="6"/>
  <c r="CD64" i="6"/>
  <c r="CD65" i="6"/>
  <c r="CD66" i="6"/>
  <c r="CD67" i="6"/>
  <c r="CD68" i="6"/>
  <c r="CD69" i="6"/>
  <c r="CD70" i="6"/>
  <c r="CD71" i="6"/>
  <c r="CD72" i="6"/>
  <c r="CD73" i="6"/>
  <c r="CD74" i="6"/>
  <c r="CD75" i="6"/>
  <c r="CD76" i="6"/>
  <c r="CD77" i="6"/>
  <c r="CD78" i="6"/>
  <c r="CD79" i="6"/>
  <c r="CD80" i="6"/>
  <c r="CD81" i="6"/>
  <c r="CD82" i="6"/>
  <c r="CD83" i="6"/>
  <c r="CD84" i="6"/>
  <c r="CD85" i="6"/>
  <c r="CD86" i="6"/>
  <c r="CD87" i="6"/>
  <c r="CD88" i="6"/>
  <c r="CD89" i="6"/>
  <c r="CD90" i="6"/>
  <c r="CD91" i="6"/>
  <c r="CD92" i="6"/>
  <c r="CD93" i="6"/>
  <c r="CD94" i="6"/>
  <c r="CD95" i="6"/>
  <c r="CD96" i="6"/>
  <c r="CD97" i="6"/>
  <c r="CD98" i="6"/>
  <c r="CD99" i="6"/>
  <c r="CD100" i="6"/>
  <c r="CD101" i="6"/>
  <c r="CD102" i="6"/>
  <c r="CD103" i="6"/>
  <c r="CD104" i="6"/>
  <c r="CD105" i="6"/>
  <c r="CD106" i="6"/>
  <c r="CD107" i="6"/>
  <c r="CD108" i="6"/>
  <c r="CD109" i="6"/>
  <c r="CD110" i="6"/>
  <c r="CD111" i="6"/>
  <c r="CD112" i="6"/>
  <c r="CD113" i="6"/>
  <c r="CD114" i="6"/>
  <c r="CD115" i="6"/>
  <c r="CD116" i="6"/>
  <c r="CD117" i="6"/>
  <c r="CD118" i="6"/>
  <c r="CD119" i="6"/>
  <c r="CD120" i="6"/>
  <c r="CD121" i="6"/>
  <c r="CD122" i="6"/>
  <c r="CD123" i="6"/>
  <c r="CD124" i="6"/>
  <c r="CD125" i="6"/>
  <c r="CD126" i="6"/>
  <c r="CD42" i="6"/>
  <c r="CD43" i="6"/>
  <c r="CD44" i="6"/>
  <c r="CD41" i="6"/>
  <c r="CD4" i="6"/>
  <c r="CD5" i="6"/>
  <c r="CD6" i="6"/>
  <c r="CD7" i="6"/>
  <c r="CD8" i="6"/>
  <c r="CD9" i="6"/>
  <c r="CD10" i="6"/>
  <c r="CD11" i="6"/>
  <c r="CD12" i="6"/>
  <c r="CD13" i="6"/>
  <c r="CD14" i="6"/>
  <c r="CD15" i="6"/>
  <c r="CD16" i="6"/>
  <c r="CD17" i="6"/>
  <c r="CD18" i="6"/>
  <c r="CD19" i="6"/>
  <c r="CD20" i="6"/>
  <c r="CD21" i="6"/>
  <c r="CD22" i="6"/>
  <c r="CD23" i="6"/>
  <c r="CD24" i="6"/>
  <c r="CD25" i="6"/>
  <c r="CD26" i="6"/>
  <c r="CD27" i="6"/>
  <c r="CD28" i="6"/>
  <c r="CD29" i="6"/>
  <c r="CD30" i="6"/>
  <c r="CD3" i="6"/>
  <c r="AO31" i="6"/>
  <c r="AO32" i="6"/>
  <c r="AO33" i="6"/>
  <c r="AO34" i="6"/>
  <c r="AO35" i="6"/>
  <c r="AO36" i="6"/>
  <c r="AO37" i="6"/>
  <c r="AO38" i="6"/>
  <c r="AN42" i="6"/>
  <c r="AN43" i="6"/>
  <c r="AN44" i="6"/>
  <c r="AN45" i="6"/>
  <c r="AN46" i="6"/>
  <c r="AN47" i="6"/>
  <c r="AN48" i="6"/>
  <c r="AN49" i="6"/>
  <c r="AN50" i="6"/>
  <c r="AN51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41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" i="6"/>
  <c r="AM42" i="6"/>
  <c r="AM43" i="6"/>
  <c r="AM44" i="6"/>
  <c r="AM45" i="6"/>
  <c r="AM46" i="6"/>
  <c r="AM47" i="6"/>
  <c r="AM48" i="6"/>
  <c r="AM49" i="6"/>
  <c r="AM50" i="6"/>
  <c r="AM51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41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" i="6"/>
  <c r="AN3" i="4"/>
  <c r="AN4" i="4"/>
  <c r="AN5" i="4"/>
  <c r="AN6" i="4"/>
  <c r="AN7" i="4"/>
  <c r="AN8" i="4"/>
  <c r="AN9" i="4"/>
  <c r="AN10" i="4"/>
  <c r="AN11" i="4"/>
  <c r="AN12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MV32" i="6"/>
  <c r="MV33" i="6"/>
  <c r="MV34" i="6"/>
  <c r="MV35" i="6"/>
  <c r="MV36" i="6"/>
  <c r="MV37" i="6"/>
  <c r="MV38" i="6"/>
  <c r="MV31" i="6"/>
  <c r="GJ47" i="6"/>
  <c r="GI47" i="6"/>
  <c r="GH47" i="6"/>
  <c r="GG47" i="6"/>
  <c r="GJ43" i="6"/>
  <c r="GI43" i="6"/>
  <c r="GH43" i="6"/>
  <c r="GG43" i="6"/>
  <c r="GJ38" i="6"/>
  <c r="GI38" i="6"/>
  <c r="GH38" i="6"/>
  <c r="GG38" i="6"/>
  <c r="GJ37" i="6"/>
  <c r="GI37" i="6"/>
  <c r="GH37" i="6"/>
  <c r="GG37" i="6"/>
  <c r="GJ36" i="6"/>
  <c r="GI36" i="6"/>
  <c r="GH36" i="6"/>
  <c r="GG36" i="6"/>
  <c r="GJ35" i="6"/>
  <c r="GI35" i="6"/>
  <c r="GH35" i="6"/>
  <c r="GG35" i="6"/>
  <c r="GJ21" i="6"/>
  <c r="GI21" i="6"/>
  <c r="GH21" i="6"/>
  <c r="GG21" i="6"/>
  <c r="IY35" i="6"/>
  <c r="IY36" i="6"/>
  <c r="IY38" i="6"/>
  <c r="IY43" i="6"/>
  <c r="IY47" i="6"/>
  <c r="IY53" i="6"/>
  <c r="IY85" i="6"/>
  <c r="KP38" i="6"/>
  <c r="KP43" i="6"/>
  <c r="KP47" i="6"/>
  <c r="KP53" i="6"/>
  <c r="KP54" i="6"/>
  <c r="KP65" i="6"/>
  <c r="KP66" i="6"/>
  <c r="KP68" i="6"/>
  <c r="KP70" i="6"/>
  <c r="KP85" i="6"/>
  <c r="KP90" i="6"/>
  <c r="KP92" i="6"/>
  <c r="KP95" i="6"/>
  <c r="MG21" i="6"/>
  <c r="MG26" i="6"/>
  <c r="MG38" i="6"/>
  <c r="MG43" i="6"/>
  <c r="MG47" i="6"/>
  <c r="MG53" i="6"/>
  <c r="MG66" i="6"/>
  <c r="MG68" i="6"/>
  <c r="MG85" i="6"/>
  <c r="HG35" i="6"/>
  <c r="HG36" i="6"/>
  <c r="HG37" i="6"/>
  <c r="HG38" i="6"/>
  <c r="GQ6" i="6"/>
  <c r="GQ7" i="6"/>
  <c r="GQ8" i="6"/>
  <c r="GQ9" i="6"/>
  <c r="GQ10" i="6"/>
  <c r="GQ11" i="6"/>
  <c r="GQ12" i="6"/>
  <c r="GQ13" i="6"/>
  <c r="GQ14" i="6"/>
  <c r="GQ15" i="6"/>
  <c r="GQ16" i="6"/>
  <c r="GQ17" i="6"/>
  <c r="GQ18" i="6"/>
  <c r="GQ19" i="6"/>
  <c r="GQ20" i="6"/>
  <c r="GQ22" i="6"/>
  <c r="GQ23" i="6"/>
  <c r="GQ24" i="6"/>
  <c r="GQ25" i="6"/>
  <c r="GQ26" i="6"/>
  <c r="GQ27" i="6"/>
  <c r="GQ28" i="6"/>
  <c r="GQ29" i="6"/>
  <c r="GQ30" i="6"/>
  <c r="GQ31" i="6"/>
  <c r="GQ32" i="6"/>
  <c r="GQ33" i="6"/>
  <c r="GQ34" i="6"/>
  <c r="GQ41" i="6"/>
  <c r="GQ42" i="6"/>
  <c r="GQ44" i="6"/>
  <c r="GQ45" i="6"/>
  <c r="GQ46" i="6"/>
  <c r="GQ48" i="6"/>
  <c r="GQ49" i="6"/>
  <c r="GQ50" i="6"/>
  <c r="GQ51" i="6"/>
  <c r="GQ53" i="6"/>
  <c r="HH53" i="6" s="1"/>
  <c r="GQ54" i="6"/>
  <c r="GQ55" i="6"/>
  <c r="GQ56" i="6"/>
  <c r="GQ57" i="6"/>
  <c r="GQ58" i="6"/>
  <c r="GQ59" i="6"/>
  <c r="GQ60" i="6"/>
  <c r="GQ61" i="6"/>
  <c r="GQ62" i="6"/>
  <c r="GQ63" i="6"/>
  <c r="GQ64" i="6"/>
  <c r="GQ65" i="6"/>
  <c r="GQ66" i="6"/>
  <c r="GQ67" i="6"/>
  <c r="GQ68" i="6"/>
  <c r="GQ69" i="6"/>
  <c r="GQ70" i="6"/>
  <c r="GQ71" i="6"/>
  <c r="GQ72" i="6"/>
  <c r="GQ73" i="6"/>
  <c r="GQ74" i="6"/>
  <c r="GQ75" i="6"/>
  <c r="GQ76" i="6"/>
  <c r="GQ77" i="6"/>
  <c r="GQ78" i="6"/>
  <c r="GQ79" i="6"/>
  <c r="GQ80" i="6"/>
  <c r="GQ81" i="6"/>
  <c r="GQ82" i="6"/>
  <c r="GQ83" i="6"/>
  <c r="GQ84" i="6"/>
  <c r="GQ85" i="6"/>
  <c r="HH85" i="6" s="1"/>
  <c r="GQ86" i="6"/>
  <c r="GQ87" i="6"/>
  <c r="GQ88" i="6"/>
  <c r="GQ89" i="6"/>
  <c r="GQ90" i="6"/>
  <c r="GQ91" i="6"/>
  <c r="GQ92" i="6"/>
  <c r="GQ93" i="6"/>
  <c r="GQ94" i="6"/>
  <c r="GQ95" i="6"/>
  <c r="GQ96" i="6"/>
  <c r="GQ97" i="6"/>
  <c r="GQ98" i="6"/>
  <c r="GQ99" i="6"/>
  <c r="GQ100" i="6"/>
  <c r="GQ101" i="6"/>
  <c r="GQ102" i="6"/>
  <c r="GQ103" i="6"/>
  <c r="GQ104" i="6"/>
  <c r="GQ105" i="6"/>
  <c r="GQ106" i="6"/>
  <c r="GQ107" i="6"/>
  <c r="GQ108" i="6"/>
  <c r="GQ109" i="6"/>
  <c r="GQ110" i="6"/>
  <c r="GQ111" i="6"/>
  <c r="GQ112" i="6"/>
  <c r="GQ113" i="6"/>
  <c r="GQ114" i="6"/>
  <c r="GQ115" i="6"/>
  <c r="GQ116" i="6"/>
  <c r="GQ117" i="6"/>
  <c r="GQ118" i="6"/>
  <c r="GQ119" i="6"/>
  <c r="GQ120" i="6"/>
  <c r="GQ121" i="6"/>
  <c r="GQ122" i="6"/>
  <c r="GQ123" i="6"/>
  <c r="GQ124" i="6"/>
  <c r="GQ125" i="6"/>
  <c r="GQ126" i="6"/>
  <c r="GF8" i="6"/>
  <c r="GF9" i="6"/>
  <c r="GF10" i="6"/>
  <c r="GF11" i="6"/>
  <c r="GF12" i="6"/>
  <c r="GF13" i="6"/>
  <c r="GF14" i="6"/>
  <c r="GF15" i="6"/>
  <c r="GF16" i="6"/>
  <c r="GF17" i="6"/>
  <c r="GF18" i="6"/>
  <c r="GF19" i="6"/>
  <c r="GF20" i="6"/>
  <c r="GF21" i="6"/>
  <c r="GK21" i="6" s="1"/>
  <c r="GF22" i="6"/>
  <c r="GF23" i="6"/>
  <c r="GF24" i="6"/>
  <c r="GF25" i="6"/>
  <c r="GF26" i="6"/>
  <c r="GF27" i="6"/>
  <c r="GF28" i="6"/>
  <c r="GF29" i="6"/>
  <c r="GF30" i="6"/>
  <c r="GF31" i="6"/>
  <c r="GF32" i="6"/>
  <c r="GF33" i="6"/>
  <c r="GF34" i="6"/>
  <c r="GF35" i="6"/>
  <c r="GF36" i="6"/>
  <c r="GF37" i="6"/>
  <c r="GF38" i="6"/>
  <c r="GF41" i="6"/>
  <c r="GF42" i="6"/>
  <c r="GF43" i="6"/>
  <c r="GF44" i="6"/>
  <c r="GF45" i="6"/>
  <c r="GF46" i="6"/>
  <c r="GF47" i="6"/>
  <c r="GF48" i="6"/>
  <c r="GF49" i="6"/>
  <c r="GF50" i="6"/>
  <c r="GF51" i="6"/>
  <c r="GF53" i="6"/>
  <c r="GF54" i="6"/>
  <c r="GF55" i="6"/>
  <c r="GF56" i="6"/>
  <c r="GF57" i="6"/>
  <c r="GF58" i="6"/>
  <c r="GF59" i="6"/>
  <c r="GF60" i="6"/>
  <c r="GF61" i="6"/>
  <c r="GF62" i="6"/>
  <c r="GF63" i="6"/>
  <c r="GF64" i="6"/>
  <c r="GF65" i="6"/>
  <c r="GF66" i="6"/>
  <c r="GF67" i="6"/>
  <c r="GF68" i="6"/>
  <c r="GF69" i="6"/>
  <c r="GF70" i="6"/>
  <c r="GF71" i="6"/>
  <c r="GF72" i="6"/>
  <c r="GF73" i="6"/>
  <c r="GF74" i="6"/>
  <c r="GF75" i="6"/>
  <c r="GF76" i="6"/>
  <c r="GF77" i="6"/>
  <c r="GF78" i="6"/>
  <c r="GF79" i="6"/>
  <c r="GF80" i="6"/>
  <c r="GF81" i="6"/>
  <c r="GF82" i="6"/>
  <c r="GF83" i="6"/>
  <c r="GF84" i="6"/>
  <c r="GF85" i="6"/>
  <c r="GF86" i="6"/>
  <c r="GF87" i="6"/>
  <c r="GF88" i="6"/>
  <c r="GF89" i="6"/>
  <c r="GF90" i="6"/>
  <c r="GF91" i="6"/>
  <c r="GF92" i="6"/>
  <c r="GF93" i="6"/>
  <c r="GF94" i="6"/>
  <c r="GF95" i="6"/>
  <c r="GF96" i="6"/>
  <c r="GF97" i="6"/>
  <c r="GF98" i="6"/>
  <c r="GF99" i="6"/>
  <c r="GF100" i="6"/>
  <c r="GF101" i="6"/>
  <c r="GF102" i="6"/>
  <c r="GF103" i="6"/>
  <c r="GF104" i="6"/>
  <c r="GF105" i="6"/>
  <c r="GF106" i="6"/>
  <c r="GF107" i="6"/>
  <c r="GF108" i="6"/>
  <c r="GF109" i="6"/>
  <c r="GF110" i="6"/>
  <c r="GF111" i="6"/>
  <c r="GF112" i="6"/>
  <c r="GF113" i="6"/>
  <c r="GF114" i="6"/>
  <c r="GF115" i="6"/>
  <c r="GF116" i="6"/>
  <c r="GF117" i="6"/>
  <c r="GF118" i="6"/>
  <c r="GF119" i="6"/>
  <c r="GF120" i="6"/>
  <c r="GF121" i="6"/>
  <c r="GF122" i="6"/>
  <c r="GF123" i="6"/>
  <c r="GF124" i="6"/>
  <c r="GF125" i="6"/>
  <c r="GF126" i="6"/>
  <c r="DY31" i="6"/>
  <c r="DY32" i="6"/>
  <c r="DY33" i="6"/>
  <c r="DY34" i="6"/>
  <c r="DY35" i="6"/>
  <c r="DY36" i="6"/>
  <c r="DY37" i="6"/>
  <c r="DY38" i="6"/>
  <c r="DI4" i="6"/>
  <c r="DI5" i="6"/>
  <c r="DI6" i="6"/>
  <c r="DI7" i="6"/>
  <c r="DI8" i="6"/>
  <c r="DI9" i="6"/>
  <c r="DI10" i="6"/>
  <c r="DI11" i="6"/>
  <c r="DI12" i="6"/>
  <c r="DI13" i="6"/>
  <c r="DI14" i="6"/>
  <c r="DI15" i="6"/>
  <c r="DI16" i="6"/>
  <c r="DI17" i="6"/>
  <c r="DI18" i="6"/>
  <c r="DI19" i="6"/>
  <c r="DI20" i="6"/>
  <c r="DI21" i="6"/>
  <c r="DI22" i="6"/>
  <c r="DI23" i="6"/>
  <c r="DI24" i="6"/>
  <c r="DI25" i="6"/>
  <c r="DI26" i="6"/>
  <c r="DI27" i="6"/>
  <c r="DI28" i="6"/>
  <c r="DI29" i="6"/>
  <c r="DI30" i="6"/>
  <c r="DI31" i="6"/>
  <c r="DI32" i="6"/>
  <c r="DI33" i="6"/>
  <c r="DI34" i="6"/>
  <c r="DI35" i="6"/>
  <c r="DI36" i="6"/>
  <c r="DI37" i="6"/>
  <c r="DI38" i="6"/>
  <c r="DI3" i="6"/>
  <c r="CX4" i="6"/>
  <c r="CX5" i="6"/>
  <c r="CX6" i="6"/>
  <c r="CX7" i="6"/>
  <c r="CX8" i="6"/>
  <c r="CX9" i="6"/>
  <c r="CX10" i="6"/>
  <c r="CX11" i="6"/>
  <c r="CX12" i="6"/>
  <c r="CX13" i="6"/>
  <c r="CX14" i="6"/>
  <c r="CX15" i="6"/>
  <c r="CX16" i="6"/>
  <c r="CX17" i="6"/>
  <c r="CX18" i="6"/>
  <c r="CX19" i="6"/>
  <c r="CX20" i="6"/>
  <c r="CX21" i="6"/>
  <c r="CX22" i="6"/>
  <c r="CX23" i="6"/>
  <c r="CX24" i="6"/>
  <c r="CX25" i="6"/>
  <c r="CX26" i="6"/>
  <c r="CX27" i="6"/>
  <c r="CX28" i="6"/>
  <c r="CX29" i="6"/>
  <c r="CX30" i="6"/>
  <c r="CX31" i="6"/>
  <c r="CX32" i="6"/>
  <c r="CX33" i="6"/>
  <c r="CX34" i="6"/>
  <c r="CX35" i="6"/>
  <c r="CX36" i="6"/>
  <c r="CX37" i="6"/>
  <c r="CX38" i="6"/>
  <c r="CX3" i="6"/>
  <c r="FP34" i="6"/>
  <c r="FP35" i="6"/>
  <c r="FP36" i="6"/>
  <c r="FP37" i="6"/>
  <c r="FP38" i="6"/>
  <c r="EZ34" i="6"/>
  <c r="EZ35" i="6"/>
  <c r="EZ36" i="6"/>
  <c r="EZ37" i="6"/>
  <c r="EZ38" i="6"/>
  <c r="EO33" i="6"/>
  <c r="EO34" i="6"/>
  <c r="EO35" i="6"/>
  <c r="EO36" i="6"/>
  <c r="EO37" i="6"/>
  <c r="EO38" i="6"/>
  <c r="GF7" i="6"/>
  <c r="GF4" i="6"/>
  <c r="GF5" i="6"/>
  <c r="GF6" i="6"/>
  <c r="GF3" i="6"/>
  <c r="CH31" i="6"/>
  <c r="CH32" i="6"/>
  <c r="CH33" i="6"/>
  <c r="CH34" i="6"/>
  <c r="CH35" i="6"/>
  <c r="CH36" i="6"/>
  <c r="CH37" i="6"/>
  <c r="CH38" i="6"/>
  <c r="BR31" i="6"/>
  <c r="BR32" i="6"/>
  <c r="BR33" i="6"/>
  <c r="BR34" i="6"/>
  <c r="BR35" i="6"/>
  <c r="BR36" i="6"/>
  <c r="BR37" i="6"/>
  <c r="BR38" i="6"/>
  <c r="BG31" i="6"/>
  <c r="BG32" i="6"/>
  <c r="BG33" i="6"/>
  <c r="BG34" i="6"/>
  <c r="BG35" i="6"/>
  <c r="BG36" i="6"/>
  <c r="BG37" i="6"/>
  <c r="BG38" i="6"/>
  <c r="AQ31" i="6"/>
  <c r="AQ32" i="6"/>
  <c r="AQ33" i="6"/>
  <c r="AQ34" i="6"/>
  <c r="AQ35" i="6"/>
  <c r="AQ36" i="6"/>
  <c r="AQ37" i="6"/>
  <c r="AQ38" i="6"/>
  <c r="AA30" i="6"/>
  <c r="AA31" i="6"/>
  <c r="AA32" i="6"/>
  <c r="AA33" i="6"/>
  <c r="AA34" i="6"/>
  <c r="AA35" i="6"/>
  <c r="AA36" i="6"/>
  <c r="AA37" i="6"/>
  <c r="AA38" i="6"/>
  <c r="P31" i="6"/>
  <c r="P32" i="6"/>
  <c r="P33" i="6"/>
  <c r="P34" i="6"/>
  <c r="P35" i="6"/>
  <c r="P36" i="6"/>
  <c r="P37" i="6"/>
  <c r="P38" i="6"/>
  <c r="HW31" i="6"/>
  <c r="HW32" i="6"/>
  <c r="HW33" i="6"/>
  <c r="HW34" i="6"/>
  <c r="HW35" i="6"/>
  <c r="HW36" i="6"/>
  <c r="HW37" i="6"/>
  <c r="HW38" i="6"/>
  <c r="JN31" i="6"/>
  <c r="JN32" i="6"/>
  <c r="JN33" i="6"/>
  <c r="JN34" i="6"/>
  <c r="JN35" i="6"/>
  <c r="JN36" i="6"/>
  <c r="JN37" i="6"/>
  <c r="JN38" i="6"/>
  <c r="JN30" i="6"/>
  <c r="NL12" i="6"/>
  <c r="NL13" i="6"/>
  <c r="NL14" i="6"/>
  <c r="NL15" i="6"/>
  <c r="NL16" i="6"/>
  <c r="NL17" i="6"/>
  <c r="NL18" i="6"/>
  <c r="NL19" i="6"/>
  <c r="NL20" i="6"/>
  <c r="NL22" i="6"/>
  <c r="NL23" i="6"/>
  <c r="NL24" i="6"/>
  <c r="NL25" i="6"/>
  <c r="NL26" i="6"/>
  <c r="NL27" i="6"/>
  <c r="NL28" i="6"/>
  <c r="NL29" i="6"/>
  <c r="NL30" i="6"/>
  <c r="NL31" i="6"/>
  <c r="NL32" i="6"/>
  <c r="NL33" i="6"/>
  <c r="NL34" i="6"/>
  <c r="NL35" i="6"/>
  <c r="NL36" i="6"/>
  <c r="NL37" i="6"/>
  <c r="NL38" i="6"/>
  <c r="IV37" i="6" l="1"/>
  <c r="IV29" i="6"/>
  <c r="IV25" i="6"/>
  <c r="HE3" i="6"/>
  <c r="NU67" i="6"/>
  <c r="IV19" i="6"/>
  <c r="IV15" i="6"/>
  <c r="IV11" i="6"/>
  <c r="IV7" i="6"/>
  <c r="IV22" i="6"/>
  <c r="IV34" i="6"/>
  <c r="IV30" i="6"/>
  <c r="IV26" i="6"/>
  <c r="IV9" i="6"/>
  <c r="AO100" i="6"/>
  <c r="AO68" i="6"/>
  <c r="CF30" i="6"/>
  <c r="CF26" i="6"/>
  <c r="CF22" i="6"/>
  <c r="CF18" i="6"/>
  <c r="CF14" i="6"/>
  <c r="CF10" i="6"/>
  <c r="CF6" i="6"/>
  <c r="DW16" i="6"/>
  <c r="DW29" i="6"/>
  <c r="DW25" i="6"/>
  <c r="DW21" i="6"/>
  <c r="DW17" i="6"/>
  <c r="DW13" i="6"/>
  <c r="DW9" i="6"/>
  <c r="DW5" i="6"/>
  <c r="DW125" i="6"/>
  <c r="DW121" i="6"/>
  <c r="DW117" i="6"/>
  <c r="DW113" i="6"/>
  <c r="DW109" i="6"/>
  <c r="DW105" i="6"/>
  <c r="DW101" i="6"/>
  <c r="DW97" i="6"/>
  <c r="DW93" i="6"/>
  <c r="DW89" i="6"/>
  <c r="DW85" i="6"/>
  <c r="DW81" i="6"/>
  <c r="DW77" i="6"/>
  <c r="DW73" i="6"/>
  <c r="DW69" i="6"/>
  <c r="DW65" i="6"/>
  <c r="DW61" i="6"/>
  <c r="DW57" i="6"/>
  <c r="DW53" i="6"/>
  <c r="DW48" i="6"/>
  <c r="DW44" i="6"/>
  <c r="IV35" i="6"/>
  <c r="IV31" i="6"/>
  <c r="IV27" i="6"/>
  <c r="IV23" i="6"/>
  <c r="KM29" i="6"/>
  <c r="DW123" i="6"/>
  <c r="DW115" i="6"/>
  <c r="DW107" i="6"/>
  <c r="DW99" i="6"/>
  <c r="DW91" i="6"/>
  <c r="DW83" i="6"/>
  <c r="DW75" i="6"/>
  <c r="DW67" i="6"/>
  <c r="DW59" i="6"/>
  <c r="DW50" i="6"/>
  <c r="DW42" i="6"/>
  <c r="FN3" i="6"/>
  <c r="FN30" i="6"/>
  <c r="FN26" i="6"/>
  <c r="FN22" i="6"/>
  <c r="FN18" i="6"/>
  <c r="FN14" i="6"/>
  <c r="FN10" i="6"/>
  <c r="FN6" i="6"/>
  <c r="IV17" i="6"/>
  <c r="IV13" i="6"/>
  <c r="DZ36" i="6"/>
  <c r="FN32" i="6"/>
  <c r="FN28" i="6"/>
  <c r="FN24" i="6"/>
  <c r="FN20" i="6"/>
  <c r="FN16" i="6"/>
  <c r="FN12" i="6"/>
  <c r="FN8" i="6"/>
  <c r="FN4" i="6"/>
  <c r="KK23" i="6"/>
  <c r="KM23" i="6" s="1"/>
  <c r="DW28" i="6"/>
  <c r="DW24" i="6"/>
  <c r="DW20" i="6"/>
  <c r="DW12" i="6"/>
  <c r="DW8" i="6"/>
  <c r="DW4" i="6"/>
  <c r="KK34" i="6"/>
  <c r="KM34" i="6" s="1"/>
  <c r="DW30" i="6"/>
  <c r="DW26" i="6"/>
  <c r="DW22" i="6"/>
  <c r="DW18" i="6"/>
  <c r="DW14" i="6"/>
  <c r="DW10" i="6"/>
  <c r="DW6" i="6"/>
  <c r="FN33" i="6"/>
  <c r="FN29" i="6"/>
  <c r="FN25" i="6"/>
  <c r="FN21" i="6"/>
  <c r="FN17" i="6"/>
  <c r="FN13" i="6"/>
  <c r="FN9" i="6"/>
  <c r="FN5" i="6"/>
  <c r="IV33" i="6"/>
  <c r="DW126" i="6"/>
  <c r="DW122" i="6"/>
  <c r="DW118" i="6"/>
  <c r="DW114" i="6"/>
  <c r="DW110" i="6"/>
  <c r="DW106" i="6"/>
  <c r="DW102" i="6"/>
  <c r="DW98" i="6"/>
  <c r="DW94" i="6"/>
  <c r="DW90" i="6"/>
  <c r="DW86" i="6"/>
  <c r="DW82" i="6"/>
  <c r="DW78" i="6"/>
  <c r="DW74" i="6"/>
  <c r="DW70" i="6"/>
  <c r="DW66" i="6"/>
  <c r="DW62" i="6"/>
  <c r="DW58" i="6"/>
  <c r="DW54" i="6"/>
  <c r="DW49" i="6"/>
  <c r="DW45" i="6"/>
  <c r="DW119" i="6"/>
  <c r="DW111" i="6"/>
  <c r="DW103" i="6"/>
  <c r="DW95" i="6"/>
  <c r="DW87" i="6"/>
  <c r="DW79" i="6"/>
  <c r="DW71" i="6"/>
  <c r="DW63" i="6"/>
  <c r="DW55" i="6"/>
  <c r="DW46" i="6"/>
  <c r="FN31" i="6"/>
  <c r="FN27" i="6"/>
  <c r="FN23" i="6"/>
  <c r="FN19" i="6"/>
  <c r="FN15" i="6"/>
  <c r="FN11" i="6"/>
  <c r="FN7" i="6"/>
  <c r="IV5" i="6"/>
  <c r="IV36" i="6"/>
  <c r="IV32" i="6"/>
  <c r="IV28" i="6"/>
  <c r="IV24" i="6"/>
  <c r="KK33" i="6"/>
  <c r="KM33" i="6" s="1"/>
  <c r="AO27" i="6"/>
  <c r="AO55" i="6"/>
  <c r="AO42" i="6"/>
  <c r="CF42" i="6"/>
  <c r="CF123" i="6"/>
  <c r="CF119" i="6"/>
  <c r="CF115" i="6"/>
  <c r="CF111" i="6"/>
  <c r="CF107" i="6"/>
  <c r="CF103" i="6"/>
  <c r="CF99" i="6"/>
  <c r="CF95" i="6"/>
  <c r="CF91" i="6"/>
  <c r="CF87" i="6"/>
  <c r="CF83" i="6"/>
  <c r="CF79" i="6"/>
  <c r="CF71" i="6"/>
  <c r="CF67" i="6"/>
  <c r="CF63" i="6"/>
  <c r="CF59" i="6"/>
  <c r="CF55" i="6"/>
  <c r="CF50" i="6"/>
  <c r="CF46" i="6"/>
  <c r="CF29" i="6"/>
  <c r="CF25" i="6"/>
  <c r="CF21" i="6"/>
  <c r="CF17" i="6"/>
  <c r="CF13" i="6"/>
  <c r="CF9" i="6"/>
  <c r="CF5" i="6"/>
  <c r="IV18" i="6"/>
  <c r="IV14" i="6"/>
  <c r="IV10" i="6"/>
  <c r="IV6" i="6"/>
  <c r="IV20" i="6"/>
  <c r="IV16" i="6"/>
  <c r="IV12" i="6"/>
  <c r="IV8" i="6"/>
  <c r="IV4" i="6"/>
  <c r="KK30" i="6"/>
  <c r="KM30" i="6" s="1"/>
  <c r="CF75" i="6"/>
  <c r="CF3" i="6"/>
  <c r="CF27" i="6"/>
  <c r="CF23" i="6"/>
  <c r="CF19" i="6"/>
  <c r="CF15" i="6"/>
  <c r="CF11" i="6"/>
  <c r="CF7" i="6"/>
  <c r="CF41" i="6"/>
  <c r="CF126" i="6"/>
  <c r="CF122" i="6"/>
  <c r="CF118" i="6"/>
  <c r="CF114" i="6"/>
  <c r="CF110" i="6"/>
  <c r="CF106" i="6"/>
  <c r="CF102" i="6"/>
  <c r="CF98" i="6"/>
  <c r="CF94" i="6"/>
  <c r="CF90" i="6"/>
  <c r="CF86" i="6"/>
  <c r="CF82" i="6"/>
  <c r="CF78" i="6"/>
  <c r="CF74" i="6"/>
  <c r="CF70" i="6"/>
  <c r="CF66" i="6"/>
  <c r="CF62" i="6"/>
  <c r="CF58" i="6"/>
  <c r="CF54" i="6"/>
  <c r="CF49" i="6"/>
  <c r="CF45" i="6"/>
  <c r="KK37" i="6"/>
  <c r="KM37" i="6" s="1"/>
  <c r="CF44" i="6"/>
  <c r="CF125" i="6"/>
  <c r="CF121" i="6"/>
  <c r="CF117" i="6"/>
  <c r="CF113" i="6"/>
  <c r="CF109" i="6"/>
  <c r="CF105" i="6"/>
  <c r="CF101" i="6"/>
  <c r="CF97" i="6"/>
  <c r="CF93" i="6"/>
  <c r="CF89" i="6"/>
  <c r="CF85" i="6"/>
  <c r="CF81" i="6"/>
  <c r="CF77" i="6"/>
  <c r="CF73" i="6"/>
  <c r="CF69" i="6"/>
  <c r="CF65" i="6"/>
  <c r="CF61" i="6"/>
  <c r="CF57" i="6"/>
  <c r="CF53" i="6"/>
  <c r="CF48" i="6"/>
  <c r="CF43" i="6"/>
  <c r="CF124" i="6"/>
  <c r="CF120" i="6"/>
  <c r="CF116" i="6"/>
  <c r="CF112" i="6"/>
  <c r="CF108" i="6"/>
  <c r="CF104" i="6"/>
  <c r="CF100" i="6"/>
  <c r="CF96" i="6"/>
  <c r="CF92" i="6"/>
  <c r="CF88" i="6"/>
  <c r="CF84" i="6"/>
  <c r="CF80" i="6"/>
  <c r="CF76" i="6"/>
  <c r="CF72" i="6"/>
  <c r="CF68" i="6"/>
  <c r="CF64" i="6"/>
  <c r="CF60" i="6"/>
  <c r="CF56" i="6"/>
  <c r="CF51" i="6"/>
  <c r="CF47" i="6"/>
  <c r="DW124" i="6"/>
  <c r="DW120" i="6"/>
  <c r="DW116" i="6"/>
  <c r="DW112" i="6"/>
  <c r="DW108" i="6"/>
  <c r="DW104" i="6"/>
  <c r="DW100" i="6"/>
  <c r="DW96" i="6"/>
  <c r="DW92" i="6"/>
  <c r="DW88" i="6"/>
  <c r="DW84" i="6"/>
  <c r="DW80" i="6"/>
  <c r="DW76" i="6"/>
  <c r="DW72" i="6"/>
  <c r="DW68" i="6"/>
  <c r="DW64" i="6"/>
  <c r="DW60" i="6"/>
  <c r="DW56" i="6"/>
  <c r="DW51" i="6"/>
  <c r="DW47" i="6"/>
  <c r="DW43" i="6"/>
  <c r="KM3" i="6"/>
  <c r="DZ37" i="6"/>
  <c r="AO17" i="6"/>
  <c r="AO105" i="6"/>
  <c r="CF28" i="6"/>
  <c r="CF24" i="6"/>
  <c r="CF20" i="6"/>
  <c r="CF16" i="6"/>
  <c r="CF12" i="6"/>
  <c r="CF8" i="6"/>
  <c r="CF4" i="6"/>
  <c r="DW27" i="6"/>
  <c r="DW23" i="6"/>
  <c r="DW19" i="6"/>
  <c r="DW15" i="6"/>
  <c r="DW11" i="6"/>
  <c r="DW7" i="6"/>
  <c r="DW41" i="6"/>
  <c r="IV3" i="6"/>
  <c r="KK36" i="6"/>
  <c r="KM36" i="6" s="1"/>
  <c r="KK32" i="6"/>
  <c r="KM32" i="6" s="1"/>
  <c r="KK28" i="6"/>
  <c r="KM28" i="6" s="1"/>
  <c r="AO22" i="6"/>
  <c r="AO18" i="6"/>
  <c r="AO10" i="6"/>
  <c r="AO122" i="6"/>
  <c r="AO110" i="6"/>
  <c r="AO98" i="6"/>
  <c r="AO86" i="6"/>
  <c r="AO74" i="6"/>
  <c r="AO62" i="6"/>
  <c r="AO49" i="6"/>
  <c r="KK22" i="6"/>
  <c r="KM22" i="6" s="1"/>
  <c r="KK35" i="6"/>
  <c r="KM35" i="6" s="1"/>
  <c r="KK31" i="6"/>
  <c r="KM31" i="6" s="1"/>
  <c r="KK27" i="6"/>
  <c r="KM27" i="6" s="1"/>
  <c r="MD3" i="6"/>
  <c r="NV35" i="6"/>
  <c r="NU31" i="6"/>
  <c r="NV31" i="6" s="1"/>
  <c r="NV36" i="6"/>
  <c r="GL36" i="6"/>
  <c r="CI31" i="6"/>
  <c r="AO60" i="6"/>
  <c r="CI34" i="6"/>
  <c r="AO119" i="6"/>
  <c r="AO71" i="6"/>
  <c r="AO46" i="6"/>
  <c r="DZ32" i="6"/>
  <c r="FQ37" i="6"/>
  <c r="CI36" i="6"/>
  <c r="FQ36" i="6"/>
  <c r="GN38" i="6"/>
  <c r="AO26" i="6"/>
  <c r="AO14" i="6"/>
  <c r="AO126" i="6"/>
  <c r="AO114" i="6"/>
  <c r="AO102" i="6"/>
  <c r="AO90" i="6"/>
  <c r="AO78" i="6"/>
  <c r="AO66" i="6"/>
  <c r="AO54" i="6"/>
  <c r="AO3" i="6"/>
  <c r="AO107" i="6"/>
  <c r="AO95" i="6"/>
  <c r="AO83" i="6"/>
  <c r="AO59" i="6"/>
  <c r="AR32" i="6"/>
  <c r="GM21" i="6"/>
  <c r="CI35" i="6"/>
  <c r="AO30" i="6"/>
  <c r="GO36" i="6"/>
  <c r="AO12" i="6"/>
  <c r="AO124" i="6"/>
  <c r="AO112" i="6"/>
  <c r="AO88" i="6"/>
  <c r="AO76" i="6"/>
  <c r="AO64" i="6"/>
  <c r="AO51" i="6"/>
  <c r="AO29" i="6"/>
  <c r="AO117" i="6"/>
  <c r="AO93" i="6"/>
  <c r="AO81" i="6"/>
  <c r="AO69" i="6"/>
  <c r="AO57" i="6"/>
  <c r="AO44" i="6"/>
  <c r="CI33" i="6"/>
  <c r="GN35" i="6"/>
  <c r="AO23" i="6"/>
  <c r="AO11" i="6"/>
  <c r="AO123" i="6"/>
  <c r="AO111" i="6"/>
  <c r="AO99" i="6"/>
  <c r="AO87" i="6"/>
  <c r="AO75" i="6"/>
  <c r="AO63" i="6"/>
  <c r="AO50" i="6"/>
  <c r="AO28" i="6"/>
  <c r="AO16" i="6"/>
  <c r="AO104" i="6"/>
  <c r="AO92" i="6"/>
  <c r="AO80" i="6"/>
  <c r="AO56" i="6"/>
  <c r="AO43" i="6"/>
  <c r="GK36" i="6"/>
  <c r="GP36" i="6" s="1"/>
  <c r="AO41" i="6"/>
  <c r="AO115" i="6"/>
  <c r="AO103" i="6"/>
  <c r="AO91" i="6"/>
  <c r="AO79" i="6"/>
  <c r="AO67" i="6"/>
  <c r="GN36" i="6"/>
  <c r="AR34" i="6"/>
  <c r="GL21" i="6"/>
  <c r="AO20" i="6"/>
  <c r="AO8" i="6"/>
  <c r="AO120" i="6"/>
  <c r="AO108" i="6"/>
  <c r="AO96" i="6"/>
  <c r="AO84" i="6"/>
  <c r="AO72" i="6"/>
  <c r="AO47" i="6"/>
  <c r="AO19" i="6"/>
  <c r="AO7" i="6"/>
  <c r="AO24" i="6"/>
  <c r="GK35" i="6"/>
  <c r="GP35" i="6" s="1"/>
  <c r="AO6" i="6"/>
  <c r="AO118" i="6"/>
  <c r="AO106" i="6"/>
  <c r="AO94" i="6"/>
  <c r="AO82" i="6"/>
  <c r="AO70" i="6"/>
  <c r="AO58" i="6"/>
  <c r="AO45" i="6"/>
  <c r="AR31" i="6"/>
  <c r="CI32" i="6"/>
  <c r="FQ35" i="6"/>
  <c r="DZ34" i="6"/>
  <c r="GL35" i="6"/>
  <c r="AO5" i="6"/>
  <c r="FQ34" i="6"/>
  <c r="GM35" i="6"/>
  <c r="AO116" i="6"/>
  <c r="AO21" i="6"/>
  <c r="GO35" i="6"/>
  <c r="DZ33" i="6"/>
  <c r="GK43" i="6"/>
  <c r="GO43" i="6"/>
  <c r="GN43" i="6"/>
  <c r="GM43" i="6"/>
  <c r="GL43" i="6"/>
  <c r="GO38" i="6"/>
  <c r="GL38" i="6"/>
  <c r="GK38" i="6"/>
  <c r="GP38" i="6" s="1"/>
  <c r="DZ31" i="6"/>
  <c r="GM38" i="6"/>
  <c r="AR38" i="6"/>
  <c r="CI37" i="6"/>
  <c r="AR36" i="6"/>
  <c r="AR35" i="6"/>
  <c r="GO21" i="6"/>
  <c r="GN21" i="6"/>
  <c r="GM37" i="6"/>
  <c r="GO37" i="6"/>
  <c r="GN37" i="6"/>
  <c r="GL37" i="6"/>
  <c r="GK37" i="6"/>
  <c r="GP37" i="6" s="1"/>
  <c r="GN47" i="6"/>
  <c r="DZ38" i="6"/>
  <c r="FQ38" i="6"/>
  <c r="GO47" i="6"/>
  <c r="GM47" i="6"/>
  <c r="GL47" i="6"/>
  <c r="GK47" i="6"/>
  <c r="GP47" i="6" s="1"/>
  <c r="GP21" i="6"/>
  <c r="AO25" i="6"/>
  <c r="AO13" i="6"/>
  <c r="AO125" i="6"/>
  <c r="AO113" i="6"/>
  <c r="AO101" i="6"/>
  <c r="AO89" i="6"/>
  <c r="AO77" i="6"/>
  <c r="AO65" i="6"/>
  <c r="AO53" i="6"/>
  <c r="AR33" i="6"/>
  <c r="DZ35" i="6"/>
  <c r="AO4" i="6"/>
  <c r="AR37" i="6"/>
  <c r="CI38" i="6"/>
  <c r="GM36" i="6"/>
  <c r="AO15" i="6"/>
  <c r="AO9" i="6"/>
  <c r="AO121" i="6"/>
  <c r="AO109" i="6"/>
  <c r="AO97" i="6"/>
  <c r="AO85" i="6"/>
  <c r="AO73" i="6"/>
  <c r="AO61" i="6"/>
  <c r="AO48" i="6"/>
  <c r="NG4" i="6"/>
  <c r="NG5" i="6"/>
  <c r="NG6" i="6"/>
  <c r="NG7" i="6"/>
  <c r="NG8" i="6"/>
  <c r="NG9" i="6"/>
  <c r="NG10" i="6"/>
  <c r="NG11" i="6"/>
  <c r="NG12" i="6"/>
  <c r="NG13" i="6"/>
  <c r="NG14" i="6"/>
  <c r="NG15" i="6"/>
  <c r="NG16" i="6"/>
  <c r="NG17" i="6"/>
  <c r="NG18" i="6"/>
  <c r="NG19" i="6"/>
  <c r="NG20" i="6"/>
  <c r="NG21" i="6"/>
  <c r="NX21" i="6" s="1"/>
  <c r="NG22" i="6"/>
  <c r="NG23" i="6"/>
  <c r="NG24" i="6"/>
  <c r="NG25" i="6"/>
  <c r="NG26" i="6"/>
  <c r="NX26" i="6" s="1"/>
  <c r="NG27" i="6"/>
  <c r="NG28" i="6"/>
  <c r="NG29" i="6"/>
  <c r="NG30" i="6"/>
  <c r="NG31" i="6"/>
  <c r="NG32" i="6"/>
  <c r="NG33" i="6"/>
  <c r="NG34" i="6"/>
  <c r="NG35" i="6"/>
  <c r="NG36" i="6"/>
  <c r="NG37" i="6"/>
  <c r="NG38" i="6"/>
  <c r="NG41" i="6"/>
  <c r="NG42" i="6"/>
  <c r="NG43" i="6"/>
  <c r="NG44" i="6"/>
  <c r="NG45" i="6"/>
  <c r="NG46" i="6"/>
  <c r="NG47" i="6"/>
  <c r="NX47" i="6" s="1"/>
  <c r="NG48" i="6"/>
  <c r="NG49" i="6"/>
  <c r="NG50" i="6"/>
  <c r="NG51" i="6"/>
  <c r="NG53" i="6"/>
  <c r="NX53" i="6" s="1"/>
  <c r="NG54" i="6"/>
  <c r="NX54" i="6" s="1"/>
  <c r="NG55" i="6"/>
  <c r="NG56" i="6"/>
  <c r="NG57" i="6"/>
  <c r="NG58" i="6"/>
  <c r="NG59" i="6"/>
  <c r="NG60" i="6"/>
  <c r="NG61" i="6"/>
  <c r="NG62" i="6"/>
  <c r="NG63" i="6"/>
  <c r="NG64" i="6"/>
  <c r="NG65" i="6"/>
  <c r="NX65" i="6" s="1"/>
  <c r="NG66" i="6"/>
  <c r="NX66" i="6" s="1"/>
  <c r="NG67" i="6"/>
  <c r="NG68" i="6"/>
  <c r="NX68" i="6" s="1"/>
  <c r="NG69" i="6"/>
  <c r="NG70" i="6"/>
  <c r="NX70" i="6" s="1"/>
  <c r="NG71" i="6"/>
  <c r="NG72" i="6"/>
  <c r="NG73" i="6"/>
  <c r="NG74" i="6"/>
  <c r="NG75" i="6"/>
  <c r="NG76" i="6"/>
  <c r="NG77" i="6"/>
  <c r="NG78" i="6"/>
  <c r="NG79" i="6"/>
  <c r="NG80" i="6"/>
  <c r="NG81" i="6"/>
  <c r="NG82" i="6"/>
  <c r="NG83" i="6"/>
  <c r="NG84" i="6"/>
  <c r="NG85" i="6"/>
  <c r="NX85" i="6" s="1"/>
  <c r="NG86" i="6"/>
  <c r="NG87" i="6"/>
  <c r="NG88" i="6"/>
  <c r="NX88" i="6" s="1"/>
  <c r="NG89" i="6"/>
  <c r="NG90" i="6"/>
  <c r="NX90" i="6" s="1"/>
  <c r="NG91" i="6"/>
  <c r="NG92" i="6"/>
  <c r="NX92" i="6" s="1"/>
  <c r="NG93" i="6"/>
  <c r="NG94" i="6"/>
  <c r="NG95" i="6"/>
  <c r="NG96" i="6"/>
  <c r="NG97" i="6"/>
  <c r="NG98" i="6"/>
  <c r="NG99" i="6"/>
  <c r="NG100" i="6"/>
  <c r="NG101" i="6"/>
  <c r="NG102" i="6"/>
  <c r="NG103" i="6"/>
  <c r="NG104" i="6"/>
  <c r="NG105" i="6"/>
  <c r="NG106" i="6"/>
  <c r="NG107" i="6"/>
  <c r="NG108" i="6"/>
  <c r="NG109" i="6"/>
  <c r="NG110" i="6"/>
  <c r="NG111" i="6"/>
  <c r="NG112" i="6"/>
  <c r="NG113" i="6"/>
  <c r="NG114" i="6"/>
  <c r="NG115" i="6"/>
  <c r="NG116" i="6"/>
  <c r="NG117" i="6"/>
  <c r="NG118" i="6"/>
  <c r="NG119" i="6"/>
  <c r="NG120" i="6"/>
  <c r="NG121" i="6"/>
  <c r="NG122" i="6"/>
  <c r="NG123" i="6"/>
  <c r="NG124" i="6"/>
  <c r="NG125" i="6"/>
  <c r="NG126" i="6"/>
  <c r="LU16" i="6"/>
  <c r="LU17" i="6"/>
  <c r="LU18" i="6"/>
  <c r="LU19" i="6"/>
  <c r="LU20" i="6"/>
  <c r="LU22" i="6"/>
  <c r="LU23" i="6"/>
  <c r="LU24" i="6"/>
  <c r="LU25" i="6"/>
  <c r="LU26" i="6"/>
  <c r="LU27" i="6"/>
  <c r="LU28" i="6"/>
  <c r="LU29" i="6"/>
  <c r="LU30" i="6"/>
  <c r="LU31" i="6"/>
  <c r="LU32" i="6"/>
  <c r="LU33" i="6"/>
  <c r="LU34" i="6"/>
  <c r="LU35" i="6"/>
  <c r="LU36" i="6"/>
  <c r="LU37" i="6"/>
  <c r="LP31" i="6"/>
  <c r="LP32" i="6"/>
  <c r="LP33" i="6"/>
  <c r="LP34" i="6"/>
  <c r="LP35" i="6"/>
  <c r="LP36" i="6"/>
  <c r="LP37" i="6"/>
  <c r="KD3" i="6"/>
  <c r="KD9" i="6"/>
  <c r="KD10" i="6"/>
  <c r="KD11" i="6"/>
  <c r="KD12" i="6"/>
  <c r="KD13" i="6"/>
  <c r="KD14" i="6"/>
  <c r="KD15" i="6"/>
  <c r="KD16" i="6"/>
  <c r="KD17" i="6"/>
  <c r="KD18" i="6"/>
  <c r="KD19" i="6"/>
  <c r="KD20" i="6"/>
  <c r="KD22" i="6"/>
  <c r="KD23" i="6"/>
  <c r="KD24" i="6"/>
  <c r="KD25" i="6"/>
  <c r="KD26" i="6"/>
  <c r="KD27" i="6"/>
  <c r="KD28" i="6"/>
  <c r="KD29" i="6"/>
  <c r="KD30" i="6"/>
  <c r="KD31" i="6"/>
  <c r="KD32" i="6"/>
  <c r="KD33" i="6"/>
  <c r="KD34" i="6"/>
  <c r="KD35" i="6"/>
  <c r="KD36" i="6"/>
  <c r="KD37" i="6"/>
  <c r="GQ47" i="6" l="1"/>
  <c r="HH47" i="6" s="1"/>
  <c r="GQ36" i="6"/>
  <c r="HH36" i="6" s="1"/>
  <c r="GQ37" i="6"/>
  <c r="HH37" i="6" s="1"/>
  <c r="GQ35" i="6"/>
  <c r="HH35" i="6" s="1"/>
  <c r="GQ38" i="6"/>
  <c r="HH38" i="6" s="1"/>
  <c r="GP43" i="6"/>
  <c r="GQ43" i="6" s="1"/>
  <c r="HH43" i="6" s="1"/>
  <c r="GQ21" i="6"/>
  <c r="JY31" i="6"/>
  <c r="JY32" i="6"/>
  <c r="JY33" i="6"/>
  <c r="JY34" i="6"/>
  <c r="JY35" i="6"/>
  <c r="JY36" i="6"/>
  <c r="JY37" i="6"/>
  <c r="IX17" i="6"/>
  <c r="IX18" i="6"/>
  <c r="IX19" i="6"/>
  <c r="IX20" i="6"/>
  <c r="IX21" i="6"/>
  <c r="IX22" i="6"/>
  <c r="IX23" i="6"/>
  <c r="IX24" i="6"/>
  <c r="IX25" i="6"/>
  <c r="IX26" i="6"/>
  <c r="IX27" i="6"/>
  <c r="IX28" i="6"/>
  <c r="IX29" i="6"/>
  <c r="IX30" i="6"/>
  <c r="IX31" i="6"/>
  <c r="IX32" i="6"/>
  <c r="IX33" i="6"/>
  <c r="IX34" i="6"/>
  <c r="IX37" i="6"/>
  <c r="IH31" i="6"/>
  <c r="IH32" i="6"/>
  <c r="IH33" i="6"/>
  <c r="IH34" i="6"/>
  <c r="IH37" i="6"/>
  <c r="IM13" i="6"/>
  <c r="IM14" i="6"/>
  <c r="IM15" i="6"/>
  <c r="IM16" i="6"/>
  <c r="IM17" i="6"/>
  <c r="IM18" i="6"/>
  <c r="IM19" i="6"/>
  <c r="IM20" i="6"/>
  <c r="IM22" i="6"/>
  <c r="IM23" i="6"/>
  <c r="IM24" i="6"/>
  <c r="IM25" i="6"/>
  <c r="IM26" i="6"/>
  <c r="IM27" i="6"/>
  <c r="IM28" i="6"/>
  <c r="IM29" i="6"/>
  <c r="IM30" i="6"/>
  <c r="IM31" i="6"/>
  <c r="IM32" i="6"/>
  <c r="IM33" i="6"/>
  <c r="IM34" i="6"/>
  <c r="HB21" i="6"/>
  <c r="GV11" i="6"/>
  <c r="GV12" i="6"/>
  <c r="GV13" i="6"/>
  <c r="GV14" i="6"/>
  <c r="GV15" i="6"/>
  <c r="GV16" i="6"/>
  <c r="GV17" i="6"/>
  <c r="GV18" i="6"/>
  <c r="GV19" i="6"/>
  <c r="GV20" i="6"/>
  <c r="GV22" i="6"/>
  <c r="GV23" i="6"/>
  <c r="GV24" i="6"/>
  <c r="GV25" i="6"/>
  <c r="GV26" i="6"/>
  <c r="GV27" i="6"/>
  <c r="GV28" i="6"/>
  <c r="GV29" i="6"/>
  <c r="GV30" i="6"/>
  <c r="GV31" i="6"/>
  <c r="GV32" i="6"/>
  <c r="GV33" i="6"/>
  <c r="GV34" i="6"/>
  <c r="GR17" i="6"/>
  <c r="IY37" i="6" l="1"/>
  <c r="IY34" i="6"/>
  <c r="IY32" i="6"/>
  <c r="IY33" i="6"/>
  <c r="IY31" i="6"/>
  <c r="EZ4" i="6"/>
  <c r="EZ5" i="6"/>
  <c r="EZ6" i="6"/>
  <c r="EZ7" i="6"/>
  <c r="EZ8" i="6"/>
  <c r="EZ9" i="6"/>
  <c r="EZ10" i="6"/>
  <c r="EZ11" i="6"/>
  <c r="EZ12" i="6"/>
  <c r="EZ13" i="6"/>
  <c r="EZ14" i="6"/>
  <c r="EZ15" i="6"/>
  <c r="EZ16" i="6"/>
  <c r="EZ17" i="6"/>
  <c r="EZ18" i="6"/>
  <c r="EZ19" i="6"/>
  <c r="EZ20" i="6"/>
  <c r="EZ21" i="6"/>
  <c r="EZ22" i="6"/>
  <c r="EZ23" i="6"/>
  <c r="EZ24" i="6"/>
  <c r="EZ25" i="6"/>
  <c r="EZ26" i="6"/>
  <c r="EZ27" i="6"/>
  <c r="EZ28" i="6"/>
  <c r="EZ29" i="6"/>
  <c r="EZ30" i="6"/>
  <c r="EZ31" i="6"/>
  <c r="EZ32" i="6"/>
  <c r="EZ33" i="6"/>
  <c r="EZ41" i="6"/>
  <c r="EZ42" i="6"/>
  <c r="EZ43" i="6"/>
  <c r="EZ44" i="6"/>
  <c r="EZ45" i="6"/>
  <c r="EZ46" i="6"/>
  <c r="EZ47" i="6"/>
  <c r="EZ48" i="6"/>
  <c r="EZ49" i="6"/>
  <c r="EZ50" i="6"/>
  <c r="EZ51" i="6"/>
  <c r="EZ53" i="6"/>
  <c r="EZ54" i="6"/>
  <c r="EZ55" i="6"/>
  <c r="EZ56" i="6"/>
  <c r="EZ57" i="6"/>
  <c r="EZ58" i="6"/>
  <c r="EZ59" i="6"/>
  <c r="EZ60" i="6"/>
  <c r="EZ61" i="6"/>
  <c r="EZ62" i="6"/>
  <c r="EZ63" i="6"/>
  <c r="EZ64" i="6"/>
  <c r="EZ65" i="6"/>
  <c r="EZ66" i="6"/>
  <c r="EZ67" i="6"/>
  <c r="EZ68" i="6"/>
  <c r="EZ69" i="6"/>
  <c r="EZ70" i="6"/>
  <c r="EZ71" i="6"/>
  <c r="EZ72" i="6"/>
  <c r="EZ73" i="6"/>
  <c r="EZ74" i="6"/>
  <c r="EZ75" i="6"/>
  <c r="EZ76" i="6"/>
  <c r="EZ77" i="6"/>
  <c r="EZ78" i="6"/>
  <c r="EZ79" i="6"/>
  <c r="EZ80" i="6"/>
  <c r="EZ81" i="6"/>
  <c r="EZ82" i="6"/>
  <c r="EZ83" i="6"/>
  <c r="EZ84" i="6"/>
  <c r="EZ85" i="6"/>
  <c r="EZ86" i="6"/>
  <c r="EZ87" i="6"/>
  <c r="EZ88" i="6"/>
  <c r="EZ89" i="6"/>
  <c r="EZ90" i="6"/>
  <c r="EZ91" i="6"/>
  <c r="EZ92" i="6"/>
  <c r="EZ93" i="6"/>
  <c r="EZ94" i="6"/>
  <c r="EZ95" i="6"/>
  <c r="EZ96" i="6"/>
  <c r="EZ97" i="6"/>
  <c r="EZ98" i="6"/>
  <c r="EZ99" i="6"/>
  <c r="EZ100" i="6"/>
  <c r="EZ101" i="6"/>
  <c r="EZ102" i="6"/>
  <c r="EZ103" i="6"/>
  <c r="EZ104" i="6"/>
  <c r="EZ105" i="6"/>
  <c r="EZ106" i="6"/>
  <c r="EZ107" i="6"/>
  <c r="EZ108" i="6"/>
  <c r="EZ109" i="6"/>
  <c r="EZ110" i="6"/>
  <c r="EZ111" i="6"/>
  <c r="EZ112" i="6"/>
  <c r="EZ113" i="6"/>
  <c r="EZ114" i="6"/>
  <c r="EZ115" i="6"/>
  <c r="EZ116" i="6"/>
  <c r="EZ117" i="6"/>
  <c r="EZ118" i="6"/>
  <c r="EZ119" i="6"/>
  <c r="EZ120" i="6"/>
  <c r="EZ121" i="6"/>
  <c r="EZ122" i="6"/>
  <c r="EZ123" i="6"/>
  <c r="EZ124" i="6"/>
  <c r="EZ125" i="6"/>
  <c r="EZ126" i="6"/>
  <c r="EZ3" i="6"/>
  <c r="EO4" i="6"/>
  <c r="EO5" i="6"/>
  <c r="EO6" i="6"/>
  <c r="EO7" i="6"/>
  <c r="EO8" i="6"/>
  <c r="EO9" i="6"/>
  <c r="EO10" i="6"/>
  <c r="EO11" i="6"/>
  <c r="EO12" i="6"/>
  <c r="EO13" i="6"/>
  <c r="EO14" i="6"/>
  <c r="EO15" i="6"/>
  <c r="EO16" i="6"/>
  <c r="EO17" i="6"/>
  <c r="EO18" i="6"/>
  <c r="EO19" i="6"/>
  <c r="EO20" i="6"/>
  <c r="EO21" i="6"/>
  <c r="EO22" i="6"/>
  <c r="EO23" i="6"/>
  <c r="EO24" i="6"/>
  <c r="EO25" i="6"/>
  <c r="EO26" i="6"/>
  <c r="EO27" i="6"/>
  <c r="EO28" i="6"/>
  <c r="EO29" i="6"/>
  <c r="EO30" i="6"/>
  <c r="EO31" i="6"/>
  <c r="EO32" i="6"/>
  <c r="EO41" i="6"/>
  <c r="EO42" i="6"/>
  <c r="EO43" i="6"/>
  <c r="EO44" i="6"/>
  <c r="EO45" i="6"/>
  <c r="EO46" i="6"/>
  <c r="EO47" i="6"/>
  <c r="EO48" i="6"/>
  <c r="EO49" i="6"/>
  <c r="EO50" i="6"/>
  <c r="EO51" i="6"/>
  <c r="EO53" i="6"/>
  <c r="EO54" i="6"/>
  <c r="EO55" i="6"/>
  <c r="EO56" i="6"/>
  <c r="EO57" i="6"/>
  <c r="EO58" i="6"/>
  <c r="EO59" i="6"/>
  <c r="EO60" i="6"/>
  <c r="EO61" i="6"/>
  <c r="EO62" i="6"/>
  <c r="EO63" i="6"/>
  <c r="EO64" i="6"/>
  <c r="EO65" i="6"/>
  <c r="EO66" i="6"/>
  <c r="EO67" i="6"/>
  <c r="EO68" i="6"/>
  <c r="EO69" i="6"/>
  <c r="EO70" i="6"/>
  <c r="EO71" i="6"/>
  <c r="EO72" i="6"/>
  <c r="EO73" i="6"/>
  <c r="EO74" i="6"/>
  <c r="EO75" i="6"/>
  <c r="EO76" i="6"/>
  <c r="EO77" i="6"/>
  <c r="EO78" i="6"/>
  <c r="EO79" i="6"/>
  <c r="EO80" i="6"/>
  <c r="EO81" i="6"/>
  <c r="EO82" i="6"/>
  <c r="EO83" i="6"/>
  <c r="EO84" i="6"/>
  <c r="EO85" i="6"/>
  <c r="EO86" i="6"/>
  <c r="EO87" i="6"/>
  <c r="EO88" i="6"/>
  <c r="EO89" i="6"/>
  <c r="EO90" i="6"/>
  <c r="EO91" i="6"/>
  <c r="EO92" i="6"/>
  <c r="EO93" i="6"/>
  <c r="EO94" i="6"/>
  <c r="EO95" i="6"/>
  <c r="EO96" i="6"/>
  <c r="EO97" i="6"/>
  <c r="EO98" i="6"/>
  <c r="EO99" i="6"/>
  <c r="EO100" i="6"/>
  <c r="EO101" i="6"/>
  <c r="EO102" i="6"/>
  <c r="EO103" i="6"/>
  <c r="EO104" i="6"/>
  <c r="EO105" i="6"/>
  <c r="EO106" i="6"/>
  <c r="EO107" i="6"/>
  <c r="EO108" i="6"/>
  <c r="EO109" i="6"/>
  <c r="EO110" i="6"/>
  <c r="EO111" i="6"/>
  <c r="EO112" i="6"/>
  <c r="EO113" i="6"/>
  <c r="EO114" i="6"/>
  <c r="EO115" i="6"/>
  <c r="EO116" i="6"/>
  <c r="EO117" i="6"/>
  <c r="EO118" i="6"/>
  <c r="EO119" i="6"/>
  <c r="EO120" i="6"/>
  <c r="EO121" i="6"/>
  <c r="EO122" i="6"/>
  <c r="EO123" i="6"/>
  <c r="EO124" i="6"/>
  <c r="EO125" i="6"/>
  <c r="EO126" i="6"/>
  <c r="EO3" i="6"/>
  <c r="BG3" i="6"/>
  <c r="ES127" i="6"/>
  <c r="EX127" i="6"/>
  <c r="FO17" i="6"/>
  <c r="FO18" i="6"/>
  <c r="FO19" i="6"/>
  <c r="FO20" i="6"/>
  <c r="FO21" i="6"/>
  <c r="FO22" i="6"/>
  <c r="FO23" i="6"/>
  <c r="FO24" i="6"/>
  <c r="FO25" i="6"/>
  <c r="FO26" i="6"/>
  <c r="FO27" i="6"/>
  <c r="FO28" i="6"/>
  <c r="FO29" i="6"/>
  <c r="FO30" i="6"/>
  <c r="FO31" i="6"/>
  <c r="FO32" i="6"/>
  <c r="FO33" i="6"/>
  <c r="FO13" i="6"/>
  <c r="FO14" i="6"/>
  <c r="FO15" i="6"/>
  <c r="FO16" i="6"/>
  <c r="FE89" i="6"/>
  <c r="FE88" i="6"/>
  <c r="FE83" i="6"/>
  <c r="FE82" i="6"/>
  <c r="FE79" i="6"/>
  <c r="FE70" i="6"/>
  <c r="FE69" i="6"/>
  <c r="FE68" i="6"/>
  <c r="FE67" i="6"/>
  <c r="FE66" i="6"/>
  <c r="FE65" i="6"/>
  <c r="FE58" i="6"/>
  <c r="FE56" i="6"/>
  <c r="FE55" i="6"/>
  <c r="FE54" i="6"/>
  <c r="FE53" i="6"/>
  <c r="FE51" i="6"/>
  <c r="FE50" i="6"/>
  <c r="FE49" i="6"/>
  <c r="FE47" i="6"/>
  <c r="FE43" i="6"/>
  <c r="FA29" i="6"/>
  <c r="FB28" i="6"/>
  <c r="FB29" i="6" s="1"/>
  <c r="FA28" i="6"/>
  <c r="FA107" i="6"/>
  <c r="FA106" i="6"/>
  <c r="FA86" i="6"/>
  <c r="FA79" i="6"/>
  <c r="FA70" i="6"/>
  <c r="FA69" i="6"/>
  <c r="FA68" i="6"/>
  <c r="FA67" i="6"/>
  <c r="FA54" i="6"/>
  <c r="FO11" i="6" l="1"/>
  <c r="FO10" i="6"/>
  <c r="FO9" i="6"/>
  <c r="FO8" i="6"/>
  <c r="FO7" i="6"/>
  <c r="FO6" i="6"/>
  <c r="FO3" i="6"/>
  <c r="FO5" i="6"/>
  <c r="FO4" i="6"/>
  <c r="FO12" i="6"/>
  <c r="EL113" i="6"/>
  <c r="FL113" i="6"/>
  <c r="FN113" i="6" s="1"/>
  <c r="EL114" i="6"/>
  <c r="FL114" i="6"/>
  <c r="FN114" i="6" s="1"/>
  <c r="EL115" i="6"/>
  <c r="FL115" i="6"/>
  <c r="FN115" i="6" s="1"/>
  <c r="EL116" i="6"/>
  <c r="FL116" i="6"/>
  <c r="FN116" i="6" s="1"/>
  <c r="EL117" i="6"/>
  <c r="FL117" i="6"/>
  <c r="FN117" i="6" s="1"/>
  <c r="EL118" i="6"/>
  <c r="FL118" i="6"/>
  <c r="FN118" i="6" s="1"/>
  <c r="EL119" i="6"/>
  <c r="FL119" i="6"/>
  <c r="FN119" i="6" s="1"/>
  <c r="EL120" i="6"/>
  <c r="FL120" i="6"/>
  <c r="FN120" i="6" s="1"/>
  <c r="EL121" i="6"/>
  <c r="FL121" i="6"/>
  <c r="FN121" i="6" s="1"/>
  <c r="EL122" i="6"/>
  <c r="FL122" i="6"/>
  <c r="FN122" i="6" s="1"/>
  <c r="EL123" i="6"/>
  <c r="FL123" i="6"/>
  <c r="FN123" i="6" s="1"/>
  <c r="EL124" i="6"/>
  <c r="FL124" i="6"/>
  <c r="FN124" i="6" s="1"/>
  <c r="EL125" i="6"/>
  <c r="FL125" i="6"/>
  <c r="FN125" i="6" s="1"/>
  <c r="EL126" i="6"/>
  <c r="FL126" i="6"/>
  <c r="FN126" i="6" s="1"/>
  <c r="EL41" i="6"/>
  <c r="SU4" i="4"/>
  <c r="SU5" i="4"/>
  <c r="SU6" i="4"/>
  <c r="SU7" i="4"/>
  <c r="SU8" i="4"/>
  <c r="SU9" i="4"/>
  <c r="SU10" i="4"/>
  <c r="SU11" i="4"/>
  <c r="SU12" i="4"/>
  <c r="SU13" i="4"/>
  <c r="SU14" i="4"/>
  <c r="SU15" i="4"/>
  <c r="SU16" i="4"/>
  <c r="SU17" i="4"/>
  <c r="SU18" i="4"/>
  <c r="SU19" i="4"/>
  <c r="SU20" i="4"/>
  <c r="SU21" i="4"/>
  <c r="SU22" i="4"/>
  <c r="SU23" i="4"/>
  <c r="SU24" i="4"/>
  <c r="SU25" i="4"/>
  <c r="SU26" i="4"/>
  <c r="SU27" i="4"/>
  <c r="SU28" i="4"/>
  <c r="SU29" i="4"/>
  <c r="SU30" i="4"/>
  <c r="SU31" i="4"/>
  <c r="SU32" i="4"/>
  <c r="SU33" i="4"/>
  <c r="SU34" i="4"/>
  <c r="SU35" i="4"/>
  <c r="SU36" i="4"/>
  <c r="SU37" i="4"/>
  <c r="SU38" i="4"/>
  <c r="SU39" i="4"/>
  <c r="SU40" i="4"/>
  <c r="SU41" i="4"/>
  <c r="SU42" i="4"/>
  <c r="SU43" i="4"/>
  <c r="SU44" i="4"/>
  <c r="SU45" i="4"/>
  <c r="SU46" i="4"/>
  <c r="SU47" i="4"/>
  <c r="SU48" i="4"/>
  <c r="SU49" i="4"/>
  <c r="SU50" i="4"/>
  <c r="SU51" i="4"/>
  <c r="SU52" i="4"/>
  <c r="SU53" i="4"/>
  <c r="SU54" i="4"/>
  <c r="SU55" i="4"/>
  <c r="SU56" i="4"/>
  <c r="SU57" i="4"/>
  <c r="SU58" i="4"/>
  <c r="SU59" i="4"/>
  <c r="SU60" i="4"/>
  <c r="SU61" i="4"/>
  <c r="SU62" i="4"/>
  <c r="SU63" i="4"/>
  <c r="SU64" i="4"/>
  <c r="SU65" i="4"/>
  <c r="SU66" i="4"/>
  <c r="SU67" i="4"/>
  <c r="SU68" i="4"/>
  <c r="SU69" i="4"/>
  <c r="SU70" i="4"/>
  <c r="SU71" i="4"/>
  <c r="SU72" i="4"/>
  <c r="SU73" i="4"/>
  <c r="SU74" i="4"/>
  <c r="SU75" i="4"/>
  <c r="SU76" i="4"/>
  <c r="SU77" i="4"/>
  <c r="SU78" i="4"/>
  <c r="SU79" i="4"/>
  <c r="SU80" i="4"/>
  <c r="SU81" i="4"/>
  <c r="SU82" i="4"/>
  <c r="SU83" i="4"/>
  <c r="SU84" i="4"/>
  <c r="SU85" i="4"/>
  <c r="SU86" i="4"/>
  <c r="SU87" i="4"/>
  <c r="SU88" i="4"/>
  <c r="SU89" i="4"/>
  <c r="SU90" i="4"/>
  <c r="SU91" i="4"/>
  <c r="SU92" i="4"/>
  <c r="SU93" i="4"/>
  <c r="SU94" i="4"/>
  <c r="SU95" i="4"/>
  <c r="SU96" i="4"/>
  <c r="SU97" i="4"/>
  <c r="SU98" i="4"/>
  <c r="SU99" i="4"/>
  <c r="SU100" i="4"/>
  <c r="SU101" i="4"/>
  <c r="SU102" i="4"/>
  <c r="SU103" i="4"/>
  <c r="SU104" i="4"/>
  <c r="SU105" i="4"/>
  <c r="SU106" i="4"/>
  <c r="SU107" i="4"/>
  <c r="SU108" i="4"/>
  <c r="SU109" i="4"/>
  <c r="SU110" i="4"/>
  <c r="SU111" i="4"/>
  <c r="SU112" i="4"/>
  <c r="SU113" i="4"/>
  <c r="SU114" i="4"/>
  <c r="SU115" i="4"/>
  <c r="SU3" i="4"/>
  <c r="RD4" i="4"/>
  <c r="RD5" i="4"/>
  <c r="RD6" i="4"/>
  <c r="RD7" i="4"/>
  <c r="RD8" i="4"/>
  <c r="RD9" i="4"/>
  <c r="RD10" i="4"/>
  <c r="RD11" i="4"/>
  <c r="RD12" i="4"/>
  <c r="RD13" i="4"/>
  <c r="RD14" i="4"/>
  <c r="RD15" i="4"/>
  <c r="RD16" i="4"/>
  <c r="RD17" i="4"/>
  <c r="RD18" i="4"/>
  <c r="RD19" i="4"/>
  <c r="RD20" i="4"/>
  <c r="RD21" i="4"/>
  <c r="RD22" i="4"/>
  <c r="RD23" i="4"/>
  <c r="RD24" i="4"/>
  <c r="RD25" i="4"/>
  <c r="RD26" i="4"/>
  <c r="RD27" i="4"/>
  <c r="RD28" i="4"/>
  <c r="RD29" i="4"/>
  <c r="RD30" i="4"/>
  <c r="RD31" i="4"/>
  <c r="RD32" i="4"/>
  <c r="RD33" i="4"/>
  <c r="RD34" i="4"/>
  <c r="RD35" i="4"/>
  <c r="RD36" i="4"/>
  <c r="RD37" i="4"/>
  <c r="RD38" i="4"/>
  <c r="RD39" i="4"/>
  <c r="RD40" i="4"/>
  <c r="RD41" i="4"/>
  <c r="RD42" i="4"/>
  <c r="RD43" i="4"/>
  <c r="RD44" i="4"/>
  <c r="RD45" i="4"/>
  <c r="RD46" i="4"/>
  <c r="RD47" i="4"/>
  <c r="RD48" i="4"/>
  <c r="RD49" i="4"/>
  <c r="RD50" i="4"/>
  <c r="RD51" i="4"/>
  <c r="RD52" i="4"/>
  <c r="RD53" i="4"/>
  <c r="RD54" i="4"/>
  <c r="RD55" i="4"/>
  <c r="RD56" i="4"/>
  <c r="RD57" i="4"/>
  <c r="RD58" i="4"/>
  <c r="RD59" i="4"/>
  <c r="RD60" i="4"/>
  <c r="RD61" i="4"/>
  <c r="RD62" i="4"/>
  <c r="RD63" i="4"/>
  <c r="RD64" i="4"/>
  <c r="RD65" i="4"/>
  <c r="RD66" i="4"/>
  <c r="RD67" i="4"/>
  <c r="RD68" i="4"/>
  <c r="RD69" i="4"/>
  <c r="RD70" i="4"/>
  <c r="RD71" i="4"/>
  <c r="RD72" i="4"/>
  <c r="RD73" i="4"/>
  <c r="RD74" i="4"/>
  <c r="RD75" i="4"/>
  <c r="RD76" i="4"/>
  <c r="RD77" i="4"/>
  <c r="RD78" i="4"/>
  <c r="RD79" i="4"/>
  <c r="RD80" i="4"/>
  <c r="RD81" i="4"/>
  <c r="RD82" i="4"/>
  <c r="RD83" i="4"/>
  <c r="RD84" i="4"/>
  <c r="RD85" i="4"/>
  <c r="RD86" i="4"/>
  <c r="RD87" i="4"/>
  <c r="RD88" i="4"/>
  <c r="RD89" i="4"/>
  <c r="RD90" i="4"/>
  <c r="RD91" i="4"/>
  <c r="RD92" i="4"/>
  <c r="RD93" i="4"/>
  <c r="RD94" i="4"/>
  <c r="RD95" i="4"/>
  <c r="RD96" i="4"/>
  <c r="RD97" i="4"/>
  <c r="RD98" i="4"/>
  <c r="RD99" i="4"/>
  <c r="RD100" i="4"/>
  <c r="RD101" i="4"/>
  <c r="RD102" i="4"/>
  <c r="RD103" i="4"/>
  <c r="RD104" i="4"/>
  <c r="RD105" i="4"/>
  <c r="RD106" i="4"/>
  <c r="RD107" i="4"/>
  <c r="RD108" i="4"/>
  <c r="RD109" i="4"/>
  <c r="RD110" i="4"/>
  <c r="RD111" i="4"/>
  <c r="RD112" i="4"/>
  <c r="RD113" i="4"/>
  <c r="RD114" i="4"/>
  <c r="RD115" i="4"/>
  <c r="RD3" i="4"/>
  <c r="PM4" i="4"/>
  <c r="PM5" i="4"/>
  <c r="PM6" i="4"/>
  <c r="PM7" i="4"/>
  <c r="PM8" i="4"/>
  <c r="PM9" i="4"/>
  <c r="PM10" i="4"/>
  <c r="PM11" i="4"/>
  <c r="PM12" i="4"/>
  <c r="PM13" i="4"/>
  <c r="PM14" i="4"/>
  <c r="PM15" i="4"/>
  <c r="PM16" i="4"/>
  <c r="PM17" i="4"/>
  <c r="PM18" i="4"/>
  <c r="PM19" i="4"/>
  <c r="PM20" i="4"/>
  <c r="PM21" i="4"/>
  <c r="PM22" i="4"/>
  <c r="PM23" i="4"/>
  <c r="PM24" i="4"/>
  <c r="PM25" i="4"/>
  <c r="PM26" i="4"/>
  <c r="PM27" i="4"/>
  <c r="PM28" i="4"/>
  <c r="PM29" i="4"/>
  <c r="PM30" i="4"/>
  <c r="PM31" i="4"/>
  <c r="PM32" i="4"/>
  <c r="PM33" i="4"/>
  <c r="PM34" i="4"/>
  <c r="PM35" i="4"/>
  <c r="PM36" i="4"/>
  <c r="PM37" i="4"/>
  <c r="PM38" i="4"/>
  <c r="PM39" i="4"/>
  <c r="PM40" i="4"/>
  <c r="PM41" i="4"/>
  <c r="PM42" i="4"/>
  <c r="PM43" i="4"/>
  <c r="PM44" i="4"/>
  <c r="PM45" i="4"/>
  <c r="PM46" i="4"/>
  <c r="PM47" i="4"/>
  <c r="PM48" i="4"/>
  <c r="PM49" i="4"/>
  <c r="PM50" i="4"/>
  <c r="PM51" i="4"/>
  <c r="PM52" i="4"/>
  <c r="PM53" i="4"/>
  <c r="PM54" i="4"/>
  <c r="PM55" i="4"/>
  <c r="PM56" i="4"/>
  <c r="PM57" i="4"/>
  <c r="PM58" i="4"/>
  <c r="PM59" i="4"/>
  <c r="PM60" i="4"/>
  <c r="PM61" i="4"/>
  <c r="PM62" i="4"/>
  <c r="PM63" i="4"/>
  <c r="PM64" i="4"/>
  <c r="PM65" i="4"/>
  <c r="PM66" i="4"/>
  <c r="PM67" i="4"/>
  <c r="PM68" i="4"/>
  <c r="PM69" i="4"/>
  <c r="PM70" i="4"/>
  <c r="PM71" i="4"/>
  <c r="PM72" i="4"/>
  <c r="PM73" i="4"/>
  <c r="PM74" i="4"/>
  <c r="PM75" i="4"/>
  <c r="PM76" i="4"/>
  <c r="PM77" i="4"/>
  <c r="PM78" i="4"/>
  <c r="PM79" i="4"/>
  <c r="PM80" i="4"/>
  <c r="PM81" i="4"/>
  <c r="PM82" i="4"/>
  <c r="PM83" i="4"/>
  <c r="PM84" i="4"/>
  <c r="PM85" i="4"/>
  <c r="PM86" i="4"/>
  <c r="PM87" i="4"/>
  <c r="PM88" i="4"/>
  <c r="PM89" i="4"/>
  <c r="PM90" i="4"/>
  <c r="PM91" i="4"/>
  <c r="PM92" i="4"/>
  <c r="PM93" i="4"/>
  <c r="PM94" i="4"/>
  <c r="PM95" i="4"/>
  <c r="PM96" i="4"/>
  <c r="PM97" i="4"/>
  <c r="PM98" i="4"/>
  <c r="PM99" i="4"/>
  <c r="PM100" i="4"/>
  <c r="PM101" i="4"/>
  <c r="PM102" i="4"/>
  <c r="PM103" i="4"/>
  <c r="PM104" i="4"/>
  <c r="PM105" i="4"/>
  <c r="PM106" i="4"/>
  <c r="PM107" i="4"/>
  <c r="PM108" i="4"/>
  <c r="PM109" i="4"/>
  <c r="PM110" i="4"/>
  <c r="PM111" i="4"/>
  <c r="PM112" i="4"/>
  <c r="PM113" i="4"/>
  <c r="PM114" i="4"/>
  <c r="PM115" i="4"/>
  <c r="PM3" i="4"/>
  <c r="NV4" i="4"/>
  <c r="NV5" i="4"/>
  <c r="NV6" i="4"/>
  <c r="NV7" i="4"/>
  <c r="NV8" i="4"/>
  <c r="NV9" i="4"/>
  <c r="NV10" i="4"/>
  <c r="NV11" i="4"/>
  <c r="NV12" i="4"/>
  <c r="NV13" i="4"/>
  <c r="NV14" i="4"/>
  <c r="NV15" i="4"/>
  <c r="NV16" i="4"/>
  <c r="NV17" i="4"/>
  <c r="NV18" i="4"/>
  <c r="NV19" i="4"/>
  <c r="NV20" i="4"/>
  <c r="NV21" i="4"/>
  <c r="NV22" i="4"/>
  <c r="NV23" i="4"/>
  <c r="NV24" i="4"/>
  <c r="NV25" i="4"/>
  <c r="NV26" i="4"/>
  <c r="NV27" i="4"/>
  <c r="NV28" i="4"/>
  <c r="NV29" i="4"/>
  <c r="NV30" i="4"/>
  <c r="NV31" i="4"/>
  <c r="NV32" i="4"/>
  <c r="NV33" i="4"/>
  <c r="NV34" i="4"/>
  <c r="NV35" i="4"/>
  <c r="NV36" i="4"/>
  <c r="NV37" i="4"/>
  <c r="NV38" i="4"/>
  <c r="NV39" i="4"/>
  <c r="NV40" i="4"/>
  <c r="NV41" i="4"/>
  <c r="NV42" i="4"/>
  <c r="NV43" i="4"/>
  <c r="NV44" i="4"/>
  <c r="NV45" i="4"/>
  <c r="NV46" i="4"/>
  <c r="NV47" i="4"/>
  <c r="NV48" i="4"/>
  <c r="NV49" i="4"/>
  <c r="NV50" i="4"/>
  <c r="NV51" i="4"/>
  <c r="NV52" i="4"/>
  <c r="NV53" i="4"/>
  <c r="NV54" i="4"/>
  <c r="NV55" i="4"/>
  <c r="NV56" i="4"/>
  <c r="NV57" i="4"/>
  <c r="NV58" i="4"/>
  <c r="NV59" i="4"/>
  <c r="NV60" i="4"/>
  <c r="NV61" i="4"/>
  <c r="NV62" i="4"/>
  <c r="NV63" i="4"/>
  <c r="NV64" i="4"/>
  <c r="NV65" i="4"/>
  <c r="NV66" i="4"/>
  <c r="NV67" i="4"/>
  <c r="NV68" i="4"/>
  <c r="NV69" i="4"/>
  <c r="NV70" i="4"/>
  <c r="NV71" i="4"/>
  <c r="NV72" i="4"/>
  <c r="NV73" i="4"/>
  <c r="NV74" i="4"/>
  <c r="NV75" i="4"/>
  <c r="NV76" i="4"/>
  <c r="NV77" i="4"/>
  <c r="NV78" i="4"/>
  <c r="NV79" i="4"/>
  <c r="NV80" i="4"/>
  <c r="NV81" i="4"/>
  <c r="NV82" i="4"/>
  <c r="NV83" i="4"/>
  <c r="NV84" i="4"/>
  <c r="NV85" i="4"/>
  <c r="NV86" i="4"/>
  <c r="NV87" i="4"/>
  <c r="NV88" i="4"/>
  <c r="NV89" i="4"/>
  <c r="NV90" i="4"/>
  <c r="NV91" i="4"/>
  <c r="NV92" i="4"/>
  <c r="NV93" i="4"/>
  <c r="NV94" i="4"/>
  <c r="NV95" i="4"/>
  <c r="NV96" i="4"/>
  <c r="NV97" i="4"/>
  <c r="NV98" i="4"/>
  <c r="NV99" i="4"/>
  <c r="NV100" i="4"/>
  <c r="NV101" i="4"/>
  <c r="NV102" i="4"/>
  <c r="NV103" i="4"/>
  <c r="NV104" i="4"/>
  <c r="NV105" i="4"/>
  <c r="NV106" i="4"/>
  <c r="NV107" i="4"/>
  <c r="NV108" i="4"/>
  <c r="NV109" i="4"/>
  <c r="NV110" i="4"/>
  <c r="NV111" i="4"/>
  <c r="NV112" i="4"/>
  <c r="NV113" i="4"/>
  <c r="NV114" i="4"/>
  <c r="NV115" i="4"/>
  <c r="NV3" i="4"/>
  <c r="ME4" i="4"/>
  <c r="ME5" i="4"/>
  <c r="ME6" i="4"/>
  <c r="ME7" i="4"/>
  <c r="ME8" i="4"/>
  <c r="ME9" i="4"/>
  <c r="ME10" i="4"/>
  <c r="ME11" i="4"/>
  <c r="ME12" i="4"/>
  <c r="ME13" i="4"/>
  <c r="ME14" i="4"/>
  <c r="ME15" i="4"/>
  <c r="ME16" i="4"/>
  <c r="ME17" i="4"/>
  <c r="ME18" i="4"/>
  <c r="ME19" i="4"/>
  <c r="ME20" i="4"/>
  <c r="ME21" i="4"/>
  <c r="ME22" i="4"/>
  <c r="ME23" i="4"/>
  <c r="ME24" i="4"/>
  <c r="ME25" i="4"/>
  <c r="ME26" i="4"/>
  <c r="ME27" i="4"/>
  <c r="ME28" i="4"/>
  <c r="ME29" i="4"/>
  <c r="ME30" i="4"/>
  <c r="ME31" i="4"/>
  <c r="ME32" i="4"/>
  <c r="ME33" i="4"/>
  <c r="ME34" i="4"/>
  <c r="ME35" i="4"/>
  <c r="ME36" i="4"/>
  <c r="ME37" i="4"/>
  <c r="ME38" i="4"/>
  <c r="ME39" i="4"/>
  <c r="ME40" i="4"/>
  <c r="ME41" i="4"/>
  <c r="ME42" i="4"/>
  <c r="ME43" i="4"/>
  <c r="ME44" i="4"/>
  <c r="ME45" i="4"/>
  <c r="ME46" i="4"/>
  <c r="ME47" i="4"/>
  <c r="ME48" i="4"/>
  <c r="ME49" i="4"/>
  <c r="ME50" i="4"/>
  <c r="ME51" i="4"/>
  <c r="ME52" i="4"/>
  <c r="ME53" i="4"/>
  <c r="ME54" i="4"/>
  <c r="ME55" i="4"/>
  <c r="ME56" i="4"/>
  <c r="ME57" i="4"/>
  <c r="ME58" i="4"/>
  <c r="ME59" i="4"/>
  <c r="ME60" i="4"/>
  <c r="ME61" i="4"/>
  <c r="ME62" i="4"/>
  <c r="ME63" i="4"/>
  <c r="ME64" i="4"/>
  <c r="ME65" i="4"/>
  <c r="ME66" i="4"/>
  <c r="ME67" i="4"/>
  <c r="ME68" i="4"/>
  <c r="ME69" i="4"/>
  <c r="ME70" i="4"/>
  <c r="ME71" i="4"/>
  <c r="ME72" i="4"/>
  <c r="ME73" i="4"/>
  <c r="ME74" i="4"/>
  <c r="ME75" i="4"/>
  <c r="ME76" i="4"/>
  <c r="ME77" i="4"/>
  <c r="ME78" i="4"/>
  <c r="ME79" i="4"/>
  <c r="ME80" i="4"/>
  <c r="ME81" i="4"/>
  <c r="ME82" i="4"/>
  <c r="ME83" i="4"/>
  <c r="ME84" i="4"/>
  <c r="ME85" i="4"/>
  <c r="ME86" i="4"/>
  <c r="ME87" i="4"/>
  <c r="ME88" i="4"/>
  <c r="ME89" i="4"/>
  <c r="ME90" i="4"/>
  <c r="ME91" i="4"/>
  <c r="ME92" i="4"/>
  <c r="ME93" i="4"/>
  <c r="ME94" i="4"/>
  <c r="ME95" i="4"/>
  <c r="ME96" i="4"/>
  <c r="ME97" i="4"/>
  <c r="ME98" i="4"/>
  <c r="ME99" i="4"/>
  <c r="ME100" i="4"/>
  <c r="ME101" i="4"/>
  <c r="ME102" i="4"/>
  <c r="ME103" i="4"/>
  <c r="ME104" i="4"/>
  <c r="ME105" i="4"/>
  <c r="ME106" i="4"/>
  <c r="ME107" i="4"/>
  <c r="ME108" i="4"/>
  <c r="ME109" i="4"/>
  <c r="ME110" i="4"/>
  <c r="ME111" i="4"/>
  <c r="ME112" i="4"/>
  <c r="ME113" i="4"/>
  <c r="ME114" i="4"/>
  <c r="ME115" i="4"/>
  <c r="ME3" i="4"/>
  <c r="KN4" i="4"/>
  <c r="KN5" i="4"/>
  <c r="KN6" i="4"/>
  <c r="KN7" i="4"/>
  <c r="KN8" i="4"/>
  <c r="KN9" i="4"/>
  <c r="KN10" i="4"/>
  <c r="KN11" i="4"/>
  <c r="KN12" i="4"/>
  <c r="KN13" i="4"/>
  <c r="KN14" i="4"/>
  <c r="KN15" i="4"/>
  <c r="KN16" i="4"/>
  <c r="KN17" i="4"/>
  <c r="KN18" i="4"/>
  <c r="KN19" i="4"/>
  <c r="KN20" i="4"/>
  <c r="KN21" i="4"/>
  <c r="KN22" i="4"/>
  <c r="KN23" i="4"/>
  <c r="KN24" i="4"/>
  <c r="KN25" i="4"/>
  <c r="KN26" i="4"/>
  <c r="KN27" i="4"/>
  <c r="KN28" i="4"/>
  <c r="KN29" i="4"/>
  <c r="KN30" i="4"/>
  <c r="KN31" i="4"/>
  <c r="KN32" i="4"/>
  <c r="KN33" i="4"/>
  <c r="KN34" i="4"/>
  <c r="KN35" i="4"/>
  <c r="KN36" i="4"/>
  <c r="KN37" i="4"/>
  <c r="KN38" i="4"/>
  <c r="KN39" i="4"/>
  <c r="KN40" i="4"/>
  <c r="KN41" i="4"/>
  <c r="KN42" i="4"/>
  <c r="KN43" i="4"/>
  <c r="KN44" i="4"/>
  <c r="KN45" i="4"/>
  <c r="KN46" i="4"/>
  <c r="KN47" i="4"/>
  <c r="KN48" i="4"/>
  <c r="KN49" i="4"/>
  <c r="KN50" i="4"/>
  <c r="KN51" i="4"/>
  <c r="KN52" i="4"/>
  <c r="KN53" i="4"/>
  <c r="KN54" i="4"/>
  <c r="KN55" i="4"/>
  <c r="KN56" i="4"/>
  <c r="KN57" i="4"/>
  <c r="KN58" i="4"/>
  <c r="KN59" i="4"/>
  <c r="KN60" i="4"/>
  <c r="KN61" i="4"/>
  <c r="KN62" i="4"/>
  <c r="KN63" i="4"/>
  <c r="KN64" i="4"/>
  <c r="KN65" i="4"/>
  <c r="KN66" i="4"/>
  <c r="KN67" i="4"/>
  <c r="KN68" i="4"/>
  <c r="KN69" i="4"/>
  <c r="KN70" i="4"/>
  <c r="KN71" i="4"/>
  <c r="KN72" i="4"/>
  <c r="KN73" i="4"/>
  <c r="KN74" i="4"/>
  <c r="KN75" i="4"/>
  <c r="KN76" i="4"/>
  <c r="KN77" i="4"/>
  <c r="KN78" i="4"/>
  <c r="KN79" i="4"/>
  <c r="KN80" i="4"/>
  <c r="KN81" i="4"/>
  <c r="KN82" i="4"/>
  <c r="KN83" i="4"/>
  <c r="KN84" i="4"/>
  <c r="KN85" i="4"/>
  <c r="KN86" i="4"/>
  <c r="KN87" i="4"/>
  <c r="KN88" i="4"/>
  <c r="KN89" i="4"/>
  <c r="KN90" i="4"/>
  <c r="KN91" i="4"/>
  <c r="KN92" i="4"/>
  <c r="KN93" i="4"/>
  <c r="KN94" i="4"/>
  <c r="KN95" i="4"/>
  <c r="KN96" i="4"/>
  <c r="KN97" i="4"/>
  <c r="KN98" i="4"/>
  <c r="KN99" i="4"/>
  <c r="KN100" i="4"/>
  <c r="KN101" i="4"/>
  <c r="KN102" i="4"/>
  <c r="KN103" i="4"/>
  <c r="KN104" i="4"/>
  <c r="KN105" i="4"/>
  <c r="KN106" i="4"/>
  <c r="KN107" i="4"/>
  <c r="KN108" i="4"/>
  <c r="KN109" i="4"/>
  <c r="KN110" i="4"/>
  <c r="KN111" i="4"/>
  <c r="KN112" i="4"/>
  <c r="KN113" i="4"/>
  <c r="KN114" i="4"/>
  <c r="KN115" i="4"/>
  <c r="KN3" i="4"/>
  <c r="IW4" i="4"/>
  <c r="IW5" i="4"/>
  <c r="IW6" i="4"/>
  <c r="IW7" i="4"/>
  <c r="IW8" i="4"/>
  <c r="IW9" i="4"/>
  <c r="IW10" i="4"/>
  <c r="IW11" i="4"/>
  <c r="IW12" i="4"/>
  <c r="IW13" i="4"/>
  <c r="IW14" i="4"/>
  <c r="IW15" i="4"/>
  <c r="IW16" i="4"/>
  <c r="IW17" i="4"/>
  <c r="IW18" i="4"/>
  <c r="IW19" i="4"/>
  <c r="IW20" i="4"/>
  <c r="IW21" i="4"/>
  <c r="IW22" i="4"/>
  <c r="IW23" i="4"/>
  <c r="IW24" i="4"/>
  <c r="IW25" i="4"/>
  <c r="IW26" i="4"/>
  <c r="IW27" i="4"/>
  <c r="IW28" i="4"/>
  <c r="IW29" i="4"/>
  <c r="IW30" i="4"/>
  <c r="IW31" i="4"/>
  <c r="IW32" i="4"/>
  <c r="IW33" i="4"/>
  <c r="IW34" i="4"/>
  <c r="IW35" i="4"/>
  <c r="IW36" i="4"/>
  <c r="IW37" i="4"/>
  <c r="IW38" i="4"/>
  <c r="IW39" i="4"/>
  <c r="IW40" i="4"/>
  <c r="IW41" i="4"/>
  <c r="IW42" i="4"/>
  <c r="IW43" i="4"/>
  <c r="IW44" i="4"/>
  <c r="IW45" i="4"/>
  <c r="IW46" i="4"/>
  <c r="IW47" i="4"/>
  <c r="IW48" i="4"/>
  <c r="IW49" i="4"/>
  <c r="IW50" i="4"/>
  <c r="IW51" i="4"/>
  <c r="IW52" i="4"/>
  <c r="IW53" i="4"/>
  <c r="IW54" i="4"/>
  <c r="IW55" i="4"/>
  <c r="IW56" i="4"/>
  <c r="IW57" i="4"/>
  <c r="IW58" i="4"/>
  <c r="IW59" i="4"/>
  <c r="IW60" i="4"/>
  <c r="IW61" i="4"/>
  <c r="IW62" i="4"/>
  <c r="IW63" i="4"/>
  <c r="IW64" i="4"/>
  <c r="IW65" i="4"/>
  <c r="IW66" i="4"/>
  <c r="IW67" i="4"/>
  <c r="IW68" i="4"/>
  <c r="IW69" i="4"/>
  <c r="IW70" i="4"/>
  <c r="IW71" i="4"/>
  <c r="IW72" i="4"/>
  <c r="IW73" i="4"/>
  <c r="IW74" i="4"/>
  <c r="IW75" i="4"/>
  <c r="IW76" i="4"/>
  <c r="IW77" i="4"/>
  <c r="IW78" i="4"/>
  <c r="IW79" i="4"/>
  <c r="IW80" i="4"/>
  <c r="IW81" i="4"/>
  <c r="IW82" i="4"/>
  <c r="IW83" i="4"/>
  <c r="IW84" i="4"/>
  <c r="IW85" i="4"/>
  <c r="IW86" i="4"/>
  <c r="IW87" i="4"/>
  <c r="IW88" i="4"/>
  <c r="IW89" i="4"/>
  <c r="IW90" i="4"/>
  <c r="IW91" i="4"/>
  <c r="IW92" i="4"/>
  <c r="IW93" i="4"/>
  <c r="IW94" i="4"/>
  <c r="IW95" i="4"/>
  <c r="IW96" i="4"/>
  <c r="IW97" i="4"/>
  <c r="IW98" i="4"/>
  <c r="IW99" i="4"/>
  <c r="IW100" i="4"/>
  <c r="IW101" i="4"/>
  <c r="IW102" i="4"/>
  <c r="IW103" i="4"/>
  <c r="IW104" i="4"/>
  <c r="IW105" i="4"/>
  <c r="IW106" i="4"/>
  <c r="IW107" i="4"/>
  <c r="IW108" i="4"/>
  <c r="IW109" i="4"/>
  <c r="IW110" i="4"/>
  <c r="IW111" i="4"/>
  <c r="IW112" i="4"/>
  <c r="IW113" i="4"/>
  <c r="IW114" i="4"/>
  <c r="IW115" i="4"/>
  <c r="IW3" i="4"/>
  <c r="HF4" i="4"/>
  <c r="HF5" i="4"/>
  <c r="HF6" i="4"/>
  <c r="HF7" i="4"/>
  <c r="HF8" i="4"/>
  <c r="HF9" i="4"/>
  <c r="HF10" i="4"/>
  <c r="HF11" i="4"/>
  <c r="HF12" i="4"/>
  <c r="HF13" i="4"/>
  <c r="HF14" i="4"/>
  <c r="HF15" i="4"/>
  <c r="HF16" i="4"/>
  <c r="HF17" i="4"/>
  <c r="HF18" i="4"/>
  <c r="HF19" i="4"/>
  <c r="HF20" i="4"/>
  <c r="HF21" i="4"/>
  <c r="HF22" i="4"/>
  <c r="HF23" i="4"/>
  <c r="HF24" i="4"/>
  <c r="HF25" i="4"/>
  <c r="HF26" i="4"/>
  <c r="HF27" i="4"/>
  <c r="HF28" i="4"/>
  <c r="HF29" i="4"/>
  <c r="HF30" i="4"/>
  <c r="HF31" i="4"/>
  <c r="HF32" i="4"/>
  <c r="HF33" i="4"/>
  <c r="HF34" i="4"/>
  <c r="HF35" i="4"/>
  <c r="HF36" i="4"/>
  <c r="HF37" i="4"/>
  <c r="HF38" i="4"/>
  <c r="HF39" i="4"/>
  <c r="HF40" i="4"/>
  <c r="HF41" i="4"/>
  <c r="HF42" i="4"/>
  <c r="HF43" i="4"/>
  <c r="HF44" i="4"/>
  <c r="HF45" i="4"/>
  <c r="HF46" i="4"/>
  <c r="HF47" i="4"/>
  <c r="HF48" i="4"/>
  <c r="HF49" i="4"/>
  <c r="HF50" i="4"/>
  <c r="HF51" i="4"/>
  <c r="HF52" i="4"/>
  <c r="HF53" i="4"/>
  <c r="HF54" i="4"/>
  <c r="HF55" i="4"/>
  <c r="HF56" i="4"/>
  <c r="HF57" i="4"/>
  <c r="HF58" i="4"/>
  <c r="HF59" i="4"/>
  <c r="HF60" i="4"/>
  <c r="HF61" i="4"/>
  <c r="HF62" i="4"/>
  <c r="HF63" i="4"/>
  <c r="HF64" i="4"/>
  <c r="HF65" i="4"/>
  <c r="HF66" i="4"/>
  <c r="HF67" i="4"/>
  <c r="HF68" i="4"/>
  <c r="HF69" i="4"/>
  <c r="HF70" i="4"/>
  <c r="HF71" i="4"/>
  <c r="HF72" i="4"/>
  <c r="HF73" i="4"/>
  <c r="HF74" i="4"/>
  <c r="HF75" i="4"/>
  <c r="HF76" i="4"/>
  <c r="HF77" i="4"/>
  <c r="HF78" i="4"/>
  <c r="HF79" i="4"/>
  <c r="HF80" i="4"/>
  <c r="HF81" i="4"/>
  <c r="HF82" i="4"/>
  <c r="HF83" i="4"/>
  <c r="HF84" i="4"/>
  <c r="HF85" i="4"/>
  <c r="HF86" i="4"/>
  <c r="HF87" i="4"/>
  <c r="HF88" i="4"/>
  <c r="HF89" i="4"/>
  <c r="HF90" i="4"/>
  <c r="HF91" i="4"/>
  <c r="HF92" i="4"/>
  <c r="HF93" i="4"/>
  <c r="HF94" i="4"/>
  <c r="HF95" i="4"/>
  <c r="HF96" i="4"/>
  <c r="HF97" i="4"/>
  <c r="HF98" i="4"/>
  <c r="HF99" i="4"/>
  <c r="HF100" i="4"/>
  <c r="HF101" i="4"/>
  <c r="HF102" i="4"/>
  <c r="HF103" i="4"/>
  <c r="HF104" i="4"/>
  <c r="HF105" i="4"/>
  <c r="HF106" i="4"/>
  <c r="HF107" i="4"/>
  <c r="HF108" i="4"/>
  <c r="HF109" i="4"/>
  <c r="HF110" i="4"/>
  <c r="HF111" i="4"/>
  <c r="HF112" i="4"/>
  <c r="HF113" i="4"/>
  <c r="HF114" i="4"/>
  <c r="HF115" i="4"/>
  <c r="HF3" i="4"/>
  <c r="FO4" i="4"/>
  <c r="FO5" i="4"/>
  <c r="FO6" i="4"/>
  <c r="FO7" i="4"/>
  <c r="FO8" i="4"/>
  <c r="FO9" i="4"/>
  <c r="FO10" i="4"/>
  <c r="FO11" i="4"/>
  <c r="FO12" i="4"/>
  <c r="FO13" i="4"/>
  <c r="FO14" i="4"/>
  <c r="FO15" i="4"/>
  <c r="FO16" i="4"/>
  <c r="FO17" i="4"/>
  <c r="FO18" i="4"/>
  <c r="FO19" i="4"/>
  <c r="FO20" i="4"/>
  <c r="FO21" i="4"/>
  <c r="FO22" i="4"/>
  <c r="FO23" i="4"/>
  <c r="FO24" i="4"/>
  <c r="FO25" i="4"/>
  <c r="FO26" i="4"/>
  <c r="FO27" i="4"/>
  <c r="FO28" i="4"/>
  <c r="FO29" i="4"/>
  <c r="FO30" i="4"/>
  <c r="FO31" i="4"/>
  <c r="FO32" i="4"/>
  <c r="FO33" i="4"/>
  <c r="FO34" i="4"/>
  <c r="FO35" i="4"/>
  <c r="FO36" i="4"/>
  <c r="FO37" i="4"/>
  <c r="FO38" i="4"/>
  <c r="FO39" i="4"/>
  <c r="FO40" i="4"/>
  <c r="FO41" i="4"/>
  <c r="FO42" i="4"/>
  <c r="FO43" i="4"/>
  <c r="FO44" i="4"/>
  <c r="FO45" i="4"/>
  <c r="FO46" i="4"/>
  <c r="FO47" i="4"/>
  <c r="FO48" i="4"/>
  <c r="FO49" i="4"/>
  <c r="FO50" i="4"/>
  <c r="FO51" i="4"/>
  <c r="FO52" i="4"/>
  <c r="FO53" i="4"/>
  <c r="FO54" i="4"/>
  <c r="FO55" i="4"/>
  <c r="FO56" i="4"/>
  <c r="FO57" i="4"/>
  <c r="FO58" i="4"/>
  <c r="FO59" i="4"/>
  <c r="FO60" i="4"/>
  <c r="FO61" i="4"/>
  <c r="FO62" i="4"/>
  <c r="FO63" i="4"/>
  <c r="FO64" i="4"/>
  <c r="FO65" i="4"/>
  <c r="FO66" i="4"/>
  <c r="FO67" i="4"/>
  <c r="FO68" i="4"/>
  <c r="FO69" i="4"/>
  <c r="FO70" i="4"/>
  <c r="FO71" i="4"/>
  <c r="FO72" i="4"/>
  <c r="FO73" i="4"/>
  <c r="FO74" i="4"/>
  <c r="FO75" i="4"/>
  <c r="FO76" i="4"/>
  <c r="FO77" i="4"/>
  <c r="FO78" i="4"/>
  <c r="FO79" i="4"/>
  <c r="FO80" i="4"/>
  <c r="FO81" i="4"/>
  <c r="FO82" i="4"/>
  <c r="FO83" i="4"/>
  <c r="FO84" i="4"/>
  <c r="FO85" i="4"/>
  <c r="FO86" i="4"/>
  <c r="FO87" i="4"/>
  <c r="FO88" i="4"/>
  <c r="FO89" i="4"/>
  <c r="FO90" i="4"/>
  <c r="FO91" i="4"/>
  <c r="FO92" i="4"/>
  <c r="FO93" i="4"/>
  <c r="FO94" i="4"/>
  <c r="FO95" i="4"/>
  <c r="FO96" i="4"/>
  <c r="FO97" i="4"/>
  <c r="FO98" i="4"/>
  <c r="FO99" i="4"/>
  <c r="FO100" i="4"/>
  <c r="FO101" i="4"/>
  <c r="FO102" i="4"/>
  <c r="FO103" i="4"/>
  <c r="FO104" i="4"/>
  <c r="FO105" i="4"/>
  <c r="FO106" i="4"/>
  <c r="FO107" i="4"/>
  <c r="FO108" i="4"/>
  <c r="FO109" i="4"/>
  <c r="FO110" i="4"/>
  <c r="FO111" i="4"/>
  <c r="FO112" i="4"/>
  <c r="FO113" i="4"/>
  <c r="FO114" i="4"/>
  <c r="FO115" i="4"/>
  <c r="FO3" i="4"/>
  <c r="DX4" i="4"/>
  <c r="DX5" i="4"/>
  <c r="DX6" i="4"/>
  <c r="DX7" i="4"/>
  <c r="DX8" i="4"/>
  <c r="DX9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41" i="4"/>
  <c r="DX42" i="4"/>
  <c r="DX43" i="4"/>
  <c r="DX44" i="4"/>
  <c r="DX45" i="4"/>
  <c r="DX46" i="4"/>
  <c r="DX47" i="4"/>
  <c r="DX48" i="4"/>
  <c r="DX49" i="4"/>
  <c r="DX50" i="4"/>
  <c r="DX51" i="4"/>
  <c r="DX52" i="4"/>
  <c r="DX53" i="4"/>
  <c r="DX54" i="4"/>
  <c r="DX55" i="4"/>
  <c r="DX56" i="4"/>
  <c r="DX57" i="4"/>
  <c r="DX58" i="4"/>
  <c r="DX59" i="4"/>
  <c r="DX60" i="4"/>
  <c r="DX61" i="4"/>
  <c r="DX62" i="4"/>
  <c r="DX63" i="4"/>
  <c r="DX64" i="4"/>
  <c r="DX65" i="4"/>
  <c r="DX66" i="4"/>
  <c r="DX67" i="4"/>
  <c r="DX68" i="4"/>
  <c r="DX69" i="4"/>
  <c r="DX70" i="4"/>
  <c r="DX71" i="4"/>
  <c r="DX72" i="4"/>
  <c r="DX73" i="4"/>
  <c r="DX74" i="4"/>
  <c r="DX75" i="4"/>
  <c r="DX76" i="4"/>
  <c r="DX77" i="4"/>
  <c r="DX78" i="4"/>
  <c r="DX79" i="4"/>
  <c r="DX80" i="4"/>
  <c r="DX81" i="4"/>
  <c r="DX82" i="4"/>
  <c r="DX83" i="4"/>
  <c r="DX84" i="4"/>
  <c r="DX85" i="4"/>
  <c r="DX86" i="4"/>
  <c r="DX87" i="4"/>
  <c r="DX88" i="4"/>
  <c r="DX89" i="4"/>
  <c r="DX90" i="4"/>
  <c r="DX91" i="4"/>
  <c r="DX92" i="4"/>
  <c r="DX93" i="4"/>
  <c r="DX94" i="4"/>
  <c r="DX95" i="4"/>
  <c r="DX96" i="4"/>
  <c r="DX97" i="4"/>
  <c r="DX98" i="4"/>
  <c r="DX99" i="4"/>
  <c r="DX100" i="4"/>
  <c r="DX101" i="4"/>
  <c r="DX102" i="4"/>
  <c r="DX103" i="4"/>
  <c r="DX104" i="4"/>
  <c r="DX105" i="4"/>
  <c r="DX106" i="4"/>
  <c r="DX107" i="4"/>
  <c r="DX108" i="4"/>
  <c r="DX109" i="4"/>
  <c r="DX110" i="4"/>
  <c r="DX111" i="4"/>
  <c r="DX112" i="4"/>
  <c r="DX113" i="4"/>
  <c r="DX114" i="4"/>
  <c r="DX115" i="4"/>
  <c r="DX3" i="4"/>
  <c r="CG4" i="4"/>
  <c r="CG5" i="4"/>
  <c r="CG6" i="4"/>
  <c r="CG7" i="4"/>
  <c r="CG8" i="4"/>
  <c r="CG9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41" i="4"/>
  <c r="CG42" i="4"/>
  <c r="CG43" i="4"/>
  <c r="CG44" i="4"/>
  <c r="CG45" i="4"/>
  <c r="CG46" i="4"/>
  <c r="CG47" i="4"/>
  <c r="CG48" i="4"/>
  <c r="CG49" i="4"/>
  <c r="CG50" i="4"/>
  <c r="CG51" i="4"/>
  <c r="CG52" i="4"/>
  <c r="CG53" i="4"/>
  <c r="CG54" i="4"/>
  <c r="CG55" i="4"/>
  <c r="CG56" i="4"/>
  <c r="CG57" i="4"/>
  <c r="CG58" i="4"/>
  <c r="CG59" i="4"/>
  <c r="CG60" i="4"/>
  <c r="CG61" i="4"/>
  <c r="CG62" i="4"/>
  <c r="CG63" i="4"/>
  <c r="CG64" i="4"/>
  <c r="CG65" i="4"/>
  <c r="CG66" i="4"/>
  <c r="CG67" i="4"/>
  <c r="CG68" i="4"/>
  <c r="CG69" i="4"/>
  <c r="CG70" i="4"/>
  <c r="CG71" i="4"/>
  <c r="CG72" i="4"/>
  <c r="CG73" i="4"/>
  <c r="CG74" i="4"/>
  <c r="CG75" i="4"/>
  <c r="CG76" i="4"/>
  <c r="CG77" i="4"/>
  <c r="CG78" i="4"/>
  <c r="CG79" i="4"/>
  <c r="CG80" i="4"/>
  <c r="CG81" i="4"/>
  <c r="CG82" i="4"/>
  <c r="CG83" i="4"/>
  <c r="CG84" i="4"/>
  <c r="CG85" i="4"/>
  <c r="CG86" i="4"/>
  <c r="CG87" i="4"/>
  <c r="CG88" i="4"/>
  <c r="CG89" i="4"/>
  <c r="CG90" i="4"/>
  <c r="CG91" i="4"/>
  <c r="CG92" i="4"/>
  <c r="CG93" i="4"/>
  <c r="CG94" i="4"/>
  <c r="CG95" i="4"/>
  <c r="CG96" i="4"/>
  <c r="CG97" i="4"/>
  <c r="CG98" i="4"/>
  <c r="CG99" i="4"/>
  <c r="CG100" i="4"/>
  <c r="CG101" i="4"/>
  <c r="CG102" i="4"/>
  <c r="CG103" i="4"/>
  <c r="CG104" i="4"/>
  <c r="CG105" i="4"/>
  <c r="CG106" i="4"/>
  <c r="CG107" i="4"/>
  <c r="CG108" i="4"/>
  <c r="CG109" i="4"/>
  <c r="CG110" i="4"/>
  <c r="CG111" i="4"/>
  <c r="CG112" i="4"/>
  <c r="CG113" i="4"/>
  <c r="CG114" i="4"/>
  <c r="CG115" i="4"/>
  <c r="CG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3" i="4"/>
  <c r="DJ28" i="6"/>
  <c r="DJ29" i="6" s="1"/>
  <c r="BS28" i="6"/>
  <c r="BS29" i="6" s="1"/>
  <c r="FO125" i="6" l="1"/>
  <c r="FO119" i="6"/>
  <c r="FO113" i="6"/>
  <c r="FO124" i="6"/>
  <c r="FO118" i="6"/>
  <c r="FO123" i="6"/>
  <c r="FO117" i="6"/>
  <c r="FO122" i="6"/>
  <c r="FO116" i="6"/>
  <c r="FO121" i="6"/>
  <c r="FO115" i="6"/>
  <c r="FO126" i="6"/>
  <c r="FO120" i="6"/>
  <c r="FO114" i="6"/>
  <c r="FL41" i="6"/>
  <c r="FN41" i="6" s="1"/>
  <c r="FO41" i="6" l="1"/>
  <c r="DN89" i="6"/>
  <c r="DN88" i="6"/>
  <c r="DN83" i="6"/>
  <c r="DN82" i="6"/>
  <c r="DN79" i="6"/>
  <c r="DN70" i="6"/>
  <c r="DN69" i="6"/>
  <c r="DN68" i="6"/>
  <c r="DN67" i="6"/>
  <c r="DN66" i="6"/>
  <c r="DN65" i="6"/>
  <c r="DN58" i="6"/>
  <c r="DN56" i="6"/>
  <c r="DN55" i="6"/>
  <c r="DN54" i="6"/>
  <c r="DN53" i="6"/>
  <c r="DN51" i="6"/>
  <c r="DN50" i="6"/>
  <c r="DN49" i="6"/>
  <c r="DN47" i="6"/>
  <c r="DN43" i="6"/>
  <c r="EL42" i="6"/>
  <c r="EL43" i="6"/>
  <c r="EL44" i="6"/>
  <c r="EL45" i="6"/>
  <c r="EL46" i="6"/>
  <c r="EL47" i="6"/>
  <c r="EL48" i="6"/>
  <c r="EL49" i="6"/>
  <c r="EL50" i="6"/>
  <c r="EL51" i="6"/>
  <c r="EL53" i="6"/>
  <c r="EL54" i="6"/>
  <c r="CV127" i="6"/>
  <c r="BR41" i="6"/>
  <c r="CG41" i="6"/>
  <c r="CU41" i="6"/>
  <c r="BR42" i="6"/>
  <c r="CU42" i="6"/>
  <c r="BR43" i="6"/>
  <c r="BW43" i="6"/>
  <c r="CU43" i="6"/>
  <c r="BR44" i="6"/>
  <c r="CU44" i="6"/>
  <c r="BR45" i="6"/>
  <c r="CU45" i="6"/>
  <c r="BR46" i="6"/>
  <c r="CU46" i="6"/>
  <c r="BR47" i="6"/>
  <c r="BW47" i="6"/>
  <c r="CU47" i="6"/>
  <c r="BR48" i="6"/>
  <c r="CU48" i="6"/>
  <c r="BR49" i="6"/>
  <c r="BW49" i="6"/>
  <c r="CU49" i="6"/>
  <c r="BR50" i="6"/>
  <c r="BW50" i="6"/>
  <c r="CU50" i="6"/>
  <c r="BR51" i="6"/>
  <c r="BW51" i="6"/>
  <c r="CU51" i="6"/>
  <c r="BR53" i="6"/>
  <c r="BW53" i="6"/>
  <c r="CG53" i="6"/>
  <c r="CU53" i="6"/>
  <c r="BR54" i="6"/>
  <c r="BW54" i="6"/>
  <c r="CU54" i="6"/>
  <c r="BR55" i="6"/>
  <c r="BW55" i="6"/>
  <c r="CU55" i="6"/>
  <c r="BR56" i="6"/>
  <c r="BW56" i="6"/>
  <c r="CU56" i="6"/>
  <c r="BR57" i="6"/>
  <c r="CU57" i="6"/>
  <c r="BR58" i="6"/>
  <c r="BW58" i="6"/>
  <c r="CU58" i="6"/>
  <c r="BR59" i="6"/>
  <c r="CU59" i="6"/>
  <c r="BR60" i="6"/>
  <c r="CU60" i="6"/>
  <c r="BR61" i="6"/>
  <c r="CU61" i="6"/>
  <c r="BR62" i="6"/>
  <c r="CU62" i="6"/>
  <c r="BR63" i="6"/>
  <c r="CU63" i="6"/>
  <c r="BR64" i="6"/>
  <c r="CU64" i="6"/>
  <c r="BR65" i="6"/>
  <c r="BW65" i="6"/>
  <c r="CU65" i="6"/>
  <c r="BR66" i="6"/>
  <c r="BW66" i="6"/>
  <c r="CU66" i="6"/>
  <c r="BR67" i="6"/>
  <c r="BW67" i="6"/>
  <c r="CG67" i="6"/>
  <c r="CU67" i="6"/>
  <c r="BR68" i="6"/>
  <c r="BW68" i="6"/>
  <c r="CU68" i="6"/>
  <c r="BR69" i="6"/>
  <c r="BW69" i="6"/>
  <c r="CU69" i="6"/>
  <c r="BR70" i="6"/>
  <c r="BW70" i="6"/>
  <c r="CU70" i="6"/>
  <c r="BR71" i="6"/>
  <c r="CU71" i="6"/>
  <c r="BR72" i="6"/>
  <c r="CU72" i="6"/>
  <c r="BR73" i="6"/>
  <c r="CU73" i="6"/>
  <c r="BR74" i="6"/>
  <c r="CU74" i="6"/>
  <c r="BR75" i="6"/>
  <c r="CU75" i="6"/>
  <c r="BR76" i="6"/>
  <c r="CU76" i="6"/>
  <c r="BR77" i="6"/>
  <c r="CU77" i="6"/>
  <c r="BR78" i="6"/>
  <c r="CU78" i="6"/>
  <c r="BR79" i="6"/>
  <c r="BW79" i="6"/>
  <c r="CU79" i="6"/>
  <c r="BR80" i="6"/>
  <c r="CU80" i="6"/>
  <c r="BR81" i="6"/>
  <c r="CU81" i="6"/>
  <c r="BR82" i="6"/>
  <c r="BW82" i="6"/>
  <c r="CU82" i="6"/>
  <c r="BR83" i="6"/>
  <c r="BW83" i="6"/>
  <c r="CU83" i="6"/>
  <c r="BR84" i="6"/>
  <c r="CU84" i="6"/>
  <c r="BR85" i="6"/>
  <c r="CU85" i="6"/>
  <c r="BR86" i="6"/>
  <c r="CU86" i="6"/>
  <c r="BR87" i="6"/>
  <c r="CU87" i="6"/>
  <c r="BR88" i="6"/>
  <c r="BW88" i="6"/>
  <c r="CU88" i="6"/>
  <c r="BR89" i="6"/>
  <c r="BW89" i="6"/>
  <c r="CU89" i="6"/>
  <c r="BR90" i="6"/>
  <c r="CU90" i="6"/>
  <c r="BR91" i="6"/>
  <c r="CU91" i="6"/>
  <c r="BR92" i="6"/>
  <c r="CU92" i="6"/>
  <c r="BR93" i="6"/>
  <c r="CU93" i="6"/>
  <c r="BR94" i="6"/>
  <c r="CU94" i="6"/>
  <c r="AS127" i="6"/>
  <c r="DX51" i="6" l="1"/>
  <c r="DX53" i="6"/>
  <c r="DX54" i="6"/>
  <c r="CG42" i="6"/>
  <c r="DX50" i="6"/>
  <c r="DX49" i="6"/>
  <c r="DX46" i="6"/>
  <c r="DX48" i="6"/>
  <c r="CG61" i="6"/>
  <c r="CG44" i="6"/>
  <c r="CG78" i="6"/>
  <c r="CG88" i="6"/>
  <c r="DX42" i="6"/>
  <c r="DX45" i="6"/>
  <c r="DX47" i="6"/>
  <c r="CG89" i="6"/>
  <c r="CG66" i="6"/>
  <c r="CG49" i="6"/>
  <c r="CG90" i="6"/>
  <c r="CG55" i="6"/>
  <c r="CG63" i="6"/>
  <c r="CG81" i="6"/>
  <c r="CG85" i="6" l="1"/>
  <c r="CG59" i="6"/>
  <c r="CG72" i="6"/>
  <c r="AB28" i="6"/>
  <c r="AB29" i="6" s="1"/>
  <c r="AF108" i="6" l="1"/>
  <c r="AF104" i="6"/>
  <c r="AF92" i="6"/>
  <c r="AF90" i="6"/>
  <c r="AF89" i="6"/>
  <c r="AF88" i="6"/>
  <c r="AF83" i="6"/>
  <c r="AF82" i="6"/>
  <c r="AF79" i="6"/>
  <c r="AF70" i="6"/>
  <c r="AF69" i="6"/>
  <c r="AF68" i="6"/>
  <c r="AF67" i="6"/>
  <c r="AF66" i="6"/>
  <c r="AF65" i="6"/>
  <c r="AF58" i="6"/>
  <c r="AF56" i="6"/>
  <c r="AF55" i="6"/>
  <c r="AF54" i="6"/>
  <c r="AF53" i="6"/>
  <c r="AF51" i="6"/>
  <c r="AF50" i="6"/>
  <c r="AF49" i="6"/>
  <c r="AF47" i="6"/>
  <c r="AF4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41" i="6"/>
  <c r="AA42" i="6"/>
  <c r="AA43" i="6"/>
  <c r="AA44" i="6"/>
  <c r="AA45" i="6"/>
  <c r="AA46" i="6"/>
  <c r="AA47" i="6"/>
  <c r="AA48" i="6"/>
  <c r="AA49" i="6"/>
  <c r="AA50" i="6"/>
  <c r="AA51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Q127" i="6"/>
  <c r="R127" i="6"/>
  <c r="S127" i="6"/>
  <c r="T127" i="6"/>
  <c r="U127" i="6"/>
  <c r="V127" i="6"/>
  <c r="W127" i="6"/>
  <c r="X127" i="6"/>
  <c r="Y127" i="6"/>
  <c r="Z127" i="6"/>
  <c r="O127" i="6"/>
  <c r="M127" i="6"/>
  <c r="P6" i="6"/>
  <c r="P3" i="6"/>
  <c r="P4" i="6"/>
  <c r="N4" i="6" s="1"/>
  <c r="P5" i="6"/>
  <c r="N5" i="6" s="1"/>
  <c r="P7" i="6"/>
  <c r="P8" i="6"/>
  <c r="N8" i="6" s="1"/>
  <c r="P9" i="6"/>
  <c r="P10" i="6"/>
  <c r="P11" i="6"/>
  <c r="P12" i="6"/>
  <c r="N12" i="6" s="1"/>
  <c r="P13" i="6"/>
  <c r="P14" i="6"/>
  <c r="N14" i="6" s="1"/>
  <c r="P15" i="6"/>
  <c r="P16" i="6"/>
  <c r="P17" i="6"/>
  <c r="N17" i="6" s="1"/>
  <c r="P18" i="6"/>
  <c r="N18" i="6" s="1"/>
  <c r="P19" i="6"/>
  <c r="N19" i="6" s="1"/>
  <c r="P20" i="6"/>
  <c r="N20" i="6" s="1"/>
  <c r="P21" i="6"/>
  <c r="N21" i="6" s="1"/>
  <c r="P22" i="6"/>
  <c r="N22" i="6" s="1"/>
  <c r="P23" i="6"/>
  <c r="N23" i="6" s="1"/>
  <c r="P24" i="6"/>
  <c r="N24" i="6" s="1"/>
  <c r="P25" i="6"/>
  <c r="N25" i="6" s="1"/>
  <c r="P26" i="6"/>
  <c r="N26" i="6" s="1"/>
  <c r="P27" i="6"/>
  <c r="N27" i="6" s="1"/>
  <c r="P28" i="6"/>
  <c r="N28" i="6" s="1"/>
  <c r="P29" i="6"/>
  <c r="N29" i="6" s="1"/>
  <c r="P30" i="6"/>
  <c r="N30" i="6" s="1"/>
  <c r="P41" i="6"/>
  <c r="N41" i="6" s="1"/>
  <c r="AA3" i="6"/>
  <c r="SW127" i="6"/>
  <c r="ST127" i="6"/>
  <c r="SQ127" i="6"/>
  <c r="SO127" i="6"/>
  <c r="SK127" i="6"/>
  <c r="SI127" i="6"/>
  <c r="SG127" i="6"/>
  <c r="SF127" i="6"/>
  <c r="SE127" i="6"/>
  <c r="SD127" i="6"/>
  <c r="SC127" i="6"/>
  <c r="SB127" i="6"/>
  <c r="SA127" i="6"/>
  <c r="RZ127" i="6"/>
  <c r="RY127" i="6"/>
  <c r="RX127" i="6"/>
  <c r="RU127" i="6"/>
  <c r="RS127" i="6"/>
  <c r="SS127" i="6" s="1"/>
  <c r="RR127" i="6"/>
  <c r="RQ127" i="6"/>
  <c r="RP127" i="6"/>
  <c r="RO127" i="6"/>
  <c r="RN127" i="6"/>
  <c r="RM127" i="6"/>
  <c r="RL127" i="6"/>
  <c r="RJ127" i="6"/>
  <c r="RI127" i="6"/>
  <c r="RD127" i="6"/>
  <c r="RA127" i="6"/>
  <c r="QV127" i="6"/>
  <c r="QN127" i="6"/>
  <c r="QM127" i="6"/>
  <c r="QL127" i="6"/>
  <c r="QK127" i="6"/>
  <c r="QJ127" i="6"/>
  <c r="QI127" i="6"/>
  <c r="QH127" i="6"/>
  <c r="QG127" i="6"/>
  <c r="QF127" i="6"/>
  <c r="QE127" i="6"/>
  <c r="PY127" i="6"/>
  <c r="PV127" i="6"/>
  <c r="PU127" i="6"/>
  <c r="PT127" i="6"/>
  <c r="PS127" i="6"/>
  <c r="PR127" i="6"/>
  <c r="PQ127" i="6"/>
  <c r="PK127" i="6"/>
  <c r="PH127" i="6"/>
  <c r="PF127" i="6"/>
  <c r="PD127" i="6"/>
  <c r="OZ127" i="6"/>
  <c r="OW127" i="6"/>
  <c r="OV127" i="6"/>
  <c r="OU127" i="6"/>
  <c r="OT127" i="6"/>
  <c r="OS127" i="6"/>
  <c r="OR127" i="6"/>
  <c r="OQ127" i="6"/>
  <c r="OP127" i="6"/>
  <c r="OO127" i="6"/>
  <c r="ON127" i="6"/>
  <c r="OK127" i="6"/>
  <c r="OI127" i="6"/>
  <c r="OH127" i="6"/>
  <c r="OG127" i="6"/>
  <c r="OF127" i="6"/>
  <c r="OE127" i="6"/>
  <c r="OD127" i="6"/>
  <c r="OC127" i="6"/>
  <c r="OB127" i="6"/>
  <c r="OA127" i="6"/>
  <c r="NZ127" i="6"/>
  <c r="NY127" i="6"/>
  <c r="NT127" i="6"/>
  <c r="NQ127" i="6"/>
  <c r="NO127" i="6"/>
  <c r="NN127" i="6"/>
  <c r="NM127" i="6"/>
  <c r="NI127" i="6"/>
  <c r="NF127" i="6"/>
  <c r="NE127" i="6"/>
  <c r="ND127" i="6"/>
  <c r="NC127" i="6"/>
  <c r="NB127" i="6"/>
  <c r="NA127" i="6"/>
  <c r="MZ127" i="6"/>
  <c r="MY127" i="6"/>
  <c r="MX127" i="6"/>
  <c r="MW127" i="6"/>
  <c r="MT127" i="6"/>
  <c r="MR127" i="6"/>
  <c r="MQ127" i="6"/>
  <c r="MP127" i="6"/>
  <c r="MO127" i="6"/>
  <c r="MN127" i="6"/>
  <c r="MM127" i="6"/>
  <c r="ML127" i="6"/>
  <c r="MK127" i="6"/>
  <c r="MJ127" i="6"/>
  <c r="MI127" i="6"/>
  <c r="MH127" i="6"/>
  <c r="MC127" i="6"/>
  <c r="LZ127" i="6"/>
  <c r="LX127" i="6"/>
  <c r="LW127" i="6"/>
  <c r="LV127" i="6"/>
  <c r="LR127" i="6"/>
  <c r="LO127" i="6"/>
  <c r="LN127" i="6"/>
  <c r="LM127" i="6"/>
  <c r="LL127" i="6"/>
  <c r="LK127" i="6"/>
  <c r="LJ127" i="6"/>
  <c r="LI127" i="6"/>
  <c r="LH127" i="6"/>
  <c r="LG127" i="6"/>
  <c r="LF127" i="6"/>
  <c r="LC127" i="6"/>
  <c r="LA127" i="6"/>
  <c r="KZ127" i="6"/>
  <c r="KY127" i="6"/>
  <c r="KX127" i="6"/>
  <c r="KW127" i="6"/>
  <c r="KV127" i="6"/>
  <c r="KU127" i="6"/>
  <c r="KT127" i="6"/>
  <c r="KS127" i="6"/>
  <c r="KR127" i="6"/>
  <c r="KQ127" i="6"/>
  <c r="KL127" i="6"/>
  <c r="KI127" i="6"/>
  <c r="KG127" i="6"/>
  <c r="KF127" i="6"/>
  <c r="KE127" i="6"/>
  <c r="KA127" i="6"/>
  <c r="JX127" i="6"/>
  <c r="JW127" i="6"/>
  <c r="JV127" i="6"/>
  <c r="JU127" i="6"/>
  <c r="JT127" i="6"/>
  <c r="JS127" i="6"/>
  <c r="JR127" i="6"/>
  <c r="JQ127" i="6"/>
  <c r="JP127" i="6"/>
  <c r="JO127" i="6"/>
  <c r="JL127" i="6"/>
  <c r="JJ127" i="6"/>
  <c r="JI127" i="6"/>
  <c r="JH127" i="6"/>
  <c r="JG127" i="6"/>
  <c r="JF127" i="6"/>
  <c r="JE127" i="6"/>
  <c r="JD127" i="6"/>
  <c r="JC127" i="6"/>
  <c r="JB127" i="6"/>
  <c r="JA127" i="6"/>
  <c r="IZ127" i="6"/>
  <c r="IU127" i="6"/>
  <c r="IR127" i="6"/>
  <c r="IP127" i="6"/>
  <c r="IN127" i="6"/>
  <c r="IJ127" i="6"/>
  <c r="IG127" i="6"/>
  <c r="IF127" i="6"/>
  <c r="IE127" i="6"/>
  <c r="ID127" i="6"/>
  <c r="IC127" i="6"/>
  <c r="IB127" i="6"/>
  <c r="IA127" i="6"/>
  <c r="HZ127" i="6"/>
  <c r="HY127" i="6"/>
  <c r="HX127" i="6"/>
  <c r="HU127" i="6"/>
  <c r="HS127" i="6"/>
  <c r="HR127" i="6"/>
  <c r="HQ127" i="6"/>
  <c r="HP127" i="6"/>
  <c r="HO127" i="6"/>
  <c r="HN127" i="6"/>
  <c r="HM127" i="6"/>
  <c r="HL127" i="6"/>
  <c r="HK127" i="6"/>
  <c r="HJ127" i="6"/>
  <c r="HI127" i="6"/>
  <c r="HD127" i="6"/>
  <c r="HA127" i="6"/>
  <c r="GY127" i="6"/>
  <c r="GW127" i="6"/>
  <c r="GP127" i="6"/>
  <c r="GO127" i="6"/>
  <c r="GN127" i="6"/>
  <c r="GM127" i="6"/>
  <c r="GL127" i="6"/>
  <c r="GK127" i="6"/>
  <c r="GJ127" i="6"/>
  <c r="GI127" i="6"/>
  <c r="GH127" i="6"/>
  <c r="GG127" i="6"/>
  <c r="GD127" i="6"/>
  <c r="GB127" i="6"/>
  <c r="GA127" i="6"/>
  <c r="FZ127" i="6"/>
  <c r="FY127" i="6"/>
  <c r="FX127" i="6"/>
  <c r="FW127" i="6"/>
  <c r="FV127" i="6"/>
  <c r="FU127" i="6"/>
  <c r="FT127" i="6"/>
  <c r="FS127" i="6"/>
  <c r="FR127" i="6"/>
  <c r="FM127" i="6"/>
  <c r="FJ127" i="6"/>
  <c r="FH127" i="6"/>
  <c r="FF127" i="6"/>
  <c r="FB127" i="6"/>
  <c r="EW127" i="6"/>
  <c r="EV127" i="6"/>
  <c r="ET127" i="6"/>
  <c r="ER127" i="6"/>
  <c r="EQ127" i="6"/>
  <c r="EP127" i="6"/>
  <c r="EM127" i="6"/>
  <c r="EK127" i="6"/>
  <c r="EJ127" i="6"/>
  <c r="EI127" i="6"/>
  <c r="EH127" i="6"/>
  <c r="EG127" i="6"/>
  <c r="EF127" i="6"/>
  <c r="EE127" i="6"/>
  <c r="ED127" i="6"/>
  <c r="EC127" i="6"/>
  <c r="EB127" i="6"/>
  <c r="DV127" i="6"/>
  <c r="DS127" i="6"/>
  <c r="DQ127" i="6"/>
  <c r="DP127" i="6"/>
  <c r="DO127" i="6"/>
  <c r="DK127" i="6"/>
  <c r="DH127" i="6"/>
  <c r="DG127" i="6"/>
  <c r="DF127" i="6"/>
  <c r="DE127" i="6"/>
  <c r="DD127" i="6"/>
  <c r="DC127" i="6"/>
  <c r="DB127" i="6"/>
  <c r="DA127" i="6"/>
  <c r="CZ127" i="6"/>
  <c r="CY127" i="6"/>
  <c r="CT127" i="6"/>
  <c r="CS127" i="6"/>
  <c r="CR127" i="6"/>
  <c r="CQ127" i="6"/>
  <c r="CP127" i="6"/>
  <c r="CO127" i="6"/>
  <c r="CN127" i="6"/>
  <c r="CM127" i="6"/>
  <c r="CL127" i="6"/>
  <c r="CK127" i="6"/>
  <c r="CJ127" i="6"/>
  <c r="CE127" i="6"/>
  <c r="CB127" i="6"/>
  <c r="BZ127" i="6"/>
  <c r="BY127" i="6"/>
  <c r="BX127" i="6"/>
  <c r="BT127" i="6"/>
  <c r="BQ127" i="6"/>
  <c r="BP127" i="6"/>
  <c r="BO127" i="6"/>
  <c r="BN127" i="6"/>
  <c r="BM127" i="6"/>
  <c r="BL127" i="6"/>
  <c r="BK127" i="6"/>
  <c r="BJ127" i="6"/>
  <c r="BI127" i="6"/>
  <c r="BH127" i="6"/>
  <c r="BC127" i="6"/>
  <c r="BB127" i="6"/>
  <c r="BA127" i="6"/>
  <c r="AZ127" i="6"/>
  <c r="AY127" i="6"/>
  <c r="AX127" i="6"/>
  <c r="AW127" i="6"/>
  <c r="AV127" i="6"/>
  <c r="AU127" i="6"/>
  <c r="AT127" i="6"/>
  <c r="AN127" i="6"/>
  <c r="AK127" i="6"/>
  <c r="AI127" i="6"/>
  <c r="AH127" i="6"/>
  <c r="AG127" i="6"/>
  <c r="AC127" i="6"/>
  <c r="SP126" i="6"/>
  <c r="RW126" i="6"/>
  <c r="RT126" i="6" s="1"/>
  <c r="QW126" i="6"/>
  <c r="QP126" i="6"/>
  <c r="QA126" i="6"/>
  <c r="OJ126" i="6"/>
  <c r="MV126" i="6"/>
  <c r="MS126" i="6" s="1"/>
  <c r="LP126" i="6"/>
  <c r="LE126" i="6"/>
  <c r="LB126" i="6" s="1"/>
  <c r="JN126" i="6"/>
  <c r="JK126" i="6" s="1"/>
  <c r="HW126" i="6"/>
  <c r="HT126" i="6" s="1"/>
  <c r="GC126" i="6"/>
  <c r="CU126" i="6"/>
  <c r="BR126" i="6"/>
  <c r="BG126" i="6"/>
  <c r="BD126" i="6" s="1"/>
  <c r="P126" i="6"/>
  <c r="N126" i="6" s="1"/>
  <c r="SP125" i="6"/>
  <c r="RW125" i="6"/>
  <c r="RT125" i="6" s="1"/>
  <c r="QW125" i="6"/>
  <c r="QP125" i="6"/>
  <c r="QA125" i="6"/>
  <c r="OJ125" i="6"/>
  <c r="MV125" i="6"/>
  <c r="LP125" i="6"/>
  <c r="LE125" i="6"/>
  <c r="LB125" i="6" s="1"/>
  <c r="JN125" i="6"/>
  <c r="JK125" i="6" s="1"/>
  <c r="HW125" i="6"/>
  <c r="HT125" i="6" s="1"/>
  <c r="GC125" i="6"/>
  <c r="CU125" i="6"/>
  <c r="BR125" i="6"/>
  <c r="BG125" i="6"/>
  <c r="BD125" i="6" s="1"/>
  <c r="P125" i="6"/>
  <c r="N125" i="6" s="1"/>
  <c r="SP124" i="6"/>
  <c r="RW124" i="6"/>
  <c r="RT124" i="6" s="1"/>
  <c r="QW124" i="6"/>
  <c r="QP124" i="6"/>
  <c r="OJ124" i="6"/>
  <c r="MV124" i="6"/>
  <c r="MS124" i="6" s="1"/>
  <c r="LP124" i="6"/>
  <c r="LE124" i="6"/>
  <c r="LB124" i="6" s="1"/>
  <c r="JN124" i="6"/>
  <c r="JK124" i="6" s="1"/>
  <c r="HW124" i="6"/>
  <c r="HT124" i="6" s="1"/>
  <c r="GC124" i="6"/>
  <c r="BR124" i="6"/>
  <c r="BG124" i="6"/>
  <c r="BD124" i="6" s="1"/>
  <c r="P124" i="6"/>
  <c r="N124" i="6" s="1"/>
  <c r="SP123" i="6"/>
  <c r="RW123" i="6"/>
  <c r="RT123" i="6" s="1"/>
  <c r="QW123" i="6"/>
  <c r="QP123" i="6"/>
  <c r="OJ123" i="6"/>
  <c r="MV123" i="6"/>
  <c r="MS123" i="6" s="1"/>
  <c r="LP123" i="6"/>
  <c r="LE123" i="6"/>
  <c r="LB123" i="6" s="1"/>
  <c r="JN123" i="6"/>
  <c r="JK123" i="6" s="1"/>
  <c r="HW123" i="6"/>
  <c r="HT123" i="6" s="1"/>
  <c r="GC123" i="6"/>
  <c r="CU123" i="6"/>
  <c r="BR123" i="6"/>
  <c r="BG123" i="6"/>
  <c r="BD123" i="6" s="1"/>
  <c r="P123" i="6"/>
  <c r="N123" i="6" s="1"/>
  <c r="SP122" i="6"/>
  <c r="RW122" i="6"/>
  <c r="RT122" i="6" s="1"/>
  <c r="QW122" i="6"/>
  <c r="QP122" i="6"/>
  <c r="OJ122" i="6"/>
  <c r="MV122" i="6"/>
  <c r="MS122" i="6" s="1"/>
  <c r="LP122" i="6"/>
  <c r="LE122" i="6"/>
  <c r="LB122" i="6" s="1"/>
  <c r="JN122" i="6"/>
  <c r="JK122" i="6" s="1"/>
  <c r="HW122" i="6"/>
  <c r="HT122" i="6" s="1"/>
  <c r="GC122" i="6"/>
  <c r="CU122" i="6"/>
  <c r="BR122" i="6"/>
  <c r="BG122" i="6"/>
  <c r="BD122" i="6" s="1"/>
  <c r="P122" i="6"/>
  <c r="N122" i="6" s="1"/>
  <c r="SP121" i="6"/>
  <c r="RW121" i="6"/>
  <c r="RT121" i="6" s="1"/>
  <c r="QW121" i="6"/>
  <c r="QP121" i="6"/>
  <c r="OJ121" i="6"/>
  <c r="MV121" i="6"/>
  <c r="MS121" i="6" s="1"/>
  <c r="LP121" i="6"/>
  <c r="LE121" i="6"/>
  <c r="JN121" i="6"/>
  <c r="JK121" i="6" s="1"/>
  <c r="HW121" i="6"/>
  <c r="HT121" i="6" s="1"/>
  <c r="GC121" i="6"/>
  <c r="CU121" i="6"/>
  <c r="BR121" i="6"/>
  <c r="BG121" i="6"/>
  <c r="BD121" i="6" s="1"/>
  <c r="P121" i="6"/>
  <c r="N121" i="6" s="1"/>
  <c r="SP120" i="6"/>
  <c r="RW120" i="6"/>
  <c r="RT120" i="6" s="1"/>
  <c r="QW120" i="6"/>
  <c r="QP120" i="6"/>
  <c r="OJ120" i="6"/>
  <c r="MV120" i="6"/>
  <c r="MS120" i="6" s="1"/>
  <c r="LP120" i="6"/>
  <c r="LE120" i="6"/>
  <c r="LB120" i="6" s="1"/>
  <c r="JN120" i="6"/>
  <c r="JK120" i="6" s="1"/>
  <c r="HW120" i="6"/>
  <c r="HT120" i="6" s="1"/>
  <c r="GC120" i="6"/>
  <c r="CU120" i="6"/>
  <c r="BR120" i="6"/>
  <c r="BG120" i="6"/>
  <c r="BD120" i="6" s="1"/>
  <c r="P120" i="6"/>
  <c r="SP119" i="6"/>
  <c r="RW119" i="6"/>
  <c r="RT119" i="6" s="1"/>
  <c r="QW119" i="6"/>
  <c r="QP119" i="6"/>
  <c r="OJ119" i="6"/>
  <c r="MV119" i="6"/>
  <c r="MS119" i="6" s="1"/>
  <c r="LP119" i="6"/>
  <c r="LE119" i="6"/>
  <c r="LB119" i="6" s="1"/>
  <c r="JN119" i="6"/>
  <c r="JK119" i="6" s="1"/>
  <c r="HW119" i="6"/>
  <c r="HT119" i="6" s="1"/>
  <c r="GC119" i="6"/>
  <c r="CU119" i="6"/>
  <c r="BR119" i="6"/>
  <c r="BG119" i="6"/>
  <c r="BD119" i="6" s="1"/>
  <c r="P119" i="6"/>
  <c r="N119" i="6" s="1"/>
  <c r="SP118" i="6"/>
  <c r="RW118" i="6"/>
  <c r="RT118" i="6" s="1"/>
  <c r="QW118" i="6"/>
  <c r="QP118" i="6"/>
  <c r="OJ118" i="6"/>
  <c r="MV118" i="6"/>
  <c r="MS118" i="6" s="1"/>
  <c r="LP118" i="6"/>
  <c r="LE118" i="6"/>
  <c r="LB118" i="6" s="1"/>
  <c r="JN118" i="6"/>
  <c r="JK118" i="6" s="1"/>
  <c r="HW118" i="6"/>
  <c r="HT118" i="6" s="1"/>
  <c r="GC118" i="6"/>
  <c r="CU118" i="6"/>
  <c r="BR118" i="6"/>
  <c r="BG118" i="6"/>
  <c r="BD118" i="6" s="1"/>
  <c r="P118" i="6"/>
  <c r="SP117" i="6"/>
  <c r="RW117" i="6"/>
  <c r="RT117" i="6" s="1"/>
  <c r="QW117" i="6"/>
  <c r="QP117" i="6"/>
  <c r="OJ117" i="6"/>
  <c r="MV117" i="6"/>
  <c r="MS117" i="6" s="1"/>
  <c r="LP117" i="6"/>
  <c r="LE117" i="6"/>
  <c r="LB117" i="6" s="1"/>
  <c r="JN117" i="6"/>
  <c r="JK117" i="6" s="1"/>
  <c r="HW117" i="6"/>
  <c r="HT117" i="6" s="1"/>
  <c r="GC117" i="6"/>
  <c r="CU117" i="6"/>
  <c r="BR117" i="6"/>
  <c r="BG117" i="6"/>
  <c r="BD117" i="6" s="1"/>
  <c r="P117" i="6"/>
  <c r="N117" i="6" s="1"/>
  <c r="SP116" i="6"/>
  <c r="RW116" i="6"/>
  <c r="RT116" i="6" s="1"/>
  <c r="QW116" i="6"/>
  <c r="QP116" i="6"/>
  <c r="OJ116" i="6"/>
  <c r="MV116" i="6"/>
  <c r="MS116" i="6" s="1"/>
  <c r="LP116" i="6"/>
  <c r="LE116" i="6"/>
  <c r="LB116" i="6" s="1"/>
  <c r="JN116" i="6"/>
  <c r="JK116" i="6" s="1"/>
  <c r="HW116" i="6"/>
  <c r="HT116" i="6" s="1"/>
  <c r="GC116" i="6"/>
  <c r="CU116" i="6"/>
  <c r="BR116" i="6"/>
  <c r="BG116" i="6"/>
  <c r="BD116" i="6" s="1"/>
  <c r="P116" i="6"/>
  <c r="N116" i="6" s="1"/>
  <c r="SP115" i="6"/>
  <c r="RW115" i="6"/>
  <c r="RT115" i="6" s="1"/>
  <c r="QW115" i="6"/>
  <c r="QP115" i="6"/>
  <c r="OJ115" i="6"/>
  <c r="MV115" i="6"/>
  <c r="MS115" i="6" s="1"/>
  <c r="LP115" i="6"/>
  <c r="LE115" i="6"/>
  <c r="LB115" i="6" s="1"/>
  <c r="JN115" i="6"/>
  <c r="JK115" i="6" s="1"/>
  <c r="HW115" i="6"/>
  <c r="HT115" i="6" s="1"/>
  <c r="GC115" i="6"/>
  <c r="CU115" i="6"/>
  <c r="BR115" i="6"/>
  <c r="BG115" i="6"/>
  <c r="BD115" i="6" s="1"/>
  <c r="P115" i="6"/>
  <c r="N115" i="6" s="1"/>
  <c r="SP114" i="6"/>
  <c r="RW114" i="6"/>
  <c r="RT114" i="6" s="1"/>
  <c r="QW114" i="6"/>
  <c r="QP114" i="6"/>
  <c r="OJ114" i="6"/>
  <c r="MV114" i="6"/>
  <c r="MS114" i="6" s="1"/>
  <c r="LP114" i="6"/>
  <c r="LE114" i="6"/>
  <c r="LB114" i="6" s="1"/>
  <c r="JN114" i="6"/>
  <c r="JK114" i="6" s="1"/>
  <c r="HW114" i="6"/>
  <c r="HT114" i="6" s="1"/>
  <c r="GC114" i="6"/>
  <c r="CU114" i="6"/>
  <c r="BR114" i="6"/>
  <c r="BG114" i="6"/>
  <c r="BD114" i="6" s="1"/>
  <c r="P114" i="6"/>
  <c r="N114" i="6" s="1"/>
  <c r="SP113" i="6"/>
  <c r="RW113" i="6"/>
  <c r="RT113" i="6" s="1"/>
  <c r="QW113" i="6"/>
  <c r="QP113" i="6"/>
  <c r="OJ113" i="6"/>
  <c r="MV113" i="6"/>
  <c r="LP113" i="6"/>
  <c r="LE113" i="6"/>
  <c r="LB113" i="6" s="1"/>
  <c r="JN113" i="6"/>
  <c r="JK113" i="6" s="1"/>
  <c r="HW113" i="6"/>
  <c r="HT113" i="6" s="1"/>
  <c r="GC113" i="6"/>
  <c r="CU113" i="6"/>
  <c r="BR113" i="6"/>
  <c r="BG113" i="6"/>
  <c r="BD113" i="6" s="1"/>
  <c r="P113" i="6"/>
  <c r="N113" i="6" s="1"/>
  <c r="SP112" i="6"/>
  <c r="RW112" i="6"/>
  <c r="RT112" i="6" s="1"/>
  <c r="QW112" i="6"/>
  <c r="QP112" i="6"/>
  <c r="OJ112" i="6"/>
  <c r="MV112" i="6"/>
  <c r="MS112" i="6" s="1"/>
  <c r="LP112" i="6"/>
  <c r="LE112" i="6"/>
  <c r="LB112" i="6" s="1"/>
  <c r="JN112" i="6"/>
  <c r="JK112" i="6" s="1"/>
  <c r="HW112" i="6"/>
  <c r="HT112" i="6" s="1"/>
  <c r="GC112" i="6"/>
  <c r="EL112" i="6"/>
  <c r="CU112" i="6"/>
  <c r="BR112" i="6"/>
  <c r="BG112" i="6"/>
  <c r="BD112" i="6" s="1"/>
  <c r="P112" i="6"/>
  <c r="N112" i="6" s="1"/>
  <c r="SP111" i="6"/>
  <c r="RW111" i="6"/>
  <c r="RT111" i="6" s="1"/>
  <c r="QW111" i="6"/>
  <c r="QP111" i="6"/>
  <c r="OJ111" i="6"/>
  <c r="MV111" i="6"/>
  <c r="MS111" i="6" s="1"/>
  <c r="LP111" i="6"/>
  <c r="LE111" i="6"/>
  <c r="LB111" i="6" s="1"/>
  <c r="JN111" i="6"/>
  <c r="JK111" i="6" s="1"/>
  <c r="HW111" i="6"/>
  <c r="HT111" i="6" s="1"/>
  <c r="GC111" i="6"/>
  <c r="EL111" i="6"/>
  <c r="CU111" i="6"/>
  <c r="BR111" i="6"/>
  <c r="BG111" i="6"/>
  <c r="BD111" i="6" s="1"/>
  <c r="P111" i="6"/>
  <c r="SP110" i="6"/>
  <c r="RW110" i="6"/>
  <c r="RT110" i="6" s="1"/>
  <c r="QW110" i="6"/>
  <c r="QP110" i="6"/>
  <c r="QR110" i="6" s="1"/>
  <c r="QR127" i="6" s="1"/>
  <c r="OJ110" i="6"/>
  <c r="MV110" i="6"/>
  <c r="MS110" i="6" s="1"/>
  <c r="LP110" i="6"/>
  <c r="LE110" i="6"/>
  <c r="LB110" i="6" s="1"/>
  <c r="JN110" i="6"/>
  <c r="JK110" i="6" s="1"/>
  <c r="HW110" i="6"/>
  <c r="HT110" i="6" s="1"/>
  <c r="GC110" i="6"/>
  <c r="EL110" i="6"/>
  <c r="CU110" i="6"/>
  <c r="BR110" i="6"/>
  <c r="BG110" i="6"/>
  <c r="BD110" i="6" s="1"/>
  <c r="P110" i="6"/>
  <c r="SP109" i="6"/>
  <c r="RW109" i="6"/>
  <c r="RT109" i="6" s="1"/>
  <c r="QW109" i="6"/>
  <c r="QP109" i="6"/>
  <c r="OJ109" i="6"/>
  <c r="MV109" i="6"/>
  <c r="MS109" i="6" s="1"/>
  <c r="LP109" i="6"/>
  <c r="LE109" i="6"/>
  <c r="LB109" i="6" s="1"/>
  <c r="JN109" i="6"/>
  <c r="JK109" i="6" s="1"/>
  <c r="HW109" i="6"/>
  <c r="HT109" i="6" s="1"/>
  <c r="GC109" i="6"/>
  <c r="EL109" i="6"/>
  <c r="CU109" i="6"/>
  <c r="BR109" i="6"/>
  <c r="BG109" i="6"/>
  <c r="P109" i="6"/>
  <c r="N109" i="6" s="1"/>
  <c r="SP108" i="6"/>
  <c r="RW108" i="6"/>
  <c r="RT108" i="6" s="1"/>
  <c r="QW108" i="6"/>
  <c r="QP108" i="6"/>
  <c r="OJ108" i="6"/>
  <c r="MV108" i="6"/>
  <c r="MS108" i="6" s="1"/>
  <c r="LP108" i="6"/>
  <c r="LE108" i="6"/>
  <c r="LB108" i="6" s="1"/>
  <c r="JN108" i="6"/>
  <c r="JK108" i="6" s="1"/>
  <c r="HW108" i="6"/>
  <c r="HT108" i="6" s="1"/>
  <c r="GC108" i="6"/>
  <c r="EL108" i="6"/>
  <c r="CU108" i="6"/>
  <c r="BR108" i="6"/>
  <c r="BG108" i="6"/>
  <c r="BD108" i="6" s="1"/>
  <c r="P108" i="6"/>
  <c r="SP107" i="6"/>
  <c r="SJ107" i="6"/>
  <c r="RW107" i="6"/>
  <c r="RT107" i="6" s="1"/>
  <c r="QW107" i="6"/>
  <c r="QP107" i="6"/>
  <c r="OJ107" i="6"/>
  <c r="MV107" i="6"/>
  <c r="MS107" i="6" s="1"/>
  <c r="LP107" i="6"/>
  <c r="LE107" i="6"/>
  <c r="LB107" i="6" s="1"/>
  <c r="JN107" i="6"/>
  <c r="JK107" i="6" s="1"/>
  <c r="HW107" i="6"/>
  <c r="HT107" i="6" s="1"/>
  <c r="GC107" i="6"/>
  <c r="EL107" i="6"/>
  <c r="CU107" i="6"/>
  <c r="BR107" i="6"/>
  <c r="BG107" i="6"/>
  <c r="P107" i="6"/>
  <c r="N107" i="6" s="1"/>
  <c r="SP106" i="6"/>
  <c r="SJ106" i="6"/>
  <c r="RW106" i="6"/>
  <c r="RT106" i="6" s="1"/>
  <c r="QW106" i="6"/>
  <c r="QP106" i="6"/>
  <c r="OJ106" i="6"/>
  <c r="MV106" i="6"/>
  <c r="MS106" i="6" s="1"/>
  <c r="LP106" i="6"/>
  <c r="LE106" i="6"/>
  <c r="LB106" i="6" s="1"/>
  <c r="JN106" i="6"/>
  <c r="JK106" i="6" s="1"/>
  <c r="HW106" i="6"/>
  <c r="HT106" i="6" s="1"/>
  <c r="GC106" i="6"/>
  <c r="EL106" i="6"/>
  <c r="CU106" i="6"/>
  <c r="BR106" i="6"/>
  <c r="BG106" i="6"/>
  <c r="BD106" i="6" s="1"/>
  <c r="P106" i="6"/>
  <c r="N106" i="6" s="1"/>
  <c r="SP105" i="6"/>
  <c r="RW105" i="6"/>
  <c r="RT105" i="6" s="1"/>
  <c r="QW105" i="6"/>
  <c r="QP105" i="6"/>
  <c r="OJ105" i="6"/>
  <c r="MV105" i="6"/>
  <c r="MS105" i="6" s="1"/>
  <c r="LP105" i="6"/>
  <c r="LE105" i="6"/>
  <c r="LB105" i="6" s="1"/>
  <c r="JN105" i="6"/>
  <c r="JK105" i="6" s="1"/>
  <c r="HW105" i="6"/>
  <c r="HT105" i="6" s="1"/>
  <c r="GC105" i="6"/>
  <c r="EL105" i="6"/>
  <c r="CU105" i="6"/>
  <c r="BR105" i="6"/>
  <c r="BG105" i="6"/>
  <c r="BD105" i="6" s="1"/>
  <c r="P105" i="6"/>
  <c r="SP104" i="6"/>
  <c r="RW104" i="6"/>
  <c r="RT104" i="6" s="1"/>
  <c r="QW104" i="6"/>
  <c r="QP104" i="6"/>
  <c r="OJ104" i="6"/>
  <c r="MV104" i="6"/>
  <c r="MS104" i="6" s="1"/>
  <c r="LP104" i="6"/>
  <c r="LE104" i="6"/>
  <c r="LB104" i="6" s="1"/>
  <c r="JN104" i="6"/>
  <c r="JK104" i="6" s="1"/>
  <c r="HW104" i="6"/>
  <c r="HT104" i="6" s="1"/>
  <c r="GC104" i="6"/>
  <c r="CU104" i="6"/>
  <c r="BR104" i="6"/>
  <c r="BG104" i="6"/>
  <c r="BD104" i="6" s="1"/>
  <c r="P104" i="6"/>
  <c r="N104" i="6" s="1"/>
  <c r="SP103" i="6"/>
  <c r="RW103" i="6"/>
  <c r="RT103" i="6" s="1"/>
  <c r="QW103" i="6"/>
  <c r="QP103" i="6"/>
  <c r="OJ103" i="6"/>
  <c r="MV103" i="6"/>
  <c r="MS103" i="6" s="1"/>
  <c r="LP103" i="6"/>
  <c r="LE103" i="6"/>
  <c r="LB103" i="6" s="1"/>
  <c r="JN103" i="6"/>
  <c r="JK103" i="6" s="1"/>
  <c r="HW103" i="6"/>
  <c r="HT103" i="6" s="1"/>
  <c r="GC103" i="6"/>
  <c r="EL103" i="6"/>
  <c r="CU103" i="6"/>
  <c r="BR103" i="6"/>
  <c r="BG103" i="6"/>
  <c r="BD103" i="6" s="1"/>
  <c r="P103" i="6"/>
  <c r="SP102" i="6"/>
  <c r="RW102" i="6"/>
  <c r="RT102" i="6" s="1"/>
  <c r="QW102" i="6"/>
  <c r="QP102" i="6"/>
  <c r="OJ102" i="6"/>
  <c r="MV102" i="6"/>
  <c r="MS102" i="6" s="1"/>
  <c r="LP102" i="6"/>
  <c r="LE102" i="6"/>
  <c r="LB102" i="6" s="1"/>
  <c r="JN102" i="6"/>
  <c r="JK102" i="6" s="1"/>
  <c r="HW102" i="6"/>
  <c r="HT102" i="6" s="1"/>
  <c r="GC102" i="6"/>
  <c r="EL102" i="6"/>
  <c r="CU102" i="6"/>
  <c r="BR102" i="6"/>
  <c r="BG102" i="6"/>
  <c r="BD102" i="6" s="1"/>
  <c r="P102" i="6"/>
  <c r="N102" i="6" s="1"/>
  <c r="SP101" i="6"/>
  <c r="RW101" i="6"/>
  <c r="RT101" i="6" s="1"/>
  <c r="QW101" i="6"/>
  <c r="QP101" i="6"/>
  <c r="OJ101" i="6"/>
  <c r="MV101" i="6"/>
  <c r="MS101" i="6" s="1"/>
  <c r="LP101" i="6"/>
  <c r="LE101" i="6"/>
  <c r="LB101" i="6" s="1"/>
  <c r="JN101" i="6"/>
  <c r="JK101" i="6" s="1"/>
  <c r="HW101" i="6"/>
  <c r="HT101" i="6" s="1"/>
  <c r="GC101" i="6"/>
  <c r="EL101" i="6"/>
  <c r="CU101" i="6"/>
  <c r="BR101" i="6"/>
  <c r="BG101" i="6"/>
  <c r="BD101" i="6" s="1"/>
  <c r="P101" i="6"/>
  <c r="N101" i="6" s="1"/>
  <c r="SP100" i="6"/>
  <c r="SJ100" i="6"/>
  <c r="RW100" i="6"/>
  <c r="RT100" i="6" s="1"/>
  <c r="QW100" i="6"/>
  <c r="QP100" i="6"/>
  <c r="OJ100" i="6"/>
  <c r="MV100" i="6"/>
  <c r="MS100" i="6" s="1"/>
  <c r="LP100" i="6"/>
  <c r="LE100" i="6"/>
  <c r="LB100" i="6" s="1"/>
  <c r="JN100" i="6"/>
  <c r="JK100" i="6" s="1"/>
  <c r="HW100" i="6"/>
  <c r="HT100" i="6" s="1"/>
  <c r="GC100" i="6"/>
  <c r="EL100" i="6"/>
  <c r="CU100" i="6"/>
  <c r="BR100" i="6"/>
  <c r="BG100" i="6"/>
  <c r="BD100" i="6" s="1"/>
  <c r="P100" i="6"/>
  <c r="N100" i="6" s="1"/>
  <c r="SP99" i="6"/>
  <c r="SJ99" i="6"/>
  <c r="RW99" i="6"/>
  <c r="RT99" i="6" s="1"/>
  <c r="QW99" i="6"/>
  <c r="QP99" i="6"/>
  <c r="OJ99" i="6"/>
  <c r="MV99" i="6"/>
  <c r="MS99" i="6" s="1"/>
  <c r="LP99" i="6"/>
  <c r="LE99" i="6"/>
  <c r="LB99" i="6" s="1"/>
  <c r="JN99" i="6"/>
  <c r="JK99" i="6" s="1"/>
  <c r="HW99" i="6"/>
  <c r="HT99" i="6" s="1"/>
  <c r="GC99" i="6"/>
  <c r="EL99" i="6"/>
  <c r="CU99" i="6"/>
  <c r="BR99" i="6"/>
  <c r="BG99" i="6"/>
  <c r="BD99" i="6" s="1"/>
  <c r="P99" i="6"/>
  <c r="SP98" i="6"/>
  <c r="RW98" i="6"/>
  <c r="RT98" i="6" s="1"/>
  <c r="QW98" i="6"/>
  <c r="QP98" i="6"/>
  <c r="OJ98" i="6"/>
  <c r="MV98" i="6"/>
  <c r="MS98" i="6" s="1"/>
  <c r="LP98" i="6"/>
  <c r="LE98" i="6"/>
  <c r="LB98" i="6" s="1"/>
  <c r="JN98" i="6"/>
  <c r="JK98" i="6" s="1"/>
  <c r="HW98" i="6"/>
  <c r="HT98" i="6" s="1"/>
  <c r="GC98" i="6"/>
  <c r="EL98" i="6"/>
  <c r="CU98" i="6"/>
  <c r="BR98" i="6"/>
  <c r="BG98" i="6"/>
  <c r="P98" i="6"/>
  <c r="N98" i="6" s="1"/>
  <c r="SP97" i="6"/>
  <c r="RW97" i="6"/>
  <c r="RT97" i="6" s="1"/>
  <c r="QW97" i="6"/>
  <c r="QP97" i="6"/>
  <c r="OJ97" i="6"/>
  <c r="MV97" i="6"/>
  <c r="MS97" i="6" s="1"/>
  <c r="LP97" i="6"/>
  <c r="LE97" i="6"/>
  <c r="LB97" i="6" s="1"/>
  <c r="JN97" i="6"/>
  <c r="JK97" i="6" s="1"/>
  <c r="HW97" i="6"/>
  <c r="HT97" i="6" s="1"/>
  <c r="GC97" i="6"/>
  <c r="EL97" i="6"/>
  <c r="CU97" i="6"/>
  <c r="BR97" i="6"/>
  <c r="BG97" i="6"/>
  <c r="BD97" i="6" s="1"/>
  <c r="P97" i="6"/>
  <c r="N97" i="6" s="1"/>
  <c r="SP96" i="6"/>
  <c r="RW96" i="6"/>
  <c r="RT96" i="6" s="1"/>
  <c r="QW96" i="6"/>
  <c r="QP96" i="6"/>
  <c r="OJ96" i="6"/>
  <c r="MV96" i="6"/>
  <c r="MS96" i="6" s="1"/>
  <c r="LP96" i="6"/>
  <c r="LE96" i="6"/>
  <c r="LB96" i="6" s="1"/>
  <c r="JN96" i="6"/>
  <c r="JK96" i="6" s="1"/>
  <c r="HW96" i="6"/>
  <c r="HT96" i="6" s="1"/>
  <c r="GC96" i="6"/>
  <c r="EL96" i="6"/>
  <c r="CU96" i="6"/>
  <c r="BR96" i="6"/>
  <c r="BG96" i="6"/>
  <c r="P96" i="6"/>
  <c r="N96" i="6" s="1"/>
  <c r="SP95" i="6"/>
  <c r="RW95" i="6"/>
  <c r="RT95" i="6" s="1"/>
  <c r="QW95" i="6"/>
  <c r="QP95" i="6"/>
  <c r="OJ95" i="6"/>
  <c r="MV95" i="6"/>
  <c r="MS95" i="6" s="1"/>
  <c r="LP95" i="6"/>
  <c r="LE95" i="6"/>
  <c r="LB95" i="6" s="1"/>
  <c r="JN95" i="6"/>
  <c r="JK95" i="6" s="1"/>
  <c r="HW95" i="6"/>
  <c r="HT95" i="6" s="1"/>
  <c r="GC95" i="6"/>
  <c r="EL95" i="6"/>
  <c r="CU95" i="6"/>
  <c r="BR95" i="6"/>
  <c r="BG95" i="6"/>
  <c r="BD95" i="6" s="1"/>
  <c r="P95" i="6"/>
  <c r="SP94" i="6"/>
  <c r="RW94" i="6"/>
  <c r="RT94" i="6" s="1"/>
  <c r="QW94" i="6"/>
  <c r="QP94" i="6"/>
  <c r="OJ94" i="6"/>
  <c r="MV94" i="6"/>
  <c r="MS94" i="6" s="1"/>
  <c r="LP94" i="6"/>
  <c r="LE94" i="6"/>
  <c r="LB94" i="6" s="1"/>
  <c r="JN94" i="6"/>
  <c r="JK94" i="6" s="1"/>
  <c r="HW94" i="6"/>
  <c r="HT94" i="6" s="1"/>
  <c r="GC94" i="6"/>
  <c r="EL94" i="6"/>
  <c r="BG94" i="6"/>
  <c r="BD94" i="6" s="1"/>
  <c r="P94" i="6"/>
  <c r="SP93" i="6"/>
  <c r="RW93" i="6"/>
  <c r="RT93" i="6" s="1"/>
  <c r="QW93" i="6"/>
  <c r="QP93" i="6"/>
  <c r="OJ93" i="6"/>
  <c r="MV93" i="6"/>
  <c r="MS93" i="6" s="1"/>
  <c r="LP93" i="6"/>
  <c r="LE93" i="6"/>
  <c r="LB93" i="6" s="1"/>
  <c r="JN93" i="6"/>
  <c r="JK93" i="6" s="1"/>
  <c r="HW93" i="6"/>
  <c r="HT93" i="6" s="1"/>
  <c r="GC93" i="6"/>
  <c r="EL93" i="6"/>
  <c r="BG93" i="6"/>
  <c r="P93" i="6"/>
  <c r="N93" i="6" s="1"/>
  <c r="SP92" i="6"/>
  <c r="RW92" i="6"/>
  <c r="RT92" i="6" s="1"/>
  <c r="QW92" i="6"/>
  <c r="QP92" i="6"/>
  <c r="MV92" i="6"/>
  <c r="LP92" i="6"/>
  <c r="MG92" i="6" s="1"/>
  <c r="LE92" i="6"/>
  <c r="JN92" i="6"/>
  <c r="HW92" i="6"/>
  <c r="HT92" i="6" s="1"/>
  <c r="GC92" i="6"/>
  <c r="EL92" i="6"/>
  <c r="BG92" i="6"/>
  <c r="BD92" i="6" s="1"/>
  <c r="P92" i="6"/>
  <c r="N92" i="6" s="1"/>
  <c r="SP91" i="6"/>
  <c r="RW91" i="6"/>
  <c r="RT91" i="6" s="1"/>
  <c r="QW91" i="6"/>
  <c r="QP91" i="6"/>
  <c r="OJ91" i="6"/>
  <c r="MV91" i="6"/>
  <c r="MS91" i="6" s="1"/>
  <c r="LP91" i="6"/>
  <c r="LE91" i="6"/>
  <c r="LB91" i="6" s="1"/>
  <c r="JN91" i="6"/>
  <c r="JK91" i="6" s="1"/>
  <c r="HW91" i="6"/>
  <c r="HT91" i="6" s="1"/>
  <c r="GC91" i="6"/>
  <c r="EL91" i="6"/>
  <c r="BG91" i="6"/>
  <c r="BD91" i="6" s="1"/>
  <c r="P91" i="6"/>
  <c r="N91" i="6" s="1"/>
  <c r="SP90" i="6"/>
  <c r="RW90" i="6"/>
  <c r="RT90" i="6" s="1"/>
  <c r="QW90" i="6"/>
  <c r="QP90" i="6"/>
  <c r="MV90" i="6"/>
  <c r="LP90" i="6"/>
  <c r="MG90" i="6" s="1"/>
  <c r="LE90" i="6"/>
  <c r="JN90" i="6"/>
  <c r="HW90" i="6"/>
  <c r="HT90" i="6" s="1"/>
  <c r="GC90" i="6"/>
  <c r="EL90" i="6"/>
  <c r="BG90" i="6"/>
  <c r="BD90" i="6" s="1"/>
  <c r="P90" i="6"/>
  <c r="N90" i="6" s="1"/>
  <c r="SP89" i="6"/>
  <c r="RW89" i="6"/>
  <c r="RT89" i="6" s="1"/>
  <c r="QW89" i="6"/>
  <c r="QP89" i="6"/>
  <c r="OJ89" i="6"/>
  <c r="MV89" i="6"/>
  <c r="MS89" i="6" s="1"/>
  <c r="LP89" i="6"/>
  <c r="LE89" i="6"/>
  <c r="LB89" i="6" s="1"/>
  <c r="JN89" i="6"/>
  <c r="JK89" i="6" s="1"/>
  <c r="HW89" i="6"/>
  <c r="HT89" i="6" s="1"/>
  <c r="GC89" i="6"/>
  <c r="EL89" i="6"/>
  <c r="BG89" i="6"/>
  <c r="BD89" i="6" s="1"/>
  <c r="P89" i="6"/>
  <c r="TF88" i="6"/>
  <c r="SP88" i="6"/>
  <c r="RW88" i="6"/>
  <c r="RT88" i="6" s="1"/>
  <c r="QW88" i="6"/>
  <c r="QP88" i="6"/>
  <c r="MV88" i="6"/>
  <c r="LP88" i="6"/>
  <c r="MG88" i="6" s="1"/>
  <c r="LE88" i="6"/>
  <c r="JN88" i="6"/>
  <c r="JK88" i="6" s="1"/>
  <c r="HW88" i="6"/>
  <c r="HT88" i="6" s="1"/>
  <c r="GC88" i="6"/>
  <c r="EL88" i="6"/>
  <c r="BG88" i="6"/>
  <c r="BD88" i="6" s="1"/>
  <c r="P88" i="6"/>
  <c r="SP87" i="6"/>
  <c r="RW87" i="6"/>
  <c r="RT87" i="6" s="1"/>
  <c r="QW87" i="6"/>
  <c r="QP87" i="6"/>
  <c r="OJ87" i="6"/>
  <c r="MV87" i="6"/>
  <c r="MS87" i="6" s="1"/>
  <c r="LP87" i="6"/>
  <c r="LE87" i="6"/>
  <c r="LB87" i="6" s="1"/>
  <c r="JN87" i="6"/>
  <c r="JK87" i="6" s="1"/>
  <c r="HW87" i="6"/>
  <c r="HT87" i="6" s="1"/>
  <c r="EL87" i="6"/>
  <c r="BG87" i="6"/>
  <c r="BD87" i="6" s="1"/>
  <c r="P87" i="6"/>
  <c r="SP86" i="6"/>
  <c r="SJ86" i="6"/>
  <c r="RW86" i="6"/>
  <c r="RT86" i="6" s="1"/>
  <c r="QW86" i="6"/>
  <c r="QP86" i="6"/>
  <c r="OJ86" i="6"/>
  <c r="MV86" i="6"/>
  <c r="MS86" i="6" s="1"/>
  <c r="LP86" i="6"/>
  <c r="LE86" i="6"/>
  <c r="LB86" i="6" s="1"/>
  <c r="JN86" i="6"/>
  <c r="JK86" i="6" s="1"/>
  <c r="HW86" i="6"/>
  <c r="HT86" i="6" s="1"/>
  <c r="GC86" i="6"/>
  <c r="EL86" i="6"/>
  <c r="BG86" i="6"/>
  <c r="BD86" i="6" s="1"/>
  <c r="P86" i="6"/>
  <c r="N86" i="6" s="1"/>
  <c r="SP85" i="6"/>
  <c r="RW85" i="6"/>
  <c r="RT85" i="6" s="1"/>
  <c r="QW85" i="6"/>
  <c r="QP85" i="6"/>
  <c r="MV85" i="6"/>
  <c r="LE85" i="6"/>
  <c r="JN85" i="6"/>
  <c r="HW85" i="6"/>
  <c r="HT85" i="6" s="1"/>
  <c r="EL85" i="6"/>
  <c r="BG85" i="6"/>
  <c r="BD85" i="6" s="1"/>
  <c r="P85" i="6"/>
  <c r="SP84" i="6"/>
  <c r="RW84" i="6"/>
  <c r="RT84" i="6" s="1"/>
  <c r="QW84" i="6"/>
  <c r="QP84" i="6"/>
  <c r="OJ84" i="6"/>
  <c r="MV84" i="6"/>
  <c r="MS84" i="6" s="1"/>
  <c r="LP84" i="6"/>
  <c r="LE84" i="6"/>
  <c r="JN84" i="6"/>
  <c r="JK84" i="6" s="1"/>
  <c r="HW84" i="6"/>
  <c r="HT84" i="6" s="1"/>
  <c r="GC84" i="6"/>
  <c r="EL84" i="6"/>
  <c r="BG84" i="6"/>
  <c r="BD84" i="6" s="1"/>
  <c r="P84" i="6"/>
  <c r="N84" i="6" s="1"/>
  <c r="SP83" i="6"/>
  <c r="RW83" i="6"/>
  <c r="RT83" i="6" s="1"/>
  <c r="QW83" i="6"/>
  <c r="QP83" i="6"/>
  <c r="OJ83" i="6"/>
  <c r="MV83" i="6"/>
  <c r="MS83" i="6" s="1"/>
  <c r="LP83" i="6"/>
  <c r="LE83" i="6"/>
  <c r="LB83" i="6" s="1"/>
  <c r="JN83" i="6"/>
  <c r="JK83" i="6" s="1"/>
  <c r="HW83" i="6"/>
  <c r="HT83" i="6" s="1"/>
  <c r="GC83" i="6"/>
  <c r="EL83" i="6"/>
  <c r="BG83" i="6"/>
  <c r="BD83" i="6" s="1"/>
  <c r="P83" i="6"/>
  <c r="N83" i="6" s="1"/>
  <c r="SZ82" i="6"/>
  <c r="TA82" i="6" s="1"/>
  <c r="SP82" i="6"/>
  <c r="RW82" i="6"/>
  <c r="RT82" i="6" s="1"/>
  <c r="QW82" i="6"/>
  <c r="QP82" i="6"/>
  <c r="OJ82" i="6"/>
  <c r="MV82" i="6"/>
  <c r="MS82" i="6" s="1"/>
  <c r="LP82" i="6"/>
  <c r="LE82" i="6"/>
  <c r="LB82" i="6" s="1"/>
  <c r="JN82" i="6"/>
  <c r="JK82" i="6" s="1"/>
  <c r="HW82" i="6"/>
  <c r="HT82" i="6" s="1"/>
  <c r="GC82" i="6"/>
  <c r="EL82" i="6"/>
  <c r="BG82" i="6"/>
  <c r="BD82" i="6" s="1"/>
  <c r="P82" i="6"/>
  <c r="N82" i="6" s="1"/>
  <c r="SP81" i="6"/>
  <c r="RW81" i="6"/>
  <c r="RT81" i="6" s="1"/>
  <c r="QW81" i="6"/>
  <c r="QP81" i="6"/>
  <c r="OJ81" i="6"/>
  <c r="MV81" i="6"/>
  <c r="MS81" i="6" s="1"/>
  <c r="LP81" i="6"/>
  <c r="LE81" i="6"/>
  <c r="LB81" i="6" s="1"/>
  <c r="JN81" i="6"/>
  <c r="JK81" i="6" s="1"/>
  <c r="HW81" i="6"/>
  <c r="GC81" i="6"/>
  <c r="EL81" i="6"/>
  <c r="BG81" i="6"/>
  <c r="BD81" i="6" s="1"/>
  <c r="P81" i="6"/>
  <c r="N81" i="6" s="1"/>
  <c r="SP80" i="6"/>
  <c r="RW80" i="6"/>
  <c r="RT80" i="6" s="1"/>
  <c r="QW80" i="6"/>
  <c r="QP80" i="6"/>
  <c r="OJ80" i="6"/>
  <c r="MV80" i="6"/>
  <c r="MS80" i="6" s="1"/>
  <c r="LP80" i="6"/>
  <c r="LE80" i="6"/>
  <c r="LB80" i="6" s="1"/>
  <c r="JN80" i="6"/>
  <c r="JK80" i="6" s="1"/>
  <c r="HW80" i="6"/>
  <c r="HT80" i="6" s="1"/>
  <c r="GC80" i="6"/>
  <c r="EL80" i="6"/>
  <c r="BG80" i="6"/>
  <c r="BD80" i="6" s="1"/>
  <c r="P80" i="6"/>
  <c r="N80" i="6" s="1"/>
  <c r="SZ79" i="6"/>
  <c r="TA79" i="6" s="1"/>
  <c r="SP79" i="6"/>
  <c r="SJ79" i="6"/>
  <c r="RW79" i="6"/>
  <c r="RT79" i="6" s="1"/>
  <c r="QW79" i="6"/>
  <c r="QP79" i="6"/>
  <c r="OJ79" i="6"/>
  <c r="MV79" i="6"/>
  <c r="MS79" i="6" s="1"/>
  <c r="LP79" i="6"/>
  <c r="LE79" i="6"/>
  <c r="LB79" i="6" s="1"/>
  <c r="JN79" i="6"/>
  <c r="JK79" i="6" s="1"/>
  <c r="HW79" i="6"/>
  <c r="HT79" i="6" s="1"/>
  <c r="GC79" i="6"/>
  <c r="EL79" i="6"/>
  <c r="BG79" i="6"/>
  <c r="BD79" i="6" s="1"/>
  <c r="P79" i="6"/>
  <c r="N79" i="6" s="1"/>
  <c r="SP78" i="6"/>
  <c r="RW78" i="6"/>
  <c r="RT78" i="6" s="1"/>
  <c r="QW78" i="6"/>
  <c r="QP78" i="6"/>
  <c r="OJ78" i="6"/>
  <c r="MV78" i="6"/>
  <c r="MS78" i="6" s="1"/>
  <c r="LP78" i="6"/>
  <c r="LE78" i="6"/>
  <c r="LB78" i="6" s="1"/>
  <c r="JN78" i="6"/>
  <c r="JK78" i="6" s="1"/>
  <c r="HW78" i="6"/>
  <c r="HT78" i="6" s="1"/>
  <c r="GC78" i="6"/>
  <c r="EL78" i="6"/>
  <c r="BG78" i="6"/>
  <c r="BD78" i="6" s="1"/>
  <c r="P78" i="6"/>
  <c r="N78" i="6" s="1"/>
  <c r="SZ77" i="6"/>
  <c r="TA77" i="6" s="1"/>
  <c r="SP77" i="6"/>
  <c r="RW77" i="6"/>
  <c r="RT77" i="6" s="1"/>
  <c r="QW77" i="6"/>
  <c r="QP77" i="6"/>
  <c r="OJ77" i="6"/>
  <c r="MV77" i="6"/>
  <c r="MS77" i="6" s="1"/>
  <c r="LP77" i="6"/>
  <c r="LE77" i="6"/>
  <c r="LB77" i="6" s="1"/>
  <c r="JN77" i="6"/>
  <c r="JK77" i="6" s="1"/>
  <c r="HW77" i="6"/>
  <c r="HT77" i="6" s="1"/>
  <c r="GC77" i="6"/>
  <c r="EL77" i="6"/>
  <c r="BG77" i="6"/>
  <c r="BD77" i="6" s="1"/>
  <c r="P77" i="6"/>
  <c r="N77" i="6" s="1"/>
  <c r="SP76" i="6"/>
  <c r="RW76" i="6"/>
  <c r="RT76" i="6" s="1"/>
  <c r="QW76" i="6"/>
  <c r="QP76" i="6"/>
  <c r="OJ76" i="6"/>
  <c r="MV76" i="6"/>
  <c r="MS76" i="6" s="1"/>
  <c r="LP76" i="6"/>
  <c r="LE76" i="6"/>
  <c r="LB76" i="6" s="1"/>
  <c r="JN76" i="6"/>
  <c r="JK76" i="6" s="1"/>
  <c r="HW76" i="6"/>
  <c r="HT76" i="6" s="1"/>
  <c r="GC76" i="6"/>
  <c r="EL76" i="6"/>
  <c r="BG76" i="6"/>
  <c r="BD76" i="6" s="1"/>
  <c r="P76" i="6"/>
  <c r="N76" i="6" s="1"/>
  <c r="SZ75" i="6"/>
  <c r="TA75" i="6" s="1"/>
  <c r="SP75" i="6"/>
  <c r="RW75" i="6"/>
  <c r="RT75" i="6" s="1"/>
  <c r="QW75" i="6"/>
  <c r="QP75" i="6"/>
  <c r="OJ75" i="6"/>
  <c r="MV75" i="6"/>
  <c r="MS75" i="6" s="1"/>
  <c r="LP75" i="6"/>
  <c r="LE75" i="6"/>
  <c r="LB75" i="6" s="1"/>
  <c r="JN75" i="6"/>
  <c r="JK75" i="6" s="1"/>
  <c r="HW75" i="6"/>
  <c r="HT75" i="6" s="1"/>
  <c r="GC75" i="6"/>
  <c r="EL75" i="6"/>
  <c r="BG75" i="6"/>
  <c r="BD75" i="6" s="1"/>
  <c r="P75" i="6"/>
  <c r="SP74" i="6"/>
  <c r="RW74" i="6"/>
  <c r="RT74" i="6" s="1"/>
  <c r="QW74" i="6"/>
  <c r="QP74" i="6"/>
  <c r="OJ74" i="6"/>
  <c r="MV74" i="6"/>
  <c r="MS74" i="6" s="1"/>
  <c r="LP74" i="6"/>
  <c r="LE74" i="6"/>
  <c r="LB74" i="6" s="1"/>
  <c r="JN74" i="6"/>
  <c r="JK74" i="6" s="1"/>
  <c r="HW74" i="6"/>
  <c r="HT74" i="6" s="1"/>
  <c r="GC74" i="6"/>
  <c r="EL74" i="6"/>
  <c r="BG74" i="6"/>
  <c r="BD74" i="6" s="1"/>
  <c r="P74" i="6"/>
  <c r="N74" i="6" s="1"/>
  <c r="SZ73" i="6"/>
  <c r="TA73" i="6" s="1"/>
  <c r="SP73" i="6"/>
  <c r="RW73" i="6"/>
  <c r="RT73" i="6" s="1"/>
  <c r="QW73" i="6"/>
  <c r="QP73" i="6"/>
  <c r="OJ73" i="6"/>
  <c r="MV73" i="6"/>
  <c r="MS73" i="6" s="1"/>
  <c r="LP73" i="6"/>
  <c r="LE73" i="6"/>
  <c r="LB73" i="6" s="1"/>
  <c r="JN73" i="6"/>
  <c r="JK73" i="6" s="1"/>
  <c r="HW73" i="6"/>
  <c r="HT73" i="6" s="1"/>
  <c r="GC73" i="6"/>
  <c r="EL73" i="6"/>
  <c r="BG73" i="6"/>
  <c r="BD73" i="6" s="1"/>
  <c r="P73" i="6"/>
  <c r="N73" i="6" s="1"/>
  <c r="SP72" i="6"/>
  <c r="RW72" i="6"/>
  <c r="RT72" i="6" s="1"/>
  <c r="QW72" i="6"/>
  <c r="QP72" i="6"/>
  <c r="OJ72" i="6"/>
  <c r="MV72" i="6"/>
  <c r="MS72" i="6" s="1"/>
  <c r="LP72" i="6"/>
  <c r="LE72" i="6"/>
  <c r="LB72" i="6" s="1"/>
  <c r="JN72" i="6"/>
  <c r="JK72" i="6" s="1"/>
  <c r="HW72" i="6"/>
  <c r="HT72" i="6" s="1"/>
  <c r="GC72" i="6"/>
  <c r="BG72" i="6"/>
  <c r="BD72" i="6" s="1"/>
  <c r="P72" i="6"/>
  <c r="N72" i="6" s="1"/>
  <c r="SP71" i="6"/>
  <c r="RW71" i="6"/>
  <c r="RT71" i="6" s="1"/>
  <c r="QW71" i="6"/>
  <c r="QP71" i="6"/>
  <c r="OJ71" i="6"/>
  <c r="MV71" i="6"/>
  <c r="MS71" i="6" s="1"/>
  <c r="LP71" i="6"/>
  <c r="LE71" i="6"/>
  <c r="LB71" i="6" s="1"/>
  <c r="JN71" i="6"/>
  <c r="JK71" i="6" s="1"/>
  <c r="HW71" i="6"/>
  <c r="HT71" i="6" s="1"/>
  <c r="GC71" i="6"/>
  <c r="EL71" i="6"/>
  <c r="BG71" i="6"/>
  <c r="BD71" i="6" s="1"/>
  <c r="P71" i="6"/>
  <c r="SP70" i="6"/>
  <c r="SJ70" i="6"/>
  <c r="RW70" i="6"/>
  <c r="RT70" i="6" s="1"/>
  <c r="QW70" i="6"/>
  <c r="QP70" i="6"/>
  <c r="MV70" i="6"/>
  <c r="LP70" i="6"/>
  <c r="MG70" i="6" s="1"/>
  <c r="LE70" i="6"/>
  <c r="JN70" i="6"/>
  <c r="HW70" i="6"/>
  <c r="HT70" i="6" s="1"/>
  <c r="GC70" i="6"/>
  <c r="EL70" i="6"/>
  <c r="BG70" i="6"/>
  <c r="BD70" i="6" s="1"/>
  <c r="P70" i="6"/>
  <c r="N70" i="6" s="1"/>
  <c r="SZ69" i="6"/>
  <c r="TA69" i="6" s="1"/>
  <c r="SP69" i="6"/>
  <c r="SJ69" i="6"/>
  <c r="RW69" i="6"/>
  <c r="RT69" i="6" s="1"/>
  <c r="QW69" i="6"/>
  <c r="QP69" i="6"/>
  <c r="OJ69" i="6"/>
  <c r="MV69" i="6"/>
  <c r="MS69" i="6" s="1"/>
  <c r="LP69" i="6"/>
  <c r="LE69" i="6"/>
  <c r="LB69" i="6" s="1"/>
  <c r="JN69" i="6"/>
  <c r="JK69" i="6" s="1"/>
  <c r="HW69" i="6"/>
  <c r="HT69" i="6" s="1"/>
  <c r="GC69" i="6"/>
  <c r="EL69" i="6"/>
  <c r="BG69" i="6"/>
  <c r="BD69" i="6" s="1"/>
  <c r="P69" i="6"/>
  <c r="SZ68" i="6"/>
  <c r="TA68" i="6" s="1"/>
  <c r="SP68" i="6"/>
  <c r="SJ68" i="6"/>
  <c r="RW68" i="6"/>
  <c r="RT68" i="6" s="1"/>
  <c r="QW68" i="6"/>
  <c r="QP68" i="6"/>
  <c r="MV68" i="6"/>
  <c r="LE68" i="6"/>
  <c r="JN68" i="6"/>
  <c r="HW68" i="6"/>
  <c r="HT68" i="6" s="1"/>
  <c r="GC68" i="6"/>
  <c r="EL68" i="6"/>
  <c r="BG68" i="6"/>
  <c r="BD68" i="6" s="1"/>
  <c r="P68" i="6"/>
  <c r="N68" i="6" s="1"/>
  <c r="SP67" i="6"/>
  <c r="RW67" i="6"/>
  <c r="RT67" i="6" s="1"/>
  <c r="QW67" i="6"/>
  <c r="QP67" i="6"/>
  <c r="OJ67" i="6"/>
  <c r="MV67" i="6"/>
  <c r="LP67" i="6"/>
  <c r="LE67" i="6"/>
  <c r="LB67" i="6" s="1"/>
  <c r="JN67" i="6"/>
  <c r="JK67" i="6" s="1"/>
  <c r="HW67" i="6"/>
  <c r="HT67" i="6" s="1"/>
  <c r="GC67" i="6"/>
  <c r="EL67" i="6"/>
  <c r="BG67" i="6"/>
  <c r="BD67" i="6" s="1"/>
  <c r="P67" i="6"/>
  <c r="N67" i="6" s="1"/>
  <c r="SP66" i="6"/>
  <c r="RW66" i="6"/>
  <c r="RT66" i="6" s="1"/>
  <c r="QW66" i="6"/>
  <c r="QP66" i="6"/>
  <c r="MV66" i="6"/>
  <c r="LE66" i="6"/>
  <c r="JN66" i="6"/>
  <c r="HW66" i="6"/>
  <c r="HT66" i="6" s="1"/>
  <c r="GC66" i="6"/>
  <c r="EL66" i="6"/>
  <c r="BG66" i="6"/>
  <c r="BD66" i="6" s="1"/>
  <c r="P66" i="6"/>
  <c r="N66" i="6" s="1"/>
  <c r="SP65" i="6"/>
  <c r="RW65" i="6"/>
  <c r="RT65" i="6" s="1"/>
  <c r="QW65" i="6"/>
  <c r="QP65" i="6"/>
  <c r="MV65" i="6"/>
  <c r="LP65" i="6"/>
  <c r="MG65" i="6" s="1"/>
  <c r="LE65" i="6"/>
  <c r="JN65" i="6"/>
  <c r="HW65" i="6"/>
  <c r="HT65" i="6" s="1"/>
  <c r="GC65" i="6"/>
  <c r="EL65" i="6"/>
  <c r="BG65" i="6"/>
  <c r="BD65" i="6" s="1"/>
  <c r="P65" i="6"/>
  <c r="SZ64" i="6"/>
  <c r="TA64" i="6" s="1"/>
  <c r="SP64" i="6"/>
  <c r="RW64" i="6"/>
  <c r="RT64" i="6" s="1"/>
  <c r="QW64" i="6"/>
  <c r="QP64" i="6"/>
  <c r="OJ64" i="6"/>
  <c r="MV64" i="6"/>
  <c r="MS64" i="6" s="1"/>
  <c r="LP64" i="6"/>
  <c r="LE64" i="6"/>
  <c r="LB64" i="6" s="1"/>
  <c r="JN64" i="6"/>
  <c r="JK64" i="6" s="1"/>
  <c r="HW64" i="6"/>
  <c r="HT64" i="6" s="1"/>
  <c r="GC64" i="6"/>
  <c r="EL64" i="6"/>
  <c r="BG64" i="6"/>
  <c r="BD64" i="6" s="1"/>
  <c r="P64" i="6"/>
  <c r="SP63" i="6"/>
  <c r="RW63" i="6"/>
  <c r="RT63" i="6" s="1"/>
  <c r="QW63" i="6"/>
  <c r="QP63" i="6"/>
  <c r="OJ63" i="6"/>
  <c r="MV63" i="6"/>
  <c r="LP63" i="6"/>
  <c r="LE63" i="6"/>
  <c r="LB63" i="6" s="1"/>
  <c r="JN63" i="6"/>
  <c r="JK63" i="6" s="1"/>
  <c r="HW63" i="6"/>
  <c r="HT63" i="6" s="1"/>
  <c r="GC63" i="6"/>
  <c r="EL63" i="6"/>
  <c r="BG63" i="6"/>
  <c r="BD63" i="6" s="1"/>
  <c r="P63" i="6"/>
  <c r="N63" i="6" s="1"/>
  <c r="SP62" i="6"/>
  <c r="RW62" i="6"/>
  <c r="RT62" i="6" s="1"/>
  <c r="QW62" i="6"/>
  <c r="QP62" i="6"/>
  <c r="OJ62" i="6"/>
  <c r="MV62" i="6"/>
  <c r="LP62" i="6"/>
  <c r="LE62" i="6"/>
  <c r="LB62" i="6" s="1"/>
  <c r="JN62" i="6"/>
  <c r="JK62" i="6" s="1"/>
  <c r="HW62" i="6"/>
  <c r="HT62" i="6" s="1"/>
  <c r="GC62" i="6"/>
  <c r="EL62" i="6"/>
  <c r="BG62" i="6"/>
  <c r="BD62" i="6" s="1"/>
  <c r="P62" i="6"/>
  <c r="SP61" i="6"/>
  <c r="RW61" i="6"/>
  <c r="RT61" i="6" s="1"/>
  <c r="QW61" i="6"/>
  <c r="QP61" i="6"/>
  <c r="OJ61" i="6"/>
  <c r="MV61" i="6"/>
  <c r="LP61" i="6"/>
  <c r="LE61" i="6"/>
  <c r="LB61" i="6" s="1"/>
  <c r="JN61" i="6"/>
  <c r="JK61" i="6" s="1"/>
  <c r="HW61" i="6"/>
  <c r="HT61" i="6" s="1"/>
  <c r="GC61" i="6"/>
  <c r="EL61" i="6"/>
  <c r="BG61" i="6"/>
  <c r="BD61" i="6" s="1"/>
  <c r="P61" i="6"/>
  <c r="SP60" i="6"/>
  <c r="RW60" i="6"/>
  <c r="RT60" i="6" s="1"/>
  <c r="QW60" i="6"/>
  <c r="QP60" i="6"/>
  <c r="OJ60" i="6"/>
  <c r="MV60" i="6"/>
  <c r="LP60" i="6"/>
  <c r="LE60" i="6"/>
  <c r="LB60" i="6" s="1"/>
  <c r="JN60" i="6"/>
  <c r="JK60" i="6" s="1"/>
  <c r="HW60" i="6"/>
  <c r="HT60" i="6" s="1"/>
  <c r="GC60" i="6"/>
  <c r="EL60" i="6"/>
  <c r="BG60" i="6"/>
  <c r="BD60" i="6" s="1"/>
  <c r="P60" i="6"/>
  <c r="N60" i="6" s="1"/>
  <c r="SP59" i="6"/>
  <c r="RW59" i="6"/>
  <c r="RT59" i="6" s="1"/>
  <c r="QW59" i="6"/>
  <c r="QP59" i="6"/>
  <c r="OJ59" i="6"/>
  <c r="MV59" i="6"/>
  <c r="LP59" i="6"/>
  <c r="LE59" i="6"/>
  <c r="LB59" i="6" s="1"/>
  <c r="JN59" i="6"/>
  <c r="JK59" i="6" s="1"/>
  <c r="HW59" i="6"/>
  <c r="HT59" i="6" s="1"/>
  <c r="GC59" i="6"/>
  <c r="EL59" i="6"/>
  <c r="BG59" i="6"/>
  <c r="BD59" i="6" s="1"/>
  <c r="P59" i="6"/>
  <c r="N59" i="6" s="1"/>
  <c r="SZ58" i="6"/>
  <c r="TA58" i="6" s="1"/>
  <c r="SP58" i="6"/>
  <c r="RW58" i="6"/>
  <c r="RT58" i="6" s="1"/>
  <c r="QW58" i="6"/>
  <c r="QP58" i="6"/>
  <c r="OJ58" i="6"/>
  <c r="MV58" i="6"/>
  <c r="LP58" i="6"/>
  <c r="LE58" i="6"/>
  <c r="LB58" i="6" s="1"/>
  <c r="JN58" i="6"/>
  <c r="JK58" i="6" s="1"/>
  <c r="HW58" i="6"/>
  <c r="HT58" i="6" s="1"/>
  <c r="GC58" i="6"/>
  <c r="EL58" i="6"/>
  <c r="BG58" i="6"/>
  <c r="BD58" i="6" s="1"/>
  <c r="P58" i="6"/>
  <c r="N58" i="6" s="1"/>
  <c r="SZ57" i="6"/>
  <c r="TA57" i="6" s="1"/>
  <c r="SP57" i="6"/>
  <c r="RW57" i="6"/>
  <c r="RT57" i="6" s="1"/>
  <c r="QW57" i="6"/>
  <c r="QP57" i="6"/>
  <c r="OJ57" i="6"/>
  <c r="MV57" i="6"/>
  <c r="LP57" i="6"/>
  <c r="LE57" i="6"/>
  <c r="LB57" i="6" s="1"/>
  <c r="JN57" i="6"/>
  <c r="JK57" i="6" s="1"/>
  <c r="HW57" i="6"/>
  <c r="HT57" i="6" s="1"/>
  <c r="GC57" i="6"/>
  <c r="EL57" i="6"/>
  <c r="BG57" i="6"/>
  <c r="BD57" i="6" s="1"/>
  <c r="P57" i="6"/>
  <c r="N57" i="6" s="1"/>
  <c r="SP56" i="6"/>
  <c r="RW56" i="6"/>
  <c r="RT56" i="6" s="1"/>
  <c r="QW56" i="6"/>
  <c r="QP56" i="6"/>
  <c r="OJ56" i="6"/>
  <c r="MV56" i="6"/>
  <c r="LP56" i="6"/>
  <c r="LE56" i="6"/>
  <c r="LB56" i="6" s="1"/>
  <c r="JN56" i="6"/>
  <c r="HW56" i="6"/>
  <c r="HT56" i="6" s="1"/>
  <c r="GC56" i="6"/>
  <c r="EL56" i="6"/>
  <c r="BG56" i="6"/>
  <c r="BD56" i="6" s="1"/>
  <c r="P56" i="6"/>
  <c r="N56" i="6" s="1"/>
  <c r="SP55" i="6"/>
  <c r="RW55" i="6"/>
  <c r="RT55" i="6" s="1"/>
  <c r="QW55" i="6"/>
  <c r="QP55" i="6"/>
  <c r="OJ55" i="6"/>
  <c r="MV55" i="6"/>
  <c r="LP55" i="6"/>
  <c r="LE55" i="6"/>
  <c r="LB55" i="6" s="1"/>
  <c r="JN55" i="6"/>
  <c r="JK55" i="6" s="1"/>
  <c r="HW55" i="6"/>
  <c r="HT55" i="6" s="1"/>
  <c r="GC55" i="6"/>
  <c r="EL55" i="6"/>
  <c r="BG55" i="6"/>
  <c r="P55" i="6"/>
  <c r="N55" i="6" s="1"/>
  <c r="SP54" i="6"/>
  <c r="RW54" i="6"/>
  <c r="RT54" i="6" s="1"/>
  <c r="QW54" i="6"/>
  <c r="QP54" i="6"/>
  <c r="MV54" i="6"/>
  <c r="LP54" i="6"/>
  <c r="MG54" i="6" s="1"/>
  <c r="LE54" i="6"/>
  <c r="JN54" i="6"/>
  <c r="HW54" i="6"/>
  <c r="HT54" i="6" s="1"/>
  <c r="GC54" i="6"/>
  <c r="BG54" i="6"/>
  <c r="BD54" i="6" s="1"/>
  <c r="P54" i="6"/>
  <c r="N54" i="6" s="1"/>
  <c r="SP53" i="6"/>
  <c r="RW53" i="6"/>
  <c r="RT53" i="6" s="1"/>
  <c r="QW53" i="6"/>
  <c r="QP53" i="6"/>
  <c r="MV53" i="6"/>
  <c r="MS53" i="6" s="1"/>
  <c r="LE53" i="6"/>
  <c r="JN53" i="6"/>
  <c r="HW53" i="6"/>
  <c r="HT53" i="6" s="1"/>
  <c r="BG53" i="6"/>
  <c r="BD53" i="6" s="1"/>
  <c r="P53" i="6"/>
  <c r="N53" i="6" s="1"/>
  <c r="SP51" i="6"/>
  <c r="RW51" i="6"/>
  <c r="RT51" i="6" s="1"/>
  <c r="QW51" i="6"/>
  <c r="QP51" i="6"/>
  <c r="OJ51" i="6"/>
  <c r="MV51" i="6"/>
  <c r="MS51" i="6" s="1"/>
  <c r="LP51" i="6"/>
  <c r="LE51" i="6"/>
  <c r="LB51" i="6" s="1"/>
  <c r="JN51" i="6"/>
  <c r="JK51" i="6" s="1"/>
  <c r="HW51" i="6"/>
  <c r="HT51" i="6" s="1"/>
  <c r="GC51" i="6"/>
  <c r="BG51" i="6"/>
  <c r="BD51" i="6" s="1"/>
  <c r="P51" i="6"/>
  <c r="SP50" i="6"/>
  <c r="RW50" i="6"/>
  <c r="RT50" i="6" s="1"/>
  <c r="QW50" i="6"/>
  <c r="QP50" i="6"/>
  <c r="OJ50" i="6"/>
  <c r="MV50" i="6"/>
  <c r="MS50" i="6" s="1"/>
  <c r="LP50" i="6"/>
  <c r="LE50" i="6"/>
  <c r="JN50" i="6"/>
  <c r="JK50" i="6" s="1"/>
  <c r="HW50" i="6"/>
  <c r="HT50" i="6" s="1"/>
  <c r="GC50" i="6"/>
  <c r="BG50" i="6"/>
  <c r="BD50" i="6" s="1"/>
  <c r="P50" i="6"/>
  <c r="N50" i="6" s="1"/>
  <c r="SP49" i="6"/>
  <c r="RW49" i="6"/>
  <c r="RT49" i="6" s="1"/>
  <c r="QW49" i="6"/>
  <c r="QP49" i="6"/>
  <c r="OJ49" i="6"/>
  <c r="MV49" i="6"/>
  <c r="MS49" i="6" s="1"/>
  <c r="LP49" i="6"/>
  <c r="LE49" i="6"/>
  <c r="LB49" i="6" s="1"/>
  <c r="JN49" i="6"/>
  <c r="JK49" i="6" s="1"/>
  <c r="HW49" i="6"/>
  <c r="HT49" i="6" s="1"/>
  <c r="GC49" i="6"/>
  <c r="BG49" i="6"/>
  <c r="BD49" i="6" s="1"/>
  <c r="P49" i="6"/>
  <c r="N49" i="6" s="1"/>
  <c r="SP48" i="6"/>
  <c r="RW48" i="6"/>
  <c r="RT48" i="6" s="1"/>
  <c r="QW48" i="6"/>
  <c r="QP48" i="6"/>
  <c r="OJ48" i="6"/>
  <c r="MV48" i="6"/>
  <c r="MS48" i="6" s="1"/>
  <c r="LP48" i="6"/>
  <c r="LE48" i="6"/>
  <c r="LB48" i="6" s="1"/>
  <c r="JN48" i="6"/>
  <c r="JK48" i="6" s="1"/>
  <c r="HW48" i="6"/>
  <c r="HT48" i="6" s="1"/>
  <c r="GC48" i="6"/>
  <c r="BG48" i="6"/>
  <c r="BD48" i="6" s="1"/>
  <c r="P48" i="6"/>
  <c r="SP47" i="6"/>
  <c r="SJ47" i="6"/>
  <c r="RW47" i="6"/>
  <c r="RT47" i="6" s="1"/>
  <c r="QW47" i="6"/>
  <c r="QP47" i="6"/>
  <c r="MV47" i="6"/>
  <c r="LE47" i="6"/>
  <c r="JN47" i="6"/>
  <c r="JK47" i="6" s="1"/>
  <c r="HW47" i="6"/>
  <c r="HT47" i="6" s="1"/>
  <c r="BG47" i="6"/>
  <c r="BD47" i="6" s="1"/>
  <c r="P47" i="6"/>
  <c r="N47" i="6" s="1"/>
  <c r="SP46" i="6"/>
  <c r="SJ46" i="6"/>
  <c r="RW46" i="6"/>
  <c r="RT46" i="6" s="1"/>
  <c r="QW46" i="6"/>
  <c r="QP46" i="6"/>
  <c r="OJ46" i="6"/>
  <c r="MV46" i="6"/>
  <c r="MS46" i="6" s="1"/>
  <c r="LP46" i="6"/>
  <c r="LE46" i="6"/>
  <c r="LB46" i="6" s="1"/>
  <c r="JN46" i="6"/>
  <c r="JK46" i="6" s="1"/>
  <c r="HW46" i="6"/>
  <c r="HT46" i="6" s="1"/>
  <c r="GC46" i="6"/>
  <c r="BG46" i="6"/>
  <c r="BD46" i="6" s="1"/>
  <c r="P46" i="6"/>
  <c r="SP45" i="6"/>
  <c r="SJ45" i="6"/>
  <c r="RW45" i="6"/>
  <c r="RT45" i="6" s="1"/>
  <c r="QW45" i="6"/>
  <c r="QP45" i="6"/>
  <c r="OJ45" i="6"/>
  <c r="MV45" i="6"/>
  <c r="MS45" i="6" s="1"/>
  <c r="LP45" i="6"/>
  <c r="LE45" i="6"/>
  <c r="LB45" i="6" s="1"/>
  <c r="JN45" i="6"/>
  <c r="JK45" i="6" s="1"/>
  <c r="HW45" i="6"/>
  <c r="HT45" i="6" s="1"/>
  <c r="GC45" i="6"/>
  <c r="BG45" i="6"/>
  <c r="BD45" i="6" s="1"/>
  <c r="P45" i="6"/>
  <c r="SP44" i="6"/>
  <c r="SJ44" i="6"/>
  <c r="RW44" i="6"/>
  <c r="RT44" i="6" s="1"/>
  <c r="QW44" i="6"/>
  <c r="QP44" i="6"/>
  <c r="OJ44" i="6"/>
  <c r="MV44" i="6"/>
  <c r="MS44" i="6" s="1"/>
  <c r="LP44" i="6"/>
  <c r="LE44" i="6"/>
  <c r="LB44" i="6" s="1"/>
  <c r="JN44" i="6"/>
  <c r="JK44" i="6" s="1"/>
  <c r="HW44" i="6"/>
  <c r="HT44" i="6" s="1"/>
  <c r="GC44" i="6"/>
  <c r="BG44" i="6"/>
  <c r="BD44" i="6" s="1"/>
  <c r="P44" i="6"/>
  <c r="N44" i="6" s="1"/>
  <c r="SP43" i="6"/>
  <c r="SJ43" i="6"/>
  <c r="RW43" i="6"/>
  <c r="RT43" i="6" s="1"/>
  <c r="QW43" i="6"/>
  <c r="QP43" i="6"/>
  <c r="OJ43" i="6"/>
  <c r="MV43" i="6"/>
  <c r="MS43" i="6" s="1"/>
  <c r="LE43" i="6"/>
  <c r="JN43" i="6"/>
  <c r="JK43" i="6" s="1"/>
  <c r="HW43" i="6"/>
  <c r="HT43" i="6" s="1"/>
  <c r="BG43" i="6"/>
  <c r="P43" i="6"/>
  <c r="N43" i="6" s="1"/>
  <c r="SP42" i="6"/>
  <c r="SJ42" i="6"/>
  <c r="RW42" i="6"/>
  <c r="RT42" i="6" s="1"/>
  <c r="QW42" i="6"/>
  <c r="QP42" i="6"/>
  <c r="OJ42" i="6"/>
  <c r="MV42" i="6"/>
  <c r="MS42" i="6" s="1"/>
  <c r="LP42" i="6"/>
  <c r="LE42" i="6"/>
  <c r="LB42" i="6" s="1"/>
  <c r="JN42" i="6"/>
  <c r="JK42" i="6" s="1"/>
  <c r="HW42" i="6"/>
  <c r="HT42" i="6" s="1"/>
  <c r="GC42" i="6"/>
  <c r="BG42" i="6"/>
  <c r="BD42" i="6" s="1"/>
  <c r="P42" i="6"/>
  <c r="N42" i="6" s="1"/>
  <c r="SP41" i="6"/>
  <c r="RW41" i="6"/>
  <c r="RT41" i="6" s="1"/>
  <c r="QW41" i="6"/>
  <c r="QP41" i="6"/>
  <c r="OJ41" i="6"/>
  <c r="MV41" i="6"/>
  <c r="MS41" i="6" s="1"/>
  <c r="LP41" i="6"/>
  <c r="LE41" i="6"/>
  <c r="LB41" i="6" s="1"/>
  <c r="JN41" i="6"/>
  <c r="JK41" i="6" s="1"/>
  <c r="HW41" i="6"/>
  <c r="HT41" i="6" s="1"/>
  <c r="GC41" i="6"/>
  <c r="BG41" i="6"/>
  <c r="BD41" i="6" s="1"/>
  <c r="SZ30" i="6"/>
  <c r="TA30" i="6" s="1"/>
  <c r="SP30" i="6"/>
  <c r="RE30" i="6"/>
  <c r="RF30" i="6" s="1"/>
  <c r="RG30" i="6" s="1"/>
  <c r="NV30" i="6"/>
  <c r="MV30" i="6"/>
  <c r="LP30" i="6"/>
  <c r="LE30" i="6"/>
  <c r="JY30" i="6"/>
  <c r="IH30" i="6"/>
  <c r="IY30" i="6" s="1"/>
  <c r="HW30" i="6"/>
  <c r="BR30" i="6"/>
  <c r="BG30" i="6"/>
  <c r="SZ29" i="6"/>
  <c r="TA29" i="6" s="1"/>
  <c r="SP29" i="6"/>
  <c r="RE29" i="6"/>
  <c r="RF29" i="6" s="1"/>
  <c r="RG29" i="6" s="1"/>
  <c r="NV29" i="6"/>
  <c r="MV29" i="6"/>
  <c r="LP29" i="6"/>
  <c r="LE29" i="6"/>
  <c r="JY29" i="6"/>
  <c r="JN29" i="6"/>
  <c r="IH29" i="6"/>
  <c r="IY29" i="6" s="1"/>
  <c r="HW29" i="6"/>
  <c r="BR29" i="6"/>
  <c r="BG29" i="6"/>
  <c r="SZ28" i="6"/>
  <c r="TA28" i="6" s="1"/>
  <c r="SP28" i="6"/>
  <c r="RE28" i="6"/>
  <c r="RF28" i="6" s="1"/>
  <c r="RG28" i="6" s="1"/>
  <c r="NV28" i="6"/>
  <c r="MV28" i="6"/>
  <c r="LP28" i="6"/>
  <c r="LE28" i="6"/>
  <c r="JY28" i="6"/>
  <c r="JN28" i="6"/>
  <c r="IH28" i="6"/>
  <c r="IY28" i="6" s="1"/>
  <c r="HW28" i="6"/>
  <c r="BR28" i="6"/>
  <c r="BG28" i="6"/>
  <c r="SZ27" i="6"/>
  <c r="TA27" i="6" s="1"/>
  <c r="SP27" i="6"/>
  <c r="QW27" i="6"/>
  <c r="NV27" i="6"/>
  <c r="MV27" i="6"/>
  <c r="LP27" i="6"/>
  <c r="LE27" i="6"/>
  <c r="JY27" i="6"/>
  <c r="JN27" i="6"/>
  <c r="IH27" i="6"/>
  <c r="IY27" i="6" s="1"/>
  <c r="HW27" i="6"/>
  <c r="BR27" i="6"/>
  <c r="BG27" i="6"/>
  <c r="SZ26" i="6"/>
  <c r="TA26" i="6" s="1"/>
  <c r="SP26" i="6"/>
  <c r="RE26" i="6"/>
  <c r="RF26" i="6" s="1"/>
  <c r="RG26" i="6" s="1"/>
  <c r="QW26" i="6"/>
  <c r="MV26" i="6"/>
  <c r="LE26" i="6"/>
  <c r="JY26" i="6"/>
  <c r="JN26" i="6"/>
  <c r="IH26" i="6"/>
  <c r="IY26" i="6" s="1"/>
  <c r="HW26" i="6"/>
  <c r="BR26" i="6"/>
  <c r="BG26" i="6"/>
  <c r="SZ25" i="6"/>
  <c r="TA25" i="6" s="1"/>
  <c r="SP25" i="6"/>
  <c r="RE25" i="6"/>
  <c r="RF25" i="6" s="1"/>
  <c r="RG25" i="6" s="1"/>
  <c r="QW25" i="6"/>
  <c r="MV25" i="6"/>
  <c r="LP25" i="6"/>
  <c r="LE25" i="6"/>
  <c r="JY25" i="6"/>
  <c r="JN25" i="6"/>
  <c r="IH25" i="6"/>
  <c r="IY25" i="6" s="1"/>
  <c r="HW25" i="6"/>
  <c r="BR25" i="6"/>
  <c r="BG25" i="6"/>
  <c r="SZ24" i="6"/>
  <c r="TA24" i="6" s="1"/>
  <c r="SP24" i="6"/>
  <c r="RE24" i="6"/>
  <c r="RF24" i="6" s="1"/>
  <c r="RG24" i="6" s="1"/>
  <c r="QW24" i="6"/>
  <c r="MV24" i="6"/>
  <c r="LP24" i="6"/>
  <c r="LE24" i="6"/>
  <c r="JY24" i="6"/>
  <c r="JN24" i="6"/>
  <c r="IH24" i="6"/>
  <c r="IY24" i="6" s="1"/>
  <c r="HW24" i="6"/>
  <c r="BR24" i="6"/>
  <c r="BG24" i="6"/>
  <c r="SZ23" i="6"/>
  <c r="TA23" i="6" s="1"/>
  <c r="SP23" i="6"/>
  <c r="QW23" i="6"/>
  <c r="MV23" i="6"/>
  <c r="LP23" i="6"/>
  <c r="LE23" i="6"/>
  <c r="JY23" i="6"/>
  <c r="JN23" i="6"/>
  <c r="IH23" i="6"/>
  <c r="IY23" i="6" s="1"/>
  <c r="HW23" i="6"/>
  <c r="BR23" i="6"/>
  <c r="BG23" i="6"/>
  <c r="SZ22" i="6"/>
  <c r="TA22" i="6" s="1"/>
  <c r="SP22" i="6"/>
  <c r="QW22" i="6"/>
  <c r="MV22" i="6"/>
  <c r="LP22" i="6"/>
  <c r="LE22" i="6"/>
  <c r="JY22" i="6"/>
  <c r="JN22" i="6"/>
  <c r="IH22" i="6"/>
  <c r="IY22" i="6" s="1"/>
  <c r="HW22" i="6"/>
  <c r="BR22" i="6"/>
  <c r="BG22" i="6"/>
  <c r="SZ21" i="6"/>
  <c r="TA21" i="6" s="1"/>
  <c r="SP21" i="6"/>
  <c r="RE21" i="6"/>
  <c r="RF21" i="6" s="1"/>
  <c r="RG21" i="6" s="1"/>
  <c r="QW21" i="6"/>
  <c r="MV21" i="6"/>
  <c r="LE21" i="6"/>
  <c r="JN21" i="6"/>
  <c r="IH21" i="6"/>
  <c r="IY21" i="6" s="1"/>
  <c r="HW21" i="6"/>
  <c r="HF21" i="6"/>
  <c r="HG21" i="6" s="1"/>
  <c r="HH21" i="6" s="1"/>
  <c r="BR21" i="6"/>
  <c r="BG21" i="6"/>
  <c r="SZ20" i="6"/>
  <c r="TA20" i="6" s="1"/>
  <c r="SP20" i="6"/>
  <c r="RE20" i="6"/>
  <c r="QW20" i="6"/>
  <c r="MV20" i="6"/>
  <c r="LP20" i="6"/>
  <c r="LE20" i="6"/>
  <c r="JY20" i="6"/>
  <c r="JN20" i="6"/>
  <c r="IH20" i="6"/>
  <c r="IY20" i="6" s="1"/>
  <c r="HW20" i="6"/>
  <c r="BR20" i="6"/>
  <c r="BG20" i="6"/>
  <c r="SZ19" i="6"/>
  <c r="TA19" i="6" s="1"/>
  <c r="SP19" i="6"/>
  <c r="QW19" i="6"/>
  <c r="MV19" i="6"/>
  <c r="LP19" i="6"/>
  <c r="LE19" i="6"/>
  <c r="JY19" i="6"/>
  <c r="JN19" i="6"/>
  <c r="IH19" i="6"/>
  <c r="IY19" i="6" s="1"/>
  <c r="HW19" i="6"/>
  <c r="BR19" i="6"/>
  <c r="BG19" i="6"/>
  <c r="SZ18" i="6"/>
  <c r="TA18" i="6" s="1"/>
  <c r="SP18" i="6"/>
  <c r="QW18" i="6"/>
  <c r="MV18" i="6"/>
  <c r="LP18" i="6"/>
  <c r="LE18" i="6"/>
  <c r="JY18" i="6"/>
  <c r="JN18" i="6"/>
  <c r="IH18" i="6"/>
  <c r="IY18" i="6" s="1"/>
  <c r="HW18" i="6"/>
  <c r="BR18" i="6"/>
  <c r="BG18" i="6"/>
  <c r="SZ17" i="6"/>
  <c r="TA17" i="6" s="1"/>
  <c r="SP17" i="6"/>
  <c r="RE17" i="6"/>
  <c r="RF17" i="6" s="1"/>
  <c r="RG17" i="6" s="1"/>
  <c r="QW17" i="6"/>
  <c r="MV17" i="6"/>
  <c r="LP17" i="6"/>
  <c r="LE17" i="6"/>
  <c r="JY17" i="6"/>
  <c r="JN17" i="6"/>
  <c r="IH17" i="6"/>
  <c r="IY17" i="6" s="1"/>
  <c r="HW17" i="6"/>
  <c r="BR17" i="6"/>
  <c r="BG17" i="6"/>
  <c r="SP16" i="6"/>
  <c r="RW16" i="6"/>
  <c r="RT16" i="6" s="1"/>
  <c r="QW16" i="6"/>
  <c r="MV16" i="6"/>
  <c r="LP16" i="6"/>
  <c r="LE16" i="6"/>
  <c r="JY16" i="6"/>
  <c r="JN16" i="6"/>
  <c r="IH16" i="6"/>
  <c r="HW16" i="6"/>
  <c r="BR16" i="6"/>
  <c r="BG16" i="6"/>
  <c r="SP15" i="6"/>
  <c r="RW15" i="6"/>
  <c r="RT15" i="6" s="1"/>
  <c r="QW15" i="6"/>
  <c r="PC15" i="6"/>
  <c r="MV15" i="6"/>
  <c r="LU15" i="6"/>
  <c r="LP15" i="6"/>
  <c r="LE15" i="6"/>
  <c r="JY15" i="6"/>
  <c r="JN15" i="6"/>
  <c r="IH15" i="6"/>
  <c r="HW15" i="6"/>
  <c r="BR15" i="6"/>
  <c r="BG15" i="6"/>
  <c r="SP14" i="6"/>
  <c r="RW14" i="6"/>
  <c r="RT14" i="6" s="1"/>
  <c r="QW14" i="6"/>
  <c r="PC14" i="6"/>
  <c r="MV14" i="6"/>
  <c r="LU14" i="6"/>
  <c r="LP14" i="6"/>
  <c r="LE14" i="6"/>
  <c r="JY14" i="6"/>
  <c r="JN14" i="6"/>
  <c r="IH14" i="6"/>
  <c r="HW14" i="6"/>
  <c r="BR14" i="6"/>
  <c r="BG14" i="6"/>
  <c r="SP13" i="6"/>
  <c r="RW13" i="6"/>
  <c r="RT13" i="6" s="1"/>
  <c r="QW13" i="6"/>
  <c r="PC13" i="6"/>
  <c r="MV13" i="6"/>
  <c r="LU13" i="6"/>
  <c r="LP13" i="6"/>
  <c r="LE13" i="6"/>
  <c r="JY13" i="6"/>
  <c r="JN13" i="6"/>
  <c r="IH13" i="6"/>
  <c r="HW13" i="6"/>
  <c r="BR13" i="6"/>
  <c r="BG13" i="6"/>
  <c r="SP12" i="6"/>
  <c r="RW12" i="6"/>
  <c r="RT12" i="6" s="1"/>
  <c r="QW12" i="6"/>
  <c r="PC12" i="6"/>
  <c r="MV12" i="6"/>
  <c r="LU12" i="6"/>
  <c r="LP12" i="6"/>
  <c r="LE12" i="6"/>
  <c r="JY12" i="6"/>
  <c r="JN12" i="6"/>
  <c r="IM12" i="6"/>
  <c r="IH12" i="6"/>
  <c r="HW12" i="6"/>
  <c r="BR12" i="6"/>
  <c r="BG12" i="6"/>
  <c r="SP11" i="6"/>
  <c r="RW11" i="6"/>
  <c r="QW11" i="6"/>
  <c r="PC11" i="6"/>
  <c r="NL11" i="6"/>
  <c r="MV11" i="6"/>
  <c r="LU11" i="6"/>
  <c r="LP11" i="6"/>
  <c r="LE11" i="6"/>
  <c r="JY11" i="6"/>
  <c r="JN11" i="6"/>
  <c r="IM11" i="6"/>
  <c r="IH11" i="6"/>
  <c r="HW11" i="6"/>
  <c r="BR11" i="6"/>
  <c r="BG11" i="6"/>
  <c r="SP10" i="6"/>
  <c r="RW10" i="6"/>
  <c r="QW10" i="6"/>
  <c r="PC10" i="6"/>
  <c r="NL10" i="6"/>
  <c r="MV10" i="6"/>
  <c r="LU10" i="6"/>
  <c r="LP10" i="6"/>
  <c r="LE10" i="6"/>
  <c r="JY10" i="6"/>
  <c r="JN10" i="6"/>
  <c r="IM10" i="6"/>
  <c r="IH10" i="6"/>
  <c r="HW10" i="6"/>
  <c r="GV10" i="6"/>
  <c r="BR10" i="6"/>
  <c r="BG10" i="6"/>
  <c r="SP9" i="6"/>
  <c r="RW9" i="6"/>
  <c r="QW9" i="6"/>
  <c r="PC9" i="6"/>
  <c r="NL9" i="6"/>
  <c r="MV9" i="6"/>
  <c r="LU9" i="6"/>
  <c r="LP9" i="6"/>
  <c r="LE9" i="6"/>
  <c r="JY9" i="6"/>
  <c r="JN9" i="6"/>
  <c r="IM9" i="6"/>
  <c r="IH9" i="6"/>
  <c r="HW9" i="6"/>
  <c r="GV9" i="6"/>
  <c r="BR9" i="6"/>
  <c r="BG9" i="6"/>
  <c r="SP8" i="6"/>
  <c r="RW8" i="6"/>
  <c r="RT8" i="6" s="1"/>
  <c r="QW8" i="6"/>
  <c r="PC8" i="6"/>
  <c r="NL8" i="6"/>
  <c r="MV8" i="6"/>
  <c r="LU8" i="6"/>
  <c r="LP8" i="6"/>
  <c r="LE8" i="6"/>
  <c r="KD8" i="6"/>
  <c r="JY8" i="6"/>
  <c r="JN8" i="6"/>
  <c r="IM8" i="6"/>
  <c r="IH8" i="6"/>
  <c r="HW8" i="6"/>
  <c r="GV8" i="6"/>
  <c r="BR8" i="6"/>
  <c r="BG8" i="6"/>
  <c r="SP7" i="6"/>
  <c r="RW7" i="6"/>
  <c r="RT7" i="6" s="1"/>
  <c r="QW7" i="6"/>
  <c r="PC7" i="6"/>
  <c r="NL7" i="6"/>
  <c r="MV7" i="6"/>
  <c r="LU7" i="6"/>
  <c r="LP7" i="6"/>
  <c r="LE7" i="6"/>
  <c r="KD7" i="6"/>
  <c r="JY7" i="6"/>
  <c r="JN7" i="6"/>
  <c r="IM7" i="6"/>
  <c r="IH7" i="6"/>
  <c r="HW7" i="6"/>
  <c r="GV7" i="6"/>
  <c r="BR7" i="6"/>
  <c r="BG7" i="6"/>
  <c r="SP6" i="6"/>
  <c r="RW6" i="6"/>
  <c r="RT6" i="6" s="1"/>
  <c r="QW6" i="6"/>
  <c r="PC6" i="6"/>
  <c r="NL6" i="6"/>
  <c r="MV6" i="6"/>
  <c r="LU6" i="6"/>
  <c r="LP6" i="6"/>
  <c r="LE6" i="6"/>
  <c r="KD6" i="6"/>
  <c r="JY6" i="6"/>
  <c r="JN6" i="6"/>
  <c r="IM6" i="6"/>
  <c r="IH6" i="6"/>
  <c r="HW6" i="6"/>
  <c r="GV6" i="6"/>
  <c r="BR6" i="6"/>
  <c r="BG6" i="6"/>
  <c r="SP5" i="6"/>
  <c r="RW5" i="6"/>
  <c r="RT5" i="6" s="1"/>
  <c r="QW5" i="6"/>
  <c r="PC5" i="6"/>
  <c r="NL5" i="6"/>
  <c r="MV5" i="6"/>
  <c r="LU5" i="6"/>
  <c r="LP5" i="6"/>
  <c r="LE5" i="6"/>
  <c r="KD5" i="6"/>
  <c r="JY5" i="6"/>
  <c r="JN5" i="6"/>
  <c r="IM5" i="6"/>
  <c r="IH5" i="6"/>
  <c r="HW5" i="6"/>
  <c r="GV5" i="6"/>
  <c r="GQ5" i="6"/>
  <c r="BR5" i="6"/>
  <c r="BG5" i="6"/>
  <c r="SP4" i="6"/>
  <c r="RW4" i="6"/>
  <c r="RT4" i="6" s="1"/>
  <c r="QW4" i="6"/>
  <c r="PC4" i="6"/>
  <c r="NL4" i="6"/>
  <c r="MV4" i="6"/>
  <c r="LU4" i="6"/>
  <c r="LP4" i="6"/>
  <c r="LE4" i="6"/>
  <c r="KD4" i="6"/>
  <c r="JY4" i="6"/>
  <c r="JN4" i="6"/>
  <c r="IM4" i="6"/>
  <c r="IH4" i="6"/>
  <c r="HW4" i="6"/>
  <c r="GV4" i="6"/>
  <c r="GQ4" i="6"/>
  <c r="BR4" i="6"/>
  <c r="BG4" i="6"/>
  <c r="SV3" i="6"/>
  <c r="SV23" i="6" s="1"/>
  <c r="SX23" i="6" s="1"/>
  <c r="SR3" i="6"/>
  <c r="SR5" i="6" s="1"/>
  <c r="SP3" i="6"/>
  <c r="RW3" i="6"/>
  <c r="QW3" i="6"/>
  <c r="PC3" i="6"/>
  <c r="OX3" i="6"/>
  <c r="OM3" i="6"/>
  <c r="NL3" i="6"/>
  <c r="NG3" i="6"/>
  <c r="MV3" i="6"/>
  <c r="LU3" i="6"/>
  <c r="LP3" i="6"/>
  <c r="LE3" i="6"/>
  <c r="KK18" i="6"/>
  <c r="KM18" i="6" s="1"/>
  <c r="JY3" i="6"/>
  <c r="JN3" i="6"/>
  <c r="IT56" i="6"/>
  <c r="IV56" i="6" s="1"/>
  <c r="IM3" i="6"/>
  <c r="IH3" i="6"/>
  <c r="HW3" i="6"/>
  <c r="GV3" i="6"/>
  <c r="GQ3" i="6"/>
  <c r="FL87" i="6"/>
  <c r="FN87" i="6" s="1"/>
  <c r="BR3" i="6"/>
  <c r="TC77" i="4"/>
  <c r="ST116" i="5"/>
  <c r="SQ116" i="5"/>
  <c r="SO116" i="5"/>
  <c r="SM116" i="5"/>
  <c r="SI116" i="5"/>
  <c r="SG116" i="5"/>
  <c r="SF116" i="5"/>
  <c r="SE116" i="5"/>
  <c r="SD116" i="5"/>
  <c r="SC116" i="5"/>
  <c r="SB116" i="5"/>
  <c r="SA116" i="5"/>
  <c r="RZ116" i="5"/>
  <c r="RY116" i="5"/>
  <c r="RX116" i="5"/>
  <c r="RW116" i="5"/>
  <c r="RT116" i="5"/>
  <c r="RR116" i="5"/>
  <c r="SJ9" i="5" s="1"/>
  <c r="RQ116" i="5"/>
  <c r="RP116" i="5"/>
  <c r="RO116" i="5"/>
  <c r="RN116" i="5"/>
  <c r="RM116" i="5"/>
  <c r="RL116" i="5"/>
  <c r="RK116" i="5"/>
  <c r="RJ116" i="5"/>
  <c r="RI116" i="5"/>
  <c r="RH116" i="5"/>
  <c r="RC116" i="5"/>
  <c r="QZ116" i="5"/>
  <c r="QX116" i="5"/>
  <c r="QV116" i="5"/>
  <c r="QR116" i="5"/>
  <c r="QO116" i="5"/>
  <c r="QN116" i="5"/>
  <c r="QM116" i="5"/>
  <c r="QL116" i="5"/>
  <c r="QK116" i="5"/>
  <c r="QJ116" i="5"/>
  <c r="QI116" i="5"/>
  <c r="QH116" i="5"/>
  <c r="QG116" i="5"/>
  <c r="QF116" i="5"/>
  <c r="QC116" i="5"/>
  <c r="QA116" i="5"/>
  <c r="QS24" i="5" s="1"/>
  <c r="PZ116" i="5"/>
  <c r="PY116" i="5"/>
  <c r="PX116" i="5"/>
  <c r="PW116" i="5"/>
  <c r="PV116" i="5"/>
  <c r="PU116" i="5"/>
  <c r="PT116" i="5"/>
  <c r="PS116" i="5"/>
  <c r="PR116" i="5"/>
  <c r="PQ116" i="5"/>
  <c r="PL116" i="5"/>
  <c r="PI116" i="5"/>
  <c r="PG116" i="5"/>
  <c r="PE116" i="5"/>
  <c r="PA116" i="5"/>
  <c r="OX116" i="5"/>
  <c r="OW116" i="5"/>
  <c r="OV116" i="5"/>
  <c r="OU116" i="5"/>
  <c r="OT116" i="5"/>
  <c r="OS116" i="5"/>
  <c r="OR116" i="5"/>
  <c r="OQ116" i="5"/>
  <c r="OP116" i="5"/>
  <c r="OO116" i="5"/>
  <c r="OL116" i="5"/>
  <c r="OJ116" i="5"/>
  <c r="PB48" i="5" s="1"/>
  <c r="OI116" i="5"/>
  <c r="OH116" i="5"/>
  <c r="OG116" i="5"/>
  <c r="OF116" i="5"/>
  <c r="OE116" i="5"/>
  <c r="OD116" i="5"/>
  <c r="OC116" i="5"/>
  <c r="OB116" i="5"/>
  <c r="OA116" i="5"/>
  <c r="NZ116" i="5"/>
  <c r="NU116" i="5"/>
  <c r="NR116" i="5"/>
  <c r="NP116" i="5"/>
  <c r="NO116" i="5"/>
  <c r="NN116" i="5"/>
  <c r="NJ116" i="5"/>
  <c r="NG116" i="5"/>
  <c r="NF116" i="5"/>
  <c r="NE116" i="5"/>
  <c r="ND116" i="5"/>
  <c r="NC116" i="5"/>
  <c r="NB116" i="5"/>
  <c r="NA116" i="5"/>
  <c r="MZ116" i="5"/>
  <c r="MY116" i="5"/>
  <c r="MX116" i="5"/>
  <c r="MU116" i="5"/>
  <c r="MS116" i="5"/>
  <c r="MR116" i="5"/>
  <c r="MQ116" i="5"/>
  <c r="MP116" i="5"/>
  <c r="MO116" i="5"/>
  <c r="MN116" i="5"/>
  <c r="MM116" i="5"/>
  <c r="ML116" i="5"/>
  <c r="MK116" i="5"/>
  <c r="MJ116" i="5"/>
  <c r="MI116" i="5"/>
  <c r="MD116" i="5"/>
  <c r="MA116" i="5"/>
  <c r="LY116" i="5"/>
  <c r="LX116" i="5"/>
  <c r="LW116" i="5"/>
  <c r="LS116" i="5"/>
  <c r="LP116" i="5"/>
  <c r="LO116" i="5"/>
  <c r="LN116" i="5"/>
  <c r="LM116" i="5"/>
  <c r="LL116" i="5"/>
  <c r="LK116" i="5"/>
  <c r="LJ116" i="5"/>
  <c r="LI116" i="5"/>
  <c r="LH116" i="5"/>
  <c r="LG116" i="5"/>
  <c r="LD116" i="5"/>
  <c r="LB116" i="5"/>
  <c r="LT3" i="5" s="1"/>
  <c r="LA116" i="5"/>
  <c r="KZ116" i="5"/>
  <c r="KY116" i="5"/>
  <c r="KX116" i="5"/>
  <c r="KW116" i="5"/>
  <c r="KV116" i="5"/>
  <c r="KU116" i="5"/>
  <c r="KT116" i="5"/>
  <c r="KS116" i="5"/>
  <c r="KR116" i="5"/>
  <c r="KM116" i="5"/>
  <c r="KJ116" i="5"/>
  <c r="KH116" i="5"/>
  <c r="KG116" i="5"/>
  <c r="KF116" i="5"/>
  <c r="KB116" i="5"/>
  <c r="JY116" i="5"/>
  <c r="JX116" i="5"/>
  <c r="JW116" i="5"/>
  <c r="JV116" i="5"/>
  <c r="JU116" i="5"/>
  <c r="JT116" i="5"/>
  <c r="JS116" i="5"/>
  <c r="JR116" i="5"/>
  <c r="JQ116" i="5"/>
  <c r="JP116" i="5"/>
  <c r="JM116" i="5"/>
  <c r="JK116" i="5"/>
  <c r="JJ116" i="5"/>
  <c r="JI116" i="5"/>
  <c r="JH116" i="5"/>
  <c r="JG116" i="5"/>
  <c r="JF116" i="5"/>
  <c r="JE116" i="5"/>
  <c r="JD116" i="5"/>
  <c r="JC116" i="5"/>
  <c r="JB116" i="5"/>
  <c r="JA116" i="5"/>
  <c r="IV116" i="5"/>
  <c r="IS116" i="5"/>
  <c r="IQ116" i="5"/>
  <c r="IO116" i="5"/>
  <c r="IK116" i="5"/>
  <c r="IH116" i="5"/>
  <c r="IG116" i="5"/>
  <c r="IF116" i="5"/>
  <c r="IE116" i="5"/>
  <c r="ID116" i="5"/>
  <c r="IC116" i="5"/>
  <c r="IB116" i="5"/>
  <c r="IA116" i="5"/>
  <c r="HZ116" i="5"/>
  <c r="HY116" i="5"/>
  <c r="HV116" i="5"/>
  <c r="HT116" i="5"/>
  <c r="HS116" i="5"/>
  <c r="HR116" i="5"/>
  <c r="HQ116" i="5"/>
  <c r="HP116" i="5"/>
  <c r="HO116" i="5"/>
  <c r="HN116" i="5"/>
  <c r="HM116" i="5"/>
  <c r="HL116" i="5"/>
  <c r="HK116" i="5"/>
  <c r="HJ116" i="5"/>
  <c r="HE116" i="5"/>
  <c r="HB116" i="5"/>
  <c r="GZ116" i="5"/>
  <c r="GX116" i="5"/>
  <c r="GT116" i="5"/>
  <c r="GQ116" i="5"/>
  <c r="GP116" i="5"/>
  <c r="GO116" i="5"/>
  <c r="GN116" i="5"/>
  <c r="GM116" i="5"/>
  <c r="GL116" i="5"/>
  <c r="GK116" i="5"/>
  <c r="GJ116" i="5"/>
  <c r="GI116" i="5"/>
  <c r="GH116" i="5"/>
  <c r="GE116" i="5"/>
  <c r="GC116" i="5"/>
  <c r="GU30" i="5" s="1"/>
  <c r="GB116" i="5"/>
  <c r="GA116" i="5"/>
  <c r="FZ116" i="5"/>
  <c r="FY116" i="5"/>
  <c r="FX116" i="5"/>
  <c r="FW116" i="5"/>
  <c r="FV116" i="5"/>
  <c r="FU116" i="5"/>
  <c r="FT116" i="5"/>
  <c r="FS116" i="5"/>
  <c r="FN116" i="5"/>
  <c r="FK116" i="5"/>
  <c r="FI116" i="5"/>
  <c r="FG116" i="5"/>
  <c r="FC116" i="5"/>
  <c r="EZ116" i="5"/>
  <c r="EY116" i="5"/>
  <c r="EX116" i="5"/>
  <c r="EW116" i="5"/>
  <c r="EV116" i="5"/>
  <c r="EU116" i="5"/>
  <c r="ET116" i="5"/>
  <c r="ES116" i="5"/>
  <c r="ER116" i="5"/>
  <c r="EQ116" i="5"/>
  <c r="EN116" i="5"/>
  <c r="EL116" i="5"/>
  <c r="FD3" i="5" s="1"/>
  <c r="EK116" i="5"/>
  <c r="EJ116" i="5"/>
  <c r="EI116" i="5"/>
  <c r="EH116" i="5"/>
  <c r="EG116" i="5"/>
  <c r="EF116" i="5"/>
  <c r="EE116" i="5"/>
  <c r="ED116" i="5"/>
  <c r="EC116" i="5"/>
  <c r="EB116" i="5"/>
  <c r="DW116" i="5"/>
  <c r="DT116" i="5"/>
  <c r="DR116" i="5"/>
  <c r="DQ116" i="5"/>
  <c r="DP116" i="5"/>
  <c r="DO116" i="5"/>
  <c r="DL116" i="5"/>
  <c r="DI116" i="5"/>
  <c r="DH116" i="5"/>
  <c r="DG116" i="5"/>
  <c r="DF116" i="5"/>
  <c r="DE116" i="5"/>
  <c r="DD116" i="5"/>
  <c r="DC116" i="5"/>
  <c r="DB116" i="5"/>
  <c r="DA116" i="5"/>
  <c r="CZ116" i="5"/>
  <c r="CW116" i="5"/>
  <c r="CU116" i="5"/>
  <c r="DM112" i="5" s="1"/>
  <c r="CT116" i="5"/>
  <c r="CS116" i="5"/>
  <c r="CR116" i="5"/>
  <c r="CQ116" i="5"/>
  <c r="CP116" i="5"/>
  <c r="CO116" i="5"/>
  <c r="CN116" i="5"/>
  <c r="CM116" i="5"/>
  <c r="CL116" i="5"/>
  <c r="CK116" i="5"/>
  <c r="CF116" i="5"/>
  <c r="CC116" i="5"/>
  <c r="CA116" i="5"/>
  <c r="BZ116" i="5"/>
  <c r="BY116" i="5"/>
  <c r="BX116" i="5"/>
  <c r="BU116" i="5"/>
  <c r="BR116" i="5"/>
  <c r="BQ116" i="5"/>
  <c r="BP116" i="5"/>
  <c r="BO116" i="5"/>
  <c r="BN116" i="5"/>
  <c r="BM116" i="5"/>
  <c r="BL116" i="5"/>
  <c r="BK116" i="5"/>
  <c r="BJ116" i="5"/>
  <c r="BI116" i="5"/>
  <c r="BF116" i="5"/>
  <c r="BD116" i="5"/>
  <c r="BV24" i="5" s="1"/>
  <c r="BC116" i="5"/>
  <c r="BB116" i="5"/>
  <c r="BA116" i="5"/>
  <c r="AZ116" i="5"/>
  <c r="AY116" i="5"/>
  <c r="AX116" i="5"/>
  <c r="AW116" i="5"/>
  <c r="AV116" i="5"/>
  <c r="AU116" i="5"/>
  <c r="AT116" i="5"/>
  <c r="AO116" i="5"/>
  <c r="AL116" i="5"/>
  <c r="AJ116" i="5"/>
  <c r="AI116" i="5"/>
  <c r="AH116" i="5"/>
  <c r="AG116" i="5"/>
  <c r="AD116" i="5"/>
  <c r="AA116" i="5"/>
  <c r="Z116" i="5"/>
  <c r="Y116" i="5"/>
  <c r="X116" i="5"/>
  <c r="W116" i="5"/>
  <c r="V116" i="5"/>
  <c r="U116" i="5"/>
  <c r="T116" i="5"/>
  <c r="S116" i="5"/>
  <c r="R116" i="5"/>
  <c r="P116" i="5"/>
  <c r="N116" i="5"/>
  <c r="M116" i="5"/>
  <c r="L116" i="5"/>
  <c r="K116" i="5"/>
  <c r="J116" i="5"/>
  <c r="I116" i="5"/>
  <c r="H116" i="5"/>
  <c r="G116" i="5"/>
  <c r="F116" i="5"/>
  <c r="E116" i="5"/>
  <c r="D116" i="5"/>
  <c r="SN115" i="5"/>
  <c r="RV115" i="5"/>
  <c r="RS115" i="5" s="1"/>
  <c r="RB115" i="5"/>
  <c r="QW115" i="5"/>
  <c r="QP115" i="5"/>
  <c r="QE115" i="5"/>
  <c r="QB115" i="5" s="1"/>
  <c r="PF115" i="5"/>
  <c r="ON115" i="5"/>
  <c r="OK115" i="5" s="1"/>
  <c r="NT115" i="5"/>
  <c r="NH115" i="5"/>
  <c r="MW115" i="5"/>
  <c r="MT115" i="5" s="1"/>
  <c r="LQ115" i="5"/>
  <c r="LF115" i="5"/>
  <c r="LC115" i="5" s="1"/>
  <c r="JO115" i="5"/>
  <c r="JL115" i="5" s="1"/>
  <c r="IP115" i="5"/>
  <c r="HX115" i="5"/>
  <c r="HU115" i="5" s="1"/>
  <c r="GY115" i="5"/>
  <c r="GR115" i="5"/>
  <c r="GG115" i="5"/>
  <c r="GD115" i="5" s="1"/>
  <c r="FH115" i="5"/>
  <c r="FA115" i="5"/>
  <c r="EP115" i="5"/>
  <c r="EM115" i="5" s="1"/>
  <c r="DJ115" i="5"/>
  <c r="CY115" i="5"/>
  <c r="CV115" i="5" s="1"/>
  <c r="CE115" i="5"/>
  <c r="CB115" i="5"/>
  <c r="BS115" i="5"/>
  <c r="BH115" i="5"/>
  <c r="BE115" i="5" s="1"/>
  <c r="AN115" i="5"/>
  <c r="AK115" i="5"/>
  <c r="AB115" i="5"/>
  <c r="Q115" i="5"/>
  <c r="O115" i="5" s="1"/>
  <c r="SN114" i="5"/>
  <c r="RV114" i="5"/>
  <c r="RS114" i="5" s="1"/>
  <c r="RB114" i="5"/>
  <c r="QW114" i="5"/>
  <c r="QP114" i="5"/>
  <c r="QE114" i="5"/>
  <c r="QB114" i="5" s="1"/>
  <c r="PF114" i="5"/>
  <c r="ON114" i="5"/>
  <c r="OK114" i="5" s="1"/>
  <c r="NT114" i="5"/>
  <c r="NH114" i="5"/>
  <c r="MW114" i="5"/>
  <c r="MT114" i="5" s="1"/>
  <c r="LQ114" i="5"/>
  <c r="LF114" i="5"/>
  <c r="LC114" i="5" s="1"/>
  <c r="JO114" i="5"/>
  <c r="JL114" i="5" s="1"/>
  <c r="IP114" i="5"/>
  <c r="HX114" i="5"/>
  <c r="HU114" i="5" s="1"/>
  <c r="GY114" i="5"/>
  <c r="GR114" i="5"/>
  <c r="GG114" i="5"/>
  <c r="GD114" i="5" s="1"/>
  <c r="FH114" i="5"/>
  <c r="FA114" i="5"/>
  <c r="EP114" i="5"/>
  <c r="EM114" i="5" s="1"/>
  <c r="DJ114" i="5"/>
  <c r="CY114" i="5"/>
  <c r="CV114" i="5" s="1"/>
  <c r="CE114" i="5"/>
  <c r="CB114" i="5"/>
  <c r="BS114" i="5"/>
  <c r="BH114" i="5"/>
  <c r="BE114" i="5" s="1"/>
  <c r="AN114" i="5"/>
  <c r="AK114" i="5"/>
  <c r="AB114" i="5"/>
  <c r="Q114" i="5"/>
  <c r="O114" i="5" s="1"/>
  <c r="SN113" i="5"/>
  <c r="RV113" i="5"/>
  <c r="RS113" i="5" s="1"/>
  <c r="RB113" i="5"/>
  <c r="QW113" i="5"/>
  <c r="QP113" i="5"/>
  <c r="QE113" i="5"/>
  <c r="QB113" i="5" s="1"/>
  <c r="PF113" i="5"/>
  <c r="ON113" i="5"/>
  <c r="OK113" i="5" s="1"/>
  <c r="NT113" i="5"/>
  <c r="NH113" i="5"/>
  <c r="MW113" i="5"/>
  <c r="MT113" i="5" s="1"/>
  <c r="LQ113" i="5"/>
  <c r="LF113" i="5"/>
  <c r="LC113" i="5" s="1"/>
  <c r="KA113" i="5"/>
  <c r="JO113" i="5"/>
  <c r="JL113" i="5" s="1"/>
  <c r="IP113" i="5"/>
  <c r="IJ113" i="5"/>
  <c r="HX113" i="5"/>
  <c r="HU113" i="5" s="1"/>
  <c r="GY113" i="5"/>
  <c r="GS113" i="5"/>
  <c r="GR113" i="5"/>
  <c r="GG113" i="5"/>
  <c r="GD113" i="5" s="1"/>
  <c r="FH113" i="5"/>
  <c r="FB113" i="5"/>
  <c r="FA113" i="5"/>
  <c r="EP113" i="5"/>
  <c r="EM113" i="5" s="1"/>
  <c r="DK113" i="5"/>
  <c r="DJ113" i="5"/>
  <c r="CY113" i="5"/>
  <c r="CV113" i="5" s="1"/>
  <c r="CE113" i="5"/>
  <c r="CB113" i="5"/>
  <c r="BT113" i="5"/>
  <c r="BS113" i="5"/>
  <c r="BH113" i="5"/>
  <c r="BE113" i="5" s="1"/>
  <c r="AN113" i="5"/>
  <c r="AK113" i="5"/>
  <c r="AC113" i="5"/>
  <c r="AB113" i="5"/>
  <c r="Q113" i="5"/>
  <c r="SN112" i="5"/>
  <c r="RV112" i="5"/>
  <c r="RS112" i="5" s="1"/>
  <c r="RB112" i="5"/>
  <c r="QW112" i="5"/>
  <c r="QP112" i="5"/>
  <c r="QE112" i="5"/>
  <c r="QB112" i="5" s="1"/>
  <c r="PF112" i="5"/>
  <c r="ON112" i="5"/>
  <c r="OK112" i="5" s="1"/>
  <c r="NT112" i="5"/>
  <c r="NH112" i="5"/>
  <c r="MW112" i="5"/>
  <c r="MT112" i="5" s="1"/>
  <c r="LQ112" i="5"/>
  <c r="LF112" i="5"/>
  <c r="LC112" i="5" s="1"/>
  <c r="KA112" i="5"/>
  <c r="JO112" i="5"/>
  <c r="JL112" i="5" s="1"/>
  <c r="IP112" i="5"/>
  <c r="IJ112" i="5"/>
  <c r="HX112" i="5"/>
  <c r="HU112" i="5" s="1"/>
  <c r="GY112" i="5"/>
  <c r="GS112" i="5"/>
  <c r="GR112" i="5"/>
  <c r="GG112" i="5"/>
  <c r="GD112" i="5" s="1"/>
  <c r="FH112" i="5"/>
  <c r="FB112" i="5"/>
  <c r="FA112" i="5"/>
  <c r="EP112" i="5"/>
  <c r="EM112" i="5" s="1"/>
  <c r="DK112" i="5"/>
  <c r="DJ112" i="5"/>
  <c r="CY112" i="5"/>
  <c r="CV112" i="5" s="1"/>
  <c r="CE112" i="5"/>
  <c r="CB112" i="5"/>
  <c r="BT112" i="5"/>
  <c r="BS112" i="5"/>
  <c r="BH112" i="5"/>
  <c r="BE112" i="5" s="1"/>
  <c r="AN112" i="5"/>
  <c r="AK112" i="5"/>
  <c r="AC112" i="5"/>
  <c r="AB112" i="5"/>
  <c r="Q112" i="5"/>
  <c r="SN111" i="5"/>
  <c r="RV111" i="5"/>
  <c r="RS111" i="5" s="1"/>
  <c r="RB111" i="5"/>
  <c r="QW111" i="5"/>
  <c r="QP111" i="5"/>
  <c r="QE111" i="5"/>
  <c r="QB111" i="5" s="1"/>
  <c r="PF111" i="5"/>
  <c r="ON111" i="5"/>
  <c r="OK111" i="5" s="1"/>
  <c r="NT111" i="5"/>
  <c r="NH111" i="5"/>
  <c r="MW111" i="5"/>
  <c r="MT111" i="5" s="1"/>
  <c r="LQ111" i="5"/>
  <c r="LF111" i="5"/>
  <c r="LC111" i="5" s="1"/>
  <c r="JO111" i="5"/>
  <c r="JL111" i="5" s="1"/>
  <c r="IP111" i="5"/>
  <c r="HX111" i="5"/>
  <c r="HU111" i="5" s="1"/>
  <c r="GY111" i="5"/>
  <c r="GR111" i="5"/>
  <c r="GG111" i="5"/>
  <c r="GD111" i="5" s="1"/>
  <c r="FH111" i="5"/>
  <c r="FA111" i="5"/>
  <c r="EP111" i="5"/>
  <c r="EM111" i="5" s="1"/>
  <c r="DJ111" i="5"/>
  <c r="CY111" i="5"/>
  <c r="CV111" i="5" s="1"/>
  <c r="CE111" i="5"/>
  <c r="CB111" i="5"/>
  <c r="BS111" i="5"/>
  <c r="BH111" i="5"/>
  <c r="AN111" i="5"/>
  <c r="AK111" i="5"/>
  <c r="AB111" i="5"/>
  <c r="Q111" i="5"/>
  <c r="O111" i="5" s="1"/>
  <c r="SN110" i="5"/>
  <c r="RV110" i="5"/>
  <c r="RS110" i="5" s="1"/>
  <c r="RB110" i="5"/>
  <c r="QW110" i="5"/>
  <c r="QP110" i="5"/>
  <c r="QE110" i="5"/>
  <c r="QB110" i="5" s="1"/>
  <c r="PF110" i="5"/>
  <c r="ON110" i="5"/>
  <c r="OK110" i="5" s="1"/>
  <c r="NT110" i="5"/>
  <c r="NH110" i="5"/>
  <c r="MW110" i="5"/>
  <c r="MT110" i="5" s="1"/>
  <c r="LQ110" i="5"/>
  <c r="LF110" i="5"/>
  <c r="LC110" i="5" s="1"/>
  <c r="JO110" i="5"/>
  <c r="JL110" i="5" s="1"/>
  <c r="IP110" i="5"/>
  <c r="HX110" i="5"/>
  <c r="HU110" i="5" s="1"/>
  <c r="GY110" i="5"/>
  <c r="GR110" i="5"/>
  <c r="GG110" i="5"/>
  <c r="GD110" i="5" s="1"/>
  <c r="FH110" i="5"/>
  <c r="FA110" i="5"/>
  <c r="EP110" i="5"/>
  <c r="EM110" i="5" s="1"/>
  <c r="DJ110" i="5"/>
  <c r="CY110" i="5"/>
  <c r="CE110" i="5"/>
  <c r="CB110" i="5"/>
  <c r="BS110" i="5"/>
  <c r="BH110" i="5"/>
  <c r="BE110" i="5" s="1"/>
  <c r="AN110" i="5"/>
  <c r="AK110" i="5"/>
  <c r="AB110" i="5"/>
  <c r="Q110" i="5"/>
  <c r="O110" i="5" s="1"/>
  <c r="SN109" i="5"/>
  <c r="RV109" i="5"/>
  <c r="RS109" i="5" s="1"/>
  <c r="RB109" i="5"/>
  <c r="QW109" i="5"/>
  <c r="QP109" i="5"/>
  <c r="QE109" i="5"/>
  <c r="QB109" i="5" s="1"/>
  <c r="PF109" i="5"/>
  <c r="ON109" i="5"/>
  <c r="OK109" i="5" s="1"/>
  <c r="NT109" i="5"/>
  <c r="NH109" i="5"/>
  <c r="MW109" i="5"/>
  <c r="MT109" i="5" s="1"/>
  <c r="LQ109" i="5"/>
  <c r="LF109" i="5"/>
  <c r="LC109" i="5" s="1"/>
  <c r="JO109" i="5"/>
  <c r="JL109" i="5" s="1"/>
  <c r="IP109" i="5"/>
  <c r="HX109" i="5"/>
  <c r="HU109" i="5" s="1"/>
  <c r="GY109" i="5"/>
  <c r="GR109" i="5"/>
  <c r="GG109" i="5"/>
  <c r="GD109" i="5" s="1"/>
  <c r="FH109" i="5"/>
  <c r="FA109" i="5"/>
  <c r="EP109" i="5"/>
  <c r="EM109" i="5" s="1"/>
  <c r="DJ109" i="5"/>
  <c r="CY109" i="5"/>
  <c r="CV109" i="5" s="1"/>
  <c r="CE109" i="5"/>
  <c r="CB109" i="5"/>
  <c r="BS109" i="5"/>
  <c r="BH109" i="5"/>
  <c r="BE109" i="5" s="1"/>
  <c r="AN109" i="5"/>
  <c r="AK109" i="5"/>
  <c r="AB109" i="5"/>
  <c r="Q109" i="5"/>
  <c r="O109" i="5" s="1"/>
  <c r="SN108" i="5"/>
  <c r="RV108" i="5"/>
  <c r="RS108" i="5" s="1"/>
  <c r="RB108" i="5"/>
  <c r="QW108" i="5"/>
  <c r="QP108" i="5"/>
  <c r="QE108" i="5"/>
  <c r="QB108" i="5" s="1"/>
  <c r="PF108" i="5"/>
  <c r="ON108" i="5"/>
  <c r="OK108" i="5" s="1"/>
  <c r="NT108" i="5"/>
  <c r="NH108" i="5"/>
  <c r="MW108" i="5"/>
  <c r="MT108" i="5" s="1"/>
  <c r="LQ108" i="5"/>
  <c r="LF108" i="5"/>
  <c r="LC108" i="5" s="1"/>
  <c r="JO108" i="5"/>
  <c r="JL108" i="5" s="1"/>
  <c r="IP108" i="5"/>
  <c r="HX108" i="5"/>
  <c r="HU108" i="5" s="1"/>
  <c r="GY108" i="5"/>
  <c r="GR108" i="5"/>
  <c r="GG108" i="5"/>
  <c r="GD108" i="5" s="1"/>
  <c r="FH108" i="5"/>
  <c r="FA108" i="5"/>
  <c r="EP108" i="5"/>
  <c r="EM108" i="5" s="1"/>
  <c r="DJ108" i="5"/>
  <c r="CY108" i="5"/>
  <c r="CE108" i="5"/>
  <c r="CB108" i="5"/>
  <c r="BS108" i="5"/>
  <c r="BH108" i="5"/>
  <c r="BE108" i="5" s="1"/>
  <c r="AN108" i="5"/>
  <c r="AK108" i="5"/>
  <c r="AB108" i="5"/>
  <c r="Q108" i="5"/>
  <c r="O108" i="5" s="1"/>
  <c r="SN107" i="5"/>
  <c r="RV107" i="5"/>
  <c r="RS107" i="5" s="1"/>
  <c r="RB107" i="5"/>
  <c r="QW107" i="5"/>
  <c r="QP107" i="5"/>
  <c r="QE107" i="5"/>
  <c r="QB107" i="5" s="1"/>
  <c r="PF107" i="5"/>
  <c r="ON107" i="5"/>
  <c r="OK107" i="5" s="1"/>
  <c r="NT107" i="5"/>
  <c r="NH107" i="5"/>
  <c r="MW107" i="5"/>
  <c r="MT107" i="5" s="1"/>
  <c r="LQ107" i="5"/>
  <c r="LF107" i="5"/>
  <c r="LC107" i="5" s="1"/>
  <c r="JO107" i="5"/>
  <c r="JL107" i="5" s="1"/>
  <c r="IP107" i="5"/>
  <c r="HX107" i="5"/>
  <c r="GY107" i="5"/>
  <c r="GR107" i="5"/>
  <c r="GG107" i="5"/>
  <c r="GD107" i="5" s="1"/>
  <c r="FH107" i="5"/>
  <c r="FA107" i="5"/>
  <c r="EP107" i="5"/>
  <c r="EM107" i="5" s="1"/>
  <c r="DJ107" i="5"/>
  <c r="CY107" i="5"/>
  <c r="CV107" i="5" s="1"/>
  <c r="CE107" i="5"/>
  <c r="CB107" i="5"/>
  <c r="BS107" i="5"/>
  <c r="BH107" i="5"/>
  <c r="BE107" i="5" s="1"/>
  <c r="AN107" i="5"/>
  <c r="AK107" i="5"/>
  <c r="AB107" i="5"/>
  <c r="Q107" i="5"/>
  <c r="O107" i="5" s="1"/>
  <c r="SN106" i="5"/>
  <c r="RV106" i="5"/>
  <c r="RS106" i="5" s="1"/>
  <c r="RB106" i="5"/>
  <c r="QW106" i="5"/>
  <c r="QP106" i="5"/>
  <c r="QE106" i="5"/>
  <c r="QB106" i="5" s="1"/>
  <c r="PF106" i="5"/>
  <c r="ON106" i="5"/>
  <c r="OK106" i="5" s="1"/>
  <c r="NT106" i="5"/>
  <c r="NH106" i="5"/>
  <c r="MW106" i="5"/>
  <c r="MT106" i="5" s="1"/>
  <c r="LR106" i="5"/>
  <c r="LQ106" i="5"/>
  <c r="LF106" i="5"/>
  <c r="LC106" i="5" s="1"/>
  <c r="JO106" i="5"/>
  <c r="JL106" i="5" s="1"/>
  <c r="IP106" i="5"/>
  <c r="HX106" i="5"/>
  <c r="HU106" i="5" s="1"/>
  <c r="GY106" i="5"/>
  <c r="GR106" i="5"/>
  <c r="GG106" i="5"/>
  <c r="GD106" i="5" s="1"/>
  <c r="FH106" i="5"/>
  <c r="FA106" i="5"/>
  <c r="EP106" i="5"/>
  <c r="EM106" i="5" s="1"/>
  <c r="DJ106" i="5"/>
  <c r="CY106" i="5"/>
  <c r="CE106" i="5"/>
  <c r="CB106" i="5"/>
  <c r="BS106" i="5"/>
  <c r="BH106" i="5"/>
  <c r="BE106" i="5" s="1"/>
  <c r="AN106" i="5"/>
  <c r="AK106" i="5"/>
  <c r="AB106" i="5"/>
  <c r="Q106" i="5"/>
  <c r="O106" i="5" s="1"/>
  <c r="SN105" i="5"/>
  <c r="RV105" i="5"/>
  <c r="RS105" i="5" s="1"/>
  <c r="RB105" i="5"/>
  <c r="QW105" i="5"/>
  <c r="QP105" i="5"/>
  <c r="QE105" i="5"/>
  <c r="QB105" i="5" s="1"/>
  <c r="PF105" i="5"/>
  <c r="ON105" i="5"/>
  <c r="OK105" i="5" s="1"/>
  <c r="NT105" i="5"/>
  <c r="NH105" i="5"/>
  <c r="MW105" i="5"/>
  <c r="MT105" i="5" s="1"/>
  <c r="LQ105" i="5"/>
  <c r="LF105" i="5"/>
  <c r="LC105" i="5" s="1"/>
  <c r="JO105" i="5"/>
  <c r="JL105" i="5" s="1"/>
  <c r="IP105" i="5"/>
  <c r="HX105" i="5"/>
  <c r="HU105" i="5" s="1"/>
  <c r="GY105" i="5"/>
  <c r="GR105" i="5"/>
  <c r="GG105" i="5"/>
  <c r="GD105" i="5" s="1"/>
  <c r="FH105" i="5"/>
  <c r="FA105" i="5"/>
  <c r="EP105" i="5"/>
  <c r="EM105" i="5" s="1"/>
  <c r="DJ105" i="5"/>
  <c r="CY105" i="5"/>
  <c r="CV105" i="5" s="1"/>
  <c r="CE105" i="5"/>
  <c r="CB105" i="5"/>
  <c r="BS105" i="5"/>
  <c r="BH105" i="5"/>
  <c r="BE105" i="5" s="1"/>
  <c r="AN105" i="5"/>
  <c r="AK105" i="5"/>
  <c r="AB105" i="5"/>
  <c r="Q105" i="5"/>
  <c r="SN104" i="5"/>
  <c r="RV104" i="5"/>
  <c r="RS104" i="5" s="1"/>
  <c r="RB104" i="5"/>
  <c r="QW104" i="5"/>
  <c r="QP104" i="5"/>
  <c r="QE104" i="5"/>
  <c r="QB104" i="5" s="1"/>
  <c r="PF104" i="5"/>
  <c r="ON104" i="5"/>
  <c r="OK104" i="5" s="1"/>
  <c r="NT104" i="5"/>
  <c r="NH104" i="5"/>
  <c r="MW104" i="5"/>
  <c r="MT104" i="5" s="1"/>
  <c r="LQ104" i="5"/>
  <c r="LF104" i="5"/>
  <c r="LC104" i="5" s="1"/>
  <c r="JO104" i="5"/>
  <c r="JL104" i="5" s="1"/>
  <c r="IP104" i="5"/>
  <c r="HX104" i="5"/>
  <c r="HU104" i="5" s="1"/>
  <c r="GY104" i="5"/>
  <c r="GR104" i="5"/>
  <c r="GG104" i="5"/>
  <c r="GD104" i="5" s="1"/>
  <c r="FH104" i="5"/>
  <c r="FA104" i="5"/>
  <c r="EP104" i="5"/>
  <c r="EM104" i="5" s="1"/>
  <c r="DJ104" i="5"/>
  <c r="CY104" i="5"/>
  <c r="CV104" i="5" s="1"/>
  <c r="CE104" i="5"/>
  <c r="CB104" i="5"/>
  <c r="BS104" i="5"/>
  <c r="BH104" i="5"/>
  <c r="BE104" i="5" s="1"/>
  <c r="AN104" i="5"/>
  <c r="AK104" i="5"/>
  <c r="AB104" i="5"/>
  <c r="Q104" i="5"/>
  <c r="O104" i="5" s="1"/>
  <c r="SN103" i="5"/>
  <c r="RV103" i="5"/>
  <c r="RS103" i="5" s="1"/>
  <c r="RB103" i="5"/>
  <c r="QW103" i="5"/>
  <c r="QP103" i="5"/>
  <c r="QE103" i="5"/>
  <c r="QB103" i="5" s="1"/>
  <c r="PF103" i="5"/>
  <c r="ON103" i="5"/>
  <c r="OK103" i="5" s="1"/>
  <c r="NT103" i="5"/>
  <c r="NH103" i="5"/>
  <c r="MW103" i="5"/>
  <c r="MT103" i="5" s="1"/>
  <c r="LQ103" i="5"/>
  <c r="LF103" i="5"/>
  <c r="LC103" i="5" s="1"/>
  <c r="JO103" i="5"/>
  <c r="JL103" i="5" s="1"/>
  <c r="IP103" i="5"/>
  <c r="HX103" i="5"/>
  <c r="HU103" i="5" s="1"/>
  <c r="GY103" i="5"/>
  <c r="GR103" i="5"/>
  <c r="GG103" i="5"/>
  <c r="GD103" i="5" s="1"/>
  <c r="FH103" i="5"/>
  <c r="FA103" i="5"/>
  <c r="EP103" i="5"/>
  <c r="EM103" i="5" s="1"/>
  <c r="DJ103" i="5"/>
  <c r="CY103" i="5"/>
  <c r="CE103" i="5"/>
  <c r="CB103" i="5"/>
  <c r="BS103" i="5"/>
  <c r="BH103" i="5"/>
  <c r="BE103" i="5" s="1"/>
  <c r="AN103" i="5"/>
  <c r="AK103" i="5"/>
  <c r="AB103" i="5"/>
  <c r="Q103" i="5"/>
  <c r="O103" i="5" s="1"/>
  <c r="SN102" i="5"/>
  <c r="RV102" i="5"/>
  <c r="RS102" i="5" s="1"/>
  <c r="RB102" i="5"/>
  <c r="QW102" i="5"/>
  <c r="QP102" i="5"/>
  <c r="QE102" i="5"/>
  <c r="QB102" i="5" s="1"/>
  <c r="PF102" i="5"/>
  <c r="ON102" i="5"/>
  <c r="OK102" i="5" s="1"/>
  <c r="NT102" i="5"/>
  <c r="NH102" i="5"/>
  <c r="MW102" i="5"/>
  <c r="MT102" i="5" s="1"/>
  <c r="LQ102" i="5"/>
  <c r="LF102" i="5"/>
  <c r="LC102" i="5" s="1"/>
  <c r="JO102" i="5"/>
  <c r="JL102" i="5" s="1"/>
  <c r="IP102" i="5"/>
  <c r="HX102" i="5"/>
  <c r="HU102" i="5" s="1"/>
  <c r="GY102" i="5"/>
  <c r="GR102" i="5"/>
  <c r="GG102" i="5"/>
  <c r="GD102" i="5" s="1"/>
  <c r="FH102" i="5"/>
  <c r="FA102" i="5"/>
  <c r="EP102" i="5"/>
  <c r="EM102" i="5" s="1"/>
  <c r="DJ102" i="5"/>
  <c r="CY102" i="5"/>
  <c r="CV102" i="5" s="1"/>
  <c r="CE102" i="5"/>
  <c r="CB102" i="5"/>
  <c r="BS102" i="5"/>
  <c r="BH102" i="5"/>
  <c r="AN102" i="5"/>
  <c r="AK102" i="5"/>
  <c r="AB102" i="5"/>
  <c r="Q102" i="5"/>
  <c r="O102" i="5" s="1"/>
  <c r="SN101" i="5"/>
  <c r="RV101" i="5"/>
  <c r="RS101" i="5" s="1"/>
  <c r="RB101" i="5"/>
  <c r="QW101" i="5"/>
  <c r="QP101" i="5"/>
  <c r="QE101" i="5"/>
  <c r="QB101" i="5" s="1"/>
  <c r="PF101" i="5"/>
  <c r="ON101" i="5"/>
  <c r="OK101" i="5" s="1"/>
  <c r="NT101" i="5"/>
  <c r="NH101" i="5"/>
  <c r="MW101" i="5"/>
  <c r="MT101" i="5" s="1"/>
  <c r="LQ101" i="5"/>
  <c r="LF101" i="5"/>
  <c r="LC101" i="5" s="1"/>
  <c r="JO101" i="5"/>
  <c r="JL101" i="5" s="1"/>
  <c r="IP101" i="5"/>
  <c r="HX101" i="5"/>
  <c r="HU101" i="5" s="1"/>
  <c r="GY101" i="5"/>
  <c r="GR101" i="5"/>
  <c r="GG101" i="5"/>
  <c r="GD101" i="5" s="1"/>
  <c r="FH101" i="5"/>
  <c r="FA101" i="5"/>
  <c r="EP101" i="5"/>
  <c r="EM101" i="5" s="1"/>
  <c r="DJ101" i="5"/>
  <c r="CY101" i="5"/>
  <c r="CV101" i="5" s="1"/>
  <c r="CE101" i="5"/>
  <c r="CB101" i="5"/>
  <c r="BS101" i="5"/>
  <c r="BH101" i="5"/>
  <c r="BE101" i="5" s="1"/>
  <c r="AN101" i="5"/>
  <c r="AK101" i="5"/>
  <c r="AB101" i="5"/>
  <c r="Q101" i="5"/>
  <c r="O101" i="5" s="1"/>
  <c r="SN100" i="5"/>
  <c r="RV100" i="5"/>
  <c r="RS100" i="5" s="1"/>
  <c r="RB100" i="5"/>
  <c r="QW100" i="5"/>
  <c r="QP100" i="5"/>
  <c r="QE100" i="5"/>
  <c r="QB100" i="5" s="1"/>
  <c r="PF100" i="5"/>
  <c r="ON100" i="5"/>
  <c r="OK100" i="5" s="1"/>
  <c r="NT100" i="5"/>
  <c r="NH100" i="5"/>
  <c r="MW100" i="5"/>
  <c r="MT100" i="5" s="1"/>
  <c r="LQ100" i="5"/>
  <c r="LF100" i="5"/>
  <c r="LC100" i="5" s="1"/>
  <c r="JO100" i="5"/>
  <c r="IP100" i="5"/>
  <c r="HX100" i="5"/>
  <c r="HU100" i="5" s="1"/>
  <c r="GY100" i="5"/>
  <c r="GR100" i="5"/>
  <c r="GG100" i="5"/>
  <c r="GD100" i="5" s="1"/>
  <c r="FH100" i="5"/>
  <c r="FA100" i="5"/>
  <c r="EP100" i="5"/>
  <c r="EM100" i="5" s="1"/>
  <c r="DJ100" i="5"/>
  <c r="CY100" i="5"/>
  <c r="CV100" i="5" s="1"/>
  <c r="CE100" i="5"/>
  <c r="CB100" i="5"/>
  <c r="BS100" i="5"/>
  <c r="BH100" i="5"/>
  <c r="BE100" i="5" s="1"/>
  <c r="AN100" i="5"/>
  <c r="AK100" i="5"/>
  <c r="AB100" i="5"/>
  <c r="Q100" i="5"/>
  <c r="O100" i="5" s="1"/>
  <c r="SN99" i="5"/>
  <c r="RV99" i="5"/>
  <c r="RS99" i="5" s="1"/>
  <c r="RB99" i="5"/>
  <c r="QW99" i="5"/>
  <c r="QP99" i="5"/>
  <c r="QE99" i="5"/>
  <c r="QB99" i="5" s="1"/>
  <c r="PF99" i="5"/>
  <c r="ON99" i="5"/>
  <c r="OK99" i="5" s="1"/>
  <c r="NT99" i="5"/>
  <c r="NH99" i="5"/>
  <c r="MW99" i="5"/>
  <c r="MT99" i="5" s="1"/>
  <c r="LQ99" i="5"/>
  <c r="LF99" i="5"/>
  <c r="LC99" i="5" s="1"/>
  <c r="JO99" i="5"/>
  <c r="JL99" i="5" s="1"/>
  <c r="IP99" i="5"/>
  <c r="HX99" i="5"/>
  <c r="HU99" i="5" s="1"/>
  <c r="GY99" i="5"/>
  <c r="GR99" i="5"/>
  <c r="GG99" i="5"/>
  <c r="GD99" i="5" s="1"/>
  <c r="FH99" i="5"/>
  <c r="FA99" i="5"/>
  <c r="EP99" i="5"/>
  <c r="EM99" i="5" s="1"/>
  <c r="DJ99" i="5"/>
  <c r="CY99" i="5"/>
  <c r="CV99" i="5" s="1"/>
  <c r="CE99" i="5"/>
  <c r="CB99" i="5"/>
  <c r="BS99" i="5"/>
  <c r="BH99" i="5"/>
  <c r="AN99" i="5"/>
  <c r="AK99" i="5"/>
  <c r="AB99" i="5"/>
  <c r="Q99" i="5"/>
  <c r="O99" i="5" s="1"/>
  <c r="SN98" i="5"/>
  <c r="RV98" i="5"/>
  <c r="RS98" i="5" s="1"/>
  <c r="RB98" i="5"/>
  <c r="QW98" i="5"/>
  <c r="QP98" i="5"/>
  <c r="QE98" i="5"/>
  <c r="QB98" i="5" s="1"/>
  <c r="PF98" i="5"/>
  <c r="ON98" i="5"/>
  <c r="OK98" i="5" s="1"/>
  <c r="NT98" i="5"/>
  <c r="NH98" i="5"/>
  <c r="MW98" i="5"/>
  <c r="MT98" i="5" s="1"/>
  <c r="LQ98" i="5"/>
  <c r="LF98" i="5"/>
  <c r="LC98" i="5" s="1"/>
  <c r="JO98" i="5"/>
  <c r="JL98" i="5" s="1"/>
  <c r="IP98" i="5"/>
  <c r="HX98" i="5"/>
  <c r="HU98" i="5" s="1"/>
  <c r="GY98" i="5"/>
  <c r="GR98" i="5"/>
  <c r="GG98" i="5"/>
  <c r="GD98" i="5" s="1"/>
  <c r="FH98" i="5"/>
  <c r="FA98" i="5"/>
  <c r="EP98" i="5"/>
  <c r="EM98" i="5" s="1"/>
  <c r="DJ98" i="5"/>
  <c r="CY98" i="5"/>
  <c r="CV98" i="5" s="1"/>
  <c r="CE98" i="5"/>
  <c r="CB98" i="5"/>
  <c r="BS98" i="5"/>
  <c r="BH98" i="5"/>
  <c r="BE98" i="5" s="1"/>
  <c r="AN98" i="5"/>
  <c r="AK98" i="5"/>
  <c r="AB98" i="5"/>
  <c r="Q98" i="5"/>
  <c r="O98" i="5" s="1"/>
  <c r="SN97" i="5"/>
  <c r="RV97" i="5"/>
  <c r="RS97" i="5" s="1"/>
  <c r="RB97" i="5"/>
  <c r="QW97" i="5"/>
  <c r="QP97" i="5"/>
  <c r="QE97" i="5"/>
  <c r="QB97" i="5" s="1"/>
  <c r="PF97" i="5"/>
  <c r="ON97" i="5"/>
  <c r="OK97" i="5" s="1"/>
  <c r="NT97" i="5"/>
  <c r="NH97" i="5"/>
  <c r="MW97" i="5"/>
  <c r="MT97" i="5" s="1"/>
  <c r="LQ97" i="5"/>
  <c r="LF97" i="5"/>
  <c r="LC97" i="5" s="1"/>
  <c r="JO97" i="5"/>
  <c r="JL97" i="5" s="1"/>
  <c r="IP97" i="5"/>
  <c r="HX97" i="5"/>
  <c r="HU97" i="5" s="1"/>
  <c r="GY97" i="5"/>
  <c r="GR97" i="5"/>
  <c r="GG97" i="5"/>
  <c r="GD97" i="5" s="1"/>
  <c r="FH97" i="5"/>
  <c r="FA97" i="5"/>
  <c r="EP97" i="5"/>
  <c r="EM97" i="5" s="1"/>
  <c r="DJ97" i="5"/>
  <c r="CY97" i="5"/>
  <c r="CV97" i="5" s="1"/>
  <c r="CE97" i="5"/>
  <c r="CB97" i="5"/>
  <c r="BS97" i="5"/>
  <c r="BH97" i="5"/>
  <c r="BE97" i="5" s="1"/>
  <c r="AN97" i="5"/>
  <c r="AK97" i="5"/>
  <c r="AB97" i="5"/>
  <c r="Q97" i="5"/>
  <c r="SN96" i="5"/>
  <c r="SH96" i="5"/>
  <c r="RV96" i="5"/>
  <c r="RS96" i="5" s="1"/>
  <c r="RB96" i="5"/>
  <c r="QW96" i="5"/>
  <c r="QQ96" i="5"/>
  <c r="QP96" i="5"/>
  <c r="QE96" i="5"/>
  <c r="QB96" i="5" s="1"/>
  <c r="PF96" i="5"/>
  <c r="OZ96" i="5"/>
  <c r="ON96" i="5"/>
  <c r="OK96" i="5" s="1"/>
  <c r="NT96" i="5"/>
  <c r="NI96" i="5"/>
  <c r="NH96" i="5"/>
  <c r="MW96" i="5"/>
  <c r="MT96" i="5" s="1"/>
  <c r="LR96" i="5"/>
  <c r="LQ96" i="5"/>
  <c r="LF96" i="5"/>
  <c r="LC96" i="5" s="1"/>
  <c r="JO96" i="5"/>
  <c r="JL96" i="5" s="1"/>
  <c r="IP96" i="5"/>
  <c r="HX96" i="5"/>
  <c r="HU96" i="5" s="1"/>
  <c r="GY96" i="5"/>
  <c r="GR96" i="5"/>
  <c r="GG96" i="5"/>
  <c r="GD96" i="5" s="1"/>
  <c r="FH96" i="5"/>
  <c r="FA96" i="5"/>
  <c r="EP96" i="5"/>
  <c r="EM96" i="5" s="1"/>
  <c r="DJ96" i="5"/>
  <c r="CY96" i="5"/>
  <c r="CV96" i="5" s="1"/>
  <c r="CE96" i="5"/>
  <c r="CB96" i="5"/>
  <c r="BS96" i="5"/>
  <c r="BH96" i="5"/>
  <c r="BE96" i="5" s="1"/>
  <c r="AN96" i="5"/>
  <c r="AK96" i="5"/>
  <c r="AB96" i="5"/>
  <c r="Q96" i="5"/>
  <c r="O96" i="5" s="1"/>
  <c r="SN95" i="5"/>
  <c r="SH95" i="5"/>
  <c r="RV95" i="5"/>
  <c r="RS95" i="5" s="1"/>
  <c r="RB95" i="5"/>
  <c r="QW95" i="5"/>
  <c r="QQ95" i="5"/>
  <c r="QP95" i="5"/>
  <c r="QE95" i="5"/>
  <c r="QB95" i="5" s="1"/>
  <c r="PF95" i="5"/>
  <c r="OZ95" i="5"/>
  <c r="ON95" i="5"/>
  <c r="OK95" i="5" s="1"/>
  <c r="NT95" i="5"/>
  <c r="NI95" i="5"/>
  <c r="NH95" i="5"/>
  <c r="MW95" i="5"/>
  <c r="MT95" i="5" s="1"/>
  <c r="LR95" i="5"/>
  <c r="LQ95" i="5"/>
  <c r="LF95" i="5"/>
  <c r="LC95" i="5" s="1"/>
  <c r="KA95" i="5"/>
  <c r="JO95" i="5"/>
  <c r="JL95" i="5" s="1"/>
  <c r="IP95" i="5"/>
  <c r="IJ95" i="5"/>
  <c r="HX95" i="5"/>
  <c r="HU95" i="5" s="1"/>
  <c r="GY95" i="5"/>
  <c r="GS95" i="5"/>
  <c r="GR95" i="5"/>
  <c r="GG95" i="5"/>
  <c r="GD95" i="5" s="1"/>
  <c r="FH95" i="5"/>
  <c r="FB95" i="5"/>
  <c r="FA95" i="5"/>
  <c r="EP95" i="5"/>
  <c r="EM95" i="5" s="1"/>
  <c r="DK95" i="5"/>
  <c r="DJ95" i="5"/>
  <c r="CY95" i="5"/>
  <c r="CV95" i="5" s="1"/>
  <c r="CE95" i="5"/>
  <c r="CB95" i="5"/>
  <c r="BT95" i="5"/>
  <c r="BS95" i="5"/>
  <c r="BH95" i="5"/>
  <c r="BE95" i="5" s="1"/>
  <c r="AN95" i="5"/>
  <c r="AK95" i="5"/>
  <c r="AC95" i="5"/>
  <c r="AB95" i="5"/>
  <c r="Q95" i="5"/>
  <c r="SN94" i="5"/>
  <c r="RV94" i="5"/>
  <c r="RS94" i="5" s="1"/>
  <c r="RB94" i="5"/>
  <c r="QW94" i="5"/>
  <c r="QP94" i="5"/>
  <c r="QE94" i="5"/>
  <c r="QB94" i="5" s="1"/>
  <c r="PF94" i="5"/>
  <c r="ON94" i="5"/>
  <c r="OK94" i="5" s="1"/>
  <c r="NT94" i="5"/>
  <c r="NH94" i="5"/>
  <c r="MW94" i="5"/>
  <c r="MT94" i="5" s="1"/>
  <c r="LQ94" i="5"/>
  <c r="LF94" i="5"/>
  <c r="LC94" i="5" s="1"/>
  <c r="JO94" i="5"/>
  <c r="JL94" i="5" s="1"/>
  <c r="IP94" i="5"/>
  <c r="HX94" i="5"/>
  <c r="HU94" i="5" s="1"/>
  <c r="GY94" i="5"/>
  <c r="GR94" i="5"/>
  <c r="GG94" i="5"/>
  <c r="GD94" i="5" s="1"/>
  <c r="FH94" i="5"/>
  <c r="FA94" i="5"/>
  <c r="EP94" i="5"/>
  <c r="EM94" i="5" s="1"/>
  <c r="DJ94" i="5"/>
  <c r="CY94" i="5"/>
  <c r="CV94" i="5" s="1"/>
  <c r="CE94" i="5"/>
  <c r="CB94" i="5"/>
  <c r="BS94" i="5"/>
  <c r="BH94" i="5"/>
  <c r="BE94" i="5" s="1"/>
  <c r="AN94" i="5"/>
  <c r="AK94" i="5"/>
  <c r="AB94" i="5"/>
  <c r="Q94" i="5"/>
  <c r="O94" i="5" s="1"/>
  <c r="SN93" i="5"/>
  <c r="RV93" i="5"/>
  <c r="RS93" i="5" s="1"/>
  <c r="RB93" i="5"/>
  <c r="QW93" i="5"/>
  <c r="QP93" i="5"/>
  <c r="QE93" i="5"/>
  <c r="QB93" i="5" s="1"/>
  <c r="PF93" i="5"/>
  <c r="ON93" i="5"/>
  <c r="OK93" i="5" s="1"/>
  <c r="NT93" i="5"/>
  <c r="NH93" i="5"/>
  <c r="MW93" i="5"/>
  <c r="MT93" i="5" s="1"/>
  <c r="LQ93" i="5"/>
  <c r="LF93" i="5"/>
  <c r="LC93" i="5" s="1"/>
  <c r="JO93" i="5"/>
  <c r="JL93" i="5" s="1"/>
  <c r="IP93" i="5"/>
  <c r="HX93" i="5"/>
  <c r="GY93" i="5"/>
  <c r="GR93" i="5"/>
  <c r="GG93" i="5"/>
  <c r="GD93" i="5" s="1"/>
  <c r="FH93" i="5"/>
  <c r="FA93" i="5"/>
  <c r="EP93" i="5"/>
  <c r="EM93" i="5" s="1"/>
  <c r="DJ93" i="5"/>
  <c r="CY93" i="5"/>
  <c r="CV93" i="5" s="1"/>
  <c r="CE93" i="5"/>
  <c r="CB93" i="5"/>
  <c r="BS93" i="5"/>
  <c r="BH93" i="5"/>
  <c r="BE93" i="5" s="1"/>
  <c r="AN93" i="5"/>
  <c r="AK93" i="5"/>
  <c r="AB93" i="5"/>
  <c r="Q93" i="5"/>
  <c r="O93" i="5" s="1"/>
  <c r="SN92" i="5"/>
  <c r="RV92" i="5"/>
  <c r="RS92" i="5" s="1"/>
  <c r="RB92" i="5"/>
  <c r="QW92" i="5"/>
  <c r="QP92" i="5"/>
  <c r="QE92" i="5"/>
  <c r="QB92" i="5" s="1"/>
  <c r="PF92" i="5"/>
  <c r="ON92" i="5"/>
  <c r="OK92" i="5" s="1"/>
  <c r="NT92" i="5"/>
  <c r="NH92" i="5"/>
  <c r="MW92" i="5"/>
  <c r="MT92" i="5" s="1"/>
  <c r="LQ92" i="5"/>
  <c r="LF92" i="5"/>
  <c r="LC92" i="5" s="1"/>
  <c r="JO92" i="5"/>
  <c r="JL92" i="5" s="1"/>
  <c r="IP92" i="5"/>
  <c r="HX92" i="5"/>
  <c r="HU92" i="5" s="1"/>
  <c r="GY92" i="5"/>
  <c r="GR92" i="5"/>
  <c r="GG92" i="5"/>
  <c r="GD92" i="5" s="1"/>
  <c r="FH92" i="5"/>
  <c r="FA92" i="5"/>
  <c r="EP92" i="5"/>
  <c r="EM92" i="5" s="1"/>
  <c r="DJ92" i="5"/>
  <c r="CY92" i="5"/>
  <c r="CV92" i="5" s="1"/>
  <c r="CE92" i="5"/>
  <c r="CB92" i="5"/>
  <c r="BS92" i="5"/>
  <c r="BH92" i="5"/>
  <c r="BE92" i="5" s="1"/>
  <c r="AN92" i="5"/>
  <c r="AK92" i="5"/>
  <c r="AB92" i="5"/>
  <c r="Q92" i="5"/>
  <c r="O92" i="5" s="1"/>
  <c r="SN91" i="5"/>
  <c r="RV91" i="5"/>
  <c r="RS91" i="5" s="1"/>
  <c r="RB91" i="5"/>
  <c r="QW91" i="5"/>
  <c r="QP91" i="5"/>
  <c r="QE91" i="5"/>
  <c r="QB91" i="5" s="1"/>
  <c r="PF91" i="5"/>
  <c r="ON91" i="5"/>
  <c r="OK91" i="5" s="1"/>
  <c r="NT91" i="5"/>
  <c r="NH91" i="5"/>
  <c r="MW91" i="5"/>
  <c r="MT91" i="5" s="1"/>
  <c r="LQ91" i="5"/>
  <c r="LF91" i="5"/>
  <c r="LC91" i="5" s="1"/>
  <c r="KA91" i="5"/>
  <c r="JO91" i="5"/>
  <c r="JL91" i="5" s="1"/>
  <c r="IP91" i="5"/>
  <c r="IJ91" i="5"/>
  <c r="HX91" i="5"/>
  <c r="HU91" i="5" s="1"/>
  <c r="GY91" i="5"/>
  <c r="GS91" i="5"/>
  <c r="GR91" i="5"/>
  <c r="GG91" i="5"/>
  <c r="GD91" i="5" s="1"/>
  <c r="FH91" i="5"/>
  <c r="FB91" i="5"/>
  <c r="FA91" i="5"/>
  <c r="EP91" i="5"/>
  <c r="EM91" i="5" s="1"/>
  <c r="DK91" i="5"/>
  <c r="DJ91" i="5"/>
  <c r="CY91" i="5"/>
  <c r="CV91" i="5" s="1"/>
  <c r="CE91" i="5"/>
  <c r="CB91" i="5"/>
  <c r="BT91" i="5"/>
  <c r="BS91" i="5"/>
  <c r="BH91" i="5"/>
  <c r="BE91" i="5" s="1"/>
  <c r="AN91" i="5"/>
  <c r="AK91" i="5"/>
  <c r="AC91" i="5"/>
  <c r="AB91" i="5"/>
  <c r="Q91" i="5"/>
  <c r="SN90" i="5"/>
  <c r="RV90" i="5"/>
  <c r="RS90" i="5" s="1"/>
  <c r="RB90" i="5"/>
  <c r="QW90" i="5"/>
  <c r="QP90" i="5"/>
  <c r="QE90" i="5"/>
  <c r="QB90" i="5" s="1"/>
  <c r="PF90" i="5"/>
  <c r="ON90" i="5"/>
  <c r="OK90" i="5" s="1"/>
  <c r="NT90" i="5"/>
  <c r="NH90" i="5"/>
  <c r="MW90" i="5"/>
  <c r="MT90" i="5" s="1"/>
  <c r="LQ90" i="5"/>
  <c r="LF90" i="5"/>
  <c r="LC90" i="5" s="1"/>
  <c r="JO90" i="5"/>
  <c r="JL90" i="5" s="1"/>
  <c r="IP90" i="5"/>
  <c r="HX90" i="5"/>
  <c r="HU90" i="5" s="1"/>
  <c r="GY90" i="5"/>
  <c r="GR90" i="5"/>
  <c r="GG90" i="5"/>
  <c r="GD90" i="5" s="1"/>
  <c r="FH90" i="5"/>
  <c r="FA90" i="5"/>
  <c r="EP90" i="5"/>
  <c r="EM90" i="5" s="1"/>
  <c r="DJ90" i="5"/>
  <c r="CY90" i="5"/>
  <c r="CV90" i="5" s="1"/>
  <c r="CE90" i="5"/>
  <c r="CB90" i="5"/>
  <c r="BS90" i="5"/>
  <c r="BH90" i="5"/>
  <c r="BE90" i="5" s="1"/>
  <c r="AN90" i="5"/>
  <c r="AK90" i="5"/>
  <c r="AB90" i="5"/>
  <c r="Q90" i="5"/>
  <c r="SN89" i="5"/>
  <c r="SH89" i="5"/>
  <c r="RV89" i="5"/>
  <c r="RS89" i="5" s="1"/>
  <c r="RB89" i="5"/>
  <c r="QW89" i="5"/>
  <c r="QQ89" i="5"/>
  <c r="QP89" i="5"/>
  <c r="QE89" i="5"/>
  <c r="QB89" i="5" s="1"/>
  <c r="PF89" i="5"/>
  <c r="OZ89" i="5"/>
  <c r="ON89" i="5"/>
  <c r="OK89" i="5" s="1"/>
  <c r="NT89" i="5"/>
  <c r="NI89" i="5"/>
  <c r="NH89" i="5"/>
  <c r="MW89" i="5"/>
  <c r="MT89" i="5" s="1"/>
  <c r="LR89" i="5"/>
  <c r="LQ89" i="5"/>
  <c r="LF89" i="5"/>
  <c r="LC89" i="5" s="1"/>
  <c r="JO89" i="5"/>
  <c r="JL89" i="5" s="1"/>
  <c r="IP89" i="5"/>
  <c r="HX89" i="5"/>
  <c r="HU89" i="5" s="1"/>
  <c r="GY89" i="5"/>
  <c r="GR89" i="5"/>
  <c r="GG89" i="5"/>
  <c r="GD89" i="5" s="1"/>
  <c r="FH89" i="5"/>
  <c r="FA89" i="5"/>
  <c r="EP89" i="5"/>
  <c r="EM89" i="5" s="1"/>
  <c r="DJ89" i="5"/>
  <c r="CY89" i="5"/>
  <c r="CV89" i="5" s="1"/>
  <c r="CE89" i="5"/>
  <c r="CB89" i="5"/>
  <c r="BS89" i="5"/>
  <c r="BH89" i="5"/>
  <c r="BE89" i="5" s="1"/>
  <c r="AN89" i="5"/>
  <c r="AK89" i="5"/>
  <c r="AB89" i="5"/>
  <c r="Q89" i="5"/>
  <c r="O89" i="5" s="1"/>
  <c r="SN88" i="5"/>
  <c r="SH88" i="5"/>
  <c r="RV88" i="5"/>
  <c r="RS88" i="5" s="1"/>
  <c r="RB88" i="5"/>
  <c r="QW88" i="5"/>
  <c r="QQ88" i="5"/>
  <c r="QP88" i="5"/>
  <c r="QE88" i="5"/>
  <c r="QB88" i="5" s="1"/>
  <c r="PF88" i="5"/>
  <c r="OZ88" i="5"/>
  <c r="ON88" i="5"/>
  <c r="OK88" i="5" s="1"/>
  <c r="NT88" i="5"/>
  <c r="NI88" i="5"/>
  <c r="NH88" i="5"/>
  <c r="MW88" i="5"/>
  <c r="MT88" i="5" s="1"/>
  <c r="LR88" i="5"/>
  <c r="LQ88" i="5"/>
  <c r="LF88" i="5"/>
  <c r="LC88" i="5" s="1"/>
  <c r="JO88" i="5"/>
  <c r="JL88" i="5" s="1"/>
  <c r="IP88" i="5"/>
  <c r="HX88" i="5"/>
  <c r="HU88" i="5" s="1"/>
  <c r="GY88" i="5"/>
  <c r="GR88" i="5"/>
  <c r="GG88" i="5"/>
  <c r="GD88" i="5" s="1"/>
  <c r="FH88" i="5"/>
  <c r="FA88" i="5"/>
  <c r="EP88" i="5"/>
  <c r="EM88" i="5" s="1"/>
  <c r="DJ88" i="5"/>
  <c r="CY88" i="5"/>
  <c r="CV88" i="5" s="1"/>
  <c r="CE88" i="5"/>
  <c r="CB88" i="5"/>
  <c r="BS88" i="5"/>
  <c r="BH88" i="5"/>
  <c r="BE88" i="5" s="1"/>
  <c r="AN88" i="5"/>
  <c r="AK88" i="5"/>
  <c r="AB88" i="5"/>
  <c r="Q88" i="5"/>
  <c r="O88" i="5" s="1"/>
  <c r="SN87" i="5"/>
  <c r="RV87" i="5"/>
  <c r="RS87" i="5" s="1"/>
  <c r="RB87" i="5"/>
  <c r="QW87" i="5"/>
  <c r="QP87" i="5"/>
  <c r="QE87" i="5"/>
  <c r="QB87" i="5" s="1"/>
  <c r="PF87" i="5"/>
  <c r="ON87" i="5"/>
  <c r="OK87" i="5" s="1"/>
  <c r="NT87" i="5"/>
  <c r="NH87" i="5"/>
  <c r="MW87" i="5"/>
  <c r="MT87" i="5" s="1"/>
  <c r="LQ87" i="5"/>
  <c r="LF87" i="5"/>
  <c r="LC87" i="5" s="1"/>
  <c r="KA87" i="5"/>
  <c r="JO87" i="5"/>
  <c r="JL87" i="5" s="1"/>
  <c r="IP87" i="5"/>
  <c r="IJ87" i="5"/>
  <c r="HX87" i="5"/>
  <c r="HU87" i="5" s="1"/>
  <c r="GY87" i="5"/>
  <c r="GS87" i="5"/>
  <c r="GR87" i="5"/>
  <c r="GG87" i="5"/>
  <c r="GD87" i="5" s="1"/>
  <c r="FH87" i="5"/>
  <c r="FB87" i="5"/>
  <c r="FA87" i="5"/>
  <c r="EP87" i="5"/>
  <c r="EM87" i="5" s="1"/>
  <c r="DK87" i="5"/>
  <c r="DJ87" i="5"/>
  <c r="CY87" i="5"/>
  <c r="CV87" i="5" s="1"/>
  <c r="CE87" i="5"/>
  <c r="CB87" i="5"/>
  <c r="BT87" i="5"/>
  <c r="BS87" i="5"/>
  <c r="BH87" i="5"/>
  <c r="BE87" i="5" s="1"/>
  <c r="AN87" i="5"/>
  <c r="AK87" i="5"/>
  <c r="AC87" i="5"/>
  <c r="AB87" i="5"/>
  <c r="Q87" i="5"/>
  <c r="O87" i="5" s="1"/>
  <c r="SN86" i="5"/>
  <c r="RV86" i="5"/>
  <c r="RS86" i="5" s="1"/>
  <c r="RB86" i="5"/>
  <c r="QW86" i="5"/>
  <c r="QP86" i="5"/>
  <c r="QE86" i="5"/>
  <c r="QB86" i="5" s="1"/>
  <c r="PF86" i="5"/>
  <c r="ON86" i="5"/>
  <c r="OK86" i="5" s="1"/>
  <c r="NT86" i="5"/>
  <c r="NH86" i="5"/>
  <c r="MW86" i="5"/>
  <c r="MT86" i="5" s="1"/>
  <c r="LQ86" i="5"/>
  <c r="LF86" i="5"/>
  <c r="LC86" i="5" s="1"/>
  <c r="KA86" i="5"/>
  <c r="JO86" i="5"/>
  <c r="JL86" i="5" s="1"/>
  <c r="IP86" i="5"/>
  <c r="IJ86" i="5"/>
  <c r="HX86" i="5"/>
  <c r="HU86" i="5" s="1"/>
  <c r="GY86" i="5"/>
  <c r="GS86" i="5"/>
  <c r="GR86" i="5"/>
  <c r="GG86" i="5"/>
  <c r="GD86" i="5" s="1"/>
  <c r="FH86" i="5"/>
  <c r="FB86" i="5"/>
  <c r="FA86" i="5"/>
  <c r="EP86" i="5"/>
  <c r="EM86" i="5" s="1"/>
  <c r="DK86" i="5"/>
  <c r="DJ86" i="5"/>
  <c r="CY86" i="5"/>
  <c r="CV86" i="5" s="1"/>
  <c r="CE86" i="5"/>
  <c r="CB86" i="5"/>
  <c r="BT86" i="5"/>
  <c r="BS86" i="5"/>
  <c r="BH86" i="5"/>
  <c r="BE86" i="5" s="1"/>
  <c r="AN86" i="5"/>
  <c r="AK86" i="5"/>
  <c r="AC86" i="5"/>
  <c r="AB86" i="5"/>
  <c r="Q86" i="5"/>
  <c r="SN85" i="5"/>
  <c r="RV85" i="5"/>
  <c r="RS85" i="5" s="1"/>
  <c r="RB85" i="5"/>
  <c r="QW85" i="5"/>
  <c r="QP85" i="5"/>
  <c r="QE85" i="5"/>
  <c r="QB85" i="5" s="1"/>
  <c r="PF85" i="5"/>
  <c r="ON85" i="5"/>
  <c r="OK85" i="5" s="1"/>
  <c r="NT85" i="5"/>
  <c r="NH85" i="5"/>
  <c r="MW85" i="5"/>
  <c r="MT85" i="5" s="1"/>
  <c r="LQ85" i="5"/>
  <c r="LF85" i="5"/>
  <c r="KA85" i="5"/>
  <c r="JO85" i="5"/>
  <c r="JL85" i="5" s="1"/>
  <c r="IP85" i="5"/>
  <c r="IJ85" i="5"/>
  <c r="HX85" i="5"/>
  <c r="HU85" i="5" s="1"/>
  <c r="GY85" i="5"/>
  <c r="GS85" i="5"/>
  <c r="GR85" i="5"/>
  <c r="GG85" i="5"/>
  <c r="GD85" i="5" s="1"/>
  <c r="FH85" i="5"/>
  <c r="FB85" i="5"/>
  <c r="FA85" i="5"/>
  <c r="EP85" i="5"/>
  <c r="EM85" i="5" s="1"/>
  <c r="DK85" i="5"/>
  <c r="DJ85" i="5"/>
  <c r="CY85" i="5"/>
  <c r="CV85" i="5" s="1"/>
  <c r="CE85" i="5"/>
  <c r="CB85" i="5"/>
  <c r="BT85" i="5"/>
  <c r="BS85" i="5"/>
  <c r="BH85" i="5"/>
  <c r="BE85" i="5" s="1"/>
  <c r="AN85" i="5"/>
  <c r="AK85" i="5"/>
  <c r="AC85" i="5"/>
  <c r="AB85" i="5"/>
  <c r="Q85" i="5"/>
  <c r="O85" i="5" s="1"/>
  <c r="SN84" i="5"/>
  <c r="RV84" i="5"/>
  <c r="RS84" i="5" s="1"/>
  <c r="RB84" i="5"/>
  <c r="QW84" i="5"/>
  <c r="QP84" i="5"/>
  <c r="QE84" i="5"/>
  <c r="QB84" i="5" s="1"/>
  <c r="PF84" i="5"/>
  <c r="ON84" i="5"/>
  <c r="OK84" i="5" s="1"/>
  <c r="NT84" i="5"/>
  <c r="NH84" i="5"/>
  <c r="MW84" i="5"/>
  <c r="MT84" i="5" s="1"/>
  <c r="LQ84" i="5"/>
  <c r="LF84" i="5"/>
  <c r="LC84" i="5" s="1"/>
  <c r="JO84" i="5"/>
  <c r="JL84" i="5" s="1"/>
  <c r="IP84" i="5"/>
  <c r="HX84" i="5"/>
  <c r="HU84" i="5" s="1"/>
  <c r="GY84" i="5"/>
  <c r="GR84" i="5"/>
  <c r="GG84" i="5"/>
  <c r="GD84" i="5" s="1"/>
  <c r="FH84" i="5"/>
  <c r="FA84" i="5"/>
  <c r="EP84" i="5"/>
  <c r="EM84" i="5" s="1"/>
  <c r="DJ84" i="5"/>
  <c r="CY84" i="5"/>
  <c r="CV84" i="5" s="1"/>
  <c r="CE84" i="5"/>
  <c r="CB84" i="5"/>
  <c r="BS84" i="5"/>
  <c r="BH84" i="5"/>
  <c r="BE84" i="5" s="1"/>
  <c r="AN84" i="5"/>
  <c r="AK84" i="5"/>
  <c r="AB84" i="5"/>
  <c r="Q84" i="5"/>
  <c r="SN83" i="5"/>
  <c r="RV83" i="5"/>
  <c r="RS83" i="5" s="1"/>
  <c r="RB83" i="5"/>
  <c r="QW83" i="5"/>
  <c r="QP83" i="5"/>
  <c r="QE83" i="5"/>
  <c r="QB83" i="5" s="1"/>
  <c r="PF83" i="5"/>
  <c r="ON83" i="5"/>
  <c r="OK83" i="5" s="1"/>
  <c r="NT83" i="5"/>
  <c r="NH83" i="5"/>
  <c r="MW83" i="5"/>
  <c r="MT83" i="5" s="1"/>
  <c r="LQ83" i="5"/>
  <c r="LF83" i="5"/>
  <c r="LC83" i="5" s="1"/>
  <c r="JO83" i="5"/>
  <c r="IP83" i="5"/>
  <c r="HX83" i="5"/>
  <c r="HU83" i="5" s="1"/>
  <c r="GY83" i="5"/>
  <c r="GR83" i="5"/>
  <c r="GG83" i="5"/>
  <c r="GD83" i="5" s="1"/>
  <c r="FH83" i="5"/>
  <c r="FA83" i="5"/>
  <c r="EP83" i="5"/>
  <c r="EM83" i="5" s="1"/>
  <c r="DJ83" i="5"/>
  <c r="CY83" i="5"/>
  <c r="CV83" i="5" s="1"/>
  <c r="CE83" i="5"/>
  <c r="CB83" i="5"/>
  <c r="BS83" i="5"/>
  <c r="BH83" i="5"/>
  <c r="BE83" i="5" s="1"/>
  <c r="AN83" i="5"/>
  <c r="AK83" i="5"/>
  <c r="AB83" i="5"/>
  <c r="Q83" i="5"/>
  <c r="O83" i="5" s="1"/>
  <c r="SN82" i="5"/>
  <c r="RV82" i="5"/>
  <c r="RS82" i="5" s="1"/>
  <c r="RB82" i="5"/>
  <c r="QW82" i="5"/>
  <c r="QP82" i="5"/>
  <c r="QE82" i="5"/>
  <c r="QB82" i="5" s="1"/>
  <c r="PF82" i="5"/>
  <c r="ON82" i="5"/>
  <c r="OK82" i="5" s="1"/>
  <c r="NT82" i="5"/>
  <c r="NH82" i="5"/>
  <c r="MW82" i="5"/>
  <c r="MT82" i="5" s="1"/>
  <c r="LQ82" i="5"/>
  <c r="LF82" i="5"/>
  <c r="LC82" i="5" s="1"/>
  <c r="JO82" i="5"/>
  <c r="JL82" i="5" s="1"/>
  <c r="IP82" i="5"/>
  <c r="HX82" i="5"/>
  <c r="HU82" i="5" s="1"/>
  <c r="GY82" i="5"/>
  <c r="GR82" i="5"/>
  <c r="GG82" i="5"/>
  <c r="GD82" i="5" s="1"/>
  <c r="FH82" i="5"/>
  <c r="FA82" i="5"/>
  <c r="EP82" i="5"/>
  <c r="EM82" i="5" s="1"/>
  <c r="DJ82" i="5"/>
  <c r="CY82" i="5"/>
  <c r="CV82" i="5" s="1"/>
  <c r="CE82" i="5"/>
  <c r="CB82" i="5"/>
  <c r="BS82" i="5"/>
  <c r="BH82" i="5"/>
  <c r="BE82" i="5" s="1"/>
  <c r="AN82" i="5"/>
  <c r="AK82" i="5"/>
  <c r="AB82" i="5"/>
  <c r="Q82" i="5"/>
  <c r="SN81" i="5"/>
  <c r="RV81" i="5"/>
  <c r="RS81" i="5" s="1"/>
  <c r="RB81" i="5"/>
  <c r="QW81" i="5"/>
  <c r="QP81" i="5"/>
  <c r="QE81" i="5"/>
  <c r="QB81" i="5" s="1"/>
  <c r="PF81" i="5"/>
  <c r="ON81" i="5"/>
  <c r="OK81" i="5" s="1"/>
  <c r="NT81" i="5"/>
  <c r="NH81" i="5"/>
  <c r="MW81" i="5"/>
  <c r="MT81" i="5" s="1"/>
  <c r="LQ81" i="5"/>
  <c r="LF81" i="5"/>
  <c r="JO81" i="5"/>
  <c r="JL81" i="5" s="1"/>
  <c r="IP81" i="5"/>
  <c r="HX81" i="5"/>
  <c r="HU81" i="5" s="1"/>
  <c r="GY81" i="5"/>
  <c r="GR81" i="5"/>
  <c r="GG81" i="5"/>
  <c r="GD81" i="5" s="1"/>
  <c r="FH81" i="5"/>
  <c r="FA81" i="5"/>
  <c r="EP81" i="5"/>
  <c r="EM81" i="5" s="1"/>
  <c r="DJ81" i="5"/>
  <c r="CY81" i="5"/>
  <c r="CV81" i="5" s="1"/>
  <c r="CE81" i="5"/>
  <c r="CB81" i="5"/>
  <c r="BS81" i="5"/>
  <c r="BH81" i="5"/>
  <c r="BE81" i="5" s="1"/>
  <c r="AN81" i="5"/>
  <c r="AK81" i="5"/>
  <c r="AB81" i="5"/>
  <c r="Q81" i="5"/>
  <c r="O81" i="5" s="1"/>
  <c r="SN80" i="5"/>
  <c r="RV80" i="5"/>
  <c r="RS80" i="5" s="1"/>
  <c r="RB80" i="5"/>
  <c r="QW80" i="5"/>
  <c r="QP80" i="5"/>
  <c r="QE80" i="5"/>
  <c r="QB80" i="5" s="1"/>
  <c r="PF80" i="5"/>
  <c r="ON80" i="5"/>
  <c r="OK80" i="5" s="1"/>
  <c r="NT80" i="5"/>
  <c r="NH80" i="5"/>
  <c r="MW80" i="5"/>
  <c r="MT80" i="5" s="1"/>
  <c r="LQ80" i="5"/>
  <c r="LF80" i="5"/>
  <c r="LC80" i="5" s="1"/>
  <c r="JO80" i="5"/>
  <c r="JL80" i="5" s="1"/>
  <c r="IP80" i="5"/>
  <c r="HX80" i="5"/>
  <c r="HU80" i="5" s="1"/>
  <c r="GY80" i="5"/>
  <c r="GR80" i="5"/>
  <c r="GG80" i="5"/>
  <c r="GD80" i="5" s="1"/>
  <c r="FH80" i="5"/>
  <c r="FA80" i="5"/>
  <c r="EP80" i="5"/>
  <c r="EM80" i="5" s="1"/>
  <c r="DJ80" i="5"/>
  <c r="CY80" i="5"/>
  <c r="CV80" i="5" s="1"/>
  <c r="CE80" i="5"/>
  <c r="CB80" i="5"/>
  <c r="BS80" i="5"/>
  <c r="BH80" i="5"/>
  <c r="AN80" i="5"/>
  <c r="AK80" i="5"/>
  <c r="AB80" i="5"/>
  <c r="Q80" i="5"/>
  <c r="O80" i="5" s="1"/>
  <c r="SN79" i="5"/>
  <c r="RV79" i="5"/>
  <c r="RS79" i="5" s="1"/>
  <c r="RB79" i="5"/>
  <c r="QW79" i="5"/>
  <c r="QP79" i="5"/>
  <c r="QE79" i="5"/>
  <c r="QB79" i="5" s="1"/>
  <c r="PF79" i="5"/>
  <c r="ON79" i="5"/>
  <c r="OK79" i="5" s="1"/>
  <c r="NT79" i="5"/>
  <c r="NH79" i="5"/>
  <c r="MW79" i="5"/>
  <c r="MT79" i="5" s="1"/>
  <c r="LQ79" i="5"/>
  <c r="LF79" i="5"/>
  <c r="LC79" i="5" s="1"/>
  <c r="JO79" i="5"/>
  <c r="JL79" i="5" s="1"/>
  <c r="IP79" i="5"/>
  <c r="HX79" i="5"/>
  <c r="HU79" i="5" s="1"/>
  <c r="GY79" i="5"/>
  <c r="GR79" i="5"/>
  <c r="GG79" i="5"/>
  <c r="FH79" i="5"/>
  <c r="FA79" i="5"/>
  <c r="EP79" i="5"/>
  <c r="EM79" i="5" s="1"/>
  <c r="DJ79" i="5"/>
  <c r="CY79" i="5"/>
  <c r="CV79" i="5" s="1"/>
  <c r="CE79" i="5"/>
  <c r="CB79" i="5"/>
  <c r="BS79" i="5"/>
  <c r="BH79" i="5"/>
  <c r="BE79" i="5" s="1"/>
  <c r="AN79" i="5"/>
  <c r="AK79" i="5"/>
  <c r="AB79" i="5"/>
  <c r="Q79" i="5"/>
  <c r="O79" i="5" s="1"/>
  <c r="SN78" i="5"/>
  <c r="RV78" i="5"/>
  <c r="RS78" i="5" s="1"/>
  <c r="RB78" i="5"/>
  <c r="QW78" i="5"/>
  <c r="QP78" i="5"/>
  <c r="QE78" i="5"/>
  <c r="QB78" i="5" s="1"/>
  <c r="PF78" i="5"/>
  <c r="ON78" i="5"/>
  <c r="OK78" i="5" s="1"/>
  <c r="NT78" i="5"/>
  <c r="NH78" i="5"/>
  <c r="MW78" i="5"/>
  <c r="MT78" i="5" s="1"/>
  <c r="LQ78" i="5"/>
  <c r="LF78" i="5"/>
  <c r="LC78" i="5" s="1"/>
  <c r="JO78" i="5"/>
  <c r="JL78" i="5" s="1"/>
  <c r="IP78" i="5"/>
  <c r="HX78" i="5"/>
  <c r="HU78" i="5" s="1"/>
  <c r="GY78" i="5"/>
  <c r="GR78" i="5"/>
  <c r="GG78" i="5"/>
  <c r="GD78" i="5" s="1"/>
  <c r="FH78" i="5"/>
  <c r="FA78" i="5"/>
  <c r="EP78" i="5"/>
  <c r="EM78" i="5" s="1"/>
  <c r="DJ78" i="5"/>
  <c r="CY78" i="5"/>
  <c r="CV78" i="5" s="1"/>
  <c r="CE78" i="5"/>
  <c r="CB78" i="5"/>
  <c r="BS78" i="5"/>
  <c r="BH78" i="5"/>
  <c r="BE78" i="5" s="1"/>
  <c r="AN78" i="5"/>
  <c r="AK78" i="5"/>
  <c r="AB78" i="5"/>
  <c r="Q78" i="5"/>
  <c r="O78" i="5" s="1"/>
  <c r="SN77" i="5"/>
  <c r="RV77" i="5"/>
  <c r="RS77" i="5" s="1"/>
  <c r="RB77" i="5"/>
  <c r="QW77" i="5"/>
  <c r="QP77" i="5"/>
  <c r="QE77" i="5"/>
  <c r="QB77" i="5" s="1"/>
  <c r="PF77" i="5"/>
  <c r="ON77" i="5"/>
  <c r="OK77" i="5" s="1"/>
  <c r="NT77" i="5"/>
  <c r="NH77" i="5"/>
  <c r="MW77" i="5"/>
  <c r="MT77" i="5" s="1"/>
  <c r="LQ77" i="5"/>
  <c r="LF77" i="5"/>
  <c r="LC77" i="5" s="1"/>
  <c r="KA77" i="5"/>
  <c r="JO77" i="5"/>
  <c r="JL77" i="5" s="1"/>
  <c r="IP77" i="5"/>
  <c r="IJ77" i="5"/>
  <c r="HX77" i="5"/>
  <c r="HU77" i="5" s="1"/>
  <c r="GY77" i="5"/>
  <c r="GS77" i="5"/>
  <c r="GR77" i="5"/>
  <c r="GG77" i="5"/>
  <c r="GD77" i="5" s="1"/>
  <c r="FH77" i="5"/>
  <c r="FB77" i="5"/>
  <c r="FA77" i="5"/>
  <c r="EP77" i="5"/>
  <c r="EM77" i="5" s="1"/>
  <c r="DK77" i="5"/>
  <c r="DJ77" i="5"/>
  <c r="CY77" i="5"/>
  <c r="CV77" i="5" s="1"/>
  <c r="CE77" i="5"/>
  <c r="CB77" i="5"/>
  <c r="BT77" i="5"/>
  <c r="BS77" i="5"/>
  <c r="BH77" i="5"/>
  <c r="BE77" i="5" s="1"/>
  <c r="AN77" i="5"/>
  <c r="AK77" i="5"/>
  <c r="AC77" i="5"/>
  <c r="AB77" i="5"/>
  <c r="Q77" i="5"/>
  <c r="SN76" i="5"/>
  <c r="RV76" i="5"/>
  <c r="RS76" i="5" s="1"/>
  <c r="RB76" i="5"/>
  <c r="QW76" i="5"/>
  <c r="QP76" i="5"/>
  <c r="QE76" i="5"/>
  <c r="QB76" i="5" s="1"/>
  <c r="PF76" i="5"/>
  <c r="ON76" i="5"/>
  <c r="OK76" i="5" s="1"/>
  <c r="NT76" i="5"/>
  <c r="NH76" i="5"/>
  <c r="MW76" i="5"/>
  <c r="MT76" i="5" s="1"/>
  <c r="LQ76" i="5"/>
  <c r="LF76" i="5"/>
  <c r="LC76" i="5" s="1"/>
  <c r="JO76" i="5"/>
  <c r="JL76" i="5" s="1"/>
  <c r="IP76" i="5"/>
  <c r="HX76" i="5"/>
  <c r="HU76" i="5" s="1"/>
  <c r="GY76" i="5"/>
  <c r="GR76" i="5"/>
  <c r="GG76" i="5"/>
  <c r="GD76" i="5" s="1"/>
  <c r="FH76" i="5"/>
  <c r="FA76" i="5"/>
  <c r="EP76" i="5"/>
  <c r="EM76" i="5" s="1"/>
  <c r="DJ76" i="5"/>
  <c r="CY76" i="5"/>
  <c r="CV76" i="5" s="1"/>
  <c r="CE76" i="5"/>
  <c r="CB76" i="5"/>
  <c r="BS76" i="5"/>
  <c r="BH76" i="5"/>
  <c r="BE76" i="5" s="1"/>
  <c r="AN76" i="5"/>
  <c r="AK76" i="5"/>
  <c r="AB76" i="5"/>
  <c r="Q76" i="5"/>
  <c r="O76" i="5" s="1"/>
  <c r="SN75" i="5"/>
  <c r="SH75" i="5"/>
  <c r="RV75" i="5"/>
  <c r="RS75" i="5" s="1"/>
  <c r="RB75" i="5"/>
  <c r="QW75" i="5"/>
  <c r="QQ75" i="5"/>
  <c r="QP75" i="5"/>
  <c r="QE75" i="5"/>
  <c r="QB75" i="5" s="1"/>
  <c r="PF75" i="5"/>
  <c r="OZ75" i="5"/>
  <c r="ON75" i="5"/>
  <c r="OK75" i="5" s="1"/>
  <c r="NT75" i="5"/>
  <c r="NI75" i="5"/>
  <c r="NH75" i="5"/>
  <c r="MW75" i="5"/>
  <c r="MT75" i="5" s="1"/>
  <c r="LR75" i="5"/>
  <c r="LQ75" i="5"/>
  <c r="LF75" i="5"/>
  <c r="LC75" i="5" s="1"/>
  <c r="JO75" i="5"/>
  <c r="IP75" i="5"/>
  <c r="HX75" i="5"/>
  <c r="HU75" i="5" s="1"/>
  <c r="GY75" i="5"/>
  <c r="GR75" i="5"/>
  <c r="GG75" i="5"/>
  <c r="GD75" i="5" s="1"/>
  <c r="FH75" i="5"/>
  <c r="FA75" i="5"/>
  <c r="EP75" i="5"/>
  <c r="EM75" i="5" s="1"/>
  <c r="DJ75" i="5"/>
  <c r="CY75" i="5"/>
  <c r="CV75" i="5" s="1"/>
  <c r="CE75" i="5"/>
  <c r="CB75" i="5"/>
  <c r="BS75" i="5"/>
  <c r="BH75" i="5"/>
  <c r="BE75" i="5" s="1"/>
  <c r="AN75" i="5"/>
  <c r="AK75" i="5"/>
  <c r="AB75" i="5"/>
  <c r="Q75" i="5"/>
  <c r="O75" i="5" s="1"/>
  <c r="SN74" i="5"/>
  <c r="RV74" i="5"/>
  <c r="RS74" i="5" s="1"/>
  <c r="RB74" i="5"/>
  <c r="QW74" i="5"/>
  <c r="QP74" i="5"/>
  <c r="QE74" i="5"/>
  <c r="QB74" i="5" s="1"/>
  <c r="PF74" i="5"/>
  <c r="ON74" i="5"/>
  <c r="OK74" i="5" s="1"/>
  <c r="NT74" i="5"/>
  <c r="NH74" i="5"/>
  <c r="MW74" i="5"/>
  <c r="MT74" i="5" s="1"/>
  <c r="LQ74" i="5"/>
  <c r="LF74" i="5"/>
  <c r="LC74" i="5" s="1"/>
  <c r="JO74" i="5"/>
  <c r="JL74" i="5" s="1"/>
  <c r="IP74" i="5"/>
  <c r="HX74" i="5"/>
  <c r="HU74" i="5" s="1"/>
  <c r="GY74" i="5"/>
  <c r="GR74" i="5"/>
  <c r="GG74" i="5"/>
  <c r="GD74" i="5" s="1"/>
  <c r="FH74" i="5"/>
  <c r="FA74" i="5"/>
  <c r="EP74" i="5"/>
  <c r="EM74" i="5" s="1"/>
  <c r="DJ74" i="5"/>
  <c r="CY74" i="5"/>
  <c r="CV74" i="5" s="1"/>
  <c r="CE74" i="5"/>
  <c r="CB74" i="5"/>
  <c r="BS74" i="5"/>
  <c r="BH74" i="5"/>
  <c r="BE74" i="5" s="1"/>
  <c r="AN74" i="5"/>
  <c r="AK74" i="5"/>
  <c r="AB74" i="5"/>
  <c r="Q74" i="5"/>
  <c r="SN73" i="5"/>
  <c r="RV73" i="5"/>
  <c r="RS73" i="5" s="1"/>
  <c r="RB73" i="5"/>
  <c r="QW73" i="5"/>
  <c r="QP73" i="5"/>
  <c r="QE73" i="5"/>
  <c r="QB73" i="5" s="1"/>
  <c r="PF73" i="5"/>
  <c r="ON73" i="5"/>
  <c r="OK73" i="5" s="1"/>
  <c r="NT73" i="5"/>
  <c r="NH73" i="5"/>
  <c r="MW73" i="5"/>
  <c r="MT73" i="5" s="1"/>
  <c r="LQ73" i="5"/>
  <c r="LF73" i="5"/>
  <c r="LC73" i="5" s="1"/>
  <c r="JO73" i="5"/>
  <c r="JL73" i="5" s="1"/>
  <c r="IP73" i="5"/>
  <c r="HX73" i="5"/>
  <c r="HU73" i="5" s="1"/>
  <c r="GY73" i="5"/>
  <c r="GR73" i="5"/>
  <c r="GG73" i="5"/>
  <c r="GD73" i="5" s="1"/>
  <c r="FH73" i="5"/>
  <c r="FA73" i="5"/>
  <c r="EP73" i="5"/>
  <c r="EM73" i="5" s="1"/>
  <c r="DJ73" i="5"/>
  <c r="CY73" i="5"/>
  <c r="CV73" i="5" s="1"/>
  <c r="CE73" i="5"/>
  <c r="CB73" i="5"/>
  <c r="BS73" i="5"/>
  <c r="BH73" i="5"/>
  <c r="BE73" i="5" s="1"/>
  <c r="AN73" i="5"/>
  <c r="AK73" i="5"/>
  <c r="AB73" i="5"/>
  <c r="Q73" i="5"/>
  <c r="O73" i="5" s="1"/>
  <c r="SN72" i="5"/>
  <c r="RV72" i="5"/>
  <c r="RS72" i="5" s="1"/>
  <c r="RB72" i="5"/>
  <c r="QW72" i="5"/>
  <c r="QP72" i="5"/>
  <c r="QE72" i="5"/>
  <c r="QB72" i="5" s="1"/>
  <c r="PF72" i="5"/>
  <c r="ON72" i="5"/>
  <c r="OK72" i="5" s="1"/>
  <c r="NT72" i="5"/>
  <c r="NH72" i="5"/>
  <c r="MW72" i="5"/>
  <c r="MT72" i="5" s="1"/>
  <c r="LQ72" i="5"/>
  <c r="LF72" i="5"/>
  <c r="LC72" i="5" s="1"/>
  <c r="JO72" i="5"/>
  <c r="JL72" i="5" s="1"/>
  <c r="IP72" i="5"/>
  <c r="HX72" i="5"/>
  <c r="HU72" i="5" s="1"/>
  <c r="GY72" i="5"/>
  <c r="GR72" i="5"/>
  <c r="GG72" i="5"/>
  <c r="GD72" i="5" s="1"/>
  <c r="FH72" i="5"/>
  <c r="FA72" i="5"/>
  <c r="EP72" i="5"/>
  <c r="EM72" i="5" s="1"/>
  <c r="DJ72" i="5"/>
  <c r="CY72" i="5"/>
  <c r="CV72" i="5" s="1"/>
  <c r="CE72" i="5"/>
  <c r="CB72" i="5"/>
  <c r="BS72" i="5"/>
  <c r="BH72" i="5"/>
  <c r="AN72" i="5"/>
  <c r="AK72" i="5"/>
  <c r="AB72" i="5"/>
  <c r="Q72" i="5"/>
  <c r="O72" i="5" s="1"/>
  <c r="SW71" i="5"/>
  <c r="SX71" i="5" s="1"/>
  <c r="SN71" i="5"/>
  <c r="RV71" i="5"/>
  <c r="RS71" i="5" s="1"/>
  <c r="RB71" i="5"/>
  <c r="QW71" i="5"/>
  <c r="QP71" i="5"/>
  <c r="QE71" i="5"/>
  <c r="QB71" i="5" s="1"/>
  <c r="PF71" i="5"/>
  <c r="ON71" i="5"/>
  <c r="OK71" i="5" s="1"/>
  <c r="NT71" i="5"/>
  <c r="NH71" i="5"/>
  <c r="MW71" i="5"/>
  <c r="MT71" i="5" s="1"/>
  <c r="LQ71" i="5"/>
  <c r="LF71" i="5"/>
  <c r="LC71" i="5" s="1"/>
  <c r="JO71" i="5"/>
  <c r="JL71" i="5" s="1"/>
  <c r="IP71" i="5"/>
  <c r="HX71" i="5"/>
  <c r="HU71" i="5" s="1"/>
  <c r="GY71" i="5"/>
  <c r="GR71" i="5"/>
  <c r="GG71" i="5"/>
  <c r="GD71" i="5" s="1"/>
  <c r="FH71" i="5"/>
  <c r="FA71" i="5"/>
  <c r="EP71" i="5"/>
  <c r="EM71" i="5" s="1"/>
  <c r="DJ71" i="5"/>
  <c r="CY71" i="5"/>
  <c r="CV71" i="5" s="1"/>
  <c r="CE71" i="5"/>
  <c r="CB71" i="5"/>
  <c r="BS71" i="5"/>
  <c r="BH71" i="5"/>
  <c r="AN71" i="5"/>
  <c r="AK71" i="5"/>
  <c r="AB71" i="5"/>
  <c r="Q71" i="5"/>
  <c r="O71" i="5" s="1"/>
  <c r="SN70" i="5"/>
  <c r="RV70" i="5"/>
  <c r="RS70" i="5" s="1"/>
  <c r="RB70" i="5"/>
  <c r="QW70" i="5"/>
  <c r="QP70" i="5"/>
  <c r="QE70" i="5"/>
  <c r="QB70" i="5" s="1"/>
  <c r="PF70" i="5"/>
  <c r="ON70" i="5"/>
  <c r="OK70" i="5" s="1"/>
  <c r="NT70" i="5"/>
  <c r="NH70" i="5"/>
  <c r="MW70" i="5"/>
  <c r="MT70" i="5" s="1"/>
  <c r="LQ70" i="5"/>
  <c r="LF70" i="5"/>
  <c r="LC70" i="5" s="1"/>
  <c r="JO70" i="5"/>
  <c r="JL70" i="5" s="1"/>
  <c r="IP70" i="5"/>
  <c r="HX70" i="5"/>
  <c r="HU70" i="5" s="1"/>
  <c r="GY70" i="5"/>
  <c r="GR70" i="5"/>
  <c r="GG70" i="5"/>
  <c r="GD70" i="5" s="1"/>
  <c r="FH70" i="5"/>
  <c r="FA70" i="5"/>
  <c r="EP70" i="5"/>
  <c r="EM70" i="5" s="1"/>
  <c r="DJ70" i="5"/>
  <c r="CY70" i="5"/>
  <c r="CV70" i="5" s="1"/>
  <c r="CE70" i="5"/>
  <c r="CB70" i="5"/>
  <c r="BS70" i="5"/>
  <c r="BH70" i="5"/>
  <c r="BE70" i="5" s="1"/>
  <c r="AN70" i="5"/>
  <c r="AK70" i="5"/>
  <c r="AB70" i="5"/>
  <c r="Q70" i="5"/>
  <c r="SN69" i="5"/>
  <c r="RV69" i="5"/>
  <c r="RS69" i="5" s="1"/>
  <c r="RB69" i="5"/>
  <c r="QW69" i="5"/>
  <c r="QP69" i="5"/>
  <c r="QE69" i="5"/>
  <c r="QB69" i="5" s="1"/>
  <c r="PF69" i="5"/>
  <c r="ON69" i="5"/>
  <c r="OK69" i="5" s="1"/>
  <c r="NT69" i="5"/>
  <c r="NH69" i="5"/>
  <c r="MW69" i="5"/>
  <c r="MT69" i="5" s="1"/>
  <c r="LQ69" i="5"/>
  <c r="LF69" i="5"/>
  <c r="LC69" i="5" s="1"/>
  <c r="JO69" i="5"/>
  <c r="JL69" i="5" s="1"/>
  <c r="IP69" i="5"/>
  <c r="HX69" i="5"/>
  <c r="HU69" i="5" s="1"/>
  <c r="GY69" i="5"/>
  <c r="GR69" i="5"/>
  <c r="GG69" i="5"/>
  <c r="GD69" i="5" s="1"/>
  <c r="FH69" i="5"/>
  <c r="FA69" i="5"/>
  <c r="EP69" i="5"/>
  <c r="EM69" i="5" s="1"/>
  <c r="DJ69" i="5"/>
  <c r="CY69" i="5"/>
  <c r="CV69" i="5" s="1"/>
  <c r="CE69" i="5"/>
  <c r="CB69" i="5"/>
  <c r="BS69" i="5"/>
  <c r="BH69" i="5"/>
  <c r="BE69" i="5" s="1"/>
  <c r="AN69" i="5"/>
  <c r="AK69" i="5"/>
  <c r="AB69" i="5"/>
  <c r="Q69" i="5"/>
  <c r="SW68" i="5"/>
  <c r="SX68" i="5" s="1"/>
  <c r="SN68" i="5"/>
  <c r="SH68" i="5"/>
  <c r="RV68" i="5"/>
  <c r="RS68" i="5" s="1"/>
  <c r="RB68" i="5"/>
  <c r="QW68" i="5"/>
  <c r="QQ68" i="5"/>
  <c r="QP68" i="5"/>
  <c r="QE68" i="5"/>
  <c r="QB68" i="5" s="1"/>
  <c r="PF68" i="5"/>
  <c r="OZ68" i="5"/>
  <c r="ON68" i="5"/>
  <c r="OK68" i="5" s="1"/>
  <c r="NT68" i="5"/>
  <c r="NI68" i="5"/>
  <c r="NH68" i="5"/>
  <c r="MW68" i="5"/>
  <c r="MT68" i="5" s="1"/>
  <c r="LQ68" i="5"/>
  <c r="LF68" i="5"/>
  <c r="LC68" i="5" s="1"/>
  <c r="JO68" i="5"/>
  <c r="JL68" i="5" s="1"/>
  <c r="IP68" i="5"/>
  <c r="HX68" i="5"/>
  <c r="HU68" i="5" s="1"/>
  <c r="GY68" i="5"/>
  <c r="GR68" i="5"/>
  <c r="GG68" i="5"/>
  <c r="GD68" i="5" s="1"/>
  <c r="FH68" i="5"/>
  <c r="FA68" i="5"/>
  <c r="EP68" i="5"/>
  <c r="EM68" i="5" s="1"/>
  <c r="DJ68" i="5"/>
  <c r="CY68" i="5"/>
  <c r="CV68" i="5" s="1"/>
  <c r="CE68" i="5"/>
  <c r="CB68" i="5"/>
  <c r="BS68" i="5"/>
  <c r="BH68" i="5"/>
  <c r="BE68" i="5" s="1"/>
  <c r="AN68" i="5"/>
  <c r="AK68" i="5"/>
  <c r="AB68" i="5"/>
  <c r="Q68" i="5"/>
  <c r="SN67" i="5"/>
  <c r="RV67" i="5"/>
  <c r="RS67" i="5" s="1"/>
  <c r="RB67" i="5"/>
  <c r="QW67" i="5"/>
  <c r="QP67" i="5"/>
  <c r="QE67" i="5"/>
  <c r="QB67" i="5" s="1"/>
  <c r="PF67" i="5"/>
  <c r="ON67" i="5"/>
  <c r="OK67" i="5" s="1"/>
  <c r="NT67" i="5"/>
  <c r="NH67" i="5"/>
  <c r="MW67" i="5"/>
  <c r="MT67" i="5" s="1"/>
  <c r="LQ67" i="5"/>
  <c r="LF67" i="5"/>
  <c r="LC67" i="5" s="1"/>
  <c r="JO67" i="5"/>
  <c r="JL67" i="5" s="1"/>
  <c r="IP67" i="5"/>
  <c r="HX67" i="5"/>
  <c r="HU67" i="5" s="1"/>
  <c r="GY67" i="5"/>
  <c r="GR67" i="5"/>
  <c r="GG67" i="5"/>
  <c r="GD67" i="5" s="1"/>
  <c r="FH67" i="5"/>
  <c r="FA67" i="5"/>
  <c r="EP67" i="5"/>
  <c r="EM67" i="5" s="1"/>
  <c r="DJ67" i="5"/>
  <c r="CY67" i="5"/>
  <c r="CV67" i="5" s="1"/>
  <c r="CE67" i="5"/>
  <c r="CB67" i="5"/>
  <c r="BS67" i="5"/>
  <c r="BH67" i="5"/>
  <c r="BE67" i="5" s="1"/>
  <c r="AN67" i="5"/>
  <c r="AK67" i="5"/>
  <c r="AB67" i="5"/>
  <c r="Q67" i="5"/>
  <c r="O67" i="5" s="1"/>
  <c r="SW66" i="5"/>
  <c r="SX66" i="5" s="1"/>
  <c r="SN66" i="5"/>
  <c r="RV66" i="5"/>
  <c r="RS66" i="5" s="1"/>
  <c r="RB66" i="5"/>
  <c r="QW66" i="5"/>
  <c r="QP66" i="5"/>
  <c r="QE66" i="5"/>
  <c r="QB66" i="5" s="1"/>
  <c r="PF66" i="5"/>
  <c r="ON66" i="5"/>
  <c r="OK66" i="5" s="1"/>
  <c r="NT66" i="5"/>
  <c r="NH66" i="5"/>
  <c r="MW66" i="5"/>
  <c r="MT66" i="5" s="1"/>
  <c r="LQ66" i="5"/>
  <c r="LF66" i="5"/>
  <c r="LC66" i="5" s="1"/>
  <c r="JO66" i="5"/>
  <c r="JL66" i="5" s="1"/>
  <c r="IP66" i="5"/>
  <c r="HX66" i="5"/>
  <c r="HU66" i="5" s="1"/>
  <c r="GY66" i="5"/>
  <c r="GR66" i="5"/>
  <c r="GG66" i="5"/>
  <c r="GD66" i="5" s="1"/>
  <c r="FH66" i="5"/>
  <c r="FA66" i="5"/>
  <c r="EP66" i="5"/>
  <c r="EM66" i="5" s="1"/>
  <c r="DJ66" i="5"/>
  <c r="CY66" i="5"/>
  <c r="CV66" i="5" s="1"/>
  <c r="CE66" i="5"/>
  <c r="CB66" i="5"/>
  <c r="BS66" i="5"/>
  <c r="BH66" i="5"/>
  <c r="BE66" i="5" s="1"/>
  <c r="AN66" i="5"/>
  <c r="AK66" i="5"/>
  <c r="AB66" i="5"/>
  <c r="Q66" i="5"/>
  <c r="O66" i="5" s="1"/>
  <c r="SN65" i="5"/>
  <c r="RV65" i="5"/>
  <c r="RS65" i="5" s="1"/>
  <c r="RB65" i="5"/>
  <c r="QW65" i="5"/>
  <c r="QP65" i="5"/>
  <c r="QE65" i="5"/>
  <c r="QB65" i="5" s="1"/>
  <c r="PF65" i="5"/>
  <c r="ON65" i="5"/>
  <c r="OK65" i="5" s="1"/>
  <c r="NT65" i="5"/>
  <c r="NH65" i="5"/>
  <c r="MW65" i="5"/>
  <c r="MT65" i="5" s="1"/>
  <c r="LQ65" i="5"/>
  <c r="LF65" i="5"/>
  <c r="LC65" i="5" s="1"/>
  <c r="JO65" i="5"/>
  <c r="JL65" i="5" s="1"/>
  <c r="IP65" i="5"/>
  <c r="HX65" i="5"/>
  <c r="HU65" i="5" s="1"/>
  <c r="GY65" i="5"/>
  <c r="GR65" i="5"/>
  <c r="GG65" i="5"/>
  <c r="GD65" i="5" s="1"/>
  <c r="FH65" i="5"/>
  <c r="FA65" i="5"/>
  <c r="EP65" i="5"/>
  <c r="EM65" i="5" s="1"/>
  <c r="DJ65" i="5"/>
  <c r="CY65" i="5"/>
  <c r="CV65" i="5" s="1"/>
  <c r="CE65" i="5"/>
  <c r="CB65" i="5"/>
  <c r="BS65" i="5"/>
  <c r="BH65" i="5"/>
  <c r="BE65" i="5" s="1"/>
  <c r="AN65" i="5"/>
  <c r="AK65" i="5"/>
  <c r="AB65" i="5"/>
  <c r="Q65" i="5"/>
  <c r="SW64" i="5"/>
  <c r="SX64" i="5" s="1"/>
  <c r="SN64" i="5"/>
  <c r="RV64" i="5"/>
  <c r="RS64" i="5" s="1"/>
  <c r="RB64" i="5"/>
  <c r="QW64" i="5"/>
  <c r="QP64" i="5"/>
  <c r="QE64" i="5"/>
  <c r="QB64" i="5" s="1"/>
  <c r="PF64" i="5"/>
  <c r="ON64" i="5"/>
  <c r="OK64" i="5" s="1"/>
  <c r="NT64" i="5"/>
  <c r="NH64" i="5"/>
  <c r="MW64" i="5"/>
  <c r="MT64" i="5" s="1"/>
  <c r="LQ64" i="5"/>
  <c r="LF64" i="5"/>
  <c r="LC64" i="5" s="1"/>
  <c r="JO64" i="5"/>
  <c r="JL64" i="5" s="1"/>
  <c r="IP64" i="5"/>
  <c r="HX64" i="5"/>
  <c r="HU64" i="5" s="1"/>
  <c r="GY64" i="5"/>
  <c r="GR64" i="5"/>
  <c r="GG64" i="5"/>
  <c r="GD64" i="5" s="1"/>
  <c r="FH64" i="5"/>
  <c r="FA64" i="5"/>
  <c r="EP64" i="5"/>
  <c r="EM64" i="5" s="1"/>
  <c r="DJ64" i="5"/>
  <c r="CY64" i="5"/>
  <c r="CV64" i="5" s="1"/>
  <c r="CE64" i="5"/>
  <c r="CB64" i="5"/>
  <c r="BS64" i="5"/>
  <c r="BH64" i="5"/>
  <c r="BE64" i="5" s="1"/>
  <c r="AN64" i="5"/>
  <c r="AK64" i="5"/>
  <c r="AB64" i="5"/>
  <c r="Q64" i="5"/>
  <c r="SN63" i="5"/>
  <c r="RV63" i="5"/>
  <c r="RS63" i="5" s="1"/>
  <c r="RB63" i="5"/>
  <c r="QW63" i="5"/>
  <c r="QP63" i="5"/>
  <c r="QE63" i="5"/>
  <c r="QB63" i="5" s="1"/>
  <c r="PF63" i="5"/>
  <c r="ON63" i="5"/>
  <c r="OK63" i="5" s="1"/>
  <c r="NT63" i="5"/>
  <c r="NH63" i="5"/>
  <c r="MW63" i="5"/>
  <c r="MT63" i="5" s="1"/>
  <c r="LQ63" i="5"/>
  <c r="LF63" i="5"/>
  <c r="LC63" i="5" s="1"/>
  <c r="JO63" i="5"/>
  <c r="JL63" i="5" s="1"/>
  <c r="IP63" i="5"/>
  <c r="HX63" i="5"/>
  <c r="HU63" i="5" s="1"/>
  <c r="GY63" i="5"/>
  <c r="GR63" i="5"/>
  <c r="GG63" i="5"/>
  <c r="GD63" i="5" s="1"/>
  <c r="FH63" i="5"/>
  <c r="FA63" i="5"/>
  <c r="EP63" i="5"/>
  <c r="EM63" i="5" s="1"/>
  <c r="DJ63" i="5"/>
  <c r="CY63" i="5"/>
  <c r="CV63" i="5" s="1"/>
  <c r="CE63" i="5"/>
  <c r="CB63" i="5"/>
  <c r="BS63" i="5"/>
  <c r="BH63" i="5"/>
  <c r="BE63" i="5" s="1"/>
  <c r="AN63" i="5"/>
  <c r="AK63" i="5"/>
  <c r="AB63" i="5"/>
  <c r="Q63" i="5"/>
  <c r="O63" i="5" s="1"/>
  <c r="SW62" i="5"/>
  <c r="SX62" i="5" s="1"/>
  <c r="SN62" i="5"/>
  <c r="RV62" i="5"/>
  <c r="RS62" i="5" s="1"/>
  <c r="RB62" i="5"/>
  <c r="QW62" i="5"/>
  <c r="QP62" i="5"/>
  <c r="QE62" i="5"/>
  <c r="QB62" i="5" s="1"/>
  <c r="PF62" i="5"/>
  <c r="ON62" i="5"/>
  <c r="OK62" i="5" s="1"/>
  <c r="NT62" i="5"/>
  <c r="NH62" i="5"/>
  <c r="MW62" i="5"/>
  <c r="MT62" i="5" s="1"/>
  <c r="LQ62" i="5"/>
  <c r="LF62" i="5"/>
  <c r="LC62" i="5" s="1"/>
  <c r="JO62" i="5"/>
  <c r="JL62" i="5" s="1"/>
  <c r="IP62" i="5"/>
  <c r="HX62" i="5"/>
  <c r="HU62" i="5" s="1"/>
  <c r="GY62" i="5"/>
  <c r="GR62" i="5"/>
  <c r="GG62" i="5"/>
  <c r="GD62" i="5" s="1"/>
  <c r="FH62" i="5"/>
  <c r="FA62" i="5"/>
  <c r="EP62" i="5"/>
  <c r="EM62" i="5" s="1"/>
  <c r="DJ62" i="5"/>
  <c r="CY62" i="5"/>
  <c r="CE62" i="5"/>
  <c r="CB62" i="5"/>
  <c r="BS62" i="5"/>
  <c r="BH62" i="5"/>
  <c r="BE62" i="5" s="1"/>
  <c r="AN62" i="5"/>
  <c r="AK62" i="5"/>
  <c r="AB62" i="5"/>
  <c r="Q62" i="5"/>
  <c r="O62" i="5" s="1"/>
  <c r="SN61" i="5"/>
  <c r="RV61" i="5"/>
  <c r="RS61" i="5" s="1"/>
  <c r="RB61" i="5"/>
  <c r="QW61" i="5"/>
  <c r="QP61" i="5"/>
  <c r="QE61" i="5"/>
  <c r="QB61" i="5" s="1"/>
  <c r="PF61" i="5"/>
  <c r="ON61" i="5"/>
  <c r="OK61" i="5" s="1"/>
  <c r="NT61" i="5"/>
  <c r="NH61" i="5"/>
  <c r="MW61" i="5"/>
  <c r="MT61" i="5" s="1"/>
  <c r="LQ61" i="5"/>
  <c r="LF61" i="5"/>
  <c r="LC61" i="5" s="1"/>
  <c r="JO61" i="5"/>
  <c r="JL61" i="5" s="1"/>
  <c r="IP61" i="5"/>
  <c r="HX61" i="5"/>
  <c r="HU61" i="5" s="1"/>
  <c r="GY61" i="5"/>
  <c r="GR61" i="5"/>
  <c r="GG61" i="5"/>
  <c r="GD61" i="5" s="1"/>
  <c r="FH61" i="5"/>
  <c r="FA61" i="5"/>
  <c r="EP61" i="5"/>
  <c r="EM61" i="5" s="1"/>
  <c r="DJ61" i="5"/>
  <c r="CY61" i="5"/>
  <c r="CV61" i="5" s="1"/>
  <c r="CE61" i="5"/>
  <c r="CB61" i="5"/>
  <c r="BS61" i="5"/>
  <c r="BH61" i="5"/>
  <c r="BE61" i="5" s="1"/>
  <c r="AN61" i="5"/>
  <c r="AK61" i="5"/>
  <c r="AB61" i="5"/>
  <c r="Q61" i="5"/>
  <c r="O61" i="5" s="1"/>
  <c r="SN60" i="5"/>
  <c r="RV60" i="5"/>
  <c r="RS60" i="5" s="1"/>
  <c r="RB60" i="5"/>
  <c r="QW60" i="5"/>
  <c r="QP60" i="5"/>
  <c r="QE60" i="5"/>
  <c r="QB60" i="5" s="1"/>
  <c r="PF60" i="5"/>
  <c r="ON60" i="5"/>
  <c r="OK60" i="5" s="1"/>
  <c r="NT60" i="5"/>
  <c r="NH60" i="5"/>
  <c r="MW60" i="5"/>
  <c r="MT60" i="5" s="1"/>
  <c r="LQ60" i="5"/>
  <c r="LF60" i="5"/>
  <c r="LC60" i="5" s="1"/>
  <c r="JO60" i="5"/>
  <c r="JL60" i="5" s="1"/>
  <c r="IP60" i="5"/>
  <c r="HX60" i="5"/>
  <c r="HU60" i="5" s="1"/>
  <c r="GY60" i="5"/>
  <c r="GR60" i="5"/>
  <c r="GG60" i="5"/>
  <c r="GD60" i="5" s="1"/>
  <c r="FH60" i="5"/>
  <c r="FA60" i="5"/>
  <c r="EP60" i="5"/>
  <c r="EM60" i="5" s="1"/>
  <c r="DJ60" i="5"/>
  <c r="CY60" i="5"/>
  <c r="CV60" i="5" s="1"/>
  <c r="CE60" i="5"/>
  <c r="CB60" i="5"/>
  <c r="BS60" i="5"/>
  <c r="BH60" i="5"/>
  <c r="BE60" i="5" s="1"/>
  <c r="AN60" i="5"/>
  <c r="AK60" i="5"/>
  <c r="AB60" i="5"/>
  <c r="Q60" i="5"/>
  <c r="SN59" i="5"/>
  <c r="SH59" i="5"/>
  <c r="RV59" i="5"/>
  <c r="RS59" i="5" s="1"/>
  <c r="RB59" i="5"/>
  <c r="QW59" i="5"/>
  <c r="QQ59" i="5"/>
  <c r="QP59" i="5"/>
  <c r="QE59" i="5"/>
  <c r="QB59" i="5" s="1"/>
  <c r="PF59" i="5"/>
  <c r="OZ59" i="5"/>
  <c r="ON59" i="5"/>
  <c r="OK59" i="5" s="1"/>
  <c r="NT59" i="5"/>
  <c r="NI59" i="5"/>
  <c r="NH59" i="5"/>
  <c r="MW59" i="5"/>
  <c r="MT59" i="5" s="1"/>
  <c r="LR59" i="5"/>
  <c r="LQ59" i="5"/>
  <c r="LF59" i="5"/>
  <c r="LC59" i="5" s="1"/>
  <c r="KA59" i="5"/>
  <c r="JO59" i="5"/>
  <c r="JL59" i="5" s="1"/>
  <c r="IP59" i="5"/>
  <c r="IJ59" i="5"/>
  <c r="HX59" i="5"/>
  <c r="HU59" i="5" s="1"/>
  <c r="GY59" i="5"/>
  <c r="GS59" i="5"/>
  <c r="GR59" i="5"/>
  <c r="GG59" i="5"/>
  <c r="GD59" i="5" s="1"/>
  <c r="FH59" i="5"/>
  <c r="FB59" i="5"/>
  <c r="FA59" i="5"/>
  <c r="EP59" i="5"/>
  <c r="EM59" i="5" s="1"/>
  <c r="DK59" i="5"/>
  <c r="DJ59" i="5"/>
  <c r="CY59" i="5"/>
  <c r="CV59" i="5" s="1"/>
  <c r="CE59" i="5"/>
  <c r="CB59" i="5"/>
  <c r="BT59" i="5"/>
  <c r="BS59" i="5"/>
  <c r="BH59" i="5"/>
  <c r="BE59" i="5" s="1"/>
  <c r="AN59" i="5"/>
  <c r="AK59" i="5"/>
  <c r="AC59" i="5"/>
  <c r="AB59" i="5"/>
  <c r="Q59" i="5"/>
  <c r="SW58" i="5"/>
  <c r="SX58" i="5" s="1"/>
  <c r="SN58" i="5"/>
  <c r="SH58" i="5"/>
  <c r="RV58" i="5"/>
  <c r="RS58" i="5" s="1"/>
  <c r="RB58" i="5"/>
  <c r="QW58" i="5"/>
  <c r="QQ58" i="5"/>
  <c r="QP58" i="5"/>
  <c r="QE58" i="5"/>
  <c r="QB58" i="5" s="1"/>
  <c r="PF58" i="5"/>
  <c r="OZ58" i="5"/>
  <c r="ON58" i="5"/>
  <c r="OK58" i="5" s="1"/>
  <c r="NT58" i="5"/>
  <c r="NI58" i="5"/>
  <c r="NH58" i="5"/>
  <c r="MW58" i="5"/>
  <c r="MT58" i="5" s="1"/>
  <c r="LR58" i="5"/>
  <c r="LQ58" i="5"/>
  <c r="LF58" i="5"/>
  <c r="LC58" i="5" s="1"/>
  <c r="KA58" i="5"/>
  <c r="JO58" i="5"/>
  <c r="JL58" i="5" s="1"/>
  <c r="IP58" i="5"/>
  <c r="IJ58" i="5"/>
  <c r="HX58" i="5"/>
  <c r="HU58" i="5" s="1"/>
  <c r="GY58" i="5"/>
  <c r="GS58" i="5"/>
  <c r="GR58" i="5"/>
  <c r="GG58" i="5"/>
  <c r="GD58" i="5" s="1"/>
  <c r="FH58" i="5"/>
  <c r="FB58" i="5"/>
  <c r="FA58" i="5"/>
  <c r="EP58" i="5"/>
  <c r="EM58" i="5" s="1"/>
  <c r="DK58" i="5"/>
  <c r="DJ58" i="5"/>
  <c r="CY58" i="5"/>
  <c r="CV58" i="5" s="1"/>
  <c r="CE58" i="5"/>
  <c r="CB58" i="5"/>
  <c r="BT58" i="5"/>
  <c r="BS58" i="5"/>
  <c r="BH58" i="5"/>
  <c r="BE58" i="5" s="1"/>
  <c r="AN58" i="5"/>
  <c r="AK58" i="5"/>
  <c r="AC58" i="5"/>
  <c r="AB58" i="5"/>
  <c r="Q58" i="5"/>
  <c r="O58" i="5" s="1"/>
  <c r="SW57" i="5"/>
  <c r="SX57" i="5" s="1"/>
  <c r="SN57" i="5"/>
  <c r="SH57" i="5"/>
  <c r="RV57" i="5"/>
  <c r="RS57" i="5" s="1"/>
  <c r="RB57" i="5"/>
  <c r="QW57" i="5"/>
  <c r="QQ57" i="5"/>
  <c r="QP57" i="5"/>
  <c r="QE57" i="5"/>
  <c r="QB57" i="5" s="1"/>
  <c r="PF57" i="5"/>
  <c r="OZ57" i="5"/>
  <c r="ON57" i="5"/>
  <c r="OK57" i="5" s="1"/>
  <c r="NT57" i="5"/>
  <c r="NI57" i="5"/>
  <c r="NH57" i="5"/>
  <c r="MW57" i="5"/>
  <c r="MT57" i="5" s="1"/>
  <c r="LR57" i="5"/>
  <c r="LQ57" i="5"/>
  <c r="LF57" i="5"/>
  <c r="LC57" i="5" s="1"/>
  <c r="KA57" i="5"/>
  <c r="JO57" i="5"/>
  <c r="JL57" i="5" s="1"/>
  <c r="IP57" i="5"/>
  <c r="IJ57" i="5"/>
  <c r="HX57" i="5"/>
  <c r="HU57" i="5" s="1"/>
  <c r="GY57" i="5"/>
  <c r="GS57" i="5"/>
  <c r="GR57" i="5"/>
  <c r="GG57" i="5"/>
  <c r="GD57" i="5" s="1"/>
  <c r="FH57" i="5"/>
  <c r="FB57" i="5"/>
  <c r="FA57" i="5"/>
  <c r="EP57" i="5"/>
  <c r="EM57" i="5" s="1"/>
  <c r="DK57" i="5"/>
  <c r="DJ57" i="5"/>
  <c r="CY57" i="5"/>
  <c r="CV57" i="5" s="1"/>
  <c r="CE57" i="5"/>
  <c r="CB57" i="5"/>
  <c r="BT57" i="5"/>
  <c r="BS57" i="5"/>
  <c r="BH57" i="5"/>
  <c r="BE57" i="5" s="1"/>
  <c r="AN57" i="5"/>
  <c r="AK57" i="5"/>
  <c r="AC57" i="5"/>
  <c r="AB57" i="5"/>
  <c r="Q57" i="5"/>
  <c r="O57" i="5" s="1"/>
  <c r="SN56" i="5"/>
  <c r="RV56" i="5"/>
  <c r="RS56" i="5" s="1"/>
  <c r="RB56" i="5"/>
  <c r="QW56" i="5"/>
  <c r="QP56" i="5"/>
  <c r="QE56" i="5"/>
  <c r="QB56" i="5" s="1"/>
  <c r="PF56" i="5"/>
  <c r="ON56" i="5"/>
  <c r="OK56" i="5" s="1"/>
  <c r="NT56" i="5"/>
  <c r="NH56" i="5"/>
  <c r="MW56" i="5"/>
  <c r="MT56" i="5" s="1"/>
  <c r="LR56" i="5"/>
  <c r="LQ56" i="5"/>
  <c r="LF56" i="5"/>
  <c r="LC56" i="5" s="1"/>
  <c r="KA56" i="5"/>
  <c r="JO56" i="5"/>
  <c r="JL56" i="5" s="1"/>
  <c r="IP56" i="5"/>
  <c r="IJ56" i="5"/>
  <c r="HX56" i="5"/>
  <c r="HU56" i="5" s="1"/>
  <c r="GY56" i="5"/>
  <c r="GS56" i="5"/>
  <c r="GR56" i="5"/>
  <c r="GG56" i="5"/>
  <c r="GD56" i="5" s="1"/>
  <c r="FH56" i="5"/>
  <c r="FB56" i="5"/>
  <c r="FA56" i="5"/>
  <c r="EP56" i="5"/>
  <c r="EM56" i="5" s="1"/>
  <c r="DK56" i="5"/>
  <c r="DJ56" i="5"/>
  <c r="CY56" i="5"/>
  <c r="CV56" i="5" s="1"/>
  <c r="CE56" i="5"/>
  <c r="CB56" i="5"/>
  <c r="BT56" i="5"/>
  <c r="BS56" i="5"/>
  <c r="BH56" i="5"/>
  <c r="BE56" i="5" s="1"/>
  <c r="AN56" i="5"/>
  <c r="AK56" i="5"/>
  <c r="AC56" i="5"/>
  <c r="AB56" i="5"/>
  <c r="Q56" i="5"/>
  <c r="O56" i="5" s="1"/>
  <c r="SN55" i="5"/>
  <c r="RV55" i="5"/>
  <c r="RS55" i="5" s="1"/>
  <c r="RB55" i="5"/>
  <c r="QW55" i="5"/>
  <c r="QP55" i="5"/>
  <c r="QE55" i="5"/>
  <c r="QB55" i="5" s="1"/>
  <c r="PF55" i="5"/>
  <c r="ON55" i="5"/>
  <c r="OK55" i="5" s="1"/>
  <c r="NT55" i="5"/>
  <c r="NH55" i="5"/>
  <c r="MW55" i="5"/>
  <c r="MT55" i="5" s="1"/>
  <c r="LR55" i="5"/>
  <c r="LQ55" i="5"/>
  <c r="LF55" i="5"/>
  <c r="LC55" i="5" s="1"/>
  <c r="JO55" i="5"/>
  <c r="JL55" i="5" s="1"/>
  <c r="IP55" i="5"/>
  <c r="HX55" i="5"/>
  <c r="HU55" i="5" s="1"/>
  <c r="GY55" i="5"/>
  <c r="GR55" i="5"/>
  <c r="GG55" i="5"/>
  <c r="GD55" i="5" s="1"/>
  <c r="FH55" i="5"/>
  <c r="FA55" i="5"/>
  <c r="EP55" i="5"/>
  <c r="EM55" i="5" s="1"/>
  <c r="DJ55" i="5"/>
  <c r="CY55" i="5"/>
  <c r="CV55" i="5" s="1"/>
  <c r="CE55" i="5"/>
  <c r="CB55" i="5"/>
  <c r="BS55" i="5"/>
  <c r="BH55" i="5"/>
  <c r="BE55" i="5" s="1"/>
  <c r="AN55" i="5"/>
  <c r="AK55" i="5"/>
  <c r="AB55" i="5"/>
  <c r="Q55" i="5"/>
  <c r="SN54" i="5"/>
  <c r="RV54" i="5"/>
  <c r="RS54" i="5" s="1"/>
  <c r="RB54" i="5"/>
  <c r="QW54" i="5"/>
  <c r="QP54" i="5"/>
  <c r="QE54" i="5"/>
  <c r="QB54" i="5" s="1"/>
  <c r="PF54" i="5"/>
  <c r="ON54" i="5"/>
  <c r="OK54" i="5" s="1"/>
  <c r="NT54" i="5"/>
  <c r="NH54" i="5"/>
  <c r="MW54" i="5"/>
  <c r="MT54" i="5" s="1"/>
  <c r="LQ54" i="5"/>
  <c r="LF54" i="5"/>
  <c r="LC54" i="5" s="1"/>
  <c r="JO54" i="5"/>
  <c r="JL54" i="5" s="1"/>
  <c r="IP54" i="5"/>
  <c r="HX54" i="5"/>
  <c r="HU54" i="5" s="1"/>
  <c r="GY54" i="5"/>
  <c r="GR54" i="5"/>
  <c r="GG54" i="5"/>
  <c r="GD54" i="5" s="1"/>
  <c r="FH54" i="5"/>
  <c r="FA54" i="5"/>
  <c r="EP54" i="5"/>
  <c r="EM54" i="5" s="1"/>
  <c r="DJ54" i="5"/>
  <c r="CY54" i="5"/>
  <c r="CE54" i="5"/>
  <c r="CB54" i="5"/>
  <c r="BS54" i="5"/>
  <c r="BH54" i="5"/>
  <c r="BE54" i="5" s="1"/>
  <c r="AN54" i="5"/>
  <c r="AK54" i="5"/>
  <c r="AB54" i="5"/>
  <c r="Q54" i="5"/>
  <c r="O54" i="5" s="1"/>
  <c r="SW53" i="5"/>
  <c r="SX53" i="5" s="1"/>
  <c r="SN53" i="5"/>
  <c r="RV53" i="5"/>
  <c r="RS53" i="5" s="1"/>
  <c r="RB53" i="5"/>
  <c r="QW53" i="5"/>
  <c r="QP53" i="5"/>
  <c r="QE53" i="5"/>
  <c r="QB53" i="5" s="1"/>
  <c r="PF53" i="5"/>
  <c r="ON53" i="5"/>
  <c r="OK53" i="5" s="1"/>
  <c r="NT53" i="5"/>
  <c r="NH53" i="5"/>
  <c r="MW53" i="5"/>
  <c r="MT53" i="5" s="1"/>
  <c r="LQ53" i="5"/>
  <c r="LF53" i="5"/>
  <c r="LC53" i="5" s="1"/>
  <c r="JO53" i="5"/>
  <c r="JL53" i="5" s="1"/>
  <c r="IP53" i="5"/>
  <c r="HX53" i="5"/>
  <c r="HU53" i="5" s="1"/>
  <c r="GY53" i="5"/>
  <c r="GR53" i="5"/>
  <c r="GG53" i="5"/>
  <c r="GD53" i="5" s="1"/>
  <c r="FH53" i="5"/>
  <c r="FA53" i="5"/>
  <c r="EP53" i="5"/>
  <c r="EM53" i="5" s="1"/>
  <c r="DJ53" i="5"/>
  <c r="CY53" i="5"/>
  <c r="CV53" i="5" s="1"/>
  <c r="CE53" i="5"/>
  <c r="CB53" i="5"/>
  <c r="BS53" i="5"/>
  <c r="BH53" i="5"/>
  <c r="BE53" i="5" s="1"/>
  <c r="AN53" i="5"/>
  <c r="AK53" i="5"/>
  <c r="AB53" i="5"/>
  <c r="Q53" i="5"/>
  <c r="SN52" i="5"/>
  <c r="RV52" i="5"/>
  <c r="RS52" i="5" s="1"/>
  <c r="RB52" i="5"/>
  <c r="QW52" i="5"/>
  <c r="QP52" i="5"/>
  <c r="QE52" i="5"/>
  <c r="QB52" i="5" s="1"/>
  <c r="PF52" i="5"/>
  <c r="ON52" i="5"/>
  <c r="OK52" i="5" s="1"/>
  <c r="NT52" i="5"/>
  <c r="NH52" i="5"/>
  <c r="MW52" i="5"/>
  <c r="MT52" i="5" s="1"/>
  <c r="LQ52" i="5"/>
  <c r="LF52" i="5"/>
  <c r="LC52" i="5" s="1"/>
  <c r="JO52" i="5"/>
  <c r="JL52" i="5" s="1"/>
  <c r="IP52" i="5"/>
  <c r="HX52" i="5"/>
  <c r="HU52" i="5" s="1"/>
  <c r="GY52" i="5"/>
  <c r="GR52" i="5"/>
  <c r="GG52" i="5"/>
  <c r="GD52" i="5" s="1"/>
  <c r="FH52" i="5"/>
  <c r="FA52" i="5"/>
  <c r="EP52" i="5"/>
  <c r="EM52" i="5" s="1"/>
  <c r="DJ52" i="5"/>
  <c r="CY52" i="5"/>
  <c r="CV52" i="5" s="1"/>
  <c r="CE52" i="5"/>
  <c r="CB52" i="5"/>
  <c r="BS52" i="5"/>
  <c r="BH52" i="5"/>
  <c r="BE52" i="5" s="1"/>
  <c r="AN52" i="5"/>
  <c r="AK52" i="5"/>
  <c r="AB52" i="5"/>
  <c r="Q52" i="5"/>
  <c r="SN51" i="5"/>
  <c r="RV51" i="5"/>
  <c r="RS51" i="5" s="1"/>
  <c r="RB51" i="5"/>
  <c r="QW51" i="5"/>
  <c r="QP51" i="5"/>
  <c r="QE51" i="5"/>
  <c r="QB51" i="5" s="1"/>
  <c r="PF51" i="5"/>
  <c r="ON51" i="5"/>
  <c r="OK51" i="5" s="1"/>
  <c r="NT51" i="5"/>
  <c r="NH51" i="5"/>
  <c r="MW51" i="5"/>
  <c r="MT51" i="5" s="1"/>
  <c r="LQ51" i="5"/>
  <c r="LF51" i="5"/>
  <c r="LC51" i="5" s="1"/>
  <c r="JO51" i="5"/>
  <c r="JL51" i="5" s="1"/>
  <c r="IP51" i="5"/>
  <c r="HX51" i="5"/>
  <c r="HU51" i="5" s="1"/>
  <c r="GY51" i="5"/>
  <c r="GR51" i="5"/>
  <c r="GG51" i="5"/>
  <c r="GD51" i="5" s="1"/>
  <c r="FH51" i="5"/>
  <c r="FA51" i="5"/>
  <c r="EP51" i="5"/>
  <c r="EM51" i="5" s="1"/>
  <c r="DJ51" i="5"/>
  <c r="CY51" i="5"/>
  <c r="CV51" i="5" s="1"/>
  <c r="CE51" i="5"/>
  <c r="CB51" i="5"/>
  <c r="BS51" i="5"/>
  <c r="BH51" i="5"/>
  <c r="BE51" i="5" s="1"/>
  <c r="AN51" i="5"/>
  <c r="AK51" i="5"/>
  <c r="AB51" i="5"/>
  <c r="Q51" i="5"/>
  <c r="SN50" i="5"/>
  <c r="RV50" i="5"/>
  <c r="RS50" i="5" s="1"/>
  <c r="RB50" i="5"/>
  <c r="QW50" i="5"/>
  <c r="QP50" i="5"/>
  <c r="QE50" i="5"/>
  <c r="QB50" i="5" s="1"/>
  <c r="PF50" i="5"/>
  <c r="ON50" i="5"/>
  <c r="OK50" i="5" s="1"/>
  <c r="NT50" i="5"/>
  <c r="NH50" i="5"/>
  <c r="MW50" i="5"/>
  <c r="MT50" i="5" s="1"/>
  <c r="LQ50" i="5"/>
  <c r="LF50" i="5"/>
  <c r="LC50" i="5" s="1"/>
  <c r="JO50" i="5"/>
  <c r="JL50" i="5" s="1"/>
  <c r="IP50" i="5"/>
  <c r="HX50" i="5"/>
  <c r="HU50" i="5" s="1"/>
  <c r="GY50" i="5"/>
  <c r="GR50" i="5"/>
  <c r="GG50" i="5"/>
  <c r="GD50" i="5" s="1"/>
  <c r="FH50" i="5"/>
  <c r="FA50" i="5"/>
  <c r="EP50" i="5"/>
  <c r="EM50" i="5" s="1"/>
  <c r="DJ50" i="5"/>
  <c r="CY50" i="5"/>
  <c r="CV50" i="5" s="1"/>
  <c r="CE50" i="5"/>
  <c r="CB50" i="5"/>
  <c r="BS50" i="5"/>
  <c r="BH50" i="5"/>
  <c r="BE50" i="5" s="1"/>
  <c r="AN50" i="5"/>
  <c r="AK50" i="5"/>
  <c r="AB50" i="5"/>
  <c r="Q50" i="5"/>
  <c r="O50" i="5" s="1"/>
  <c r="SN49" i="5"/>
  <c r="RV49" i="5"/>
  <c r="RS49" i="5" s="1"/>
  <c r="RB49" i="5"/>
  <c r="QW49" i="5"/>
  <c r="QP49" i="5"/>
  <c r="QE49" i="5"/>
  <c r="QB49" i="5" s="1"/>
  <c r="PF49" i="5"/>
  <c r="ON49" i="5"/>
  <c r="OK49" i="5" s="1"/>
  <c r="NT49" i="5"/>
  <c r="NH49" i="5"/>
  <c r="MW49" i="5"/>
  <c r="MT49" i="5" s="1"/>
  <c r="LQ49" i="5"/>
  <c r="LF49" i="5"/>
  <c r="LC49" i="5" s="1"/>
  <c r="JO49" i="5"/>
  <c r="JL49" i="5" s="1"/>
  <c r="IP49" i="5"/>
  <c r="HX49" i="5"/>
  <c r="HU49" i="5" s="1"/>
  <c r="GY49" i="5"/>
  <c r="GR49" i="5"/>
  <c r="GG49" i="5"/>
  <c r="GD49" i="5" s="1"/>
  <c r="FH49" i="5"/>
  <c r="FA49" i="5"/>
  <c r="EP49" i="5"/>
  <c r="EM49" i="5" s="1"/>
  <c r="DJ49" i="5"/>
  <c r="CY49" i="5"/>
  <c r="CV49" i="5" s="1"/>
  <c r="CE49" i="5"/>
  <c r="CB49" i="5"/>
  <c r="BS49" i="5"/>
  <c r="BH49" i="5"/>
  <c r="BE49" i="5" s="1"/>
  <c r="AN49" i="5"/>
  <c r="AK49" i="5"/>
  <c r="AB49" i="5"/>
  <c r="Q49" i="5"/>
  <c r="O49" i="5" s="1"/>
  <c r="SN48" i="5"/>
  <c r="RV48" i="5"/>
  <c r="RS48" i="5" s="1"/>
  <c r="RB48" i="5"/>
  <c r="QW48" i="5"/>
  <c r="QP48" i="5"/>
  <c r="QE48" i="5"/>
  <c r="QB48" i="5" s="1"/>
  <c r="PF48" i="5"/>
  <c r="ON48" i="5"/>
  <c r="OK48" i="5" s="1"/>
  <c r="NT48" i="5"/>
  <c r="NH48" i="5"/>
  <c r="MW48" i="5"/>
  <c r="MT48" i="5" s="1"/>
  <c r="LQ48" i="5"/>
  <c r="LF48" i="5"/>
  <c r="LC48" i="5" s="1"/>
  <c r="JO48" i="5"/>
  <c r="JL48" i="5" s="1"/>
  <c r="IP48" i="5"/>
  <c r="HX48" i="5"/>
  <c r="HU48" i="5" s="1"/>
  <c r="GY48" i="5"/>
  <c r="GR48" i="5"/>
  <c r="GG48" i="5"/>
  <c r="GD48" i="5" s="1"/>
  <c r="FH48" i="5"/>
  <c r="FA48" i="5"/>
  <c r="EP48" i="5"/>
  <c r="EM48" i="5" s="1"/>
  <c r="DJ48" i="5"/>
  <c r="CY48" i="5"/>
  <c r="CV48" i="5" s="1"/>
  <c r="CE48" i="5"/>
  <c r="CB48" i="5"/>
  <c r="BS48" i="5"/>
  <c r="BH48" i="5"/>
  <c r="BE48" i="5" s="1"/>
  <c r="AN48" i="5"/>
  <c r="AK48" i="5"/>
  <c r="AB48" i="5"/>
  <c r="Q48" i="5"/>
  <c r="SW47" i="5"/>
  <c r="SX47" i="5" s="1"/>
  <c r="SN47" i="5"/>
  <c r="RV47" i="5"/>
  <c r="RS47" i="5" s="1"/>
  <c r="RB47" i="5"/>
  <c r="QW47" i="5"/>
  <c r="QP47" i="5"/>
  <c r="QE47" i="5"/>
  <c r="QB47" i="5" s="1"/>
  <c r="PF47" i="5"/>
  <c r="ON47" i="5"/>
  <c r="OK47" i="5" s="1"/>
  <c r="NT47" i="5"/>
  <c r="NH47" i="5"/>
  <c r="MW47" i="5"/>
  <c r="MT47" i="5" s="1"/>
  <c r="LQ47" i="5"/>
  <c r="LF47" i="5"/>
  <c r="LC47" i="5" s="1"/>
  <c r="JO47" i="5"/>
  <c r="JL47" i="5" s="1"/>
  <c r="IP47" i="5"/>
  <c r="HX47" i="5"/>
  <c r="HU47" i="5" s="1"/>
  <c r="GY47" i="5"/>
  <c r="GR47" i="5"/>
  <c r="GG47" i="5"/>
  <c r="GD47" i="5" s="1"/>
  <c r="FH47" i="5"/>
  <c r="FA47" i="5"/>
  <c r="EP47" i="5"/>
  <c r="EM47" i="5" s="1"/>
  <c r="DJ47" i="5"/>
  <c r="CY47" i="5"/>
  <c r="CV47" i="5" s="1"/>
  <c r="CE47" i="5"/>
  <c r="CB47" i="5"/>
  <c r="BS47" i="5"/>
  <c r="BH47" i="5"/>
  <c r="BE47" i="5" s="1"/>
  <c r="AN47" i="5"/>
  <c r="AK47" i="5"/>
  <c r="AB47" i="5"/>
  <c r="Q47" i="5"/>
  <c r="SW46" i="5"/>
  <c r="SX46" i="5" s="1"/>
  <c r="SN46" i="5"/>
  <c r="RV46" i="5"/>
  <c r="RS46" i="5" s="1"/>
  <c r="RB46" i="5"/>
  <c r="QW46" i="5"/>
  <c r="QP46" i="5"/>
  <c r="QE46" i="5"/>
  <c r="QB46" i="5" s="1"/>
  <c r="PF46" i="5"/>
  <c r="ON46" i="5"/>
  <c r="OK46" i="5" s="1"/>
  <c r="NT46" i="5"/>
  <c r="NH46" i="5"/>
  <c r="MW46" i="5"/>
  <c r="MT46" i="5" s="1"/>
  <c r="LQ46" i="5"/>
  <c r="LF46" i="5"/>
  <c r="LC46" i="5" s="1"/>
  <c r="JO46" i="5"/>
  <c r="JL46" i="5" s="1"/>
  <c r="IP46" i="5"/>
  <c r="HX46" i="5"/>
  <c r="HU46" i="5" s="1"/>
  <c r="GY46" i="5"/>
  <c r="GR46" i="5"/>
  <c r="GG46" i="5"/>
  <c r="GD46" i="5" s="1"/>
  <c r="FH46" i="5"/>
  <c r="FA46" i="5"/>
  <c r="EP46" i="5"/>
  <c r="EM46" i="5" s="1"/>
  <c r="DJ46" i="5"/>
  <c r="CY46" i="5"/>
  <c r="CV46" i="5" s="1"/>
  <c r="CE46" i="5"/>
  <c r="CB46" i="5"/>
  <c r="BS46" i="5"/>
  <c r="BH46" i="5"/>
  <c r="BE46" i="5" s="1"/>
  <c r="AN46" i="5"/>
  <c r="AK46" i="5"/>
  <c r="AB46" i="5"/>
  <c r="Q46" i="5"/>
  <c r="SN45" i="5"/>
  <c r="RV45" i="5"/>
  <c r="RS45" i="5" s="1"/>
  <c r="RB45" i="5"/>
  <c r="QW45" i="5"/>
  <c r="QP45" i="5"/>
  <c r="QE45" i="5"/>
  <c r="QB45" i="5" s="1"/>
  <c r="PF45" i="5"/>
  <c r="ON45" i="5"/>
  <c r="OK45" i="5" s="1"/>
  <c r="NT45" i="5"/>
  <c r="NH45" i="5"/>
  <c r="MW45" i="5"/>
  <c r="MT45" i="5" s="1"/>
  <c r="LQ45" i="5"/>
  <c r="LF45" i="5"/>
  <c r="LC45" i="5" s="1"/>
  <c r="JO45" i="5"/>
  <c r="JL45" i="5" s="1"/>
  <c r="IP45" i="5"/>
  <c r="HX45" i="5"/>
  <c r="HU45" i="5" s="1"/>
  <c r="GY45" i="5"/>
  <c r="GR45" i="5"/>
  <c r="GG45" i="5"/>
  <c r="GD45" i="5" s="1"/>
  <c r="FH45" i="5"/>
  <c r="FA45" i="5"/>
  <c r="EP45" i="5"/>
  <c r="DJ45" i="5"/>
  <c r="CY45" i="5"/>
  <c r="CV45" i="5" s="1"/>
  <c r="CE45" i="5"/>
  <c r="CB45" i="5"/>
  <c r="BS45" i="5"/>
  <c r="BH45" i="5"/>
  <c r="BE45" i="5" s="1"/>
  <c r="AN45" i="5"/>
  <c r="AK45" i="5"/>
  <c r="AB45" i="5"/>
  <c r="Q45" i="5"/>
  <c r="O45" i="5" s="1"/>
  <c r="SN44" i="5"/>
  <c r="RV44" i="5"/>
  <c r="RS44" i="5" s="1"/>
  <c r="RB44" i="5"/>
  <c r="QW44" i="5"/>
  <c r="QP44" i="5"/>
  <c r="QE44" i="5"/>
  <c r="QB44" i="5" s="1"/>
  <c r="PF44" i="5"/>
  <c r="ON44" i="5"/>
  <c r="OK44" i="5" s="1"/>
  <c r="NT44" i="5"/>
  <c r="NH44" i="5"/>
  <c r="MW44" i="5"/>
  <c r="MT44" i="5" s="1"/>
  <c r="LQ44" i="5"/>
  <c r="LF44" i="5"/>
  <c r="LC44" i="5" s="1"/>
  <c r="JO44" i="5"/>
  <c r="JL44" i="5" s="1"/>
  <c r="IP44" i="5"/>
  <c r="HX44" i="5"/>
  <c r="HU44" i="5" s="1"/>
  <c r="GY44" i="5"/>
  <c r="GR44" i="5"/>
  <c r="GG44" i="5"/>
  <c r="GD44" i="5" s="1"/>
  <c r="FH44" i="5"/>
  <c r="FA44" i="5"/>
  <c r="EP44" i="5"/>
  <c r="EM44" i="5" s="1"/>
  <c r="DJ44" i="5"/>
  <c r="CY44" i="5"/>
  <c r="CV44" i="5" s="1"/>
  <c r="CE44" i="5"/>
  <c r="CB44" i="5"/>
  <c r="BS44" i="5"/>
  <c r="BH44" i="5"/>
  <c r="AN44" i="5"/>
  <c r="AK44" i="5"/>
  <c r="AB44" i="5"/>
  <c r="Q44" i="5"/>
  <c r="O44" i="5" s="1"/>
  <c r="SN43" i="5"/>
  <c r="RV43" i="5"/>
  <c r="RS43" i="5" s="1"/>
  <c r="RB43" i="5"/>
  <c r="QW43" i="5"/>
  <c r="QP43" i="5"/>
  <c r="QE43" i="5"/>
  <c r="QB43" i="5" s="1"/>
  <c r="PF43" i="5"/>
  <c r="ON43" i="5"/>
  <c r="OK43" i="5" s="1"/>
  <c r="NT43" i="5"/>
  <c r="NH43" i="5"/>
  <c r="MW43" i="5"/>
  <c r="MT43" i="5" s="1"/>
  <c r="LR43" i="5"/>
  <c r="LQ43" i="5"/>
  <c r="LF43" i="5"/>
  <c r="LC43" i="5" s="1"/>
  <c r="KA43" i="5"/>
  <c r="JO43" i="5"/>
  <c r="JL43" i="5" s="1"/>
  <c r="IP43" i="5"/>
  <c r="IJ43" i="5"/>
  <c r="HX43" i="5"/>
  <c r="HU43" i="5" s="1"/>
  <c r="GY43" i="5"/>
  <c r="GS43" i="5"/>
  <c r="GR43" i="5"/>
  <c r="GG43" i="5"/>
  <c r="GD43" i="5" s="1"/>
  <c r="FH43" i="5"/>
  <c r="FB43" i="5"/>
  <c r="FA43" i="5"/>
  <c r="EP43" i="5"/>
  <c r="EM43" i="5" s="1"/>
  <c r="DK43" i="5"/>
  <c r="DJ43" i="5"/>
  <c r="CY43" i="5"/>
  <c r="CV43" i="5" s="1"/>
  <c r="CE43" i="5"/>
  <c r="CB43" i="5"/>
  <c r="BT43" i="5"/>
  <c r="BS43" i="5"/>
  <c r="BH43" i="5"/>
  <c r="BE43" i="5" s="1"/>
  <c r="AN43" i="5"/>
  <c r="AK43" i="5"/>
  <c r="AC43" i="5"/>
  <c r="AB43" i="5"/>
  <c r="Q43" i="5"/>
  <c r="O43" i="5" s="1"/>
  <c r="SN42" i="5"/>
  <c r="RV42" i="5"/>
  <c r="RS42" i="5" s="1"/>
  <c r="RB42" i="5"/>
  <c r="QW42" i="5"/>
  <c r="QP42" i="5"/>
  <c r="QE42" i="5"/>
  <c r="QB42" i="5" s="1"/>
  <c r="PF42" i="5"/>
  <c r="ON42" i="5"/>
  <c r="OK42" i="5" s="1"/>
  <c r="NT42" i="5"/>
  <c r="NH42" i="5"/>
  <c r="MW42" i="5"/>
  <c r="MT42" i="5" s="1"/>
  <c r="LQ42" i="5"/>
  <c r="LF42" i="5"/>
  <c r="LC42" i="5" s="1"/>
  <c r="JO42" i="5"/>
  <c r="JL42" i="5" s="1"/>
  <c r="IP42" i="5"/>
  <c r="HX42" i="5"/>
  <c r="HU42" i="5" s="1"/>
  <c r="GY42" i="5"/>
  <c r="GR42" i="5"/>
  <c r="GG42" i="5"/>
  <c r="GD42" i="5" s="1"/>
  <c r="FH42" i="5"/>
  <c r="FA42" i="5"/>
  <c r="EP42" i="5"/>
  <c r="EM42" i="5" s="1"/>
  <c r="DJ42" i="5"/>
  <c r="CY42" i="5"/>
  <c r="CV42" i="5" s="1"/>
  <c r="CE42" i="5"/>
  <c r="CB42" i="5"/>
  <c r="BS42" i="5"/>
  <c r="BH42" i="5"/>
  <c r="BE42" i="5" s="1"/>
  <c r="AN42" i="5"/>
  <c r="AK42" i="5"/>
  <c r="AB42" i="5"/>
  <c r="Q42" i="5"/>
  <c r="O42" i="5" s="1"/>
  <c r="SN41" i="5"/>
  <c r="RV41" i="5"/>
  <c r="RS41" i="5" s="1"/>
  <c r="RB41" i="5"/>
  <c r="QW41" i="5"/>
  <c r="QP41" i="5"/>
  <c r="QE41" i="5"/>
  <c r="QB41" i="5" s="1"/>
  <c r="PF41" i="5"/>
  <c r="ON41" i="5"/>
  <c r="OK41" i="5" s="1"/>
  <c r="NT41" i="5"/>
  <c r="NH41" i="5"/>
  <c r="MW41" i="5"/>
  <c r="MT41" i="5" s="1"/>
  <c r="LQ41" i="5"/>
  <c r="LF41" i="5"/>
  <c r="LC41" i="5" s="1"/>
  <c r="JO41" i="5"/>
  <c r="JL41" i="5" s="1"/>
  <c r="IP41" i="5"/>
  <c r="HX41" i="5"/>
  <c r="HU41" i="5" s="1"/>
  <c r="GY41" i="5"/>
  <c r="GR41" i="5"/>
  <c r="GG41" i="5"/>
  <c r="GD41" i="5" s="1"/>
  <c r="FH41" i="5"/>
  <c r="FA41" i="5"/>
  <c r="EP41" i="5"/>
  <c r="EM41" i="5" s="1"/>
  <c r="DJ41" i="5"/>
  <c r="CY41" i="5"/>
  <c r="CV41" i="5" s="1"/>
  <c r="CE41" i="5"/>
  <c r="CB41" i="5"/>
  <c r="BS41" i="5"/>
  <c r="BH41" i="5"/>
  <c r="BE41" i="5" s="1"/>
  <c r="AN41" i="5"/>
  <c r="AK41" i="5"/>
  <c r="AB41" i="5"/>
  <c r="Q41" i="5"/>
  <c r="SN40" i="5"/>
  <c r="RV40" i="5"/>
  <c r="RS40" i="5" s="1"/>
  <c r="RB40" i="5"/>
  <c r="QW40" i="5"/>
  <c r="QP40" i="5"/>
  <c r="QE40" i="5"/>
  <c r="QB40" i="5" s="1"/>
  <c r="PF40" i="5"/>
  <c r="ON40" i="5"/>
  <c r="OK40" i="5" s="1"/>
  <c r="NT40" i="5"/>
  <c r="NH40" i="5"/>
  <c r="MW40" i="5"/>
  <c r="MT40" i="5" s="1"/>
  <c r="LQ40" i="5"/>
  <c r="LF40" i="5"/>
  <c r="LC40" i="5" s="1"/>
  <c r="JO40" i="5"/>
  <c r="JL40" i="5" s="1"/>
  <c r="IP40" i="5"/>
  <c r="HX40" i="5"/>
  <c r="HU40" i="5" s="1"/>
  <c r="GY40" i="5"/>
  <c r="GR40" i="5"/>
  <c r="GG40" i="5"/>
  <c r="GD40" i="5" s="1"/>
  <c r="FH40" i="5"/>
  <c r="FA40" i="5"/>
  <c r="EP40" i="5"/>
  <c r="EM40" i="5" s="1"/>
  <c r="DJ40" i="5"/>
  <c r="CY40" i="5"/>
  <c r="CV40" i="5" s="1"/>
  <c r="CE40" i="5"/>
  <c r="CB40" i="5"/>
  <c r="BS40" i="5"/>
  <c r="BH40" i="5"/>
  <c r="BE40" i="5" s="1"/>
  <c r="AN40" i="5"/>
  <c r="AK40" i="5"/>
  <c r="AB40" i="5"/>
  <c r="Q40" i="5"/>
  <c r="O40" i="5" s="1"/>
  <c r="SN39" i="5"/>
  <c r="RV39" i="5"/>
  <c r="RS39" i="5" s="1"/>
  <c r="RB39" i="5"/>
  <c r="QW39" i="5"/>
  <c r="QP39" i="5"/>
  <c r="QE39" i="5"/>
  <c r="QB39" i="5" s="1"/>
  <c r="PF39" i="5"/>
  <c r="ON39" i="5"/>
  <c r="OK39" i="5" s="1"/>
  <c r="NT39" i="5"/>
  <c r="NH39" i="5"/>
  <c r="MW39" i="5"/>
  <c r="MT39" i="5" s="1"/>
  <c r="LQ39" i="5"/>
  <c r="LF39" i="5"/>
  <c r="LC39" i="5" s="1"/>
  <c r="JO39" i="5"/>
  <c r="JL39" i="5" s="1"/>
  <c r="IP39" i="5"/>
  <c r="HX39" i="5"/>
  <c r="HU39" i="5" s="1"/>
  <c r="GY39" i="5"/>
  <c r="GR39" i="5"/>
  <c r="GG39" i="5"/>
  <c r="GD39" i="5" s="1"/>
  <c r="FH39" i="5"/>
  <c r="FA39" i="5"/>
  <c r="EP39" i="5"/>
  <c r="EM39" i="5" s="1"/>
  <c r="DJ39" i="5"/>
  <c r="CY39" i="5"/>
  <c r="CV39" i="5" s="1"/>
  <c r="CE39" i="5"/>
  <c r="CB39" i="5"/>
  <c r="BS39" i="5"/>
  <c r="BH39" i="5"/>
  <c r="BE39" i="5" s="1"/>
  <c r="AN39" i="5"/>
  <c r="AK39" i="5"/>
  <c r="AB39" i="5"/>
  <c r="Q39" i="5"/>
  <c r="SN38" i="5"/>
  <c r="RV38" i="5"/>
  <c r="RS38" i="5" s="1"/>
  <c r="RB38" i="5"/>
  <c r="QW38" i="5"/>
  <c r="QP38" i="5"/>
  <c r="QE38" i="5"/>
  <c r="QB38" i="5" s="1"/>
  <c r="PF38" i="5"/>
  <c r="ON38" i="5"/>
  <c r="OK38" i="5" s="1"/>
  <c r="NT38" i="5"/>
  <c r="NH38" i="5"/>
  <c r="MW38" i="5"/>
  <c r="MT38" i="5" s="1"/>
  <c r="LQ38" i="5"/>
  <c r="LF38" i="5"/>
  <c r="LC38" i="5" s="1"/>
  <c r="JO38" i="5"/>
  <c r="JL38" i="5" s="1"/>
  <c r="IP38" i="5"/>
  <c r="HX38" i="5"/>
  <c r="HU38" i="5" s="1"/>
  <c r="GY38" i="5"/>
  <c r="GR38" i="5"/>
  <c r="GG38" i="5"/>
  <c r="GD38" i="5" s="1"/>
  <c r="FH38" i="5"/>
  <c r="FA38" i="5"/>
  <c r="EP38" i="5"/>
  <c r="EM38" i="5" s="1"/>
  <c r="DJ38" i="5"/>
  <c r="CY38" i="5"/>
  <c r="CV38" i="5" s="1"/>
  <c r="CE38" i="5"/>
  <c r="CB38" i="5"/>
  <c r="BS38" i="5"/>
  <c r="BH38" i="5"/>
  <c r="AN38" i="5"/>
  <c r="AK38" i="5"/>
  <c r="AB38" i="5"/>
  <c r="Q38" i="5"/>
  <c r="O38" i="5" s="1"/>
  <c r="SN37" i="5"/>
  <c r="SH37" i="5"/>
  <c r="RV37" i="5"/>
  <c r="RS37" i="5" s="1"/>
  <c r="RB37" i="5"/>
  <c r="QW37" i="5"/>
  <c r="QQ37" i="5"/>
  <c r="QP37" i="5"/>
  <c r="QE37" i="5"/>
  <c r="QB37" i="5" s="1"/>
  <c r="PF37" i="5"/>
  <c r="ON37" i="5"/>
  <c r="OK37" i="5" s="1"/>
  <c r="NT37" i="5"/>
  <c r="NH37" i="5"/>
  <c r="MW37" i="5"/>
  <c r="MT37" i="5" s="1"/>
  <c r="LQ37" i="5"/>
  <c r="LF37" i="5"/>
  <c r="LC37" i="5" s="1"/>
  <c r="JO37" i="5"/>
  <c r="JL37" i="5" s="1"/>
  <c r="IP37" i="5"/>
  <c r="HX37" i="5"/>
  <c r="HU37" i="5" s="1"/>
  <c r="GY37" i="5"/>
  <c r="GR37" i="5"/>
  <c r="GG37" i="5"/>
  <c r="GD37" i="5" s="1"/>
  <c r="FH37" i="5"/>
  <c r="FA37" i="5"/>
  <c r="EP37" i="5"/>
  <c r="EM37" i="5" s="1"/>
  <c r="DJ37" i="5"/>
  <c r="CY37" i="5"/>
  <c r="CV37" i="5" s="1"/>
  <c r="CE37" i="5"/>
  <c r="CB37" i="5"/>
  <c r="BS37" i="5"/>
  <c r="BH37" i="5"/>
  <c r="BE37" i="5" s="1"/>
  <c r="AN37" i="5"/>
  <c r="AK37" i="5"/>
  <c r="AB37" i="5"/>
  <c r="Q37" i="5"/>
  <c r="SN36" i="5"/>
  <c r="SH36" i="5"/>
  <c r="RV36" i="5"/>
  <c r="RS36" i="5" s="1"/>
  <c r="RB36" i="5"/>
  <c r="QW36" i="5"/>
  <c r="QQ36" i="5"/>
  <c r="QP36" i="5"/>
  <c r="QE36" i="5"/>
  <c r="QB36" i="5" s="1"/>
  <c r="PF36" i="5"/>
  <c r="ON36" i="5"/>
  <c r="OK36" i="5" s="1"/>
  <c r="NT36" i="5"/>
  <c r="NH36" i="5"/>
  <c r="MW36" i="5"/>
  <c r="MT36" i="5" s="1"/>
  <c r="LQ36" i="5"/>
  <c r="LF36" i="5"/>
  <c r="LC36" i="5" s="1"/>
  <c r="JO36" i="5"/>
  <c r="JL36" i="5" s="1"/>
  <c r="IP36" i="5"/>
  <c r="HX36" i="5"/>
  <c r="HU36" i="5" s="1"/>
  <c r="GY36" i="5"/>
  <c r="GR36" i="5"/>
  <c r="GG36" i="5"/>
  <c r="GD36" i="5" s="1"/>
  <c r="FH36" i="5"/>
  <c r="FA36" i="5"/>
  <c r="EP36" i="5"/>
  <c r="EM36" i="5" s="1"/>
  <c r="DJ36" i="5"/>
  <c r="CY36" i="5"/>
  <c r="CV36" i="5" s="1"/>
  <c r="CE36" i="5"/>
  <c r="CB36" i="5"/>
  <c r="BS36" i="5"/>
  <c r="BH36" i="5"/>
  <c r="BE36" i="5" s="1"/>
  <c r="AN36" i="5"/>
  <c r="AK36" i="5"/>
  <c r="AB36" i="5"/>
  <c r="Q36" i="5"/>
  <c r="SN35" i="5"/>
  <c r="SH35" i="5"/>
  <c r="RV35" i="5"/>
  <c r="RS35" i="5" s="1"/>
  <c r="RB35" i="5"/>
  <c r="QW35" i="5"/>
  <c r="QQ35" i="5"/>
  <c r="QP35" i="5"/>
  <c r="QE35" i="5"/>
  <c r="QB35" i="5" s="1"/>
  <c r="PF35" i="5"/>
  <c r="ON35" i="5"/>
  <c r="OK35" i="5" s="1"/>
  <c r="NT35" i="5"/>
  <c r="NH35" i="5"/>
  <c r="MW35" i="5"/>
  <c r="MT35" i="5" s="1"/>
  <c r="LQ35" i="5"/>
  <c r="LF35" i="5"/>
  <c r="LC35" i="5" s="1"/>
  <c r="JO35" i="5"/>
  <c r="JL35" i="5" s="1"/>
  <c r="IP35" i="5"/>
  <c r="HX35" i="5"/>
  <c r="HU35" i="5" s="1"/>
  <c r="GY35" i="5"/>
  <c r="GR35" i="5"/>
  <c r="GG35" i="5"/>
  <c r="GD35" i="5" s="1"/>
  <c r="FH35" i="5"/>
  <c r="FA35" i="5"/>
  <c r="EP35" i="5"/>
  <c r="EM35" i="5" s="1"/>
  <c r="DJ35" i="5"/>
  <c r="CY35" i="5"/>
  <c r="CV35" i="5" s="1"/>
  <c r="CE35" i="5"/>
  <c r="CB35" i="5"/>
  <c r="BS35" i="5"/>
  <c r="BH35" i="5"/>
  <c r="BE35" i="5" s="1"/>
  <c r="AN35" i="5"/>
  <c r="AK35" i="5"/>
  <c r="AB35" i="5"/>
  <c r="Q35" i="5"/>
  <c r="SN34" i="5"/>
  <c r="SH34" i="5"/>
  <c r="RV34" i="5"/>
  <c r="RS34" i="5" s="1"/>
  <c r="RB34" i="5"/>
  <c r="QW34" i="5"/>
  <c r="QQ34" i="5"/>
  <c r="QP34" i="5"/>
  <c r="QE34" i="5"/>
  <c r="QB34" i="5" s="1"/>
  <c r="PF34" i="5"/>
  <c r="ON34" i="5"/>
  <c r="OK34" i="5" s="1"/>
  <c r="NT34" i="5"/>
  <c r="NH34" i="5"/>
  <c r="MW34" i="5"/>
  <c r="MT34" i="5" s="1"/>
  <c r="LQ34" i="5"/>
  <c r="LF34" i="5"/>
  <c r="LC34" i="5" s="1"/>
  <c r="JO34" i="5"/>
  <c r="JL34" i="5" s="1"/>
  <c r="IP34" i="5"/>
  <c r="HX34" i="5"/>
  <c r="HU34" i="5" s="1"/>
  <c r="GY34" i="5"/>
  <c r="GR34" i="5"/>
  <c r="GG34" i="5"/>
  <c r="GD34" i="5" s="1"/>
  <c r="FH34" i="5"/>
  <c r="FA34" i="5"/>
  <c r="EP34" i="5"/>
  <c r="EM34" i="5" s="1"/>
  <c r="DJ34" i="5"/>
  <c r="CY34" i="5"/>
  <c r="CV34" i="5" s="1"/>
  <c r="CE34" i="5"/>
  <c r="CB34" i="5"/>
  <c r="BS34" i="5"/>
  <c r="BH34" i="5"/>
  <c r="BE34" i="5" s="1"/>
  <c r="AN34" i="5"/>
  <c r="AK34" i="5"/>
  <c r="AB34" i="5"/>
  <c r="Q34" i="5"/>
  <c r="SN33" i="5"/>
  <c r="SH33" i="5"/>
  <c r="RV33" i="5"/>
  <c r="RS33" i="5" s="1"/>
  <c r="RB33" i="5"/>
  <c r="QW33" i="5"/>
  <c r="QQ33" i="5"/>
  <c r="QP33" i="5"/>
  <c r="QE33" i="5"/>
  <c r="QB33" i="5" s="1"/>
  <c r="PF33" i="5"/>
  <c r="ON33" i="5"/>
  <c r="OK33" i="5" s="1"/>
  <c r="NT33" i="5"/>
  <c r="NH33" i="5"/>
  <c r="MW33" i="5"/>
  <c r="MT33" i="5" s="1"/>
  <c r="LQ33" i="5"/>
  <c r="LF33" i="5"/>
  <c r="LC33" i="5" s="1"/>
  <c r="JO33" i="5"/>
  <c r="JL33" i="5" s="1"/>
  <c r="IP33" i="5"/>
  <c r="HX33" i="5"/>
  <c r="HU33" i="5" s="1"/>
  <c r="GY33" i="5"/>
  <c r="GR33" i="5"/>
  <c r="GG33" i="5"/>
  <c r="GD33" i="5" s="1"/>
  <c r="FH33" i="5"/>
  <c r="FA33" i="5"/>
  <c r="EP33" i="5"/>
  <c r="EM33" i="5" s="1"/>
  <c r="DJ33" i="5"/>
  <c r="CY33" i="5"/>
  <c r="CV33" i="5" s="1"/>
  <c r="CE33" i="5"/>
  <c r="CB33" i="5"/>
  <c r="BS33" i="5"/>
  <c r="BH33" i="5"/>
  <c r="BE33" i="5" s="1"/>
  <c r="AN33" i="5"/>
  <c r="AK33" i="5"/>
  <c r="AB33" i="5"/>
  <c r="Q33" i="5"/>
  <c r="SN32" i="5"/>
  <c r="SH32" i="5"/>
  <c r="RV32" i="5"/>
  <c r="RS32" i="5" s="1"/>
  <c r="RB32" i="5"/>
  <c r="QW32" i="5"/>
  <c r="QQ32" i="5"/>
  <c r="QP32" i="5"/>
  <c r="QE32" i="5"/>
  <c r="QB32" i="5" s="1"/>
  <c r="PF32" i="5"/>
  <c r="ON32" i="5"/>
  <c r="OK32" i="5" s="1"/>
  <c r="NT32" i="5"/>
  <c r="NH32" i="5"/>
  <c r="MW32" i="5"/>
  <c r="MT32" i="5" s="1"/>
  <c r="LQ32" i="5"/>
  <c r="LF32" i="5"/>
  <c r="LC32" i="5" s="1"/>
  <c r="JO32" i="5"/>
  <c r="JL32" i="5" s="1"/>
  <c r="IP32" i="5"/>
  <c r="HX32" i="5"/>
  <c r="HU32" i="5" s="1"/>
  <c r="GY32" i="5"/>
  <c r="GR32" i="5"/>
  <c r="GG32" i="5"/>
  <c r="GD32" i="5" s="1"/>
  <c r="FH32" i="5"/>
  <c r="FA32" i="5"/>
  <c r="EP32" i="5"/>
  <c r="EM32" i="5" s="1"/>
  <c r="DJ32" i="5"/>
  <c r="CY32" i="5"/>
  <c r="CV32" i="5" s="1"/>
  <c r="CE32" i="5"/>
  <c r="CB32" i="5"/>
  <c r="BS32" i="5"/>
  <c r="BH32" i="5"/>
  <c r="AN32" i="5"/>
  <c r="AK32" i="5"/>
  <c r="AB32" i="5"/>
  <c r="Q32" i="5"/>
  <c r="O32" i="5" s="1"/>
  <c r="SN31" i="5"/>
  <c r="SL31" i="5"/>
  <c r="RV31" i="5"/>
  <c r="RS31" i="5" s="1"/>
  <c r="RB31" i="5"/>
  <c r="QW31" i="5"/>
  <c r="QP31" i="5"/>
  <c r="QE31" i="5"/>
  <c r="QB31" i="5" s="1"/>
  <c r="PF31" i="5"/>
  <c r="ON31" i="5"/>
  <c r="OK31" i="5" s="1"/>
  <c r="NT31" i="5"/>
  <c r="NH31" i="5"/>
  <c r="MW31" i="5"/>
  <c r="MT31" i="5" s="1"/>
  <c r="LQ31" i="5"/>
  <c r="LF31" i="5"/>
  <c r="LC31" i="5" s="1"/>
  <c r="JO31" i="5"/>
  <c r="JL31" i="5" s="1"/>
  <c r="IP31" i="5"/>
  <c r="HX31" i="5"/>
  <c r="HU31" i="5" s="1"/>
  <c r="GY31" i="5"/>
  <c r="GR31" i="5"/>
  <c r="GG31" i="5"/>
  <c r="GD31" i="5" s="1"/>
  <c r="FH31" i="5"/>
  <c r="FA31" i="5"/>
  <c r="EP31" i="5"/>
  <c r="EM31" i="5" s="1"/>
  <c r="DJ31" i="5"/>
  <c r="CY31" i="5"/>
  <c r="CV31" i="5" s="1"/>
  <c r="CE31" i="5"/>
  <c r="CB31" i="5"/>
  <c r="BS31" i="5"/>
  <c r="BH31" i="5"/>
  <c r="BE31" i="5" s="1"/>
  <c r="AN31" i="5"/>
  <c r="AK31" i="5"/>
  <c r="AB31" i="5"/>
  <c r="Q31" i="5"/>
  <c r="SW30" i="5"/>
  <c r="SX30" i="5" s="1"/>
  <c r="SN30" i="5"/>
  <c r="SL30" i="5"/>
  <c r="RD30" i="5"/>
  <c r="RE30" i="5" s="1"/>
  <c r="RF30" i="5" s="1"/>
  <c r="QP30" i="5"/>
  <c r="QE30" i="5"/>
  <c r="OY30" i="5"/>
  <c r="ON30" i="5"/>
  <c r="OK30" i="5" s="1"/>
  <c r="NV30" i="5"/>
  <c r="NW30" i="5" s="1"/>
  <c r="NX30" i="5" s="1"/>
  <c r="NH30" i="5"/>
  <c r="MW30" i="5"/>
  <c r="LQ30" i="5"/>
  <c r="LF30" i="5"/>
  <c r="KN30" i="5"/>
  <c r="KO30" i="5" s="1"/>
  <c r="KP30" i="5" s="1"/>
  <c r="JZ30" i="5"/>
  <c r="JO30" i="5"/>
  <c r="IY30" i="5"/>
  <c r="IW30" i="5"/>
  <c r="II30" i="5"/>
  <c r="HX30" i="5"/>
  <c r="HF30" i="5"/>
  <c r="HG30" i="5" s="1"/>
  <c r="HH30" i="5" s="1"/>
  <c r="GR30" i="5"/>
  <c r="GG30" i="5"/>
  <c r="FA30" i="5"/>
  <c r="EP30" i="5"/>
  <c r="DJ30" i="5"/>
  <c r="CY30" i="5"/>
  <c r="CI30" i="5"/>
  <c r="CG30" i="5"/>
  <c r="BS30" i="5"/>
  <c r="BH30" i="5"/>
  <c r="AB30" i="5"/>
  <c r="Q30" i="5"/>
  <c r="SW29" i="5"/>
  <c r="SX29" i="5" s="1"/>
  <c r="SN29" i="5"/>
  <c r="SL29" i="5"/>
  <c r="RD29" i="5"/>
  <c r="RE29" i="5" s="1"/>
  <c r="RF29" i="5" s="1"/>
  <c r="QP29" i="5"/>
  <c r="QE29" i="5"/>
  <c r="OY29" i="5"/>
  <c r="ON29" i="5"/>
  <c r="OK29" i="5" s="1"/>
  <c r="NV29" i="5"/>
  <c r="NW29" i="5" s="1"/>
  <c r="NX29" i="5" s="1"/>
  <c r="NH29" i="5"/>
  <c r="MW29" i="5"/>
  <c r="LQ29" i="5"/>
  <c r="LF29" i="5"/>
  <c r="KN29" i="5"/>
  <c r="KO29" i="5" s="1"/>
  <c r="KP29" i="5" s="1"/>
  <c r="JZ29" i="5"/>
  <c r="JO29" i="5"/>
  <c r="IY29" i="5"/>
  <c r="IW29" i="5"/>
  <c r="II29" i="5"/>
  <c r="HX29" i="5"/>
  <c r="HF29" i="5"/>
  <c r="HG29" i="5" s="1"/>
  <c r="HH29" i="5" s="1"/>
  <c r="GR29" i="5"/>
  <c r="GG29" i="5"/>
  <c r="FA29" i="5"/>
  <c r="EP29" i="5"/>
  <c r="DJ29" i="5"/>
  <c r="CY29" i="5"/>
  <c r="CI29" i="5"/>
  <c r="CG29" i="5"/>
  <c r="BS29" i="5"/>
  <c r="BH29" i="5"/>
  <c r="AB29" i="5"/>
  <c r="Q29" i="5"/>
  <c r="SW28" i="5"/>
  <c r="SX28" i="5" s="1"/>
  <c r="SN28" i="5"/>
  <c r="SL28" i="5"/>
  <c r="RD28" i="5"/>
  <c r="RE28" i="5" s="1"/>
  <c r="RF28" i="5" s="1"/>
  <c r="QP28" i="5"/>
  <c r="QE28" i="5"/>
  <c r="OY28" i="5"/>
  <c r="ON28" i="5"/>
  <c r="OK28" i="5" s="1"/>
  <c r="NV28" i="5"/>
  <c r="NW28" i="5" s="1"/>
  <c r="NX28" i="5" s="1"/>
  <c r="NH28" i="5"/>
  <c r="MW28" i="5"/>
  <c r="LQ28" i="5"/>
  <c r="LF28" i="5"/>
  <c r="KN28" i="5"/>
  <c r="KO28" i="5" s="1"/>
  <c r="KP28" i="5" s="1"/>
  <c r="JZ28" i="5"/>
  <c r="JO28" i="5"/>
  <c r="IY28" i="5"/>
  <c r="IW28" i="5"/>
  <c r="II28" i="5"/>
  <c r="HX28" i="5"/>
  <c r="HF28" i="5"/>
  <c r="HG28" i="5" s="1"/>
  <c r="HH28" i="5" s="1"/>
  <c r="GR28" i="5"/>
  <c r="GG28" i="5"/>
  <c r="FA28" i="5"/>
  <c r="EP28" i="5"/>
  <c r="DJ28" i="5"/>
  <c r="CY28" i="5"/>
  <c r="CI28" i="5"/>
  <c r="CG28" i="5"/>
  <c r="BS28" i="5"/>
  <c r="BH28" i="5"/>
  <c r="AB28" i="5"/>
  <c r="Q28" i="5"/>
  <c r="SW27" i="5"/>
  <c r="SX27" i="5" s="1"/>
  <c r="SN27" i="5"/>
  <c r="SL27" i="5"/>
  <c r="RB27" i="5"/>
  <c r="RD27" i="5" s="1"/>
  <c r="RE27" i="5" s="1"/>
  <c r="RF27" i="5" s="1"/>
  <c r="QW27" i="5"/>
  <c r="QP27" i="5"/>
  <c r="QE27" i="5"/>
  <c r="PF27" i="5"/>
  <c r="OY27" i="5"/>
  <c r="ON27" i="5"/>
  <c r="OK27" i="5" s="1"/>
  <c r="NV27" i="5"/>
  <c r="NW27" i="5" s="1"/>
  <c r="NX27" i="5" s="1"/>
  <c r="NH27" i="5"/>
  <c r="MW27" i="5"/>
  <c r="LQ27" i="5"/>
  <c r="LF27" i="5"/>
  <c r="KN27" i="5"/>
  <c r="KO27" i="5" s="1"/>
  <c r="KP27" i="5" s="1"/>
  <c r="JZ27" i="5"/>
  <c r="JO27" i="5"/>
  <c r="IY27" i="5"/>
  <c r="IW27" i="5"/>
  <c r="II27" i="5"/>
  <c r="HX27" i="5"/>
  <c r="HF27" i="5"/>
  <c r="HG27" i="5" s="1"/>
  <c r="HH27" i="5" s="1"/>
  <c r="GR27" i="5"/>
  <c r="GG27" i="5"/>
  <c r="FA27" i="5"/>
  <c r="EP27" i="5"/>
  <c r="DJ27" i="5"/>
  <c r="CY27" i="5"/>
  <c r="CI27" i="5"/>
  <c r="CG27" i="5"/>
  <c r="BS27" i="5"/>
  <c r="BH27" i="5"/>
  <c r="AB27" i="5"/>
  <c r="Q27" i="5"/>
  <c r="SW26" i="5"/>
  <c r="SX26" i="5" s="1"/>
  <c r="SN26" i="5"/>
  <c r="SL26" i="5"/>
  <c r="RB26" i="5"/>
  <c r="RD26" i="5" s="1"/>
  <c r="QW26" i="5"/>
  <c r="QP26" i="5"/>
  <c r="QE26" i="5"/>
  <c r="PF26" i="5"/>
  <c r="OY26" i="5"/>
  <c r="ON26" i="5"/>
  <c r="OK26" i="5" s="1"/>
  <c r="NT26" i="5"/>
  <c r="NH26" i="5"/>
  <c r="MW26" i="5"/>
  <c r="LQ26" i="5"/>
  <c r="LF26" i="5"/>
  <c r="JZ26" i="5"/>
  <c r="JO26" i="5"/>
  <c r="IY26" i="5"/>
  <c r="IP26" i="5"/>
  <c r="II26" i="5"/>
  <c r="HX26" i="5"/>
  <c r="HF26" i="5"/>
  <c r="HG26" i="5" s="1"/>
  <c r="HH26" i="5" s="1"/>
  <c r="GR26" i="5"/>
  <c r="GG26" i="5"/>
  <c r="FA26" i="5"/>
  <c r="EP26" i="5"/>
  <c r="DJ26" i="5"/>
  <c r="CY26" i="5"/>
  <c r="CI26" i="5"/>
  <c r="CG26" i="5"/>
  <c r="BS26" i="5"/>
  <c r="BH26" i="5"/>
  <c r="AB26" i="5"/>
  <c r="Q26" i="5"/>
  <c r="SW25" i="5"/>
  <c r="SX25" i="5" s="1"/>
  <c r="SN25" i="5"/>
  <c r="SL25" i="5"/>
  <c r="RB25" i="5"/>
  <c r="QW25" i="5"/>
  <c r="QP25" i="5"/>
  <c r="QE25" i="5"/>
  <c r="PF25" i="5"/>
  <c r="OY25" i="5"/>
  <c r="ON25" i="5"/>
  <c r="OK25" i="5" s="1"/>
  <c r="NT25" i="5"/>
  <c r="NV25" i="5" s="1"/>
  <c r="NW25" i="5" s="1"/>
  <c r="NX25" i="5" s="1"/>
  <c r="NH25" i="5"/>
  <c r="MW25" i="5"/>
  <c r="LQ25" i="5"/>
  <c r="LF25" i="5"/>
  <c r="JZ25" i="5"/>
  <c r="JO25" i="5"/>
  <c r="IY25" i="5"/>
  <c r="IP25" i="5"/>
  <c r="II25" i="5"/>
  <c r="HX25" i="5"/>
  <c r="HF25" i="5"/>
  <c r="HG25" i="5" s="1"/>
  <c r="HH25" i="5" s="1"/>
  <c r="GR25" i="5"/>
  <c r="GG25" i="5"/>
  <c r="FA25" i="5"/>
  <c r="EP25" i="5"/>
  <c r="DJ25" i="5"/>
  <c r="CY25" i="5"/>
  <c r="CI25" i="5"/>
  <c r="CG25" i="5"/>
  <c r="BS25" i="5"/>
  <c r="BH25" i="5"/>
  <c r="AB25" i="5"/>
  <c r="Q25" i="5"/>
  <c r="SW24" i="5"/>
  <c r="SX24" i="5" s="1"/>
  <c r="SN24" i="5"/>
  <c r="SL24" i="5"/>
  <c r="RB24" i="5"/>
  <c r="QW24" i="5"/>
  <c r="QP24" i="5"/>
  <c r="QE24" i="5"/>
  <c r="PF24" i="5"/>
  <c r="OY24" i="5"/>
  <c r="ON24" i="5"/>
  <c r="OK24" i="5" s="1"/>
  <c r="NT24" i="5"/>
  <c r="NH24" i="5"/>
  <c r="MW24" i="5"/>
  <c r="LQ24" i="5"/>
  <c r="LF24" i="5"/>
  <c r="JZ24" i="5"/>
  <c r="JO24" i="5"/>
  <c r="IY24" i="5"/>
  <c r="IP24" i="5"/>
  <c r="II24" i="5"/>
  <c r="HX24" i="5"/>
  <c r="HF24" i="5"/>
  <c r="HG24" i="5" s="1"/>
  <c r="HH24" i="5" s="1"/>
  <c r="GR24" i="5"/>
  <c r="GG24" i="5"/>
  <c r="FA24" i="5"/>
  <c r="EP24" i="5"/>
  <c r="DJ24" i="5"/>
  <c r="CY24" i="5"/>
  <c r="CI24" i="5"/>
  <c r="CG24" i="5"/>
  <c r="BS24" i="5"/>
  <c r="BH24" i="5"/>
  <c r="AB24" i="5"/>
  <c r="Q24" i="5"/>
  <c r="SW23" i="5"/>
  <c r="SX23" i="5" s="1"/>
  <c r="SN23" i="5"/>
  <c r="SL23" i="5"/>
  <c r="RB23" i="5"/>
  <c r="QW23" i="5"/>
  <c r="QP23" i="5"/>
  <c r="QE23" i="5"/>
  <c r="PF23" i="5"/>
  <c r="OY23" i="5"/>
  <c r="ON23" i="5"/>
  <c r="OK23" i="5" s="1"/>
  <c r="NT23" i="5"/>
  <c r="NH23" i="5"/>
  <c r="MW23" i="5"/>
  <c r="LQ23" i="5"/>
  <c r="LF23" i="5"/>
  <c r="KN23" i="5"/>
  <c r="KO23" i="5" s="1"/>
  <c r="KP23" i="5" s="1"/>
  <c r="JZ23" i="5"/>
  <c r="JO23" i="5"/>
  <c r="IY23" i="5"/>
  <c r="IW23" i="5"/>
  <c r="II23" i="5"/>
  <c r="HX23" i="5"/>
  <c r="HF23" i="5"/>
  <c r="HG23" i="5" s="1"/>
  <c r="HH23" i="5" s="1"/>
  <c r="GR23" i="5"/>
  <c r="GG23" i="5"/>
  <c r="FA23" i="5"/>
  <c r="EP23" i="5"/>
  <c r="DJ23" i="5"/>
  <c r="CY23" i="5"/>
  <c r="CI23" i="5"/>
  <c r="CG23" i="5"/>
  <c r="BS23" i="5"/>
  <c r="BH23" i="5"/>
  <c r="AB23" i="5"/>
  <c r="Q23" i="5"/>
  <c r="SW22" i="5"/>
  <c r="SX22" i="5" s="1"/>
  <c r="SN22" i="5"/>
  <c r="SL22" i="5"/>
  <c r="RB22" i="5"/>
  <c r="QW22" i="5"/>
  <c r="QP22" i="5"/>
  <c r="QE22" i="5"/>
  <c r="PF22" i="5"/>
  <c r="OY22" i="5"/>
  <c r="ON22" i="5"/>
  <c r="OK22" i="5" s="1"/>
  <c r="NT22" i="5"/>
  <c r="NV22" i="5" s="1"/>
  <c r="NH22" i="5"/>
  <c r="MW22" i="5"/>
  <c r="LQ22" i="5"/>
  <c r="LF22" i="5"/>
  <c r="KN22" i="5"/>
  <c r="KO22" i="5" s="1"/>
  <c r="KP22" i="5" s="1"/>
  <c r="JZ22" i="5"/>
  <c r="JO22" i="5"/>
  <c r="IY22" i="5"/>
  <c r="IW22" i="5"/>
  <c r="II22" i="5"/>
  <c r="HX22" i="5"/>
  <c r="HF22" i="5"/>
  <c r="HG22" i="5" s="1"/>
  <c r="HH22" i="5" s="1"/>
  <c r="GR22" i="5"/>
  <c r="GG22" i="5"/>
  <c r="FA22" i="5"/>
  <c r="EP22" i="5"/>
  <c r="DJ22" i="5"/>
  <c r="CY22" i="5"/>
  <c r="CI22" i="5"/>
  <c r="CG22" i="5"/>
  <c r="BS22" i="5"/>
  <c r="BH22" i="5"/>
  <c r="AB22" i="5"/>
  <c r="Q22" i="5"/>
  <c r="SW21" i="5"/>
  <c r="SX21" i="5" s="1"/>
  <c r="SN21" i="5"/>
  <c r="SL21" i="5"/>
  <c r="RB21" i="5"/>
  <c r="QW21" i="5"/>
  <c r="QP21" i="5"/>
  <c r="QE21" i="5"/>
  <c r="PF21" i="5"/>
  <c r="OY21" i="5"/>
  <c r="ON21" i="5"/>
  <c r="OK21" i="5" s="1"/>
  <c r="NT21" i="5"/>
  <c r="NV21" i="5" s="1"/>
  <c r="NW21" i="5" s="1"/>
  <c r="NX21" i="5" s="1"/>
  <c r="NH21" i="5"/>
  <c r="MW21" i="5"/>
  <c r="LQ21" i="5"/>
  <c r="LF21" i="5"/>
  <c r="JZ21" i="5"/>
  <c r="JO21" i="5"/>
  <c r="IY21" i="5"/>
  <c r="IW21" i="5"/>
  <c r="II21" i="5"/>
  <c r="HX21" i="5"/>
  <c r="HF21" i="5"/>
  <c r="HG21" i="5" s="1"/>
  <c r="HH21" i="5" s="1"/>
  <c r="GR21" i="5"/>
  <c r="GG21" i="5"/>
  <c r="FA21" i="5"/>
  <c r="EP21" i="5"/>
  <c r="DJ21" i="5"/>
  <c r="CY21" i="5"/>
  <c r="CI21" i="5"/>
  <c r="CG21" i="5"/>
  <c r="BS21" i="5"/>
  <c r="BH21" i="5"/>
  <c r="AB21" i="5"/>
  <c r="Q21" i="5"/>
  <c r="SW20" i="5"/>
  <c r="SX20" i="5" s="1"/>
  <c r="SN20" i="5"/>
  <c r="SL20" i="5"/>
  <c r="RB20" i="5"/>
  <c r="QW20" i="5"/>
  <c r="QP20" i="5"/>
  <c r="QE20" i="5"/>
  <c r="PF20" i="5"/>
  <c r="OY20" i="5"/>
  <c r="ON20" i="5"/>
  <c r="OK20" i="5" s="1"/>
  <c r="NT20" i="5"/>
  <c r="NV20" i="5" s="1"/>
  <c r="NH20" i="5"/>
  <c r="MW20" i="5"/>
  <c r="LQ20" i="5"/>
  <c r="LF20" i="5"/>
  <c r="JZ20" i="5"/>
  <c r="JO20" i="5"/>
  <c r="IY20" i="5"/>
  <c r="IW20" i="5"/>
  <c r="II20" i="5"/>
  <c r="HX20" i="5"/>
  <c r="HF20" i="5"/>
  <c r="HG20" i="5" s="1"/>
  <c r="HH20" i="5" s="1"/>
  <c r="GR20" i="5"/>
  <c r="GG20" i="5"/>
  <c r="FA20" i="5"/>
  <c r="EP20" i="5"/>
  <c r="DJ20" i="5"/>
  <c r="CY20" i="5"/>
  <c r="CI20" i="5"/>
  <c r="CG20" i="5"/>
  <c r="BS20" i="5"/>
  <c r="BH20" i="5"/>
  <c r="AB20" i="5"/>
  <c r="Q20" i="5"/>
  <c r="SW19" i="5"/>
  <c r="SX19" i="5" s="1"/>
  <c r="SN19" i="5"/>
  <c r="SL19" i="5"/>
  <c r="RB19" i="5"/>
  <c r="RD19" i="5" s="1"/>
  <c r="QW19" i="5"/>
  <c r="QP19" i="5"/>
  <c r="QE19" i="5"/>
  <c r="PF19" i="5"/>
  <c r="OY19" i="5"/>
  <c r="ON19" i="5"/>
  <c r="OK19" i="5" s="1"/>
  <c r="NT19" i="5"/>
  <c r="NV19" i="5" s="1"/>
  <c r="NH19" i="5"/>
  <c r="MW19" i="5"/>
  <c r="LQ19" i="5"/>
  <c r="LF19" i="5"/>
  <c r="JZ19" i="5"/>
  <c r="JO19" i="5"/>
  <c r="IY19" i="5"/>
  <c r="IP19" i="5"/>
  <c r="II19" i="5"/>
  <c r="HX19" i="5"/>
  <c r="GY19" i="5"/>
  <c r="GR19" i="5"/>
  <c r="GG19" i="5"/>
  <c r="FH19" i="5"/>
  <c r="FA19" i="5"/>
  <c r="EP19" i="5"/>
  <c r="DJ19" i="5"/>
  <c r="CY19" i="5"/>
  <c r="CI19" i="5"/>
  <c r="CG19" i="5"/>
  <c r="BS19" i="5"/>
  <c r="BH19" i="5"/>
  <c r="AB19" i="5"/>
  <c r="Q19" i="5"/>
  <c r="SW18" i="5"/>
  <c r="SX18" i="5" s="1"/>
  <c r="SN18" i="5"/>
  <c r="SL18" i="5"/>
  <c r="RB18" i="5"/>
  <c r="RD18" i="5" s="1"/>
  <c r="QW18" i="5"/>
  <c r="QP18" i="5"/>
  <c r="QE18" i="5"/>
  <c r="PF18" i="5"/>
  <c r="OY18" i="5"/>
  <c r="ON18" i="5"/>
  <c r="OK18" i="5" s="1"/>
  <c r="NT18" i="5"/>
  <c r="NV18" i="5" s="1"/>
  <c r="NH18" i="5"/>
  <c r="MW18" i="5"/>
  <c r="LQ18" i="5"/>
  <c r="LF18" i="5"/>
  <c r="JZ18" i="5"/>
  <c r="JO18" i="5"/>
  <c r="IY18" i="5"/>
  <c r="IP18" i="5"/>
  <c r="II18" i="5"/>
  <c r="HX18" i="5"/>
  <c r="GY18" i="5"/>
  <c r="GR18" i="5"/>
  <c r="GG18" i="5"/>
  <c r="FH18" i="5"/>
  <c r="FA18" i="5"/>
  <c r="EP18" i="5"/>
  <c r="DJ18" i="5"/>
  <c r="CY18" i="5"/>
  <c r="CI18" i="5"/>
  <c r="CG18" i="5"/>
  <c r="BS18" i="5"/>
  <c r="BH18" i="5"/>
  <c r="AB18" i="5"/>
  <c r="Q18" i="5"/>
  <c r="SW17" i="5"/>
  <c r="SX17" i="5" s="1"/>
  <c r="SN17" i="5"/>
  <c r="SL17" i="5"/>
  <c r="RB17" i="5"/>
  <c r="RD17" i="5" s="1"/>
  <c r="QW17" i="5"/>
  <c r="QU17" i="5"/>
  <c r="QP17" i="5"/>
  <c r="QE17" i="5"/>
  <c r="PF17" i="5"/>
  <c r="OY17" i="5"/>
  <c r="ON17" i="5"/>
  <c r="OK17" i="5" s="1"/>
  <c r="NT17" i="5"/>
  <c r="NH17" i="5"/>
  <c r="MW17" i="5"/>
  <c r="LQ17" i="5"/>
  <c r="LF17" i="5"/>
  <c r="KA17" i="5"/>
  <c r="JZ17" i="5"/>
  <c r="JO17" i="5"/>
  <c r="IY17" i="5"/>
  <c r="IP17" i="5"/>
  <c r="IJ17" i="5"/>
  <c r="II17" i="5"/>
  <c r="HX17" i="5"/>
  <c r="GY17" i="5"/>
  <c r="GS17" i="5"/>
  <c r="GR17" i="5"/>
  <c r="GG17" i="5"/>
  <c r="FH17" i="5"/>
  <c r="FB17" i="5"/>
  <c r="FA17" i="5"/>
  <c r="EP17" i="5"/>
  <c r="DJ17" i="5"/>
  <c r="CY17" i="5"/>
  <c r="CI17" i="5"/>
  <c r="CG17" i="5"/>
  <c r="BT17" i="5"/>
  <c r="BS17" i="5"/>
  <c r="BH17" i="5"/>
  <c r="AB17" i="5"/>
  <c r="Q17" i="5"/>
  <c r="SN16" i="5"/>
  <c r="SL16" i="5"/>
  <c r="RV16" i="5"/>
  <c r="RS16" i="5" s="1"/>
  <c r="RB16" i="5"/>
  <c r="QW16" i="5"/>
  <c r="QU16" i="5"/>
  <c r="QP16" i="5"/>
  <c r="QE16" i="5"/>
  <c r="QB16" i="5" s="1"/>
  <c r="PF16" i="5"/>
  <c r="OY16" i="5"/>
  <c r="ON16" i="5"/>
  <c r="OK16" i="5" s="1"/>
  <c r="NT16" i="5"/>
  <c r="NH16" i="5"/>
  <c r="MW16" i="5"/>
  <c r="MT16" i="5" s="1"/>
  <c r="LQ16" i="5"/>
  <c r="LF16" i="5"/>
  <c r="LC16" i="5" s="1"/>
  <c r="JZ16" i="5"/>
  <c r="JO16" i="5"/>
  <c r="JL16" i="5" s="1"/>
  <c r="IP16" i="5"/>
  <c r="II16" i="5"/>
  <c r="HX16" i="5"/>
  <c r="HU16" i="5" s="1"/>
  <c r="GY16" i="5"/>
  <c r="GR16" i="5"/>
  <c r="GG16" i="5"/>
  <c r="GD16" i="5" s="1"/>
  <c r="FH16" i="5"/>
  <c r="FA16" i="5"/>
  <c r="EP16" i="5"/>
  <c r="EM16" i="5" s="1"/>
  <c r="DJ16" i="5"/>
  <c r="CY16" i="5"/>
  <c r="CV16" i="5" s="1"/>
  <c r="CG16" i="5"/>
  <c r="CH16" i="5" s="1"/>
  <c r="CI16" i="5" s="1"/>
  <c r="BS16" i="5"/>
  <c r="BH16" i="5"/>
  <c r="BE16" i="5" s="1"/>
  <c r="AB16" i="5"/>
  <c r="Q16" i="5"/>
  <c r="O16" i="5" s="1"/>
  <c r="SN15" i="5"/>
  <c r="SL15" i="5"/>
  <c r="RV15" i="5"/>
  <c r="RS15" i="5" s="1"/>
  <c r="RB15" i="5"/>
  <c r="QW15" i="5"/>
  <c r="QU15" i="5"/>
  <c r="QP15" i="5"/>
  <c r="QE15" i="5"/>
  <c r="QB15" i="5" s="1"/>
  <c r="PF15" i="5"/>
  <c r="PD15" i="5"/>
  <c r="OY15" i="5"/>
  <c r="ON15" i="5"/>
  <c r="OK15" i="5" s="1"/>
  <c r="NT15" i="5"/>
  <c r="NH15" i="5"/>
  <c r="MW15" i="5"/>
  <c r="MT15" i="5" s="1"/>
  <c r="LV15" i="5"/>
  <c r="LQ15" i="5"/>
  <c r="LF15" i="5"/>
  <c r="LC15" i="5" s="1"/>
  <c r="JZ15" i="5"/>
  <c r="JO15" i="5"/>
  <c r="JL15" i="5" s="1"/>
  <c r="IP15" i="5"/>
  <c r="II15" i="5"/>
  <c r="HX15" i="5"/>
  <c r="HU15" i="5" s="1"/>
  <c r="GY15" i="5"/>
  <c r="GR15" i="5"/>
  <c r="GG15" i="5"/>
  <c r="GD15" i="5" s="1"/>
  <c r="FH15" i="5"/>
  <c r="FA15" i="5"/>
  <c r="EP15" i="5"/>
  <c r="EM15" i="5" s="1"/>
  <c r="DJ15" i="5"/>
  <c r="CY15" i="5"/>
  <c r="CV15" i="5"/>
  <c r="CG15" i="5"/>
  <c r="CH15" i="5" s="1"/>
  <c r="CI15" i="5" s="1"/>
  <c r="BS15" i="5"/>
  <c r="BH15" i="5"/>
  <c r="BE15" i="5" s="1"/>
  <c r="AB15" i="5"/>
  <c r="Q15" i="5"/>
  <c r="O15" i="5" s="1"/>
  <c r="SN14" i="5"/>
  <c r="SL14" i="5"/>
  <c r="RV14" i="5"/>
  <c r="RS14" i="5" s="1"/>
  <c r="RB14" i="5"/>
  <c r="QW14" i="5"/>
  <c r="QU14" i="5"/>
  <c r="QP14" i="5"/>
  <c r="QE14" i="5"/>
  <c r="QB14" i="5" s="1"/>
  <c r="PF14" i="5"/>
  <c r="PD14" i="5"/>
  <c r="OY14" i="5"/>
  <c r="ON14" i="5"/>
  <c r="OK14" i="5" s="1"/>
  <c r="NT14" i="5"/>
  <c r="NH14" i="5"/>
  <c r="MW14" i="5"/>
  <c r="MT14" i="5" s="1"/>
  <c r="LV14" i="5"/>
  <c r="LQ14" i="5"/>
  <c r="LF14" i="5"/>
  <c r="LC14" i="5" s="1"/>
  <c r="JZ14" i="5"/>
  <c r="JO14" i="5"/>
  <c r="JL14" i="5" s="1"/>
  <c r="IP14" i="5"/>
  <c r="II14" i="5"/>
  <c r="HX14" i="5"/>
  <c r="HU14" i="5" s="1"/>
  <c r="GY14" i="5"/>
  <c r="GR14" i="5"/>
  <c r="GG14" i="5"/>
  <c r="GD14" i="5" s="1"/>
  <c r="FH14" i="5"/>
  <c r="FA14" i="5"/>
  <c r="EP14" i="5"/>
  <c r="EM14" i="5" s="1"/>
  <c r="DJ14" i="5"/>
  <c r="CY14" i="5"/>
  <c r="CV14" i="5" s="1"/>
  <c r="CE14" i="5"/>
  <c r="CB14" i="5"/>
  <c r="BS14" i="5"/>
  <c r="BH14" i="5"/>
  <c r="AB14" i="5"/>
  <c r="Q14" i="5"/>
  <c r="O14" i="5" s="1"/>
  <c r="SN13" i="5"/>
  <c r="SL13" i="5"/>
  <c r="RV13" i="5"/>
  <c r="RS13" i="5" s="1"/>
  <c r="RB13" i="5"/>
  <c r="QW13" i="5"/>
  <c r="QU13" i="5"/>
  <c r="QP13" i="5"/>
  <c r="QE13" i="5"/>
  <c r="QB13" i="5" s="1"/>
  <c r="PF13" i="5"/>
  <c r="PD13" i="5"/>
  <c r="OY13" i="5"/>
  <c r="ON13" i="5"/>
  <c r="OK13" i="5" s="1"/>
  <c r="NT13" i="5"/>
  <c r="NH13" i="5"/>
  <c r="MW13" i="5"/>
  <c r="MT13" i="5" s="1"/>
  <c r="LV13" i="5"/>
  <c r="LQ13" i="5"/>
  <c r="LF13" i="5"/>
  <c r="LC13" i="5" s="1"/>
  <c r="JZ13" i="5"/>
  <c r="JO13" i="5"/>
  <c r="JL13" i="5" s="1"/>
  <c r="IP13" i="5"/>
  <c r="II13" i="5"/>
  <c r="HX13" i="5"/>
  <c r="HU13" i="5" s="1"/>
  <c r="GY13" i="5"/>
  <c r="GR13" i="5"/>
  <c r="GG13" i="5"/>
  <c r="GD13" i="5" s="1"/>
  <c r="FH13" i="5"/>
  <c r="FA13" i="5"/>
  <c r="EP13" i="5"/>
  <c r="EM13" i="5" s="1"/>
  <c r="DJ13" i="5"/>
  <c r="CY13" i="5"/>
  <c r="CV13" i="5" s="1"/>
  <c r="BS13" i="5"/>
  <c r="BH13" i="5"/>
  <c r="BE13" i="5" s="1"/>
  <c r="AB13" i="5"/>
  <c r="Q13" i="5"/>
  <c r="O13" i="5" s="1"/>
  <c r="SN12" i="5"/>
  <c r="SL12" i="5"/>
  <c r="RV12" i="5"/>
  <c r="RS12" i="5" s="1"/>
  <c r="RB12" i="5"/>
  <c r="QW12" i="5"/>
  <c r="QU12" i="5"/>
  <c r="QP12" i="5"/>
  <c r="QE12" i="5"/>
  <c r="QB12" i="5" s="1"/>
  <c r="PF12" i="5"/>
  <c r="PD12" i="5"/>
  <c r="OY12" i="5"/>
  <c r="ON12" i="5"/>
  <c r="OK12" i="5" s="1"/>
  <c r="NT12" i="5"/>
  <c r="NH12" i="5"/>
  <c r="MW12" i="5"/>
  <c r="MT12" i="5" s="1"/>
  <c r="LV12" i="5"/>
  <c r="LQ12" i="5"/>
  <c r="LF12" i="5"/>
  <c r="LC12" i="5" s="1"/>
  <c r="KE12" i="5"/>
  <c r="JZ12" i="5"/>
  <c r="JO12" i="5"/>
  <c r="JL12" i="5" s="1"/>
  <c r="IP12" i="5"/>
  <c r="IN12" i="5"/>
  <c r="II12" i="5"/>
  <c r="HX12" i="5"/>
  <c r="HU12" i="5" s="1"/>
  <c r="GY12" i="5"/>
  <c r="GR12" i="5"/>
  <c r="GG12" i="5"/>
  <c r="GD12" i="5" s="1"/>
  <c r="FH12" i="5"/>
  <c r="FF12" i="5"/>
  <c r="FA12" i="5"/>
  <c r="EP12" i="5"/>
  <c r="EM12" i="5" s="1"/>
  <c r="DJ12" i="5"/>
  <c r="CY12" i="5"/>
  <c r="CV12" i="5" s="1"/>
  <c r="CE12" i="5"/>
  <c r="CB12" i="5"/>
  <c r="BS12" i="5"/>
  <c r="BH12" i="5"/>
  <c r="AN12" i="5"/>
  <c r="AK12" i="5"/>
  <c r="AB12" i="5"/>
  <c r="Q12" i="5"/>
  <c r="O12" i="5" s="1"/>
  <c r="SN11" i="5"/>
  <c r="SL11" i="5"/>
  <c r="RV11" i="5"/>
  <c r="RB11" i="5"/>
  <c r="QW11" i="5"/>
  <c r="QU11" i="5"/>
  <c r="QP11" i="5"/>
  <c r="QE11" i="5"/>
  <c r="PF11" i="5"/>
  <c r="PD11" i="5"/>
  <c r="OY11" i="5"/>
  <c r="ON11" i="5"/>
  <c r="OK11" i="5" s="1"/>
  <c r="NT11" i="5"/>
  <c r="NM11" i="5"/>
  <c r="NH11" i="5"/>
  <c r="MW11" i="5"/>
  <c r="LV11" i="5"/>
  <c r="LQ11" i="5"/>
  <c r="LF11" i="5"/>
  <c r="KE11" i="5"/>
  <c r="JZ11" i="5"/>
  <c r="JO11" i="5"/>
  <c r="IP11" i="5"/>
  <c r="IN11" i="5"/>
  <c r="II11" i="5"/>
  <c r="HX11" i="5"/>
  <c r="GY11" i="5"/>
  <c r="GR11" i="5"/>
  <c r="GG11" i="5"/>
  <c r="FH11" i="5"/>
  <c r="FF11" i="5"/>
  <c r="FA11" i="5"/>
  <c r="EP11" i="5"/>
  <c r="DJ11" i="5"/>
  <c r="CY11" i="5"/>
  <c r="CE11" i="5"/>
  <c r="CB11" i="5"/>
  <c r="BS11" i="5"/>
  <c r="BH11" i="5"/>
  <c r="AN11" i="5"/>
  <c r="AK11" i="5"/>
  <c r="AB11" i="5"/>
  <c r="Q11" i="5"/>
  <c r="SN10" i="5"/>
  <c r="SL10" i="5"/>
  <c r="RV10" i="5"/>
  <c r="RB10" i="5"/>
  <c r="QW10" i="5"/>
  <c r="QU10" i="5"/>
  <c r="QP10" i="5"/>
  <c r="QE10" i="5"/>
  <c r="PF10" i="5"/>
  <c r="PD10" i="5"/>
  <c r="OY10" i="5"/>
  <c r="ON10" i="5"/>
  <c r="OK10" i="5" s="1"/>
  <c r="NT10" i="5"/>
  <c r="NM10" i="5"/>
  <c r="NH10" i="5"/>
  <c r="MW10" i="5"/>
  <c r="LV10" i="5"/>
  <c r="LQ10" i="5"/>
  <c r="LF10" i="5"/>
  <c r="KE10" i="5"/>
  <c r="JZ10" i="5"/>
  <c r="JO10" i="5"/>
  <c r="IP10" i="5"/>
  <c r="IN10" i="5"/>
  <c r="II10" i="5"/>
  <c r="HX10" i="5"/>
  <c r="GY10" i="5"/>
  <c r="GW10" i="5"/>
  <c r="GR10" i="5"/>
  <c r="GG10" i="5"/>
  <c r="FH10" i="5"/>
  <c r="FF10" i="5"/>
  <c r="FA10" i="5"/>
  <c r="EP10" i="5"/>
  <c r="DJ10" i="5"/>
  <c r="CY10" i="5"/>
  <c r="CE10" i="5"/>
  <c r="CB10" i="5"/>
  <c r="BS10" i="5"/>
  <c r="BH10" i="5"/>
  <c r="AN10" i="5"/>
  <c r="AK10" i="5"/>
  <c r="AB10" i="5"/>
  <c r="Q10" i="5"/>
  <c r="SN9" i="5"/>
  <c r="SL9" i="5"/>
  <c r="RV9" i="5"/>
  <c r="RB9" i="5"/>
  <c r="QW9" i="5"/>
  <c r="QU9" i="5"/>
  <c r="QP9" i="5"/>
  <c r="QE9" i="5"/>
  <c r="PF9" i="5"/>
  <c r="PD9" i="5"/>
  <c r="OY9" i="5"/>
  <c r="ON9" i="5"/>
  <c r="OK9" i="5" s="1"/>
  <c r="NT9" i="5"/>
  <c r="NM9" i="5"/>
  <c r="NH9" i="5"/>
  <c r="MW9" i="5"/>
  <c r="LV9" i="5"/>
  <c r="LQ9" i="5"/>
  <c r="LF9" i="5"/>
  <c r="KE9" i="5"/>
  <c r="JZ9" i="5"/>
  <c r="JO9" i="5"/>
  <c r="IP9" i="5"/>
  <c r="IN9" i="5"/>
  <c r="II9" i="5"/>
  <c r="HX9" i="5"/>
  <c r="GY9" i="5"/>
  <c r="GW9" i="5"/>
  <c r="GR9" i="5"/>
  <c r="GG9" i="5"/>
  <c r="FH9" i="5"/>
  <c r="FF9" i="5"/>
  <c r="FA9" i="5"/>
  <c r="EP9" i="5"/>
  <c r="DJ9" i="5"/>
  <c r="CY9" i="5"/>
  <c r="CE9" i="5"/>
  <c r="CB9" i="5"/>
  <c r="BS9" i="5"/>
  <c r="BH9" i="5"/>
  <c r="AN9" i="5"/>
  <c r="AK9" i="5"/>
  <c r="AB9" i="5"/>
  <c r="Q9" i="5"/>
  <c r="SN8" i="5"/>
  <c r="SL8" i="5"/>
  <c r="RV8" i="5"/>
  <c r="RS8" i="5" s="1"/>
  <c r="RB8" i="5"/>
  <c r="QW8" i="5"/>
  <c r="QU8" i="5"/>
  <c r="QP8" i="5"/>
  <c r="QE8" i="5"/>
  <c r="PF8" i="5"/>
  <c r="PD8" i="5"/>
  <c r="OY8" i="5"/>
  <c r="ON8" i="5"/>
  <c r="OK8" i="5" s="1"/>
  <c r="NT8" i="5"/>
  <c r="NM8" i="5"/>
  <c r="NH8" i="5"/>
  <c r="MW8" i="5"/>
  <c r="MT8" i="5" s="1"/>
  <c r="LV8" i="5"/>
  <c r="LQ8" i="5"/>
  <c r="LF8" i="5"/>
  <c r="LC8" i="5" s="1"/>
  <c r="KE8" i="5"/>
  <c r="JZ8" i="5"/>
  <c r="JO8" i="5"/>
  <c r="IP8" i="5"/>
  <c r="IN8" i="5"/>
  <c r="II8" i="5"/>
  <c r="HX8" i="5"/>
  <c r="HU8" i="5" s="1"/>
  <c r="GY8" i="5"/>
  <c r="GW8" i="5"/>
  <c r="GR8" i="5"/>
  <c r="GG8" i="5"/>
  <c r="GD8" i="5" s="1"/>
  <c r="FH8" i="5"/>
  <c r="FF8" i="5"/>
  <c r="FA8" i="5"/>
  <c r="EP8" i="5"/>
  <c r="EM8" i="5" s="1"/>
  <c r="DJ8" i="5"/>
  <c r="CY8" i="5"/>
  <c r="CV8" i="5" s="1"/>
  <c r="CE8" i="5"/>
  <c r="CB8" i="5"/>
  <c r="BS8" i="5"/>
  <c r="BH8" i="5"/>
  <c r="BE8" i="5" s="1"/>
  <c r="AN8" i="5"/>
  <c r="AK8" i="5"/>
  <c r="AB8" i="5"/>
  <c r="Q8" i="5"/>
  <c r="O8" i="5" s="1"/>
  <c r="SN7" i="5"/>
  <c r="SL7" i="5"/>
  <c r="RV7" i="5"/>
  <c r="RS7" i="5" s="1"/>
  <c r="RB7" i="5"/>
  <c r="QW7" i="5"/>
  <c r="QU7" i="5"/>
  <c r="QP7" i="5"/>
  <c r="QE7" i="5"/>
  <c r="QB7" i="5" s="1"/>
  <c r="PF7" i="5"/>
  <c r="PD7" i="5"/>
  <c r="OY7" i="5"/>
  <c r="ON7" i="5"/>
  <c r="OK7" i="5" s="1"/>
  <c r="NT7" i="5"/>
  <c r="NM7" i="5"/>
  <c r="NH7" i="5"/>
  <c r="MW7" i="5"/>
  <c r="MT7" i="5" s="1"/>
  <c r="LV7" i="5"/>
  <c r="LQ7" i="5"/>
  <c r="LF7" i="5"/>
  <c r="LC7" i="5" s="1"/>
  <c r="KE7" i="5"/>
  <c r="JZ7" i="5"/>
  <c r="JO7" i="5"/>
  <c r="JL7" i="5" s="1"/>
  <c r="IP7" i="5"/>
  <c r="IN7" i="5"/>
  <c r="II7" i="5"/>
  <c r="HX7" i="5"/>
  <c r="HU7" i="5" s="1"/>
  <c r="GY7" i="5"/>
  <c r="GW7" i="5"/>
  <c r="GR7" i="5"/>
  <c r="GG7" i="5"/>
  <c r="GD7" i="5" s="1"/>
  <c r="FH7" i="5"/>
  <c r="FF7" i="5"/>
  <c r="FA7" i="5"/>
  <c r="EP7" i="5"/>
  <c r="EM7" i="5" s="1"/>
  <c r="DJ7" i="5"/>
  <c r="CY7" i="5"/>
  <c r="CV7" i="5" s="1"/>
  <c r="CE7" i="5"/>
  <c r="CB7" i="5"/>
  <c r="BS7" i="5"/>
  <c r="BH7" i="5"/>
  <c r="BE7" i="5" s="1"/>
  <c r="AN7" i="5"/>
  <c r="AK7" i="5"/>
  <c r="AB7" i="5"/>
  <c r="Q7" i="5"/>
  <c r="O7" i="5" s="1"/>
  <c r="SN6" i="5"/>
  <c r="SL6" i="5"/>
  <c r="RV6" i="5"/>
  <c r="RS6" i="5" s="1"/>
  <c r="RB6" i="5"/>
  <c r="QW6" i="5"/>
  <c r="QU6" i="5"/>
  <c r="QP6" i="5"/>
  <c r="QE6" i="5"/>
  <c r="QB6" i="5" s="1"/>
  <c r="PF6" i="5"/>
  <c r="PD6" i="5"/>
  <c r="OY6" i="5"/>
  <c r="ON6" i="5"/>
  <c r="OK6" i="5" s="1"/>
  <c r="NT6" i="5"/>
  <c r="NM6" i="5"/>
  <c r="NH6" i="5"/>
  <c r="MW6" i="5"/>
  <c r="MT6" i="5" s="1"/>
  <c r="LV6" i="5"/>
  <c r="LQ6" i="5"/>
  <c r="LF6" i="5"/>
  <c r="LC6" i="5" s="1"/>
  <c r="KE6" i="5"/>
  <c r="JZ6" i="5"/>
  <c r="JO6" i="5"/>
  <c r="JL6" i="5" s="1"/>
  <c r="IP6" i="5"/>
  <c r="IN6" i="5"/>
  <c r="II6" i="5"/>
  <c r="HX6" i="5"/>
  <c r="HU6" i="5" s="1"/>
  <c r="GY6" i="5"/>
  <c r="GW6" i="5"/>
  <c r="GR6" i="5"/>
  <c r="GG6" i="5"/>
  <c r="GD6" i="5" s="1"/>
  <c r="FH6" i="5"/>
  <c r="FF6" i="5"/>
  <c r="FA6" i="5"/>
  <c r="EP6" i="5"/>
  <c r="EM6" i="5" s="1"/>
  <c r="DJ6" i="5"/>
  <c r="CY6" i="5"/>
  <c r="CV6" i="5" s="1"/>
  <c r="CE6" i="5"/>
  <c r="CB6" i="5"/>
  <c r="BS6" i="5"/>
  <c r="BH6" i="5"/>
  <c r="BE6" i="5" s="1"/>
  <c r="AN6" i="5"/>
  <c r="AK6" i="5"/>
  <c r="AB6" i="5"/>
  <c r="Q6" i="5"/>
  <c r="O6" i="5" s="1"/>
  <c r="SN5" i="5"/>
  <c r="SL5" i="5"/>
  <c r="RV5" i="5"/>
  <c r="RS5" i="5" s="1"/>
  <c r="RB5" i="5"/>
  <c r="QW5" i="5"/>
  <c r="QU5" i="5"/>
  <c r="QP5" i="5"/>
  <c r="QE5" i="5"/>
  <c r="QB5" i="5" s="1"/>
  <c r="PF5" i="5"/>
  <c r="PD5" i="5"/>
  <c r="OY5" i="5"/>
  <c r="ON5" i="5"/>
  <c r="OK5" i="5" s="1"/>
  <c r="NT5" i="5"/>
  <c r="NM5" i="5"/>
  <c r="NH5" i="5"/>
  <c r="MW5" i="5"/>
  <c r="MT5" i="5" s="1"/>
  <c r="LV5" i="5"/>
  <c r="LQ5" i="5"/>
  <c r="LF5" i="5"/>
  <c r="LC5" i="5" s="1"/>
  <c r="KE5" i="5"/>
  <c r="JZ5" i="5"/>
  <c r="JO5" i="5"/>
  <c r="JL5" i="5" s="1"/>
  <c r="IP5" i="5"/>
  <c r="IN5" i="5"/>
  <c r="II5" i="5"/>
  <c r="HX5" i="5"/>
  <c r="HU5" i="5" s="1"/>
  <c r="GY5" i="5"/>
  <c r="GW5" i="5"/>
  <c r="GR5" i="5"/>
  <c r="GG5" i="5"/>
  <c r="GD5" i="5" s="1"/>
  <c r="FH5" i="5"/>
  <c r="FF5" i="5"/>
  <c r="FA5" i="5"/>
  <c r="EP5" i="5"/>
  <c r="EM5" i="5" s="1"/>
  <c r="DJ5" i="5"/>
  <c r="CY5" i="5"/>
  <c r="CV5" i="5" s="1"/>
  <c r="CE5" i="5"/>
  <c r="CB5" i="5"/>
  <c r="BS5" i="5"/>
  <c r="BH5" i="5"/>
  <c r="BE5" i="5" s="1"/>
  <c r="AN5" i="5"/>
  <c r="AK5" i="5"/>
  <c r="AB5" i="5"/>
  <c r="Q5" i="5"/>
  <c r="SN4" i="5"/>
  <c r="SL4" i="5"/>
  <c r="RV4" i="5"/>
  <c r="RS4" i="5" s="1"/>
  <c r="RB4" i="5"/>
  <c r="QW4" i="5"/>
  <c r="QU4" i="5"/>
  <c r="QP4" i="5"/>
  <c r="QE4" i="5"/>
  <c r="QB4" i="5" s="1"/>
  <c r="PF4" i="5"/>
  <c r="PD4" i="5"/>
  <c r="OY4" i="5"/>
  <c r="ON4" i="5"/>
  <c r="OK4" i="5" s="1"/>
  <c r="NT4" i="5"/>
  <c r="NM4" i="5"/>
  <c r="NH4" i="5"/>
  <c r="MW4" i="5"/>
  <c r="MT4" i="5" s="1"/>
  <c r="LV4" i="5"/>
  <c r="LQ4" i="5"/>
  <c r="LF4" i="5"/>
  <c r="LC4" i="5" s="1"/>
  <c r="KE4" i="5"/>
  <c r="JZ4" i="5"/>
  <c r="JO4" i="5"/>
  <c r="JL4" i="5" s="1"/>
  <c r="IP4" i="5"/>
  <c r="IN4" i="5"/>
  <c r="II4" i="5"/>
  <c r="HX4" i="5"/>
  <c r="HU4" i="5" s="1"/>
  <c r="GY4" i="5"/>
  <c r="GW4" i="5"/>
  <c r="GR4" i="5"/>
  <c r="GG4" i="5"/>
  <c r="FH4" i="5"/>
  <c r="FF4" i="5"/>
  <c r="FA4" i="5"/>
  <c r="EP4" i="5"/>
  <c r="EM4" i="5" s="1"/>
  <c r="DJ4" i="5"/>
  <c r="CY4" i="5"/>
  <c r="CV4" i="5" s="1"/>
  <c r="CE4" i="5"/>
  <c r="CB4" i="5"/>
  <c r="BS4" i="5"/>
  <c r="BH4" i="5"/>
  <c r="BE4" i="5" s="1"/>
  <c r="AN4" i="5"/>
  <c r="AK4" i="5"/>
  <c r="AB4" i="5"/>
  <c r="Q4" i="5"/>
  <c r="O4" i="5" s="1"/>
  <c r="SS3" i="5"/>
  <c r="SS30" i="5" s="1"/>
  <c r="SU30" i="5" s="1"/>
  <c r="SP3" i="5"/>
  <c r="SP45" i="5" s="1"/>
  <c r="SN3" i="5"/>
  <c r="SL3" i="5"/>
  <c r="RV3" i="5"/>
  <c r="RB3" i="5"/>
  <c r="QY3" i="5"/>
  <c r="QY15" i="5" s="1"/>
  <c r="QW3" i="5"/>
  <c r="QU3" i="5"/>
  <c r="QP3" i="5"/>
  <c r="QE3" i="5"/>
  <c r="PK3" i="5"/>
  <c r="PH3" i="5"/>
  <c r="PF3" i="5"/>
  <c r="PD3" i="5"/>
  <c r="OY3" i="5"/>
  <c r="ON3" i="5"/>
  <c r="OK3" i="5" s="1"/>
  <c r="NT3" i="5"/>
  <c r="NQ3" i="5"/>
  <c r="NQ17" i="5" s="1"/>
  <c r="NM3" i="5"/>
  <c r="NH3" i="5"/>
  <c r="MW3" i="5"/>
  <c r="MC3" i="5"/>
  <c r="LZ3" i="5"/>
  <c r="LZ5" i="5" s="1"/>
  <c r="LV3" i="5"/>
  <c r="LQ3" i="5"/>
  <c r="LF3" i="5"/>
  <c r="KL3" i="5"/>
  <c r="KL44" i="5" s="1"/>
  <c r="KI3" i="5"/>
  <c r="KE3" i="5"/>
  <c r="JZ3" i="5"/>
  <c r="JO3" i="5"/>
  <c r="IU3" i="5"/>
  <c r="IU13" i="5" s="1"/>
  <c r="IR3" i="5"/>
  <c r="IR17" i="5" s="1"/>
  <c r="IP3" i="5"/>
  <c r="IN3" i="5"/>
  <c r="II3" i="5"/>
  <c r="HX3" i="5"/>
  <c r="HD3" i="5"/>
  <c r="HD68" i="5" s="1"/>
  <c r="HA3" i="5"/>
  <c r="HA11" i="5" s="1"/>
  <c r="GY3" i="5"/>
  <c r="GW3" i="5"/>
  <c r="GR3" i="5"/>
  <c r="GG3" i="5"/>
  <c r="FM3" i="5"/>
  <c r="FJ3" i="5"/>
  <c r="FH3" i="5"/>
  <c r="FF3" i="5"/>
  <c r="FA3" i="5"/>
  <c r="EP3" i="5"/>
  <c r="DV3" i="5"/>
  <c r="DS3" i="5"/>
  <c r="DS8" i="5" s="1"/>
  <c r="DJ3" i="5"/>
  <c r="CY3" i="5"/>
  <c r="CE3" i="5"/>
  <c r="CB3" i="5"/>
  <c r="BS3" i="5"/>
  <c r="BH3" i="5"/>
  <c r="AN3" i="5"/>
  <c r="AK3" i="5"/>
  <c r="AB3" i="5"/>
  <c r="Q3" i="5"/>
  <c r="SP3" i="4"/>
  <c r="SP10" i="4" s="1"/>
  <c r="SS3" i="4"/>
  <c r="SS11" i="4" s="1"/>
  <c r="RB4" i="4"/>
  <c r="RB5" i="4"/>
  <c r="RB6" i="4"/>
  <c r="RB7" i="4"/>
  <c r="RB8" i="4"/>
  <c r="RB9" i="4"/>
  <c r="RB10" i="4"/>
  <c r="RB11" i="4"/>
  <c r="RB12" i="4"/>
  <c r="RB13" i="4"/>
  <c r="RB14" i="4"/>
  <c r="RB15" i="4"/>
  <c r="RB16" i="4"/>
  <c r="RB17" i="4"/>
  <c r="RB18" i="4"/>
  <c r="RB19" i="4"/>
  <c r="RB20" i="4"/>
  <c r="RB21" i="4"/>
  <c r="RE21" i="4" s="1"/>
  <c r="RB22" i="4"/>
  <c r="RB23" i="4"/>
  <c r="RB24" i="4"/>
  <c r="RB25" i="4"/>
  <c r="RB26" i="4"/>
  <c r="RB27" i="4"/>
  <c r="RB31" i="4"/>
  <c r="RB32" i="4"/>
  <c r="RB33" i="4"/>
  <c r="RB34" i="4"/>
  <c r="RB35" i="4"/>
  <c r="RB36" i="4"/>
  <c r="RB37" i="4"/>
  <c r="RB38" i="4"/>
  <c r="RB39" i="4"/>
  <c r="RB40" i="4"/>
  <c r="RB41" i="4"/>
  <c r="RB42" i="4"/>
  <c r="RB43" i="4"/>
  <c r="RB44" i="4"/>
  <c r="RB45" i="4"/>
  <c r="RB46" i="4"/>
  <c r="RB47" i="4"/>
  <c r="RB48" i="4"/>
  <c r="RB49" i="4"/>
  <c r="RB50" i="4"/>
  <c r="RB51" i="4"/>
  <c r="RB52" i="4"/>
  <c r="RB53" i="4"/>
  <c r="RB54" i="4"/>
  <c r="RB55" i="4"/>
  <c r="RB56" i="4"/>
  <c r="RB57" i="4"/>
  <c r="RB58" i="4"/>
  <c r="RB59" i="4"/>
  <c r="RB60" i="4"/>
  <c r="RB61" i="4"/>
  <c r="RB62" i="4"/>
  <c r="RB63" i="4"/>
  <c r="RB64" i="4"/>
  <c r="RB65" i="4"/>
  <c r="RB66" i="4"/>
  <c r="RB67" i="4"/>
  <c r="RB68" i="4"/>
  <c r="RB69" i="4"/>
  <c r="RB70" i="4"/>
  <c r="RB71" i="4"/>
  <c r="RB72" i="4"/>
  <c r="RB73" i="4"/>
  <c r="RB74" i="4"/>
  <c r="RB75" i="4"/>
  <c r="RB76" i="4"/>
  <c r="RB77" i="4"/>
  <c r="RB78" i="4"/>
  <c r="RB79" i="4"/>
  <c r="RB80" i="4"/>
  <c r="RB81" i="4"/>
  <c r="RB82" i="4"/>
  <c r="RB83" i="4"/>
  <c r="RB84" i="4"/>
  <c r="RB85" i="4"/>
  <c r="RB86" i="4"/>
  <c r="RB87" i="4"/>
  <c r="RB88" i="4"/>
  <c r="RB89" i="4"/>
  <c r="RB90" i="4"/>
  <c r="RB91" i="4"/>
  <c r="RB92" i="4"/>
  <c r="RB93" i="4"/>
  <c r="RB94" i="4"/>
  <c r="RB95" i="4"/>
  <c r="RB96" i="4"/>
  <c r="RB97" i="4"/>
  <c r="RB98" i="4"/>
  <c r="RB99" i="4"/>
  <c r="RB100" i="4"/>
  <c r="RB101" i="4"/>
  <c r="RB102" i="4"/>
  <c r="RB103" i="4"/>
  <c r="RB104" i="4"/>
  <c r="RB105" i="4"/>
  <c r="RB106" i="4"/>
  <c r="RB107" i="4"/>
  <c r="RB108" i="4"/>
  <c r="RB109" i="4"/>
  <c r="RB110" i="4"/>
  <c r="RB111" i="4"/>
  <c r="RB112" i="4"/>
  <c r="RB113" i="4"/>
  <c r="RB114" i="4"/>
  <c r="RB115" i="4"/>
  <c r="RB3" i="4"/>
  <c r="QY3" i="4"/>
  <c r="RE28" i="4"/>
  <c r="RE29" i="4"/>
  <c r="RE30" i="4"/>
  <c r="QU14" i="4"/>
  <c r="QU15" i="4"/>
  <c r="QU16" i="4"/>
  <c r="QU17" i="4"/>
  <c r="PK3" i="4"/>
  <c r="PK54" i="4" s="1"/>
  <c r="PH3" i="4"/>
  <c r="PH32" i="4" s="1"/>
  <c r="NW27" i="4"/>
  <c r="NX27" i="4" s="1"/>
  <c r="NW28" i="4"/>
  <c r="NX28" i="4" s="1"/>
  <c r="NW29" i="4"/>
  <c r="NX29" i="4" s="1"/>
  <c r="NW30" i="4"/>
  <c r="NX30" i="4" s="1"/>
  <c r="NT4" i="4"/>
  <c r="NT5" i="4"/>
  <c r="NT6" i="4"/>
  <c r="NT7" i="4"/>
  <c r="NT8" i="4"/>
  <c r="NT9" i="4"/>
  <c r="NT10" i="4"/>
  <c r="NT11" i="4"/>
  <c r="NT12" i="4"/>
  <c r="NT13" i="4"/>
  <c r="NT14" i="4"/>
  <c r="NT15" i="4"/>
  <c r="NT16" i="4"/>
  <c r="NT17" i="4"/>
  <c r="NT18" i="4"/>
  <c r="NW18" i="4" s="1"/>
  <c r="NX18" i="4" s="1"/>
  <c r="NT19" i="4"/>
  <c r="NW19" i="4" s="1"/>
  <c r="NX19" i="4" s="1"/>
  <c r="NT20" i="4"/>
  <c r="NT21" i="4"/>
  <c r="NT22" i="4"/>
  <c r="NW22" i="4" s="1"/>
  <c r="NX22" i="4" s="1"/>
  <c r="NT23" i="4"/>
  <c r="NT24" i="4"/>
  <c r="NT25" i="4"/>
  <c r="NT26" i="4"/>
  <c r="NT31" i="4"/>
  <c r="NT32" i="4"/>
  <c r="NT33" i="4"/>
  <c r="NT34" i="4"/>
  <c r="NT35" i="4"/>
  <c r="NT36" i="4"/>
  <c r="NT37" i="4"/>
  <c r="NT38" i="4"/>
  <c r="NT39" i="4"/>
  <c r="NT40" i="4"/>
  <c r="NT41" i="4"/>
  <c r="NT42" i="4"/>
  <c r="NT43" i="4"/>
  <c r="NT44" i="4"/>
  <c r="NT45" i="4"/>
  <c r="NT46" i="4"/>
  <c r="NT47" i="4"/>
  <c r="NT48" i="4"/>
  <c r="NT49" i="4"/>
  <c r="NT50" i="4"/>
  <c r="NT51" i="4"/>
  <c r="NT52" i="4"/>
  <c r="NT53" i="4"/>
  <c r="NT54" i="4"/>
  <c r="NT55" i="4"/>
  <c r="NT56" i="4"/>
  <c r="NT57" i="4"/>
  <c r="NT58" i="4"/>
  <c r="NT59" i="4"/>
  <c r="NT60" i="4"/>
  <c r="NT61" i="4"/>
  <c r="NT62" i="4"/>
  <c r="NT63" i="4"/>
  <c r="NT64" i="4"/>
  <c r="NT65" i="4"/>
  <c r="NT66" i="4"/>
  <c r="NT67" i="4"/>
  <c r="NT68" i="4"/>
  <c r="NT69" i="4"/>
  <c r="NT70" i="4"/>
  <c r="NT71" i="4"/>
  <c r="NT72" i="4"/>
  <c r="NT73" i="4"/>
  <c r="NT74" i="4"/>
  <c r="NT75" i="4"/>
  <c r="NT76" i="4"/>
  <c r="NT77" i="4"/>
  <c r="NT78" i="4"/>
  <c r="NT79" i="4"/>
  <c r="NT80" i="4"/>
  <c r="NT81" i="4"/>
  <c r="NT82" i="4"/>
  <c r="NT83" i="4"/>
  <c r="NT84" i="4"/>
  <c r="NT85" i="4"/>
  <c r="NT86" i="4"/>
  <c r="NT87" i="4"/>
  <c r="NT88" i="4"/>
  <c r="NT89" i="4"/>
  <c r="NT90" i="4"/>
  <c r="NT91" i="4"/>
  <c r="NT92" i="4"/>
  <c r="NT93" i="4"/>
  <c r="NT94" i="4"/>
  <c r="NT95" i="4"/>
  <c r="NT96" i="4"/>
  <c r="NT97" i="4"/>
  <c r="NT98" i="4"/>
  <c r="NT99" i="4"/>
  <c r="NT100" i="4"/>
  <c r="NT101" i="4"/>
  <c r="NT102" i="4"/>
  <c r="NT103" i="4"/>
  <c r="NT104" i="4"/>
  <c r="NT105" i="4"/>
  <c r="NT106" i="4"/>
  <c r="NT107" i="4"/>
  <c r="NT108" i="4"/>
  <c r="NT109" i="4"/>
  <c r="NT110" i="4"/>
  <c r="NT111" i="4"/>
  <c r="NT112" i="4"/>
  <c r="NT113" i="4"/>
  <c r="NT114" i="4"/>
  <c r="NT115" i="4"/>
  <c r="NT3" i="4"/>
  <c r="NQ3" i="4"/>
  <c r="NQ26" i="4" s="1"/>
  <c r="MC3" i="4"/>
  <c r="MC12" i="4" s="1"/>
  <c r="LZ3" i="4"/>
  <c r="LZ82" i="4" s="1"/>
  <c r="LV13" i="4"/>
  <c r="LV14" i="4"/>
  <c r="LV15" i="4"/>
  <c r="KL3" i="4"/>
  <c r="KL58" i="4" s="1"/>
  <c r="KI3" i="4"/>
  <c r="KI85" i="4" s="1"/>
  <c r="KO22" i="4"/>
  <c r="KP22" i="4" s="1"/>
  <c r="KO23" i="4"/>
  <c r="KP23" i="4" s="1"/>
  <c r="KO27" i="4"/>
  <c r="KP27" i="4" s="1"/>
  <c r="KO28" i="4"/>
  <c r="KP28" i="4" s="1"/>
  <c r="KO29" i="4"/>
  <c r="KP29" i="4" s="1"/>
  <c r="KO30" i="4"/>
  <c r="KP30" i="4" s="1"/>
  <c r="IN12" i="4"/>
  <c r="IU3" i="4"/>
  <c r="IU67" i="4" s="1"/>
  <c r="IR3" i="4"/>
  <c r="IR61" i="4" s="1"/>
  <c r="HD3" i="4"/>
  <c r="HD61" i="4" s="1"/>
  <c r="HA3" i="4"/>
  <c r="HA103" i="4" s="1"/>
  <c r="FM3" i="4"/>
  <c r="FJ3" i="4"/>
  <c r="FJ35" i="4" s="1"/>
  <c r="DV3" i="4"/>
  <c r="DV14" i="4" s="1"/>
  <c r="DS3" i="4"/>
  <c r="CE4" i="4"/>
  <c r="CE5" i="4"/>
  <c r="CE6" i="4"/>
  <c r="CE7" i="4"/>
  <c r="CE8" i="4"/>
  <c r="CE9" i="4"/>
  <c r="CE10" i="4"/>
  <c r="CE11" i="4"/>
  <c r="CE12" i="4"/>
  <c r="CE14" i="4"/>
  <c r="CE31" i="4"/>
  <c r="CE32" i="4"/>
  <c r="CE33" i="4"/>
  <c r="CE34" i="4"/>
  <c r="CE35" i="4"/>
  <c r="CE36" i="4"/>
  <c r="CE37" i="4"/>
  <c r="CE38" i="4"/>
  <c r="CE39" i="4"/>
  <c r="CE40" i="4"/>
  <c r="CE41" i="4"/>
  <c r="CE42" i="4"/>
  <c r="CE43" i="4"/>
  <c r="CE44" i="4"/>
  <c r="CE45" i="4"/>
  <c r="CE46" i="4"/>
  <c r="CE47" i="4"/>
  <c r="CE48" i="4"/>
  <c r="CE49" i="4"/>
  <c r="CE50" i="4"/>
  <c r="CE51" i="4"/>
  <c r="CE52" i="4"/>
  <c r="CE53" i="4"/>
  <c r="CE54" i="4"/>
  <c r="CE55" i="4"/>
  <c r="CE56" i="4"/>
  <c r="CE57" i="4"/>
  <c r="CE58" i="4"/>
  <c r="CE59" i="4"/>
  <c r="CE60" i="4"/>
  <c r="CE61" i="4"/>
  <c r="CE62" i="4"/>
  <c r="CE63" i="4"/>
  <c r="CE64" i="4"/>
  <c r="CE65" i="4"/>
  <c r="CE66" i="4"/>
  <c r="CE67" i="4"/>
  <c r="CE68" i="4"/>
  <c r="CE69" i="4"/>
  <c r="CE70" i="4"/>
  <c r="CE71" i="4"/>
  <c r="CE72" i="4"/>
  <c r="CE73" i="4"/>
  <c r="CE74" i="4"/>
  <c r="CE75" i="4"/>
  <c r="CE76" i="4"/>
  <c r="CE77" i="4"/>
  <c r="CE78" i="4"/>
  <c r="CE79" i="4"/>
  <c r="CE80" i="4"/>
  <c r="CE81" i="4"/>
  <c r="CE82" i="4"/>
  <c r="CE83" i="4"/>
  <c r="CE84" i="4"/>
  <c r="CE85" i="4"/>
  <c r="CE86" i="4"/>
  <c r="CE87" i="4"/>
  <c r="CE88" i="4"/>
  <c r="CE89" i="4"/>
  <c r="CE90" i="4"/>
  <c r="CE91" i="4"/>
  <c r="CE92" i="4"/>
  <c r="CE93" i="4"/>
  <c r="CE94" i="4"/>
  <c r="CE95" i="4"/>
  <c r="CE96" i="4"/>
  <c r="CE97" i="4"/>
  <c r="CE98" i="4"/>
  <c r="CE99" i="4"/>
  <c r="CE100" i="4"/>
  <c r="CE101" i="4"/>
  <c r="CE102" i="4"/>
  <c r="CE103" i="4"/>
  <c r="CE104" i="4"/>
  <c r="CE105" i="4"/>
  <c r="CE106" i="4"/>
  <c r="CE107" i="4"/>
  <c r="CE108" i="4"/>
  <c r="CE109" i="4"/>
  <c r="CE110" i="4"/>
  <c r="CE111" i="4"/>
  <c r="CE112" i="4"/>
  <c r="CE113" i="4"/>
  <c r="CE114" i="4"/>
  <c r="CE115" i="4"/>
  <c r="CE3" i="4"/>
  <c r="CB32" i="4"/>
  <c r="CB33" i="4"/>
  <c r="CB34" i="4"/>
  <c r="CB35" i="4"/>
  <c r="CB36" i="4"/>
  <c r="CB37" i="4"/>
  <c r="CB38" i="4"/>
  <c r="CB39" i="4"/>
  <c r="CB40" i="4"/>
  <c r="CB41" i="4"/>
  <c r="CB42" i="4"/>
  <c r="CB43" i="4"/>
  <c r="CB44" i="4"/>
  <c r="CB45" i="4"/>
  <c r="CB46" i="4"/>
  <c r="CB47" i="4"/>
  <c r="CB48" i="4"/>
  <c r="CB49" i="4"/>
  <c r="CB50" i="4"/>
  <c r="CB51" i="4"/>
  <c r="CB52" i="4"/>
  <c r="CB53" i="4"/>
  <c r="CB54" i="4"/>
  <c r="CB55" i="4"/>
  <c r="CB56" i="4"/>
  <c r="CB57" i="4"/>
  <c r="CB58" i="4"/>
  <c r="CB59" i="4"/>
  <c r="CB60" i="4"/>
  <c r="CB61" i="4"/>
  <c r="CB62" i="4"/>
  <c r="CB63" i="4"/>
  <c r="CB64" i="4"/>
  <c r="CB65" i="4"/>
  <c r="CB66" i="4"/>
  <c r="CB67" i="4"/>
  <c r="CB68" i="4"/>
  <c r="CB69" i="4"/>
  <c r="CB70" i="4"/>
  <c r="CB71" i="4"/>
  <c r="CB72" i="4"/>
  <c r="CB73" i="4"/>
  <c r="CB74" i="4"/>
  <c r="CB75" i="4"/>
  <c r="CB76" i="4"/>
  <c r="CB77" i="4"/>
  <c r="CB78" i="4"/>
  <c r="CB79" i="4"/>
  <c r="CB80" i="4"/>
  <c r="CB81" i="4"/>
  <c r="CB82" i="4"/>
  <c r="CB83" i="4"/>
  <c r="CB84" i="4"/>
  <c r="CB85" i="4"/>
  <c r="CB86" i="4"/>
  <c r="CB87" i="4"/>
  <c r="CB88" i="4"/>
  <c r="CB89" i="4"/>
  <c r="CB90" i="4"/>
  <c r="CB91" i="4"/>
  <c r="CB92" i="4"/>
  <c r="CB93" i="4"/>
  <c r="CB94" i="4"/>
  <c r="CB95" i="4"/>
  <c r="CB96" i="4"/>
  <c r="CB97" i="4"/>
  <c r="CB98" i="4"/>
  <c r="CB99" i="4"/>
  <c r="CB100" i="4"/>
  <c r="CB101" i="4"/>
  <c r="CB102" i="4"/>
  <c r="CB103" i="4"/>
  <c r="CB104" i="4"/>
  <c r="CB105" i="4"/>
  <c r="CB106" i="4"/>
  <c r="CB107" i="4"/>
  <c r="CB108" i="4"/>
  <c r="CB109" i="4"/>
  <c r="CB110" i="4"/>
  <c r="CB111" i="4"/>
  <c r="CB112" i="4"/>
  <c r="CB113" i="4"/>
  <c r="CB114" i="4"/>
  <c r="CB115" i="4"/>
  <c r="CB31" i="4"/>
  <c r="CB14" i="4"/>
  <c r="CB4" i="4"/>
  <c r="CB5" i="4"/>
  <c r="CB6" i="4"/>
  <c r="CB7" i="4"/>
  <c r="CB8" i="4"/>
  <c r="CB9" i="4"/>
  <c r="CB10" i="4"/>
  <c r="CB11" i="4"/>
  <c r="CB12" i="4"/>
  <c r="CB3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31" i="4"/>
  <c r="AK4" i="4"/>
  <c r="AK5" i="4"/>
  <c r="AK6" i="4"/>
  <c r="AK7" i="4"/>
  <c r="AK8" i="4"/>
  <c r="AK9" i="4"/>
  <c r="AK10" i="4"/>
  <c r="AK11" i="4"/>
  <c r="AK12" i="4"/>
  <c r="AK3" i="4"/>
  <c r="QW127" i="6" l="1"/>
  <c r="KB6" i="6"/>
  <c r="KB10" i="6"/>
  <c r="KB14" i="6"/>
  <c r="KB18" i="6"/>
  <c r="KB22" i="6"/>
  <c r="KB26" i="6"/>
  <c r="KB30" i="6"/>
  <c r="KB34" i="6"/>
  <c r="KB38" i="6"/>
  <c r="KB42" i="6"/>
  <c r="KB46" i="6"/>
  <c r="KB50" i="6"/>
  <c r="KB55" i="6"/>
  <c r="KB59" i="6"/>
  <c r="KB63" i="6"/>
  <c r="KB67" i="6"/>
  <c r="KB71" i="6"/>
  <c r="KB75" i="6"/>
  <c r="KB79" i="6"/>
  <c r="KB83" i="6"/>
  <c r="KB87" i="6"/>
  <c r="KB91" i="6"/>
  <c r="KB95" i="6"/>
  <c r="KB99" i="6"/>
  <c r="KB103" i="6"/>
  <c r="KB107" i="6"/>
  <c r="KB111" i="6"/>
  <c r="KB115" i="6"/>
  <c r="KB119" i="6"/>
  <c r="KB123" i="6"/>
  <c r="KB4" i="6"/>
  <c r="KB7" i="6"/>
  <c r="KB11" i="6"/>
  <c r="KB15" i="6"/>
  <c r="KB19" i="6"/>
  <c r="KB23" i="6"/>
  <c r="KB27" i="6"/>
  <c r="KB31" i="6"/>
  <c r="KB35" i="6"/>
  <c r="KB39" i="6"/>
  <c r="KB43" i="6"/>
  <c r="KB47" i="6"/>
  <c r="KB51" i="6"/>
  <c r="KB56" i="6"/>
  <c r="KB60" i="6"/>
  <c r="KB64" i="6"/>
  <c r="KB68" i="6"/>
  <c r="KB72" i="6"/>
  <c r="KB76" i="6"/>
  <c r="KB80" i="6"/>
  <c r="KB84" i="6"/>
  <c r="KB88" i="6"/>
  <c r="KB92" i="6"/>
  <c r="KB96" i="6"/>
  <c r="KB100" i="6"/>
  <c r="KB104" i="6"/>
  <c r="KB108" i="6"/>
  <c r="KB112" i="6"/>
  <c r="KB116" i="6"/>
  <c r="KB120" i="6"/>
  <c r="KB124" i="6"/>
  <c r="KB3" i="6"/>
  <c r="KB13" i="6"/>
  <c r="KB21" i="6"/>
  <c r="KB29" i="6"/>
  <c r="KB37" i="6"/>
  <c r="KB45" i="6"/>
  <c r="KB54" i="6"/>
  <c r="KB62" i="6"/>
  <c r="KB70" i="6"/>
  <c r="KB78" i="6"/>
  <c r="KB86" i="6"/>
  <c r="KB94" i="6"/>
  <c r="KB102" i="6"/>
  <c r="KB110" i="6"/>
  <c r="KB118" i="6"/>
  <c r="KB126" i="6"/>
  <c r="KB8" i="6"/>
  <c r="KB16" i="6"/>
  <c r="KB24" i="6"/>
  <c r="KB32" i="6"/>
  <c r="KB40" i="6"/>
  <c r="KB48" i="6"/>
  <c r="KB57" i="6"/>
  <c r="KB65" i="6"/>
  <c r="KB73" i="6"/>
  <c r="KB81" i="6"/>
  <c r="KB89" i="6"/>
  <c r="KB97" i="6"/>
  <c r="KB105" i="6"/>
  <c r="KB113" i="6"/>
  <c r="KB121" i="6"/>
  <c r="KB17" i="6"/>
  <c r="KB33" i="6"/>
  <c r="KB49" i="6"/>
  <c r="KB66" i="6"/>
  <c r="KB82" i="6"/>
  <c r="KB98" i="6"/>
  <c r="KB114" i="6"/>
  <c r="KB5" i="6"/>
  <c r="KB20" i="6"/>
  <c r="KB36" i="6"/>
  <c r="KB53" i="6"/>
  <c r="KB69" i="6"/>
  <c r="KB85" i="6"/>
  <c r="KB101" i="6"/>
  <c r="KB117" i="6"/>
  <c r="KB9" i="6"/>
  <c r="KB25" i="6"/>
  <c r="KB41" i="6"/>
  <c r="KB58" i="6"/>
  <c r="KB74" i="6"/>
  <c r="KB90" i="6"/>
  <c r="KB106" i="6"/>
  <c r="KB122" i="6"/>
  <c r="KB61" i="6"/>
  <c r="KB125" i="6"/>
  <c r="KB12" i="6"/>
  <c r="KB77" i="6"/>
  <c r="KB28" i="6"/>
  <c r="KB93" i="6"/>
  <c r="KB44" i="6"/>
  <c r="KB109" i="6"/>
  <c r="PA6" i="6"/>
  <c r="PA10" i="6"/>
  <c r="PA14" i="6"/>
  <c r="PA18" i="6"/>
  <c r="PA22" i="6"/>
  <c r="PA26" i="6"/>
  <c r="PA30" i="6"/>
  <c r="PA34" i="6"/>
  <c r="PA38" i="6"/>
  <c r="PA42" i="6"/>
  <c r="PA46" i="6"/>
  <c r="PA50" i="6"/>
  <c r="PA55" i="6"/>
  <c r="PA59" i="6"/>
  <c r="PA63" i="6"/>
  <c r="PA7" i="6"/>
  <c r="PA12" i="6"/>
  <c r="PA17" i="6"/>
  <c r="PA23" i="6"/>
  <c r="PA28" i="6"/>
  <c r="PA33" i="6"/>
  <c r="PA39" i="6"/>
  <c r="PA44" i="6"/>
  <c r="PA49" i="6"/>
  <c r="PA56" i="6"/>
  <c r="PA61" i="6"/>
  <c r="PA66" i="6"/>
  <c r="PA70" i="6"/>
  <c r="PA74" i="6"/>
  <c r="PA78" i="6"/>
  <c r="PA82" i="6"/>
  <c r="PA86" i="6"/>
  <c r="PA90" i="6"/>
  <c r="PA94" i="6"/>
  <c r="PA98" i="6"/>
  <c r="PA102" i="6"/>
  <c r="PA106" i="6"/>
  <c r="PA110" i="6"/>
  <c r="PA114" i="6"/>
  <c r="PA118" i="6"/>
  <c r="PA122" i="6"/>
  <c r="PA126" i="6"/>
  <c r="PA9" i="6"/>
  <c r="PA15" i="6"/>
  <c r="PA25" i="6"/>
  <c r="PA36" i="6"/>
  <c r="PA47" i="6"/>
  <c r="PA53" i="6"/>
  <c r="PA58" i="6"/>
  <c r="PA68" i="6"/>
  <c r="PA76" i="6"/>
  <c r="PA88" i="6"/>
  <c r="PA96" i="6"/>
  <c r="PA104" i="6"/>
  <c r="PA112" i="6"/>
  <c r="PA120" i="6"/>
  <c r="PA124" i="6"/>
  <c r="PA11" i="6"/>
  <c r="PA27" i="6"/>
  <c r="PA43" i="6"/>
  <c r="PA54" i="6"/>
  <c r="PA65" i="6"/>
  <c r="PA73" i="6"/>
  <c r="PA81" i="6"/>
  <c r="PA89" i="6"/>
  <c r="PA101" i="6"/>
  <c r="PA109" i="6"/>
  <c r="PA117" i="6"/>
  <c r="PA125" i="6"/>
  <c r="PA8" i="6"/>
  <c r="PA13" i="6"/>
  <c r="PA19" i="6"/>
  <c r="PA24" i="6"/>
  <c r="PA29" i="6"/>
  <c r="PA35" i="6"/>
  <c r="PA40" i="6"/>
  <c r="PA45" i="6"/>
  <c r="PA51" i="6"/>
  <c r="PA57" i="6"/>
  <c r="PA62" i="6"/>
  <c r="PA67" i="6"/>
  <c r="PA71" i="6"/>
  <c r="PA75" i="6"/>
  <c r="PA79" i="6"/>
  <c r="PA83" i="6"/>
  <c r="PA87" i="6"/>
  <c r="PA91" i="6"/>
  <c r="PA95" i="6"/>
  <c r="PA99" i="6"/>
  <c r="PA103" i="6"/>
  <c r="PA107" i="6"/>
  <c r="PA111" i="6"/>
  <c r="PA115" i="6"/>
  <c r="PA119" i="6"/>
  <c r="PA123" i="6"/>
  <c r="PA3" i="6"/>
  <c r="PA4" i="6"/>
  <c r="PA20" i="6"/>
  <c r="PA31" i="6"/>
  <c r="PA41" i="6"/>
  <c r="PA64" i="6"/>
  <c r="PA72" i="6"/>
  <c r="PA80" i="6"/>
  <c r="PA84" i="6"/>
  <c r="PA92" i="6"/>
  <c r="PA100" i="6"/>
  <c r="PA108" i="6"/>
  <c r="PA116" i="6"/>
  <c r="PA5" i="6"/>
  <c r="PA16" i="6"/>
  <c r="PA21" i="6"/>
  <c r="PA32" i="6"/>
  <c r="PA37" i="6"/>
  <c r="PA48" i="6"/>
  <c r="PA60" i="6"/>
  <c r="PA69" i="6"/>
  <c r="PA77" i="6"/>
  <c r="PA85" i="6"/>
  <c r="PA93" i="6"/>
  <c r="PA97" i="6"/>
  <c r="PA105" i="6"/>
  <c r="PA113" i="6"/>
  <c r="PA121" i="6"/>
  <c r="NV18" i="6"/>
  <c r="NV21" i="6"/>
  <c r="NV26" i="6"/>
  <c r="AD63" i="6"/>
  <c r="NJ5" i="6"/>
  <c r="NJ6" i="6"/>
  <c r="NJ18" i="6"/>
  <c r="NJ30" i="6"/>
  <c r="NJ44" i="6"/>
  <c r="NJ57" i="6"/>
  <c r="NJ69" i="6"/>
  <c r="NJ81" i="6"/>
  <c r="NJ93" i="6"/>
  <c r="NJ105" i="6"/>
  <c r="NJ117" i="6"/>
  <c r="NJ19" i="6"/>
  <c r="NJ31" i="6"/>
  <c r="NJ45" i="6"/>
  <c r="NJ58" i="6"/>
  <c r="NJ70" i="6"/>
  <c r="NJ82" i="6"/>
  <c r="NJ94" i="6"/>
  <c r="NJ106" i="6"/>
  <c r="NJ118" i="6"/>
  <c r="NJ20" i="6"/>
  <c r="NJ32" i="6"/>
  <c r="NJ46" i="6"/>
  <c r="NJ59" i="6"/>
  <c r="NJ71" i="6"/>
  <c r="NJ83" i="6"/>
  <c r="NJ95" i="6"/>
  <c r="NJ107" i="6"/>
  <c r="NJ119" i="6"/>
  <c r="NJ33" i="6"/>
  <c r="NJ47" i="6"/>
  <c r="NJ60" i="6"/>
  <c r="NJ72" i="6"/>
  <c r="NJ84" i="6"/>
  <c r="NJ96" i="6"/>
  <c r="NJ108" i="6"/>
  <c r="NJ120" i="6"/>
  <c r="NJ22" i="6"/>
  <c r="NJ34" i="6"/>
  <c r="NJ48" i="6"/>
  <c r="NJ61" i="6"/>
  <c r="NJ73" i="6"/>
  <c r="NJ85" i="6"/>
  <c r="NJ97" i="6"/>
  <c r="NJ109" i="6"/>
  <c r="NJ121" i="6"/>
  <c r="NJ77" i="6"/>
  <c r="NJ101" i="6"/>
  <c r="NJ125" i="6"/>
  <c r="NJ27" i="6"/>
  <c r="NJ54" i="6"/>
  <c r="NJ78" i="6"/>
  <c r="NJ102" i="6"/>
  <c r="NJ114" i="6"/>
  <c r="NJ16" i="6"/>
  <c r="NJ42" i="6"/>
  <c r="NJ55" i="6"/>
  <c r="NJ67" i="6"/>
  <c r="NJ91" i="6"/>
  <c r="NJ103" i="6"/>
  <c r="NJ3" i="6"/>
  <c r="NJ17" i="6"/>
  <c r="NJ43" i="6"/>
  <c r="NJ68" i="6"/>
  <c r="NJ80" i="6"/>
  <c r="NJ104" i="6"/>
  <c r="NJ116" i="6"/>
  <c r="NJ7" i="6"/>
  <c r="NJ8" i="6"/>
  <c r="NJ9" i="6"/>
  <c r="NJ10" i="6"/>
  <c r="NJ11" i="6"/>
  <c r="NJ23" i="6"/>
  <c r="NJ35" i="6"/>
  <c r="NJ49" i="6"/>
  <c r="NJ62" i="6"/>
  <c r="NJ74" i="6"/>
  <c r="NJ86" i="6"/>
  <c r="NJ98" i="6"/>
  <c r="NJ110" i="6"/>
  <c r="NJ122" i="6"/>
  <c r="NJ24" i="6"/>
  <c r="NJ36" i="6"/>
  <c r="NJ50" i="6"/>
  <c r="NJ63" i="6"/>
  <c r="NJ75" i="6"/>
  <c r="NJ87" i="6"/>
  <c r="NJ99" i="6"/>
  <c r="NJ111" i="6"/>
  <c r="NJ123" i="6"/>
  <c r="NJ25" i="6"/>
  <c r="NJ37" i="6"/>
  <c r="NJ51" i="6"/>
  <c r="NJ64" i="6"/>
  <c r="NJ76" i="6"/>
  <c r="NJ88" i="6"/>
  <c r="NJ100" i="6"/>
  <c r="NJ112" i="6"/>
  <c r="NJ124" i="6"/>
  <c r="NJ26" i="6"/>
  <c r="NJ38" i="6"/>
  <c r="NJ53" i="6"/>
  <c r="NJ65" i="6"/>
  <c r="NJ89" i="6"/>
  <c r="NJ113" i="6"/>
  <c r="NJ41" i="6"/>
  <c r="NJ66" i="6"/>
  <c r="NJ90" i="6"/>
  <c r="NJ126" i="6"/>
  <c r="NJ28" i="6"/>
  <c r="NJ79" i="6"/>
  <c r="NJ115" i="6"/>
  <c r="NJ29" i="6"/>
  <c r="NJ56" i="6"/>
  <c r="NJ92" i="6"/>
  <c r="NJ12" i="6"/>
  <c r="NJ13" i="6"/>
  <c r="NJ14" i="6"/>
  <c r="NJ15" i="6"/>
  <c r="NJ4" i="6"/>
  <c r="MS55" i="6"/>
  <c r="MS60" i="6"/>
  <c r="MS57" i="6"/>
  <c r="MS62" i="6"/>
  <c r="MS56" i="6"/>
  <c r="MS61" i="6"/>
  <c r="MS59" i="6"/>
  <c r="MS58" i="6"/>
  <c r="MS63" i="6"/>
  <c r="AD74" i="6"/>
  <c r="MB14" i="6"/>
  <c r="MD14" i="6" s="1"/>
  <c r="MB22" i="6"/>
  <c r="MD22" i="6" s="1"/>
  <c r="MB34" i="6"/>
  <c r="MB23" i="6"/>
  <c r="MD23" i="6" s="1"/>
  <c r="MB35" i="6"/>
  <c r="MB24" i="6"/>
  <c r="MD24" i="6" s="1"/>
  <c r="MB36" i="6"/>
  <c r="MB25" i="6"/>
  <c r="MD25" i="6" s="1"/>
  <c r="MB30" i="6"/>
  <c r="MD30" i="6" s="1"/>
  <c r="MB31" i="6"/>
  <c r="MB26" i="6"/>
  <c r="MD26" i="6" s="1"/>
  <c r="MB27" i="6"/>
  <c r="MD27" i="6" s="1"/>
  <c r="MB33" i="6"/>
  <c r="MB37" i="6"/>
  <c r="MB28" i="6"/>
  <c r="MD28" i="6" s="1"/>
  <c r="MB29" i="6"/>
  <c r="MD29" i="6" s="1"/>
  <c r="MB32" i="6"/>
  <c r="AD27" i="6"/>
  <c r="IK4" i="6"/>
  <c r="IK16" i="6"/>
  <c r="IK28" i="6"/>
  <c r="IK43" i="6"/>
  <c r="IK56" i="6"/>
  <c r="IK68" i="6"/>
  <c r="IK80" i="6"/>
  <c r="IK92" i="6"/>
  <c r="IK104" i="6"/>
  <c r="IK116" i="6"/>
  <c r="IK5" i="6"/>
  <c r="IK18" i="6"/>
  <c r="IK31" i="6"/>
  <c r="IK47" i="6"/>
  <c r="IK61" i="6"/>
  <c r="IK74" i="6"/>
  <c r="IK87" i="6"/>
  <c r="IK100" i="6"/>
  <c r="IK113" i="6"/>
  <c r="IK126" i="6"/>
  <c r="IK8" i="6"/>
  <c r="IK22" i="6"/>
  <c r="IK36" i="6"/>
  <c r="IK54" i="6"/>
  <c r="IK69" i="6"/>
  <c r="IK83" i="6"/>
  <c r="IK97" i="6"/>
  <c r="IK111" i="6"/>
  <c r="IK125" i="6"/>
  <c r="IK13" i="6"/>
  <c r="IK27" i="6"/>
  <c r="IK45" i="6"/>
  <c r="IK60" i="6"/>
  <c r="IK75" i="6"/>
  <c r="IK89" i="6"/>
  <c r="IK103" i="6"/>
  <c r="IK118" i="6"/>
  <c r="IK14" i="6"/>
  <c r="IK29" i="6"/>
  <c r="IK46" i="6"/>
  <c r="IK62" i="6"/>
  <c r="IK76" i="6"/>
  <c r="IK90" i="6"/>
  <c r="IK105" i="6"/>
  <c r="IK119" i="6"/>
  <c r="IK20" i="6"/>
  <c r="IK41" i="6"/>
  <c r="IK63" i="6"/>
  <c r="IK81" i="6"/>
  <c r="IK99" i="6"/>
  <c r="IK120" i="6"/>
  <c r="IK42" i="6"/>
  <c r="IK64" i="6"/>
  <c r="IK82" i="6"/>
  <c r="IK101" i="6"/>
  <c r="IK121" i="6"/>
  <c r="IK23" i="6"/>
  <c r="IK44" i="6"/>
  <c r="IK65" i="6"/>
  <c r="IK84" i="6"/>
  <c r="IK102" i="6"/>
  <c r="IK122" i="6"/>
  <c r="IK9" i="6"/>
  <c r="IK26" i="6"/>
  <c r="IK50" i="6"/>
  <c r="IK70" i="6"/>
  <c r="IK88" i="6"/>
  <c r="IK108" i="6"/>
  <c r="IK10" i="6"/>
  <c r="IK30" i="6"/>
  <c r="IK51" i="6"/>
  <c r="IK71" i="6"/>
  <c r="IK91" i="6"/>
  <c r="IK109" i="6"/>
  <c r="IK11" i="6"/>
  <c r="IK32" i="6"/>
  <c r="IK53" i="6"/>
  <c r="IK72" i="6"/>
  <c r="IK93" i="6"/>
  <c r="IK110" i="6"/>
  <c r="IK12" i="6"/>
  <c r="IK33" i="6"/>
  <c r="IK55" i="6"/>
  <c r="IK73" i="6"/>
  <c r="IK94" i="6"/>
  <c r="IK112" i="6"/>
  <c r="IK15" i="6"/>
  <c r="IK34" i="6"/>
  <c r="IK57" i="6"/>
  <c r="IK7" i="6"/>
  <c r="IK67" i="6"/>
  <c r="IK115" i="6"/>
  <c r="IK17" i="6"/>
  <c r="IK77" i="6"/>
  <c r="IK117" i="6"/>
  <c r="IK19" i="6"/>
  <c r="IK78" i="6"/>
  <c r="IK123" i="6"/>
  <c r="IK24" i="6"/>
  <c r="IK79" i="6"/>
  <c r="IK124" i="6"/>
  <c r="IK25" i="6"/>
  <c r="IK85" i="6"/>
  <c r="IK35" i="6"/>
  <c r="IK86" i="6"/>
  <c r="IK37" i="6"/>
  <c r="IK95" i="6"/>
  <c r="IK48" i="6"/>
  <c r="IK96" i="6"/>
  <c r="IK49" i="6"/>
  <c r="IK98" i="6"/>
  <c r="IK58" i="6"/>
  <c r="IK106" i="6"/>
  <c r="IK59" i="6"/>
  <c r="IK107" i="6"/>
  <c r="IK6" i="6"/>
  <c r="IK66" i="6"/>
  <c r="IK114" i="6"/>
  <c r="LS15" i="6"/>
  <c r="LS27" i="6"/>
  <c r="LS42" i="6"/>
  <c r="LS55" i="6"/>
  <c r="LS67" i="6"/>
  <c r="LS79" i="6"/>
  <c r="LS91" i="6"/>
  <c r="LS103" i="6"/>
  <c r="LS115" i="6"/>
  <c r="LS3" i="6"/>
  <c r="LS4" i="6"/>
  <c r="LS16" i="6"/>
  <c r="LS28" i="6"/>
  <c r="LS43" i="6"/>
  <c r="LS56" i="6"/>
  <c r="LS68" i="6"/>
  <c r="LS80" i="6"/>
  <c r="LS92" i="6"/>
  <c r="LS104" i="6"/>
  <c r="LS116" i="6"/>
  <c r="LS6" i="6"/>
  <c r="LS20" i="6"/>
  <c r="LS34" i="6"/>
  <c r="LS51" i="6"/>
  <c r="LS66" i="6"/>
  <c r="LS82" i="6"/>
  <c r="LS96" i="6"/>
  <c r="LS110" i="6"/>
  <c r="LS124" i="6"/>
  <c r="LS7" i="6"/>
  <c r="LS35" i="6"/>
  <c r="LS53" i="6"/>
  <c r="LS69" i="6"/>
  <c r="LS83" i="6"/>
  <c r="LS97" i="6"/>
  <c r="LS111" i="6"/>
  <c r="LS12" i="6"/>
  <c r="LS30" i="6"/>
  <c r="LS49" i="6"/>
  <c r="LS70" i="6"/>
  <c r="LS86" i="6"/>
  <c r="LS102" i="6"/>
  <c r="LS120" i="6"/>
  <c r="LS13" i="6"/>
  <c r="LS31" i="6"/>
  <c r="LS50" i="6"/>
  <c r="LS71" i="6"/>
  <c r="LS87" i="6"/>
  <c r="LS105" i="6"/>
  <c r="LS121" i="6"/>
  <c r="LS19" i="6"/>
  <c r="LS37" i="6"/>
  <c r="LS59" i="6"/>
  <c r="LS75" i="6"/>
  <c r="LS93" i="6"/>
  <c r="LS109" i="6"/>
  <c r="LS126" i="6"/>
  <c r="LS22" i="6"/>
  <c r="LS41" i="6"/>
  <c r="LS60" i="6"/>
  <c r="LS76" i="6"/>
  <c r="LS94" i="6"/>
  <c r="LS112" i="6"/>
  <c r="LS26" i="6"/>
  <c r="LS58" i="6"/>
  <c r="LS84" i="6"/>
  <c r="LS108" i="6"/>
  <c r="LS5" i="6"/>
  <c r="LS29" i="6"/>
  <c r="LS61" i="6"/>
  <c r="LS85" i="6"/>
  <c r="LS113" i="6"/>
  <c r="LS8" i="6"/>
  <c r="LS32" i="6"/>
  <c r="LS62" i="6"/>
  <c r="LS88" i="6"/>
  <c r="LS114" i="6"/>
  <c r="LS9" i="6"/>
  <c r="LS11" i="6"/>
  <c r="LS44" i="6"/>
  <c r="LS65" i="6"/>
  <c r="LS95" i="6"/>
  <c r="LS119" i="6"/>
  <c r="LS14" i="6"/>
  <c r="LS45" i="6"/>
  <c r="LS72" i="6"/>
  <c r="LS98" i="6"/>
  <c r="LS122" i="6"/>
  <c r="LS17" i="6"/>
  <c r="LS46" i="6"/>
  <c r="LS73" i="6"/>
  <c r="LS99" i="6"/>
  <c r="LS123" i="6"/>
  <c r="LS18" i="6"/>
  <c r="LS47" i="6"/>
  <c r="LS74" i="6"/>
  <c r="LS100" i="6"/>
  <c r="LS125" i="6"/>
  <c r="LS23" i="6"/>
  <c r="LS48" i="6"/>
  <c r="LS77" i="6"/>
  <c r="LS101" i="6"/>
  <c r="LS10" i="6"/>
  <c r="LS90" i="6"/>
  <c r="LS24" i="6"/>
  <c r="LS106" i="6"/>
  <c r="LS25" i="6"/>
  <c r="LS107" i="6"/>
  <c r="LS33" i="6"/>
  <c r="LS117" i="6"/>
  <c r="LS36" i="6"/>
  <c r="LS118" i="6"/>
  <c r="LS54" i="6"/>
  <c r="LS57" i="6"/>
  <c r="LS63" i="6"/>
  <c r="LS64" i="6"/>
  <c r="LS78" i="6"/>
  <c r="LS81" i="6"/>
  <c r="LS89" i="6"/>
  <c r="AD62" i="6"/>
  <c r="GT12" i="6"/>
  <c r="GT25" i="6"/>
  <c r="GT43" i="6"/>
  <c r="GT57" i="6"/>
  <c r="GT69" i="6"/>
  <c r="GT81" i="6"/>
  <c r="GT93" i="6"/>
  <c r="GT105" i="6"/>
  <c r="GT117" i="6"/>
  <c r="GT4" i="6"/>
  <c r="GT17" i="6"/>
  <c r="GT31" i="6"/>
  <c r="GT50" i="6"/>
  <c r="GT65" i="6"/>
  <c r="GT78" i="6"/>
  <c r="GT91" i="6"/>
  <c r="GT104" i="6"/>
  <c r="GT118" i="6"/>
  <c r="GT5" i="6"/>
  <c r="GT18" i="6"/>
  <c r="GT32" i="6"/>
  <c r="GT51" i="6"/>
  <c r="GT66" i="6"/>
  <c r="GT79" i="6"/>
  <c r="GT92" i="6"/>
  <c r="GT106" i="6"/>
  <c r="GT119" i="6"/>
  <c r="GT6" i="6"/>
  <c r="GT19" i="6"/>
  <c r="GT33" i="6"/>
  <c r="GT54" i="6"/>
  <c r="GT67" i="6"/>
  <c r="GT80" i="6"/>
  <c r="GT94" i="6"/>
  <c r="GT107" i="6"/>
  <c r="GT120" i="6"/>
  <c r="GT7" i="6"/>
  <c r="GT20" i="6"/>
  <c r="GT34" i="6"/>
  <c r="GT55" i="6"/>
  <c r="GT68" i="6"/>
  <c r="GT82" i="6"/>
  <c r="GT95" i="6"/>
  <c r="GT108" i="6"/>
  <c r="GT121" i="6"/>
  <c r="GT10" i="6"/>
  <c r="GT29" i="6"/>
  <c r="GT59" i="6"/>
  <c r="GT76" i="6"/>
  <c r="GT98" i="6"/>
  <c r="GT115" i="6"/>
  <c r="GT11" i="6"/>
  <c r="GT30" i="6"/>
  <c r="GT60" i="6"/>
  <c r="GT77" i="6"/>
  <c r="GT99" i="6"/>
  <c r="GT116" i="6"/>
  <c r="GT13" i="6"/>
  <c r="GT41" i="6"/>
  <c r="GT61" i="6"/>
  <c r="GT83" i="6"/>
  <c r="GT100" i="6"/>
  <c r="GT122" i="6"/>
  <c r="GT14" i="6"/>
  <c r="GT42" i="6"/>
  <c r="GT62" i="6"/>
  <c r="GT84" i="6"/>
  <c r="GT101" i="6"/>
  <c r="GT123" i="6"/>
  <c r="GT15" i="6"/>
  <c r="GT44" i="6"/>
  <c r="GT63" i="6"/>
  <c r="GT85" i="6"/>
  <c r="GT102" i="6"/>
  <c r="GT124" i="6"/>
  <c r="GT16" i="6"/>
  <c r="GT45" i="6"/>
  <c r="GT64" i="6"/>
  <c r="GT86" i="6"/>
  <c r="GT103" i="6"/>
  <c r="GT125" i="6"/>
  <c r="GT22" i="6"/>
  <c r="GT46" i="6"/>
  <c r="GT70" i="6"/>
  <c r="GT87" i="6"/>
  <c r="GT109" i="6"/>
  <c r="GT126" i="6"/>
  <c r="GT23" i="6"/>
  <c r="GT47" i="6"/>
  <c r="GT71" i="6"/>
  <c r="GT88" i="6"/>
  <c r="GT110" i="6"/>
  <c r="GT3" i="6"/>
  <c r="GT24" i="6"/>
  <c r="GT48" i="6"/>
  <c r="GT72" i="6"/>
  <c r="GT89" i="6"/>
  <c r="GT111" i="6"/>
  <c r="GT26" i="6"/>
  <c r="GT49" i="6"/>
  <c r="GT73" i="6"/>
  <c r="GT90" i="6"/>
  <c r="GT112" i="6"/>
  <c r="GT8" i="6"/>
  <c r="GT27" i="6"/>
  <c r="GT56" i="6"/>
  <c r="GT74" i="6"/>
  <c r="GT96" i="6"/>
  <c r="GT113" i="6"/>
  <c r="GT9" i="6"/>
  <c r="GT28" i="6"/>
  <c r="GT58" i="6"/>
  <c r="GT75" i="6"/>
  <c r="GT97" i="6"/>
  <c r="GT114" i="6"/>
  <c r="IK3" i="6"/>
  <c r="HC49" i="6"/>
  <c r="HE49" i="6" s="1"/>
  <c r="HC25" i="6"/>
  <c r="HE25" i="6" s="1"/>
  <c r="HC26" i="6"/>
  <c r="HE26" i="6" s="1"/>
  <c r="HC22" i="6"/>
  <c r="HE22" i="6" s="1"/>
  <c r="HC23" i="6"/>
  <c r="HE23" i="6" s="1"/>
  <c r="HC24" i="6"/>
  <c r="HE24" i="6" s="1"/>
  <c r="HC27" i="6"/>
  <c r="HE27" i="6" s="1"/>
  <c r="HC30" i="6"/>
  <c r="HE30" i="6" s="1"/>
  <c r="HC31" i="6"/>
  <c r="HE31" i="6" s="1"/>
  <c r="HC32" i="6"/>
  <c r="HE32" i="6" s="1"/>
  <c r="HC33" i="6"/>
  <c r="HE33" i="6" s="1"/>
  <c r="HC34" i="6"/>
  <c r="HE34" i="6" s="1"/>
  <c r="HC20" i="6"/>
  <c r="HE20" i="6" s="1"/>
  <c r="HC28" i="6"/>
  <c r="HE28" i="6" s="1"/>
  <c r="HC29" i="6"/>
  <c r="HE29" i="6" s="1"/>
  <c r="FO87" i="6"/>
  <c r="FC12" i="6"/>
  <c r="FC24" i="6"/>
  <c r="FC43" i="6"/>
  <c r="FC56" i="6"/>
  <c r="FC68" i="6"/>
  <c r="FC80" i="6"/>
  <c r="FC92" i="6"/>
  <c r="FC104" i="6"/>
  <c r="FC116" i="6"/>
  <c r="FC4" i="6"/>
  <c r="FC17" i="6"/>
  <c r="FC30" i="6"/>
  <c r="FC50" i="6"/>
  <c r="FC64" i="6"/>
  <c r="FC77" i="6"/>
  <c r="FC90" i="6"/>
  <c r="FC103" i="6"/>
  <c r="FC117" i="6"/>
  <c r="FC5" i="6"/>
  <c r="FC18" i="6"/>
  <c r="FC31" i="6"/>
  <c r="FC51" i="6"/>
  <c r="FC65" i="6"/>
  <c r="FC78" i="6"/>
  <c r="FC91" i="6"/>
  <c r="FC105" i="6"/>
  <c r="FC118" i="6"/>
  <c r="FC6" i="6"/>
  <c r="FC19" i="6"/>
  <c r="FC32" i="6"/>
  <c r="FC53" i="6"/>
  <c r="FC66" i="6"/>
  <c r="FC79" i="6"/>
  <c r="FC93" i="6"/>
  <c r="FC106" i="6"/>
  <c r="FC119" i="6"/>
  <c r="FC11" i="6"/>
  <c r="FC28" i="6"/>
  <c r="FC55" i="6"/>
  <c r="FC72" i="6"/>
  <c r="FC88" i="6"/>
  <c r="FC108" i="6"/>
  <c r="FC124" i="6"/>
  <c r="FC13" i="6"/>
  <c r="FC29" i="6"/>
  <c r="FC57" i="6"/>
  <c r="FC73" i="6"/>
  <c r="FC89" i="6"/>
  <c r="FC109" i="6"/>
  <c r="FC125" i="6"/>
  <c r="FC14" i="6"/>
  <c r="FC33" i="6"/>
  <c r="FC58" i="6"/>
  <c r="FC74" i="6"/>
  <c r="FC94" i="6"/>
  <c r="FC110" i="6"/>
  <c r="FC126" i="6"/>
  <c r="FC15" i="6"/>
  <c r="FC41" i="6"/>
  <c r="FC59" i="6"/>
  <c r="FC75" i="6"/>
  <c r="FC95" i="6"/>
  <c r="FC111" i="6"/>
  <c r="FC3" i="6"/>
  <c r="FC16" i="6"/>
  <c r="FC42" i="6"/>
  <c r="FC60" i="6"/>
  <c r="FC76" i="6"/>
  <c r="FC96" i="6"/>
  <c r="FC112" i="6"/>
  <c r="FC20" i="6"/>
  <c r="FC44" i="6"/>
  <c r="FC61" i="6"/>
  <c r="FC81" i="6"/>
  <c r="FC97" i="6"/>
  <c r="FC113" i="6"/>
  <c r="FC21" i="6"/>
  <c r="FC45" i="6"/>
  <c r="FC62" i="6"/>
  <c r="FC82" i="6"/>
  <c r="FC98" i="6"/>
  <c r="FC114" i="6"/>
  <c r="FC22" i="6"/>
  <c r="FC46" i="6"/>
  <c r="FC63" i="6"/>
  <c r="FC83" i="6"/>
  <c r="FC99" i="6"/>
  <c r="FC115" i="6"/>
  <c r="FC7" i="6"/>
  <c r="FC23" i="6"/>
  <c r="FC47" i="6"/>
  <c r="FC67" i="6"/>
  <c r="FC84" i="6"/>
  <c r="FC100" i="6"/>
  <c r="FC120" i="6"/>
  <c r="FC8" i="6"/>
  <c r="FC25" i="6"/>
  <c r="FC48" i="6"/>
  <c r="FC69" i="6"/>
  <c r="FC85" i="6"/>
  <c r="FC101" i="6"/>
  <c r="FC121" i="6"/>
  <c r="FC70" i="6"/>
  <c r="FC71" i="6"/>
  <c r="FC86" i="6"/>
  <c r="FC87" i="6"/>
  <c r="FC102" i="6"/>
  <c r="FC107" i="6"/>
  <c r="FC9" i="6"/>
  <c r="FC122" i="6"/>
  <c r="FC10" i="6"/>
  <c r="FC123" i="6"/>
  <c r="FC26" i="6"/>
  <c r="FC27" i="6"/>
  <c r="FC49" i="6"/>
  <c r="FC54" i="6"/>
  <c r="AD16" i="6"/>
  <c r="AD15" i="6"/>
  <c r="AD4" i="6"/>
  <c r="AD123" i="6"/>
  <c r="AD122" i="6"/>
  <c r="AD92" i="6"/>
  <c r="AD87" i="6"/>
  <c r="AD86" i="6"/>
  <c r="AD85" i="6"/>
  <c r="AD75" i="6"/>
  <c r="DL15" i="6"/>
  <c r="DL27" i="6"/>
  <c r="DL49" i="6"/>
  <c r="DL62" i="6"/>
  <c r="DL74" i="6"/>
  <c r="DL86" i="6"/>
  <c r="DL98" i="6"/>
  <c r="DL110" i="6"/>
  <c r="DL122" i="6"/>
  <c r="DL24" i="6"/>
  <c r="DL4" i="6"/>
  <c r="DL16" i="6"/>
  <c r="DL28" i="6"/>
  <c r="DL50" i="6"/>
  <c r="DL63" i="6"/>
  <c r="DL75" i="6"/>
  <c r="DL87" i="6"/>
  <c r="DL99" i="6"/>
  <c r="DL111" i="6"/>
  <c r="DL123" i="6"/>
  <c r="DL5" i="6"/>
  <c r="DL17" i="6"/>
  <c r="DL29" i="6"/>
  <c r="DL51" i="6"/>
  <c r="DL64" i="6"/>
  <c r="DL76" i="6"/>
  <c r="DL88" i="6"/>
  <c r="DL100" i="6"/>
  <c r="DL112" i="6"/>
  <c r="DL124" i="6"/>
  <c r="DL6" i="6"/>
  <c r="DL18" i="6"/>
  <c r="DL30" i="6"/>
  <c r="DL53" i="6"/>
  <c r="DL65" i="6"/>
  <c r="DL77" i="6"/>
  <c r="DL89" i="6"/>
  <c r="DL101" i="6"/>
  <c r="DL113" i="6"/>
  <c r="DL125" i="6"/>
  <c r="DL7" i="6"/>
  <c r="DL19" i="6"/>
  <c r="DL41" i="6"/>
  <c r="DL54" i="6"/>
  <c r="DL66" i="6"/>
  <c r="DL78" i="6"/>
  <c r="DL90" i="6"/>
  <c r="DL102" i="6"/>
  <c r="DL114" i="6"/>
  <c r="DL126" i="6"/>
  <c r="DL12" i="6"/>
  <c r="DL46" i="6"/>
  <c r="DL59" i="6"/>
  <c r="DL71" i="6"/>
  <c r="DL83" i="6"/>
  <c r="DL95" i="6"/>
  <c r="DL107" i="6"/>
  <c r="DL119" i="6"/>
  <c r="DL8" i="6"/>
  <c r="DL20" i="6"/>
  <c r="DL42" i="6"/>
  <c r="DL55" i="6"/>
  <c r="DL67" i="6"/>
  <c r="DL79" i="6"/>
  <c r="DL91" i="6"/>
  <c r="DL103" i="6"/>
  <c r="DL115" i="6"/>
  <c r="DL3" i="6"/>
  <c r="DL9" i="6"/>
  <c r="DL21" i="6"/>
  <c r="DL43" i="6"/>
  <c r="DL56" i="6"/>
  <c r="DL68" i="6"/>
  <c r="DL80" i="6"/>
  <c r="DL92" i="6"/>
  <c r="DL104" i="6"/>
  <c r="DL116" i="6"/>
  <c r="DL10" i="6"/>
  <c r="DL22" i="6"/>
  <c r="DL44" i="6"/>
  <c r="DL57" i="6"/>
  <c r="DL69" i="6"/>
  <c r="DL81" i="6"/>
  <c r="DL93" i="6"/>
  <c r="DL105" i="6"/>
  <c r="DL117" i="6"/>
  <c r="DL11" i="6"/>
  <c r="DL23" i="6"/>
  <c r="DL45" i="6"/>
  <c r="DL58" i="6"/>
  <c r="DL70" i="6"/>
  <c r="DL82" i="6"/>
  <c r="DL94" i="6"/>
  <c r="DL106" i="6"/>
  <c r="DL118" i="6"/>
  <c r="DL13" i="6"/>
  <c r="DL25" i="6"/>
  <c r="DL47" i="6"/>
  <c r="DL60" i="6"/>
  <c r="DL72" i="6"/>
  <c r="DL84" i="6"/>
  <c r="DL96" i="6"/>
  <c r="DL108" i="6"/>
  <c r="DL120" i="6"/>
  <c r="DL14" i="6"/>
  <c r="DL26" i="6"/>
  <c r="DL48" i="6"/>
  <c r="DL61" i="6"/>
  <c r="DL73" i="6"/>
  <c r="DL85" i="6"/>
  <c r="DL97" i="6"/>
  <c r="DL109" i="6"/>
  <c r="DL121" i="6"/>
  <c r="AD50" i="6"/>
  <c r="AD110" i="6"/>
  <c r="AD49" i="6"/>
  <c r="AD99" i="6"/>
  <c r="AD28" i="6"/>
  <c r="AF127" i="6"/>
  <c r="AD111" i="6"/>
  <c r="BU10" i="6"/>
  <c r="BU22" i="6"/>
  <c r="BU44" i="6"/>
  <c r="BU57" i="6"/>
  <c r="BU69" i="6"/>
  <c r="BU81" i="6"/>
  <c r="BU93" i="6"/>
  <c r="BU105" i="6"/>
  <c r="BU117" i="6"/>
  <c r="BU102" i="6"/>
  <c r="BU11" i="6"/>
  <c r="BU23" i="6"/>
  <c r="BU45" i="6"/>
  <c r="BU58" i="6"/>
  <c r="BU70" i="6"/>
  <c r="BU82" i="6"/>
  <c r="BU94" i="6"/>
  <c r="BU106" i="6"/>
  <c r="BU118" i="6"/>
  <c r="BU12" i="6"/>
  <c r="BU24" i="6"/>
  <c r="BU46" i="6"/>
  <c r="BU59" i="6"/>
  <c r="BU71" i="6"/>
  <c r="BU83" i="6"/>
  <c r="BU95" i="6"/>
  <c r="BU107" i="6"/>
  <c r="BU119" i="6"/>
  <c r="BU13" i="6"/>
  <c r="BU25" i="6"/>
  <c r="BU47" i="6"/>
  <c r="BU60" i="6"/>
  <c r="BU72" i="6"/>
  <c r="BU84" i="6"/>
  <c r="BU96" i="6"/>
  <c r="BU108" i="6"/>
  <c r="BU120" i="6"/>
  <c r="BU14" i="6"/>
  <c r="BU26" i="6"/>
  <c r="BU48" i="6"/>
  <c r="BU61" i="6"/>
  <c r="BU73" i="6"/>
  <c r="BU85" i="6"/>
  <c r="BU97" i="6"/>
  <c r="BU109" i="6"/>
  <c r="BU121" i="6"/>
  <c r="BU7" i="6"/>
  <c r="BU19" i="6"/>
  <c r="BU41" i="6"/>
  <c r="BU54" i="6"/>
  <c r="BU66" i="6"/>
  <c r="BU78" i="6"/>
  <c r="BU90" i="6"/>
  <c r="BU114" i="6"/>
  <c r="BU126" i="6"/>
  <c r="BU15" i="6"/>
  <c r="BU27" i="6"/>
  <c r="BU49" i="6"/>
  <c r="BU62" i="6"/>
  <c r="BU74" i="6"/>
  <c r="BU86" i="6"/>
  <c r="BU98" i="6"/>
  <c r="BU110" i="6"/>
  <c r="BU122" i="6"/>
  <c r="BU4" i="6"/>
  <c r="BU16" i="6"/>
  <c r="BU28" i="6"/>
  <c r="BU50" i="6"/>
  <c r="BU63" i="6"/>
  <c r="BU75" i="6"/>
  <c r="BU87" i="6"/>
  <c r="BU99" i="6"/>
  <c r="BU111" i="6"/>
  <c r="BU123" i="6"/>
  <c r="BU5" i="6"/>
  <c r="BU17" i="6"/>
  <c r="BU29" i="6"/>
  <c r="BU51" i="6"/>
  <c r="BU64" i="6"/>
  <c r="BU76" i="6"/>
  <c r="BU88" i="6"/>
  <c r="BU100" i="6"/>
  <c r="BU112" i="6"/>
  <c r="BU124" i="6"/>
  <c r="BU6" i="6"/>
  <c r="BU18" i="6"/>
  <c r="BU30" i="6"/>
  <c r="BU53" i="6"/>
  <c r="BU65" i="6"/>
  <c r="BU77" i="6"/>
  <c r="BU89" i="6"/>
  <c r="BU101" i="6"/>
  <c r="BU113" i="6"/>
  <c r="BU125" i="6"/>
  <c r="BU8" i="6"/>
  <c r="BU20" i="6"/>
  <c r="BU42" i="6"/>
  <c r="BU55" i="6"/>
  <c r="BU67" i="6"/>
  <c r="BU79" i="6"/>
  <c r="BU91" i="6"/>
  <c r="BU103" i="6"/>
  <c r="BU115" i="6"/>
  <c r="BU3" i="6"/>
  <c r="BU9" i="6"/>
  <c r="BU21" i="6"/>
  <c r="BU43" i="6"/>
  <c r="BU56" i="6"/>
  <c r="BU68" i="6"/>
  <c r="BU80" i="6"/>
  <c r="BU92" i="6"/>
  <c r="BU104" i="6"/>
  <c r="BU116" i="6"/>
  <c r="AD98" i="6"/>
  <c r="AD121" i="6"/>
  <c r="AD109" i="6"/>
  <c r="AD97" i="6"/>
  <c r="AD118" i="6"/>
  <c r="AD106" i="6"/>
  <c r="AD94" i="6"/>
  <c r="AD82" i="6"/>
  <c r="AD70" i="6"/>
  <c r="AD58" i="6"/>
  <c r="AD45" i="6"/>
  <c r="AD23" i="6"/>
  <c r="AD11" i="6"/>
  <c r="AD73" i="6"/>
  <c r="AD61" i="6"/>
  <c r="AD48" i="6"/>
  <c r="AD26" i="6"/>
  <c r="AD14" i="6"/>
  <c r="AD120" i="6"/>
  <c r="AD108" i="6"/>
  <c r="AD96" i="6"/>
  <c r="AD84" i="6"/>
  <c r="AD72" i="6"/>
  <c r="AD60" i="6"/>
  <c r="AD47" i="6"/>
  <c r="AD25" i="6"/>
  <c r="AD13" i="6"/>
  <c r="AD119" i="6"/>
  <c r="AD107" i="6"/>
  <c r="AD95" i="6"/>
  <c r="AD83" i="6"/>
  <c r="AD71" i="6"/>
  <c r="AD59" i="6"/>
  <c r="AD46" i="6"/>
  <c r="AD24" i="6"/>
  <c r="AD12" i="6"/>
  <c r="AD117" i="6"/>
  <c r="AD105" i="6"/>
  <c r="AD93" i="6"/>
  <c r="AD81" i="6"/>
  <c r="AD69" i="6"/>
  <c r="AD57" i="6"/>
  <c r="AD44" i="6"/>
  <c r="AD22" i="6"/>
  <c r="AD10" i="6"/>
  <c r="AD80" i="6"/>
  <c r="AD68" i="6"/>
  <c r="AD56" i="6"/>
  <c r="AD43" i="6"/>
  <c r="AD21" i="6"/>
  <c r="AD9" i="6"/>
  <c r="AD3" i="6"/>
  <c r="AD115" i="6"/>
  <c r="AD103" i="6"/>
  <c r="AD91" i="6"/>
  <c r="AD79" i="6"/>
  <c r="AD67" i="6"/>
  <c r="AD55" i="6"/>
  <c r="AD42" i="6"/>
  <c r="AD20" i="6"/>
  <c r="AD8" i="6"/>
  <c r="AD125" i="6"/>
  <c r="AD113" i="6"/>
  <c r="AD101" i="6"/>
  <c r="AD89" i="6"/>
  <c r="AD77" i="6"/>
  <c r="AD65" i="6"/>
  <c r="AD53" i="6"/>
  <c r="AD30" i="6"/>
  <c r="AD18" i="6"/>
  <c r="AD6" i="6"/>
  <c r="AD116" i="6"/>
  <c r="AD104" i="6"/>
  <c r="AD126" i="6"/>
  <c r="AD114" i="6"/>
  <c r="AD102" i="6"/>
  <c r="AD90" i="6"/>
  <c r="AD78" i="6"/>
  <c r="AD66" i="6"/>
  <c r="AD54" i="6"/>
  <c r="AD41" i="6"/>
  <c r="AD19" i="6"/>
  <c r="AD7" i="6"/>
  <c r="AD124" i="6"/>
  <c r="AD112" i="6"/>
  <c r="AD100" i="6"/>
  <c r="AD88" i="6"/>
  <c r="AD76" i="6"/>
  <c r="AD64" i="6"/>
  <c r="AD51" i="6"/>
  <c r="AD29" i="6"/>
  <c r="AD17" i="6"/>
  <c r="AD5" i="6"/>
  <c r="N7" i="6"/>
  <c r="N16" i="6"/>
  <c r="N15" i="6"/>
  <c r="N6" i="6"/>
  <c r="N13" i="6"/>
  <c r="SV14" i="6"/>
  <c r="DM93" i="5"/>
  <c r="SV20" i="6"/>
  <c r="SX20" i="6" s="1"/>
  <c r="IT96" i="6"/>
  <c r="IV96" i="6" s="1"/>
  <c r="DM92" i="5"/>
  <c r="DM64" i="5"/>
  <c r="DM13" i="5"/>
  <c r="DM51" i="5"/>
  <c r="DM90" i="5"/>
  <c r="DM91" i="5"/>
  <c r="DM47" i="5"/>
  <c r="IT41" i="6"/>
  <c r="IV41" i="6" s="1"/>
  <c r="DM81" i="5"/>
  <c r="DM45" i="5"/>
  <c r="DM17" i="5"/>
  <c r="DM43" i="5"/>
  <c r="DM59" i="5"/>
  <c r="DM74" i="5"/>
  <c r="DM11" i="5"/>
  <c r="DM14" i="5"/>
  <c r="DM10" i="5"/>
  <c r="DM55" i="5"/>
  <c r="DM28" i="5"/>
  <c r="DM65" i="5"/>
  <c r="KK12" i="6"/>
  <c r="KM12" i="6" s="1"/>
  <c r="HC42" i="6"/>
  <c r="HE42" i="6" s="1"/>
  <c r="KK6" i="6"/>
  <c r="KM6" i="6" s="1"/>
  <c r="HC17" i="6"/>
  <c r="HE17" i="6" s="1"/>
  <c r="HC55" i="6"/>
  <c r="HE55" i="6" s="1"/>
  <c r="TC73" i="6"/>
  <c r="RH24" i="6"/>
  <c r="FL62" i="6"/>
  <c r="FN62" i="6" s="1"/>
  <c r="KK8" i="6"/>
  <c r="KM8" i="6" s="1"/>
  <c r="IZ17" i="5"/>
  <c r="RH28" i="6"/>
  <c r="IT72" i="6"/>
  <c r="IV72" i="6" s="1"/>
  <c r="FL82" i="6"/>
  <c r="FN82" i="6" s="1"/>
  <c r="FL108" i="6"/>
  <c r="FN108" i="6" s="1"/>
  <c r="KK25" i="6"/>
  <c r="KM25" i="6" s="1"/>
  <c r="RH26" i="6"/>
  <c r="SV47" i="6"/>
  <c r="IT61" i="6"/>
  <c r="IV61" i="6" s="1"/>
  <c r="TC99" i="6"/>
  <c r="TC46" i="6"/>
  <c r="PH33" i="4"/>
  <c r="IL101" i="5"/>
  <c r="IL83" i="5"/>
  <c r="IL41" i="5"/>
  <c r="IL91" i="5"/>
  <c r="IL24" i="5"/>
  <c r="IL67" i="5"/>
  <c r="IL69" i="5"/>
  <c r="IL23" i="5"/>
  <c r="IL25" i="5"/>
  <c r="IL45" i="5"/>
  <c r="IL26" i="5"/>
  <c r="IL36" i="5"/>
  <c r="IL35" i="5"/>
  <c r="RH21" i="6"/>
  <c r="RH30" i="6"/>
  <c r="TB108" i="6"/>
  <c r="HC48" i="6"/>
  <c r="HE48" i="6" s="1"/>
  <c r="HC15" i="6"/>
  <c r="HE15" i="6" s="1"/>
  <c r="HC74" i="6"/>
  <c r="HE74" i="6" s="1"/>
  <c r="HC68" i="6"/>
  <c r="HE68" i="6" s="1"/>
  <c r="HC57" i="6"/>
  <c r="HE57" i="6" s="1"/>
  <c r="HC51" i="6"/>
  <c r="HE51" i="6" s="1"/>
  <c r="HC19" i="6"/>
  <c r="HE19" i="6" s="1"/>
  <c r="HC14" i="6"/>
  <c r="HE14" i="6" s="1"/>
  <c r="KK46" i="6"/>
  <c r="KM46" i="6" s="1"/>
  <c r="KK96" i="6"/>
  <c r="KM96" i="6" s="1"/>
  <c r="KK44" i="6"/>
  <c r="KM44" i="6" s="1"/>
  <c r="KK26" i="6"/>
  <c r="KM26" i="6" s="1"/>
  <c r="KK15" i="6"/>
  <c r="KM15" i="6" s="1"/>
  <c r="KK47" i="6"/>
  <c r="KM47" i="6" s="1"/>
  <c r="KK20" i="6"/>
  <c r="KM20" i="6" s="1"/>
  <c r="TC8" i="6"/>
  <c r="TC49" i="6"/>
  <c r="KK9" i="6"/>
  <c r="KM9" i="6" s="1"/>
  <c r="KK11" i="6"/>
  <c r="KM11" i="6" s="1"/>
  <c r="HC50" i="6"/>
  <c r="HE50" i="6" s="1"/>
  <c r="HC66" i="6"/>
  <c r="HE66" i="6" s="1"/>
  <c r="RH17" i="6"/>
  <c r="HC5" i="6"/>
  <c r="HE5" i="6" s="1"/>
  <c r="HC7" i="6"/>
  <c r="HE7" i="6" s="1"/>
  <c r="TC13" i="6"/>
  <c r="KK65" i="6"/>
  <c r="KM65" i="6" s="1"/>
  <c r="HC80" i="6"/>
  <c r="HE80" i="6" s="1"/>
  <c r="HC11" i="6"/>
  <c r="HE11" i="6" s="1"/>
  <c r="HC103" i="6"/>
  <c r="HE103" i="6" s="1"/>
  <c r="SV62" i="6"/>
  <c r="CJ18" i="5"/>
  <c r="SV19" i="6"/>
  <c r="SX19" i="6" s="1"/>
  <c r="FL90" i="6"/>
  <c r="FN90" i="6" s="1"/>
  <c r="RE22" i="6"/>
  <c r="RF22" i="6" s="1"/>
  <c r="RG22" i="6" s="1"/>
  <c r="RH22" i="6" s="1"/>
  <c r="IU95" i="4"/>
  <c r="KI84" i="4"/>
  <c r="IL6" i="5"/>
  <c r="IL33" i="5"/>
  <c r="IL44" i="5"/>
  <c r="DM109" i="5"/>
  <c r="DM108" i="5"/>
  <c r="DM77" i="5"/>
  <c r="DM76" i="5"/>
  <c r="DM67" i="5"/>
  <c r="DM66" i="5"/>
  <c r="DM49" i="5"/>
  <c r="DM38" i="5"/>
  <c r="DM34" i="5"/>
  <c r="DM33" i="5"/>
  <c r="DM31" i="5"/>
  <c r="DM29" i="5"/>
  <c r="DM27" i="5"/>
  <c r="DM26" i="5"/>
  <c r="DM25" i="5"/>
  <c r="DM24" i="5"/>
  <c r="DM16" i="5"/>
  <c r="DM7" i="5"/>
  <c r="DM3" i="5"/>
  <c r="DM104" i="5"/>
  <c r="DM85" i="5"/>
  <c r="DM37" i="5"/>
  <c r="DM36" i="5"/>
  <c r="DM35" i="5"/>
  <c r="DM32" i="5"/>
  <c r="DM30" i="5"/>
  <c r="DM23" i="5"/>
  <c r="DM21" i="5"/>
  <c r="DM20" i="5"/>
  <c r="DM15" i="5"/>
  <c r="DM88" i="5"/>
  <c r="DM84" i="5"/>
  <c r="DM75" i="5"/>
  <c r="DM68" i="5"/>
  <c r="DM61" i="5"/>
  <c r="DM50" i="5"/>
  <c r="DM22" i="5"/>
  <c r="DM19" i="5"/>
  <c r="DM18" i="5"/>
  <c r="DM80" i="5"/>
  <c r="DM62" i="5"/>
  <c r="DM44" i="5"/>
  <c r="DM39" i="5"/>
  <c r="DM8" i="5"/>
  <c r="DM113" i="5"/>
  <c r="DM97" i="5"/>
  <c r="DM58" i="5"/>
  <c r="DM9" i="5"/>
  <c r="GF127" i="6"/>
  <c r="SR44" i="6"/>
  <c r="SR71" i="6"/>
  <c r="SR84" i="6"/>
  <c r="SR45" i="6"/>
  <c r="SR4" i="6"/>
  <c r="TB16" i="6"/>
  <c r="IU85" i="4"/>
  <c r="DM6" i="5"/>
  <c r="IL32" i="5"/>
  <c r="IL40" i="5"/>
  <c r="DM42" i="5"/>
  <c r="IL43" i="5"/>
  <c r="DM56" i="5"/>
  <c r="IL59" i="5"/>
  <c r="DM63" i="5"/>
  <c r="IL72" i="5"/>
  <c r="IL79" i="5"/>
  <c r="IT69" i="6"/>
  <c r="IV69" i="6" s="1"/>
  <c r="IT81" i="6"/>
  <c r="IV81" i="6" s="1"/>
  <c r="IT93" i="6"/>
  <c r="IV93" i="6" s="1"/>
  <c r="IT71" i="6"/>
  <c r="IV71" i="6" s="1"/>
  <c r="IT92" i="6"/>
  <c r="IV92" i="6" s="1"/>
  <c r="IT86" i="6"/>
  <c r="IV86" i="6" s="1"/>
  <c r="IT63" i="6"/>
  <c r="IV63" i="6" s="1"/>
  <c r="IT82" i="6"/>
  <c r="IV82" i="6" s="1"/>
  <c r="IT57" i="6"/>
  <c r="IV57" i="6" s="1"/>
  <c r="IT77" i="6"/>
  <c r="IV77" i="6" s="1"/>
  <c r="IT64" i="6"/>
  <c r="IV64" i="6" s="1"/>
  <c r="IT84" i="6"/>
  <c r="IV84" i="6" s="1"/>
  <c r="IT80" i="6"/>
  <c r="IV80" i="6" s="1"/>
  <c r="IT66" i="6"/>
  <c r="IV66" i="6" s="1"/>
  <c r="IT59" i="6"/>
  <c r="IV59" i="6" s="1"/>
  <c r="IT50" i="6"/>
  <c r="IV50" i="6" s="1"/>
  <c r="MB46" i="6"/>
  <c r="MD46" i="6" s="1"/>
  <c r="MB49" i="6"/>
  <c r="MD49" i="6" s="1"/>
  <c r="TB28" i="6"/>
  <c r="TB29" i="6"/>
  <c r="IT46" i="6"/>
  <c r="IV46" i="6" s="1"/>
  <c r="FJ44" i="5"/>
  <c r="FJ9" i="5"/>
  <c r="FJ10" i="5"/>
  <c r="TB6" i="6"/>
  <c r="FL91" i="6"/>
  <c r="FN91" i="6" s="1"/>
  <c r="FL85" i="6"/>
  <c r="FN85" i="6" s="1"/>
  <c r="FL110" i="6"/>
  <c r="FN110" i="6" s="1"/>
  <c r="FL95" i="6"/>
  <c r="FN95" i="6" s="1"/>
  <c r="FL97" i="6"/>
  <c r="FN97" i="6" s="1"/>
  <c r="FL76" i="6"/>
  <c r="FN76" i="6" s="1"/>
  <c r="FL70" i="6"/>
  <c r="FN70" i="6" s="1"/>
  <c r="FL112" i="6"/>
  <c r="FN112" i="6" s="1"/>
  <c r="FL89" i="6"/>
  <c r="FN89" i="6" s="1"/>
  <c r="FL51" i="6"/>
  <c r="FN51" i="6" s="1"/>
  <c r="FL81" i="6"/>
  <c r="FN81" i="6" s="1"/>
  <c r="FL84" i="6"/>
  <c r="FN84" i="6" s="1"/>
  <c r="FL73" i="6"/>
  <c r="FN73" i="6" s="1"/>
  <c r="FL67" i="6"/>
  <c r="FN67" i="6" s="1"/>
  <c r="FL60" i="6"/>
  <c r="FN60" i="6" s="1"/>
  <c r="FL44" i="6"/>
  <c r="FN44" i="6" s="1"/>
  <c r="FL65" i="6"/>
  <c r="FN65" i="6" s="1"/>
  <c r="IL5" i="5"/>
  <c r="FL96" i="6"/>
  <c r="FN96" i="6" s="1"/>
  <c r="IU66" i="4"/>
  <c r="DM5" i="5"/>
  <c r="IL19" i="5"/>
  <c r="IL30" i="5"/>
  <c r="IL39" i="5"/>
  <c r="DM41" i="5"/>
  <c r="DM54" i="5"/>
  <c r="KL61" i="5"/>
  <c r="DM86" i="5"/>
  <c r="FL43" i="6"/>
  <c r="FN43" i="6" s="1"/>
  <c r="TB44" i="6"/>
  <c r="FL102" i="6"/>
  <c r="FN102" i="6" s="1"/>
  <c r="IU12" i="4"/>
  <c r="IL4" i="5"/>
  <c r="DM53" i="5"/>
  <c r="IL60" i="5"/>
  <c r="DM107" i="5"/>
  <c r="IL113" i="5"/>
  <c r="DM115" i="5"/>
  <c r="NV17" i="6"/>
  <c r="IT47" i="6"/>
  <c r="IV47" i="6" s="1"/>
  <c r="IL17" i="5"/>
  <c r="DM4" i="5"/>
  <c r="DM12" i="5"/>
  <c r="IL13" i="5"/>
  <c r="IL29" i="5"/>
  <c r="DM40" i="5"/>
  <c r="IL70" i="5"/>
  <c r="DM72" i="5"/>
  <c r="IL89" i="5"/>
  <c r="IL109" i="5"/>
  <c r="SR47" i="6"/>
  <c r="IT65" i="6"/>
  <c r="IV65" i="6" s="1"/>
  <c r="N108" i="6"/>
  <c r="IL20" i="5"/>
  <c r="IL52" i="5"/>
  <c r="TB69" i="6"/>
  <c r="N69" i="6"/>
  <c r="IL3" i="5"/>
  <c r="IL11" i="5"/>
  <c r="DM52" i="5"/>
  <c r="DM57" i="5"/>
  <c r="DM106" i="5"/>
  <c r="TB18" i="6"/>
  <c r="IT73" i="6"/>
  <c r="IV73" i="6" s="1"/>
  <c r="MC58" i="5"/>
  <c r="MC4" i="5"/>
  <c r="MC11" i="5"/>
  <c r="IL102" i="5"/>
  <c r="IL53" i="5"/>
  <c r="IL46" i="5"/>
  <c r="IL96" i="5"/>
  <c r="IL82" i="5"/>
  <c r="IL77" i="5"/>
  <c r="IL54" i="5"/>
  <c r="IL47" i="5"/>
  <c r="IL42" i="5"/>
  <c r="IL16" i="5"/>
  <c r="IL103" i="5"/>
  <c r="IL78" i="5"/>
  <c r="IL66" i="5"/>
  <c r="IL28" i="5"/>
  <c r="IL88" i="5"/>
  <c r="IL87" i="5"/>
  <c r="IL84" i="5"/>
  <c r="IL68" i="5"/>
  <c r="IL57" i="5"/>
  <c r="IL22" i="5"/>
  <c r="IL9" i="5"/>
  <c r="IL58" i="5"/>
  <c r="IL71" i="5"/>
  <c r="IL27" i="5"/>
  <c r="IL37" i="5"/>
  <c r="DM48" i="5"/>
  <c r="DM87" i="5"/>
  <c r="DM114" i="5"/>
  <c r="FL47" i="6"/>
  <c r="FN47" i="6" s="1"/>
  <c r="IT48" i="6"/>
  <c r="IV48" i="6" s="1"/>
  <c r="FL56" i="6"/>
  <c r="FN56" i="6" s="1"/>
  <c r="CJ21" i="5"/>
  <c r="SV71" i="6"/>
  <c r="SV87" i="6"/>
  <c r="SV78" i="6"/>
  <c r="SV51" i="6"/>
  <c r="SV46" i="6"/>
  <c r="SV67" i="6"/>
  <c r="SV70" i="6"/>
  <c r="SV58" i="6"/>
  <c r="SX58" i="6" s="1"/>
  <c r="SV15" i="6"/>
  <c r="SV84" i="6"/>
  <c r="SV66" i="6"/>
  <c r="TC125" i="6"/>
  <c r="HC82" i="6"/>
  <c r="HE82" i="6" s="1"/>
  <c r="HC98" i="6"/>
  <c r="HE98" i="6" s="1"/>
  <c r="HC72" i="6"/>
  <c r="HE72" i="6" s="1"/>
  <c r="HC90" i="6"/>
  <c r="HE90" i="6" s="1"/>
  <c r="HC84" i="6"/>
  <c r="HE84" i="6" s="1"/>
  <c r="HC121" i="6"/>
  <c r="HE121" i="6" s="1"/>
  <c r="HC67" i="6"/>
  <c r="HE67" i="6" s="1"/>
  <c r="HC56" i="6"/>
  <c r="HE56" i="6" s="1"/>
  <c r="HC93" i="6"/>
  <c r="HE93" i="6" s="1"/>
  <c r="HC73" i="6"/>
  <c r="HE73" i="6" s="1"/>
  <c r="HC65" i="6"/>
  <c r="HE65" i="6" s="1"/>
  <c r="HC89" i="6"/>
  <c r="HE89" i="6" s="1"/>
  <c r="HC87" i="6"/>
  <c r="HE87" i="6" s="1"/>
  <c r="HC83" i="6"/>
  <c r="HE83" i="6" s="1"/>
  <c r="HC16" i="6"/>
  <c r="HE16" i="6" s="1"/>
  <c r="HC12" i="6"/>
  <c r="HE12" i="6" s="1"/>
  <c r="HC9" i="6"/>
  <c r="HE9" i="6" s="1"/>
  <c r="HC46" i="6"/>
  <c r="HE46" i="6" s="1"/>
  <c r="HC43" i="6"/>
  <c r="HE43" i="6" s="1"/>
  <c r="HC41" i="6"/>
  <c r="HE41" i="6" s="1"/>
  <c r="TB8" i="6"/>
  <c r="HC10" i="6"/>
  <c r="HE10" i="6" s="1"/>
  <c r="TB10" i="6"/>
  <c r="SV22" i="6"/>
  <c r="SX22" i="6" s="1"/>
  <c r="KK41" i="6"/>
  <c r="KM41" i="6" s="1"/>
  <c r="SV41" i="6"/>
  <c r="HC47" i="6"/>
  <c r="HE47" i="6" s="1"/>
  <c r="SV57" i="6"/>
  <c r="SX57" i="6" s="1"/>
  <c r="HC64" i="6"/>
  <c r="HE64" i="6" s="1"/>
  <c r="KK56" i="6"/>
  <c r="KM56" i="6" s="1"/>
  <c r="KK78" i="6"/>
  <c r="KM78" i="6" s="1"/>
  <c r="KK76" i="6"/>
  <c r="KM76" i="6" s="1"/>
  <c r="KK89" i="6"/>
  <c r="KM89" i="6" s="1"/>
  <c r="KK116" i="6"/>
  <c r="KM116" i="6" s="1"/>
  <c r="KK86" i="6"/>
  <c r="KM86" i="6" s="1"/>
  <c r="KK64" i="6"/>
  <c r="KM64" i="6" s="1"/>
  <c r="KK58" i="6"/>
  <c r="KM58" i="6" s="1"/>
  <c r="KK55" i="6"/>
  <c r="KM55" i="6" s="1"/>
  <c r="KK51" i="6"/>
  <c r="KM51" i="6" s="1"/>
  <c r="KK67" i="6"/>
  <c r="KM67" i="6" s="1"/>
  <c r="KK62" i="6"/>
  <c r="KM62" i="6" s="1"/>
  <c r="KK13" i="6"/>
  <c r="KM13" i="6" s="1"/>
  <c r="KK49" i="6"/>
  <c r="KM49" i="6" s="1"/>
  <c r="KK4" i="6"/>
  <c r="KM4" i="6" s="1"/>
  <c r="SV11" i="6"/>
  <c r="TB23" i="6"/>
  <c r="SV5" i="6"/>
  <c r="TB11" i="6"/>
  <c r="KK16" i="6"/>
  <c r="KM16" i="6" s="1"/>
  <c r="KK19" i="6"/>
  <c r="KM19" i="6" s="1"/>
  <c r="SV25" i="6"/>
  <c r="SX25" i="6" s="1"/>
  <c r="HC109" i="6"/>
  <c r="HE109" i="6" s="1"/>
  <c r="SV56" i="6"/>
  <c r="HC63" i="6"/>
  <c r="HE63" i="6" s="1"/>
  <c r="SV63" i="6"/>
  <c r="TB21" i="6"/>
  <c r="TB60" i="6"/>
  <c r="TB78" i="6"/>
  <c r="TC97" i="6"/>
  <c r="TC94" i="6"/>
  <c r="TB61" i="6"/>
  <c r="TC96" i="6"/>
  <c r="TB50" i="6"/>
  <c r="TC58" i="6"/>
  <c r="TC78" i="6"/>
  <c r="TC113" i="6"/>
  <c r="TC60" i="6"/>
  <c r="TB101" i="6"/>
  <c r="TB77" i="6"/>
  <c r="TB126" i="6"/>
  <c r="IH127" i="6"/>
  <c r="BD55" i="6"/>
  <c r="TB55" i="6"/>
  <c r="TC70" i="6"/>
  <c r="TC23" i="6"/>
  <c r="TC28" i="6"/>
  <c r="TC109" i="6"/>
  <c r="DS7" i="4"/>
  <c r="DS14" i="4"/>
  <c r="DS67" i="4"/>
  <c r="DS77" i="4"/>
  <c r="DS92" i="4"/>
  <c r="GQ127" i="6"/>
  <c r="RE23" i="6"/>
  <c r="RF23" i="6" s="1"/>
  <c r="RG23" i="6" s="1"/>
  <c r="RH23" i="6" s="1"/>
  <c r="TC43" i="6"/>
  <c r="TC56" i="6"/>
  <c r="TC81" i="6"/>
  <c r="LP127" i="6"/>
  <c r="OJ127" i="6"/>
  <c r="RE18" i="6"/>
  <c r="RF18" i="6" s="1"/>
  <c r="RG18" i="6" s="1"/>
  <c r="RH18" i="6" s="1"/>
  <c r="RE19" i="6"/>
  <c r="RF19" i="6" s="1"/>
  <c r="RG19" i="6" s="1"/>
  <c r="RH19" i="6" s="1"/>
  <c r="TC26" i="6"/>
  <c r="N48" i="6"/>
  <c r="TB48" i="6"/>
  <c r="TC72" i="6"/>
  <c r="LB84" i="6"/>
  <c r="TB84" i="6"/>
  <c r="EO127" i="6"/>
  <c r="TC12" i="6"/>
  <c r="DV11" i="4"/>
  <c r="OX127" i="6"/>
  <c r="TB25" i="6"/>
  <c r="TC53" i="6"/>
  <c r="TC57" i="6"/>
  <c r="N99" i="6"/>
  <c r="TB99" i="6"/>
  <c r="KC59" i="5"/>
  <c r="NK15" i="5"/>
  <c r="CD127" i="6"/>
  <c r="JK56" i="6"/>
  <c r="TB56" i="6"/>
  <c r="P127" i="6"/>
  <c r="TB3" i="6"/>
  <c r="JN127" i="6"/>
  <c r="TC10" i="6"/>
  <c r="SR17" i="6"/>
  <c r="TC30" i="6"/>
  <c r="LB50" i="6"/>
  <c r="TB54" i="6"/>
  <c r="N61" i="6"/>
  <c r="JY127" i="6"/>
  <c r="SP127" i="6"/>
  <c r="TC19" i="6"/>
  <c r="TB24" i="6"/>
  <c r="TB51" i="6"/>
  <c r="N51" i="6"/>
  <c r="TC77" i="6"/>
  <c r="MB123" i="6"/>
  <c r="MD123" i="6" s="1"/>
  <c r="MB121" i="6"/>
  <c r="MD121" i="6" s="1"/>
  <c r="MB115" i="6"/>
  <c r="MD115" i="6" s="1"/>
  <c r="MB126" i="6"/>
  <c r="MD126" i="6" s="1"/>
  <c r="MB118" i="6"/>
  <c r="MD118" i="6" s="1"/>
  <c r="MB122" i="6"/>
  <c r="MD122" i="6" s="1"/>
  <c r="MB107" i="6"/>
  <c r="MD107" i="6" s="1"/>
  <c r="MB125" i="6"/>
  <c r="MD125" i="6" s="1"/>
  <c r="MB116" i="6"/>
  <c r="MD116" i="6" s="1"/>
  <c r="MB120" i="6"/>
  <c r="MD120" i="6" s="1"/>
  <c r="MB114" i="6"/>
  <c r="MD114" i="6" s="1"/>
  <c r="MB124" i="6"/>
  <c r="MD124" i="6" s="1"/>
  <c r="MB113" i="6"/>
  <c r="MD113" i="6" s="1"/>
  <c r="MB105" i="6"/>
  <c r="MD105" i="6" s="1"/>
  <c r="MB99" i="6"/>
  <c r="MD99" i="6" s="1"/>
  <c r="MB106" i="6"/>
  <c r="MD106" i="6" s="1"/>
  <c r="MB97" i="6"/>
  <c r="MD97" i="6" s="1"/>
  <c r="MB119" i="6"/>
  <c r="MD119" i="6" s="1"/>
  <c r="MB110" i="6"/>
  <c r="MD110" i="6" s="1"/>
  <c r="MB102" i="6"/>
  <c r="MD102" i="6" s="1"/>
  <c r="MB103" i="6"/>
  <c r="MD103" i="6" s="1"/>
  <c r="MB93" i="6"/>
  <c r="MD93" i="6" s="1"/>
  <c r="MB112" i="6"/>
  <c r="MD112" i="6" s="1"/>
  <c r="MB109" i="6"/>
  <c r="MD109" i="6" s="1"/>
  <c r="MB108" i="6"/>
  <c r="MD108" i="6" s="1"/>
  <c r="MB95" i="6"/>
  <c r="MD95" i="6" s="1"/>
  <c r="MB94" i="6"/>
  <c r="MD94" i="6" s="1"/>
  <c r="MB80" i="6"/>
  <c r="MD80" i="6" s="1"/>
  <c r="MB101" i="6"/>
  <c r="MD101" i="6" s="1"/>
  <c r="MB89" i="6"/>
  <c r="MD89" i="6" s="1"/>
  <c r="MB83" i="6"/>
  <c r="MD83" i="6" s="1"/>
  <c r="MB82" i="6"/>
  <c r="MD82" i="6" s="1"/>
  <c r="MB74" i="6"/>
  <c r="MD74" i="6" s="1"/>
  <c r="MB73" i="6"/>
  <c r="MD73" i="6" s="1"/>
  <c r="MB69" i="6"/>
  <c r="MD69" i="6" s="1"/>
  <c r="MB63" i="6"/>
  <c r="MD63" i="6" s="1"/>
  <c r="MB61" i="6"/>
  <c r="MD61" i="6" s="1"/>
  <c r="MB59" i="6"/>
  <c r="MD59" i="6" s="1"/>
  <c r="MB53" i="6"/>
  <c r="MD53" i="6" s="1"/>
  <c r="MB50" i="6"/>
  <c r="MD50" i="6" s="1"/>
  <c r="MB48" i="6"/>
  <c r="MD48" i="6" s="1"/>
  <c r="MB45" i="6"/>
  <c r="MD45" i="6" s="1"/>
  <c r="MB42" i="6"/>
  <c r="MD42" i="6" s="1"/>
  <c r="MB20" i="6"/>
  <c r="MD20" i="6" s="1"/>
  <c r="MB84" i="6"/>
  <c r="MD84" i="6" s="1"/>
  <c r="MB79" i="6"/>
  <c r="MD79" i="6" s="1"/>
  <c r="MB77" i="6"/>
  <c r="MD77" i="6" s="1"/>
  <c r="MB68" i="6"/>
  <c r="MD68" i="6" s="1"/>
  <c r="MB66" i="6"/>
  <c r="MD66" i="6" s="1"/>
  <c r="MB64" i="6"/>
  <c r="MD64" i="6" s="1"/>
  <c r="MB57" i="6"/>
  <c r="MD57" i="6" s="1"/>
  <c r="MB117" i="6"/>
  <c r="MD117" i="6" s="1"/>
  <c r="MB72" i="6"/>
  <c r="MD72" i="6" s="1"/>
  <c r="MB19" i="6"/>
  <c r="MD19" i="6" s="1"/>
  <c r="MB7" i="6"/>
  <c r="MD7" i="6" s="1"/>
  <c r="MB5" i="6"/>
  <c r="MD5" i="6" s="1"/>
  <c r="MB100" i="6"/>
  <c r="MD100" i="6" s="1"/>
  <c r="MB90" i="6"/>
  <c r="MD90" i="6" s="1"/>
  <c r="MB85" i="6"/>
  <c r="MD85" i="6" s="1"/>
  <c r="MB81" i="6"/>
  <c r="MD81" i="6" s="1"/>
  <c r="MB78" i="6"/>
  <c r="MD78" i="6" s="1"/>
  <c r="MB70" i="6"/>
  <c r="MD70" i="6" s="1"/>
  <c r="MB60" i="6"/>
  <c r="MD60" i="6" s="1"/>
  <c r="MB43" i="6"/>
  <c r="MD43" i="6" s="1"/>
  <c r="MB15" i="6"/>
  <c r="MD15" i="6" s="1"/>
  <c r="MB10" i="6"/>
  <c r="MD10" i="6" s="1"/>
  <c r="MB76" i="6"/>
  <c r="MD76" i="6" s="1"/>
  <c r="MB67" i="6"/>
  <c r="MD67" i="6" s="1"/>
  <c r="MB92" i="6"/>
  <c r="MD92" i="6" s="1"/>
  <c r="MB87" i="6"/>
  <c r="MD87" i="6" s="1"/>
  <c r="MB86" i="6"/>
  <c r="MD86" i="6" s="1"/>
  <c r="MB75" i="6"/>
  <c r="MD75" i="6" s="1"/>
  <c r="MB111" i="6"/>
  <c r="MD111" i="6" s="1"/>
  <c r="MB98" i="6"/>
  <c r="MD98" i="6" s="1"/>
  <c r="MB71" i="6"/>
  <c r="MD71" i="6" s="1"/>
  <c r="MB13" i="6"/>
  <c r="MD13" i="6" s="1"/>
  <c r="MB9" i="6"/>
  <c r="MD9" i="6" s="1"/>
  <c r="MB88" i="6"/>
  <c r="MD88" i="6" s="1"/>
  <c r="MB55" i="6"/>
  <c r="MD55" i="6" s="1"/>
  <c r="MB65" i="6"/>
  <c r="MD65" i="6" s="1"/>
  <c r="MB96" i="6"/>
  <c r="MD96" i="6" s="1"/>
  <c r="MB91" i="6"/>
  <c r="MD91" i="6" s="1"/>
  <c r="MB12" i="6"/>
  <c r="MD12" i="6" s="1"/>
  <c r="MB56" i="6"/>
  <c r="MD56" i="6" s="1"/>
  <c r="MB16" i="6"/>
  <c r="MD16" i="6" s="1"/>
  <c r="MB11" i="6"/>
  <c r="MD11" i="6" s="1"/>
  <c r="MB54" i="6"/>
  <c r="MD54" i="6" s="1"/>
  <c r="MB17" i="6"/>
  <c r="MD17" i="6" s="1"/>
  <c r="MB8" i="6"/>
  <c r="MD8" i="6" s="1"/>
  <c r="MB44" i="6"/>
  <c r="MD44" i="6" s="1"/>
  <c r="MB104" i="6"/>
  <c r="MD104" i="6" s="1"/>
  <c r="MB4" i="6"/>
  <c r="MD4" i="6" s="1"/>
  <c r="MB62" i="6"/>
  <c r="MD62" i="6" s="1"/>
  <c r="MB6" i="6"/>
  <c r="MD6" i="6" s="1"/>
  <c r="MB58" i="6"/>
  <c r="MD58" i="6" s="1"/>
  <c r="MB41" i="6"/>
  <c r="MD41" i="6" s="1"/>
  <c r="MB18" i="6"/>
  <c r="MD18" i="6" s="1"/>
  <c r="MB47" i="6"/>
  <c r="MD47" i="6" s="1"/>
  <c r="MB51" i="6"/>
  <c r="MD51" i="6" s="1"/>
  <c r="MS67" i="6"/>
  <c r="TB67" i="6"/>
  <c r="TC95" i="6"/>
  <c r="SR126" i="6"/>
  <c r="SR124" i="6"/>
  <c r="TL124" i="6" s="1"/>
  <c r="TM124" i="6" s="1"/>
  <c r="SR123" i="6"/>
  <c r="TL123" i="6" s="1"/>
  <c r="TM123" i="6" s="1"/>
  <c r="SR122" i="6"/>
  <c r="TL122" i="6" s="1"/>
  <c r="TM122" i="6" s="1"/>
  <c r="SR120" i="6"/>
  <c r="TL120" i="6" s="1"/>
  <c r="TM120" i="6" s="1"/>
  <c r="SR125" i="6"/>
  <c r="TL125" i="6" s="1"/>
  <c r="TM125" i="6" s="1"/>
  <c r="SR119" i="6"/>
  <c r="SR115" i="6"/>
  <c r="SR113" i="6"/>
  <c r="SR109" i="6"/>
  <c r="SR103" i="6"/>
  <c r="SR118" i="6"/>
  <c r="SR106" i="6"/>
  <c r="SR112" i="6"/>
  <c r="SR99" i="6"/>
  <c r="SR97" i="6"/>
  <c r="SR100" i="6"/>
  <c r="SR121" i="6"/>
  <c r="TL121" i="6" s="1"/>
  <c r="TM121" i="6" s="1"/>
  <c r="SR108" i="6"/>
  <c r="SR105" i="6"/>
  <c r="SR102" i="6"/>
  <c r="SR81" i="6"/>
  <c r="SR116" i="6"/>
  <c r="SR104" i="6"/>
  <c r="SR95" i="6"/>
  <c r="SR110" i="6"/>
  <c r="SR89" i="6"/>
  <c r="SR78" i="6"/>
  <c r="SR101" i="6"/>
  <c r="SR66" i="6"/>
  <c r="SR117" i="6"/>
  <c r="SR30" i="6"/>
  <c r="SR19" i="6"/>
  <c r="SR114" i="6"/>
  <c r="SR94" i="6"/>
  <c r="SR75" i="6"/>
  <c r="SR68" i="6"/>
  <c r="SR58" i="6"/>
  <c r="SR49" i="6"/>
  <c r="SR24" i="6"/>
  <c r="SR23" i="6"/>
  <c r="SR18" i="6"/>
  <c r="SR15" i="6"/>
  <c r="SR91" i="6"/>
  <c r="SR85" i="6"/>
  <c r="SR83" i="6"/>
  <c r="SR82" i="6"/>
  <c r="SR57" i="6"/>
  <c r="SR48" i="6"/>
  <c r="SR42" i="6"/>
  <c r="SR29" i="6"/>
  <c r="SR10" i="6"/>
  <c r="SR90" i="6"/>
  <c r="SR73" i="6"/>
  <c r="SR69" i="6"/>
  <c r="SR51" i="6"/>
  <c r="SR28" i="6"/>
  <c r="SR79" i="6"/>
  <c r="SR70" i="6"/>
  <c r="SR98" i="6"/>
  <c r="SR88" i="6"/>
  <c r="SR67" i="6"/>
  <c r="SR11" i="6"/>
  <c r="SR96" i="6"/>
  <c r="SR76" i="6"/>
  <c r="SR56" i="6"/>
  <c r="SR55" i="6"/>
  <c r="SR43" i="6"/>
  <c r="SR64" i="6"/>
  <c r="SR92" i="6"/>
  <c r="SR77" i="6"/>
  <c r="SR65" i="6"/>
  <c r="SR59" i="6"/>
  <c r="SR53" i="6"/>
  <c r="SR27" i="6"/>
  <c r="SR7" i="6"/>
  <c r="SR86" i="6"/>
  <c r="SR111" i="6"/>
  <c r="SR13" i="6"/>
  <c r="SR61" i="6"/>
  <c r="SR26" i="6"/>
  <c r="SR16" i="6"/>
  <c r="SR9" i="6"/>
  <c r="SR6" i="6"/>
  <c r="SR107" i="6"/>
  <c r="SR93" i="6"/>
  <c r="SR80" i="6"/>
  <c r="SR60" i="6"/>
  <c r="SR25" i="6"/>
  <c r="SR72" i="6"/>
  <c r="SR63" i="6"/>
  <c r="SR62" i="6"/>
  <c r="SR46" i="6"/>
  <c r="SR14" i="6"/>
  <c r="SR74" i="6"/>
  <c r="SR54" i="6"/>
  <c r="SR21" i="6"/>
  <c r="SR20" i="6"/>
  <c r="SR87" i="6"/>
  <c r="SR50" i="6"/>
  <c r="SR22" i="6"/>
  <c r="SR12" i="6"/>
  <c r="SR8" i="6"/>
  <c r="SR41" i="6"/>
  <c r="TC9" i="6"/>
  <c r="TC21" i="6"/>
  <c r="TB30" i="6"/>
  <c r="TC48" i="6"/>
  <c r="HW127" i="6"/>
  <c r="TC5" i="6"/>
  <c r="TC15" i="6"/>
  <c r="TC16" i="6"/>
  <c r="TB59" i="6"/>
  <c r="TB62" i="6"/>
  <c r="N62" i="6"/>
  <c r="TC64" i="6"/>
  <c r="TB70" i="6"/>
  <c r="TC85" i="6"/>
  <c r="TB89" i="6"/>
  <c r="N89" i="6"/>
  <c r="TC89" i="6"/>
  <c r="TB5" i="6"/>
  <c r="TB4" i="6"/>
  <c r="TC18" i="6"/>
  <c r="GU16" i="5"/>
  <c r="TC11" i="6"/>
  <c r="TC20" i="6"/>
  <c r="TC45" i="6"/>
  <c r="TC55" i="6"/>
  <c r="TB57" i="6"/>
  <c r="TC66" i="6"/>
  <c r="TC84" i="6"/>
  <c r="TC4" i="6"/>
  <c r="BG127" i="6"/>
  <c r="NS127" i="6"/>
  <c r="RE27" i="6"/>
  <c r="RF27" i="6" s="1"/>
  <c r="RG27" i="6" s="1"/>
  <c r="RH27" i="6" s="1"/>
  <c r="LQ127" i="6"/>
  <c r="EL72" i="6"/>
  <c r="TB72" i="6"/>
  <c r="TB94" i="6"/>
  <c r="N94" i="6"/>
  <c r="TC100" i="6"/>
  <c r="TC51" i="6"/>
  <c r="FA127" i="6"/>
  <c r="TC69" i="6"/>
  <c r="TC80" i="6"/>
  <c r="TB81" i="6"/>
  <c r="HT81" i="6"/>
  <c r="TC92" i="6"/>
  <c r="BD98" i="6"/>
  <c r="TB98" i="6"/>
  <c r="AA127" i="6"/>
  <c r="TC3" i="6"/>
  <c r="EZ127" i="6"/>
  <c r="TC29" i="6"/>
  <c r="AB127" i="6"/>
  <c r="TB65" i="6"/>
  <c r="N65" i="6"/>
  <c r="N85" i="6"/>
  <c r="TB85" i="6"/>
  <c r="TC102" i="6"/>
  <c r="TC44" i="6"/>
  <c r="TC59" i="6"/>
  <c r="TB105" i="6"/>
  <c r="N105" i="6"/>
  <c r="TC6" i="6"/>
  <c r="TB14" i="6"/>
  <c r="TB27" i="6"/>
  <c r="TB41" i="6"/>
  <c r="TB53" i="6"/>
  <c r="RT127" i="6"/>
  <c r="TB26" i="6"/>
  <c r="TB45" i="6"/>
  <c r="N45" i="6"/>
  <c r="N46" i="6"/>
  <c r="TB46" i="6"/>
  <c r="TC50" i="6"/>
  <c r="TB66" i="6"/>
  <c r="OY127" i="6"/>
  <c r="IU34" i="4"/>
  <c r="IU11" i="4"/>
  <c r="IU63" i="4"/>
  <c r="IU64" i="4"/>
  <c r="IU7" i="4"/>
  <c r="IU10" i="4"/>
  <c r="IU97" i="4"/>
  <c r="IU96" i="4"/>
  <c r="IU18" i="5"/>
  <c r="IW18" i="5" s="1"/>
  <c r="LE127" i="6"/>
  <c r="QA127" i="6"/>
  <c r="TB12" i="6"/>
  <c r="TB15" i="6"/>
  <c r="TB17" i="6"/>
  <c r="JZ127" i="6"/>
  <c r="NV22" i="6"/>
  <c r="TC54" i="6"/>
  <c r="TC62" i="6"/>
  <c r="TB63" i="6"/>
  <c r="CX127" i="6"/>
  <c r="GV127" i="6"/>
  <c r="SV122" i="6"/>
  <c r="SV120" i="6"/>
  <c r="SV125" i="6"/>
  <c r="SV119" i="6"/>
  <c r="SV113" i="6"/>
  <c r="SV126" i="6"/>
  <c r="SV115" i="6"/>
  <c r="SV123" i="6"/>
  <c r="SV118" i="6"/>
  <c r="SV105" i="6"/>
  <c r="SV117" i="6"/>
  <c r="SV107" i="6"/>
  <c r="SV109" i="6"/>
  <c r="SV121" i="6"/>
  <c r="SV111" i="6"/>
  <c r="SV102" i="6"/>
  <c r="SV96" i="6"/>
  <c r="SV76" i="6"/>
  <c r="SV112" i="6"/>
  <c r="SV110" i="6"/>
  <c r="SV97" i="6"/>
  <c r="SV90" i="6"/>
  <c r="SV99" i="6"/>
  <c r="SV93" i="6"/>
  <c r="SV83" i="6"/>
  <c r="SV79" i="6"/>
  <c r="SX79" i="6" s="1"/>
  <c r="SV124" i="6"/>
  <c r="SV100" i="6"/>
  <c r="SV69" i="6"/>
  <c r="SX69" i="6" s="1"/>
  <c r="SV116" i="6"/>
  <c r="SV114" i="6"/>
  <c r="SV104" i="6"/>
  <c r="SV92" i="6"/>
  <c r="SV75" i="6"/>
  <c r="SX75" i="6" s="1"/>
  <c r="SV74" i="6"/>
  <c r="SV98" i="6"/>
  <c r="SV103" i="6"/>
  <c r="SV95" i="6"/>
  <c r="SV91" i="6"/>
  <c r="SV72" i="6"/>
  <c r="SV42" i="6"/>
  <c r="SV10" i="6"/>
  <c r="SV73" i="6"/>
  <c r="SX73" i="6" s="1"/>
  <c r="SV65" i="6"/>
  <c r="SV54" i="6"/>
  <c r="SV44" i="6"/>
  <c r="SV28" i="6"/>
  <c r="SX28" i="6" s="1"/>
  <c r="SV12" i="6"/>
  <c r="SV8" i="6"/>
  <c r="SV6" i="6"/>
  <c r="SV4" i="6"/>
  <c r="SV94" i="6"/>
  <c r="SV60" i="6"/>
  <c r="SV108" i="6"/>
  <c r="SV81" i="6"/>
  <c r="SV88" i="6"/>
  <c r="SV86" i="6"/>
  <c r="SV77" i="6"/>
  <c r="SX77" i="6" s="1"/>
  <c r="SV101" i="6"/>
  <c r="SV61" i="6"/>
  <c r="SV55" i="6"/>
  <c r="SV49" i="6"/>
  <c r="SV48" i="6"/>
  <c r="SV43" i="6"/>
  <c r="SV30" i="6"/>
  <c r="SX30" i="6" s="1"/>
  <c r="SV29" i="6"/>
  <c r="SX29" i="6" s="1"/>
  <c r="SV68" i="6"/>
  <c r="SX68" i="6" s="1"/>
  <c r="SV59" i="6"/>
  <c r="SV53" i="6"/>
  <c r="SV27" i="6"/>
  <c r="SX27" i="6" s="1"/>
  <c r="SV9" i="6"/>
  <c r="SV106" i="6"/>
  <c r="SV89" i="6"/>
  <c r="SV85" i="6"/>
  <c r="SV80" i="6"/>
  <c r="SV64" i="6"/>
  <c r="SX64" i="6" s="1"/>
  <c r="SV50" i="6"/>
  <c r="SV45" i="6"/>
  <c r="SV17" i="6"/>
  <c r="SX17" i="6" s="1"/>
  <c r="TC7" i="6"/>
  <c r="SV7" i="6"/>
  <c r="TB9" i="6"/>
  <c r="SV21" i="6"/>
  <c r="SX21" i="6" s="1"/>
  <c r="TC22" i="6"/>
  <c r="RH25" i="6"/>
  <c r="TC71" i="6"/>
  <c r="N75" i="6"/>
  <c r="TB75" i="6"/>
  <c r="TC91" i="6"/>
  <c r="EL104" i="6"/>
  <c r="TB104" i="6"/>
  <c r="TB71" i="6"/>
  <c r="N71" i="6"/>
  <c r="MV127" i="6"/>
  <c r="PC127" i="6"/>
  <c r="GC127" i="6"/>
  <c r="BS127" i="6"/>
  <c r="SV18" i="6"/>
  <c r="SX18" i="6" s="1"/>
  <c r="NV19" i="6"/>
  <c r="NV24" i="6"/>
  <c r="SV24" i="6"/>
  <c r="SX24" i="6" s="1"/>
  <c r="SV26" i="6"/>
  <c r="SX26" i="6" s="1"/>
  <c r="TC27" i="6"/>
  <c r="TC41" i="6"/>
  <c r="TC42" i="6"/>
  <c r="TC47" i="6"/>
  <c r="TC65" i="6"/>
  <c r="SV82" i="6"/>
  <c r="SX82" i="6" s="1"/>
  <c r="TC87" i="6"/>
  <c r="BD96" i="6"/>
  <c r="TB96" i="6"/>
  <c r="N110" i="6"/>
  <c r="TB110" i="6"/>
  <c r="SP30" i="4"/>
  <c r="IL115" i="5"/>
  <c r="IL104" i="5"/>
  <c r="IL76" i="5"/>
  <c r="IL8" i="5"/>
  <c r="IL114" i="5"/>
  <c r="IL95" i="5"/>
  <c r="IL86" i="5"/>
  <c r="IL81" i="5"/>
  <c r="IL10" i="5"/>
  <c r="IL90" i="5"/>
  <c r="IL74" i="5"/>
  <c r="IL56" i="5"/>
  <c r="NG127" i="6"/>
  <c r="SV13" i="6"/>
  <c r="SV16" i="6"/>
  <c r="TB20" i="6"/>
  <c r="TC25" i="6"/>
  <c r="NV25" i="6"/>
  <c r="BD43" i="6"/>
  <c r="TB43" i="6"/>
  <c r="DJ127" i="6"/>
  <c r="DI127" i="6"/>
  <c r="TC14" i="6"/>
  <c r="TB22" i="6"/>
  <c r="IT42" i="6"/>
  <c r="IV42" i="6" s="1"/>
  <c r="TB42" i="6"/>
  <c r="FL57" i="6"/>
  <c r="FN57" i="6" s="1"/>
  <c r="TB58" i="6"/>
  <c r="TC61" i="6"/>
  <c r="IT62" i="6"/>
  <c r="IV62" i="6" s="1"/>
  <c r="FL64" i="6"/>
  <c r="FN64" i="6" s="1"/>
  <c r="IT67" i="6"/>
  <c r="IV67" i="6" s="1"/>
  <c r="IT75" i="6"/>
  <c r="IV75" i="6" s="1"/>
  <c r="IT78" i="6"/>
  <c r="IV78" i="6" s="1"/>
  <c r="TB83" i="6"/>
  <c r="IT95" i="6"/>
  <c r="IV95" i="6" s="1"/>
  <c r="TC101" i="6"/>
  <c r="LB121" i="6"/>
  <c r="TB121" i="6"/>
  <c r="TC126" i="6"/>
  <c r="TC67" i="6"/>
  <c r="TC75" i="6"/>
  <c r="MS113" i="6"/>
  <c r="TB113" i="6"/>
  <c r="DM89" i="5"/>
  <c r="DM94" i="5"/>
  <c r="DM95" i="5"/>
  <c r="FG127" i="6"/>
  <c r="KK123" i="6"/>
  <c r="KM123" i="6" s="1"/>
  <c r="KK126" i="6"/>
  <c r="KM126" i="6" s="1"/>
  <c r="KK125" i="6"/>
  <c r="KM125" i="6" s="1"/>
  <c r="KK122" i="6"/>
  <c r="KM122" i="6" s="1"/>
  <c r="KK120" i="6"/>
  <c r="KM120" i="6" s="1"/>
  <c r="KK117" i="6"/>
  <c r="KM117" i="6" s="1"/>
  <c r="KK115" i="6"/>
  <c r="KM115" i="6" s="1"/>
  <c r="KK124" i="6"/>
  <c r="KM124" i="6" s="1"/>
  <c r="KK106" i="6"/>
  <c r="KM106" i="6" s="1"/>
  <c r="KK121" i="6"/>
  <c r="KM121" i="6" s="1"/>
  <c r="KK113" i="6"/>
  <c r="KM113" i="6" s="1"/>
  <c r="KK114" i="6"/>
  <c r="KM114" i="6" s="1"/>
  <c r="KK111" i="6"/>
  <c r="KM111" i="6" s="1"/>
  <c r="KK110" i="6"/>
  <c r="KM110" i="6" s="1"/>
  <c r="KK112" i="6"/>
  <c r="KM112" i="6" s="1"/>
  <c r="KK107" i="6"/>
  <c r="KM107" i="6" s="1"/>
  <c r="KK103" i="6"/>
  <c r="KM103" i="6" s="1"/>
  <c r="KK101" i="6"/>
  <c r="KM101" i="6" s="1"/>
  <c r="KK102" i="6"/>
  <c r="KM102" i="6" s="1"/>
  <c r="KK100" i="6"/>
  <c r="KM100" i="6" s="1"/>
  <c r="KK98" i="6"/>
  <c r="KM98" i="6" s="1"/>
  <c r="KK97" i="6"/>
  <c r="KM97" i="6" s="1"/>
  <c r="KK109" i="6"/>
  <c r="KM109" i="6" s="1"/>
  <c r="KK119" i="6"/>
  <c r="KM119" i="6" s="1"/>
  <c r="KK94" i="6"/>
  <c r="KM94" i="6" s="1"/>
  <c r="KK84" i="6"/>
  <c r="KM84" i="6" s="1"/>
  <c r="KK79" i="6"/>
  <c r="KM79" i="6" s="1"/>
  <c r="KK99" i="6"/>
  <c r="KM99" i="6" s="1"/>
  <c r="KK95" i="6"/>
  <c r="KM95" i="6" s="1"/>
  <c r="KK83" i="6"/>
  <c r="KM83" i="6" s="1"/>
  <c r="KK80" i="6"/>
  <c r="KM80" i="6" s="1"/>
  <c r="KK66" i="6"/>
  <c r="KM66" i="6" s="1"/>
  <c r="KK118" i="6"/>
  <c r="KM118" i="6" s="1"/>
  <c r="KK105" i="6"/>
  <c r="KM105" i="6" s="1"/>
  <c r="KK104" i="6"/>
  <c r="KM104" i="6" s="1"/>
  <c r="KK81" i="6"/>
  <c r="KM81" i="6" s="1"/>
  <c r="KK74" i="6"/>
  <c r="KM74" i="6" s="1"/>
  <c r="KK69" i="6"/>
  <c r="KM69" i="6" s="1"/>
  <c r="KK63" i="6"/>
  <c r="KM63" i="6" s="1"/>
  <c r="KK61" i="6"/>
  <c r="KM61" i="6" s="1"/>
  <c r="KK59" i="6"/>
  <c r="KM59" i="6" s="1"/>
  <c r="KK53" i="6"/>
  <c r="KM53" i="6" s="1"/>
  <c r="KK50" i="6"/>
  <c r="KM50" i="6" s="1"/>
  <c r="KK48" i="6"/>
  <c r="KM48" i="6" s="1"/>
  <c r="KK45" i="6"/>
  <c r="KM45" i="6" s="1"/>
  <c r="KK42" i="6"/>
  <c r="KM42" i="6" s="1"/>
  <c r="KK24" i="6"/>
  <c r="KM24" i="6" s="1"/>
  <c r="KK87" i="6"/>
  <c r="KM87" i="6" s="1"/>
  <c r="KK85" i="6"/>
  <c r="KM85" i="6" s="1"/>
  <c r="KK73" i="6"/>
  <c r="KM73" i="6" s="1"/>
  <c r="KK68" i="6"/>
  <c r="KM68" i="6" s="1"/>
  <c r="KK57" i="6"/>
  <c r="KM57" i="6" s="1"/>
  <c r="KK17" i="6"/>
  <c r="KM17" i="6" s="1"/>
  <c r="KK14" i="6"/>
  <c r="KM14" i="6" s="1"/>
  <c r="KK88" i="6"/>
  <c r="KM88" i="6" s="1"/>
  <c r="KK43" i="6"/>
  <c r="KM43" i="6" s="1"/>
  <c r="KK92" i="6"/>
  <c r="KM92" i="6" s="1"/>
  <c r="KK75" i="6"/>
  <c r="KM75" i="6" s="1"/>
  <c r="KK70" i="6"/>
  <c r="KM70" i="6" s="1"/>
  <c r="KK60" i="6"/>
  <c r="KM60" i="6" s="1"/>
  <c r="KK10" i="6"/>
  <c r="KM10" i="6" s="1"/>
  <c r="KK7" i="6"/>
  <c r="KM7" i="6" s="1"/>
  <c r="KK5" i="6"/>
  <c r="KM5" i="6" s="1"/>
  <c r="KK93" i="6"/>
  <c r="KM93" i="6" s="1"/>
  <c r="KK91" i="6"/>
  <c r="KM91" i="6" s="1"/>
  <c r="KK71" i="6"/>
  <c r="KM71" i="6" s="1"/>
  <c r="KK82" i="6"/>
  <c r="KM82" i="6" s="1"/>
  <c r="KK72" i="6"/>
  <c r="KM72" i="6" s="1"/>
  <c r="NV23" i="6"/>
  <c r="IT49" i="6"/>
  <c r="IV49" i="6" s="1"/>
  <c r="KK54" i="6"/>
  <c r="KM54" i="6" s="1"/>
  <c r="IT58" i="6"/>
  <c r="IV58" i="6" s="1"/>
  <c r="IT60" i="6"/>
  <c r="IV60" i="6" s="1"/>
  <c r="TC63" i="6"/>
  <c r="TB73" i="6"/>
  <c r="TC83" i="6"/>
  <c r="KK90" i="6"/>
  <c r="KM90" i="6" s="1"/>
  <c r="TB91" i="6"/>
  <c r="BD109" i="6"/>
  <c r="TB109" i="6"/>
  <c r="TB111" i="6"/>
  <c r="N111" i="6"/>
  <c r="BR127" i="6"/>
  <c r="FL107" i="6"/>
  <c r="FN107" i="6" s="1"/>
  <c r="FL101" i="6"/>
  <c r="FN101" i="6" s="1"/>
  <c r="FL105" i="6"/>
  <c r="FN105" i="6" s="1"/>
  <c r="FL98" i="6"/>
  <c r="FN98" i="6" s="1"/>
  <c r="FL106" i="6"/>
  <c r="FN106" i="6" s="1"/>
  <c r="FL88" i="6"/>
  <c r="FN88" i="6" s="1"/>
  <c r="FL79" i="6"/>
  <c r="FN79" i="6" s="1"/>
  <c r="FL94" i="6"/>
  <c r="FN94" i="6" s="1"/>
  <c r="FL104" i="6"/>
  <c r="FN104" i="6" s="1"/>
  <c r="FL100" i="6"/>
  <c r="FN100" i="6" s="1"/>
  <c r="FL74" i="6"/>
  <c r="FN74" i="6" s="1"/>
  <c r="FL69" i="6"/>
  <c r="FN69" i="6" s="1"/>
  <c r="FL68" i="6"/>
  <c r="FN68" i="6" s="1"/>
  <c r="FL66" i="6"/>
  <c r="FN66" i="6" s="1"/>
  <c r="FL75" i="6"/>
  <c r="FN75" i="6" s="1"/>
  <c r="FL63" i="6"/>
  <c r="FN63" i="6" s="1"/>
  <c r="FL61" i="6"/>
  <c r="FN61" i="6" s="1"/>
  <c r="FL59" i="6"/>
  <c r="FN59" i="6" s="1"/>
  <c r="FL53" i="6"/>
  <c r="FN53" i="6" s="1"/>
  <c r="FL50" i="6"/>
  <c r="FN50" i="6" s="1"/>
  <c r="FL48" i="6"/>
  <c r="FN48" i="6" s="1"/>
  <c r="FL45" i="6"/>
  <c r="FN45" i="6" s="1"/>
  <c r="FL42" i="6"/>
  <c r="FN42" i="6" s="1"/>
  <c r="FL103" i="6"/>
  <c r="FN103" i="6" s="1"/>
  <c r="FL92" i="6"/>
  <c r="FN92" i="6" s="1"/>
  <c r="FL86" i="6"/>
  <c r="FN86" i="6" s="1"/>
  <c r="FL78" i="6"/>
  <c r="FN78" i="6" s="1"/>
  <c r="FL54" i="6"/>
  <c r="FN54" i="6" s="1"/>
  <c r="FL111" i="6"/>
  <c r="FN111" i="6" s="1"/>
  <c r="FL109" i="6"/>
  <c r="FN109" i="6" s="1"/>
  <c r="FL99" i="6"/>
  <c r="FN99" i="6" s="1"/>
  <c r="FL72" i="6"/>
  <c r="FN72" i="6" s="1"/>
  <c r="FL58" i="6"/>
  <c r="FN58" i="6" s="1"/>
  <c r="FL93" i="6"/>
  <c r="FN93" i="6" s="1"/>
  <c r="FL83" i="6"/>
  <c r="FN83" i="6" s="1"/>
  <c r="FL80" i="6"/>
  <c r="FN80" i="6" s="1"/>
  <c r="FL71" i="6"/>
  <c r="FN71" i="6" s="1"/>
  <c r="FL77" i="6"/>
  <c r="FN77" i="6" s="1"/>
  <c r="IT123" i="6"/>
  <c r="IV123" i="6" s="1"/>
  <c r="IT122" i="6"/>
  <c r="IV122" i="6" s="1"/>
  <c r="IT120" i="6"/>
  <c r="IV120" i="6" s="1"/>
  <c r="IT125" i="6"/>
  <c r="IV125" i="6" s="1"/>
  <c r="IT126" i="6"/>
  <c r="IV126" i="6" s="1"/>
  <c r="IT121" i="6"/>
  <c r="IV121" i="6" s="1"/>
  <c r="IT118" i="6"/>
  <c r="IV118" i="6" s="1"/>
  <c r="IT119" i="6"/>
  <c r="IV119" i="6" s="1"/>
  <c r="IT113" i="6"/>
  <c r="IV113" i="6" s="1"/>
  <c r="IT117" i="6"/>
  <c r="IV117" i="6" s="1"/>
  <c r="IT107" i="6"/>
  <c r="IV107" i="6" s="1"/>
  <c r="IT106" i="6"/>
  <c r="IV106" i="6" s="1"/>
  <c r="IT105" i="6"/>
  <c r="IV105" i="6" s="1"/>
  <c r="IT115" i="6"/>
  <c r="IV115" i="6" s="1"/>
  <c r="IT111" i="6"/>
  <c r="IV111" i="6" s="1"/>
  <c r="IT124" i="6"/>
  <c r="IV124" i="6" s="1"/>
  <c r="IT108" i="6"/>
  <c r="IV108" i="6" s="1"/>
  <c r="IT114" i="6"/>
  <c r="IV114" i="6" s="1"/>
  <c r="IT102" i="6"/>
  <c r="IV102" i="6" s="1"/>
  <c r="IT109" i="6"/>
  <c r="IV109" i="6" s="1"/>
  <c r="IT99" i="6"/>
  <c r="IV99" i="6" s="1"/>
  <c r="IT103" i="6"/>
  <c r="IV103" i="6" s="1"/>
  <c r="IT104" i="6"/>
  <c r="IV104" i="6" s="1"/>
  <c r="IT101" i="6"/>
  <c r="IV101" i="6" s="1"/>
  <c r="IT97" i="6"/>
  <c r="IV97" i="6" s="1"/>
  <c r="IT79" i="6"/>
  <c r="IV79" i="6" s="1"/>
  <c r="IT76" i="6"/>
  <c r="IV76" i="6" s="1"/>
  <c r="IT116" i="6"/>
  <c r="IV116" i="6" s="1"/>
  <c r="IT112" i="6"/>
  <c r="IV112" i="6" s="1"/>
  <c r="IT100" i="6"/>
  <c r="IV100" i="6" s="1"/>
  <c r="IT94" i="6"/>
  <c r="IV94" i="6" s="1"/>
  <c r="IT91" i="6"/>
  <c r="IV91" i="6" s="1"/>
  <c r="IT87" i="6"/>
  <c r="IV87" i="6" s="1"/>
  <c r="IT74" i="6"/>
  <c r="IV74" i="6" s="1"/>
  <c r="IT98" i="6"/>
  <c r="IV98" i="6" s="1"/>
  <c r="IT85" i="6"/>
  <c r="IV85" i="6" s="1"/>
  <c r="IT110" i="6"/>
  <c r="IV110" i="6" s="1"/>
  <c r="IT88" i="6"/>
  <c r="IV88" i="6" s="1"/>
  <c r="IT54" i="6"/>
  <c r="IV54" i="6" s="1"/>
  <c r="IT43" i="6"/>
  <c r="IV43" i="6" s="1"/>
  <c r="IT83" i="6"/>
  <c r="IV83" i="6" s="1"/>
  <c r="IT70" i="6"/>
  <c r="IV70" i="6" s="1"/>
  <c r="IT55" i="6"/>
  <c r="IV55" i="6" s="1"/>
  <c r="IT53" i="6"/>
  <c r="IV53" i="6" s="1"/>
  <c r="IT45" i="6"/>
  <c r="IV45" i="6" s="1"/>
  <c r="IT44" i="6"/>
  <c r="IV44" i="6" s="1"/>
  <c r="IT90" i="6"/>
  <c r="IV90" i="6" s="1"/>
  <c r="IT89" i="6"/>
  <c r="IV89" i="6" s="1"/>
  <c r="OM127" i="6"/>
  <c r="QD127" i="6"/>
  <c r="TB7" i="6"/>
  <c r="TB13" i="6"/>
  <c r="TC17" i="6"/>
  <c r="TB19" i="6"/>
  <c r="RF20" i="6"/>
  <c r="RG20" i="6" s="1"/>
  <c r="RH20" i="6" s="1"/>
  <c r="SJ127" i="6"/>
  <c r="FL46" i="6"/>
  <c r="FN46" i="6" s="1"/>
  <c r="FL49" i="6"/>
  <c r="FN49" i="6" s="1"/>
  <c r="IT51" i="6"/>
  <c r="IV51" i="6" s="1"/>
  <c r="FL55" i="6"/>
  <c r="FN55" i="6" s="1"/>
  <c r="IT68" i="6"/>
  <c r="IV68" i="6" s="1"/>
  <c r="TB68" i="6"/>
  <c r="KK77" i="6"/>
  <c r="KM77" i="6" s="1"/>
  <c r="TC82" i="6"/>
  <c r="TC90" i="6"/>
  <c r="N95" i="6"/>
  <c r="TB95" i="6"/>
  <c r="KK108" i="6"/>
  <c r="KM108" i="6" s="1"/>
  <c r="TB74" i="6"/>
  <c r="TC74" i="6"/>
  <c r="TC76" i="6"/>
  <c r="TB79" i="6"/>
  <c r="TC88" i="6"/>
  <c r="TB107" i="6"/>
  <c r="BD107" i="6"/>
  <c r="TC115" i="6"/>
  <c r="TB64" i="6"/>
  <c r="N64" i="6"/>
  <c r="NH127" i="6"/>
  <c r="TC79" i="6"/>
  <c r="TB80" i="6"/>
  <c r="TC93" i="6"/>
  <c r="TC98" i="6"/>
  <c r="TB102" i="6"/>
  <c r="CA127" i="6"/>
  <c r="GX127" i="6"/>
  <c r="IM127" i="6"/>
  <c r="QP127" i="6"/>
  <c r="RW127" i="6"/>
  <c r="GR127" i="6"/>
  <c r="II127" i="6"/>
  <c r="NV20" i="6"/>
  <c r="TC24" i="6"/>
  <c r="HC44" i="6"/>
  <c r="HE44" i="6" s="1"/>
  <c r="TB49" i="6"/>
  <c r="HC58" i="6"/>
  <c r="HE58" i="6" s="1"/>
  <c r="HC61" i="6"/>
  <c r="HE61" i="6" s="1"/>
  <c r="HC62" i="6"/>
  <c r="HE62" i="6" s="1"/>
  <c r="HC70" i="6"/>
  <c r="HE70" i="6" s="1"/>
  <c r="HC78" i="6"/>
  <c r="HE78" i="6" s="1"/>
  <c r="HC81" i="6"/>
  <c r="HE81" i="6" s="1"/>
  <c r="TC86" i="6"/>
  <c r="TB90" i="6"/>
  <c r="BD93" i="6"/>
  <c r="TB93" i="6"/>
  <c r="TB103" i="6"/>
  <c r="TC105" i="6"/>
  <c r="TB106" i="6"/>
  <c r="TC116" i="6"/>
  <c r="AJ127" i="6"/>
  <c r="IO127" i="6"/>
  <c r="KD127" i="6"/>
  <c r="LU127" i="6"/>
  <c r="NL127" i="6"/>
  <c r="HC18" i="6"/>
  <c r="HE18" i="6" s="1"/>
  <c r="HC45" i="6"/>
  <c r="HE45" i="6" s="1"/>
  <c r="HC71" i="6"/>
  <c r="HE71" i="6" s="1"/>
  <c r="AM127" i="6"/>
  <c r="HC124" i="6"/>
  <c r="HE124" i="6" s="1"/>
  <c r="HC122" i="6"/>
  <c r="HE122" i="6" s="1"/>
  <c r="HC120" i="6"/>
  <c r="HE120" i="6" s="1"/>
  <c r="HC123" i="6"/>
  <c r="HE123" i="6" s="1"/>
  <c r="HC126" i="6"/>
  <c r="HE126" i="6" s="1"/>
  <c r="HC125" i="6"/>
  <c r="HE125" i="6" s="1"/>
  <c r="HC113" i="6"/>
  <c r="HE113" i="6" s="1"/>
  <c r="HC117" i="6"/>
  <c r="HE117" i="6" s="1"/>
  <c r="HC116" i="6"/>
  <c r="HE116" i="6" s="1"/>
  <c r="HC115" i="6"/>
  <c r="HE115" i="6" s="1"/>
  <c r="HC107" i="6"/>
  <c r="HE107" i="6" s="1"/>
  <c r="HC105" i="6"/>
  <c r="HE105" i="6" s="1"/>
  <c r="HC118" i="6"/>
  <c r="HE118" i="6" s="1"/>
  <c r="HC111" i="6"/>
  <c r="HE111" i="6" s="1"/>
  <c r="HC106" i="6"/>
  <c r="HE106" i="6" s="1"/>
  <c r="HC102" i="6"/>
  <c r="HE102" i="6" s="1"/>
  <c r="HC101" i="6"/>
  <c r="HE101" i="6" s="1"/>
  <c r="HC108" i="6"/>
  <c r="HE108" i="6" s="1"/>
  <c r="HC99" i="6"/>
  <c r="HE99" i="6" s="1"/>
  <c r="HC112" i="6"/>
  <c r="HE112" i="6" s="1"/>
  <c r="HC104" i="6"/>
  <c r="HE104" i="6" s="1"/>
  <c r="HC110" i="6"/>
  <c r="HE110" i="6" s="1"/>
  <c r="HC79" i="6"/>
  <c r="HE79" i="6" s="1"/>
  <c r="HC76" i="6"/>
  <c r="HE76" i="6" s="1"/>
  <c r="HC119" i="6"/>
  <c r="HE119" i="6" s="1"/>
  <c r="HC100" i="6"/>
  <c r="HE100" i="6" s="1"/>
  <c r="HC94" i="6"/>
  <c r="HE94" i="6" s="1"/>
  <c r="HC96" i="6"/>
  <c r="HE96" i="6" s="1"/>
  <c r="HC77" i="6"/>
  <c r="HE77" i="6" s="1"/>
  <c r="HC69" i="6"/>
  <c r="HE69" i="6" s="1"/>
  <c r="HC114" i="6"/>
  <c r="HE114" i="6" s="1"/>
  <c r="HC91" i="6"/>
  <c r="HE91" i="6" s="1"/>
  <c r="HC85" i="6"/>
  <c r="HE85" i="6" s="1"/>
  <c r="HC54" i="6"/>
  <c r="HE54" i="6" s="1"/>
  <c r="HC97" i="6"/>
  <c r="HE97" i="6" s="1"/>
  <c r="HC95" i="6"/>
  <c r="HE95" i="6" s="1"/>
  <c r="HC92" i="6"/>
  <c r="HE92" i="6" s="1"/>
  <c r="HC75" i="6"/>
  <c r="HE75" i="6" s="1"/>
  <c r="PE127" i="6"/>
  <c r="SN127" i="6"/>
  <c r="HC4" i="6"/>
  <c r="HE4" i="6" s="1"/>
  <c r="HC6" i="6"/>
  <c r="HE6" i="6" s="1"/>
  <c r="HC8" i="6"/>
  <c r="HE8" i="6" s="1"/>
  <c r="HC13" i="6"/>
  <c r="HE13" i="6" s="1"/>
  <c r="RH29" i="6"/>
  <c r="TB47" i="6"/>
  <c r="HC59" i="6"/>
  <c r="HE59" i="6" s="1"/>
  <c r="HC60" i="6"/>
  <c r="HE60" i="6" s="1"/>
  <c r="TC68" i="6"/>
  <c r="TB76" i="6"/>
  <c r="HC86" i="6"/>
  <c r="HE86" i="6" s="1"/>
  <c r="N87" i="6"/>
  <c r="TB87" i="6"/>
  <c r="N88" i="6"/>
  <c r="TB88" i="6"/>
  <c r="HC88" i="6"/>
  <c r="HE88" i="6" s="1"/>
  <c r="TB92" i="6"/>
  <c r="TB97" i="6"/>
  <c r="TC103" i="6"/>
  <c r="TC121" i="6"/>
  <c r="MS125" i="6"/>
  <c r="TB125" i="6"/>
  <c r="TB82" i="6"/>
  <c r="TB86" i="6"/>
  <c r="TC108" i="6"/>
  <c r="N103" i="6"/>
  <c r="TB118" i="6"/>
  <c r="N118" i="6"/>
  <c r="TC110" i="6"/>
  <c r="TC118" i="6"/>
  <c r="TC104" i="6"/>
  <c r="TC119" i="6"/>
  <c r="TC107" i="6"/>
  <c r="TC111" i="6"/>
  <c r="TB112" i="6"/>
  <c r="TB114" i="6"/>
  <c r="TB120" i="6"/>
  <c r="N120" i="6"/>
  <c r="TB100" i="6"/>
  <c r="TC112" i="6"/>
  <c r="TC120" i="6"/>
  <c r="TB119" i="6"/>
  <c r="TC106" i="6"/>
  <c r="TC114" i="6"/>
  <c r="TB122" i="6"/>
  <c r="CU124" i="6"/>
  <c r="TB124" i="6"/>
  <c r="TB115" i="6"/>
  <c r="TC117" i="6"/>
  <c r="TC122" i="6"/>
  <c r="TB117" i="6"/>
  <c r="TB116" i="6"/>
  <c r="TC123" i="6"/>
  <c r="TC124" i="6"/>
  <c r="TB123" i="6"/>
  <c r="SS100" i="4"/>
  <c r="SS97" i="4"/>
  <c r="PH104" i="4"/>
  <c r="KC67" i="5"/>
  <c r="KC6" i="5"/>
  <c r="MC14" i="5"/>
  <c r="MC64" i="4"/>
  <c r="PH65" i="4"/>
  <c r="SS65" i="4"/>
  <c r="GU24" i="5"/>
  <c r="GU115" i="5"/>
  <c r="IU114" i="4"/>
  <c r="MC61" i="4"/>
  <c r="SS51" i="4"/>
  <c r="GU14" i="5"/>
  <c r="IZ18" i="5"/>
  <c r="HI29" i="5"/>
  <c r="IU112" i="4"/>
  <c r="IU49" i="4"/>
  <c r="MC11" i="4"/>
  <c r="PH43" i="4"/>
  <c r="SS14" i="4"/>
  <c r="SS82" i="4"/>
  <c r="SS79" i="4"/>
  <c r="AE19" i="5"/>
  <c r="AM19" i="5" s="1"/>
  <c r="AP19" i="5" s="1"/>
  <c r="AQ19" i="5" s="1"/>
  <c r="AR19" i="5" s="1"/>
  <c r="AS19" i="5" s="1"/>
  <c r="IR47" i="4"/>
  <c r="PH100" i="4"/>
  <c r="AE35" i="5"/>
  <c r="IU99" i="4"/>
  <c r="IU48" i="4"/>
  <c r="PH40" i="4"/>
  <c r="SS10" i="4"/>
  <c r="HA15" i="5"/>
  <c r="SS78" i="4"/>
  <c r="SS70" i="4"/>
  <c r="BV115" i="5"/>
  <c r="IU56" i="4"/>
  <c r="PH60" i="4"/>
  <c r="NY25" i="5"/>
  <c r="IU98" i="4"/>
  <c r="IU37" i="4"/>
  <c r="PH34" i="4"/>
  <c r="IZ28" i="5"/>
  <c r="FJ95" i="5"/>
  <c r="QY50" i="5"/>
  <c r="PB10" i="5"/>
  <c r="AE13" i="5"/>
  <c r="AE36" i="5"/>
  <c r="NK40" i="5"/>
  <c r="AE43" i="5"/>
  <c r="IR43" i="4"/>
  <c r="KC8" i="5"/>
  <c r="NK20" i="5"/>
  <c r="FJ34" i="4"/>
  <c r="IR95" i="4"/>
  <c r="IR42" i="4"/>
  <c r="KL12" i="5"/>
  <c r="QY14" i="5"/>
  <c r="KC16" i="5"/>
  <c r="AE67" i="5"/>
  <c r="NK79" i="5"/>
  <c r="NK115" i="5"/>
  <c r="SP91" i="4"/>
  <c r="KC18" i="5"/>
  <c r="PB19" i="5"/>
  <c r="HD40" i="5"/>
  <c r="PB107" i="5"/>
  <c r="SP90" i="4"/>
  <c r="QY34" i="5"/>
  <c r="KC82" i="5"/>
  <c r="HA48" i="4"/>
  <c r="SP72" i="4"/>
  <c r="NQ4" i="5"/>
  <c r="QY6" i="5"/>
  <c r="HD8" i="5"/>
  <c r="QY27" i="5"/>
  <c r="AE61" i="5"/>
  <c r="DS16" i="4"/>
  <c r="HA47" i="4"/>
  <c r="IR76" i="4"/>
  <c r="IR11" i="4"/>
  <c r="IU87" i="4"/>
  <c r="IU40" i="4"/>
  <c r="MC102" i="4"/>
  <c r="SS44" i="4"/>
  <c r="SP71" i="4"/>
  <c r="BV3" i="5"/>
  <c r="DS6" i="5"/>
  <c r="QY11" i="5"/>
  <c r="CJ16" i="5"/>
  <c r="MC18" i="5"/>
  <c r="RG30" i="5"/>
  <c r="QY31" i="5"/>
  <c r="HA32" i="5"/>
  <c r="NQ33" i="5"/>
  <c r="MC34" i="5"/>
  <c r="IL97" i="5"/>
  <c r="DM99" i="5"/>
  <c r="DM100" i="5"/>
  <c r="DM101" i="5"/>
  <c r="DM102" i="5"/>
  <c r="DM103" i="5"/>
  <c r="NK110" i="5"/>
  <c r="PB8" i="5"/>
  <c r="PB18" i="5"/>
  <c r="IR106" i="4"/>
  <c r="IR39" i="4"/>
  <c r="NK51" i="5"/>
  <c r="IR91" i="4"/>
  <c r="PB32" i="5"/>
  <c r="HA46" i="4"/>
  <c r="IR75" i="4"/>
  <c r="IR5" i="4"/>
  <c r="MC89" i="4"/>
  <c r="SS34" i="4"/>
  <c r="SP35" i="4"/>
  <c r="QY8" i="5"/>
  <c r="AE25" i="5"/>
  <c r="AM25" i="5" s="1"/>
  <c r="AP25" i="5" s="1"/>
  <c r="AQ25" i="5" s="1"/>
  <c r="IR107" i="4"/>
  <c r="NK38" i="5"/>
  <c r="SP92" i="4"/>
  <c r="IR92" i="4"/>
  <c r="IR36" i="4"/>
  <c r="NK33" i="5"/>
  <c r="KC44" i="5"/>
  <c r="HA44" i="4"/>
  <c r="IR74" i="4"/>
  <c r="IU72" i="4"/>
  <c r="IU36" i="4"/>
  <c r="MC80" i="4"/>
  <c r="SS106" i="4"/>
  <c r="SS27" i="4"/>
  <c r="SP34" i="4"/>
  <c r="FJ34" i="5"/>
  <c r="QY38" i="5"/>
  <c r="KC55" i="5"/>
  <c r="IR44" i="4"/>
  <c r="NK21" i="5"/>
  <c r="IR94" i="4"/>
  <c r="NK86" i="5"/>
  <c r="IR37" i="4"/>
  <c r="HA7" i="4"/>
  <c r="IR63" i="4"/>
  <c r="IU4" i="4"/>
  <c r="IU70" i="4"/>
  <c r="IU35" i="4"/>
  <c r="MC66" i="4"/>
  <c r="SS101" i="4"/>
  <c r="SS16" i="4"/>
  <c r="SP33" i="4"/>
  <c r="AE5" i="5"/>
  <c r="AE26" i="5"/>
  <c r="AM26" i="5" s="1"/>
  <c r="AP26" i="5" s="1"/>
  <c r="AQ26" i="5" s="1"/>
  <c r="AR26" i="5" s="1"/>
  <c r="AS26" i="5" s="1"/>
  <c r="NK43" i="5"/>
  <c r="NK30" i="5"/>
  <c r="IU115" i="4"/>
  <c r="IU68" i="4"/>
  <c r="MC65" i="4"/>
  <c r="SS15" i="4"/>
  <c r="SP32" i="4"/>
  <c r="KC14" i="5"/>
  <c r="AE17" i="5"/>
  <c r="AM17" i="5" s="1"/>
  <c r="AP17" i="5" s="1"/>
  <c r="AQ17" i="5" s="1"/>
  <c r="AR17" i="5" s="1"/>
  <c r="DV45" i="4"/>
  <c r="DV67" i="4"/>
  <c r="DV90" i="4"/>
  <c r="DV91" i="4"/>
  <c r="HA104" i="4"/>
  <c r="IR6" i="4"/>
  <c r="IR14" i="4"/>
  <c r="IR52" i="4"/>
  <c r="IR78" i="4"/>
  <c r="IR109" i="4"/>
  <c r="IR16" i="4"/>
  <c r="IR56" i="4"/>
  <c r="IR80" i="4"/>
  <c r="IR110" i="4"/>
  <c r="IR17" i="4"/>
  <c r="IR58" i="4"/>
  <c r="IR88" i="4"/>
  <c r="IR111" i="4"/>
  <c r="IR115" i="4"/>
  <c r="IR19" i="4"/>
  <c r="IR59" i="4"/>
  <c r="IR90" i="4"/>
  <c r="IR73" i="4"/>
  <c r="IR26" i="4"/>
  <c r="MC56" i="4"/>
  <c r="SP107" i="4"/>
  <c r="SP59" i="4"/>
  <c r="NQ47" i="5"/>
  <c r="NQ40" i="5"/>
  <c r="NQ22" i="5"/>
  <c r="NQ38" i="5"/>
  <c r="QY90" i="5"/>
  <c r="QY17" i="5"/>
  <c r="QY16" i="5"/>
  <c r="QY13" i="5"/>
  <c r="QY45" i="5"/>
  <c r="QY19" i="5"/>
  <c r="QY44" i="5"/>
  <c r="QY23" i="5"/>
  <c r="QY25" i="5"/>
  <c r="QY39" i="5"/>
  <c r="QY41" i="5"/>
  <c r="HI20" i="5"/>
  <c r="SP12" i="4"/>
  <c r="SP11" i="4"/>
  <c r="SP42" i="4"/>
  <c r="SP75" i="4"/>
  <c r="SP108" i="4"/>
  <c r="SP15" i="4"/>
  <c r="SP48" i="4"/>
  <c r="SP76" i="4"/>
  <c r="SP111" i="4"/>
  <c r="SP16" i="4"/>
  <c r="SP79" i="4"/>
  <c r="SP112" i="4"/>
  <c r="SP52" i="4"/>
  <c r="SP51" i="4"/>
  <c r="SP18" i="4"/>
  <c r="SP88" i="4"/>
  <c r="SP114" i="4"/>
  <c r="GU40" i="5"/>
  <c r="GU8" i="5"/>
  <c r="GU65" i="5"/>
  <c r="GU57" i="5"/>
  <c r="GU38" i="5"/>
  <c r="SJ6" i="5"/>
  <c r="SJ36" i="5"/>
  <c r="SJ10" i="5"/>
  <c r="DV42" i="4"/>
  <c r="IR108" i="4"/>
  <c r="IR72" i="4"/>
  <c r="IR12" i="4"/>
  <c r="SP106" i="4"/>
  <c r="SP57" i="4"/>
  <c r="DS12" i="5"/>
  <c r="DS37" i="5"/>
  <c r="DS42" i="5"/>
  <c r="DS33" i="5"/>
  <c r="NQ48" i="4"/>
  <c r="NQ8" i="4"/>
  <c r="NQ9" i="4"/>
  <c r="FM34" i="4"/>
  <c r="FM31" i="4"/>
  <c r="FM53" i="4"/>
  <c r="FM54" i="4"/>
  <c r="FM64" i="4"/>
  <c r="NQ96" i="4"/>
  <c r="FM87" i="4"/>
  <c r="FM65" i="4"/>
  <c r="NQ24" i="4"/>
  <c r="FM19" i="4"/>
  <c r="HA36" i="4"/>
  <c r="HA49" i="4"/>
  <c r="HA50" i="4"/>
  <c r="HA73" i="4"/>
  <c r="HA79" i="4"/>
  <c r="SP70" i="4"/>
  <c r="SP22" i="4"/>
  <c r="DS15" i="4"/>
  <c r="DS94" i="4"/>
  <c r="DS105" i="4"/>
  <c r="HA107" i="4"/>
  <c r="HD65" i="4"/>
  <c r="SP4" i="4"/>
  <c r="SP68" i="4"/>
  <c r="SP19" i="4"/>
  <c r="IJ116" i="5"/>
  <c r="HA102" i="4"/>
  <c r="SP96" i="4"/>
  <c r="SP56" i="4"/>
  <c r="DV14" i="5"/>
  <c r="DV9" i="5"/>
  <c r="IZ29" i="5"/>
  <c r="GU110" i="5"/>
  <c r="HA94" i="4"/>
  <c r="MC25" i="4"/>
  <c r="MC26" i="4"/>
  <c r="MC103" i="4"/>
  <c r="MC31" i="4"/>
  <c r="MC104" i="4"/>
  <c r="MC36" i="4"/>
  <c r="MC105" i="4"/>
  <c r="MC108" i="4"/>
  <c r="MC54" i="4"/>
  <c r="MC10" i="4"/>
  <c r="SP94" i="4"/>
  <c r="SP55" i="4"/>
  <c r="GU73" i="5"/>
  <c r="HA87" i="4"/>
  <c r="IR97" i="4"/>
  <c r="IR60" i="4"/>
  <c r="IU9" i="4"/>
  <c r="IU14" i="4"/>
  <c r="IU50" i="4"/>
  <c r="IU79" i="4"/>
  <c r="IU100" i="4"/>
  <c r="IU15" i="4"/>
  <c r="IU51" i="4"/>
  <c r="IU80" i="4"/>
  <c r="IU104" i="4"/>
  <c r="IU17" i="4"/>
  <c r="IU52" i="4"/>
  <c r="IU82" i="4"/>
  <c r="IU110" i="4"/>
  <c r="IU32" i="4"/>
  <c r="IU111" i="4"/>
  <c r="IU54" i="4"/>
  <c r="IU83" i="4"/>
  <c r="IU84" i="4"/>
  <c r="IU38" i="4"/>
  <c r="MC112" i="4"/>
  <c r="MC6" i="4"/>
  <c r="PH66" i="4"/>
  <c r="PH88" i="4"/>
  <c r="PH91" i="4"/>
  <c r="PH92" i="4"/>
  <c r="PH99" i="4"/>
  <c r="SP93" i="4"/>
  <c r="SP39" i="4"/>
  <c r="GU7" i="5"/>
  <c r="QY21" i="5"/>
  <c r="HI25" i="5"/>
  <c r="RG27" i="5"/>
  <c r="IL12" i="5"/>
  <c r="IL15" i="5"/>
  <c r="IL21" i="5"/>
  <c r="IL34" i="5"/>
  <c r="IL48" i="5"/>
  <c r="IL61" i="5"/>
  <c r="IL63" i="5"/>
  <c r="IL64" i="5"/>
  <c r="IL73" i="5"/>
  <c r="IL75" i="5"/>
  <c r="IL80" i="5"/>
  <c r="IL94" i="5"/>
  <c r="IL99" i="5"/>
  <c r="IL108" i="5"/>
  <c r="MC7" i="5"/>
  <c r="SS49" i="4"/>
  <c r="SS113" i="4"/>
  <c r="SS46" i="4"/>
  <c r="IL18" i="5"/>
  <c r="DM46" i="5"/>
  <c r="IL49" i="5"/>
  <c r="IL62" i="5"/>
  <c r="DM70" i="5"/>
  <c r="IL98" i="5"/>
  <c r="IL105" i="5"/>
  <c r="IL106" i="5"/>
  <c r="IL107" i="5"/>
  <c r="DM110" i="5"/>
  <c r="DM111" i="5"/>
  <c r="IL7" i="5"/>
  <c r="IL14" i="5"/>
  <c r="MC17" i="5"/>
  <c r="IZ26" i="5"/>
  <c r="CJ27" i="5"/>
  <c r="KQ30" i="5"/>
  <c r="IL31" i="5"/>
  <c r="IL38" i="5"/>
  <c r="IL50" i="5"/>
  <c r="IL51" i="5"/>
  <c r="IL55" i="5"/>
  <c r="DM60" i="5"/>
  <c r="IL65" i="5"/>
  <c r="DM69" i="5"/>
  <c r="MC70" i="5"/>
  <c r="DM71" i="5"/>
  <c r="DM73" i="5"/>
  <c r="DM78" i="5"/>
  <c r="DM79" i="5"/>
  <c r="DM82" i="5"/>
  <c r="DM83" i="5"/>
  <c r="IL85" i="5"/>
  <c r="IL92" i="5"/>
  <c r="IL93" i="5"/>
  <c r="DM96" i="5"/>
  <c r="IL100" i="5"/>
  <c r="IL112" i="5"/>
  <c r="SP18" i="5"/>
  <c r="QS44" i="5"/>
  <c r="QS55" i="5"/>
  <c r="DS104" i="4"/>
  <c r="SS112" i="4"/>
  <c r="SS80" i="4"/>
  <c r="SS50" i="4"/>
  <c r="SS19" i="4"/>
  <c r="SZ32" i="5"/>
  <c r="LZ85" i="4"/>
  <c r="NY29" i="5"/>
  <c r="DS41" i="4"/>
  <c r="DS44" i="4"/>
  <c r="DS88" i="4"/>
  <c r="DS31" i="4"/>
  <c r="DS45" i="4"/>
  <c r="DS89" i="4"/>
  <c r="DS46" i="4"/>
  <c r="DS90" i="4"/>
  <c r="DS52" i="4"/>
  <c r="DS91" i="4"/>
  <c r="DS4" i="4"/>
  <c r="DS70" i="4"/>
  <c r="DS113" i="4"/>
  <c r="DV10" i="5"/>
  <c r="DV36" i="5"/>
  <c r="DV32" i="5"/>
  <c r="HA64" i="5"/>
  <c r="HA75" i="5"/>
  <c r="HA38" i="5"/>
  <c r="HA58" i="5"/>
  <c r="HA54" i="5"/>
  <c r="HA31" i="5"/>
  <c r="KI21" i="5"/>
  <c r="KI24" i="5"/>
  <c r="HI30" i="5"/>
  <c r="HA49" i="5"/>
  <c r="DS69" i="4"/>
  <c r="DV10" i="4"/>
  <c r="DV48" i="4"/>
  <c r="DV96" i="4"/>
  <c r="DV49" i="4"/>
  <c r="DV112" i="4"/>
  <c r="DV53" i="4"/>
  <c r="DV113" i="4"/>
  <c r="DV65" i="4"/>
  <c r="DV115" i="4"/>
  <c r="DV44" i="4"/>
  <c r="DV92" i="4"/>
  <c r="DV7" i="4"/>
  <c r="KI48" i="4"/>
  <c r="KI68" i="4"/>
  <c r="KI69" i="4"/>
  <c r="KI72" i="4"/>
  <c r="KI81" i="4"/>
  <c r="SS99" i="4"/>
  <c r="SS67" i="4"/>
  <c r="SS43" i="4"/>
  <c r="SS13" i="4"/>
  <c r="SZ54" i="5"/>
  <c r="BV11" i="5"/>
  <c r="BV48" i="5"/>
  <c r="BV23" i="5"/>
  <c r="BV10" i="5"/>
  <c r="DS68" i="4"/>
  <c r="DV93" i="4"/>
  <c r="KI108" i="4"/>
  <c r="SS98" i="4"/>
  <c r="SS66" i="4"/>
  <c r="SS37" i="4"/>
  <c r="MC5" i="5"/>
  <c r="SP10" i="5"/>
  <c r="DV11" i="5"/>
  <c r="CJ15" i="5"/>
  <c r="HA33" i="5"/>
  <c r="GU62" i="5"/>
  <c r="GU51" i="5"/>
  <c r="GU10" i="5"/>
  <c r="GU6" i="5"/>
  <c r="GU69" i="5"/>
  <c r="GU75" i="5"/>
  <c r="GU23" i="5"/>
  <c r="GU29" i="5"/>
  <c r="SJ29" i="5"/>
  <c r="SJ8" i="5"/>
  <c r="SJ58" i="5"/>
  <c r="SJ22" i="5"/>
  <c r="SJ3" i="5"/>
  <c r="SZ95" i="5"/>
  <c r="DS53" i="4"/>
  <c r="LZ68" i="4"/>
  <c r="LZ80" i="4"/>
  <c r="LZ81" i="4"/>
  <c r="SY7" i="5"/>
  <c r="DS66" i="4"/>
  <c r="HD14" i="4"/>
  <c r="HD15" i="4"/>
  <c r="HD55" i="4"/>
  <c r="SS20" i="4"/>
  <c r="SS38" i="4"/>
  <c r="SS54" i="4"/>
  <c r="SS73" i="4"/>
  <c r="SS89" i="4"/>
  <c r="SS107" i="4"/>
  <c r="SS5" i="4"/>
  <c r="SS22" i="4"/>
  <c r="SS39" i="4"/>
  <c r="SS56" i="4"/>
  <c r="SS74" i="4"/>
  <c r="SS91" i="4"/>
  <c r="SS109" i="4"/>
  <c r="SS6" i="4"/>
  <c r="SS23" i="4"/>
  <c r="SS41" i="4"/>
  <c r="SS58" i="4"/>
  <c r="SS75" i="4"/>
  <c r="SS92" i="4"/>
  <c r="SS110" i="4"/>
  <c r="SS7" i="4"/>
  <c r="SS26" i="4"/>
  <c r="SS42" i="4"/>
  <c r="SS59" i="4"/>
  <c r="SS77" i="4"/>
  <c r="SS94" i="4"/>
  <c r="SS111" i="4"/>
  <c r="SS17" i="4"/>
  <c r="SS35" i="4"/>
  <c r="SS52" i="4"/>
  <c r="SS68" i="4"/>
  <c r="SS86" i="4"/>
  <c r="SS103" i="4"/>
  <c r="SS95" i="4"/>
  <c r="SS64" i="4"/>
  <c r="SS31" i="4"/>
  <c r="PH40" i="5"/>
  <c r="PH26" i="5"/>
  <c r="PH27" i="5"/>
  <c r="SS19" i="5"/>
  <c r="SU19" i="5" s="1"/>
  <c r="SS4" i="5"/>
  <c r="SS48" i="5"/>
  <c r="SS14" i="5"/>
  <c r="SS38" i="5"/>
  <c r="SS12" i="5"/>
  <c r="SS20" i="5"/>
  <c r="SU20" i="5" s="1"/>
  <c r="DS114" i="4"/>
  <c r="DS55" i="4"/>
  <c r="DV89" i="4"/>
  <c r="HD90" i="4"/>
  <c r="KI32" i="4"/>
  <c r="SS4" i="4"/>
  <c r="SS88" i="4"/>
  <c r="SS63" i="4"/>
  <c r="SS30" i="4"/>
  <c r="DS112" i="4"/>
  <c r="DV73" i="4"/>
  <c r="HD68" i="4"/>
  <c r="RE25" i="4"/>
  <c r="SS115" i="4"/>
  <c r="SS85" i="4"/>
  <c r="SS61" i="4"/>
  <c r="SS29" i="4"/>
  <c r="FJ67" i="5"/>
  <c r="FJ42" i="5"/>
  <c r="FJ39" i="5"/>
  <c r="FJ8" i="5"/>
  <c r="FJ4" i="5"/>
  <c r="FJ18" i="5"/>
  <c r="FJ17" i="5"/>
  <c r="FJ48" i="5"/>
  <c r="FJ49" i="5"/>
  <c r="FJ40" i="5"/>
  <c r="MC12" i="5"/>
  <c r="MC43" i="5"/>
  <c r="MC39" i="5"/>
  <c r="MC33" i="5"/>
  <c r="MC21" i="5"/>
  <c r="MC25" i="5"/>
  <c r="MC26" i="5"/>
  <c r="MC16" i="5"/>
  <c r="DS106" i="4"/>
  <c r="DS33" i="4"/>
  <c r="DV69" i="4"/>
  <c r="HD66" i="4"/>
  <c r="NW26" i="4"/>
  <c r="NX26" i="4" s="1"/>
  <c r="SS114" i="4"/>
  <c r="SS83" i="4"/>
  <c r="SS53" i="4"/>
  <c r="SS28" i="4"/>
  <c r="FM14" i="5"/>
  <c r="FM8" i="5"/>
  <c r="FM4" i="5"/>
  <c r="IR51" i="5"/>
  <c r="IR32" i="5"/>
  <c r="IR36" i="5"/>
  <c r="IR19" i="5"/>
  <c r="SS5" i="5"/>
  <c r="BV7" i="5"/>
  <c r="MC10" i="5"/>
  <c r="KI11" i="5"/>
  <c r="CJ20" i="5"/>
  <c r="HI21" i="5"/>
  <c r="MC24" i="5"/>
  <c r="SS32" i="5"/>
  <c r="HA37" i="5"/>
  <c r="MC49" i="5"/>
  <c r="SZ113" i="5"/>
  <c r="FM86" i="4"/>
  <c r="HA106" i="4"/>
  <c r="HA60" i="4"/>
  <c r="HA5" i="4"/>
  <c r="IR114" i="4"/>
  <c r="IR96" i="4"/>
  <c r="IR79" i="4"/>
  <c r="IR62" i="4"/>
  <c r="IR46" i="4"/>
  <c r="IR24" i="4"/>
  <c r="IU102" i="4"/>
  <c r="IU86" i="4"/>
  <c r="IU71" i="4"/>
  <c r="IU55" i="4"/>
  <c r="IU39" i="4"/>
  <c r="IU16" i="4"/>
  <c r="MC109" i="4"/>
  <c r="MC76" i="4"/>
  <c r="MC32" i="4"/>
  <c r="PH61" i="4"/>
  <c r="SP115" i="4"/>
  <c r="SP95" i="4"/>
  <c r="SP78" i="4"/>
  <c r="SP58" i="4"/>
  <c r="SP40" i="4"/>
  <c r="SP20" i="4"/>
  <c r="KL11" i="5"/>
  <c r="QY24" i="5"/>
  <c r="CJ25" i="5"/>
  <c r="QY40" i="5"/>
  <c r="QY54" i="5"/>
  <c r="QY56" i="5"/>
  <c r="SZ60" i="5"/>
  <c r="FM18" i="4"/>
  <c r="HA78" i="4"/>
  <c r="HA31" i="4"/>
  <c r="IR104" i="4"/>
  <c r="IR87" i="4"/>
  <c r="IR68" i="4"/>
  <c r="IR51" i="4"/>
  <c r="IR35" i="4"/>
  <c r="IR10" i="4"/>
  <c r="IU109" i="4"/>
  <c r="IU94" i="4"/>
  <c r="IU78" i="4"/>
  <c r="IU62" i="4"/>
  <c r="IU47" i="4"/>
  <c r="IU26" i="4"/>
  <c r="IU6" i="4"/>
  <c r="MC88" i="4"/>
  <c r="MC53" i="4"/>
  <c r="PH87" i="4"/>
  <c r="PH27" i="4"/>
  <c r="SP105" i="4"/>
  <c r="SP87" i="4"/>
  <c r="SP67" i="4"/>
  <c r="SP46" i="4"/>
  <c r="SP28" i="4"/>
  <c r="SP9" i="4"/>
  <c r="SY11" i="5"/>
  <c r="DS15" i="5"/>
  <c r="RE19" i="5"/>
  <c r="RF19" i="5" s="1"/>
  <c r="RG19" i="5" s="1"/>
  <c r="KQ22" i="5"/>
  <c r="CJ23" i="5"/>
  <c r="IZ27" i="5"/>
  <c r="KQ28" i="5"/>
  <c r="DS35" i="5"/>
  <c r="QY42" i="5"/>
  <c r="QY43" i="5"/>
  <c r="IU52" i="5"/>
  <c r="FM90" i="4"/>
  <c r="FM17" i="4"/>
  <c r="HA76" i="4"/>
  <c r="HA11" i="4"/>
  <c r="IR103" i="4"/>
  <c r="IR85" i="4"/>
  <c r="IR67" i="4"/>
  <c r="IR50" i="4"/>
  <c r="IR34" i="4"/>
  <c r="IR8" i="4"/>
  <c r="IU108" i="4"/>
  <c r="IU92" i="4"/>
  <c r="IU76" i="4"/>
  <c r="IU61" i="4"/>
  <c r="IU44" i="4"/>
  <c r="IU24" i="4"/>
  <c r="IU5" i="4"/>
  <c r="MC85" i="4"/>
  <c r="MC43" i="4"/>
  <c r="PH70" i="4"/>
  <c r="PH6" i="4"/>
  <c r="SP104" i="4"/>
  <c r="SP83" i="4"/>
  <c r="SP64" i="4"/>
  <c r="SP45" i="4"/>
  <c r="SP27" i="4"/>
  <c r="SP8" i="4"/>
  <c r="QY5" i="5"/>
  <c r="QY7" i="5"/>
  <c r="QY9" i="5"/>
  <c r="DS32" i="5"/>
  <c r="HD38" i="5"/>
  <c r="SZ97" i="5"/>
  <c r="FM89" i="4"/>
  <c r="HA75" i="4"/>
  <c r="HA9" i="4"/>
  <c r="IR100" i="4"/>
  <c r="IR83" i="4"/>
  <c r="IR66" i="4"/>
  <c r="IR49" i="4"/>
  <c r="IR32" i="4"/>
  <c r="IR7" i="4"/>
  <c r="IU107" i="4"/>
  <c r="IU91" i="4"/>
  <c r="IU75" i="4"/>
  <c r="IU59" i="4"/>
  <c r="IU43" i="4"/>
  <c r="IU19" i="4"/>
  <c r="MC84" i="4"/>
  <c r="MC41" i="4"/>
  <c r="NW20" i="4"/>
  <c r="NX20" i="4" s="1"/>
  <c r="PH69" i="4"/>
  <c r="PH5" i="4"/>
  <c r="SP103" i="4"/>
  <c r="SP81" i="4"/>
  <c r="SP63" i="4"/>
  <c r="SP44" i="4"/>
  <c r="SP24" i="4"/>
  <c r="SP7" i="4"/>
  <c r="QY33" i="5"/>
  <c r="QY36" i="5"/>
  <c r="QY47" i="5"/>
  <c r="FM88" i="4"/>
  <c r="HA114" i="4"/>
  <c r="HA74" i="4"/>
  <c r="HA8" i="4"/>
  <c r="IR4" i="4"/>
  <c r="IR99" i="4"/>
  <c r="IR82" i="4"/>
  <c r="IR64" i="4"/>
  <c r="IR48" i="4"/>
  <c r="IR31" i="4"/>
  <c r="IU106" i="4"/>
  <c r="IU90" i="4"/>
  <c r="IU73" i="4"/>
  <c r="IU58" i="4"/>
  <c r="IU42" i="4"/>
  <c r="IU18" i="4"/>
  <c r="MC81" i="4"/>
  <c r="MC37" i="4"/>
  <c r="SP99" i="4"/>
  <c r="SP80" i="4"/>
  <c r="SP60" i="4"/>
  <c r="SP43" i="4"/>
  <c r="SP23" i="4"/>
  <c r="QY22" i="5"/>
  <c r="SZ36" i="5"/>
  <c r="SZ74" i="5"/>
  <c r="FD58" i="5"/>
  <c r="FD95" i="5"/>
  <c r="FD88" i="5"/>
  <c r="FD96" i="5"/>
  <c r="FD94" i="5"/>
  <c r="FD81" i="5"/>
  <c r="FD76" i="5"/>
  <c r="FD74" i="5"/>
  <c r="FD68" i="5"/>
  <c r="FD66" i="5"/>
  <c r="FD93" i="5"/>
  <c r="FD91" i="5"/>
  <c r="FD83" i="5"/>
  <c r="FD107" i="5"/>
  <c r="FD109" i="5"/>
  <c r="FD86" i="5"/>
  <c r="FD57" i="5"/>
  <c r="FD50" i="5"/>
  <c r="FD38" i="5"/>
  <c r="FD71" i="5"/>
  <c r="FD49" i="5"/>
  <c r="FD65" i="5"/>
  <c r="FD63" i="5"/>
  <c r="FD54" i="5"/>
  <c r="FD53" i="5"/>
  <c r="FD40" i="5"/>
  <c r="FD89" i="5"/>
  <c r="FD85" i="5"/>
  <c r="FD77" i="5"/>
  <c r="FD73" i="5"/>
  <c r="FD56" i="5"/>
  <c r="FD104" i="5"/>
  <c r="FD87" i="5"/>
  <c r="FD84" i="5"/>
  <c r="FD64" i="5"/>
  <c r="FD52" i="5"/>
  <c r="FD46" i="5"/>
  <c r="FD35" i="5"/>
  <c r="FD34" i="5"/>
  <c r="FD33" i="5"/>
  <c r="FD23" i="5"/>
  <c r="FD21" i="5"/>
  <c r="FD11" i="5"/>
  <c r="FD5" i="5"/>
  <c r="FD72" i="5"/>
  <c r="FD67" i="5"/>
  <c r="FD78" i="5"/>
  <c r="FD75" i="5"/>
  <c r="FD69" i="5"/>
  <c r="FD60" i="5"/>
  <c r="FD51" i="5"/>
  <c r="FD90" i="5"/>
  <c r="FD82" i="5"/>
  <c r="FD105" i="5"/>
  <c r="FD62" i="5"/>
  <c r="FD39" i="5"/>
  <c r="FD79" i="5"/>
  <c r="FD44" i="5"/>
  <c r="FD31" i="5"/>
  <c r="FD27" i="5"/>
  <c r="FD29" i="5"/>
  <c r="FD6" i="5"/>
  <c r="FD42" i="5"/>
  <c r="FD37" i="5"/>
  <c r="FD30" i="5"/>
  <c r="FD98" i="5"/>
  <c r="FD41" i="5"/>
  <c r="FD92" i="5"/>
  <c r="FD32" i="5"/>
  <c r="FD26" i="5"/>
  <c r="FD14" i="5"/>
  <c r="FD12" i="5"/>
  <c r="FD7" i="5"/>
  <c r="FD59" i="5"/>
  <c r="FD48" i="5"/>
  <c r="FD9" i="5"/>
  <c r="FD22" i="5"/>
  <c r="FD18" i="5"/>
  <c r="FD16" i="5"/>
  <c r="FD10" i="5"/>
  <c r="FD28" i="5"/>
  <c r="FD8" i="5"/>
  <c r="FD20" i="5"/>
  <c r="FD43" i="5"/>
  <c r="FD36" i="5"/>
  <c r="FD80" i="5"/>
  <c r="FD15" i="5"/>
  <c r="QS76" i="5"/>
  <c r="QS53" i="5"/>
  <c r="QS94" i="5"/>
  <c r="QS93" i="5"/>
  <c r="QS112" i="5"/>
  <c r="QS105" i="5"/>
  <c r="QS100" i="5"/>
  <c r="QS95" i="5"/>
  <c r="QS86" i="5"/>
  <c r="QS92" i="5"/>
  <c r="QS83" i="5"/>
  <c r="QS81" i="5"/>
  <c r="QS80" i="5"/>
  <c r="QS79" i="5"/>
  <c r="QS71" i="5"/>
  <c r="QS110" i="5"/>
  <c r="QS99" i="5"/>
  <c r="QS85" i="5"/>
  <c r="QS57" i="5"/>
  <c r="QS97" i="5"/>
  <c r="QS77" i="5"/>
  <c r="QS75" i="5"/>
  <c r="QS62" i="5"/>
  <c r="QS91" i="5"/>
  <c r="QS52" i="5"/>
  <c r="QS36" i="5"/>
  <c r="QS89" i="5"/>
  <c r="QS88" i="5"/>
  <c r="QS74" i="5"/>
  <c r="QS64" i="5"/>
  <c r="QS63" i="5"/>
  <c r="QS45" i="5"/>
  <c r="QS59" i="5"/>
  <c r="QS58" i="5"/>
  <c r="QS51" i="5"/>
  <c r="QS39" i="5"/>
  <c r="QS32" i="5"/>
  <c r="QS20" i="5"/>
  <c r="QS15" i="5"/>
  <c r="QS98" i="5"/>
  <c r="QS111" i="5"/>
  <c r="QS90" i="5"/>
  <c r="QS78" i="5"/>
  <c r="QS50" i="5"/>
  <c r="QS47" i="5"/>
  <c r="QS38" i="5"/>
  <c r="QS22" i="5"/>
  <c r="QS73" i="5"/>
  <c r="QS70" i="5"/>
  <c r="QS65" i="5"/>
  <c r="QS48" i="5"/>
  <c r="QS29" i="5"/>
  <c r="QS8" i="5"/>
  <c r="QS56" i="5"/>
  <c r="QS46" i="5"/>
  <c r="QS41" i="5"/>
  <c r="QS40" i="5"/>
  <c r="QS42" i="5"/>
  <c r="QS54" i="5"/>
  <c r="QS25" i="5"/>
  <c r="QS67" i="5"/>
  <c r="QS37" i="5"/>
  <c r="QS30" i="5"/>
  <c r="QS27" i="5"/>
  <c r="QS26" i="5"/>
  <c r="QS17" i="5"/>
  <c r="QS69" i="5"/>
  <c r="QS6" i="5"/>
  <c r="QS35" i="5"/>
  <c r="QS28" i="5"/>
  <c r="QS72" i="5"/>
  <c r="QS49" i="5"/>
  <c r="QS33" i="5"/>
  <c r="QS19" i="5"/>
  <c r="QS10" i="5"/>
  <c r="QS9" i="5"/>
  <c r="QS3" i="5"/>
  <c r="QS43" i="5"/>
  <c r="QS11" i="5"/>
  <c r="QS68" i="5"/>
  <c r="QS31" i="5"/>
  <c r="QS18" i="5"/>
  <c r="FD55" i="5"/>
  <c r="FD70" i="5"/>
  <c r="FJ36" i="4"/>
  <c r="FM101" i="4"/>
  <c r="FM67" i="4"/>
  <c r="FM35" i="4"/>
  <c r="KL7" i="4"/>
  <c r="KL85" i="4"/>
  <c r="KL55" i="4"/>
  <c r="LZ14" i="4"/>
  <c r="LZ58" i="4"/>
  <c r="LZ101" i="4"/>
  <c r="LZ45" i="4"/>
  <c r="LZ86" i="4"/>
  <c r="LZ46" i="4"/>
  <c r="LZ89" i="4"/>
  <c r="LZ49" i="4"/>
  <c r="LZ102" i="4"/>
  <c r="LZ62" i="4"/>
  <c r="LZ103" i="4"/>
  <c r="LZ15" i="4"/>
  <c r="LZ65" i="4"/>
  <c r="LZ104" i="4"/>
  <c r="LZ16" i="4"/>
  <c r="LZ66" i="4"/>
  <c r="LZ105" i="4"/>
  <c r="LZ25" i="4"/>
  <c r="SP19" i="5"/>
  <c r="SP36" i="5"/>
  <c r="FD45" i="5"/>
  <c r="HU93" i="5"/>
  <c r="SY93" i="5"/>
  <c r="KC113" i="5"/>
  <c r="AE112" i="5"/>
  <c r="KC111" i="5"/>
  <c r="AE110" i="5"/>
  <c r="NK105" i="5"/>
  <c r="NK104" i="5"/>
  <c r="NK99" i="5"/>
  <c r="AE90" i="5"/>
  <c r="KC85" i="5"/>
  <c r="NK80" i="5"/>
  <c r="NK71" i="5"/>
  <c r="AE69" i="5"/>
  <c r="AE63" i="5"/>
  <c r="NK60" i="5"/>
  <c r="AE111" i="5"/>
  <c r="NK106" i="5"/>
  <c r="NK98" i="5"/>
  <c r="NK95" i="5"/>
  <c r="NK92" i="5"/>
  <c r="AE86" i="5"/>
  <c r="KC114" i="5"/>
  <c r="NK107" i="5"/>
  <c r="KC96" i="5"/>
  <c r="NK108" i="5"/>
  <c r="KC94" i="5"/>
  <c r="NK91" i="5"/>
  <c r="KC88" i="5"/>
  <c r="NK78" i="5"/>
  <c r="AE77" i="5"/>
  <c r="KC76" i="5"/>
  <c r="AE75" i="5"/>
  <c r="KC74" i="5"/>
  <c r="NK72" i="5"/>
  <c r="KC115" i="5"/>
  <c r="AE114" i="5"/>
  <c r="KC112" i="5"/>
  <c r="NK109" i="5"/>
  <c r="NK97" i="5"/>
  <c r="AE96" i="5"/>
  <c r="AE94" i="5"/>
  <c r="AE88" i="5"/>
  <c r="KC81" i="5"/>
  <c r="NK75" i="5"/>
  <c r="NK63" i="5"/>
  <c r="NK113" i="5"/>
  <c r="NK112" i="5"/>
  <c r="KC110" i="5"/>
  <c r="KC108" i="5"/>
  <c r="KC93" i="5"/>
  <c r="AE115" i="5"/>
  <c r="NK103" i="5"/>
  <c r="AE102" i="5"/>
  <c r="KC99" i="5"/>
  <c r="KC97" i="5"/>
  <c r="KC95" i="5"/>
  <c r="NK89" i="5"/>
  <c r="AE87" i="5"/>
  <c r="KC80" i="5"/>
  <c r="AE80" i="5"/>
  <c r="NK69" i="5"/>
  <c r="NK62" i="5"/>
  <c r="NK57" i="5"/>
  <c r="AE55" i="5"/>
  <c r="KC54" i="5"/>
  <c r="NK49" i="5"/>
  <c r="NK48" i="5"/>
  <c r="AE48" i="5"/>
  <c r="AE46" i="5"/>
  <c r="KC45" i="5"/>
  <c r="NK44" i="5"/>
  <c r="AE44" i="5"/>
  <c r="AE41" i="5"/>
  <c r="KC107" i="5"/>
  <c r="KC87" i="5"/>
  <c r="KC77" i="5"/>
  <c r="KC72" i="5"/>
  <c r="AE70" i="5"/>
  <c r="NK59" i="5"/>
  <c r="NK58" i="5"/>
  <c r="KC57" i="5"/>
  <c r="AE51" i="5"/>
  <c r="NK42" i="5"/>
  <c r="NK39" i="5"/>
  <c r="KC38" i="5"/>
  <c r="KC37" i="5"/>
  <c r="KC35" i="5"/>
  <c r="KC34" i="5"/>
  <c r="AE106" i="5"/>
  <c r="NK100" i="5"/>
  <c r="NK96" i="5"/>
  <c r="NK90" i="5"/>
  <c r="KC73" i="5"/>
  <c r="AE71" i="5"/>
  <c r="KC60" i="5"/>
  <c r="NK55" i="5"/>
  <c r="KC53" i="5"/>
  <c r="AE39" i="5"/>
  <c r="NK114" i="5"/>
  <c r="AE109" i="5"/>
  <c r="AE95" i="5"/>
  <c r="AE74" i="5"/>
  <c r="AE73" i="5"/>
  <c r="AE72" i="5"/>
  <c r="KC71" i="5"/>
  <c r="NK56" i="5"/>
  <c r="KC52" i="5"/>
  <c r="KC47" i="5"/>
  <c r="KC46" i="5"/>
  <c r="AE113" i="5"/>
  <c r="NK111" i="5"/>
  <c r="KC106" i="5"/>
  <c r="AE104" i="5"/>
  <c r="NK82" i="5"/>
  <c r="AE81" i="5"/>
  <c r="NK68" i="5"/>
  <c r="NK67" i="5"/>
  <c r="AE65" i="5"/>
  <c r="KC63" i="5"/>
  <c r="AE60" i="5"/>
  <c r="AE54" i="5"/>
  <c r="NK37" i="5"/>
  <c r="AE31" i="5"/>
  <c r="AE30" i="5"/>
  <c r="AM30" i="5" s="1"/>
  <c r="AP30" i="5" s="1"/>
  <c r="AQ30" i="5" s="1"/>
  <c r="AR30" i="5" s="1"/>
  <c r="NK26" i="5"/>
  <c r="NK24" i="5"/>
  <c r="KC23" i="5"/>
  <c r="AE15" i="5"/>
  <c r="NK13" i="5"/>
  <c r="KC12" i="5"/>
  <c r="KC9" i="5"/>
  <c r="KC4" i="5"/>
  <c r="AE101" i="5"/>
  <c r="AE93" i="5"/>
  <c r="NK88" i="5"/>
  <c r="NK74" i="5"/>
  <c r="NK102" i="5"/>
  <c r="KC98" i="5"/>
  <c r="AE97" i="5"/>
  <c r="NK93" i="5"/>
  <c r="KC86" i="5"/>
  <c r="AE85" i="5"/>
  <c r="KC83" i="5"/>
  <c r="AE78" i="5"/>
  <c r="NK77" i="5"/>
  <c r="KC75" i="5"/>
  <c r="NK70" i="5"/>
  <c r="KC69" i="5"/>
  <c r="AE68" i="5"/>
  <c r="AE50" i="5"/>
  <c r="NK47" i="5"/>
  <c r="KC43" i="5"/>
  <c r="KC41" i="5"/>
  <c r="KC40" i="5"/>
  <c r="AE100" i="5"/>
  <c r="AE82" i="5"/>
  <c r="KC100" i="5"/>
  <c r="KC91" i="5"/>
  <c r="KC79" i="5"/>
  <c r="KC78" i="5"/>
  <c r="AE76" i="5"/>
  <c r="KC105" i="5"/>
  <c r="KC90" i="5"/>
  <c r="NK85" i="5"/>
  <c r="NK84" i="5"/>
  <c r="KC61" i="5"/>
  <c r="AE57" i="5"/>
  <c r="NK54" i="5"/>
  <c r="NK50" i="5"/>
  <c r="KC49" i="5"/>
  <c r="NK45" i="5"/>
  <c r="AE40" i="5"/>
  <c r="KC39" i="5"/>
  <c r="AE38" i="5"/>
  <c r="AE33" i="5"/>
  <c r="KC31" i="5"/>
  <c r="NK29" i="5"/>
  <c r="NK17" i="5"/>
  <c r="NK16" i="5"/>
  <c r="AE108" i="5"/>
  <c r="KC104" i="5"/>
  <c r="KC103" i="5"/>
  <c r="AE99" i="5"/>
  <c r="AE64" i="5"/>
  <c r="AE62" i="5"/>
  <c r="AE59" i="5"/>
  <c r="AE45" i="5"/>
  <c r="AE34" i="5"/>
  <c r="AE29" i="5"/>
  <c r="AM29" i="5" s="1"/>
  <c r="AE27" i="5"/>
  <c r="AM27" i="5" s="1"/>
  <c r="AE89" i="5"/>
  <c r="AE84" i="5"/>
  <c r="NK83" i="5"/>
  <c r="KC70" i="5"/>
  <c r="NK66" i="5"/>
  <c r="KC65" i="5"/>
  <c r="KC64" i="5"/>
  <c r="KC62" i="5"/>
  <c r="NK52" i="5"/>
  <c r="KC48" i="5"/>
  <c r="KC29" i="5"/>
  <c r="KC21" i="5"/>
  <c r="KC17" i="5"/>
  <c r="NK12" i="5"/>
  <c r="NK8" i="5"/>
  <c r="AE107" i="5"/>
  <c r="AE98" i="5"/>
  <c r="AE91" i="5"/>
  <c r="KC89" i="5"/>
  <c r="AE83" i="5"/>
  <c r="KC68" i="5"/>
  <c r="KC58" i="5"/>
  <c r="KC32" i="5"/>
  <c r="KC30" i="5"/>
  <c r="KC26" i="5"/>
  <c r="NK25" i="5"/>
  <c r="AE21" i="5"/>
  <c r="AM21" i="5" s="1"/>
  <c r="AP21" i="5" s="1"/>
  <c r="AQ21" i="5" s="1"/>
  <c r="AR21" i="5" s="1"/>
  <c r="AS21" i="5" s="1"/>
  <c r="KC109" i="5"/>
  <c r="KC84" i="5"/>
  <c r="AE79" i="5"/>
  <c r="AE47" i="5"/>
  <c r="KC42" i="5"/>
  <c r="NK36" i="5"/>
  <c r="NK35" i="5"/>
  <c r="NK34" i="5"/>
  <c r="KC33" i="5"/>
  <c r="NK76" i="5"/>
  <c r="NK61" i="5"/>
  <c r="KC56" i="5"/>
  <c r="KC51" i="5"/>
  <c r="AE49" i="5"/>
  <c r="KC28" i="5"/>
  <c r="NK27" i="5"/>
  <c r="AE14" i="5"/>
  <c r="KC10" i="5"/>
  <c r="NK5" i="5"/>
  <c r="NK87" i="5"/>
  <c r="AE56" i="5"/>
  <c r="AE28" i="5"/>
  <c r="AM28" i="5" s="1"/>
  <c r="AP28" i="5" s="1"/>
  <c r="AQ28" i="5" s="1"/>
  <c r="AR28" i="5" s="1"/>
  <c r="KC25" i="5"/>
  <c r="AE24" i="5"/>
  <c r="AM24" i="5" s="1"/>
  <c r="AP24" i="5" s="1"/>
  <c r="AQ24" i="5" s="1"/>
  <c r="AR24" i="5" s="1"/>
  <c r="AS24" i="5" s="1"/>
  <c r="AE23" i="5"/>
  <c r="AM23" i="5" s="1"/>
  <c r="AP23" i="5" s="1"/>
  <c r="AQ23" i="5" s="1"/>
  <c r="NK19" i="5"/>
  <c r="AE18" i="5"/>
  <c r="AM18" i="5" s="1"/>
  <c r="AP18" i="5" s="1"/>
  <c r="AQ18" i="5" s="1"/>
  <c r="KC11" i="5"/>
  <c r="NK9" i="5"/>
  <c r="AE7" i="5"/>
  <c r="AE16" i="5"/>
  <c r="NK10" i="5"/>
  <c r="NK6" i="5"/>
  <c r="KC5" i="5"/>
  <c r="AE4" i="5"/>
  <c r="AE105" i="5"/>
  <c r="AE103" i="5"/>
  <c r="NK53" i="5"/>
  <c r="NK46" i="5"/>
  <c r="KC22" i="5"/>
  <c r="KC15" i="5"/>
  <c r="NK11" i="5"/>
  <c r="AE9" i="5"/>
  <c r="KC3" i="5"/>
  <c r="AE3" i="5"/>
  <c r="KC101" i="5"/>
  <c r="NK81" i="5"/>
  <c r="KC20" i="5"/>
  <c r="AE20" i="5"/>
  <c r="AM20" i="5" s="1"/>
  <c r="AP20" i="5" s="1"/>
  <c r="AQ20" i="5" s="1"/>
  <c r="NK18" i="5"/>
  <c r="AE10" i="5"/>
  <c r="NK3" i="5"/>
  <c r="NK64" i="5"/>
  <c r="AE53" i="5"/>
  <c r="AE37" i="5"/>
  <c r="KC27" i="5"/>
  <c r="NK14" i="5"/>
  <c r="KC13" i="5"/>
  <c r="AE11" i="5"/>
  <c r="AE92" i="5"/>
  <c r="KC36" i="5"/>
  <c r="KC19" i="5"/>
  <c r="AE12" i="5"/>
  <c r="KC7" i="5"/>
  <c r="PB109" i="5"/>
  <c r="PB75" i="5"/>
  <c r="PB63" i="5"/>
  <c r="PB54" i="5"/>
  <c r="PB52" i="5"/>
  <c r="PB111" i="5"/>
  <c r="PB97" i="5"/>
  <c r="PB88" i="5"/>
  <c r="PB96" i="5"/>
  <c r="PB90" i="5"/>
  <c r="PB110" i="5"/>
  <c r="PB89" i="5"/>
  <c r="PB85" i="5"/>
  <c r="PB66" i="5"/>
  <c r="PB113" i="5"/>
  <c r="PB114" i="5"/>
  <c r="PB108" i="5"/>
  <c r="PB106" i="5"/>
  <c r="PB93" i="5"/>
  <c r="PB61" i="5"/>
  <c r="PB51" i="5"/>
  <c r="PB38" i="5"/>
  <c r="PB105" i="5"/>
  <c r="PB69" i="5"/>
  <c r="PB67" i="5"/>
  <c r="PB40" i="5"/>
  <c r="PB103" i="5"/>
  <c r="PB94" i="5"/>
  <c r="PB70" i="5"/>
  <c r="PB65" i="5"/>
  <c r="PB47" i="5"/>
  <c r="PB34" i="5"/>
  <c r="PB112" i="5"/>
  <c r="PB83" i="5"/>
  <c r="PB72" i="5"/>
  <c r="PB53" i="5"/>
  <c r="PB50" i="5"/>
  <c r="PB33" i="5"/>
  <c r="PB101" i="5"/>
  <c r="PB46" i="5"/>
  <c r="PB9" i="5"/>
  <c r="PB5" i="5"/>
  <c r="PB100" i="5"/>
  <c r="PB99" i="5"/>
  <c r="PB92" i="5"/>
  <c r="PB84" i="5"/>
  <c r="PB74" i="5"/>
  <c r="PB44" i="5"/>
  <c r="PB42" i="5"/>
  <c r="PB41" i="5"/>
  <c r="PB81" i="5"/>
  <c r="PB104" i="5"/>
  <c r="PB86" i="5"/>
  <c r="PB68" i="5"/>
  <c r="PB98" i="5"/>
  <c r="PB87" i="5"/>
  <c r="PB59" i="5"/>
  <c r="PB49" i="5"/>
  <c r="PB21" i="5"/>
  <c r="PB35" i="5"/>
  <c r="PB82" i="5"/>
  <c r="PB76" i="5"/>
  <c r="PB28" i="5"/>
  <c r="PB17" i="5"/>
  <c r="PB11" i="5"/>
  <c r="PB60" i="5"/>
  <c r="PB57" i="5"/>
  <c r="PB43" i="5"/>
  <c r="PB31" i="5"/>
  <c r="PB30" i="5"/>
  <c r="PB71" i="5"/>
  <c r="PB64" i="5"/>
  <c r="PB58" i="5"/>
  <c r="PB45" i="5"/>
  <c r="PB91" i="5"/>
  <c r="PB78" i="5"/>
  <c r="PB62" i="5"/>
  <c r="PB29" i="5"/>
  <c r="PB22" i="5"/>
  <c r="PB20" i="5"/>
  <c r="PB3" i="5"/>
  <c r="PB55" i="5"/>
  <c r="PB39" i="5"/>
  <c r="PB14" i="5"/>
  <c r="PB12" i="5"/>
  <c r="PB56" i="5"/>
  <c r="PB25" i="5"/>
  <c r="PB24" i="5"/>
  <c r="PB23" i="5"/>
  <c r="PB16" i="5"/>
  <c r="PB102" i="5"/>
  <c r="PB80" i="5"/>
  <c r="PB79" i="5"/>
  <c r="PB7" i="5"/>
  <c r="PB4" i="5"/>
  <c r="PB73" i="5"/>
  <c r="PB15" i="5"/>
  <c r="PB115" i="5"/>
  <c r="PB27" i="5"/>
  <c r="PB26" i="5"/>
  <c r="PB13" i="5"/>
  <c r="DS115" i="4"/>
  <c r="DS93" i="4"/>
  <c r="DS76" i="4"/>
  <c r="DS54" i="4"/>
  <c r="DS32" i="4"/>
  <c r="DV101" i="4"/>
  <c r="DV66" i="4"/>
  <c r="FM100" i="4"/>
  <c r="FM66" i="4"/>
  <c r="HA108" i="4"/>
  <c r="HA86" i="4"/>
  <c r="HA59" i="4"/>
  <c r="HA19" i="4"/>
  <c r="HD86" i="4"/>
  <c r="KI105" i="4"/>
  <c r="KI25" i="4"/>
  <c r="KL5" i="4"/>
  <c r="KL84" i="4"/>
  <c r="KL53" i="4"/>
  <c r="LZ106" i="4"/>
  <c r="LZ20" i="4"/>
  <c r="KL93" i="5"/>
  <c r="KL87" i="5"/>
  <c r="KL83" i="5"/>
  <c r="KL79" i="5"/>
  <c r="KL73" i="5"/>
  <c r="KL67" i="5"/>
  <c r="KL59" i="5"/>
  <c r="KL51" i="5"/>
  <c r="KL47" i="5"/>
  <c r="KL91" i="5"/>
  <c r="KL62" i="5"/>
  <c r="KL43" i="5"/>
  <c r="KL56" i="5"/>
  <c r="KL36" i="5"/>
  <c r="KL15" i="5"/>
  <c r="KL78" i="5"/>
  <c r="KL49" i="5"/>
  <c r="KL14" i="5"/>
  <c r="KL41" i="5"/>
  <c r="KL37" i="5"/>
  <c r="KL54" i="5"/>
  <c r="KL20" i="5"/>
  <c r="KN20" i="5" s="1"/>
  <c r="KL18" i="5"/>
  <c r="KL21" i="5"/>
  <c r="KN21" i="5" s="1"/>
  <c r="KO21" i="5" s="1"/>
  <c r="KP21" i="5" s="1"/>
  <c r="KQ21" i="5" s="1"/>
  <c r="KL17" i="5"/>
  <c r="KN17" i="5" s="1"/>
  <c r="KO17" i="5" s="1"/>
  <c r="KP17" i="5" s="1"/>
  <c r="KQ17" i="5" s="1"/>
  <c r="KL13" i="5"/>
  <c r="KL103" i="5"/>
  <c r="KL31" i="5"/>
  <c r="KL8" i="5"/>
  <c r="QS5" i="5"/>
  <c r="AE6" i="5"/>
  <c r="SP12" i="5"/>
  <c r="SP14" i="5"/>
  <c r="FD24" i="5"/>
  <c r="KC24" i="5"/>
  <c r="AE32" i="5"/>
  <c r="NK73" i="5"/>
  <c r="SY73" i="5"/>
  <c r="KC92" i="5"/>
  <c r="KL107" i="4"/>
  <c r="KL76" i="4"/>
  <c r="KL44" i="4"/>
  <c r="SY35" i="5"/>
  <c r="O35" i="5"/>
  <c r="O46" i="5"/>
  <c r="SY46" i="5"/>
  <c r="FJ37" i="4"/>
  <c r="FJ94" i="4"/>
  <c r="FJ52" i="4"/>
  <c r="FJ95" i="4"/>
  <c r="FJ53" i="4"/>
  <c r="FJ97" i="4"/>
  <c r="FJ56" i="4"/>
  <c r="FJ109" i="4"/>
  <c r="FJ57" i="4"/>
  <c r="FJ112" i="4"/>
  <c r="FJ33" i="4"/>
  <c r="KL4" i="4"/>
  <c r="KL106" i="4"/>
  <c r="KL43" i="4"/>
  <c r="SY24" i="5"/>
  <c r="FJ6" i="4"/>
  <c r="KL31" i="4"/>
  <c r="KL105" i="4"/>
  <c r="KL72" i="4"/>
  <c r="KL41" i="4"/>
  <c r="SP98" i="5"/>
  <c r="SP88" i="5"/>
  <c r="SP61" i="5"/>
  <c r="SP54" i="5"/>
  <c r="SP96" i="5"/>
  <c r="SP90" i="5"/>
  <c r="SP66" i="5"/>
  <c r="SP38" i="5"/>
  <c r="SP79" i="5"/>
  <c r="SP57" i="5"/>
  <c r="SP44" i="5"/>
  <c r="SP40" i="5"/>
  <c r="SP56" i="5"/>
  <c r="SP67" i="5"/>
  <c r="SP35" i="5"/>
  <c r="SP23" i="5"/>
  <c r="SP102" i="5"/>
  <c r="SP48" i="5"/>
  <c r="SP59" i="5"/>
  <c r="SP50" i="5"/>
  <c r="SP31" i="5"/>
  <c r="SP55" i="5"/>
  <c r="SP34" i="5"/>
  <c r="SP24" i="5"/>
  <c r="SP52" i="5"/>
  <c r="SP63" i="5"/>
  <c r="SP60" i="5"/>
  <c r="SP43" i="5"/>
  <c r="SP49" i="5"/>
  <c r="SP33" i="5"/>
  <c r="SP8" i="5"/>
  <c r="SP16" i="5"/>
  <c r="SP4" i="5"/>
  <c r="SP87" i="5"/>
  <c r="SP46" i="5"/>
  <c r="SP42" i="5"/>
  <c r="SP13" i="5"/>
  <c r="SP81" i="5"/>
  <c r="SP29" i="5"/>
  <c r="SP25" i="5"/>
  <c r="SP22" i="5"/>
  <c r="SP15" i="5"/>
  <c r="SP6" i="5"/>
  <c r="SP64" i="5"/>
  <c r="SP21" i="5"/>
  <c r="SP17" i="5"/>
  <c r="FD13" i="5"/>
  <c r="SP27" i="5"/>
  <c r="SZ49" i="5"/>
  <c r="FJ5" i="4"/>
  <c r="KL26" i="4"/>
  <c r="KL104" i="4"/>
  <c r="KL40" i="4"/>
  <c r="PK53" i="4"/>
  <c r="PK76" i="5"/>
  <c r="PK39" i="5"/>
  <c r="PK91" i="5"/>
  <c r="PK26" i="5"/>
  <c r="PK4" i="5"/>
  <c r="QS13" i="5"/>
  <c r="FD17" i="5"/>
  <c r="FD19" i="5"/>
  <c r="QS61" i="5"/>
  <c r="FJ92" i="4"/>
  <c r="FM9" i="4"/>
  <c r="FM8" i="4"/>
  <c r="FM39" i="4"/>
  <c r="FM55" i="4"/>
  <c r="FM75" i="4"/>
  <c r="FM91" i="4"/>
  <c r="FM111" i="4"/>
  <c r="FM11" i="4"/>
  <c r="FM40" i="4"/>
  <c r="FM58" i="4"/>
  <c r="FM76" i="4"/>
  <c r="FM94" i="4"/>
  <c r="FM112" i="4"/>
  <c r="FM12" i="4"/>
  <c r="FM41" i="4"/>
  <c r="FM59" i="4"/>
  <c r="FM77" i="4"/>
  <c r="FM95" i="4"/>
  <c r="FM113" i="4"/>
  <c r="FM15" i="4"/>
  <c r="FM42" i="4"/>
  <c r="FM62" i="4"/>
  <c r="FM78" i="4"/>
  <c r="FM98" i="4"/>
  <c r="FM114" i="4"/>
  <c r="FM16" i="4"/>
  <c r="FM43" i="4"/>
  <c r="FM63" i="4"/>
  <c r="FM79" i="4"/>
  <c r="FM99" i="4"/>
  <c r="FM115" i="4"/>
  <c r="FM52" i="4"/>
  <c r="FM7" i="4"/>
  <c r="KL24" i="4"/>
  <c r="KO24" i="4" s="1"/>
  <c r="KP24" i="4" s="1"/>
  <c r="KL101" i="4"/>
  <c r="KL39" i="4"/>
  <c r="QY27" i="4"/>
  <c r="QY41" i="4"/>
  <c r="QY6" i="4"/>
  <c r="QY48" i="4"/>
  <c r="QY49" i="4"/>
  <c r="QY52" i="4"/>
  <c r="QY76" i="4"/>
  <c r="QY82" i="4"/>
  <c r="QY85" i="4"/>
  <c r="QY94" i="4"/>
  <c r="QS12" i="5"/>
  <c r="QS16" i="5"/>
  <c r="RE26" i="5"/>
  <c r="RF26" i="5" s="1"/>
  <c r="RG26" i="5" s="1"/>
  <c r="BV30" i="5"/>
  <c r="QS82" i="5"/>
  <c r="QS84" i="5"/>
  <c r="DS82" i="4"/>
  <c r="DS65" i="4"/>
  <c r="DS43" i="4"/>
  <c r="FJ77" i="4"/>
  <c r="FM110" i="4"/>
  <c r="FM83" i="4"/>
  <c r="FM51" i="4"/>
  <c r="FM6" i="4"/>
  <c r="HD11" i="4"/>
  <c r="HD34" i="4"/>
  <c r="HD67" i="4"/>
  <c r="HD93" i="4"/>
  <c r="HD42" i="4"/>
  <c r="HD70" i="4"/>
  <c r="HD104" i="4"/>
  <c r="HD44" i="4"/>
  <c r="HD73" i="4"/>
  <c r="HD106" i="4"/>
  <c r="HD45" i="4"/>
  <c r="HD74" i="4"/>
  <c r="HD109" i="4"/>
  <c r="HD46" i="4"/>
  <c r="HD80" i="4"/>
  <c r="HD110" i="4"/>
  <c r="HD49" i="4"/>
  <c r="HD82" i="4"/>
  <c r="HD113" i="4"/>
  <c r="HD10" i="4"/>
  <c r="HD50" i="4"/>
  <c r="HD85" i="4"/>
  <c r="HD114" i="4"/>
  <c r="HD54" i="4"/>
  <c r="KL21" i="4"/>
  <c r="KL100" i="4"/>
  <c r="KL69" i="4"/>
  <c r="KL37" i="4"/>
  <c r="LZ67" i="4"/>
  <c r="QY96" i="4"/>
  <c r="FM95" i="5"/>
  <c r="FM65" i="5"/>
  <c r="FM34" i="5"/>
  <c r="FM47" i="5"/>
  <c r="FM37" i="5"/>
  <c r="FM13" i="5"/>
  <c r="FM10" i="5"/>
  <c r="FM68" i="5"/>
  <c r="FM12" i="5"/>
  <c r="FM7" i="5"/>
  <c r="IR61" i="5"/>
  <c r="IR66" i="5"/>
  <c r="IR58" i="5"/>
  <c r="IR55" i="5"/>
  <c r="IR49" i="5"/>
  <c r="IR56" i="5"/>
  <c r="IR54" i="5"/>
  <c r="IR34" i="5"/>
  <c r="IR50" i="5"/>
  <c r="IR37" i="5"/>
  <c r="IR35" i="5"/>
  <c r="IR10" i="5"/>
  <c r="IR69" i="5"/>
  <c r="IR44" i="5"/>
  <c r="IR45" i="5"/>
  <c r="IR8" i="5"/>
  <c r="IR31" i="5"/>
  <c r="IR62" i="5"/>
  <c r="IR79" i="5"/>
  <c r="IR39" i="5"/>
  <c r="IR59" i="5"/>
  <c r="IR6" i="5"/>
  <c r="IR12" i="5"/>
  <c r="IR18" i="5"/>
  <c r="IR11" i="5"/>
  <c r="IR41" i="5"/>
  <c r="IR26" i="5"/>
  <c r="IR5" i="5"/>
  <c r="BV20" i="5"/>
  <c r="SP20" i="5"/>
  <c r="QS34" i="5"/>
  <c r="SZ110" i="5"/>
  <c r="DS103" i="4"/>
  <c r="DS81" i="4"/>
  <c r="DS64" i="4"/>
  <c r="DS42" i="4"/>
  <c r="DV16" i="4"/>
  <c r="DV54" i="4"/>
  <c r="DV77" i="4"/>
  <c r="DV102" i="4"/>
  <c r="DV31" i="4"/>
  <c r="DV55" i="4"/>
  <c r="DV80" i="4"/>
  <c r="DV103" i="4"/>
  <c r="DV33" i="4"/>
  <c r="DV56" i="4"/>
  <c r="DV81" i="4"/>
  <c r="DV105" i="4"/>
  <c r="DV36" i="4"/>
  <c r="DV61" i="4"/>
  <c r="DV84" i="4"/>
  <c r="DV108" i="4"/>
  <c r="DV37" i="4"/>
  <c r="DV64" i="4"/>
  <c r="DV85" i="4"/>
  <c r="DV109" i="4"/>
  <c r="DV76" i="4"/>
  <c r="DV43" i="4"/>
  <c r="FJ76" i="4"/>
  <c r="FM107" i="4"/>
  <c r="FM82" i="4"/>
  <c r="FM50" i="4"/>
  <c r="FM5" i="4"/>
  <c r="HA92" i="4"/>
  <c r="HA64" i="4"/>
  <c r="HD103" i="4"/>
  <c r="HD32" i="4"/>
  <c r="KL12" i="4"/>
  <c r="KL92" i="4"/>
  <c r="KL60" i="4"/>
  <c r="LZ44" i="4"/>
  <c r="QY40" i="4"/>
  <c r="CY116" i="5"/>
  <c r="FD4" i="5"/>
  <c r="NK4" i="5"/>
  <c r="PB6" i="5"/>
  <c r="QS7" i="5"/>
  <c r="AE8" i="5"/>
  <c r="IZ20" i="5"/>
  <c r="NW20" i="5"/>
  <c r="NX20" i="5" s="1"/>
  <c r="NY20" i="5" s="1"/>
  <c r="AE22" i="5"/>
  <c r="AM22" i="5" s="1"/>
  <c r="AP22" i="5" s="1"/>
  <c r="AQ22" i="5" s="1"/>
  <c r="AR22" i="5" s="1"/>
  <c r="AS22" i="5" s="1"/>
  <c r="HI22" i="5"/>
  <c r="NK23" i="5"/>
  <c r="NY28" i="5"/>
  <c r="SP28" i="5"/>
  <c r="NK41" i="5"/>
  <c r="SP41" i="5"/>
  <c r="FD47" i="5"/>
  <c r="BV59" i="5"/>
  <c r="FD61" i="5"/>
  <c r="QS96" i="5"/>
  <c r="BV97" i="5"/>
  <c r="NK101" i="5"/>
  <c r="DS102" i="4"/>
  <c r="DS80" i="4"/>
  <c r="DS58" i="4"/>
  <c r="FJ73" i="4"/>
  <c r="FM106" i="4"/>
  <c r="FM47" i="4"/>
  <c r="HA6" i="4"/>
  <c r="HA12" i="4"/>
  <c r="HA37" i="4"/>
  <c r="HA51" i="4"/>
  <c r="HA66" i="4"/>
  <c r="HA80" i="4"/>
  <c r="HA95" i="4"/>
  <c r="HA109" i="4"/>
  <c r="HA13" i="4"/>
  <c r="HA38" i="4"/>
  <c r="HA52" i="4"/>
  <c r="HA67" i="4"/>
  <c r="HA82" i="4"/>
  <c r="HA96" i="4"/>
  <c r="HA110" i="4"/>
  <c r="HA14" i="4"/>
  <c r="HA39" i="4"/>
  <c r="HA54" i="4"/>
  <c r="HA68" i="4"/>
  <c r="HA83" i="4"/>
  <c r="HA97" i="4"/>
  <c r="HA111" i="4"/>
  <c r="HA15" i="4"/>
  <c r="HA40" i="4"/>
  <c r="HA55" i="4"/>
  <c r="HA70" i="4"/>
  <c r="HA84" i="4"/>
  <c r="HA98" i="4"/>
  <c r="HA112" i="4"/>
  <c r="HA16" i="4"/>
  <c r="HA42" i="4"/>
  <c r="HA56" i="4"/>
  <c r="HA71" i="4"/>
  <c r="HA85" i="4"/>
  <c r="HA99" i="4"/>
  <c r="HA113" i="4"/>
  <c r="HA17" i="4"/>
  <c r="HA43" i="4"/>
  <c r="HA58" i="4"/>
  <c r="HA72" i="4"/>
  <c r="HA100" i="4"/>
  <c r="HA91" i="4"/>
  <c r="HA63" i="4"/>
  <c r="HA35" i="4"/>
  <c r="HD101" i="4"/>
  <c r="HD31" i="4"/>
  <c r="KI14" i="4"/>
  <c r="KI21" i="4"/>
  <c r="KI63" i="4"/>
  <c r="KI89" i="4"/>
  <c r="KI6" i="4"/>
  <c r="KI49" i="4"/>
  <c r="KI86" i="4"/>
  <c r="KI7" i="4"/>
  <c r="KI50" i="4"/>
  <c r="KI87" i="4"/>
  <c r="KI15" i="4"/>
  <c r="KI51" i="4"/>
  <c r="KI88" i="4"/>
  <c r="KI19" i="4"/>
  <c r="KI62" i="4"/>
  <c r="KI100" i="4"/>
  <c r="KI20" i="4"/>
  <c r="KI64" i="4"/>
  <c r="KI101" i="4"/>
  <c r="KI24" i="4"/>
  <c r="KI65" i="4"/>
  <c r="KI104" i="4"/>
  <c r="KI45" i="4"/>
  <c r="KL10" i="4"/>
  <c r="LZ42" i="4"/>
  <c r="QY9" i="4"/>
  <c r="NK7" i="5"/>
  <c r="IR9" i="5"/>
  <c r="SP11" i="5"/>
  <c r="NK22" i="5"/>
  <c r="SP26" i="5"/>
  <c r="NK28" i="5"/>
  <c r="NK32" i="5"/>
  <c r="AE52" i="5"/>
  <c r="QS60" i="5"/>
  <c r="BV65" i="5"/>
  <c r="KC66" i="5"/>
  <c r="QS66" i="5"/>
  <c r="NK94" i="5"/>
  <c r="KC102" i="5"/>
  <c r="KL38" i="4"/>
  <c r="KL45" i="4"/>
  <c r="KL59" i="4"/>
  <c r="KL73" i="4"/>
  <c r="KL88" i="4"/>
  <c r="KL103" i="4"/>
  <c r="KL6" i="4"/>
  <c r="KL20" i="4"/>
  <c r="KL46" i="4"/>
  <c r="KL61" i="4"/>
  <c r="KL77" i="4"/>
  <c r="KL93" i="4"/>
  <c r="KL108" i="4"/>
  <c r="KL13" i="4"/>
  <c r="KL32" i="4"/>
  <c r="KL47" i="4"/>
  <c r="KL63" i="4"/>
  <c r="KL79" i="4"/>
  <c r="KL94" i="4"/>
  <c r="KL109" i="4"/>
  <c r="KL14" i="4"/>
  <c r="KL33" i="4"/>
  <c r="KL48" i="4"/>
  <c r="KL64" i="4"/>
  <c r="KL80" i="4"/>
  <c r="KL95" i="4"/>
  <c r="KL111" i="4"/>
  <c r="KL16" i="4"/>
  <c r="KL34" i="4"/>
  <c r="KL49" i="4"/>
  <c r="KL65" i="4"/>
  <c r="KL81" i="4"/>
  <c r="KL96" i="4"/>
  <c r="KL112" i="4"/>
  <c r="KL17" i="4"/>
  <c r="KO17" i="4" s="1"/>
  <c r="KP17" i="4" s="1"/>
  <c r="KL35" i="4"/>
  <c r="KL51" i="4"/>
  <c r="KL67" i="4"/>
  <c r="KL82" i="4"/>
  <c r="KL97" i="4"/>
  <c r="KL113" i="4"/>
  <c r="KL18" i="4"/>
  <c r="KO18" i="4" s="1"/>
  <c r="KP18" i="4" s="1"/>
  <c r="KL36" i="4"/>
  <c r="KL52" i="4"/>
  <c r="KL68" i="4"/>
  <c r="KL83" i="4"/>
  <c r="KL99" i="4"/>
  <c r="KL115" i="4"/>
  <c r="KL19" i="4"/>
  <c r="KO19" i="4" s="1"/>
  <c r="KP19" i="4" s="1"/>
  <c r="KL75" i="4"/>
  <c r="FJ113" i="4"/>
  <c r="QS23" i="5"/>
  <c r="FJ93" i="4"/>
  <c r="LZ76" i="5"/>
  <c r="LZ42" i="5"/>
  <c r="LZ48" i="5"/>
  <c r="LZ25" i="5"/>
  <c r="DS5" i="4"/>
  <c r="DS8" i="4"/>
  <c r="DS35" i="4"/>
  <c r="DS47" i="4"/>
  <c r="DS59" i="4"/>
  <c r="DS71" i="4"/>
  <c r="DS83" i="4"/>
  <c r="DS95" i="4"/>
  <c r="DS107" i="4"/>
  <c r="DS9" i="4"/>
  <c r="DS36" i="4"/>
  <c r="DS48" i="4"/>
  <c r="DS60" i="4"/>
  <c r="DS72" i="4"/>
  <c r="DS84" i="4"/>
  <c r="DS96" i="4"/>
  <c r="DS108" i="4"/>
  <c r="DS11" i="4"/>
  <c r="DS37" i="4"/>
  <c r="DS49" i="4"/>
  <c r="DS61" i="4"/>
  <c r="DS73" i="4"/>
  <c r="DS85" i="4"/>
  <c r="DS97" i="4"/>
  <c r="DS109" i="4"/>
  <c r="DS12" i="4"/>
  <c r="DS38" i="4"/>
  <c r="DS50" i="4"/>
  <c r="DS62" i="4"/>
  <c r="DS74" i="4"/>
  <c r="DS86" i="4"/>
  <c r="DS98" i="4"/>
  <c r="DS110" i="4"/>
  <c r="DS13" i="4"/>
  <c r="DS39" i="4"/>
  <c r="DS51" i="4"/>
  <c r="DS63" i="4"/>
  <c r="DS75" i="4"/>
  <c r="DS87" i="4"/>
  <c r="DS99" i="4"/>
  <c r="DS111" i="4"/>
  <c r="QS4" i="5"/>
  <c r="BV16" i="5"/>
  <c r="FM74" i="4"/>
  <c r="KL91" i="4"/>
  <c r="DS101" i="4"/>
  <c r="DS79" i="4"/>
  <c r="DS57" i="4"/>
  <c r="DS40" i="4"/>
  <c r="DV114" i="4"/>
  <c r="DV72" i="4"/>
  <c r="DV15" i="4"/>
  <c r="FJ71" i="4"/>
  <c r="FM103" i="4"/>
  <c r="FM71" i="4"/>
  <c r="FM46" i="4"/>
  <c r="HA4" i="4"/>
  <c r="HA90" i="4"/>
  <c r="HA62" i="4"/>
  <c r="HA34" i="4"/>
  <c r="HD92" i="4"/>
  <c r="HD19" i="4"/>
  <c r="KI110" i="4"/>
  <c r="KI44" i="4"/>
  <c r="KL9" i="4"/>
  <c r="KL89" i="4"/>
  <c r="KL57" i="4"/>
  <c r="LZ41" i="4"/>
  <c r="RE17" i="4"/>
  <c r="IR4" i="5"/>
  <c r="SP9" i="5"/>
  <c r="NK31" i="5"/>
  <c r="PB36" i="5"/>
  <c r="SP37" i="5"/>
  <c r="KC50" i="5"/>
  <c r="AE58" i="5"/>
  <c r="NK65" i="5"/>
  <c r="PB95" i="5"/>
  <c r="KL71" i="4"/>
  <c r="QS14" i="5"/>
  <c r="BV114" i="5"/>
  <c r="BV103" i="5"/>
  <c r="BV74" i="5"/>
  <c r="BV68" i="5"/>
  <c r="BV66" i="5"/>
  <c r="BV58" i="5"/>
  <c r="BV113" i="5"/>
  <c r="BV104" i="5"/>
  <c r="BV101" i="5"/>
  <c r="BV93" i="5"/>
  <c r="BV106" i="5"/>
  <c r="BV102" i="5"/>
  <c r="BV100" i="5"/>
  <c r="BV99" i="5"/>
  <c r="BV91" i="5"/>
  <c r="BV80" i="5"/>
  <c r="BV108" i="5"/>
  <c r="BV107" i="5"/>
  <c r="BV92" i="5"/>
  <c r="BV89" i="5"/>
  <c r="BV84" i="5"/>
  <c r="BV79" i="5"/>
  <c r="BV73" i="5"/>
  <c r="BV71" i="5"/>
  <c r="BV67" i="5"/>
  <c r="BV64" i="5"/>
  <c r="BV111" i="5"/>
  <c r="BV86" i="5"/>
  <c r="BV112" i="5"/>
  <c r="BV45" i="5"/>
  <c r="BV98" i="5"/>
  <c r="BV78" i="5"/>
  <c r="BV75" i="5"/>
  <c r="BV56" i="5"/>
  <c r="BV53" i="5"/>
  <c r="BV38" i="5"/>
  <c r="BV35" i="5"/>
  <c r="BV85" i="5"/>
  <c r="BV77" i="5"/>
  <c r="BV57" i="5"/>
  <c r="BV52" i="5"/>
  <c r="BV50" i="5"/>
  <c r="BV46" i="5"/>
  <c r="BV94" i="5"/>
  <c r="BV90" i="5"/>
  <c r="BV87" i="5"/>
  <c r="BV62" i="5"/>
  <c r="BV96" i="5"/>
  <c r="BV82" i="5"/>
  <c r="BV34" i="5"/>
  <c r="BV18" i="5"/>
  <c r="BV81" i="5"/>
  <c r="BV76" i="5"/>
  <c r="BV109" i="5"/>
  <c r="BV72" i="5"/>
  <c r="BV70" i="5"/>
  <c r="BV95" i="5"/>
  <c r="BV83" i="5"/>
  <c r="BV31" i="5"/>
  <c r="BV17" i="5"/>
  <c r="BV54" i="5"/>
  <c r="BV51" i="5"/>
  <c r="BV40" i="5"/>
  <c r="BV37" i="5"/>
  <c r="BV26" i="5"/>
  <c r="BV105" i="5"/>
  <c r="BV41" i="5"/>
  <c r="BV14" i="5"/>
  <c r="BV4" i="5"/>
  <c r="BV60" i="5"/>
  <c r="BV28" i="5"/>
  <c r="BV88" i="5"/>
  <c r="BV25" i="5"/>
  <c r="BV22" i="5"/>
  <c r="BV55" i="5"/>
  <c r="BV32" i="5"/>
  <c r="BV15" i="5"/>
  <c r="BV27" i="5"/>
  <c r="BV21" i="5"/>
  <c r="BV12" i="5"/>
  <c r="BV42" i="5"/>
  <c r="BV36" i="5"/>
  <c r="BV33" i="5"/>
  <c r="BV8" i="5"/>
  <c r="BV6" i="5"/>
  <c r="BV49" i="5"/>
  <c r="BV13" i="5"/>
  <c r="BV63" i="5"/>
  <c r="BV61" i="5"/>
  <c r="BV44" i="5"/>
  <c r="BV43" i="5"/>
  <c r="BV39" i="5"/>
  <c r="BV29" i="5"/>
  <c r="BV19" i="5"/>
  <c r="BV5" i="5"/>
  <c r="BV69" i="5"/>
  <c r="BV47" i="5"/>
  <c r="BV110" i="5"/>
  <c r="KL70" i="4"/>
  <c r="DS100" i="4"/>
  <c r="DS78" i="4"/>
  <c r="DS56" i="4"/>
  <c r="DS34" i="4"/>
  <c r="FJ58" i="4"/>
  <c r="FM102" i="4"/>
  <c r="FM70" i="4"/>
  <c r="FM38" i="4"/>
  <c r="HA115" i="4"/>
  <c r="HA88" i="4"/>
  <c r="HA61" i="4"/>
  <c r="HA32" i="4"/>
  <c r="HD91" i="4"/>
  <c r="HD18" i="4"/>
  <c r="KI109" i="4"/>
  <c r="KI41" i="4"/>
  <c r="KL8" i="4"/>
  <c r="KL87" i="4"/>
  <c r="KL56" i="4"/>
  <c r="LZ26" i="4"/>
  <c r="NQ70" i="4"/>
  <c r="NQ25" i="4"/>
  <c r="NQ52" i="4"/>
  <c r="NQ69" i="4"/>
  <c r="NQ75" i="4"/>
  <c r="NQ78" i="4"/>
  <c r="NQ79" i="4"/>
  <c r="NQ95" i="4"/>
  <c r="BV9" i="5"/>
  <c r="FM9" i="5"/>
  <c r="PK11" i="5"/>
  <c r="QS21" i="5"/>
  <c r="FD25" i="5"/>
  <c r="PB37" i="5"/>
  <c r="AE42" i="5"/>
  <c r="AE66" i="5"/>
  <c r="PB77" i="5"/>
  <c r="PH22" i="4"/>
  <c r="PH47" i="4"/>
  <c r="PH71" i="4"/>
  <c r="PH95" i="4"/>
  <c r="PH19" i="4"/>
  <c r="PH48" i="4"/>
  <c r="PH73" i="4"/>
  <c r="PH101" i="4"/>
  <c r="PH31" i="4"/>
  <c r="PH56" i="4"/>
  <c r="PH83" i="4"/>
  <c r="PH108" i="4"/>
  <c r="PH59" i="4"/>
  <c r="PH24" i="4"/>
  <c r="SS84" i="5"/>
  <c r="SS82" i="5"/>
  <c r="SS72" i="5"/>
  <c r="SS63" i="5"/>
  <c r="SS51" i="5"/>
  <c r="SS56" i="5"/>
  <c r="SS33" i="5"/>
  <c r="SS35" i="5"/>
  <c r="SS65" i="5"/>
  <c r="SS60" i="5"/>
  <c r="SS54" i="5"/>
  <c r="SS50" i="5"/>
  <c r="SS43" i="5"/>
  <c r="SS41" i="5"/>
  <c r="SS36" i="5"/>
  <c r="SS27" i="5"/>
  <c r="SU27" i="5" s="1"/>
  <c r="SS76" i="5"/>
  <c r="SS42" i="5"/>
  <c r="SS74" i="5"/>
  <c r="SS21" i="5"/>
  <c r="SU21" i="5" s="1"/>
  <c r="SS31" i="5"/>
  <c r="SS17" i="5"/>
  <c r="SU17" i="5" s="1"/>
  <c r="SS10" i="5"/>
  <c r="SS61" i="5"/>
  <c r="SS37" i="5"/>
  <c r="SS28" i="5"/>
  <c r="SU28" i="5" s="1"/>
  <c r="SS26" i="5"/>
  <c r="SU26" i="5" s="1"/>
  <c r="SS22" i="5"/>
  <c r="SU22" i="5" s="1"/>
  <c r="SS18" i="5"/>
  <c r="SU18" i="5" s="1"/>
  <c r="SS7" i="5"/>
  <c r="SS8" i="5"/>
  <c r="SS40" i="5"/>
  <c r="BE44" i="5"/>
  <c r="SY44" i="5"/>
  <c r="SS71" i="5"/>
  <c r="SU71" i="5" s="1"/>
  <c r="GU102" i="5"/>
  <c r="GU101" i="5"/>
  <c r="GU100" i="5"/>
  <c r="GU93" i="5"/>
  <c r="GU89" i="5"/>
  <c r="GU83" i="5"/>
  <c r="GU80" i="5"/>
  <c r="GU64" i="5"/>
  <c r="GU53" i="5"/>
  <c r="GU104" i="5"/>
  <c r="GU103" i="5"/>
  <c r="GU99" i="5"/>
  <c r="GU112" i="5"/>
  <c r="GU106" i="5"/>
  <c r="GU107" i="5"/>
  <c r="GU105" i="5"/>
  <c r="GU98" i="5"/>
  <c r="GU92" i="5"/>
  <c r="GU86" i="5"/>
  <c r="GU77" i="5"/>
  <c r="GU71" i="5"/>
  <c r="GU70" i="5"/>
  <c r="GU109" i="5"/>
  <c r="GU97" i="5"/>
  <c r="GU87" i="5"/>
  <c r="GU113" i="5"/>
  <c r="GU60" i="5"/>
  <c r="GU79" i="5"/>
  <c r="GU78" i="5"/>
  <c r="GU111" i="5"/>
  <c r="GU91" i="5"/>
  <c r="GU48" i="5"/>
  <c r="GU45" i="5"/>
  <c r="GU41" i="5"/>
  <c r="GU114" i="5"/>
  <c r="GU108" i="5"/>
  <c r="GU94" i="5"/>
  <c r="GU90" i="5"/>
  <c r="GU61" i="5"/>
  <c r="GU43" i="5"/>
  <c r="GU36" i="5"/>
  <c r="GU96" i="5"/>
  <c r="GU82" i="5"/>
  <c r="GU42" i="5"/>
  <c r="GU39" i="5"/>
  <c r="GU32" i="5"/>
  <c r="GU12" i="5"/>
  <c r="GU9" i="5"/>
  <c r="GU84" i="5"/>
  <c r="GU74" i="5"/>
  <c r="GU95" i="5"/>
  <c r="GU72" i="5"/>
  <c r="GU81" i="5"/>
  <c r="GU85" i="5"/>
  <c r="GU37" i="5"/>
  <c r="GU25" i="5"/>
  <c r="GU58" i="5"/>
  <c r="GU54" i="5"/>
  <c r="GU67" i="5"/>
  <c r="GU66" i="5"/>
  <c r="GU56" i="5"/>
  <c r="GU26" i="5"/>
  <c r="GU59" i="5"/>
  <c r="GU52" i="5"/>
  <c r="GU88" i="5"/>
  <c r="GU35" i="5"/>
  <c r="GU28" i="5"/>
  <c r="GU76" i="5"/>
  <c r="GU55" i="5"/>
  <c r="GU34" i="5"/>
  <c r="GU22" i="5"/>
  <c r="GU20" i="5"/>
  <c r="GU18" i="5"/>
  <c r="GU11" i="5"/>
  <c r="GU5" i="5"/>
  <c r="SJ91" i="5"/>
  <c r="SJ89" i="5"/>
  <c r="SJ52" i="5"/>
  <c r="SJ50" i="5"/>
  <c r="SJ42" i="5"/>
  <c r="SJ48" i="5"/>
  <c r="SJ34" i="5"/>
  <c r="SJ86" i="5"/>
  <c r="SJ47" i="5"/>
  <c r="SJ71" i="5"/>
  <c r="SJ70" i="5"/>
  <c r="SJ41" i="5"/>
  <c r="SJ30" i="5"/>
  <c r="SJ24" i="5"/>
  <c r="SJ13" i="5"/>
  <c r="SJ66" i="5"/>
  <c r="SJ11" i="5"/>
  <c r="SJ35" i="5"/>
  <c r="SJ21" i="5"/>
  <c r="SJ31" i="5"/>
  <c r="IR9" i="4"/>
  <c r="IR18" i="4"/>
  <c r="IR40" i="4"/>
  <c r="IR55" i="4"/>
  <c r="IR70" i="4"/>
  <c r="IR84" i="4"/>
  <c r="IR98" i="4"/>
  <c r="IR112" i="4"/>
  <c r="IR102" i="4"/>
  <c r="IR86" i="4"/>
  <c r="IR71" i="4"/>
  <c r="IR54" i="4"/>
  <c r="IR38" i="4"/>
  <c r="IR15" i="4"/>
  <c r="MC97" i="4"/>
  <c r="MC73" i="4"/>
  <c r="MC52" i="4"/>
  <c r="PH113" i="4"/>
  <c r="PH85" i="4"/>
  <c r="PH53" i="4"/>
  <c r="PH18" i="4"/>
  <c r="GU3" i="5"/>
  <c r="GU4" i="5"/>
  <c r="HA8" i="5"/>
  <c r="HD10" i="5"/>
  <c r="KI36" i="5"/>
  <c r="SJ39" i="5"/>
  <c r="GU50" i="5"/>
  <c r="SY56" i="5"/>
  <c r="HA57" i="5"/>
  <c r="SJ59" i="5"/>
  <c r="GU63" i="5"/>
  <c r="SS64" i="5"/>
  <c r="SU64" i="5" s="1"/>
  <c r="HA91" i="5"/>
  <c r="MC7" i="4"/>
  <c r="MC33" i="4"/>
  <c r="MC55" i="4"/>
  <c r="MC77" i="4"/>
  <c r="MC101" i="4"/>
  <c r="MC93" i="4"/>
  <c r="MC72" i="4"/>
  <c r="MC49" i="4"/>
  <c r="MC24" i="4"/>
  <c r="PH112" i="4"/>
  <c r="PH84" i="4"/>
  <c r="PH52" i="4"/>
  <c r="PH17" i="4"/>
  <c r="DS65" i="5"/>
  <c r="DS67" i="5"/>
  <c r="DS47" i="5"/>
  <c r="DS41" i="5"/>
  <c r="DS80" i="5"/>
  <c r="DS36" i="5"/>
  <c r="DS66" i="5"/>
  <c r="DS39" i="5"/>
  <c r="DS72" i="5"/>
  <c r="DS55" i="5"/>
  <c r="DS44" i="5"/>
  <c r="DS43" i="5"/>
  <c r="DS59" i="5"/>
  <c r="DS4" i="5"/>
  <c r="DS98" i="5"/>
  <c r="DS76" i="5"/>
  <c r="DS53" i="5"/>
  <c r="DS45" i="5"/>
  <c r="DS10" i="5"/>
  <c r="DS9" i="5"/>
  <c r="DS89" i="5"/>
  <c r="DS62" i="5"/>
  <c r="DS50" i="5"/>
  <c r="DS38" i="5"/>
  <c r="DS34" i="5"/>
  <c r="DS49" i="5"/>
  <c r="DS48" i="5"/>
  <c r="SJ4" i="5"/>
  <c r="SS6" i="5"/>
  <c r="QE116" i="5"/>
  <c r="QB8" i="5"/>
  <c r="QB116" i="5" s="1"/>
  <c r="HA9" i="5"/>
  <c r="GU17" i="5"/>
  <c r="GU19" i="5"/>
  <c r="SS25" i="5"/>
  <c r="SU25" i="5" s="1"/>
  <c r="SS29" i="5"/>
  <c r="SU29" i="5" s="1"/>
  <c r="GU47" i="5"/>
  <c r="DS54" i="5"/>
  <c r="GU68" i="5"/>
  <c r="MC4" i="4"/>
  <c r="MC92" i="4"/>
  <c r="MC69" i="4"/>
  <c r="MC48" i="4"/>
  <c r="MC19" i="4"/>
  <c r="NW24" i="4"/>
  <c r="NX24" i="4" s="1"/>
  <c r="PH111" i="4"/>
  <c r="PH82" i="4"/>
  <c r="PH46" i="4"/>
  <c r="PH14" i="4"/>
  <c r="RE22" i="4"/>
  <c r="DV87" i="5"/>
  <c r="DV75" i="5"/>
  <c r="DV93" i="5"/>
  <c r="DV55" i="5"/>
  <c r="DV46" i="5"/>
  <c r="DV51" i="5"/>
  <c r="DV43" i="5"/>
  <c r="DV60" i="5"/>
  <c r="DV85" i="5"/>
  <c r="DV37" i="5"/>
  <c r="DV52" i="5"/>
  <c r="DV40" i="5"/>
  <c r="DV16" i="5"/>
  <c r="DV53" i="5"/>
  <c r="DV34" i="5"/>
  <c r="DV47" i="5"/>
  <c r="DV31" i="5"/>
  <c r="DV65" i="5"/>
  <c r="NM116" i="5"/>
  <c r="HA7" i="5"/>
  <c r="SJ7" i="5"/>
  <c r="GU13" i="5"/>
  <c r="SS13" i="5"/>
  <c r="KI17" i="5"/>
  <c r="NW18" i="5"/>
  <c r="NX18" i="5" s="1"/>
  <c r="NY18" i="5" s="1"/>
  <c r="SJ18" i="5"/>
  <c r="KI20" i="5"/>
  <c r="SY27" i="5"/>
  <c r="SZ33" i="5"/>
  <c r="DS40" i="5"/>
  <c r="GU44" i="5"/>
  <c r="GU46" i="5"/>
  <c r="HA50" i="5"/>
  <c r="MC115" i="4"/>
  <c r="MC91" i="4"/>
  <c r="MC68" i="4"/>
  <c r="MC45" i="4"/>
  <c r="MC15" i="4"/>
  <c r="NW23" i="4"/>
  <c r="NX23" i="4" s="1"/>
  <c r="PH109" i="4"/>
  <c r="PH79" i="4"/>
  <c r="PH45" i="4"/>
  <c r="PH10" i="4"/>
  <c r="HA59" i="5"/>
  <c r="HA107" i="5"/>
  <c r="HA92" i="5"/>
  <c r="HA87" i="5"/>
  <c r="HA65" i="5"/>
  <c r="HA95" i="5"/>
  <c r="HA72" i="5"/>
  <c r="HA48" i="5"/>
  <c r="HA46" i="5"/>
  <c r="HA40" i="5"/>
  <c r="HA61" i="5"/>
  <c r="HA43" i="5"/>
  <c r="HA36" i="5"/>
  <c r="HA42" i="5"/>
  <c r="HA51" i="5"/>
  <c r="HA44" i="5"/>
  <c r="HA47" i="5"/>
  <c r="HA45" i="5"/>
  <c r="HA35" i="5"/>
  <c r="HA5" i="5"/>
  <c r="HA55" i="5"/>
  <c r="HA34" i="5"/>
  <c r="HA6" i="5"/>
  <c r="NQ76" i="5"/>
  <c r="NQ50" i="5"/>
  <c r="NQ55" i="5"/>
  <c r="NQ49" i="5"/>
  <c r="NQ21" i="5"/>
  <c r="NQ7" i="5"/>
  <c r="NQ89" i="5"/>
  <c r="NQ57" i="5"/>
  <c r="NQ24" i="5"/>
  <c r="NQ36" i="5"/>
  <c r="NQ23" i="5"/>
  <c r="NQ19" i="5"/>
  <c r="NQ13" i="5"/>
  <c r="HA4" i="5"/>
  <c r="DS7" i="5"/>
  <c r="SJ12" i="5"/>
  <c r="SJ14" i="5"/>
  <c r="HA17" i="5"/>
  <c r="GU21" i="5"/>
  <c r="GU27" i="5"/>
  <c r="GU33" i="5"/>
  <c r="SS34" i="5"/>
  <c r="SS46" i="5"/>
  <c r="SU46" i="5" s="1"/>
  <c r="NQ53" i="5"/>
  <c r="SS62" i="5"/>
  <c r="SU62" i="5" s="1"/>
  <c r="SY78" i="5"/>
  <c r="MC113" i="4"/>
  <c r="MC90" i="4"/>
  <c r="MC67" i="4"/>
  <c r="MC44" i="4"/>
  <c r="MC14" i="4"/>
  <c r="PH105" i="4"/>
  <c r="PH72" i="4"/>
  <c r="PH44" i="4"/>
  <c r="PH9" i="4"/>
  <c r="HD52" i="5"/>
  <c r="HD60" i="5"/>
  <c r="HD50" i="5"/>
  <c r="HD53" i="5"/>
  <c r="HD47" i="5"/>
  <c r="KI75" i="5"/>
  <c r="KI73" i="5"/>
  <c r="KI53" i="5"/>
  <c r="KI91" i="5"/>
  <c r="KI83" i="5"/>
  <c r="KI41" i="5"/>
  <c r="KI6" i="5"/>
  <c r="SY6" i="5"/>
  <c r="SY10" i="5"/>
  <c r="GU15" i="5"/>
  <c r="GU31" i="5"/>
  <c r="HD46" i="5"/>
  <c r="GU49" i="5"/>
  <c r="SJ51" i="5"/>
  <c r="NQ62" i="5"/>
  <c r="IU103" i="4"/>
  <c r="IU88" i="4"/>
  <c r="IU74" i="4"/>
  <c r="IU60" i="4"/>
  <c r="IU46" i="4"/>
  <c r="IU31" i="4"/>
  <c r="IU8" i="4"/>
  <c r="SS9" i="4"/>
  <c r="SS18" i="4"/>
  <c r="SS32" i="4"/>
  <c r="SS47" i="4"/>
  <c r="SS62" i="4"/>
  <c r="SS76" i="4"/>
  <c r="SS90" i="4"/>
  <c r="SS104" i="4"/>
  <c r="SS102" i="4"/>
  <c r="SS87" i="4"/>
  <c r="SS71" i="4"/>
  <c r="SS55" i="4"/>
  <c r="SS40" i="4"/>
  <c r="SS25" i="4"/>
  <c r="SS8" i="4"/>
  <c r="FJ79" i="5"/>
  <c r="FJ64" i="5"/>
  <c r="FJ81" i="5"/>
  <c r="FJ73" i="5"/>
  <c r="FJ46" i="5"/>
  <c r="FJ38" i="5"/>
  <c r="FJ35" i="5"/>
  <c r="FJ50" i="5"/>
  <c r="FJ62" i="5"/>
  <c r="FJ47" i="5"/>
  <c r="FJ37" i="5"/>
  <c r="FJ53" i="5"/>
  <c r="FJ43" i="5"/>
  <c r="FJ99" i="5"/>
  <c r="FJ36" i="5"/>
  <c r="FJ32" i="5"/>
  <c r="FJ31" i="5"/>
  <c r="MC8" i="5"/>
  <c r="FJ15" i="5"/>
  <c r="SZ22" i="5"/>
  <c r="CJ22" i="5"/>
  <c r="IZ24" i="5"/>
  <c r="NY27" i="5"/>
  <c r="FJ51" i="5"/>
  <c r="IZ25" i="5"/>
  <c r="HI26" i="5"/>
  <c r="KQ29" i="5"/>
  <c r="IU90" i="5"/>
  <c r="IU66" i="5"/>
  <c r="IU54" i="5"/>
  <c r="IU40" i="5"/>
  <c r="IU65" i="5"/>
  <c r="IU50" i="5"/>
  <c r="IU51" i="5"/>
  <c r="IU71" i="5"/>
  <c r="IU33" i="5"/>
  <c r="MC94" i="5"/>
  <c r="MC76" i="5"/>
  <c r="MC74" i="5"/>
  <c r="MC67" i="5"/>
  <c r="MC53" i="5"/>
  <c r="MC85" i="5"/>
  <c r="MC111" i="5"/>
  <c r="MC63" i="5"/>
  <c r="MC41" i="5"/>
  <c r="MC64" i="5"/>
  <c r="MC45" i="5"/>
  <c r="MC51" i="5"/>
  <c r="MC31" i="5"/>
  <c r="MC15" i="5"/>
  <c r="MC6" i="5"/>
  <c r="MC47" i="5"/>
  <c r="MC37" i="5"/>
  <c r="MC19" i="5"/>
  <c r="PH60" i="5"/>
  <c r="PH31" i="5"/>
  <c r="PH25" i="5"/>
  <c r="SZ13" i="5"/>
  <c r="IZ19" i="5"/>
  <c r="SY20" i="5"/>
  <c r="MC20" i="5"/>
  <c r="FJ33" i="5"/>
  <c r="IZ22" i="5"/>
  <c r="KQ27" i="5"/>
  <c r="MC56" i="5"/>
  <c r="CJ29" i="5"/>
  <c r="CJ30" i="5"/>
  <c r="SZ46" i="5"/>
  <c r="SZ52" i="5"/>
  <c r="SY87" i="5"/>
  <c r="SZ107" i="5"/>
  <c r="SP100" i="4"/>
  <c r="SP82" i="4"/>
  <c r="SP66" i="4"/>
  <c r="SP47" i="4"/>
  <c r="SP31" i="4"/>
  <c r="SZ3" i="5"/>
  <c r="QY93" i="5"/>
  <c r="QY100" i="5"/>
  <c r="QY103" i="5"/>
  <c r="QY65" i="5"/>
  <c r="QY75" i="5"/>
  <c r="QY69" i="5"/>
  <c r="QY85" i="5"/>
  <c r="QY62" i="5"/>
  <c r="QY55" i="5"/>
  <c r="QY49" i="5"/>
  <c r="QY46" i="5"/>
  <c r="QY4" i="5"/>
  <c r="QY10" i="5"/>
  <c r="QY12" i="5"/>
  <c r="SY15" i="5"/>
  <c r="CJ17" i="5"/>
  <c r="SY18" i="5"/>
  <c r="IZ21" i="5"/>
  <c r="SY23" i="5"/>
  <c r="QY26" i="5"/>
  <c r="HI27" i="5"/>
  <c r="QY37" i="5"/>
  <c r="QY48" i="5"/>
  <c r="QY51" i="5"/>
  <c r="SZ55" i="5"/>
  <c r="QY59" i="5"/>
  <c r="QY71" i="5"/>
  <c r="SZ98" i="5"/>
  <c r="QY64" i="5"/>
  <c r="QY88" i="5"/>
  <c r="SZ65" i="5"/>
  <c r="IL110" i="5"/>
  <c r="IL111" i="5"/>
  <c r="DM98" i="5"/>
  <c r="DM105" i="5"/>
  <c r="SZ115" i="5"/>
  <c r="SZ12" i="5"/>
  <c r="SY37" i="5"/>
  <c r="O37" i="5"/>
  <c r="PK15" i="4"/>
  <c r="PK27" i="4"/>
  <c r="PK42" i="4"/>
  <c r="PK10" i="4"/>
  <c r="PK23" i="4"/>
  <c r="PK39" i="4"/>
  <c r="PK52" i="4"/>
  <c r="PK64" i="4"/>
  <c r="PK76" i="4"/>
  <c r="PK88" i="4"/>
  <c r="PK100" i="4"/>
  <c r="PK112" i="4"/>
  <c r="PK9" i="4"/>
  <c r="PK24" i="4"/>
  <c r="PK41" i="4"/>
  <c r="PK55" i="4"/>
  <c r="PK68" i="4"/>
  <c r="PK81" i="4"/>
  <c r="PK94" i="4"/>
  <c r="PK107" i="4"/>
  <c r="PK11" i="4"/>
  <c r="PK25" i="4"/>
  <c r="PK43" i="4"/>
  <c r="PK56" i="4"/>
  <c r="PK69" i="4"/>
  <c r="PK82" i="4"/>
  <c r="PK95" i="4"/>
  <c r="PK108" i="4"/>
  <c r="PK14" i="4"/>
  <c r="PK32" i="4"/>
  <c r="PK46" i="4"/>
  <c r="PK59" i="4"/>
  <c r="PK72" i="4"/>
  <c r="PK85" i="4"/>
  <c r="PK98" i="4"/>
  <c r="PK111" i="4"/>
  <c r="PK16" i="4"/>
  <c r="PK33" i="4"/>
  <c r="PK47" i="4"/>
  <c r="PK60" i="4"/>
  <c r="PK73" i="4"/>
  <c r="PK86" i="4"/>
  <c r="PK99" i="4"/>
  <c r="PK113" i="4"/>
  <c r="PK22" i="4"/>
  <c r="PK49" i="4"/>
  <c r="PK67" i="4"/>
  <c r="PK89" i="4"/>
  <c r="PK106" i="4"/>
  <c r="PK5" i="4"/>
  <c r="PK26" i="4"/>
  <c r="PK50" i="4"/>
  <c r="PK70" i="4"/>
  <c r="PK90" i="4"/>
  <c r="PK109" i="4"/>
  <c r="PK34" i="4"/>
  <c r="PK57" i="4"/>
  <c r="PK79" i="4"/>
  <c r="PK103" i="4"/>
  <c r="PK6" i="4"/>
  <c r="PK35" i="4"/>
  <c r="PK58" i="4"/>
  <c r="PK80" i="4"/>
  <c r="PK104" i="4"/>
  <c r="PK7" i="4"/>
  <c r="PK36" i="4"/>
  <c r="PK61" i="4"/>
  <c r="PK83" i="4"/>
  <c r="PK105" i="4"/>
  <c r="PK8" i="4"/>
  <c r="PK37" i="4"/>
  <c r="PK62" i="4"/>
  <c r="PK84" i="4"/>
  <c r="PK110" i="4"/>
  <c r="PK44" i="4"/>
  <c r="PK66" i="4"/>
  <c r="PK92" i="4"/>
  <c r="PK4" i="4"/>
  <c r="PK12" i="4"/>
  <c r="PK38" i="4"/>
  <c r="PK63" i="4"/>
  <c r="PK87" i="4"/>
  <c r="PK114" i="4"/>
  <c r="PK13" i="4"/>
  <c r="PK40" i="4"/>
  <c r="PK65" i="4"/>
  <c r="PK91" i="4"/>
  <c r="PK115" i="4"/>
  <c r="PK17" i="4"/>
  <c r="NV23" i="5"/>
  <c r="NW23" i="5" s="1"/>
  <c r="NX23" i="5" s="1"/>
  <c r="NY23" i="5" s="1"/>
  <c r="SZ28" i="5"/>
  <c r="PK102" i="4"/>
  <c r="PK51" i="4"/>
  <c r="RD20" i="5"/>
  <c r="RE20" i="5" s="1"/>
  <c r="RF20" i="5" s="1"/>
  <c r="RG20" i="5" s="1"/>
  <c r="SZ41" i="5"/>
  <c r="SZ59" i="5"/>
  <c r="PK101" i="4"/>
  <c r="PK48" i="4"/>
  <c r="SZ8" i="5"/>
  <c r="SY21" i="5"/>
  <c r="SZ68" i="5"/>
  <c r="JL83" i="5"/>
  <c r="SY83" i="5"/>
  <c r="PK97" i="4"/>
  <c r="PK45" i="4"/>
  <c r="BE32" i="5"/>
  <c r="SY32" i="5"/>
  <c r="SZ39" i="5"/>
  <c r="SZ50" i="5"/>
  <c r="SZ72" i="5"/>
  <c r="LT115" i="5"/>
  <c r="LT113" i="5"/>
  <c r="LT108" i="5"/>
  <c r="LT106" i="5"/>
  <c r="LT111" i="5"/>
  <c r="LT109" i="5"/>
  <c r="LT107" i="5"/>
  <c r="LT96" i="5"/>
  <c r="LT87" i="5"/>
  <c r="LT92" i="5"/>
  <c r="LT114" i="5"/>
  <c r="LT105" i="5"/>
  <c r="LT91" i="5"/>
  <c r="LT102" i="5"/>
  <c r="LT103" i="5"/>
  <c r="LT104" i="5"/>
  <c r="LT83" i="5"/>
  <c r="LT74" i="5"/>
  <c r="LT69" i="5"/>
  <c r="LT67" i="5"/>
  <c r="LT64" i="5"/>
  <c r="LT94" i="5"/>
  <c r="LT112" i="5"/>
  <c r="LT110" i="5"/>
  <c r="LT101" i="5"/>
  <c r="LT99" i="5"/>
  <c r="LT86" i="5"/>
  <c r="LT79" i="5"/>
  <c r="LT68" i="5"/>
  <c r="LT95" i="5"/>
  <c r="LT71" i="5"/>
  <c r="LT89" i="5"/>
  <c r="LT53" i="5"/>
  <c r="LT37" i="5"/>
  <c r="LT34" i="5"/>
  <c r="LT100" i="5"/>
  <c r="LT93" i="5"/>
  <c r="LT66" i="5"/>
  <c r="LT98" i="5"/>
  <c r="LT75" i="5"/>
  <c r="LT70" i="5"/>
  <c r="LT42" i="5"/>
  <c r="LT77" i="5"/>
  <c r="LT76" i="5"/>
  <c r="LT90" i="5"/>
  <c r="LT63" i="5"/>
  <c r="LT30" i="5"/>
  <c r="LT59" i="5"/>
  <c r="LT58" i="5"/>
  <c r="LT56" i="5"/>
  <c r="LT52" i="5"/>
  <c r="LT49" i="5"/>
  <c r="LT41" i="5"/>
  <c r="LT25" i="5"/>
  <c r="LT82" i="5"/>
  <c r="LT78" i="5"/>
  <c r="LT54" i="5"/>
  <c r="LT29" i="5"/>
  <c r="LT23" i="5"/>
  <c r="LT20" i="5"/>
  <c r="LT18" i="5"/>
  <c r="LT4" i="5"/>
  <c r="LT44" i="5"/>
  <c r="LT26" i="5"/>
  <c r="LT22" i="5"/>
  <c r="LT65" i="5"/>
  <c r="LT60" i="5"/>
  <c r="LT48" i="5"/>
  <c r="LT45" i="5"/>
  <c r="LT21" i="5"/>
  <c r="LT7" i="5"/>
  <c r="LT6" i="5"/>
  <c r="LT88" i="5"/>
  <c r="LT85" i="5"/>
  <c r="LT61" i="5"/>
  <c r="LT19" i="5"/>
  <c r="LT80" i="5"/>
  <c r="LT73" i="5"/>
  <c r="LT38" i="5"/>
  <c r="LT35" i="5"/>
  <c r="LT14" i="5"/>
  <c r="LT11" i="5"/>
  <c r="LT9" i="5"/>
  <c r="LT5" i="5"/>
  <c r="LT40" i="5"/>
  <c r="LT39" i="5"/>
  <c r="LT10" i="5"/>
  <c r="LT51" i="5"/>
  <c r="LT27" i="5"/>
  <c r="LT33" i="5"/>
  <c r="LT31" i="5"/>
  <c r="LT97" i="5"/>
  <c r="LT43" i="5"/>
  <c r="LT28" i="5"/>
  <c r="LT81" i="5"/>
  <c r="LT36" i="5"/>
  <c r="LT17" i="5"/>
  <c r="LT62" i="5"/>
  <c r="LT72" i="5"/>
  <c r="LT55" i="5"/>
  <c r="LT84" i="5"/>
  <c r="LT50" i="5"/>
  <c r="LT46" i="5"/>
  <c r="LT57" i="5"/>
  <c r="LT32" i="5"/>
  <c r="LT24" i="5"/>
  <c r="LT16" i="5"/>
  <c r="LT47" i="5"/>
  <c r="LT15" i="5"/>
  <c r="LT8" i="5"/>
  <c r="LT12" i="5"/>
  <c r="NQ10" i="4"/>
  <c r="NQ22" i="4"/>
  <c r="NQ38" i="4"/>
  <c r="NQ50" i="4"/>
  <c r="NQ62" i="4"/>
  <c r="NQ74" i="4"/>
  <c r="NQ86" i="4"/>
  <c r="NQ98" i="4"/>
  <c r="NQ110" i="4"/>
  <c r="NQ15" i="4"/>
  <c r="NQ32" i="4"/>
  <c r="NQ45" i="4"/>
  <c r="NQ58" i="4"/>
  <c r="NQ71" i="4"/>
  <c r="NQ84" i="4"/>
  <c r="NQ97" i="4"/>
  <c r="NQ111" i="4"/>
  <c r="NQ16" i="4"/>
  <c r="NQ33" i="4"/>
  <c r="NQ46" i="4"/>
  <c r="NQ59" i="4"/>
  <c r="NQ72" i="4"/>
  <c r="NQ85" i="4"/>
  <c r="NQ99" i="4"/>
  <c r="NQ112" i="4"/>
  <c r="NQ6" i="4"/>
  <c r="NQ19" i="4"/>
  <c r="NQ36" i="4"/>
  <c r="NQ49" i="4"/>
  <c r="NQ63" i="4"/>
  <c r="NQ76" i="4"/>
  <c r="NQ89" i="4"/>
  <c r="NQ102" i="4"/>
  <c r="NQ115" i="4"/>
  <c r="NQ7" i="4"/>
  <c r="NQ20" i="4"/>
  <c r="NQ37" i="4"/>
  <c r="NQ51" i="4"/>
  <c r="NQ64" i="4"/>
  <c r="NQ77" i="4"/>
  <c r="NQ90" i="4"/>
  <c r="NQ103" i="4"/>
  <c r="NQ4" i="4"/>
  <c r="NQ11" i="4"/>
  <c r="NQ34" i="4"/>
  <c r="NQ54" i="4"/>
  <c r="NQ73" i="4"/>
  <c r="NQ93" i="4"/>
  <c r="NQ113" i="4"/>
  <c r="NQ12" i="4"/>
  <c r="NQ39" i="4"/>
  <c r="NQ57" i="4"/>
  <c r="NQ80" i="4"/>
  <c r="NQ101" i="4"/>
  <c r="NQ13" i="4"/>
  <c r="NQ40" i="4"/>
  <c r="NQ60" i="4"/>
  <c r="NQ81" i="4"/>
  <c r="NQ104" i="4"/>
  <c r="NQ14" i="4"/>
  <c r="NQ41" i="4"/>
  <c r="NQ61" i="4"/>
  <c r="NQ82" i="4"/>
  <c r="NQ105" i="4"/>
  <c r="NQ17" i="4"/>
  <c r="NQ42" i="4"/>
  <c r="NQ65" i="4"/>
  <c r="NQ83" i="4"/>
  <c r="NQ106" i="4"/>
  <c r="NQ23" i="4"/>
  <c r="NQ47" i="4"/>
  <c r="NQ68" i="4"/>
  <c r="NQ91" i="4"/>
  <c r="NQ109" i="4"/>
  <c r="NQ18" i="4"/>
  <c r="NQ43" i="4"/>
  <c r="NQ66" i="4"/>
  <c r="NQ87" i="4"/>
  <c r="NQ107" i="4"/>
  <c r="NQ21" i="4"/>
  <c r="NQ44" i="4"/>
  <c r="NQ67" i="4"/>
  <c r="NQ88" i="4"/>
  <c r="NQ108" i="4"/>
  <c r="NQ56" i="4"/>
  <c r="NQ5" i="4"/>
  <c r="NW17" i="4"/>
  <c r="NX17" i="4" s="1"/>
  <c r="PK96" i="4"/>
  <c r="PK31" i="4"/>
  <c r="CJ19" i="5"/>
  <c r="SZ19" i="5"/>
  <c r="NQ114" i="4"/>
  <c r="NQ55" i="4"/>
  <c r="PK93" i="4"/>
  <c r="PK21" i="4"/>
  <c r="SY13" i="5"/>
  <c r="FJ15" i="4"/>
  <c r="FJ38" i="4"/>
  <c r="FJ50" i="4"/>
  <c r="FJ62" i="4"/>
  <c r="FJ74" i="4"/>
  <c r="FJ86" i="4"/>
  <c r="FJ98" i="4"/>
  <c r="FJ110" i="4"/>
  <c r="FJ16" i="4"/>
  <c r="FJ51" i="4"/>
  <c r="FJ63" i="4"/>
  <c r="FJ75" i="4"/>
  <c r="FJ87" i="4"/>
  <c r="FJ99" i="4"/>
  <c r="FJ111" i="4"/>
  <c r="FJ39" i="4"/>
  <c r="FJ7" i="4"/>
  <c r="FJ19" i="4"/>
  <c r="FJ42" i="4"/>
  <c r="FJ54" i="4"/>
  <c r="FJ66" i="4"/>
  <c r="FJ78" i="4"/>
  <c r="FJ90" i="4"/>
  <c r="FJ102" i="4"/>
  <c r="FJ114" i="4"/>
  <c r="FJ8" i="4"/>
  <c r="FJ31" i="4"/>
  <c r="FJ43" i="4"/>
  <c r="FJ55" i="4"/>
  <c r="FJ67" i="4"/>
  <c r="FJ79" i="4"/>
  <c r="FJ91" i="4"/>
  <c r="FJ103" i="4"/>
  <c r="FJ115" i="4"/>
  <c r="FJ13" i="4"/>
  <c r="FJ44" i="4"/>
  <c r="FJ60" i="4"/>
  <c r="FJ80" i="4"/>
  <c r="FJ96" i="4"/>
  <c r="FJ4" i="4"/>
  <c r="FJ10" i="4"/>
  <c r="FJ40" i="4"/>
  <c r="FJ59" i="4"/>
  <c r="FJ81" i="4"/>
  <c r="FJ100" i="4"/>
  <c r="FJ11" i="4"/>
  <c r="FJ41" i="4"/>
  <c r="FJ61" i="4"/>
  <c r="FJ82" i="4"/>
  <c r="FJ101" i="4"/>
  <c r="FJ12" i="4"/>
  <c r="FJ45" i="4"/>
  <c r="FJ64" i="4"/>
  <c r="FJ83" i="4"/>
  <c r="FJ104" i="4"/>
  <c r="FJ14" i="4"/>
  <c r="FJ46" i="4"/>
  <c r="FJ65" i="4"/>
  <c r="FJ84" i="4"/>
  <c r="FJ105" i="4"/>
  <c r="FJ32" i="4"/>
  <c r="FJ49" i="4"/>
  <c r="FJ70" i="4"/>
  <c r="FJ89" i="4"/>
  <c r="FJ108" i="4"/>
  <c r="FJ17" i="4"/>
  <c r="FJ47" i="4"/>
  <c r="FJ68" i="4"/>
  <c r="FJ85" i="4"/>
  <c r="FJ106" i="4"/>
  <c r="FJ18" i="4"/>
  <c r="FJ48" i="4"/>
  <c r="FJ69" i="4"/>
  <c r="FJ88" i="4"/>
  <c r="FJ107" i="4"/>
  <c r="FJ72" i="4"/>
  <c r="FJ9" i="4"/>
  <c r="NQ100" i="4"/>
  <c r="NQ53" i="4"/>
  <c r="PK78" i="4"/>
  <c r="PK20" i="4"/>
  <c r="SY29" i="5"/>
  <c r="SZ51" i="5"/>
  <c r="SZ64" i="5"/>
  <c r="PK19" i="4"/>
  <c r="SZ99" i="5"/>
  <c r="PK18" i="4"/>
  <c r="SY3" i="5"/>
  <c r="NQ94" i="4"/>
  <c r="NQ35" i="4"/>
  <c r="PK74" i="4"/>
  <c r="QW116" i="5"/>
  <c r="SZ9" i="5"/>
  <c r="LT13" i="5"/>
  <c r="PK77" i="4"/>
  <c r="PK75" i="4"/>
  <c r="CJ26" i="5"/>
  <c r="SZ26" i="5"/>
  <c r="JL75" i="5"/>
  <c r="SY75" i="5"/>
  <c r="NQ92" i="4"/>
  <c r="NQ31" i="4"/>
  <c r="PK71" i="4"/>
  <c r="O5" i="5"/>
  <c r="SY5" i="5"/>
  <c r="RD23" i="5"/>
  <c r="RE23" i="5" s="1"/>
  <c r="RF23" i="5" s="1"/>
  <c r="RG23" i="5" s="1"/>
  <c r="SZ75" i="5"/>
  <c r="LZ5" i="4"/>
  <c r="LZ17" i="4"/>
  <c r="LZ35" i="4"/>
  <c r="LZ47" i="4"/>
  <c r="LZ59" i="4"/>
  <c r="LZ71" i="4"/>
  <c r="LZ83" i="4"/>
  <c r="LZ95" i="4"/>
  <c r="LZ107" i="4"/>
  <c r="LZ6" i="4"/>
  <c r="LZ18" i="4"/>
  <c r="LZ36" i="4"/>
  <c r="LZ48" i="4"/>
  <c r="LZ60" i="4"/>
  <c r="LZ72" i="4"/>
  <c r="LZ84" i="4"/>
  <c r="LZ96" i="4"/>
  <c r="LZ108" i="4"/>
  <c r="LZ9" i="4"/>
  <c r="LZ21" i="4"/>
  <c r="LZ39" i="4"/>
  <c r="LZ51" i="4"/>
  <c r="LZ63" i="4"/>
  <c r="LZ75" i="4"/>
  <c r="LZ87" i="4"/>
  <c r="LZ99" i="4"/>
  <c r="LZ111" i="4"/>
  <c r="LZ10" i="4"/>
  <c r="LZ24" i="4"/>
  <c r="LZ40" i="4"/>
  <c r="LZ52" i="4"/>
  <c r="LZ64" i="4"/>
  <c r="LZ76" i="4"/>
  <c r="LZ88" i="4"/>
  <c r="LZ100" i="4"/>
  <c r="LZ112" i="4"/>
  <c r="LZ19" i="4"/>
  <c r="LZ43" i="4"/>
  <c r="LZ61" i="4"/>
  <c r="LZ79" i="4"/>
  <c r="LZ97" i="4"/>
  <c r="LZ115" i="4"/>
  <c r="LZ98" i="4"/>
  <c r="LZ78" i="4"/>
  <c r="LZ57" i="4"/>
  <c r="LZ38" i="4"/>
  <c r="LZ13" i="4"/>
  <c r="QY112" i="4"/>
  <c r="QY74" i="4"/>
  <c r="QY34" i="4"/>
  <c r="AN116" i="5"/>
  <c r="SZ14" i="5"/>
  <c r="NW19" i="5"/>
  <c r="NX19" i="5" s="1"/>
  <c r="NY19" i="5" s="1"/>
  <c r="RD24" i="5"/>
  <c r="RE24" i="5" s="1"/>
  <c r="RF24" i="5" s="1"/>
  <c r="RG24" i="5" s="1"/>
  <c r="CV54" i="5"/>
  <c r="SY54" i="5"/>
  <c r="LZ56" i="5"/>
  <c r="HD102" i="4"/>
  <c r="HD81" i="4"/>
  <c r="HD62" i="4"/>
  <c r="HD43" i="4"/>
  <c r="KI99" i="4"/>
  <c r="KI80" i="4"/>
  <c r="KI61" i="4"/>
  <c r="KI39" i="4"/>
  <c r="LZ4" i="4"/>
  <c r="LZ94" i="4"/>
  <c r="LZ77" i="4"/>
  <c r="LZ56" i="4"/>
  <c r="LZ37" i="4"/>
  <c r="LZ12" i="4"/>
  <c r="NW25" i="4"/>
  <c r="NX25" i="4" s="1"/>
  <c r="QY111" i="4"/>
  <c r="QY73" i="4"/>
  <c r="GY116" i="5"/>
  <c r="JO116" i="5"/>
  <c r="BE12" i="5"/>
  <c r="SY12" i="5"/>
  <c r="HD16" i="5"/>
  <c r="NV24" i="5"/>
  <c r="NW24" i="5" s="1"/>
  <c r="NX24" i="5" s="1"/>
  <c r="NY24" i="5" s="1"/>
  <c r="HD35" i="5"/>
  <c r="SZ40" i="5"/>
  <c r="SY41" i="5"/>
  <c r="O41" i="5"/>
  <c r="PH111" i="5"/>
  <c r="PH109" i="5"/>
  <c r="PH114" i="5"/>
  <c r="PH112" i="5"/>
  <c r="PH108" i="5"/>
  <c r="PH107" i="5"/>
  <c r="PH96" i="5"/>
  <c r="PH100" i="5"/>
  <c r="PH97" i="5"/>
  <c r="PH85" i="5"/>
  <c r="PH92" i="5"/>
  <c r="PH106" i="5"/>
  <c r="PH105" i="5"/>
  <c r="PH101" i="5"/>
  <c r="PH110" i="5"/>
  <c r="PH91" i="5"/>
  <c r="PH74" i="5"/>
  <c r="PH72" i="5"/>
  <c r="PH115" i="5"/>
  <c r="PH103" i="5"/>
  <c r="PH99" i="5"/>
  <c r="PH98" i="5"/>
  <c r="PH113" i="5"/>
  <c r="PH93" i="5"/>
  <c r="PH104" i="5"/>
  <c r="PH71" i="5"/>
  <c r="PH94" i="5"/>
  <c r="PH87" i="5"/>
  <c r="PH89" i="5"/>
  <c r="PH86" i="5"/>
  <c r="PH84" i="5"/>
  <c r="PH82" i="5"/>
  <c r="PH79" i="5"/>
  <c r="PH77" i="5"/>
  <c r="PH69" i="5"/>
  <c r="PH66" i="5"/>
  <c r="PH63" i="5"/>
  <c r="PH90" i="5"/>
  <c r="PH95" i="5"/>
  <c r="PH67" i="5"/>
  <c r="PH45" i="5"/>
  <c r="PH43" i="5"/>
  <c r="PH83" i="5"/>
  <c r="PH80" i="5"/>
  <c r="PH102" i="5"/>
  <c r="PH73" i="5"/>
  <c r="PH51" i="5"/>
  <c r="PH78" i="5"/>
  <c r="PH68" i="5"/>
  <c r="PH64" i="5"/>
  <c r="PH52" i="5"/>
  <c r="PH39" i="5"/>
  <c r="PH37" i="5"/>
  <c r="PH20" i="5"/>
  <c r="PH18" i="5"/>
  <c r="PH13" i="5"/>
  <c r="PH9" i="5"/>
  <c r="PH81" i="5"/>
  <c r="PH76" i="5"/>
  <c r="PH75" i="5"/>
  <c r="PH61" i="5"/>
  <c r="PH49" i="5"/>
  <c r="PH41" i="5"/>
  <c r="PH17" i="5"/>
  <c r="PH58" i="5"/>
  <c r="PH6" i="5"/>
  <c r="PH54" i="5"/>
  <c r="PH23" i="5"/>
  <c r="PH70" i="5"/>
  <c r="PH88" i="5"/>
  <c r="PH55" i="5"/>
  <c r="PH48" i="5"/>
  <c r="PH44" i="5"/>
  <c r="PH33" i="5"/>
  <c r="PH22" i="5"/>
  <c r="PH19" i="5"/>
  <c r="PH10" i="5"/>
  <c r="PH8" i="5"/>
  <c r="PH38" i="5"/>
  <c r="PH35" i="5"/>
  <c r="PH34" i="5"/>
  <c r="PH4" i="5"/>
  <c r="PH62" i="5"/>
  <c r="PH21" i="5"/>
  <c r="PH16" i="5"/>
  <c r="PH15" i="5"/>
  <c r="PH65" i="5"/>
  <c r="PH57" i="5"/>
  <c r="PH56" i="5"/>
  <c r="PH53" i="5"/>
  <c r="PH42" i="5"/>
  <c r="PH11" i="5"/>
  <c r="PH50" i="5"/>
  <c r="PH46" i="5"/>
  <c r="PH14" i="5"/>
  <c r="PH12" i="5"/>
  <c r="PH7" i="5"/>
  <c r="PH59" i="5"/>
  <c r="PH5" i="5"/>
  <c r="PH36" i="5"/>
  <c r="PH47" i="5"/>
  <c r="PH24" i="5"/>
  <c r="SZ7" i="5"/>
  <c r="LZ14" i="5"/>
  <c r="SZ29" i="5"/>
  <c r="SY30" i="5"/>
  <c r="LR116" i="5"/>
  <c r="SZ45" i="5"/>
  <c r="SY47" i="5"/>
  <c r="O47" i="5"/>
  <c r="LZ52" i="5"/>
  <c r="O53" i="5"/>
  <c r="SY53" i="5"/>
  <c r="QY16" i="4"/>
  <c r="QY31" i="4"/>
  <c r="QY43" i="4"/>
  <c r="QY55" i="4"/>
  <c r="QY67" i="4"/>
  <c r="QY79" i="4"/>
  <c r="QY91" i="4"/>
  <c r="QY103" i="4"/>
  <c r="QY115" i="4"/>
  <c r="QY5" i="4"/>
  <c r="QY17" i="4"/>
  <c r="QY32" i="4"/>
  <c r="QY44" i="4"/>
  <c r="QY56" i="4"/>
  <c r="QY68" i="4"/>
  <c r="QY80" i="4"/>
  <c r="QY92" i="4"/>
  <c r="QY104" i="4"/>
  <c r="QY4" i="4"/>
  <c r="QY8" i="4"/>
  <c r="QY20" i="4"/>
  <c r="QY35" i="4"/>
  <c r="QY47" i="4"/>
  <c r="QY59" i="4"/>
  <c r="QY71" i="4"/>
  <c r="QY83" i="4"/>
  <c r="QY95" i="4"/>
  <c r="QY107" i="4"/>
  <c r="QY15" i="4"/>
  <c r="QY36" i="4"/>
  <c r="QY51" i="4"/>
  <c r="QY66" i="4"/>
  <c r="QY84" i="4"/>
  <c r="QY99" i="4"/>
  <c r="QY114" i="4"/>
  <c r="QY7" i="4"/>
  <c r="QY24" i="4"/>
  <c r="QY45" i="4"/>
  <c r="QY62" i="4"/>
  <c r="QY78" i="4"/>
  <c r="QY97" i="4"/>
  <c r="QY113" i="4"/>
  <c r="QY12" i="4"/>
  <c r="QY33" i="4"/>
  <c r="QY50" i="4"/>
  <c r="QY69" i="4"/>
  <c r="QY86" i="4"/>
  <c r="QY102" i="4"/>
  <c r="QY13" i="4"/>
  <c r="QY38" i="4"/>
  <c r="QY58" i="4"/>
  <c r="QY77" i="4"/>
  <c r="QY100" i="4"/>
  <c r="QY14" i="4"/>
  <c r="QY39" i="4"/>
  <c r="QY60" i="4"/>
  <c r="QY81" i="4"/>
  <c r="QY101" i="4"/>
  <c r="QY21" i="4"/>
  <c r="QY42" i="4"/>
  <c r="QY64" i="4"/>
  <c r="QY87" i="4"/>
  <c r="QY108" i="4"/>
  <c r="QY22" i="4"/>
  <c r="QY46" i="4"/>
  <c r="QY65" i="4"/>
  <c r="QY88" i="4"/>
  <c r="QY109" i="4"/>
  <c r="QY23" i="4"/>
  <c r="QY54" i="4"/>
  <c r="QY89" i="4"/>
  <c r="QY25" i="4"/>
  <c r="QY57" i="4"/>
  <c r="QY90" i="4"/>
  <c r="QY26" i="4"/>
  <c r="QY93" i="4"/>
  <c r="QY61" i="4"/>
  <c r="QY75" i="4"/>
  <c r="QY37" i="4"/>
  <c r="LZ111" i="5"/>
  <c r="LZ109" i="5"/>
  <c r="LZ115" i="5"/>
  <c r="LZ114" i="5"/>
  <c r="LZ112" i="5"/>
  <c r="LZ113" i="5"/>
  <c r="LZ100" i="5"/>
  <c r="LZ103" i="5"/>
  <c r="LZ97" i="5"/>
  <c r="LZ85" i="5"/>
  <c r="LZ110" i="5"/>
  <c r="LZ106" i="5"/>
  <c r="LZ102" i="5"/>
  <c r="LZ98" i="5"/>
  <c r="LZ104" i="5"/>
  <c r="LZ93" i="5"/>
  <c r="LZ77" i="5"/>
  <c r="LZ74" i="5"/>
  <c r="LZ72" i="5"/>
  <c r="LZ107" i="5"/>
  <c r="LZ95" i="5"/>
  <c r="LZ71" i="5"/>
  <c r="LZ101" i="5"/>
  <c r="LZ96" i="5"/>
  <c r="LZ89" i="5"/>
  <c r="LZ82" i="5"/>
  <c r="LZ108" i="5"/>
  <c r="LZ63" i="5"/>
  <c r="LZ59" i="5"/>
  <c r="LZ67" i="5"/>
  <c r="LZ105" i="5"/>
  <c r="LZ90" i="5"/>
  <c r="LZ88" i="5"/>
  <c r="LZ78" i="5"/>
  <c r="LZ75" i="5"/>
  <c r="LZ45" i="5"/>
  <c r="LZ43" i="5"/>
  <c r="LZ91" i="5"/>
  <c r="LZ69" i="5"/>
  <c r="LZ94" i="5"/>
  <c r="LZ83" i="5"/>
  <c r="LZ81" i="5"/>
  <c r="LZ80" i="5"/>
  <c r="LZ51" i="5"/>
  <c r="LZ50" i="5"/>
  <c r="LZ99" i="5"/>
  <c r="LZ68" i="5"/>
  <c r="LZ66" i="5"/>
  <c r="LZ39" i="5"/>
  <c r="LZ38" i="5"/>
  <c r="LZ32" i="5"/>
  <c r="LZ16" i="5"/>
  <c r="LZ8" i="5"/>
  <c r="LZ6" i="5"/>
  <c r="LZ4" i="5"/>
  <c r="LZ86" i="5"/>
  <c r="LZ37" i="5"/>
  <c r="LZ21" i="5"/>
  <c r="LZ20" i="5"/>
  <c r="LZ18" i="5"/>
  <c r="LZ84" i="5"/>
  <c r="LZ62" i="5"/>
  <c r="LZ55" i="5"/>
  <c r="LZ40" i="5"/>
  <c r="LZ33" i="5"/>
  <c r="LZ19" i="5"/>
  <c r="LZ64" i="5"/>
  <c r="LZ92" i="5"/>
  <c r="LZ47" i="5"/>
  <c r="LZ31" i="5"/>
  <c r="LZ9" i="5"/>
  <c r="LZ87" i="5"/>
  <c r="LZ24" i="5"/>
  <c r="LZ15" i="5"/>
  <c r="LZ73" i="5"/>
  <c r="LZ65" i="5"/>
  <c r="LZ34" i="5"/>
  <c r="LZ54" i="5"/>
  <c r="LZ49" i="5"/>
  <c r="LZ13" i="5"/>
  <c r="LZ12" i="5"/>
  <c r="LZ70" i="5"/>
  <c r="LZ60" i="5"/>
  <c r="LZ7" i="5"/>
  <c r="LZ17" i="5"/>
  <c r="LZ61" i="5"/>
  <c r="LZ44" i="5"/>
  <c r="LZ11" i="5"/>
  <c r="LZ57" i="5"/>
  <c r="LZ53" i="5"/>
  <c r="LZ46" i="5"/>
  <c r="LZ41" i="5"/>
  <c r="LZ26" i="5"/>
  <c r="LZ79" i="5"/>
  <c r="SZ17" i="5"/>
  <c r="SY17" i="5"/>
  <c r="SZ42" i="5"/>
  <c r="SZ88" i="5"/>
  <c r="KI12" i="4"/>
  <c r="KI26" i="4"/>
  <c r="KI42" i="4"/>
  <c r="KI54" i="4"/>
  <c r="KI66" i="4"/>
  <c r="KI78" i="4"/>
  <c r="KI90" i="4"/>
  <c r="KI102" i="4"/>
  <c r="KI114" i="4"/>
  <c r="KI13" i="4"/>
  <c r="KI31" i="4"/>
  <c r="KI43" i="4"/>
  <c r="KI55" i="4"/>
  <c r="KI67" i="4"/>
  <c r="KI79" i="4"/>
  <c r="KI91" i="4"/>
  <c r="KI103" i="4"/>
  <c r="KI115" i="4"/>
  <c r="KI16" i="4"/>
  <c r="KI34" i="4"/>
  <c r="KI46" i="4"/>
  <c r="KI58" i="4"/>
  <c r="KI70" i="4"/>
  <c r="KI82" i="4"/>
  <c r="KI94" i="4"/>
  <c r="KI106" i="4"/>
  <c r="KI5" i="4"/>
  <c r="KI17" i="4"/>
  <c r="KI35" i="4"/>
  <c r="KI47" i="4"/>
  <c r="KI59" i="4"/>
  <c r="KI71" i="4"/>
  <c r="KI83" i="4"/>
  <c r="KI95" i="4"/>
  <c r="KI107" i="4"/>
  <c r="KI18" i="4"/>
  <c r="KI40" i="4"/>
  <c r="KI60" i="4"/>
  <c r="KI76" i="4"/>
  <c r="KI96" i="4"/>
  <c r="KI112" i="4"/>
  <c r="KI98" i="4"/>
  <c r="KI77" i="4"/>
  <c r="KI57" i="4"/>
  <c r="KI38" i="4"/>
  <c r="KI11" i="4"/>
  <c r="LZ114" i="4"/>
  <c r="LZ93" i="4"/>
  <c r="LZ74" i="4"/>
  <c r="LZ55" i="4"/>
  <c r="LZ34" i="4"/>
  <c r="LZ11" i="4"/>
  <c r="QY110" i="4"/>
  <c r="QY72" i="4"/>
  <c r="QY19" i="4"/>
  <c r="BH116" i="5"/>
  <c r="FA116" i="5"/>
  <c r="JZ116" i="5"/>
  <c r="SY4" i="5"/>
  <c r="GD4" i="5"/>
  <c r="LZ10" i="5"/>
  <c r="SZ23" i="5"/>
  <c r="SY45" i="5"/>
  <c r="EM45" i="5"/>
  <c r="SY48" i="5"/>
  <c r="O48" i="5"/>
  <c r="SY62" i="5"/>
  <c r="CV62" i="5"/>
  <c r="HD12" i="4"/>
  <c r="HD35" i="4"/>
  <c r="HD47" i="4"/>
  <c r="HD59" i="4"/>
  <c r="HD71" i="4"/>
  <c r="HD83" i="4"/>
  <c r="HD95" i="4"/>
  <c r="HD107" i="4"/>
  <c r="HD13" i="4"/>
  <c r="HD36" i="4"/>
  <c r="HD48" i="4"/>
  <c r="HD60" i="4"/>
  <c r="HD72" i="4"/>
  <c r="HD84" i="4"/>
  <c r="HD96" i="4"/>
  <c r="HD108" i="4"/>
  <c r="HD16" i="4"/>
  <c r="HD39" i="4"/>
  <c r="HD51" i="4"/>
  <c r="HD63" i="4"/>
  <c r="HD75" i="4"/>
  <c r="HD87" i="4"/>
  <c r="HD99" i="4"/>
  <c r="HD111" i="4"/>
  <c r="HD5" i="4"/>
  <c r="HD17" i="4"/>
  <c r="HD52" i="4"/>
  <c r="HD64" i="4"/>
  <c r="HD76" i="4"/>
  <c r="HD88" i="4"/>
  <c r="HD100" i="4"/>
  <c r="HD112" i="4"/>
  <c r="HD40" i="4"/>
  <c r="HD6" i="4"/>
  <c r="HD33" i="4"/>
  <c r="HD53" i="4"/>
  <c r="HD69" i="4"/>
  <c r="HD89" i="4"/>
  <c r="HD105" i="4"/>
  <c r="HD98" i="4"/>
  <c r="HD79" i="4"/>
  <c r="HD58" i="4"/>
  <c r="HD41" i="4"/>
  <c r="HD9" i="4"/>
  <c r="KI4" i="4"/>
  <c r="KI97" i="4"/>
  <c r="KI75" i="4"/>
  <c r="KI56" i="4"/>
  <c r="KI37" i="4"/>
  <c r="KI10" i="4"/>
  <c r="LZ113" i="4"/>
  <c r="LZ92" i="4"/>
  <c r="LZ73" i="4"/>
  <c r="LZ54" i="4"/>
  <c r="LZ33" i="4"/>
  <c r="LZ8" i="4"/>
  <c r="QY106" i="4"/>
  <c r="QY70" i="4"/>
  <c r="QY18" i="4"/>
  <c r="BS116" i="5"/>
  <c r="HD111" i="5"/>
  <c r="HD104" i="5"/>
  <c r="HD112" i="5"/>
  <c r="HD106" i="5"/>
  <c r="HD105" i="5"/>
  <c r="HD96" i="5"/>
  <c r="HD110" i="5"/>
  <c r="HD115" i="5"/>
  <c r="HD107" i="5"/>
  <c r="HD103" i="5"/>
  <c r="HD100" i="5"/>
  <c r="HD108" i="5"/>
  <c r="HD102" i="5"/>
  <c r="HD98" i="5"/>
  <c r="HD97" i="5"/>
  <c r="HD95" i="5"/>
  <c r="HD99" i="5"/>
  <c r="HD92" i="5"/>
  <c r="HD83" i="5"/>
  <c r="HD73" i="5"/>
  <c r="HD109" i="5"/>
  <c r="HD88" i="5"/>
  <c r="HD67" i="5"/>
  <c r="HD59" i="5"/>
  <c r="HD64" i="5"/>
  <c r="HD55" i="5"/>
  <c r="HD87" i="5"/>
  <c r="HD80" i="5"/>
  <c r="HD74" i="5"/>
  <c r="HD69" i="5"/>
  <c r="HD66" i="5"/>
  <c r="HD62" i="5"/>
  <c r="HD43" i="5"/>
  <c r="HD113" i="5"/>
  <c r="HD89" i="5"/>
  <c r="HD91" i="5"/>
  <c r="HD84" i="5"/>
  <c r="HD79" i="5"/>
  <c r="HD114" i="5"/>
  <c r="HD101" i="5"/>
  <c r="HD72" i="5"/>
  <c r="HD81" i="5"/>
  <c r="HD57" i="5"/>
  <c r="HD54" i="5"/>
  <c r="HD86" i="5"/>
  <c r="HD70" i="5"/>
  <c r="HD49" i="5"/>
  <c r="HD48" i="5"/>
  <c r="HD17" i="5"/>
  <c r="HD11" i="5"/>
  <c r="HD51" i="5"/>
  <c r="HD5" i="5"/>
  <c r="HD82" i="5"/>
  <c r="HD65" i="5"/>
  <c r="HD58" i="5"/>
  <c r="HD45" i="5"/>
  <c r="HD41" i="5"/>
  <c r="HD6" i="5"/>
  <c r="HD31" i="5"/>
  <c r="HD7" i="5"/>
  <c r="HD94" i="5"/>
  <c r="HD76" i="5"/>
  <c r="HD71" i="5"/>
  <c r="HD44" i="5"/>
  <c r="HD4" i="5"/>
  <c r="HD75" i="5"/>
  <c r="HD42" i="5"/>
  <c r="HD34" i="5"/>
  <c r="HD13" i="5"/>
  <c r="HD77" i="5"/>
  <c r="HD18" i="5"/>
  <c r="HD93" i="5"/>
  <c r="HD36" i="5"/>
  <c r="HD39" i="5"/>
  <c r="HD15" i="5"/>
  <c r="HD85" i="5"/>
  <c r="HD63" i="5"/>
  <c r="HD32" i="5"/>
  <c r="HD78" i="5"/>
  <c r="HD19" i="5"/>
  <c r="HD56" i="5"/>
  <c r="HD14" i="5"/>
  <c r="HD37" i="5"/>
  <c r="HD33" i="5"/>
  <c r="NH116" i="5"/>
  <c r="PF116" i="5"/>
  <c r="SZ10" i="5"/>
  <c r="HD12" i="5"/>
  <c r="BT116" i="5"/>
  <c r="SY22" i="5"/>
  <c r="LZ35" i="5"/>
  <c r="LZ36" i="5"/>
  <c r="SZ57" i="5"/>
  <c r="LZ58" i="5"/>
  <c r="HD61" i="5"/>
  <c r="SZ62" i="5"/>
  <c r="DV8" i="4"/>
  <c r="DV34" i="4"/>
  <c r="DV46" i="4"/>
  <c r="DV58" i="4"/>
  <c r="DV70" i="4"/>
  <c r="DV82" i="4"/>
  <c r="DV94" i="4"/>
  <c r="DV106" i="4"/>
  <c r="DV9" i="4"/>
  <c r="DV35" i="4"/>
  <c r="DV47" i="4"/>
  <c r="DV59" i="4"/>
  <c r="DV71" i="4"/>
  <c r="DV83" i="4"/>
  <c r="DV95" i="4"/>
  <c r="DV107" i="4"/>
  <c r="DV12" i="4"/>
  <c r="DV38" i="4"/>
  <c r="DV50" i="4"/>
  <c r="DV62" i="4"/>
  <c r="DV74" i="4"/>
  <c r="DV86" i="4"/>
  <c r="DV98" i="4"/>
  <c r="DV110" i="4"/>
  <c r="DV13" i="4"/>
  <c r="DV39" i="4"/>
  <c r="DV51" i="4"/>
  <c r="DV63" i="4"/>
  <c r="DV75" i="4"/>
  <c r="DV87" i="4"/>
  <c r="DV99" i="4"/>
  <c r="DV111" i="4"/>
  <c r="DV32" i="4"/>
  <c r="DV52" i="4"/>
  <c r="DV68" i="4"/>
  <c r="DV88" i="4"/>
  <c r="DV104" i="4"/>
  <c r="DV100" i="4"/>
  <c r="DV79" i="4"/>
  <c r="DV60" i="4"/>
  <c r="DV41" i="4"/>
  <c r="DV6" i="4"/>
  <c r="HD4" i="4"/>
  <c r="HD97" i="4"/>
  <c r="HD78" i="4"/>
  <c r="HD57" i="4"/>
  <c r="HD38" i="4"/>
  <c r="HD8" i="4"/>
  <c r="KI113" i="4"/>
  <c r="KI93" i="4"/>
  <c r="KI74" i="4"/>
  <c r="KI53" i="4"/>
  <c r="KI36" i="4"/>
  <c r="KI9" i="4"/>
  <c r="LZ110" i="4"/>
  <c r="LZ91" i="4"/>
  <c r="LZ70" i="4"/>
  <c r="LZ53" i="4"/>
  <c r="LZ32" i="4"/>
  <c r="LZ7" i="4"/>
  <c r="QY105" i="4"/>
  <c r="QY63" i="4"/>
  <c r="QY11" i="4"/>
  <c r="DV4" i="4"/>
  <c r="DV97" i="4"/>
  <c r="DV78" i="4"/>
  <c r="DV57" i="4"/>
  <c r="DV40" i="4"/>
  <c r="DV5" i="4"/>
  <c r="HD115" i="4"/>
  <c r="HD94" i="4"/>
  <c r="HD77" i="4"/>
  <c r="HD56" i="4"/>
  <c r="HD37" i="4"/>
  <c r="HD7" i="4"/>
  <c r="KI111" i="4"/>
  <c r="KI92" i="4"/>
  <c r="KI73" i="4"/>
  <c r="KI52" i="4"/>
  <c r="KI33" i="4"/>
  <c r="KI8" i="4"/>
  <c r="LZ109" i="4"/>
  <c r="LZ90" i="4"/>
  <c r="LZ69" i="4"/>
  <c r="LZ50" i="4"/>
  <c r="LZ31" i="4"/>
  <c r="MC16" i="4"/>
  <c r="MC34" i="4"/>
  <c r="MC46" i="4"/>
  <c r="MC58" i="4"/>
  <c r="MC70" i="4"/>
  <c r="MC82" i="4"/>
  <c r="MC94" i="4"/>
  <c r="MC106" i="4"/>
  <c r="MC5" i="4"/>
  <c r="MC17" i="4"/>
  <c r="MC35" i="4"/>
  <c r="MC47" i="4"/>
  <c r="MC59" i="4"/>
  <c r="MC71" i="4"/>
  <c r="MC83" i="4"/>
  <c r="MC95" i="4"/>
  <c r="MC107" i="4"/>
  <c r="MC8" i="4"/>
  <c r="MC20" i="4"/>
  <c r="MC38" i="4"/>
  <c r="MC50" i="4"/>
  <c r="MC62" i="4"/>
  <c r="MC74" i="4"/>
  <c r="MC86" i="4"/>
  <c r="MC98" i="4"/>
  <c r="MC110" i="4"/>
  <c r="MC9" i="4"/>
  <c r="MC21" i="4"/>
  <c r="MC39" i="4"/>
  <c r="MC51" i="4"/>
  <c r="MC63" i="4"/>
  <c r="MC75" i="4"/>
  <c r="MC87" i="4"/>
  <c r="MC99" i="4"/>
  <c r="MC111" i="4"/>
  <c r="MC18" i="4"/>
  <c r="MC42" i="4"/>
  <c r="MC60" i="4"/>
  <c r="MC78" i="4"/>
  <c r="MC96" i="4"/>
  <c r="MC114" i="4"/>
  <c r="MC100" i="4"/>
  <c r="MC79" i="4"/>
  <c r="MC57" i="4"/>
  <c r="MC40" i="4"/>
  <c r="MC13" i="4"/>
  <c r="NW21" i="4"/>
  <c r="NX21" i="4" s="1"/>
  <c r="QY98" i="4"/>
  <c r="QY53" i="4"/>
  <c r="QY10" i="4"/>
  <c r="RE20" i="4"/>
  <c r="CB116" i="5"/>
  <c r="FH116" i="5"/>
  <c r="KI111" i="5"/>
  <c r="KI109" i="5"/>
  <c r="KI112" i="5"/>
  <c r="KI113" i="5"/>
  <c r="KI100" i="5"/>
  <c r="KI104" i="5"/>
  <c r="KI97" i="5"/>
  <c r="KI85" i="5"/>
  <c r="KI96" i="5"/>
  <c r="KI110" i="5"/>
  <c r="KI90" i="5"/>
  <c r="KI84" i="5"/>
  <c r="KI74" i="5"/>
  <c r="KI72" i="5"/>
  <c r="KI108" i="5"/>
  <c r="KI103" i="5"/>
  <c r="KI115" i="5"/>
  <c r="KI106" i="5"/>
  <c r="KI107" i="5"/>
  <c r="KI105" i="5"/>
  <c r="KI76" i="5"/>
  <c r="KI71" i="5"/>
  <c r="KI102" i="5"/>
  <c r="KI95" i="5"/>
  <c r="KI87" i="5"/>
  <c r="KI81" i="5"/>
  <c r="KI63" i="5"/>
  <c r="KI114" i="5"/>
  <c r="KI89" i="5"/>
  <c r="KI86" i="5"/>
  <c r="KI78" i="5"/>
  <c r="KI93" i="5"/>
  <c r="KI82" i="5"/>
  <c r="KI60" i="5"/>
  <c r="KI59" i="5"/>
  <c r="KI55" i="5"/>
  <c r="KI45" i="5"/>
  <c r="KI94" i="5"/>
  <c r="KI66" i="5"/>
  <c r="KI58" i="5"/>
  <c r="KI56" i="5"/>
  <c r="KI51" i="5"/>
  <c r="KI47" i="5"/>
  <c r="KI101" i="5"/>
  <c r="KI80" i="5"/>
  <c r="KI70" i="5"/>
  <c r="KI62" i="5"/>
  <c r="KI39" i="5"/>
  <c r="KI16" i="5"/>
  <c r="KI12" i="5"/>
  <c r="KI64" i="5"/>
  <c r="KI44" i="5"/>
  <c r="KI40" i="5"/>
  <c r="KI19" i="5"/>
  <c r="KI88" i="5"/>
  <c r="KI46" i="5"/>
  <c r="KI43" i="5"/>
  <c r="KI42" i="5"/>
  <c r="KI32" i="5"/>
  <c r="KI15" i="5"/>
  <c r="KI79" i="5"/>
  <c r="KI52" i="5"/>
  <c r="KI68" i="5"/>
  <c r="KI67" i="5"/>
  <c r="KI33" i="5"/>
  <c r="KI98" i="5"/>
  <c r="KI69" i="5"/>
  <c r="KI38" i="5"/>
  <c r="KI34" i="5"/>
  <c r="KI57" i="5"/>
  <c r="KI10" i="5"/>
  <c r="KI8" i="5"/>
  <c r="KI4" i="5"/>
  <c r="KI99" i="5"/>
  <c r="KI92" i="5"/>
  <c r="KI77" i="5"/>
  <c r="KI50" i="5"/>
  <c r="KI35" i="5"/>
  <c r="KI31" i="5"/>
  <c r="KI54" i="5"/>
  <c r="KI37" i="5"/>
  <c r="KI49" i="5"/>
  <c r="KI14" i="5"/>
  <c r="KI13" i="5"/>
  <c r="KI18" i="5"/>
  <c r="KI7" i="5"/>
  <c r="KI61" i="5"/>
  <c r="KI26" i="5"/>
  <c r="KI25" i="5"/>
  <c r="KI65" i="5"/>
  <c r="PK112" i="5"/>
  <c r="PK109" i="5"/>
  <c r="PK113" i="5"/>
  <c r="PK98" i="5"/>
  <c r="PK111" i="5"/>
  <c r="PK89" i="5"/>
  <c r="PK115" i="5"/>
  <c r="PK110" i="5"/>
  <c r="PK102" i="5"/>
  <c r="PK96" i="5"/>
  <c r="PK101" i="5"/>
  <c r="PK104" i="5"/>
  <c r="PK80" i="5"/>
  <c r="PK77" i="5"/>
  <c r="PK106" i="5"/>
  <c r="PK100" i="5"/>
  <c r="PK95" i="5"/>
  <c r="PK92" i="5"/>
  <c r="PK90" i="5"/>
  <c r="PK87" i="5"/>
  <c r="PK75" i="5"/>
  <c r="PK66" i="5"/>
  <c r="PK94" i="5"/>
  <c r="PK85" i="5"/>
  <c r="PK83" i="5"/>
  <c r="PK108" i="5"/>
  <c r="PK105" i="5"/>
  <c r="PK60" i="5"/>
  <c r="PK58" i="5"/>
  <c r="PK82" i="5"/>
  <c r="PK71" i="5"/>
  <c r="PK55" i="5"/>
  <c r="PK88" i="5"/>
  <c r="PK84" i="5"/>
  <c r="PK74" i="5"/>
  <c r="PK68" i="5"/>
  <c r="PK63" i="5"/>
  <c r="PK52" i="5"/>
  <c r="PK50" i="5"/>
  <c r="PK48" i="5"/>
  <c r="PK42" i="5"/>
  <c r="PK40" i="5"/>
  <c r="PK38" i="5"/>
  <c r="PK35" i="5"/>
  <c r="PK32" i="5"/>
  <c r="PK23" i="5"/>
  <c r="PK73" i="5"/>
  <c r="PK78" i="5"/>
  <c r="PK65" i="5"/>
  <c r="PK93" i="5"/>
  <c r="PK86" i="5"/>
  <c r="PK72" i="5"/>
  <c r="PK61" i="5"/>
  <c r="PK59" i="5"/>
  <c r="PK46" i="5"/>
  <c r="PK45" i="5"/>
  <c r="PK114" i="5"/>
  <c r="PK97" i="5"/>
  <c r="PK64" i="5"/>
  <c r="PK25" i="5"/>
  <c r="PK10" i="5"/>
  <c r="PK7" i="5"/>
  <c r="PK53" i="5"/>
  <c r="PK37" i="5"/>
  <c r="PK21" i="5"/>
  <c r="PK20" i="5"/>
  <c r="PK18" i="5"/>
  <c r="PK15" i="5"/>
  <c r="PK12" i="5"/>
  <c r="PK70" i="5"/>
  <c r="PK56" i="5"/>
  <c r="PK19" i="5"/>
  <c r="PK14" i="5"/>
  <c r="PK6" i="5"/>
  <c r="PK107" i="5"/>
  <c r="PK103" i="5"/>
  <c r="PK47" i="5"/>
  <c r="PK31" i="5"/>
  <c r="PK17" i="5"/>
  <c r="PK99" i="5"/>
  <c r="PK81" i="5"/>
  <c r="PK57" i="5"/>
  <c r="PK24" i="5"/>
  <c r="PK9" i="5"/>
  <c r="PK5" i="5"/>
  <c r="PK67" i="5"/>
  <c r="PK41" i="5"/>
  <c r="PK62" i="5"/>
  <c r="PK79" i="5"/>
  <c r="PK43" i="5"/>
  <c r="PK33" i="5"/>
  <c r="PK16" i="5"/>
  <c r="PK69" i="5"/>
  <c r="PK49" i="5"/>
  <c r="PK44" i="5"/>
  <c r="PK54" i="5"/>
  <c r="PK51" i="5"/>
  <c r="PK36" i="5"/>
  <c r="PK34" i="5"/>
  <c r="PK13" i="5"/>
  <c r="PK27" i="5"/>
  <c r="KI5" i="5"/>
  <c r="SZ5" i="5"/>
  <c r="JL8" i="5"/>
  <c r="SY8" i="5"/>
  <c r="PK8" i="5"/>
  <c r="HD9" i="5"/>
  <c r="KI9" i="5"/>
  <c r="SZ15" i="5"/>
  <c r="RD21" i="5"/>
  <c r="RE21" i="5" s="1"/>
  <c r="RF21" i="5" s="1"/>
  <c r="RG21" i="5" s="1"/>
  <c r="PK22" i="5"/>
  <c r="SZ30" i="5"/>
  <c r="PH32" i="5"/>
  <c r="SZ37" i="5"/>
  <c r="KI48" i="5"/>
  <c r="SY50" i="5"/>
  <c r="HD90" i="5"/>
  <c r="DJ116" i="5"/>
  <c r="SZ16" i="5"/>
  <c r="BE38" i="5"/>
  <c r="SY38" i="5"/>
  <c r="SY57" i="5"/>
  <c r="O82" i="5"/>
  <c r="SY82" i="5"/>
  <c r="PH11" i="4"/>
  <c r="PH23" i="4"/>
  <c r="PH38" i="4"/>
  <c r="PH50" i="4"/>
  <c r="PH62" i="4"/>
  <c r="PH74" i="4"/>
  <c r="PH86" i="4"/>
  <c r="PH98" i="4"/>
  <c r="PH110" i="4"/>
  <c r="PH7" i="4"/>
  <c r="PH20" i="4"/>
  <c r="PH36" i="4"/>
  <c r="PH49" i="4"/>
  <c r="PH63" i="4"/>
  <c r="PH76" i="4"/>
  <c r="PH89" i="4"/>
  <c r="PH102" i="4"/>
  <c r="PH115" i="4"/>
  <c r="PH8" i="4"/>
  <c r="PH21" i="4"/>
  <c r="PH37" i="4"/>
  <c r="PH51" i="4"/>
  <c r="PH64" i="4"/>
  <c r="PH77" i="4"/>
  <c r="PH90" i="4"/>
  <c r="PH103" i="4"/>
  <c r="PH4" i="4"/>
  <c r="PH12" i="4"/>
  <c r="PH25" i="4"/>
  <c r="PH41" i="4"/>
  <c r="PH54" i="4"/>
  <c r="PH67" i="4"/>
  <c r="PH80" i="4"/>
  <c r="PH93" i="4"/>
  <c r="PH106" i="4"/>
  <c r="PH13" i="4"/>
  <c r="PH26" i="4"/>
  <c r="PH42" i="4"/>
  <c r="PH55" i="4"/>
  <c r="PH68" i="4"/>
  <c r="PH81" i="4"/>
  <c r="PH94" i="4"/>
  <c r="PH107" i="4"/>
  <c r="PH97" i="4"/>
  <c r="PH78" i="4"/>
  <c r="PH58" i="4"/>
  <c r="PH39" i="4"/>
  <c r="PH16" i="4"/>
  <c r="SZ4" i="5"/>
  <c r="PH114" i="4"/>
  <c r="PH96" i="4"/>
  <c r="PH75" i="4"/>
  <c r="PH57" i="4"/>
  <c r="PH35" i="4"/>
  <c r="PH15" i="4"/>
  <c r="GR116" i="5"/>
  <c r="NQ111" i="5"/>
  <c r="NQ109" i="5"/>
  <c r="NQ115" i="5"/>
  <c r="NQ110" i="5"/>
  <c r="NQ105" i="5"/>
  <c r="NQ113" i="5"/>
  <c r="NQ108" i="5"/>
  <c r="NQ97" i="5"/>
  <c r="NQ85" i="5"/>
  <c r="NQ112" i="5"/>
  <c r="NQ92" i="5"/>
  <c r="NQ100" i="5"/>
  <c r="NQ103" i="5"/>
  <c r="NQ101" i="5"/>
  <c r="NQ96" i="5"/>
  <c r="NQ80" i="5"/>
  <c r="NQ74" i="5"/>
  <c r="NQ72" i="5"/>
  <c r="NQ114" i="5"/>
  <c r="NQ106" i="5"/>
  <c r="NQ104" i="5"/>
  <c r="NQ87" i="5"/>
  <c r="NQ93" i="5"/>
  <c r="NQ83" i="5"/>
  <c r="NQ71" i="5"/>
  <c r="NQ102" i="5"/>
  <c r="NQ77" i="5"/>
  <c r="NQ86" i="5"/>
  <c r="NQ66" i="5"/>
  <c r="NQ63" i="5"/>
  <c r="NQ98" i="5"/>
  <c r="NQ84" i="5"/>
  <c r="NQ107" i="5"/>
  <c r="NQ45" i="5"/>
  <c r="NQ43" i="5"/>
  <c r="NQ99" i="5"/>
  <c r="NQ88" i="5"/>
  <c r="NQ79" i="5"/>
  <c r="NQ73" i="5"/>
  <c r="NQ68" i="5"/>
  <c r="NQ82" i="5"/>
  <c r="NQ78" i="5"/>
  <c r="NQ75" i="5"/>
  <c r="NQ69" i="5"/>
  <c r="NQ64" i="5"/>
  <c r="NQ51" i="5"/>
  <c r="NQ44" i="5"/>
  <c r="NQ95" i="5"/>
  <c r="NQ52" i="5"/>
  <c r="NQ39" i="5"/>
  <c r="NQ20" i="5"/>
  <c r="NQ18" i="5"/>
  <c r="NQ16" i="5"/>
  <c r="NQ94" i="5"/>
  <c r="NQ70" i="5"/>
  <c r="NQ60" i="5"/>
  <c r="NQ58" i="5"/>
  <c r="NQ37" i="5"/>
  <c r="NQ25" i="5"/>
  <c r="NQ26" i="5"/>
  <c r="NQ15" i="5"/>
  <c r="NQ12" i="5"/>
  <c r="NQ54" i="5"/>
  <c r="NQ61" i="5"/>
  <c r="NQ46" i="5"/>
  <c r="NQ35" i="5"/>
  <c r="NQ32" i="5"/>
  <c r="NQ10" i="5"/>
  <c r="NQ6" i="5"/>
  <c r="NQ65" i="5"/>
  <c r="NQ56" i="5"/>
  <c r="NQ48" i="5"/>
  <c r="NQ31" i="5"/>
  <c r="NQ11" i="5"/>
  <c r="NQ91" i="5"/>
  <c r="NQ41" i="5"/>
  <c r="NQ9" i="5"/>
  <c r="NQ5" i="5"/>
  <c r="NQ59" i="5"/>
  <c r="NQ34" i="5"/>
  <c r="NQ42" i="5"/>
  <c r="NQ8" i="5"/>
  <c r="NQ81" i="5"/>
  <c r="NQ67" i="5"/>
  <c r="NQ14" i="5"/>
  <c r="NQ90" i="5"/>
  <c r="RE24" i="4"/>
  <c r="IP116" i="5"/>
  <c r="LQ116" i="5"/>
  <c r="SN116" i="5"/>
  <c r="SZ6" i="5"/>
  <c r="SY9" i="5"/>
  <c r="BE14" i="5"/>
  <c r="SY14" i="5"/>
  <c r="SY16" i="5"/>
  <c r="RE17" i="5"/>
  <c r="RF17" i="5" s="1"/>
  <c r="RG17" i="5" s="1"/>
  <c r="NV26" i="5"/>
  <c r="NW26" i="5" s="1"/>
  <c r="NX26" i="5" s="1"/>
  <c r="NY26" i="5" s="1"/>
  <c r="CJ28" i="5"/>
  <c r="RG28" i="5"/>
  <c r="SY31" i="5"/>
  <c r="O31" i="5"/>
  <c r="SY43" i="5"/>
  <c r="SZ47" i="5"/>
  <c r="BE71" i="5"/>
  <c r="SY71" i="5"/>
  <c r="AB116" i="5"/>
  <c r="IU113" i="5"/>
  <c r="IU115" i="5"/>
  <c r="IU114" i="5"/>
  <c r="IU109" i="5"/>
  <c r="IU101" i="5"/>
  <c r="IU112" i="5"/>
  <c r="IU102" i="5"/>
  <c r="IU96" i="5"/>
  <c r="IU108" i="5"/>
  <c r="IU99" i="5"/>
  <c r="IU106" i="5"/>
  <c r="IU107" i="5"/>
  <c r="IU100" i="5"/>
  <c r="IU105" i="5"/>
  <c r="IU78" i="5"/>
  <c r="IU98" i="5"/>
  <c r="IU95" i="5"/>
  <c r="IU83" i="5"/>
  <c r="IU85" i="5"/>
  <c r="IU82" i="5"/>
  <c r="IU79" i="5"/>
  <c r="IU103" i="5"/>
  <c r="IU104" i="5"/>
  <c r="IU87" i="5"/>
  <c r="IU84" i="5"/>
  <c r="IU77" i="5"/>
  <c r="IU76" i="5"/>
  <c r="IU67" i="5"/>
  <c r="IU73" i="5"/>
  <c r="IU70" i="5"/>
  <c r="IU61" i="5"/>
  <c r="IU60" i="5"/>
  <c r="IU55" i="5"/>
  <c r="IU69" i="5"/>
  <c r="IU97" i="5"/>
  <c r="IU62" i="5"/>
  <c r="IU94" i="5"/>
  <c r="IU92" i="5"/>
  <c r="IU68" i="5"/>
  <c r="IU81" i="5"/>
  <c r="IU93" i="5"/>
  <c r="IU91" i="5"/>
  <c r="IU88" i="5"/>
  <c r="IU75" i="5"/>
  <c r="IU64" i="5"/>
  <c r="IU43" i="5"/>
  <c r="IU19" i="5"/>
  <c r="IW19" i="5" s="1"/>
  <c r="IU17" i="5"/>
  <c r="IW17" i="5" s="1"/>
  <c r="IU9" i="5"/>
  <c r="IU8" i="5"/>
  <c r="IU6" i="5"/>
  <c r="IU4" i="5"/>
  <c r="IU89" i="5"/>
  <c r="IU80" i="5"/>
  <c r="IU48" i="5"/>
  <c r="IU42" i="5"/>
  <c r="IU36" i="5"/>
  <c r="IU32" i="5"/>
  <c r="IU53" i="5"/>
  <c r="IU39" i="5"/>
  <c r="IU10" i="5"/>
  <c r="IU111" i="5"/>
  <c r="IU59" i="5"/>
  <c r="IU58" i="5"/>
  <c r="IU49" i="5"/>
  <c r="IU41" i="5"/>
  <c r="IU11" i="5"/>
  <c r="IU45" i="5"/>
  <c r="IU5" i="5"/>
  <c r="IU74" i="5"/>
  <c r="IU24" i="5"/>
  <c r="IW24" i="5" s="1"/>
  <c r="IU16" i="5"/>
  <c r="IU12" i="5"/>
  <c r="IU63" i="5"/>
  <c r="IU26" i="5"/>
  <c r="IW26" i="5" s="1"/>
  <c r="IU110" i="5"/>
  <c r="IU86" i="5"/>
  <c r="IU47" i="5"/>
  <c r="IU44" i="5"/>
  <c r="IU38" i="5"/>
  <c r="IU37" i="5"/>
  <c r="IU35" i="5"/>
  <c r="IU15" i="5"/>
  <c r="IU14" i="5"/>
  <c r="RV116" i="5"/>
  <c r="SZ20" i="5"/>
  <c r="NY21" i="5"/>
  <c r="CJ24" i="5"/>
  <c r="IU31" i="5"/>
  <c r="IU34" i="5"/>
  <c r="O36" i="5"/>
  <c r="SY36" i="5"/>
  <c r="SY42" i="5"/>
  <c r="SY52" i="5"/>
  <c r="O52" i="5"/>
  <c r="SZ53" i="5"/>
  <c r="IU57" i="5"/>
  <c r="OZ116" i="5"/>
  <c r="BE80" i="5"/>
  <c r="SY80" i="5"/>
  <c r="FM109" i="4"/>
  <c r="FM97" i="4"/>
  <c r="FM85" i="4"/>
  <c r="FM73" i="4"/>
  <c r="FM61" i="4"/>
  <c r="FM49" i="4"/>
  <c r="FM37" i="4"/>
  <c r="FM14" i="4"/>
  <c r="DS10" i="4"/>
  <c r="FM108" i="4"/>
  <c r="FM96" i="4"/>
  <c r="FM84" i="4"/>
  <c r="FM72" i="4"/>
  <c r="FM60" i="4"/>
  <c r="FM48" i="4"/>
  <c r="FM36" i="4"/>
  <c r="FM13" i="4"/>
  <c r="HA105" i="4"/>
  <c r="HA93" i="4"/>
  <c r="HA81" i="4"/>
  <c r="HA69" i="4"/>
  <c r="HA57" i="4"/>
  <c r="HA45" i="4"/>
  <c r="HA33" i="4"/>
  <c r="HA10" i="4"/>
  <c r="IR105" i="4"/>
  <c r="IR93" i="4"/>
  <c r="IR81" i="4"/>
  <c r="IR69" i="4"/>
  <c r="IR57" i="4"/>
  <c r="IR45" i="4"/>
  <c r="IR33" i="4"/>
  <c r="IR13" i="4"/>
  <c r="IU105" i="4"/>
  <c r="IU93" i="4"/>
  <c r="IU81" i="4"/>
  <c r="IU69" i="4"/>
  <c r="IU57" i="4"/>
  <c r="IU45" i="4"/>
  <c r="IU33" i="4"/>
  <c r="IU13" i="4"/>
  <c r="KL15" i="4"/>
  <c r="KL114" i="4"/>
  <c r="KL102" i="4"/>
  <c r="KL90" i="4"/>
  <c r="KL78" i="4"/>
  <c r="KL66" i="4"/>
  <c r="KL54" i="4"/>
  <c r="KL42" i="4"/>
  <c r="FF116" i="5"/>
  <c r="LV116" i="5"/>
  <c r="NT116" i="5"/>
  <c r="IU7" i="5"/>
  <c r="SZ11" i="5"/>
  <c r="NV17" i="5"/>
  <c r="NW17" i="5" s="1"/>
  <c r="NX17" i="5" s="1"/>
  <c r="NY17" i="5" s="1"/>
  <c r="SZ34" i="5"/>
  <c r="IU46" i="5"/>
  <c r="FM56" i="5"/>
  <c r="SZ67" i="5"/>
  <c r="SY77" i="5"/>
  <c r="O77" i="5"/>
  <c r="SZ80" i="5"/>
  <c r="SZ96" i="5"/>
  <c r="FM57" i="4"/>
  <c r="HX116" i="5"/>
  <c r="OY116" i="5"/>
  <c r="MT116" i="5"/>
  <c r="CE116" i="5"/>
  <c r="GS116" i="5"/>
  <c r="HI24" i="5"/>
  <c r="HI28" i="5"/>
  <c r="RG29" i="5"/>
  <c r="SZ31" i="5"/>
  <c r="SZ38" i="5"/>
  <c r="SY40" i="5"/>
  <c r="IU56" i="5"/>
  <c r="SY59" i="5"/>
  <c r="O59" i="5"/>
  <c r="SY63" i="5"/>
  <c r="SZ69" i="5"/>
  <c r="IU72" i="5"/>
  <c r="SY72" i="5"/>
  <c r="BE72" i="5"/>
  <c r="FM105" i="4"/>
  <c r="FM93" i="4"/>
  <c r="FM81" i="4"/>
  <c r="FM69" i="4"/>
  <c r="FM45" i="4"/>
  <c r="FM33" i="4"/>
  <c r="FM10" i="4"/>
  <c r="FM4" i="4"/>
  <c r="FM104" i="4"/>
  <c r="FM92" i="4"/>
  <c r="FM80" i="4"/>
  <c r="FM68" i="4"/>
  <c r="FM56" i="4"/>
  <c r="FM44" i="4"/>
  <c r="FM32" i="4"/>
  <c r="HA101" i="4"/>
  <c r="HA89" i="4"/>
  <c r="HA77" i="4"/>
  <c r="HA65" i="4"/>
  <c r="HA53" i="4"/>
  <c r="HA41" i="4"/>
  <c r="HA18" i="4"/>
  <c r="IR113" i="4"/>
  <c r="IR101" i="4"/>
  <c r="IR89" i="4"/>
  <c r="IR77" i="4"/>
  <c r="IR65" i="4"/>
  <c r="IR53" i="4"/>
  <c r="IR41" i="4"/>
  <c r="IR25" i="4"/>
  <c r="IU113" i="4"/>
  <c r="IU101" i="4"/>
  <c r="IU89" i="4"/>
  <c r="IU77" i="4"/>
  <c r="IU65" i="4"/>
  <c r="IU53" i="4"/>
  <c r="IU41" i="4"/>
  <c r="IU25" i="4"/>
  <c r="KL25" i="4"/>
  <c r="KL11" i="4"/>
  <c r="KL110" i="4"/>
  <c r="KL98" i="4"/>
  <c r="KL86" i="4"/>
  <c r="KL74" i="4"/>
  <c r="KL62" i="4"/>
  <c r="KL50" i="4"/>
  <c r="RE27" i="4"/>
  <c r="FM112" i="5"/>
  <c r="FM111" i="5"/>
  <c r="FM114" i="5"/>
  <c r="FM104" i="5"/>
  <c r="FM98" i="5"/>
  <c r="FM109" i="5"/>
  <c r="FM107" i="5"/>
  <c r="FM106" i="5"/>
  <c r="FM105" i="5"/>
  <c r="FM110" i="5"/>
  <c r="FM86" i="5"/>
  <c r="FM101" i="5"/>
  <c r="FM108" i="5"/>
  <c r="FM92" i="5"/>
  <c r="FM115" i="5"/>
  <c r="FM103" i="5"/>
  <c r="FM100" i="5"/>
  <c r="FM102" i="5"/>
  <c r="FM113" i="5"/>
  <c r="FM94" i="5"/>
  <c r="FM77" i="5"/>
  <c r="FM73" i="5"/>
  <c r="FM99" i="5"/>
  <c r="FM90" i="5"/>
  <c r="FM89" i="5"/>
  <c r="FM79" i="5"/>
  <c r="FM60" i="5"/>
  <c r="FM88" i="5"/>
  <c r="FM93" i="5"/>
  <c r="FM64" i="5"/>
  <c r="FM61" i="5"/>
  <c r="FM84" i="5"/>
  <c r="FM82" i="5"/>
  <c r="FM81" i="5"/>
  <c r="FM78" i="5"/>
  <c r="FM74" i="5"/>
  <c r="FM72" i="5"/>
  <c r="FM71" i="5"/>
  <c r="FM57" i="5"/>
  <c r="FM52" i="5"/>
  <c r="FM50" i="5"/>
  <c r="FM48" i="5"/>
  <c r="FM42" i="5"/>
  <c r="FM40" i="5"/>
  <c r="FM38" i="5"/>
  <c r="FM35" i="5"/>
  <c r="FM32" i="5"/>
  <c r="FM91" i="5"/>
  <c r="FM83" i="5"/>
  <c r="FM70" i="5"/>
  <c r="FM80" i="5"/>
  <c r="FM54" i="5"/>
  <c r="FM53" i="5"/>
  <c r="FM45" i="5"/>
  <c r="FM76" i="5"/>
  <c r="FM85" i="5"/>
  <c r="FM62" i="5"/>
  <c r="FM43" i="5"/>
  <c r="FM17" i="5"/>
  <c r="FM16" i="5"/>
  <c r="FM11" i="5"/>
  <c r="FM66" i="5"/>
  <c r="FM59" i="5"/>
  <c r="FM51" i="5"/>
  <c r="FM41" i="5"/>
  <c r="FM39" i="5"/>
  <c r="FM97" i="5"/>
  <c r="FM87" i="5"/>
  <c r="FM67" i="5"/>
  <c r="FM49" i="5"/>
  <c r="FM18" i="5"/>
  <c r="FM96" i="5"/>
  <c r="FM75" i="5"/>
  <c r="FM69" i="5"/>
  <c r="FM55" i="5"/>
  <c r="FM44" i="5"/>
  <c r="FM31" i="5"/>
  <c r="FM15" i="5"/>
  <c r="FM36" i="5"/>
  <c r="FM6" i="5"/>
  <c r="FM5" i="5"/>
  <c r="FM46" i="5"/>
  <c r="FM33" i="5"/>
  <c r="FM19" i="5"/>
  <c r="FM63" i="5"/>
  <c r="RD22" i="5"/>
  <c r="RE22" i="5" s="1"/>
  <c r="RF22" i="5" s="1"/>
  <c r="RG22" i="5" s="1"/>
  <c r="HI23" i="5"/>
  <c r="IU25" i="5"/>
  <c r="IW25" i="5" s="1"/>
  <c r="RD25" i="5"/>
  <c r="RE25" i="5" s="1"/>
  <c r="RF25" i="5" s="1"/>
  <c r="RG25" i="5" s="1"/>
  <c r="FM58" i="5"/>
  <c r="SZ63" i="5"/>
  <c r="HU107" i="5"/>
  <c r="SY107" i="5"/>
  <c r="II116" i="5"/>
  <c r="QP116" i="5"/>
  <c r="KA116" i="5"/>
  <c r="SY25" i="5"/>
  <c r="SY26" i="5"/>
  <c r="SZ35" i="5"/>
  <c r="SZ58" i="5"/>
  <c r="SZ76" i="5"/>
  <c r="LC85" i="5"/>
  <c r="SY85" i="5"/>
  <c r="SZ89" i="5"/>
  <c r="DV111" i="5"/>
  <c r="DV105" i="5"/>
  <c r="DV113" i="5"/>
  <c r="DV99" i="5"/>
  <c r="DV84" i="5"/>
  <c r="DV82" i="5"/>
  <c r="DV80" i="5"/>
  <c r="DV78" i="5"/>
  <c r="DV107" i="5"/>
  <c r="DV108" i="5"/>
  <c r="DV101" i="5"/>
  <c r="DV106" i="5"/>
  <c r="DV77" i="5"/>
  <c r="DV112" i="5"/>
  <c r="DV95" i="5"/>
  <c r="DV115" i="5"/>
  <c r="DV109" i="5"/>
  <c r="DV96" i="5"/>
  <c r="DV104" i="5"/>
  <c r="DV91" i="5"/>
  <c r="DV110" i="5"/>
  <c r="DV94" i="5"/>
  <c r="DV73" i="5"/>
  <c r="DV66" i="5"/>
  <c r="DV98" i="5"/>
  <c r="DV100" i="5"/>
  <c r="DV86" i="5"/>
  <c r="DV79" i="5"/>
  <c r="DV103" i="5"/>
  <c r="DV92" i="5"/>
  <c r="DV83" i="5"/>
  <c r="DV81" i="5"/>
  <c r="DV72" i="5"/>
  <c r="DV71" i="5"/>
  <c r="DV102" i="5"/>
  <c r="DV114" i="5"/>
  <c r="DV76" i="5"/>
  <c r="DV70" i="5"/>
  <c r="DV97" i="5"/>
  <c r="DV54" i="5"/>
  <c r="DV45" i="5"/>
  <c r="DV74" i="5"/>
  <c r="DV67" i="5"/>
  <c r="DV63" i="5"/>
  <c r="DV59" i="5"/>
  <c r="DV42" i="5"/>
  <c r="DV41" i="5"/>
  <c r="DV35" i="5"/>
  <c r="DV7" i="5"/>
  <c r="DV5" i="5"/>
  <c r="DV39" i="5"/>
  <c r="DV4" i="5"/>
  <c r="DV61" i="5"/>
  <c r="DV56" i="5"/>
  <c r="DV49" i="5"/>
  <c r="DV38" i="5"/>
  <c r="DV90" i="5"/>
  <c r="DV62" i="5"/>
  <c r="DV50" i="5"/>
  <c r="DV15" i="5"/>
  <c r="DV6" i="5"/>
  <c r="DV58" i="5"/>
  <c r="DV48" i="5"/>
  <c r="DV44" i="5"/>
  <c r="DV68" i="5"/>
  <c r="DV33" i="5"/>
  <c r="DV13" i="5"/>
  <c r="DV8" i="5"/>
  <c r="DV89" i="5"/>
  <c r="DV88" i="5"/>
  <c r="GG116" i="5"/>
  <c r="KE116" i="5"/>
  <c r="OK116" i="5"/>
  <c r="SL116" i="5"/>
  <c r="DV12" i="5"/>
  <c r="RE18" i="5"/>
  <c r="RF18" i="5" s="1"/>
  <c r="RG18" i="5" s="1"/>
  <c r="SY19" i="5"/>
  <c r="KQ23" i="5"/>
  <c r="SZ25" i="5"/>
  <c r="SY28" i="5"/>
  <c r="SY60" i="5"/>
  <c r="O60" i="5"/>
  <c r="DV64" i="5"/>
  <c r="O69" i="5"/>
  <c r="SY69" i="5"/>
  <c r="SY70" i="5"/>
  <c r="O70" i="5"/>
  <c r="SZ81" i="5"/>
  <c r="SZ103" i="5"/>
  <c r="SZ108" i="5"/>
  <c r="RE19" i="4"/>
  <c r="GW116" i="5"/>
  <c r="LF116" i="5"/>
  <c r="PD116" i="5"/>
  <c r="SZ21" i="5"/>
  <c r="NW22" i="5"/>
  <c r="NX22" i="5" s="1"/>
  <c r="NY22" i="5" s="1"/>
  <c r="SZ27" i="5"/>
  <c r="IZ30" i="5"/>
  <c r="SY34" i="5"/>
  <c r="O34" i="5"/>
  <c r="SZ44" i="5"/>
  <c r="DV57" i="5"/>
  <c r="DV69" i="5"/>
  <c r="SZ66" i="5"/>
  <c r="SY97" i="5"/>
  <c r="O97" i="5"/>
  <c r="SJ115" i="5"/>
  <c r="SJ113" i="5"/>
  <c r="SJ108" i="5"/>
  <c r="SJ106" i="5"/>
  <c r="SJ109" i="5"/>
  <c r="SJ111" i="5"/>
  <c r="SJ102" i="5"/>
  <c r="SJ98" i="5"/>
  <c r="SJ96" i="5"/>
  <c r="SJ105" i="5"/>
  <c r="SJ87" i="5"/>
  <c r="SJ110" i="5"/>
  <c r="SJ94" i="5"/>
  <c r="SJ107" i="5"/>
  <c r="SJ103" i="5"/>
  <c r="SJ82" i="5"/>
  <c r="SJ100" i="5"/>
  <c r="SJ97" i="5"/>
  <c r="SJ114" i="5"/>
  <c r="SJ112" i="5"/>
  <c r="SJ95" i="5"/>
  <c r="SJ83" i="5"/>
  <c r="SJ84" i="5"/>
  <c r="SJ80" i="5"/>
  <c r="SJ77" i="5"/>
  <c r="SJ73" i="5"/>
  <c r="SJ69" i="5"/>
  <c r="SJ67" i="5"/>
  <c r="SJ64" i="5"/>
  <c r="SJ104" i="5"/>
  <c r="SJ101" i="5"/>
  <c r="SJ99" i="5"/>
  <c r="SJ88" i="5"/>
  <c r="SJ90" i="5"/>
  <c r="SJ75" i="5"/>
  <c r="SJ62" i="5"/>
  <c r="SJ53" i="5"/>
  <c r="SJ25" i="5"/>
  <c r="SJ63" i="5"/>
  <c r="SJ93" i="5"/>
  <c r="SJ85" i="5"/>
  <c r="SJ79" i="5"/>
  <c r="SJ61" i="5"/>
  <c r="SJ54" i="5"/>
  <c r="SJ49" i="5"/>
  <c r="SJ40" i="5"/>
  <c r="SJ92" i="5"/>
  <c r="SJ74" i="5"/>
  <c r="SJ57" i="5"/>
  <c r="SJ37" i="5"/>
  <c r="SJ27" i="5"/>
  <c r="SJ16" i="5"/>
  <c r="SJ81" i="5"/>
  <c r="SJ78" i="5"/>
  <c r="SJ68" i="5"/>
  <c r="SJ65" i="5"/>
  <c r="SJ60" i="5"/>
  <c r="SJ44" i="5"/>
  <c r="SJ33" i="5"/>
  <c r="SJ32" i="5"/>
  <c r="SJ19" i="5"/>
  <c r="SJ76" i="5"/>
  <c r="SJ72" i="5"/>
  <c r="SJ56" i="5"/>
  <c r="SJ26" i="5"/>
  <c r="SJ23" i="5"/>
  <c r="SJ5" i="5"/>
  <c r="SJ55" i="5"/>
  <c r="SJ46" i="5"/>
  <c r="SJ43" i="5"/>
  <c r="SJ38" i="5"/>
  <c r="SJ28" i="5"/>
  <c r="RE26" i="4"/>
  <c r="SP13" i="4"/>
  <c r="SP25" i="4"/>
  <c r="SP37" i="4"/>
  <c r="SP49" i="4"/>
  <c r="SP61" i="4"/>
  <c r="SP73" i="4"/>
  <c r="SP85" i="4"/>
  <c r="SP97" i="4"/>
  <c r="SP109" i="4"/>
  <c r="SP14" i="4"/>
  <c r="SP26" i="4"/>
  <c r="SP38" i="4"/>
  <c r="SP50" i="4"/>
  <c r="SP62" i="4"/>
  <c r="SP74" i="4"/>
  <c r="SP86" i="4"/>
  <c r="SP98" i="4"/>
  <c r="SP110" i="4"/>
  <c r="SP5" i="4"/>
  <c r="SP17" i="4"/>
  <c r="SP29" i="4"/>
  <c r="SP41" i="4"/>
  <c r="SP53" i="4"/>
  <c r="SP65" i="4"/>
  <c r="SP77" i="4"/>
  <c r="SP89" i="4"/>
  <c r="SP101" i="4"/>
  <c r="SP113" i="4"/>
  <c r="SP102" i="4"/>
  <c r="SP84" i="4"/>
  <c r="SP69" i="4"/>
  <c r="SP54" i="4"/>
  <c r="SP36" i="4"/>
  <c r="SP21" i="4"/>
  <c r="SP6" i="4"/>
  <c r="EP116" i="5"/>
  <c r="IN116" i="5"/>
  <c r="KL114" i="5"/>
  <c r="KL108" i="5"/>
  <c r="KL110" i="5"/>
  <c r="KL106" i="5"/>
  <c r="KL98" i="5"/>
  <c r="KL115" i="5"/>
  <c r="KL111" i="5"/>
  <c r="KL107" i="5"/>
  <c r="KL104" i="5"/>
  <c r="KL97" i="5"/>
  <c r="KL109" i="5"/>
  <c r="KL101" i="5"/>
  <c r="KL112" i="5"/>
  <c r="KL94" i="5"/>
  <c r="KL100" i="5"/>
  <c r="KL99" i="5"/>
  <c r="KL89" i="5"/>
  <c r="KL95" i="5"/>
  <c r="KL92" i="5"/>
  <c r="KL77" i="5"/>
  <c r="KL75" i="5"/>
  <c r="KL66" i="5"/>
  <c r="KL74" i="5"/>
  <c r="KL72" i="5"/>
  <c r="KL70" i="5"/>
  <c r="KL65" i="5"/>
  <c r="KL60" i="5"/>
  <c r="KL102" i="5"/>
  <c r="KL90" i="5"/>
  <c r="KL85" i="5"/>
  <c r="KL81" i="5"/>
  <c r="KL88" i="5"/>
  <c r="KL68" i="5"/>
  <c r="KL63" i="5"/>
  <c r="KL76" i="5"/>
  <c r="KL64" i="5"/>
  <c r="KL52" i="5"/>
  <c r="KL50" i="5"/>
  <c r="KL48" i="5"/>
  <c r="KL42" i="5"/>
  <c r="KL40" i="5"/>
  <c r="KL38" i="5"/>
  <c r="KL35" i="5"/>
  <c r="KL32" i="5"/>
  <c r="KL24" i="5"/>
  <c r="KL113" i="5"/>
  <c r="KL84" i="5"/>
  <c r="KL80" i="5"/>
  <c r="KL82" i="5"/>
  <c r="KL96" i="5"/>
  <c r="KL86" i="5"/>
  <c r="KL69" i="5"/>
  <c r="KL105" i="5"/>
  <c r="KL57" i="5"/>
  <c r="KL53" i="5"/>
  <c r="KL46" i="5"/>
  <c r="KL33" i="5"/>
  <c r="KL26" i="5"/>
  <c r="KL25" i="5"/>
  <c r="KL9" i="5"/>
  <c r="KL55" i="5"/>
  <c r="KL19" i="5"/>
  <c r="KL34" i="5"/>
  <c r="KL10" i="5"/>
  <c r="KL7" i="5"/>
  <c r="KL6" i="5"/>
  <c r="KL71" i="5"/>
  <c r="KL45" i="5"/>
  <c r="KL39" i="5"/>
  <c r="KL16" i="5"/>
  <c r="QU116" i="5"/>
  <c r="KL4" i="5"/>
  <c r="KL5" i="5"/>
  <c r="SJ15" i="5"/>
  <c r="FB116" i="5"/>
  <c r="SJ17" i="5"/>
  <c r="SZ18" i="5"/>
  <c r="SJ20" i="5"/>
  <c r="NY30" i="5"/>
  <c r="O33" i="5"/>
  <c r="SY33" i="5"/>
  <c r="SJ45" i="5"/>
  <c r="SZ70" i="5"/>
  <c r="SZ82" i="5"/>
  <c r="O86" i="5"/>
  <c r="SY86" i="5"/>
  <c r="SY39" i="5"/>
  <c r="O39" i="5"/>
  <c r="KL58" i="5"/>
  <c r="SZ61" i="5"/>
  <c r="SZ79" i="5"/>
  <c r="GD79" i="5"/>
  <c r="SY79" i="5"/>
  <c r="SZ85" i="5"/>
  <c r="SS108" i="4"/>
  <c r="SS96" i="4"/>
  <c r="SS84" i="4"/>
  <c r="SS72" i="4"/>
  <c r="SS60" i="4"/>
  <c r="SS48" i="4"/>
  <c r="SS36" i="4"/>
  <c r="SS24" i="4"/>
  <c r="SS12" i="4"/>
  <c r="Q116" i="5"/>
  <c r="DS106" i="5"/>
  <c r="DS104" i="5"/>
  <c r="DS102" i="5"/>
  <c r="DS100" i="5"/>
  <c r="DS112" i="5"/>
  <c r="DS109" i="5"/>
  <c r="DS108" i="5"/>
  <c r="DS96" i="5"/>
  <c r="DS94" i="5"/>
  <c r="DS92" i="5"/>
  <c r="DS77" i="5"/>
  <c r="DS110" i="5"/>
  <c r="DS93" i="5"/>
  <c r="DS111" i="5"/>
  <c r="DS107" i="5"/>
  <c r="DS97" i="5"/>
  <c r="DS85" i="5"/>
  <c r="DS78" i="5"/>
  <c r="DS114" i="5"/>
  <c r="DS99" i="5"/>
  <c r="DS101" i="5"/>
  <c r="DS83" i="5"/>
  <c r="DS71" i="5"/>
  <c r="DS105" i="5"/>
  <c r="DS115" i="5"/>
  <c r="DS90" i="5"/>
  <c r="DS82" i="5"/>
  <c r="DS87" i="5"/>
  <c r="DS74" i="5"/>
  <c r="DS56" i="5"/>
  <c r="DS103" i="5"/>
  <c r="DS88" i="5"/>
  <c r="DS70" i="5"/>
  <c r="DS63" i="5"/>
  <c r="DS60" i="5"/>
  <c r="DS84" i="5"/>
  <c r="DS64" i="5"/>
  <c r="DS61" i="5"/>
  <c r="DS113" i="5"/>
  <c r="DS91" i="5"/>
  <c r="DS95" i="5"/>
  <c r="DS86" i="5"/>
  <c r="DS58" i="5"/>
  <c r="DS57" i="5"/>
  <c r="DS73" i="5"/>
  <c r="DS75" i="5"/>
  <c r="DS46" i="5"/>
  <c r="DS31" i="5"/>
  <c r="FJ111" i="5"/>
  <c r="FJ109" i="5"/>
  <c r="FJ112" i="5"/>
  <c r="FJ113" i="5"/>
  <c r="FJ97" i="5"/>
  <c r="FJ108" i="5"/>
  <c r="FJ93" i="5"/>
  <c r="FJ107" i="5"/>
  <c r="FJ103" i="5"/>
  <c r="FJ114" i="5"/>
  <c r="FJ105" i="5"/>
  <c r="FJ110" i="5"/>
  <c r="FJ78" i="5"/>
  <c r="FJ74" i="5"/>
  <c r="FJ72" i="5"/>
  <c r="FJ106" i="5"/>
  <c r="FJ104" i="5"/>
  <c r="FJ102" i="5"/>
  <c r="FJ96" i="5"/>
  <c r="FJ92" i="5"/>
  <c r="FJ91" i="5"/>
  <c r="FJ101" i="5"/>
  <c r="FJ88" i="5"/>
  <c r="FJ83" i="5"/>
  <c r="FJ94" i="5"/>
  <c r="FJ77" i="5"/>
  <c r="FJ76" i="5"/>
  <c r="FJ63" i="5"/>
  <c r="FJ89" i="5"/>
  <c r="FJ90" i="5"/>
  <c r="FJ70" i="5"/>
  <c r="FJ60" i="5"/>
  <c r="FJ87" i="5"/>
  <c r="FJ80" i="5"/>
  <c r="FJ66" i="5"/>
  <c r="FJ59" i="5"/>
  <c r="FJ55" i="5"/>
  <c r="FJ45" i="5"/>
  <c r="FJ115" i="5"/>
  <c r="FJ86" i="5"/>
  <c r="FJ85" i="5"/>
  <c r="FJ75" i="5"/>
  <c r="FJ69" i="5"/>
  <c r="FJ82" i="5"/>
  <c r="FJ98" i="5"/>
  <c r="FJ57" i="5"/>
  <c r="FJ19" i="5"/>
  <c r="FJ7" i="5"/>
  <c r="FJ5" i="5"/>
  <c r="HA112" i="5"/>
  <c r="HA113" i="5"/>
  <c r="HA111" i="5"/>
  <c r="HA102" i="5"/>
  <c r="HA108" i="5"/>
  <c r="HA99" i="5"/>
  <c r="HA86" i="5"/>
  <c r="HA84" i="5"/>
  <c r="HA82" i="5"/>
  <c r="HA80" i="5"/>
  <c r="HA78" i="5"/>
  <c r="HA114" i="5"/>
  <c r="HA93" i="5"/>
  <c r="HA109" i="5"/>
  <c r="HA115" i="5"/>
  <c r="HA98" i="5"/>
  <c r="HA96" i="5"/>
  <c r="HA110" i="5"/>
  <c r="HA105" i="5"/>
  <c r="HA104" i="5"/>
  <c r="HA101" i="5"/>
  <c r="HA106" i="5"/>
  <c r="HA100" i="5"/>
  <c r="HA83" i="5"/>
  <c r="HA89" i="5"/>
  <c r="HA79" i="5"/>
  <c r="HA77" i="5"/>
  <c r="HA94" i="5"/>
  <c r="HA76" i="5"/>
  <c r="HA74" i="5"/>
  <c r="HA97" i="5"/>
  <c r="HA70" i="5"/>
  <c r="HA63" i="5"/>
  <c r="HA60" i="5"/>
  <c r="HA53" i="5"/>
  <c r="HA103" i="5"/>
  <c r="HA90" i="5"/>
  <c r="HA88" i="5"/>
  <c r="HA68" i="5"/>
  <c r="HA67" i="5"/>
  <c r="HA69" i="5"/>
  <c r="HA85" i="5"/>
  <c r="HA81" i="5"/>
  <c r="HA71" i="5"/>
  <c r="HA66" i="5"/>
  <c r="HA41" i="5"/>
  <c r="HA19" i="5"/>
  <c r="IR114" i="5"/>
  <c r="IR110" i="5"/>
  <c r="IR106" i="5"/>
  <c r="IR103" i="5"/>
  <c r="IR101" i="5"/>
  <c r="IR98" i="5"/>
  <c r="IR85" i="5"/>
  <c r="IR84" i="5"/>
  <c r="IR82" i="5"/>
  <c r="IR80" i="5"/>
  <c r="IR78" i="5"/>
  <c r="IR115" i="5"/>
  <c r="IR108" i="5"/>
  <c r="IR113" i="5"/>
  <c r="IR109" i="5"/>
  <c r="IR107" i="5"/>
  <c r="IR100" i="5"/>
  <c r="IR99" i="5"/>
  <c r="IR94" i="5"/>
  <c r="IR112" i="5"/>
  <c r="IR111" i="5"/>
  <c r="IR81" i="5"/>
  <c r="IR77" i="5"/>
  <c r="IR75" i="5"/>
  <c r="IR102" i="5"/>
  <c r="IR104" i="5"/>
  <c r="IR96" i="5"/>
  <c r="IR86" i="5"/>
  <c r="IR74" i="5"/>
  <c r="IR70" i="5"/>
  <c r="IR65" i="5"/>
  <c r="IR105" i="5"/>
  <c r="IR95" i="5"/>
  <c r="IR92" i="5"/>
  <c r="IR73" i="5"/>
  <c r="IR68" i="5"/>
  <c r="IR63" i="5"/>
  <c r="IR53" i="5"/>
  <c r="IR64" i="5"/>
  <c r="IR57" i="5"/>
  <c r="IR25" i="5"/>
  <c r="IR93" i="5"/>
  <c r="IR97" i="5"/>
  <c r="IR90" i="5"/>
  <c r="IR67" i="5"/>
  <c r="IR83" i="5"/>
  <c r="IR87" i="5"/>
  <c r="IR60" i="5"/>
  <c r="IR52" i="5"/>
  <c r="IR91" i="5"/>
  <c r="IR88" i="5"/>
  <c r="IR71" i="5"/>
  <c r="IR46" i="5"/>
  <c r="IR40" i="5"/>
  <c r="IR33" i="5"/>
  <c r="IR24" i="5"/>
  <c r="IR16" i="5"/>
  <c r="MC113" i="5"/>
  <c r="MC106" i="5"/>
  <c r="MC103" i="5"/>
  <c r="MC98" i="5"/>
  <c r="MC100" i="5"/>
  <c r="MC96" i="5"/>
  <c r="MC104" i="5"/>
  <c r="MC102" i="5"/>
  <c r="MC114" i="5"/>
  <c r="MC107" i="5"/>
  <c r="MC99" i="5"/>
  <c r="MC105" i="5"/>
  <c r="MC84" i="5"/>
  <c r="MC81" i="5"/>
  <c r="MC97" i="5"/>
  <c r="MC109" i="5"/>
  <c r="MC101" i="5"/>
  <c r="MC91" i="5"/>
  <c r="MC115" i="5"/>
  <c r="MC90" i="5"/>
  <c r="MC75" i="5"/>
  <c r="MC72" i="5"/>
  <c r="MC66" i="5"/>
  <c r="MC112" i="5"/>
  <c r="MC110" i="5"/>
  <c r="MC92" i="5"/>
  <c r="MC86" i="5"/>
  <c r="MC80" i="5"/>
  <c r="MC60" i="5"/>
  <c r="MC87" i="5"/>
  <c r="MC55" i="5"/>
  <c r="MC52" i="5"/>
  <c r="MC50" i="5"/>
  <c r="MC48" i="5"/>
  <c r="MC42" i="5"/>
  <c r="MC40" i="5"/>
  <c r="MC38" i="5"/>
  <c r="MC35" i="5"/>
  <c r="MC32" i="5"/>
  <c r="MC108" i="5"/>
  <c r="MC93" i="5"/>
  <c r="MC69" i="5"/>
  <c r="MC65" i="5"/>
  <c r="MC95" i="5"/>
  <c r="MC83" i="5"/>
  <c r="MC89" i="5"/>
  <c r="MC88" i="5"/>
  <c r="MC73" i="5"/>
  <c r="MC61" i="5"/>
  <c r="MC59" i="5"/>
  <c r="MC79" i="5"/>
  <c r="MC71" i="5"/>
  <c r="MC62" i="5"/>
  <c r="MC54" i="5"/>
  <c r="MC46" i="5"/>
  <c r="MC13" i="5"/>
  <c r="MC9" i="5"/>
  <c r="RB116" i="5"/>
  <c r="SS115" i="5"/>
  <c r="SS110" i="5"/>
  <c r="SS105" i="5"/>
  <c r="SS100" i="5"/>
  <c r="SS113" i="5"/>
  <c r="SS109" i="5"/>
  <c r="SS107" i="5"/>
  <c r="SS104" i="5"/>
  <c r="SS96" i="5"/>
  <c r="SS111" i="5"/>
  <c r="SS106" i="5"/>
  <c r="SS99" i="5"/>
  <c r="SS91" i="5"/>
  <c r="SS85" i="5"/>
  <c r="SS97" i="5"/>
  <c r="SS101" i="5"/>
  <c r="SS98" i="5"/>
  <c r="SS86" i="5"/>
  <c r="SS75" i="5"/>
  <c r="SS68" i="5"/>
  <c r="SU68" i="5" s="1"/>
  <c r="SS66" i="5"/>
  <c r="SU66" i="5" s="1"/>
  <c r="SS93" i="5"/>
  <c r="SS81" i="5"/>
  <c r="SS78" i="5"/>
  <c r="SS112" i="5"/>
  <c r="SS102" i="5"/>
  <c r="SS79" i="5"/>
  <c r="SS57" i="5"/>
  <c r="SU57" i="5" s="1"/>
  <c r="SS114" i="5"/>
  <c r="SS108" i="5"/>
  <c r="SS92" i="5"/>
  <c r="SS89" i="5"/>
  <c r="SS70" i="5"/>
  <c r="SS95" i="5"/>
  <c r="SS87" i="5"/>
  <c r="SS80" i="5"/>
  <c r="SS55" i="5"/>
  <c r="SS94" i="5"/>
  <c r="SS88" i="5"/>
  <c r="SS67" i="5"/>
  <c r="SS77" i="5"/>
  <c r="SS90" i="5"/>
  <c r="SS53" i="5"/>
  <c r="SU53" i="5" s="1"/>
  <c r="SS44" i="5"/>
  <c r="SS83" i="5"/>
  <c r="SS59" i="5"/>
  <c r="SS52" i="5"/>
  <c r="SS24" i="5"/>
  <c r="SU24" i="5" s="1"/>
  <c r="SS23" i="5"/>
  <c r="SU23" i="5" s="1"/>
  <c r="SS15" i="5"/>
  <c r="DS5" i="5"/>
  <c r="FJ6" i="5"/>
  <c r="IR7" i="5"/>
  <c r="SS9" i="5"/>
  <c r="HA10" i="5"/>
  <c r="DS11" i="5"/>
  <c r="FJ11" i="5"/>
  <c r="SS11" i="5"/>
  <c r="FJ12" i="5"/>
  <c r="HA12" i="5"/>
  <c r="DS13" i="5"/>
  <c r="FJ13" i="5"/>
  <c r="HA13" i="5"/>
  <c r="IR13" i="5"/>
  <c r="DS14" i="5"/>
  <c r="FJ14" i="5"/>
  <c r="HA14" i="5"/>
  <c r="IR14" i="5"/>
  <c r="IR15" i="5"/>
  <c r="DS16" i="5"/>
  <c r="FJ16" i="5"/>
  <c r="HA16" i="5"/>
  <c r="SS16" i="5"/>
  <c r="HA18" i="5"/>
  <c r="IZ23" i="5"/>
  <c r="MC36" i="5"/>
  <c r="IR38" i="5"/>
  <c r="SS45" i="5"/>
  <c r="SZ48" i="5"/>
  <c r="DS52" i="5"/>
  <c r="FJ52" i="5"/>
  <c r="HA52" i="5"/>
  <c r="FJ56" i="5"/>
  <c r="HA56" i="5"/>
  <c r="MC57" i="5"/>
  <c r="FJ58" i="5"/>
  <c r="SS58" i="5"/>
  <c r="SU58" i="5" s="1"/>
  <c r="FJ61" i="5"/>
  <c r="SY68" i="5"/>
  <c r="O68" i="5"/>
  <c r="FJ68" i="5"/>
  <c r="DS81" i="5"/>
  <c r="LC81" i="5"/>
  <c r="SY81" i="5"/>
  <c r="SZ84" i="5"/>
  <c r="SZ86" i="5"/>
  <c r="SY102" i="5"/>
  <c r="BE102" i="5"/>
  <c r="SS105" i="4"/>
  <c r="SS93" i="4"/>
  <c r="SS81" i="4"/>
  <c r="SS69" i="4"/>
  <c r="SS57" i="4"/>
  <c r="SS45" i="4"/>
  <c r="SS33" i="4"/>
  <c r="SS21" i="4"/>
  <c r="SZ24" i="5"/>
  <c r="SH116" i="5"/>
  <c r="HA39" i="5"/>
  <c r="SS39" i="5"/>
  <c r="FJ41" i="5"/>
  <c r="IR42" i="5"/>
  <c r="SZ43" i="5"/>
  <c r="DK116" i="5"/>
  <c r="IR43" i="5"/>
  <c r="MC44" i="5"/>
  <c r="IR47" i="5"/>
  <c r="IR48" i="5"/>
  <c r="SS49" i="5"/>
  <c r="DS51" i="5"/>
  <c r="FJ54" i="5"/>
  <c r="SY61" i="5"/>
  <c r="HA62" i="5"/>
  <c r="MC68" i="5"/>
  <c r="DS69" i="5"/>
  <c r="SS69" i="5"/>
  <c r="SS73" i="5"/>
  <c r="MC77" i="5"/>
  <c r="IR89" i="5"/>
  <c r="AK116" i="5"/>
  <c r="MW116" i="5"/>
  <c r="ON116" i="5"/>
  <c r="RS116" i="5"/>
  <c r="QQ116" i="5"/>
  <c r="AC116" i="5"/>
  <c r="SS47" i="5"/>
  <c r="SU47" i="5" s="1"/>
  <c r="SY51" i="5"/>
  <c r="O51" i="5"/>
  <c r="SY55" i="5"/>
  <c r="O55" i="5"/>
  <c r="FJ65" i="5"/>
  <c r="DS68" i="5"/>
  <c r="SZ71" i="5"/>
  <c r="FJ71" i="5"/>
  <c r="IR72" i="5"/>
  <c r="HA73" i="5"/>
  <c r="IR76" i="5"/>
  <c r="MC78" i="5"/>
  <c r="DS79" i="5"/>
  <c r="MC82" i="5"/>
  <c r="FJ84" i="5"/>
  <c r="SZ92" i="5"/>
  <c r="FJ100" i="5"/>
  <c r="SY100" i="5"/>
  <c r="SS103" i="5"/>
  <c r="QY110" i="5"/>
  <c r="QY108" i="5"/>
  <c r="QY89" i="5"/>
  <c r="QY84" i="5"/>
  <c r="QY82" i="5"/>
  <c r="QY80" i="5"/>
  <c r="QY78" i="5"/>
  <c r="QY112" i="5"/>
  <c r="QY95" i="5"/>
  <c r="QY92" i="5"/>
  <c r="QY98" i="5"/>
  <c r="QY115" i="5"/>
  <c r="QY114" i="5"/>
  <c r="QY109" i="5"/>
  <c r="QY105" i="5"/>
  <c r="QY91" i="5"/>
  <c r="QY113" i="5"/>
  <c r="QY102" i="5"/>
  <c r="QY74" i="5"/>
  <c r="QY106" i="5"/>
  <c r="QY96" i="5"/>
  <c r="QY81" i="5"/>
  <c r="QY111" i="5"/>
  <c r="QY94" i="5"/>
  <c r="QY86" i="5"/>
  <c r="QY79" i="5"/>
  <c r="QY66" i="5"/>
  <c r="QY58" i="5"/>
  <c r="QY97" i="5"/>
  <c r="QY87" i="5"/>
  <c r="QY70" i="5"/>
  <c r="QY76" i="5"/>
  <c r="QY53" i="5"/>
  <c r="QY107" i="5"/>
  <c r="QY77" i="5"/>
  <c r="QY72" i="5"/>
  <c r="QY67" i="5"/>
  <c r="QY61" i="5"/>
  <c r="QY57" i="5"/>
  <c r="QY35" i="5"/>
  <c r="QY32" i="5"/>
  <c r="QY101" i="5"/>
  <c r="QY99" i="5"/>
  <c r="QY83" i="5"/>
  <c r="SP113" i="5"/>
  <c r="SP111" i="5"/>
  <c r="SP114" i="5"/>
  <c r="SP106" i="5"/>
  <c r="SP104" i="5"/>
  <c r="SP99" i="5"/>
  <c r="SP97" i="5"/>
  <c r="SP84" i="5"/>
  <c r="SP82" i="5"/>
  <c r="SP80" i="5"/>
  <c r="SP78" i="5"/>
  <c r="SP112" i="5"/>
  <c r="SP100" i="5"/>
  <c r="SP95" i="5"/>
  <c r="SP103" i="5"/>
  <c r="SP101" i="5"/>
  <c r="SP86" i="5"/>
  <c r="SP83" i="5"/>
  <c r="SP75" i="5"/>
  <c r="SP110" i="5"/>
  <c r="SP109" i="5"/>
  <c r="SP107" i="5"/>
  <c r="SP105" i="5"/>
  <c r="SP89" i="5"/>
  <c r="SP85" i="5"/>
  <c r="SP74" i="5"/>
  <c r="SP92" i="5"/>
  <c r="SP76" i="5"/>
  <c r="SP69" i="5"/>
  <c r="SP93" i="5"/>
  <c r="SP108" i="5"/>
  <c r="SP73" i="5"/>
  <c r="SP62" i="5"/>
  <c r="SP53" i="5"/>
  <c r="SP91" i="5"/>
  <c r="SP71" i="5"/>
  <c r="SP68" i="5"/>
  <c r="SP30" i="5"/>
  <c r="SP65" i="5"/>
  <c r="SP94" i="5"/>
  <c r="SP77" i="5"/>
  <c r="SP5" i="5"/>
  <c r="SP7" i="5"/>
  <c r="QY18" i="5"/>
  <c r="QY20" i="5"/>
  <c r="SP32" i="5"/>
  <c r="SP39" i="5"/>
  <c r="SP47" i="5"/>
  <c r="QY52" i="5"/>
  <c r="SY58" i="5"/>
  <c r="SP58" i="5"/>
  <c r="O65" i="5"/>
  <c r="SY65" i="5"/>
  <c r="QY68" i="5"/>
  <c r="SP70" i="5"/>
  <c r="SY89" i="5"/>
  <c r="QY104" i="5"/>
  <c r="SP115" i="5"/>
  <c r="SY66" i="5"/>
  <c r="SZ90" i="5"/>
  <c r="SZ101" i="5"/>
  <c r="CV106" i="5"/>
  <c r="SY106" i="5"/>
  <c r="SY49" i="5"/>
  <c r="SP51" i="5"/>
  <c r="SZ56" i="5"/>
  <c r="NI116" i="5"/>
  <c r="QY60" i="5"/>
  <c r="QY63" i="5"/>
  <c r="SY67" i="5"/>
  <c r="SP72" i="5"/>
  <c r="QY73" i="5"/>
  <c r="SY96" i="5"/>
  <c r="O84" i="5"/>
  <c r="SY84" i="5"/>
  <c r="SZ87" i="5"/>
  <c r="SY88" i="5"/>
  <c r="O90" i="5"/>
  <c r="SY90" i="5"/>
  <c r="SZ94" i="5"/>
  <c r="SZ73" i="5"/>
  <c r="SZ91" i="5"/>
  <c r="SZ93" i="5"/>
  <c r="O64" i="5"/>
  <c r="SY64" i="5"/>
  <c r="SY74" i="5"/>
  <c r="O74" i="5"/>
  <c r="SZ77" i="5"/>
  <c r="O91" i="5"/>
  <c r="SY91" i="5"/>
  <c r="BE99" i="5"/>
  <c r="SY99" i="5"/>
  <c r="CV103" i="5"/>
  <c r="SY103" i="5"/>
  <c r="SZ78" i="5"/>
  <c r="SZ83" i="5"/>
  <c r="O95" i="5"/>
  <c r="SY95" i="5"/>
  <c r="SY111" i="5"/>
  <c r="BE111" i="5"/>
  <c r="SZ105" i="5"/>
  <c r="SY108" i="5"/>
  <c r="CV108" i="5"/>
  <c r="SZ112" i="5"/>
  <c r="SY104" i="5"/>
  <c r="SY94" i="5"/>
  <c r="SY98" i="5"/>
  <c r="SZ106" i="5"/>
  <c r="O112" i="5"/>
  <c r="SY112" i="5"/>
  <c r="SY92" i="5"/>
  <c r="JL100" i="5"/>
  <c r="SZ102" i="5"/>
  <c r="SY109" i="5"/>
  <c r="SZ111" i="5"/>
  <c r="SY105" i="5"/>
  <c r="O105" i="5"/>
  <c r="SZ109" i="5"/>
  <c r="CV110" i="5"/>
  <c r="SY110" i="5"/>
  <c r="O113" i="5"/>
  <c r="SY113" i="5"/>
  <c r="SZ114" i="5"/>
  <c r="FD115" i="5"/>
  <c r="FD108" i="5"/>
  <c r="FD114" i="5"/>
  <c r="FD111" i="5"/>
  <c r="FD103" i="5"/>
  <c r="FD101" i="5"/>
  <c r="FD100" i="5"/>
  <c r="FD99" i="5"/>
  <c r="FD97" i="5"/>
  <c r="FD113" i="5"/>
  <c r="FD106" i="5"/>
  <c r="FD102" i="5"/>
  <c r="FD112" i="5"/>
  <c r="FD110" i="5"/>
  <c r="SY76" i="5"/>
  <c r="SZ100" i="5"/>
  <c r="SY101" i="5"/>
  <c r="QS115" i="5"/>
  <c r="QS113" i="5"/>
  <c r="QS114" i="5"/>
  <c r="QS108" i="5"/>
  <c r="QS106" i="5"/>
  <c r="QS109" i="5"/>
  <c r="QS107" i="5"/>
  <c r="QS102" i="5"/>
  <c r="QS104" i="5"/>
  <c r="QS103" i="5"/>
  <c r="QS101" i="5"/>
  <c r="QS87" i="5"/>
  <c r="SZ104" i="5"/>
  <c r="SY114" i="5"/>
  <c r="SY115" i="5"/>
  <c r="RE18" i="4"/>
  <c r="RE23" i="4"/>
  <c r="DS6" i="4"/>
  <c r="MD37" i="6" l="1"/>
  <c r="ME37" i="6" s="1"/>
  <c r="MD32" i="6"/>
  <c r="ME32" i="6" s="1"/>
  <c r="MD33" i="6"/>
  <c r="ME33" i="6" s="1"/>
  <c r="MD35" i="6"/>
  <c r="ME35" i="6" s="1"/>
  <c r="MD31" i="6"/>
  <c r="ME31" i="6" s="1"/>
  <c r="MD36" i="6"/>
  <c r="ME36" i="6" s="1"/>
  <c r="MD34" i="6"/>
  <c r="ME34" i="6" s="1"/>
  <c r="JK127" i="6"/>
  <c r="FO71" i="6"/>
  <c r="FO92" i="6"/>
  <c r="FO68" i="6"/>
  <c r="FO107" i="6"/>
  <c r="FO64" i="6"/>
  <c r="FO47" i="6"/>
  <c r="FO96" i="6"/>
  <c r="FO81" i="6"/>
  <c r="FO80" i="6"/>
  <c r="FO103" i="6"/>
  <c r="FO69" i="6"/>
  <c r="FO51" i="6"/>
  <c r="FO83" i="6"/>
  <c r="FO42" i="6"/>
  <c r="FO74" i="6"/>
  <c r="FO89" i="6"/>
  <c r="FO93" i="6"/>
  <c r="FO45" i="6"/>
  <c r="FO100" i="6"/>
  <c r="FO112" i="6"/>
  <c r="FO82" i="6"/>
  <c r="FO49" i="6"/>
  <c r="FO59" i="6"/>
  <c r="FO46" i="6"/>
  <c r="FO111" i="6"/>
  <c r="FO61" i="6"/>
  <c r="FO106" i="6"/>
  <c r="FO102" i="6"/>
  <c r="FO60" i="6"/>
  <c r="FO110" i="6"/>
  <c r="FO78" i="6"/>
  <c r="FO75" i="6"/>
  <c r="FO105" i="6"/>
  <c r="FO73" i="6"/>
  <c r="FO91" i="6"/>
  <c r="FO77" i="6"/>
  <c r="FO86" i="6"/>
  <c r="FO66" i="6"/>
  <c r="FO101" i="6"/>
  <c r="FO84" i="6"/>
  <c r="FO90" i="6"/>
  <c r="FO108" i="6"/>
  <c r="FO58" i="6"/>
  <c r="FO48" i="6"/>
  <c r="FO104" i="6"/>
  <c r="FO57" i="6"/>
  <c r="FO70" i="6"/>
  <c r="FO62" i="6"/>
  <c r="FO55" i="6"/>
  <c r="FO72" i="6"/>
  <c r="FO50" i="6"/>
  <c r="FO94" i="6"/>
  <c r="FO76" i="6"/>
  <c r="FO99" i="6"/>
  <c r="FO53" i="6"/>
  <c r="FO79" i="6"/>
  <c r="FO56" i="6"/>
  <c r="FO43" i="6"/>
  <c r="FO65" i="6"/>
  <c r="FO97" i="6"/>
  <c r="FO109" i="6"/>
  <c r="FO88" i="6"/>
  <c r="FO44" i="6"/>
  <c r="FO95" i="6"/>
  <c r="FO54" i="6"/>
  <c r="FO63" i="6"/>
  <c r="FO98" i="6"/>
  <c r="FO67" i="6"/>
  <c r="FO85" i="6"/>
  <c r="DX30" i="6"/>
  <c r="DX20" i="6"/>
  <c r="DX26" i="6"/>
  <c r="DX5" i="6"/>
  <c r="DX15" i="6"/>
  <c r="DX12" i="6"/>
  <c r="DX11" i="6"/>
  <c r="DX6" i="6"/>
  <c r="DX28" i="6"/>
  <c r="DX22" i="6"/>
  <c r="DX27" i="6"/>
  <c r="DX24" i="6"/>
  <c r="DX18" i="6"/>
  <c r="DX19" i="6"/>
  <c r="DX29" i="6"/>
  <c r="DX13" i="6"/>
  <c r="DX3" i="6"/>
  <c r="DX25" i="6"/>
  <c r="DX10" i="6"/>
  <c r="DX23" i="6"/>
  <c r="DX16" i="6"/>
  <c r="DX14" i="6"/>
  <c r="DX9" i="6"/>
  <c r="DX8" i="6"/>
  <c r="DX17" i="6"/>
  <c r="DX21" i="6"/>
  <c r="DX7" i="6"/>
  <c r="DX4" i="6"/>
  <c r="KO21" i="4"/>
  <c r="KP21" i="4" s="1"/>
  <c r="MS127" i="6"/>
  <c r="DL127" i="6"/>
  <c r="GT127" i="6"/>
  <c r="LS127" i="6"/>
  <c r="NP127" i="6"/>
  <c r="KB127" i="6"/>
  <c r="AD127" i="6"/>
  <c r="NJ127" i="6"/>
  <c r="SR127" i="6"/>
  <c r="SV127" i="6"/>
  <c r="FI127" i="6"/>
  <c r="IQ127" i="6"/>
  <c r="IK127" i="6"/>
  <c r="BD127" i="6"/>
  <c r="CU127" i="6"/>
  <c r="HC127" i="6"/>
  <c r="BU127" i="6"/>
  <c r="KH127" i="6"/>
  <c r="DU127" i="6"/>
  <c r="FL127" i="6"/>
  <c r="EL127" i="6"/>
  <c r="IT127" i="6"/>
  <c r="GZ127" i="6"/>
  <c r="PG127" i="6"/>
  <c r="QS127" i="6"/>
  <c r="DR127" i="6"/>
  <c r="PJ127" i="6"/>
  <c r="TC127" i="6"/>
  <c r="MB127" i="6"/>
  <c r="KK127" i="6"/>
  <c r="PA127" i="6"/>
  <c r="HT127" i="6"/>
  <c r="N127" i="6"/>
  <c r="FC127" i="6"/>
  <c r="LY127" i="6"/>
  <c r="SL127" i="6"/>
  <c r="TB127" i="6"/>
  <c r="LB127" i="6"/>
  <c r="AR25" i="5"/>
  <c r="AS25" i="5" s="1"/>
  <c r="DM116" i="5"/>
  <c r="KO20" i="5"/>
  <c r="KP20" i="5" s="1"/>
  <c r="KQ20" i="5" s="1"/>
  <c r="IL116" i="5"/>
  <c r="AR18" i="5"/>
  <c r="AS18" i="5" s="1"/>
  <c r="AP29" i="5"/>
  <c r="AQ29" i="5" s="1"/>
  <c r="AR29" i="5" s="1"/>
  <c r="AS29" i="5" s="1"/>
  <c r="PB116" i="5"/>
  <c r="NK116" i="5"/>
  <c r="AE116" i="5"/>
  <c r="KC116" i="5"/>
  <c r="HU116" i="5"/>
  <c r="AP27" i="5"/>
  <c r="AQ27" i="5" s="1"/>
  <c r="AR27" i="5" s="1"/>
  <c r="AS27" i="5" s="1"/>
  <c r="GU116" i="5"/>
  <c r="BV116" i="5"/>
  <c r="KO26" i="4"/>
  <c r="KP26" i="4" s="1"/>
  <c r="NQ116" i="5"/>
  <c r="KO20" i="4"/>
  <c r="KP20" i="4" s="1"/>
  <c r="SP116" i="5"/>
  <c r="LZ116" i="5"/>
  <c r="AR20" i="5"/>
  <c r="AS20" i="5" s="1"/>
  <c r="IR116" i="5"/>
  <c r="AR23" i="5"/>
  <c r="AS23" i="5" s="1"/>
  <c r="PH116" i="5"/>
  <c r="KI116" i="5"/>
  <c r="KN18" i="5"/>
  <c r="KO18" i="5" s="1"/>
  <c r="KP18" i="5" s="1"/>
  <c r="KQ18" i="5" s="1"/>
  <c r="DS116" i="5"/>
  <c r="AS30" i="5"/>
  <c r="AS28" i="5"/>
  <c r="DV116" i="5"/>
  <c r="EM116" i="5"/>
  <c r="QY116" i="5"/>
  <c r="MC116" i="5"/>
  <c r="PK116" i="5"/>
  <c r="KN25" i="5"/>
  <c r="KO25" i="5" s="1"/>
  <c r="KP25" i="5" s="1"/>
  <c r="KQ25" i="5" s="1"/>
  <c r="HA116" i="5"/>
  <c r="HD116" i="5"/>
  <c r="BE116" i="5"/>
  <c r="FJ116" i="5"/>
  <c r="QS116" i="5"/>
  <c r="IU116" i="5"/>
  <c r="CV116" i="5"/>
  <c r="LT116" i="5"/>
  <c r="O116" i="5"/>
  <c r="AF59" i="5" s="1"/>
  <c r="AM59" i="5" s="1"/>
  <c r="FM116" i="5"/>
  <c r="FD116" i="5"/>
  <c r="SY116" i="5"/>
  <c r="HF19" i="5"/>
  <c r="HG19" i="5" s="1"/>
  <c r="HH19" i="5" s="1"/>
  <c r="HI19" i="5" s="1"/>
  <c r="KN26" i="5"/>
  <c r="KO26" i="5" s="1"/>
  <c r="KP26" i="5" s="1"/>
  <c r="KQ26" i="5" s="1"/>
  <c r="GD116" i="5"/>
  <c r="AS17" i="5"/>
  <c r="KN24" i="5"/>
  <c r="KO24" i="5" s="1"/>
  <c r="KP24" i="5" s="1"/>
  <c r="KQ24" i="5" s="1"/>
  <c r="SZ116" i="5"/>
  <c r="SS116" i="5"/>
  <c r="SJ116" i="5"/>
  <c r="LC116" i="5"/>
  <c r="KN19" i="5"/>
  <c r="KO19" i="5" s="1"/>
  <c r="KP19" i="5" s="1"/>
  <c r="KQ19" i="5" s="1"/>
  <c r="KL116" i="5"/>
  <c r="KO25" i="4"/>
  <c r="KP25" i="4" s="1"/>
  <c r="JL116" i="5"/>
  <c r="HF17" i="5"/>
  <c r="HG17" i="5" s="1"/>
  <c r="HH17" i="5" s="1"/>
  <c r="HI17" i="5" s="1"/>
  <c r="HF18" i="5"/>
  <c r="HG18" i="5" s="1"/>
  <c r="HH18" i="5" s="1"/>
  <c r="HI18" i="5" s="1"/>
  <c r="SW46" i="4"/>
  <c r="SX46" i="4" s="1"/>
  <c r="SW47" i="4"/>
  <c r="SX47" i="4" s="1"/>
  <c r="SW53" i="4"/>
  <c r="SX53" i="4" s="1"/>
  <c r="SW57" i="4"/>
  <c r="SX57" i="4" s="1"/>
  <c r="SW58" i="4"/>
  <c r="SX58" i="4" s="1"/>
  <c r="SW62" i="4"/>
  <c r="SX62" i="4" s="1"/>
  <c r="SW64" i="4"/>
  <c r="SX64" i="4" s="1"/>
  <c r="SW66" i="4"/>
  <c r="SX66" i="4" s="1"/>
  <c r="SW68" i="4"/>
  <c r="SX68" i="4" s="1"/>
  <c r="SW71" i="4"/>
  <c r="SX71" i="4" s="1"/>
  <c r="SW17" i="4"/>
  <c r="SX17" i="4" s="1"/>
  <c r="SW18" i="4"/>
  <c r="SX18" i="4" s="1"/>
  <c r="SW19" i="4"/>
  <c r="SX19" i="4" s="1"/>
  <c r="SW20" i="4"/>
  <c r="SX20" i="4" s="1"/>
  <c r="SW21" i="4"/>
  <c r="SX21" i="4" s="1"/>
  <c r="SW22" i="4"/>
  <c r="SX22" i="4" s="1"/>
  <c r="SW23" i="4"/>
  <c r="SX23" i="4" s="1"/>
  <c r="SW24" i="4"/>
  <c r="SX24" i="4" s="1"/>
  <c r="SW25" i="4"/>
  <c r="SX25" i="4" s="1"/>
  <c r="SW26" i="4"/>
  <c r="SX26" i="4" s="1"/>
  <c r="SW27" i="4"/>
  <c r="SX27" i="4" s="1"/>
  <c r="SW28" i="4"/>
  <c r="SX28" i="4" s="1"/>
  <c r="SW29" i="4"/>
  <c r="SX29" i="4" s="1"/>
  <c r="SW30" i="4"/>
  <c r="SX30" i="4" s="1"/>
  <c r="RF17" i="4"/>
  <c r="RF18" i="4"/>
  <c r="RF19" i="4"/>
  <c r="RF20" i="4"/>
  <c r="RF21" i="4"/>
  <c r="RF22" i="4"/>
  <c r="RF23" i="4"/>
  <c r="RF24" i="4"/>
  <c r="RF25" i="4"/>
  <c r="RF26" i="4"/>
  <c r="RF27" i="4"/>
  <c r="RF28" i="4"/>
  <c r="RF29" i="4"/>
  <c r="RF30" i="4"/>
  <c r="QP4" i="4"/>
  <c r="QP5" i="4"/>
  <c r="QP6" i="4"/>
  <c r="QP7" i="4"/>
  <c r="QP8" i="4"/>
  <c r="QP9" i="4"/>
  <c r="QP10" i="4"/>
  <c r="QP11" i="4"/>
  <c r="QP12" i="4"/>
  <c r="QP13" i="4"/>
  <c r="QP14" i="4"/>
  <c r="QP15" i="4"/>
  <c r="QP16" i="4"/>
  <c r="QP17" i="4"/>
  <c r="QP18" i="4"/>
  <c r="QP19" i="4"/>
  <c r="QP20" i="4"/>
  <c r="QP21" i="4"/>
  <c r="QP22" i="4"/>
  <c r="QP23" i="4"/>
  <c r="QP24" i="4"/>
  <c r="QP25" i="4"/>
  <c r="QP26" i="4"/>
  <c r="QP27" i="4"/>
  <c r="QP28" i="4"/>
  <c r="QP29" i="4"/>
  <c r="QP30" i="4"/>
  <c r="QP31" i="4"/>
  <c r="QP32" i="4"/>
  <c r="QP33" i="4"/>
  <c r="QP34" i="4"/>
  <c r="QP35" i="4"/>
  <c r="QP36" i="4"/>
  <c r="QP37" i="4"/>
  <c r="QP38" i="4"/>
  <c r="QP39" i="4"/>
  <c r="QP40" i="4"/>
  <c r="QP41" i="4"/>
  <c r="QP42" i="4"/>
  <c r="QP43" i="4"/>
  <c r="QP44" i="4"/>
  <c r="QP45" i="4"/>
  <c r="QP46" i="4"/>
  <c r="QP47" i="4"/>
  <c r="QP48" i="4"/>
  <c r="QP49" i="4"/>
  <c r="QP50" i="4"/>
  <c r="QP51" i="4"/>
  <c r="QP52" i="4"/>
  <c r="QP53" i="4"/>
  <c r="QP54" i="4"/>
  <c r="QP55" i="4"/>
  <c r="QP56" i="4"/>
  <c r="QP57" i="4"/>
  <c r="QP58" i="4"/>
  <c r="QP59" i="4"/>
  <c r="QP60" i="4"/>
  <c r="QP61" i="4"/>
  <c r="QP62" i="4"/>
  <c r="QP63" i="4"/>
  <c r="QP64" i="4"/>
  <c r="QP65" i="4"/>
  <c r="QP66" i="4"/>
  <c r="QP67" i="4"/>
  <c r="QP68" i="4"/>
  <c r="QP69" i="4"/>
  <c r="QP70" i="4"/>
  <c r="QP71" i="4"/>
  <c r="QP72" i="4"/>
  <c r="QP73" i="4"/>
  <c r="QP74" i="4"/>
  <c r="QP75" i="4"/>
  <c r="QP76" i="4"/>
  <c r="QP77" i="4"/>
  <c r="QP78" i="4"/>
  <c r="QP79" i="4"/>
  <c r="QP80" i="4"/>
  <c r="QP81" i="4"/>
  <c r="QP82" i="4"/>
  <c r="QP83" i="4"/>
  <c r="QP84" i="4"/>
  <c r="QP85" i="4"/>
  <c r="QP86" i="4"/>
  <c r="QP87" i="4"/>
  <c r="QP88" i="4"/>
  <c r="QP89" i="4"/>
  <c r="QP90" i="4"/>
  <c r="QP91" i="4"/>
  <c r="QP92" i="4"/>
  <c r="QP93" i="4"/>
  <c r="QP94" i="4"/>
  <c r="QP95" i="4"/>
  <c r="QP96" i="4"/>
  <c r="QP97" i="4"/>
  <c r="QP98" i="4"/>
  <c r="QP99" i="4"/>
  <c r="QP100" i="4"/>
  <c r="QP101" i="4"/>
  <c r="QP102" i="4"/>
  <c r="QP103" i="4"/>
  <c r="QP104" i="4"/>
  <c r="QP105" i="4"/>
  <c r="QP106" i="4"/>
  <c r="QP107" i="4"/>
  <c r="QP108" i="4"/>
  <c r="QP109" i="4"/>
  <c r="QP110" i="4"/>
  <c r="QP111" i="4"/>
  <c r="QP112" i="4"/>
  <c r="QP113" i="4"/>
  <c r="QP114" i="4"/>
  <c r="QP115" i="4"/>
  <c r="QP3" i="4"/>
  <c r="QE4" i="4"/>
  <c r="QB4" i="4" s="1"/>
  <c r="QE5" i="4"/>
  <c r="QB5" i="4" s="1"/>
  <c r="QE6" i="4"/>
  <c r="QB6" i="4" s="1"/>
  <c r="QE7" i="4"/>
  <c r="QB7" i="4" s="1"/>
  <c r="QE8" i="4"/>
  <c r="QB8" i="4" s="1"/>
  <c r="QE9" i="4"/>
  <c r="QE10" i="4"/>
  <c r="QE11" i="4"/>
  <c r="QE12" i="4"/>
  <c r="QB12" i="4" s="1"/>
  <c r="QE13" i="4"/>
  <c r="QB13" i="4" s="1"/>
  <c r="QE14" i="4"/>
  <c r="QB14" i="4" s="1"/>
  <c r="QE15" i="4"/>
  <c r="QB15" i="4" s="1"/>
  <c r="QE16" i="4"/>
  <c r="QB16" i="4" s="1"/>
  <c r="QE17" i="4"/>
  <c r="QE18" i="4"/>
  <c r="QE19" i="4"/>
  <c r="QE20" i="4"/>
  <c r="QE21" i="4"/>
  <c r="QE22" i="4"/>
  <c r="QE23" i="4"/>
  <c r="QE24" i="4"/>
  <c r="QE25" i="4"/>
  <c r="QE26" i="4"/>
  <c r="QE27" i="4"/>
  <c r="QE28" i="4"/>
  <c r="QE29" i="4"/>
  <c r="QE30" i="4"/>
  <c r="OY4" i="4"/>
  <c r="OY5" i="4"/>
  <c r="OY6" i="4"/>
  <c r="OY7" i="4"/>
  <c r="OY8" i="4"/>
  <c r="OY9" i="4"/>
  <c r="OY10" i="4"/>
  <c r="OY11" i="4"/>
  <c r="OY12" i="4"/>
  <c r="OY13" i="4"/>
  <c r="OY14" i="4"/>
  <c r="OY15" i="4"/>
  <c r="OY16" i="4"/>
  <c r="OY17" i="4"/>
  <c r="OY18" i="4"/>
  <c r="OY19" i="4"/>
  <c r="OY20" i="4"/>
  <c r="OY21" i="4"/>
  <c r="OY22" i="4"/>
  <c r="OY23" i="4"/>
  <c r="OY24" i="4"/>
  <c r="OY25" i="4"/>
  <c r="OY26" i="4"/>
  <c r="OY27" i="4"/>
  <c r="OY28" i="4"/>
  <c r="OY29" i="4"/>
  <c r="OY30" i="4"/>
  <c r="OY3" i="4"/>
  <c r="ON4" i="4"/>
  <c r="OK4" i="4" s="1"/>
  <c r="ON5" i="4"/>
  <c r="OK5" i="4" s="1"/>
  <c r="ON6" i="4"/>
  <c r="OK6" i="4" s="1"/>
  <c r="ON7" i="4"/>
  <c r="OK7" i="4" s="1"/>
  <c r="ON8" i="4"/>
  <c r="OK8" i="4" s="1"/>
  <c r="ON9" i="4"/>
  <c r="OK9" i="4" s="1"/>
  <c r="ON10" i="4"/>
  <c r="OK10" i="4" s="1"/>
  <c r="ON11" i="4"/>
  <c r="OK11" i="4" s="1"/>
  <c r="ON12" i="4"/>
  <c r="OK12" i="4" s="1"/>
  <c r="ON13" i="4"/>
  <c r="OK13" i="4" s="1"/>
  <c r="ON14" i="4"/>
  <c r="OK14" i="4" s="1"/>
  <c r="ON15" i="4"/>
  <c r="OK15" i="4" s="1"/>
  <c r="ON16" i="4"/>
  <c r="OK16" i="4" s="1"/>
  <c r="ON17" i="4"/>
  <c r="OK17" i="4" s="1"/>
  <c r="ON18" i="4"/>
  <c r="OK18" i="4" s="1"/>
  <c r="ON19" i="4"/>
  <c r="OK19" i="4" s="1"/>
  <c r="ON20" i="4"/>
  <c r="OK20" i="4" s="1"/>
  <c r="ON21" i="4"/>
  <c r="OK21" i="4" s="1"/>
  <c r="ON22" i="4"/>
  <c r="OK22" i="4" s="1"/>
  <c r="ON23" i="4"/>
  <c r="OK23" i="4" s="1"/>
  <c r="ON24" i="4"/>
  <c r="OK24" i="4" s="1"/>
  <c r="ON25" i="4"/>
  <c r="OK25" i="4" s="1"/>
  <c r="ON26" i="4"/>
  <c r="OK26" i="4" s="1"/>
  <c r="ON27" i="4"/>
  <c r="OK27" i="4" s="1"/>
  <c r="ON28" i="4"/>
  <c r="OK28" i="4" s="1"/>
  <c r="ON29" i="4"/>
  <c r="OK29" i="4" s="1"/>
  <c r="ON30" i="4"/>
  <c r="OK30" i="4" s="1"/>
  <c r="NH31" i="4"/>
  <c r="NH32" i="4"/>
  <c r="NH33" i="4"/>
  <c r="NH34" i="4"/>
  <c r="NH35" i="4"/>
  <c r="NH36" i="4"/>
  <c r="NH37" i="4"/>
  <c r="NH38" i="4"/>
  <c r="NH39" i="4"/>
  <c r="NH40" i="4"/>
  <c r="NH41" i="4"/>
  <c r="NH42" i="4"/>
  <c r="NH43" i="4"/>
  <c r="NH44" i="4"/>
  <c r="NH45" i="4"/>
  <c r="NH46" i="4"/>
  <c r="NH47" i="4"/>
  <c r="NH48" i="4"/>
  <c r="NH49" i="4"/>
  <c r="NH50" i="4"/>
  <c r="NH51" i="4"/>
  <c r="NH52" i="4"/>
  <c r="NH53" i="4"/>
  <c r="NH54" i="4"/>
  <c r="NH55" i="4"/>
  <c r="NH56" i="4"/>
  <c r="NH57" i="4"/>
  <c r="NH58" i="4"/>
  <c r="NH59" i="4"/>
  <c r="NH60" i="4"/>
  <c r="NH61" i="4"/>
  <c r="NH62" i="4"/>
  <c r="NH63" i="4"/>
  <c r="NH64" i="4"/>
  <c r="NH65" i="4"/>
  <c r="NH66" i="4"/>
  <c r="NH67" i="4"/>
  <c r="NH68" i="4"/>
  <c r="NH69" i="4"/>
  <c r="NH70" i="4"/>
  <c r="NH71" i="4"/>
  <c r="NH72" i="4"/>
  <c r="NH73" i="4"/>
  <c r="NH74" i="4"/>
  <c r="NH75" i="4"/>
  <c r="NH76" i="4"/>
  <c r="NH77" i="4"/>
  <c r="NH78" i="4"/>
  <c r="NH79" i="4"/>
  <c r="NH80" i="4"/>
  <c r="NH81" i="4"/>
  <c r="NH82" i="4"/>
  <c r="NH83" i="4"/>
  <c r="NH84" i="4"/>
  <c r="NH85" i="4"/>
  <c r="NH86" i="4"/>
  <c r="NH87" i="4"/>
  <c r="NH88" i="4"/>
  <c r="NH89" i="4"/>
  <c r="NH90" i="4"/>
  <c r="NH91" i="4"/>
  <c r="NH92" i="4"/>
  <c r="NH93" i="4"/>
  <c r="NH94" i="4"/>
  <c r="NH95" i="4"/>
  <c r="NH96" i="4"/>
  <c r="NH97" i="4"/>
  <c r="NH98" i="4"/>
  <c r="NH99" i="4"/>
  <c r="NH100" i="4"/>
  <c r="NH101" i="4"/>
  <c r="NH102" i="4"/>
  <c r="NH103" i="4"/>
  <c r="NH104" i="4"/>
  <c r="NH105" i="4"/>
  <c r="NH106" i="4"/>
  <c r="NH107" i="4"/>
  <c r="NH108" i="4"/>
  <c r="NH109" i="4"/>
  <c r="NH110" i="4"/>
  <c r="NH111" i="4"/>
  <c r="NH112" i="4"/>
  <c r="NH113" i="4"/>
  <c r="NH114" i="4"/>
  <c r="NH115" i="4"/>
  <c r="NH4" i="4"/>
  <c r="NH5" i="4"/>
  <c r="NH6" i="4"/>
  <c r="NH7" i="4"/>
  <c r="NH8" i="4"/>
  <c r="NH9" i="4"/>
  <c r="NH10" i="4"/>
  <c r="NH11" i="4"/>
  <c r="NH12" i="4"/>
  <c r="NH13" i="4"/>
  <c r="NH14" i="4"/>
  <c r="NH15" i="4"/>
  <c r="NH16" i="4"/>
  <c r="NH17" i="4"/>
  <c r="NY17" i="4" s="1"/>
  <c r="NH18" i="4"/>
  <c r="NY18" i="4" s="1"/>
  <c r="NH19" i="4"/>
  <c r="NY19" i="4" s="1"/>
  <c r="NH20" i="4"/>
  <c r="NY20" i="4" s="1"/>
  <c r="NH21" i="4"/>
  <c r="NY21" i="4" s="1"/>
  <c r="NH22" i="4"/>
  <c r="NY22" i="4" s="1"/>
  <c r="NH23" i="4"/>
  <c r="NY23" i="4" s="1"/>
  <c r="NH24" i="4"/>
  <c r="NY24" i="4" s="1"/>
  <c r="NH25" i="4"/>
  <c r="NY25" i="4" s="1"/>
  <c r="NH26" i="4"/>
  <c r="NY26" i="4" s="1"/>
  <c r="NH27" i="4"/>
  <c r="NY27" i="4" s="1"/>
  <c r="NH28" i="4"/>
  <c r="NY28" i="4" s="1"/>
  <c r="NH29" i="4"/>
  <c r="NY29" i="4" s="1"/>
  <c r="NH30" i="4"/>
  <c r="NY30" i="4" s="1"/>
  <c r="NH3" i="4"/>
  <c r="MW4" i="4"/>
  <c r="MT4" i="4" s="1"/>
  <c r="MW5" i="4"/>
  <c r="MT5" i="4" s="1"/>
  <c r="MW6" i="4"/>
  <c r="MT6" i="4" s="1"/>
  <c r="MW7" i="4"/>
  <c r="MT7" i="4" s="1"/>
  <c r="MW8" i="4"/>
  <c r="MT8" i="4" s="1"/>
  <c r="MW9" i="4"/>
  <c r="MW10" i="4"/>
  <c r="MW11" i="4"/>
  <c r="MW12" i="4"/>
  <c r="MT12" i="4" s="1"/>
  <c r="MW13" i="4"/>
  <c r="MT13" i="4" s="1"/>
  <c r="MW14" i="4"/>
  <c r="MT14" i="4" s="1"/>
  <c r="MW15" i="4"/>
  <c r="MT15" i="4" s="1"/>
  <c r="MW16" i="4"/>
  <c r="MT16" i="4" s="1"/>
  <c r="MW17" i="4"/>
  <c r="MW18" i="4"/>
  <c r="MW19" i="4"/>
  <c r="MW20" i="4"/>
  <c r="MW21" i="4"/>
  <c r="MW22" i="4"/>
  <c r="MW23" i="4"/>
  <c r="MW24" i="4"/>
  <c r="MW25" i="4"/>
  <c r="MW26" i="4"/>
  <c r="MW27" i="4"/>
  <c r="MW28" i="4"/>
  <c r="MW29" i="4"/>
  <c r="MW30" i="4"/>
  <c r="LQ31" i="4"/>
  <c r="LQ32" i="4"/>
  <c r="LQ33" i="4"/>
  <c r="LQ34" i="4"/>
  <c r="LQ35" i="4"/>
  <c r="LQ36" i="4"/>
  <c r="LQ37" i="4"/>
  <c r="LQ38" i="4"/>
  <c r="LQ39" i="4"/>
  <c r="LQ40" i="4"/>
  <c r="LQ41" i="4"/>
  <c r="LQ42" i="4"/>
  <c r="LQ43" i="4"/>
  <c r="LQ44" i="4"/>
  <c r="LQ45" i="4"/>
  <c r="LQ46" i="4"/>
  <c r="LQ47" i="4"/>
  <c r="LQ48" i="4"/>
  <c r="LQ49" i="4"/>
  <c r="LQ50" i="4"/>
  <c r="LQ51" i="4"/>
  <c r="LQ52" i="4"/>
  <c r="LQ53" i="4"/>
  <c r="LQ54" i="4"/>
  <c r="LQ55" i="4"/>
  <c r="LQ56" i="4"/>
  <c r="LQ57" i="4"/>
  <c r="LQ58" i="4"/>
  <c r="LQ59" i="4"/>
  <c r="LQ60" i="4"/>
  <c r="LQ61" i="4"/>
  <c r="LQ62" i="4"/>
  <c r="LQ63" i="4"/>
  <c r="LQ64" i="4"/>
  <c r="LQ65" i="4"/>
  <c r="LQ66" i="4"/>
  <c r="LQ67" i="4"/>
  <c r="LQ68" i="4"/>
  <c r="LQ69" i="4"/>
  <c r="LQ70" i="4"/>
  <c r="LQ71" i="4"/>
  <c r="LQ72" i="4"/>
  <c r="LQ73" i="4"/>
  <c r="LQ74" i="4"/>
  <c r="LQ75" i="4"/>
  <c r="LQ76" i="4"/>
  <c r="LQ77" i="4"/>
  <c r="LQ78" i="4"/>
  <c r="LQ79" i="4"/>
  <c r="LQ80" i="4"/>
  <c r="LQ81" i="4"/>
  <c r="LQ82" i="4"/>
  <c r="LQ83" i="4"/>
  <c r="LQ84" i="4"/>
  <c r="LQ85" i="4"/>
  <c r="LQ86" i="4"/>
  <c r="LQ87" i="4"/>
  <c r="LQ88" i="4"/>
  <c r="LQ89" i="4"/>
  <c r="LQ90" i="4"/>
  <c r="LQ91" i="4"/>
  <c r="LQ92" i="4"/>
  <c r="LQ93" i="4"/>
  <c r="LQ94" i="4"/>
  <c r="LQ95" i="4"/>
  <c r="LQ96" i="4"/>
  <c r="LQ97" i="4"/>
  <c r="LQ98" i="4"/>
  <c r="LQ99" i="4"/>
  <c r="LQ100" i="4"/>
  <c r="LQ101" i="4"/>
  <c r="LQ102" i="4"/>
  <c r="LQ103" i="4"/>
  <c r="LQ104" i="4"/>
  <c r="LQ105" i="4"/>
  <c r="LQ106" i="4"/>
  <c r="LQ107" i="4"/>
  <c r="LQ108" i="4"/>
  <c r="LQ109" i="4"/>
  <c r="LQ110" i="4"/>
  <c r="LQ111" i="4"/>
  <c r="LQ112" i="4"/>
  <c r="LQ113" i="4"/>
  <c r="LQ114" i="4"/>
  <c r="LQ115" i="4"/>
  <c r="LQ4" i="4"/>
  <c r="LQ5" i="4"/>
  <c r="LQ6" i="4"/>
  <c r="LQ7" i="4"/>
  <c r="LQ8" i="4"/>
  <c r="LQ9" i="4"/>
  <c r="LQ10" i="4"/>
  <c r="LQ11" i="4"/>
  <c r="LQ12" i="4"/>
  <c r="LQ13" i="4"/>
  <c r="LQ14" i="4"/>
  <c r="LQ15" i="4"/>
  <c r="LQ16" i="4"/>
  <c r="LQ17" i="4"/>
  <c r="LQ18" i="4"/>
  <c r="LQ19" i="4"/>
  <c r="LQ20" i="4"/>
  <c r="LQ21" i="4"/>
  <c r="LQ22" i="4"/>
  <c r="LQ23" i="4"/>
  <c r="LQ24" i="4"/>
  <c r="LQ25" i="4"/>
  <c r="LQ26" i="4"/>
  <c r="LQ27" i="4"/>
  <c r="LQ28" i="4"/>
  <c r="LQ29" i="4"/>
  <c r="LQ30" i="4"/>
  <c r="LQ3" i="4"/>
  <c r="LF4" i="4"/>
  <c r="LC4" i="4" s="1"/>
  <c r="LF5" i="4"/>
  <c r="LC5" i="4" s="1"/>
  <c r="LF6" i="4"/>
  <c r="LC6" i="4" s="1"/>
  <c r="LF7" i="4"/>
  <c r="LC7" i="4" s="1"/>
  <c r="LF8" i="4"/>
  <c r="LC8" i="4" s="1"/>
  <c r="LF9" i="4"/>
  <c r="LF10" i="4"/>
  <c r="LF11" i="4"/>
  <c r="LF12" i="4"/>
  <c r="LC12" i="4" s="1"/>
  <c r="LF13" i="4"/>
  <c r="LC13" i="4" s="1"/>
  <c r="LF14" i="4"/>
  <c r="LC14" i="4" s="1"/>
  <c r="LF15" i="4"/>
  <c r="LC15" i="4" s="1"/>
  <c r="LF16" i="4"/>
  <c r="LC16" i="4" s="1"/>
  <c r="LF17" i="4"/>
  <c r="LF18" i="4"/>
  <c r="LF19" i="4"/>
  <c r="LF20" i="4"/>
  <c r="LF21" i="4"/>
  <c r="LF22" i="4"/>
  <c r="LF23" i="4"/>
  <c r="LF24" i="4"/>
  <c r="LF25" i="4"/>
  <c r="LF26" i="4"/>
  <c r="LF27" i="4"/>
  <c r="LF28" i="4"/>
  <c r="LF29" i="4"/>
  <c r="LF30" i="4"/>
  <c r="JZ4" i="4"/>
  <c r="JZ5" i="4"/>
  <c r="JZ6" i="4"/>
  <c r="JZ7" i="4"/>
  <c r="JZ8" i="4"/>
  <c r="JZ9" i="4"/>
  <c r="JZ10" i="4"/>
  <c r="JZ11" i="4"/>
  <c r="JZ12" i="4"/>
  <c r="JZ13" i="4"/>
  <c r="JZ14" i="4"/>
  <c r="JZ15" i="4"/>
  <c r="JZ16" i="4"/>
  <c r="JZ17" i="4"/>
  <c r="KQ17" i="4" s="1"/>
  <c r="JZ18" i="4"/>
  <c r="KQ18" i="4" s="1"/>
  <c r="JZ19" i="4"/>
  <c r="KQ19" i="4" s="1"/>
  <c r="JZ20" i="4"/>
  <c r="JZ21" i="4"/>
  <c r="KQ21" i="4" s="1"/>
  <c r="JZ22" i="4"/>
  <c r="KQ22" i="4" s="1"/>
  <c r="JZ23" i="4"/>
  <c r="KQ23" i="4" s="1"/>
  <c r="JZ24" i="4"/>
  <c r="KQ24" i="4" s="1"/>
  <c r="JZ25" i="4"/>
  <c r="JZ26" i="4"/>
  <c r="JZ27" i="4"/>
  <c r="KQ27" i="4" s="1"/>
  <c r="JZ28" i="4"/>
  <c r="KQ28" i="4" s="1"/>
  <c r="JZ29" i="4"/>
  <c r="KQ29" i="4" s="1"/>
  <c r="JZ30" i="4"/>
  <c r="KQ30" i="4" s="1"/>
  <c r="JZ3" i="4"/>
  <c r="JO4" i="4"/>
  <c r="JL4" i="4" s="1"/>
  <c r="JO5" i="4"/>
  <c r="JL5" i="4" s="1"/>
  <c r="JO6" i="4"/>
  <c r="JL6" i="4" s="1"/>
  <c r="JO7" i="4"/>
  <c r="JL7" i="4" s="1"/>
  <c r="JO8" i="4"/>
  <c r="JL8" i="4" s="1"/>
  <c r="JO9" i="4"/>
  <c r="JO10" i="4"/>
  <c r="JO11" i="4"/>
  <c r="JO12" i="4"/>
  <c r="JL12" i="4" s="1"/>
  <c r="JO13" i="4"/>
  <c r="JL13" i="4" s="1"/>
  <c r="JO14" i="4"/>
  <c r="JL14" i="4" s="1"/>
  <c r="JO15" i="4"/>
  <c r="JL15" i="4" s="1"/>
  <c r="JO16" i="4"/>
  <c r="JL16" i="4" s="1"/>
  <c r="JO17" i="4"/>
  <c r="JO18" i="4"/>
  <c r="JO19" i="4"/>
  <c r="JO20" i="4"/>
  <c r="JO21" i="4"/>
  <c r="JO22" i="4"/>
  <c r="JO23" i="4"/>
  <c r="JO24" i="4"/>
  <c r="JO25" i="4"/>
  <c r="JO26" i="4"/>
  <c r="JO27" i="4"/>
  <c r="JO28" i="4"/>
  <c r="JO29" i="4"/>
  <c r="JO30" i="4"/>
  <c r="IY17" i="4"/>
  <c r="IY18" i="4"/>
  <c r="IY19" i="4"/>
  <c r="IY20" i="4"/>
  <c r="IY21" i="4"/>
  <c r="IY22" i="4"/>
  <c r="IY23" i="4"/>
  <c r="IY24" i="4"/>
  <c r="IY25" i="4"/>
  <c r="IY26" i="4"/>
  <c r="IY27" i="4"/>
  <c r="IY28" i="4"/>
  <c r="IY29" i="4"/>
  <c r="IY30" i="4"/>
  <c r="II4" i="4"/>
  <c r="II5" i="4"/>
  <c r="II6" i="4"/>
  <c r="II7" i="4"/>
  <c r="II8" i="4"/>
  <c r="II9" i="4"/>
  <c r="II10" i="4"/>
  <c r="II11" i="4"/>
  <c r="II12" i="4"/>
  <c r="II13" i="4"/>
  <c r="II14" i="4"/>
  <c r="II15" i="4"/>
  <c r="II16" i="4"/>
  <c r="II17" i="4"/>
  <c r="II18" i="4"/>
  <c r="II19" i="4"/>
  <c r="II20" i="4"/>
  <c r="II21" i="4"/>
  <c r="II22" i="4"/>
  <c r="II23" i="4"/>
  <c r="II24" i="4"/>
  <c r="II25" i="4"/>
  <c r="II26" i="4"/>
  <c r="II27" i="4"/>
  <c r="II28" i="4"/>
  <c r="II29" i="4"/>
  <c r="II30" i="4"/>
  <c r="II3" i="4"/>
  <c r="HX4" i="4"/>
  <c r="HU4" i="4" s="1"/>
  <c r="HX5" i="4"/>
  <c r="HU5" i="4" s="1"/>
  <c r="HX6" i="4"/>
  <c r="HU6" i="4" s="1"/>
  <c r="HX7" i="4"/>
  <c r="HU7" i="4" s="1"/>
  <c r="HX8" i="4"/>
  <c r="HU8" i="4" s="1"/>
  <c r="HX9" i="4"/>
  <c r="HX10" i="4"/>
  <c r="HX11" i="4"/>
  <c r="HX12" i="4"/>
  <c r="HU12" i="4" s="1"/>
  <c r="HX13" i="4"/>
  <c r="HU13" i="4" s="1"/>
  <c r="HX14" i="4"/>
  <c r="HU14" i="4" s="1"/>
  <c r="HX15" i="4"/>
  <c r="HU15" i="4" s="1"/>
  <c r="HX16" i="4"/>
  <c r="HU16" i="4" s="1"/>
  <c r="HX17" i="4"/>
  <c r="HX18" i="4"/>
  <c r="HX19" i="4"/>
  <c r="HX20" i="4"/>
  <c r="HX21" i="4"/>
  <c r="HX22" i="4"/>
  <c r="HX23" i="4"/>
  <c r="HX24" i="4"/>
  <c r="HX25" i="4"/>
  <c r="HX26" i="4"/>
  <c r="HX27" i="4"/>
  <c r="HX28" i="4"/>
  <c r="HX29" i="4"/>
  <c r="HX30" i="4"/>
  <c r="GR31" i="4"/>
  <c r="GR32" i="4"/>
  <c r="GR33" i="4"/>
  <c r="GR34" i="4"/>
  <c r="GR35" i="4"/>
  <c r="GR36" i="4"/>
  <c r="GR37" i="4"/>
  <c r="GR38" i="4"/>
  <c r="GR39" i="4"/>
  <c r="GR40" i="4"/>
  <c r="GR41" i="4"/>
  <c r="GR42" i="4"/>
  <c r="GR43" i="4"/>
  <c r="GR44" i="4"/>
  <c r="GR45" i="4"/>
  <c r="GR46" i="4"/>
  <c r="GR47" i="4"/>
  <c r="GR48" i="4"/>
  <c r="GR49" i="4"/>
  <c r="GR50" i="4"/>
  <c r="GR51" i="4"/>
  <c r="GR52" i="4"/>
  <c r="GR53" i="4"/>
  <c r="GR54" i="4"/>
  <c r="GR55" i="4"/>
  <c r="GR56" i="4"/>
  <c r="GR57" i="4"/>
  <c r="GR58" i="4"/>
  <c r="GR59" i="4"/>
  <c r="GR60" i="4"/>
  <c r="GR61" i="4"/>
  <c r="GR62" i="4"/>
  <c r="GR63" i="4"/>
  <c r="GR64" i="4"/>
  <c r="GR65" i="4"/>
  <c r="GR66" i="4"/>
  <c r="GR67" i="4"/>
  <c r="GR68" i="4"/>
  <c r="GR69" i="4"/>
  <c r="GR70" i="4"/>
  <c r="GR71" i="4"/>
  <c r="GR72" i="4"/>
  <c r="GR73" i="4"/>
  <c r="GR74" i="4"/>
  <c r="GR75" i="4"/>
  <c r="GR76" i="4"/>
  <c r="GR77" i="4"/>
  <c r="GR78" i="4"/>
  <c r="GR79" i="4"/>
  <c r="GR80" i="4"/>
  <c r="GR81" i="4"/>
  <c r="GR82" i="4"/>
  <c r="GR83" i="4"/>
  <c r="GR84" i="4"/>
  <c r="GR85" i="4"/>
  <c r="GR86" i="4"/>
  <c r="GR87" i="4"/>
  <c r="GR88" i="4"/>
  <c r="GR89" i="4"/>
  <c r="GR90" i="4"/>
  <c r="GR91" i="4"/>
  <c r="GR92" i="4"/>
  <c r="GR93" i="4"/>
  <c r="GR94" i="4"/>
  <c r="GR95" i="4"/>
  <c r="GR96" i="4"/>
  <c r="GR97" i="4"/>
  <c r="GR98" i="4"/>
  <c r="GR99" i="4"/>
  <c r="GR100" i="4"/>
  <c r="GR101" i="4"/>
  <c r="GR102" i="4"/>
  <c r="GR103" i="4"/>
  <c r="GR104" i="4"/>
  <c r="GR105" i="4"/>
  <c r="GR106" i="4"/>
  <c r="GR107" i="4"/>
  <c r="GR108" i="4"/>
  <c r="GR109" i="4"/>
  <c r="GR110" i="4"/>
  <c r="GR111" i="4"/>
  <c r="GR112" i="4"/>
  <c r="GR113" i="4"/>
  <c r="GR114" i="4"/>
  <c r="GR115" i="4"/>
  <c r="GR4" i="4"/>
  <c r="GR5" i="4"/>
  <c r="GR6" i="4"/>
  <c r="GR7" i="4"/>
  <c r="GR8" i="4"/>
  <c r="GR9" i="4"/>
  <c r="GR10" i="4"/>
  <c r="GR11" i="4"/>
  <c r="GR12" i="4"/>
  <c r="GR13" i="4"/>
  <c r="GR14" i="4"/>
  <c r="GR15" i="4"/>
  <c r="GR16" i="4"/>
  <c r="GR17" i="4"/>
  <c r="GR18" i="4"/>
  <c r="GR19" i="4"/>
  <c r="GR20" i="4"/>
  <c r="GR21" i="4"/>
  <c r="GR22" i="4"/>
  <c r="GR23" i="4"/>
  <c r="GR24" i="4"/>
  <c r="GR25" i="4"/>
  <c r="GR26" i="4"/>
  <c r="GR27" i="4"/>
  <c r="GR28" i="4"/>
  <c r="GR29" i="4"/>
  <c r="GR30" i="4"/>
  <c r="GR3" i="4"/>
  <c r="GG4" i="4"/>
  <c r="GD4" i="4" s="1"/>
  <c r="GG5" i="4"/>
  <c r="GD5" i="4" s="1"/>
  <c r="GG6" i="4"/>
  <c r="GD6" i="4" s="1"/>
  <c r="GG7" i="4"/>
  <c r="GD7" i="4" s="1"/>
  <c r="GG8" i="4"/>
  <c r="GD8" i="4" s="1"/>
  <c r="GG9" i="4"/>
  <c r="GG10" i="4"/>
  <c r="GG11" i="4"/>
  <c r="GG12" i="4"/>
  <c r="GD12" i="4" s="1"/>
  <c r="GG13" i="4"/>
  <c r="GD13" i="4" s="1"/>
  <c r="GG14" i="4"/>
  <c r="GD14" i="4" s="1"/>
  <c r="GG15" i="4"/>
  <c r="GD15" i="4" s="1"/>
  <c r="GG16" i="4"/>
  <c r="GD16" i="4" s="1"/>
  <c r="GG17" i="4"/>
  <c r="GG18" i="4"/>
  <c r="GG19" i="4"/>
  <c r="GG20" i="4"/>
  <c r="GG21" i="4"/>
  <c r="GG22" i="4"/>
  <c r="GG23" i="4"/>
  <c r="GG24" i="4"/>
  <c r="GG25" i="4"/>
  <c r="GG26" i="4"/>
  <c r="GG27" i="4"/>
  <c r="GG28" i="4"/>
  <c r="GG29" i="4"/>
  <c r="GG30" i="4"/>
  <c r="FA4" i="4"/>
  <c r="FA5" i="4"/>
  <c r="FA6" i="4"/>
  <c r="FA7" i="4"/>
  <c r="FA8" i="4"/>
  <c r="FA9" i="4"/>
  <c r="FA10" i="4"/>
  <c r="FA11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EP4" i="4"/>
  <c r="EM4" i="4" s="1"/>
  <c r="EP5" i="4"/>
  <c r="EM5" i="4" s="1"/>
  <c r="EP6" i="4"/>
  <c r="EM6" i="4" s="1"/>
  <c r="EP7" i="4"/>
  <c r="EM7" i="4" s="1"/>
  <c r="EP8" i="4"/>
  <c r="EM8" i="4" s="1"/>
  <c r="EP9" i="4"/>
  <c r="EP10" i="4"/>
  <c r="EP11" i="4"/>
  <c r="EP12" i="4"/>
  <c r="EM12" i="4" s="1"/>
  <c r="EP13" i="4"/>
  <c r="EM13" i="4" s="1"/>
  <c r="EP14" i="4"/>
  <c r="EM14" i="4" s="1"/>
  <c r="EP15" i="4"/>
  <c r="EM15" i="4" s="1"/>
  <c r="EP16" i="4"/>
  <c r="EM16" i="4" s="1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M31" i="4" s="1"/>
  <c r="EP32" i="4"/>
  <c r="EM32" i="4" s="1"/>
  <c r="EP33" i="4"/>
  <c r="EM33" i="4" s="1"/>
  <c r="EP34" i="4"/>
  <c r="EM34" i="4" s="1"/>
  <c r="EP35" i="4"/>
  <c r="EM35" i="4" s="1"/>
  <c r="EP36" i="4"/>
  <c r="EM36" i="4" s="1"/>
  <c r="EP37" i="4"/>
  <c r="EM37" i="4" s="1"/>
  <c r="EP38" i="4"/>
  <c r="EM38" i="4" s="1"/>
  <c r="EP39" i="4"/>
  <c r="EM39" i="4" s="1"/>
  <c r="EP40" i="4"/>
  <c r="EM40" i="4" s="1"/>
  <c r="EP41" i="4"/>
  <c r="EM41" i="4" s="1"/>
  <c r="EP42" i="4"/>
  <c r="EM42" i="4" s="1"/>
  <c r="EP43" i="4"/>
  <c r="EM43" i="4" s="1"/>
  <c r="EP44" i="4"/>
  <c r="EM44" i="4" s="1"/>
  <c r="EP45" i="4"/>
  <c r="EM45" i="4" s="1"/>
  <c r="EP46" i="4"/>
  <c r="EM46" i="4" s="1"/>
  <c r="EP47" i="4"/>
  <c r="EM47" i="4" s="1"/>
  <c r="EP48" i="4"/>
  <c r="EM48" i="4" s="1"/>
  <c r="EP49" i="4"/>
  <c r="EM49" i="4" s="1"/>
  <c r="EP50" i="4"/>
  <c r="EM50" i="4" s="1"/>
  <c r="EP51" i="4"/>
  <c r="EM51" i="4" s="1"/>
  <c r="EP52" i="4"/>
  <c r="EM52" i="4" s="1"/>
  <c r="EP53" i="4"/>
  <c r="EM53" i="4" s="1"/>
  <c r="EP54" i="4"/>
  <c r="EM54" i="4" s="1"/>
  <c r="EP55" i="4"/>
  <c r="EM55" i="4" s="1"/>
  <c r="EP56" i="4"/>
  <c r="EM56" i="4" s="1"/>
  <c r="EP57" i="4"/>
  <c r="EM57" i="4" s="1"/>
  <c r="EP58" i="4"/>
  <c r="EM58" i="4" s="1"/>
  <c r="EP59" i="4"/>
  <c r="EM59" i="4" s="1"/>
  <c r="EP60" i="4"/>
  <c r="EM60" i="4" s="1"/>
  <c r="EP61" i="4"/>
  <c r="EM61" i="4" s="1"/>
  <c r="EP62" i="4"/>
  <c r="EM62" i="4" s="1"/>
  <c r="EP63" i="4"/>
  <c r="EM63" i="4" s="1"/>
  <c r="EP64" i="4"/>
  <c r="EM64" i="4" s="1"/>
  <c r="EP65" i="4"/>
  <c r="EM65" i="4" s="1"/>
  <c r="EP66" i="4"/>
  <c r="EM66" i="4" s="1"/>
  <c r="EP67" i="4"/>
  <c r="EM67" i="4" s="1"/>
  <c r="EP68" i="4"/>
  <c r="EM68" i="4" s="1"/>
  <c r="EP69" i="4"/>
  <c r="EM69" i="4" s="1"/>
  <c r="EP70" i="4"/>
  <c r="EM70" i="4" s="1"/>
  <c r="EP71" i="4"/>
  <c r="EM71" i="4" s="1"/>
  <c r="EP72" i="4"/>
  <c r="EM72" i="4" s="1"/>
  <c r="EP73" i="4"/>
  <c r="EM73" i="4" s="1"/>
  <c r="EP74" i="4"/>
  <c r="EM74" i="4" s="1"/>
  <c r="EP75" i="4"/>
  <c r="EM75" i="4" s="1"/>
  <c r="EP76" i="4"/>
  <c r="EM76" i="4" s="1"/>
  <c r="EP77" i="4"/>
  <c r="EM77" i="4" s="1"/>
  <c r="EP78" i="4"/>
  <c r="EM78" i="4" s="1"/>
  <c r="EP79" i="4"/>
  <c r="EM79" i="4" s="1"/>
  <c r="EP80" i="4"/>
  <c r="EM80" i="4" s="1"/>
  <c r="EP81" i="4"/>
  <c r="EM81" i="4" s="1"/>
  <c r="EP82" i="4"/>
  <c r="EM82" i="4" s="1"/>
  <c r="EP83" i="4"/>
  <c r="EM83" i="4" s="1"/>
  <c r="EP84" i="4"/>
  <c r="EM84" i="4" s="1"/>
  <c r="EP85" i="4"/>
  <c r="EM85" i="4" s="1"/>
  <c r="EP86" i="4"/>
  <c r="EM86" i="4" s="1"/>
  <c r="EP87" i="4"/>
  <c r="EM87" i="4" s="1"/>
  <c r="EP88" i="4"/>
  <c r="EM88" i="4" s="1"/>
  <c r="EP89" i="4"/>
  <c r="EM89" i="4" s="1"/>
  <c r="EP90" i="4"/>
  <c r="EM90" i="4" s="1"/>
  <c r="EP91" i="4"/>
  <c r="EM91" i="4" s="1"/>
  <c r="EP92" i="4"/>
  <c r="EM92" i="4" s="1"/>
  <c r="EP93" i="4"/>
  <c r="EM93" i="4" s="1"/>
  <c r="EP94" i="4"/>
  <c r="EM94" i="4" s="1"/>
  <c r="EP95" i="4"/>
  <c r="EM95" i="4" s="1"/>
  <c r="EP96" i="4"/>
  <c r="EM96" i="4" s="1"/>
  <c r="EP97" i="4"/>
  <c r="EM97" i="4" s="1"/>
  <c r="EP98" i="4"/>
  <c r="EM98" i="4" s="1"/>
  <c r="EP99" i="4"/>
  <c r="EM99" i="4" s="1"/>
  <c r="EP100" i="4"/>
  <c r="EM100" i="4" s="1"/>
  <c r="EP101" i="4"/>
  <c r="EM101" i="4" s="1"/>
  <c r="EP102" i="4"/>
  <c r="EM102" i="4" s="1"/>
  <c r="EP103" i="4"/>
  <c r="EM103" i="4" s="1"/>
  <c r="EP104" i="4"/>
  <c r="EM104" i="4" s="1"/>
  <c r="EP105" i="4"/>
  <c r="EM105" i="4" s="1"/>
  <c r="EP106" i="4"/>
  <c r="EM106" i="4" s="1"/>
  <c r="EP107" i="4"/>
  <c r="EM107" i="4" s="1"/>
  <c r="EP108" i="4"/>
  <c r="EM108" i="4" s="1"/>
  <c r="EP109" i="4"/>
  <c r="EM109" i="4" s="1"/>
  <c r="EP110" i="4"/>
  <c r="EM110" i="4" s="1"/>
  <c r="EP111" i="4"/>
  <c r="EM111" i="4" s="1"/>
  <c r="EP112" i="4"/>
  <c r="EM112" i="4" s="1"/>
  <c r="EP113" i="4"/>
  <c r="EM113" i="4" s="1"/>
  <c r="EP114" i="4"/>
  <c r="EM114" i="4" s="1"/>
  <c r="EP115" i="4"/>
  <c r="EM115" i="4" s="1"/>
  <c r="EP3" i="4"/>
  <c r="DJ32" i="4"/>
  <c r="DJ33" i="4"/>
  <c r="DJ34" i="4"/>
  <c r="DJ35" i="4"/>
  <c r="DJ36" i="4"/>
  <c r="DJ37" i="4"/>
  <c r="DJ38" i="4"/>
  <c r="DJ39" i="4"/>
  <c r="DJ40" i="4"/>
  <c r="DJ41" i="4"/>
  <c r="DJ42" i="4"/>
  <c r="DJ43" i="4"/>
  <c r="DJ44" i="4"/>
  <c r="DJ45" i="4"/>
  <c r="DJ46" i="4"/>
  <c r="DJ47" i="4"/>
  <c r="DJ48" i="4"/>
  <c r="DJ49" i="4"/>
  <c r="DJ50" i="4"/>
  <c r="DJ51" i="4"/>
  <c r="DJ52" i="4"/>
  <c r="DJ53" i="4"/>
  <c r="DJ54" i="4"/>
  <c r="DJ55" i="4"/>
  <c r="DJ56" i="4"/>
  <c r="DJ57" i="4"/>
  <c r="DJ58" i="4"/>
  <c r="DJ59" i="4"/>
  <c r="DJ60" i="4"/>
  <c r="DJ61" i="4"/>
  <c r="DJ62" i="4"/>
  <c r="DJ63" i="4"/>
  <c r="DJ64" i="4"/>
  <c r="DJ65" i="4"/>
  <c r="DJ66" i="4"/>
  <c r="DJ67" i="4"/>
  <c r="DJ68" i="4"/>
  <c r="DJ69" i="4"/>
  <c r="DJ70" i="4"/>
  <c r="DJ71" i="4"/>
  <c r="DJ72" i="4"/>
  <c r="DJ73" i="4"/>
  <c r="DJ74" i="4"/>
  <c r="DJ75" i="4"/>
  <c r="DJ76" i="4"/>
  <c r="DJ77" i="4"/>
  <c r="DJ78" i="4"/>
  <c r="DJ79" i="4"/>
  <c r="DJ80" i="4"/>
  <c r="DJ81" i="4"/>
  <c r="DJ82" i="4"/>
  <c r="DJ83" i="4"/>
  <c r="DJ84" i="4"/>
  <c r="DJ85" i="4"/>
  <c r="DJ86" i="4"/>
  <c r="DJ87" i="4"/>
  <c r="DJ88" i="4"/>
  <c r="DJ89" i="4"/>
  <c r="DJ90" i="4"/>
  <c r="DJ91" i="4"/>
  <c r="DJ92" i="4"/>
  <c r="DJ93" i="4"/>
  <c r="DJ94" i="4"/>
  <c r="DJ95" i="4"/>
  <c r="DJ96" i="4"/>
  <c r="DJ97" i="4"/>
  <c r="DJ98" i="4"/>
  <c r="DJ99" i="4"/>
  <c r="DJ100" i="4"/>
  <c r="DJ101" i="4"/>
  <c r="DJ102" i="4"/>
  <c r="DJ103" i="4"/>
  <c r="DJ104" i="4"/>
  <c r="DJ105" i="4"/>
  <c r="DJ106" i="4"/>
  <c r="DJ107" i="4"/>
  <c r="DJ108" i="4"/>
  <c r="DJ109" i="4"/>
  <c r="DJ110" i="4"/>
  <c r="DJ111" i="4"/>
  <c r="DJ112" i="4"/>
  <c r="DJ113" i="4"/>
  <c r="DJ114" i="4"/>
  <c r="DJ115" i="4"/>
  <c r="DJ31" i="4"/>
  <c r="DJ4" i="4"/>
  <c r="DJ5" i="4"/>
  <c r="DJ6" i="4"/>
  <c r="DJ7" i="4"/>
  <c r="DJ8" i="4"/>
  <c r="DJ9" i="4"/>
  <c r="DJ10" i="4"/>
  <c r="DJ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Q4" i="4"/>
  <c r="O4" i="4" s="1"/>
  <c r="Q5" i="4"/>
  <c r="O5" i="4" s="1"/>
  <c r="Q6" i="4"/>
  <c r="O6" i="4" s="1"/>
  <c r="Q7" i="4"/>
  <c r="O7" i="4" s="1"/>
  <c r="Q8" i="4"/>
  <c r="Q9" i="4"/>
  <c r="Q10" i="4"/>
  <c r="Q11" i="4"/>
  <c r="Q12" i="4"/>
  <c r="Q13" i="4"/>
  <c r="O13" i="4" s="1"/>
  <c r="Q14" i="4"/>
  <c r="Q15" i="4"/>
  <c r="Q16" i="4"/>
  <c r="O16" i="4" s="1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AB4" i="4"/>
  <c r="BH4" i="4"/>
  <c r="BE4" i="4" s="1"/>
  <c r="BS4" i="4"/>
  <c r="CY4" i="4"/>
  <c r="CV4" i="4" s="1"/>
  <c r="FF4" i="4"/>
  <c r="FH4" i="4"/>
  <c r="GW4" i="4"/>
  <c r="GY4" i="4"/>
  <c r="IN4" i="4"/>
  <c r="IP4" i="4"/>
  <c r="KE4" i="4"/>
  <c r="LV4" i="4"/>
  <c r="NM4" i="4"/>
  <c r="PD4" i="4"/>
  <c r="PF4" i="4"/>
  <c r="QU4" i="4"/>
  <c r="QW4" i="4"/>
  <c r="RV4" i="4"/>
  <c r="RS4" i="4" s="1"/>
  <c r="SL4" i="4"/>
  <c r="SN4" i="4"/>
  <c r="AB5" i="4"/>
  <c r="BH5" i="4"/>
  <c r="BE5" i="4" s="1"/>
  <c r="BS5" i="4"/>
  <c r="CY5" i="4"/>
  <c r="CV5" i="4" s="1"/>
  <c r="FF5" i="4"/>
  <c r="FH5" i="4"/>
  <c r="GW5" i="4"/>
  <c r="GY5" i="4"/>
  <c r="IN5" i="4"/>
  <c r="IP5" i="4"/>
  <c r="KE5" i="4"/>
  <c r="LV5" i="4"/>
  <c r="NM5" i="4"/>
  <c r="PD5" i="4"/>
  <c r="PF5" i="4"/>
  <c r="QU5" i="4"/>
  <c r="QW5" i="4"/>
  <c r="RV5" i="4"/>
  <c r="RS5" i="4" s="1"/>
  <c r="SL5" i="4"/>
  <c r="SN5" i="4"/>
  <c r="AB6" i="4"/>
  <c r="BH6" i="4"/>
  <c r="BE6" i="4" s="1"/>
  <c r="BS6" i="4"/>
  <c r="CY6" i="4"/>
  <c r="CV6" i="4" s="1"/>
  <c r="FF6" i="4"/>
  <c r="FH6" i="4"/>
  <c r="GW6" i="4"/>
  <c r="GY6" i="4"/>
  <c r="IN6" i="4"/>
  <c r="IP6" i="4"/>
  <c r="KE6" i="4"/>
  <c r="LV6" i="4"/>
  <c r="NM6" i="4"/>
  <c r="PD6" i="4"/>
  <c r="PF6" i="4"/>
  <c r="QU6" i="4"/>
  <c r="QW6" i="4"/>
  <c r="RV6" i="4"/>
  <c r="RS6" i="4" s="1"/>
  <c r="SL6" i="4"/>
  <c r="SN6" i="4"/>
  <c r="AB7" i="4"/>
  <c r="BH7" i="4"/>
  <c r="BE7" i="4" s="1"/>
  <c r="BS7" i="4"/>
  <c r="CY7" i="4"/>
  <c r="CV7" i="4" s="1"/>
  <c r="FF7" i="4"/>
  <c r="FH7" i="4"/>
  <c r="GW7" i="4"/>
  <c r="GY7" i="4"/>
  <c r="IN7" i="4"/>
  <c r="IP7" i="4"/>
  <c r="KE7" i="4"/>
  <c r="LV7" i="4"/>
  <c r="NM7" i="4"/>
  <c r="PD7" i="4"/>
  <c r="PF7" i="4"/>
  <c r="QU7" i="4"/>
  <c r="QW7" i="4"/>
  <c r="RV7" i="4"/>
  <c r="RS7" i="4" s="1"/>
  <c r="SL7" i="4"/>
  <c r="SN7" i="4"/>
  <c r="AB8" i="4"/>
  <c r="BH8" i="4"/>
  <c r="BE8" i="4" s="1"/>
  <c r="BS8" i="4"/>
  <c r="CY8" i="4"/>
  <c r="CV8" i="4" s="1"/>
  <c r="FF8" i="4"/>
  <c r="FH8" i="4"/>
  <c r="GW8" i="4"/>
  <c r="GY8" i="4"/>
  <c r="IN8" i="4"/>
  <c r="IP8" i="4"/>
  <c r="KE8" i="4"/>
  <c r="LV8" i="4"/>
  <c r="NM8" i="4"/>
  <c r="PD8" i="4"/>
  <c r="PF8" i="4"/>
  <c r="QU8" i="4"/>
  <c r="QW8" i="4"/>
  <c r="RV8" i="4"/>
  <c r="RS8" i="4" s="1"/>
  <c r="SL8" i="4"/>
  <c r="SN8" i="4"/>
  <c r="AB9" i="4"/>
  <c r="BH9" i="4"/>
  <c r="BS9" i="4"/>
  <c r="CY9" i="4"/>
  <c r="FF9" i="4"/>
  <c r="FH9" i="4"/>
  <c r="GW9" i="4"/>
  <c r="GY9" i="4"/>
  <c r="IN9" i="4"/>
  <c r="IP9" i="4"/>
  <c r="KE9" i="4"/>
  <c r="LV9" i="4"/>
  <c r="NM9" i="4"/>
  <c r="PD9" i="4"/>
  <c r="PF9" i="4"/>
  <c r="QU9" i="4"/>
  <c r="QW9" i="4"/>
  <c r="RV9" i="4"/>
  <c r="SL9" i="4"/>
  <c r="SN9" i="4"/>
  <c r="AB10" i="4"/>
  <c r="BH10" i="4"/>
  <c r="BS10" i="4"/>
  <c r="CY10" i="4"/>
  <c r="FF10" i="4"/>
  <c r="FH10" i="4"/>
  <c r="GW10" i="4"/>
  <c r="GY10" i="4"/>
  <c r="IN10" i="4"/>
  <c r="IP10" i="4"/>
  <c r="KE10" i="4"/>
  <c r="LV10" i="4"/>
  <c r="NM10" i="4"/>
  <c r="PD10" i="4"/>
  <c r="PF10" i="4"/>
  <c r="QU10" i="4"/>
  <c r="QW10" i="4"/>
  <c r="RV10" i="4"/>
  <c r="SL10" i="4"/>
  <c r="SN10" i="4"/>
  <c r="AB11" i="4"/>
  <c r="BH11" i="4"/>
  <c r="BS11" i="4"/>
  <c r="CY11" i="4"/>
  <c r="FF11" i="4"/>
  <c r="FH11" i="4"/>
  <c r="GY11" i="4"/>
  <c r="IN11" i="4"/>
  <c r="IP11" i="4"/>
  <c r="KE11" i="4"/>
  <c r="LV11" i="4"/>
  <c r="NM11" i="4"/>
  <c r="PD11" i="4"/>
  <c r="PF11" i="4"/>
  <c r="QU11" i="4"/>
  <c r="QW11" i="4"/>
  <c r="RV11" i="4"/>
  <c r="SL11" i="4"/>
  <c r="SN11" i="4"/>
  <c r="AB12" i="4"/>
  <c r="BH12" i="4"/>
  <c r="BE12" i="4" s="1"/>
  <c r="BS12" i="4"/>
  <c r="CY12" i="4"/>
  <c r="CV12" i="4" s="1"/>
  <c r="FF12" i="4"/>
  <c r="FH12" i="4"/>
  <c r="GY12" i="4"/>
  <c r="IP12" i="4"/>
  <c r="KE12" i="4"/>
  <c r="LV12" i="4"/>
  <c r="PD12" i="4"/>
  <c r="PF12" i="4"/>
  <c r="QU12" i="4"/>
  <c r="QW12" i="4"/>
  <c r="RV12" i="4"/>
  <c r="RS12" i="4" s="1"/>
  <c r="SL12" i="4"/>
  <c r="SN12" i="4"/>
  <c r="AB13" i="4"/>
  <c r="BH13" i="4"/>
  <c r="BE13" i="4" s="1"/>
  <c r="BS13" i="4"/>
  <c r="CY13" i="4"/>
  <c r="CV13" i="4" s="1"/>
  <c r="FH13" i="4"/>
  <c r="GY13" i="4"/>
  <c r="IP13" i="4"/>
  <c r="PD13" i="4"/>
  <c r="PF13" i="4"/>
  <c r="QU13" i="4"/>
  <c r="QW13" i="4"/>
  <c r="RV13" i="4"/>
  <c r="RS13" i="4" s="1"/>
  <c r="SL13" i="4"/>
  <c r="SN13" i="4"/>
  <c r="AB14" i="4"/>
  <c r="BH14" i="4"/>
  <c r="BE14" i="4" s="1"/>
  <c r="BS14" i="4"/>
  <c r="CY14" i="4"/>
  <c r="CV14" i="4" s="1"/>
  <c r="FH14" i="4"/>
  <c r="GY14" i="4"/>
  <c r="IP14" i="4"/>
  <c r="PD14" i="4"/>
  <c r="PF14" i="4"/>
  <c r="QW14" i="4"/>
  <c r="RV14" i="4"/>
  <c r="RS14" i="4" s="1"/>
  <c r="SL14" i="4"/>
  <c r="SN14" i="4"/>
  <c r="AB15" i="4"/>
  <c r="BH15" i="4"/>
  <c r="BE15" i="4" s="1"/>
  <c r="BS15" i="4"/>
  <c r="CY15" i="4"/>
  <c r="CV15" i="4" s="1"/>
  <c r="FH15" i="4"/>
  <c r="GY15" i="4"/>
  <c r="IP15" i="4"/>
  <c r="PD15" i="4"/>
  <c r="PF15" i="4"/>
  <c r="QW15" i="4"/>
  <c r="RV15" i="4"/>
  <c r="RS15" i="4" s="1"/>
  <c r="SL15" i="4"/>
  <c r="SN15" i="4"/>
  <c r="AB16" i="4"/>
  <c r="BH16" i="4"/>
  <c r="BE16" i="4" s="1"/>
  <c r="BS16" i="4"/>
  <c r="CY16" i="4"/>
  <c r="CV16" i="4" s="1"/>
  <c r="FH16" i="4"/>
  <c r="GY16" i="4"/>
  <c r="IP16" i="4"/>
  <c r="PF16" i="4"/>
  <c r="QW16" i="4"/>
  <c r="RV16" i="4"/>
  <c r="RS16" i="4" s="1"/>
  <c r="SL16" i="4"/>
  <c r="SN16" i="4"/>
  <c r="BT17" i="4"/>
  <c r="FB17" i="4"/>
  <c r="FH17" i="4"/>
  <c r="GS17" i="4"/>
  <c r="GY17" i="4"/>
  <c r="HG17" i="4"/>
  <c r="HH17" i="4" s="1"/>
  <c r="IJ17" i="4"/>
  <c r="IP17" i="4"/>
  <c r="KA17" i="4"/>
  <c r="PF17" i="4"/>
  <c r="QW17" i="4"/>
  <c r="SL17" i="4"/>
  <c r="SN17" i="4"/>
  <c r="FH18" i="4"/>
  <c r="GY18" i="4"/>
  <c r="HG18" i="4"/>
  <c r="HH18" i="4" s="1"/>
  <c r="IP18" i="4"/>
  <c r="PF18" i="4"/>
  <c r="QW18" i="4"/>
  <c r="SL18" i="4"/>
  <c r="SN18" i="4"/>
  <c r="FH19" i="4"/>
  <c r="GY19" i="4"/>
  <c r="HG19" i="4"/>
  <c r="HH19" i="4" s="1"/>
  <c r="IP19" i="4"/>
  <c r="PF19" i="4"/>
  <c r="QW19" i="4"/>
  <c r="SL19" i="4"/>
  <c r="SN19" i="4"/>
  <c r="HG20" i="4"/>
  <c r="HH20" i="4" s="1"/>
  <c r="PF20" i="4"/>
  <c r="QW20" i="4"/>
  <c r="SL20" i="4"/>
  <c r="SN20" i="4"/>
  <c r="HG21" i="4"/>
  <c r="HH21" i="4" s="1"/>
  <c r="PF21" i="4"/>
  <c r="QW21" i="4"/>
  <c r="SL21" i="4"/>
  <c r="SN21" i="4"/>
  <c r="HG22" i="4"/>
  <c r="HH22" i="4" s="1"/>
  <c r="PF22" i="4"/>
  <c r="QW22" i="4"/>
  <c r="SL22" i="4"/>
  <c r="SN22" i="4"/>
  <c r="HG23" i="4"/>
  <c r="HH23" i="4" s="1"/>
  <c r="PF23" i="4"/>
  <c r="QW23" i="4"/>
  <c r="SL23" i="4"/>
  <c r="SN23" i="4"/>
  <c r="HG24" i="4"/>
  <c r="HH24" i="4" s="1"/>
  <c r="IP24" i="4"/>
  <c r="PF24" i="4"/>
  <c r="QW24" i="4"/>
  <c r="SL24" i="4"/>
  <c r="SN24" i="4"/>
  <c r="HG25" i="4"/>
  <c r="HH25" i="4" s="1"/>
  <c r="IP25" i="4"/>
  <c r="PF25" i="4"/>
  <c r="QW25" i="4"/>
  <c r="SL25" i="4"/>
  <c r="SN25" i="4"/>
  <c r="HG26" i="4"/>
  <c r="HH26" i="4" s="1"/>
  <c r="IP26" i="4"/>
  <c r="PF26" i="4"/>
  <c r="QW26" i="4"/>
  <c r="SL26" i="4"/>
  <c r="SN26" i="4"/>
  <c r="HG27" i="4"/>
  <c r="HH27" i="4" s="1"/>
  <c r="PF27" i="4"/>
  <c r="QW27" i="4"/>
  <c r="SL27" i="4"/>
  <c r="SN27" i="4"/>
  <c r="HG28" i="4"/>
  <c r="HH28" i="4" s="1"/>
  <c r="SL28" i="4"/>
  <c r="SN28" i="4"/>
  <c r="HG29" i="4"/>
  <c r="HH29" i="4" s="1"/>
  <c r="SL29" i="4"/>
  <c r="SN29" i="4"/>
  <c r="HG30" i="4"/>
  <c r="HH30" i="4" s="1"/>
  <c r="SL30" i="4"/>
  <c r="SN30" i="4"/>
  <c r="Q31" i="4"/>
  <c r="AB31" i="4"/>
  <c r="BH31" i="4"/>
  <c r="BE31" i="4" s="1"/>
  <c r="BS31" i="4"/>
  <c r="CY31" i="4"/>
  <c r="CV31" i="4" s="1"/>
  <c r="FA31" i="4"/>
  <c r="FH31" i="4"/>
  <c r="GG31" i="4"/>
  <c r="GD31" i="4" s="1"/>
  <c r="GY31" i="4"/>
  <c r="HX31" i="4"/>
  <c r="HU31" i="4" s="1"/>
  <c r="IP31" i="4"/>
  <c r="JO31" i="4"/>
  <c r="JL31" i="4" s="1"/>
  <c r="LF31" i="4"/>
  <c r="LC31" i="4" s="1"/>
  <c r="MW31" i="4"/>
  <c r="MT31" i="4" s="1"/>
  <c r="ON31" i="4"/>
  <c r="OK31" i="4" s="1"/>
  <c r="PF31" i="4"/>
  <c r="QE31" i="4"/>
  <c r="QB31" i="4" s="1"/>
  <c r="QW31" i="4"/>
  <c r="RV31" i="4"/>
  <c r="RS31" i="4" s="1"/>
  <c r="SL31" i="4"/>
  <c r="SN31" i="4"/>
  <c r="Q32" i="4"/>
  <c r="AB32" i="4"/>
  <c r="BH32" i="4"/>
  <c r="BE32" i="4" s="1"/>
  <c r="BS32" i="4"/>
  <c r="CY32" i="4"/>
  <c r="CV32" i="4" s="1"/>
  <c r="FA32" i="4"/>
  <c r="FH32" i="4"/>
  <c r="GG32" i="4"/>
  <c r="GD32" i="4" s="1"/>
  <c r="GY32" i="4"/>
  <c r="HX32" i="4"/>
  <c r="HU32" i="4" s="1"/>
  <c r="IP32" i="4"/>
  <c r="JO32" i="4"/>
  <c r="JL32" i="4" s="1"/>
  <c r="LF32" i="4"/>
  <c r="LC32" i="4" s="1"/>
  <c r="MW32" i="4"/>
  <c r="MT32" i="4" s="1"/>
  <c r="ON32" i="4"/>
  <c r="OK32" i="4" s="1"/>
  <c r="PF32" i="4"/>
  <c r="QE32" i="4"/>
  <c r="QB32" i="4" s="1"/>
  <c r="QQ32" i="4"/>
  <c r="QW32" i="4"/>
  <c r="RV32" i="4"/>
  <c r="RS32" i="4" s="1"/>
  <c r="SH32" i="4"/>
  <c r="SN32" i="4"/>
  <c r="Q33" i="4"/>
  <c r="AB33" i="4"/>
  <c r="BH33" i="4"/>
  <c r="BE33" i="4" s="1"/>
  <c r="BS33" i="4"/>
  <c r="CY33" i="4"/>
  <c r="CV33" i="4" s="1"/>
  <c r="FA33" i="4"/>
  <c r="FH33" i="4"/>
  <c r="GG33" i="4"/>
  <c r="GD33" i="4" s="1"/>
  <c r="GY33" i="4"/>
  <c r="HX33" i="4"/>
  <c r="HU33" i="4" s="1"/>
  <c r="IP33" i="4"/>
  <c r="JO33" i="4"/>
  <c r="JL33" i="4" s="1"/>
  <c r="LF33" i="4"/>
  <c r="LC33" i="4" s="1"/>
  <c r="MW33" i="4"/>
  <c r="MT33" i="4" s="1"/>
  <c r="ON33" i="4"/>
  <c r="OK33" i="4" s="1"/>
  <c r="PF33" i="4"/>
  <c r="QE33" i="4"/>
  <c r="QB33" i="4" s="1"/>
  <c r="QQ33" i="4"/>
  <c r="QW33" i="4"/>
  <c r="RV33" i="4"/>
  <c r="RS33" i="4" s="1"/>
  <c r="SH33" i="4"/>
  <c r="SN33" i="4"/>
  <c r="Q34" i="4"/>
  <c r="AB34" i="4"/>
  <c r="BH34" i="4"/>
  <c r="BE34" i="4" s="1"/>
  <c r="BS34" i="4"/>
  <c r="CY34" i="4"/>
  <c r="CV34" i="4" s="1"/>
  <c r="FA34" i="4"/>
  <c r="FH34" i="4"/>
  <c r="GG34" i="4"/>
  <c r="GD34" i="4" s="1"/>
  <c r="GY34" i="4"/>
  <c r="HX34" i="4"/>
  <c r="HU34" i="4" s="1"/>
  <c r="IP34" i="4"/>
  <c r="JO34" i="4"/>
  <c r="JL34" i="4" s="1"/>
  <c r="LF34" i="4"/>
  <c r="LC34" i="4" s="1"/>
  <c r="MW34" i="4"/>
  <c r="MT34" i="4" s="1"/>
  <c r="ON34" i="4"/>
  <c r="OK34" i="4" s="1"/>
  <c r="PF34" i="4"/>
  <c r="QE34" i="4"/>
  <c r="QB34" i="4" s="1"/>
  <c r="QQ34" i="4"/>
  <c r="QW34" i="4"/>
  <c r="RV34" i="4"/>
  <c r="RS34" i="4" s="1"/>
  <c r="SH34" i="4"/>
  <c r="SN34" i="4"/>
  <c r="Q35" i="4"/>
  <c r="AB35" i="4"/>
  <c r="BH35" i="4"/>
  <c r="BE35" i="4" s="1"/>
  <c r="BS35" i="4"/>
  <c r="CY35" i="4"/>
  <c r="CV35" i="4" s="1"/>
  <c r="FA35" i="4"/>
  <c r="FH35" i="4"/>
  <c r="GG35" i="4"/>
  <c r="GD35" i="4" s="1"/>
  <c r="GY35" i="4"/>
  <c r="HX35" i="4"/>
  <c r="HU35" i="4" s="1"/>
  <c r="IP35" i="4"/>
  <c r="JO35" i="4"/>
  <c r="JL35" i="4" s="1"/>
  <c r="LF35" i="4"/>
  <c r="LC35" i="4" s="1"/>
  <c r="MW35" i="4"/>
  <c r="MT35" i="4" s="1"/>
  <c r="ON35" i="4"/>
  <c r="OK35" i="4" s="1"/>
  <c r="PF35" i="4"/>
  <c r="QE35" i="4"/>
  <c r="QB35" i="4" s="1"/>
  <c r="QQ35" i="4"/>
  <c r="QW35" i="4"/>
  <c r="RV35" i="4"/>
  <c r="RS35" i="4" s="1"/>
  <c r="SH35" i="4"/>
  <c r="SN35" i="4"/>
  <c r="Q36" i="4"/>
  <c r="AB36" i="4"/>
  <c r="BH36" i="4"/>
  <c r="BE36" i="4" s="1"/>
  <c r="BS36" i="4"/>
  <c r="CY36" i="4"/>
  <c r="CV36" i="4" s="1"/>
  <c r="FA36" i="4"/>
  <c r="FH36" i="4"/>
  <c r="GG36" i="4"/>
  <c r="GD36" i="4" s="1"/>
  <c r="GY36" i="4"/>
  <c r="HX36" i="4"/>
  <c r="HU36" i="4" s="1"/>
  <c r="IP36" i="4"/>
  <c r="JO36" i="4"/>
  <c r="JL36" i="4" s="1"/>
  <c r="LF36" i="4"/>
  <c r="LC36" i="4" s="1"/>
  <c r="MW36" i="4"/>
  <c r="MT36" i="4" s="1"/>
  <c r="ON36" i="4"/>
  <c r="OK36" i="4" s="1"/>
  <c r="PF36" i="4"/>
  <c r="QE36" i="4"/>
  <c r="QB36" i="4" s="1"/>
  <c r="QQ36" i="4"/>
  <c r="QW36" i="4"/>
  <c r="RV36" i="4"/>
  <c r="RS36" i="4" s="1"/>
  <c r="SH36" i="4"/>
  <c r="SN36" i="4"/>
  <c r="Q37" i="4"/>
  <c r="AB37" i="4"/>
  <c r="BH37" i="4"/>
  <c r="BE37" i="4" s="1"/>
  <c r="BS37" i="4"/>
  <c r="CY37" i="4"/>
  <c r="CV37" i="4" s="1"/>
  <c r="FA37" i="4"/>
  <c r="FH37" i="4"/>
  <c r="GG37" i="4"/>
  <c r="GD37" i="4" s="1"/>
  <c r="GY37" i="4"/>
  <c r="HX37" i="4"/>
  <c r="HU37" i="4" s="1"/>
  <c r="IP37" i="4"/>
  <c r="JO37" i="4"/>
  <c r="JL37" i="4" s="1"/>
  <c r="LF37" i="4"/>
  <c r="LC37" i="4" s="1"/>
  <c r="MW37" i="4"/>
  <c r="MT37" i="4" s="1"/>
  <c r="ON37" i="4"/>
  <c r="OK37" i="4" s="1"/>
  <c r="PF37" i="4"/>
  <c r="QE37" i="4"/>
  <c r="QB37" i="4" s="1"/>
  <c r="QQ37" i="4"/>
  <c r="QW37" i="4"/>
  <c r="RV37" i="4"/>
  <c r="RS37" i="4" s="1"/>
  <c r="SH37" i="4"/>
  <c r="SN37" i="4"/>
  <c r="Q38" i="4"/>
  <c r="AB38" i="4"/>
  <c r="BH38" i="4"/>
  <c r="BE38" i="4" s="1"/>
  <c r="BS38" i="4"/>
  <c r="CY38" i="4"/>
  <c r="CV38" i="4" s="1"/>
  <c r="FA38" i="4"/>
  <c r="FH38" i="4"/>
  <c r="GG38" i="4"/>
  <c r="GD38" i="4" s="1"/>
  <c r="GY38" i="4"/>
  <c r="HX38" i="4"/>
  <c r="HU38" i="4" s="1"/>
  <c r="IP38" i="4"/>
  <c r="JO38" i="4"/>
  <c r="JL38" i="4" s="1"/>
  <c r="LF38" i="4"/>
  <c r="LC38" i="4" s="1"/>
  <c r="MW38" i="4"/>
  <c r="MT38" i="4" s="1"/>
  <c r="ON38" i="4"/>
  <c r="OK38" i="4" s="1"/>
  <c r="PF38" i="4"/>
  <c r="QE38" i="4"/>
  <c r="QB38" i="4" s="1"/>
  <c r="QW38" i="4"/>
  <c r="RV38" i="4"/>
  <c r="RS38" i="4" s="1"/>
  <c r="SN38" i="4"/>
  <c r="Q39" i="4"/>
  <c r="AB39" i="4"/>
  <c r="BH39" i="4"/>
  <c r="BE39" i="4" s="1"/>
  <c r="BS39" i="4"/>
  <c r="CY39" i="4"/>
  <c r="CV39" i="4" s="1"/>
  <c r="FA39" i="4"/>
  <c r="FH39" i="4"/>
  <c r="GG39" i="4"/>
  <c r="GD39" i="4" s="1"/>
  <c r="GY39" i="4"/>
  <c r="HX39" i="4"/>
  <c r="HU39" i="4" s="1"/>
  <c r="IP39" i="4"/>
  <c r="JO39" i="4"/>
  <c r="JL39" i="4" s="1"/>
  <c r="LF39" i="4"/>
  <c r="LC39" i="4" s="1"/>
  <c r="MW39" i="4"/>
  <c r="MT39" i="4" s="1"/>
  <c r="ON39" i="4"/>
  <c r="OK39" i="4" s="1"/>
  <c r="PF39" i="4"/>
  <c r="QE39" i="4"/>
  <c r="QB39" i="4" s="1"/>
  <c r="QW39" i="4"/>
  <c r="RV39" i="4"/>
  <c r="RS39" i="4" s="1"/>
  <c r="SN39" i="4"/>
  <c r="Q40" i="4"/>
  <c r="AB40" i="4"/>
  <c r="BH40" i="4"/>
  <c r="BE40" i="4" s="1"/>
  <c r="BS40" i="4"/>
  <c r="CY40" i="4"/>
  <c r="CV40" i="4" s="1"/>
  <c r="FA40" i="4"/>
  <c r="FH40" i="4"/>
  <c r="GG40" i="4"/>
  <c r="GD40" i="4" s="1"/>
  <c r="GY40" i="4"/>
  <c r="HX40" i="4"/>
  <c r="HU40" i="4" s="1"/>
  <c r="IP40" i="4"/>
  <c r="JO40" i="4"/>
  <c r="JL40" i="4" s="1"/>
  <c r="LF40" i="4"/>
  <c r="LC40" i="4" s="1"/>
  <c r="MW40" i="4"/>
  <c r="MT40" i="4" s="1"/>
  <c r="ON40" i="4"/>
  <c r="OK40" i="4" s="1"/>
  <c r="PF40" i="4"/>
  <c r="QE40" i="4"/>
  <c r="QB40" i="4" s="1"/>
  <c r="QW40" i="4"/>
  <c r="RV40" i="4"/>
  <c r="RS40" i="4" s="1"/>
  <c r="SN40" i="4"/>
  <c r="Q41" i="4"/>
  <c r="AB41" i="4"/>
  <c r="BH41" i="4"/>
  <c r="BE41" i="4" s="1"/>
  <c r="BS41" i="4"/>
  <c r="CY41" i="4"/>
  <c r="CV41" i="4" s="1"/>
  <c r="FA41" i="4"/>
  <c r="FH41" i="4"/>
  <c r="GG41" i="4"/>
  <c r="GD41" i="4" s="1"/>
  <c r="GY41" i="4"/>
  <c r="HX41" i="4"/>
  <c r="HU41" i="4" s="1"/>
  <c r="IP41" i="4"/>
  <c r="JO41" i="4"/>
  <c r="JL41" i="4" s="1"/>
  <c r="LF41" i="4"/>
  <c r="LC41" i="4" s="1"/>
  <c r="MW41" i="4"/>
  <c r="MT41" i="4" s="1"/>
  <c r="ON41" i="4"/>
  <c r="OK41" i="4" s="1"/>
  <c r="PF41" i="4"/>
  <c r="QE41" i="4"/>
  <c r="QB41" i="4" s="1"/>
  <c r="QW41" i="4"/>
  <c r="RV41" i="4"/>
  <c r="RS41" i="4" s="1"/>
  <c r="SN41" i="4"/>
  <c r="Q42" i="4"/>
  <c r="AB42" i="4"/>
  <c r="BH42" i="4"/>
  <c r="BE42" i="4" s="1"/>
  <c r="BS42" i="4"/>
  <c r="CY42" i="4"/>
  <c r="CV42" i="4" s="1"/>
  <c r="FA42" i="4"/>
  <c r="FH42" i="4"/>
  <c r="GG42" i="4"/>
  <c r="GD42" i="4" s="1"/>
  <c r="GY42" i="4"/>
  <c r="HX42" i="4"/>
  <c r="HU42" i="4" s="1"/>
  <c r="IP42" i="4"/>
  <c r="JO42" i="4"/>
  <c r="JL42" i="4" s="1"/>
  <c r="LF42" i="4"/>
  <c r="LC42" i="4" s="1"/>
  <c r="MW42" i="4"/>
  <c r="MT42" i="4" s="1"/>
  <c r="ON42" i="4"/>
  <c r="OK42" i="4" s="1"/>
  <c r="PF42" i="4"/>
  <c r="QE42" i="4"/>
  <c r="QB42" i="4" s="1"/>
  <c r="QW42" i="4"/>
  <c r="RV42" i="4"/>
  <c r="RS42" i="4" s="1"/>
  <c r="SN42" i="4"/>
  <c r="Q43" i="4"/>
  <c r="AB43" i="4"/>
  <c r="AC43" i="4"/>
  <c r="BH43" i="4"/>
  <c r="BE43" i="4" s="1"/>
  <c r="BS43" i="4"/>
  <c r="BT43" i="4"/>
  <c r="CY43" i="4"/>
  <c r="CV43" i="4" s="1"/>
  <c r="DK43" i="4"/>
  <c r="FA43" i="4"/>
  <c r="FB43" i="4"/>
  <c r="FH43" i="4"/>
  <c r="GG43" i="4"/>
  <c r="GD43" i="4" s="1"/>
  <c r="GS43" i="4"/>
  <c r="GY43" i="4"/>
  <c r="HX43" i="4"/>
  <c r="HU43" i="4" s="1"/>
  <c r="IJ43" i="4"/>
  <c r="IP43" i="4"/>
  <c r="JO43" i="4"/>
  <c r="JL43" i="4" s="1"/>
  <c r="KA43" i="4"/>
  <c r="LF43" i="4"/>
  <c r="LC43" i="4" s="1"/>
  <c r="LR43" i="4"/>
  <c r="MW43" i="4"/>
  <c r="MT43" i="4" s="1"/>
  <c r="ON43" i="4"/>
  <c r="OK43" i="4" s="1"/>
  <c r="PF43" i="4"/>
  <c r="QE43" i="4"/>
  <c r="QB43" i="4" s="1"/>
  <c r="QW43" i="4"/>
  <c r="RV43" i="4"/>
  <c r="RS43" i="4" s="1"/>
  <c r="SN43" i="4"/>
  <c r="Q44" i="4"/>
  <c r="AB44" i="4"/>
  <c r="BH44" i="4"/>
  <c r="BE44" i="4" s="1"/>
  <c r="BS44" i="4"/>
  <c r="CY44" i="4"/>
  <c r="CV44" i="4" s="1"/>
  <c r="FA44" i="4"/>
  <c r="FH44" i="4"/>
  <c r="GG44" i="4"/>
  <c r="GD44" i="4" s="1"/>
  <c r="GY44" i="4"/>
  <c r="HX44" i="4"/>
  <c r="HU44" i="4" s="1"/>
  <c r="IP44" i="4"/>
  <c r="JO44" i="4"/>
  <c r="JL44" i="4" s="1"/>
  <c r="LF44" i="4"/>
  <c r="LC44" i="4" s="1"/>
  <c r="MW44" i="4"/>
  <c r="MT44" i="4" s="1"/>
  <c r="ON44" i="4"/>
  <c r="OK44" i="4" s="1"/>
  <c r="PF44" i="4"/>
  <c r="QE44" i="4"/>
  <c r="QB44" i="4" s="1"/>
  <c r="QW44" i="4"/>
  <c r="RV44" i="4"/>
  <c r="RS44" i="4" s="1"/>
  <c r="SN44" i="4"/>
  <c r="Q45" i="4"/>
  <c r="AB45" i="4"/>
  <c r="BH45" i="4"/>
  <c r="BE45" i="4" s="1"/>
  <c r="BS45" i="4"/>
  <c r="CY45" i="4"/>
  <c r="CV45" i="4" s="1"/>
  <c r="FA45" i="4"/>
  <c r="FH45" i="4"/>
  <c r="GG45" i="4"/>
  <c r="GD45" i="4" s="1"/>
  <c r="GY45" i="4"/>
  <c r="HX45" i="4"/>
  <c r="HU45" i="4" s="1"/>
  <c r="IP45" i="4"/>
  <c r="JO45" i="4"/>
  <c r="JL45" i="4" s="1"/>
  <c r="LF45" i="4"/>
  <c r="LC45" i="4" s="1"/>
  <c r="MW45" i="4"/>
  <c r="MT45" i="4" s="1"/>
  <c r="ON45" i="4"/>
  <c r="OK45" i="4" s="1"/>
  <c r="PF45" i="4"/>
  <c r="QE45" i="4"/>
  <c r="QB45" i="4" s="1"/>
  <c r="QW45" i="4"/>
  <c r="RV45" i="4"/>
  <c r="RS45" i="4" s="1"/>
  <c r="SN45" i="4"/>
  <c r="Q46" i="4"/>
  <c r="AB46" i="4"/>
  <c r="BH46" i="4"/>
  <c r="BE46" i="4" s="1"/>
  <c r="BS46" i="4"/>
  <c r="CY46" i="4"/>
  <c r="CV46" i="4" s="1"/>
  <c r="FA46" i="4"/>
  <c r="FH46" i="4"/>
  <c r="GG46" i="4"/>
  <c r="GD46" i="4" s="1"/>
  <c r="GY46" i="4"/>
  <c r="HX46" i="4"/>
  <c r="HU46" i="4" s="1"/>
  <c r="IP46" i="4"/>
  <c r="JO46" i="4"/>
  <c r="JL46" i="4" s="1"/>
  <c r="LF46" i="4"/>
  <c r="LC46" i="4" s="1"/>
  <c r="MW46" i="4"/>
  <c r="MT46" i="4" s="1"/>
  <c r="ON46" i="4"/>
  <c r="OK46" i="4" s="1"/>
  <c r="PF46" i="4"/>
  <c r="QE46" i="4"/>
  <c r="QB46" i="4" s="1"/>
  <c r="QW46" i="4"/>
  <c r="RV46" i="4"/>
  <c r="RS46" i="4" s="1"/>
  <c r="SN46" i="4"/>
  <c r="Q47" i="4"/>
  <c r="AB47" i="4"/>
  <c r="BH47" i="4"/>
  <c r="BE47" i="4" s="1"/>
  <c r="BS47" i="4"/>
  <c r="CY47" i="4"/>
  <c r="CV47" i="4" s="1"/>
  <c r="FA47" i="4"/>
  <c r="FH47" i="4"/>
  <c r="GG47" i="4"/>
  <c r="GD47" i="4" s="1"/>
  <c r="GY47" i="4"/>
  <c r="HX47" i="4"/>
  <c r="HU47" i="4" s="1"/>
  <c r="IP47" i="4"/>
  <c r="JO47" i="4"/>
  <c r="JL47" i="4" s="1"/>
  <c r="LF47" i="4"/>
  <c r="LC47" i="4" s="1"/>
  <c r="MW47" i="4"/>
  <c r="MT47" i="4" s="1"/>
  <c r="ON47" i="4"/>
  <c r="OK47" i="4" s="1"/>
  <c r="PF47" i="4"/>
  <c r="QE47" i="4"/>
  <c r="QB47" i="4" s="1"/>
  <c r="QW47" i="4"/>
  <c r="RV47" i="4"/>
  <c r="RS47" i="4" s="1"/>
  <c r="SN47" i="4"/>
  <c r="Q48" i="4"/>
  <c r="AB48" i="4"/>
  <c r="BH48" i="4"/>
  <c r="BE48" i="4" s="1"/>
  <c r="BS48" i="4"/>
  <c r="CY48" i="4"/>
  <c r="CV48" i="4" s="1"/>
  <c r="FA48" i="4"/>
  <c r="FH48" i="4"/>
  <c r="GG48" i="4"/>
  <c r="GD48" i="4" s="1"/>
  <c r="GY48" i="4"/>
  <c r="HX48" i="4"/>
  <c r="HU48" i="4" s="1"/>
  <c r="IP48" i="4"/>
  <c r="JO48" i="4"/>
  <c r="JL48" i="4" s="1"/>
  <c r="LF48" i="4"/>
  <c r="LC48" i="4" s="1"/>
  <c r="MW48" i="4"/>
  <c r="MT48" i="4" s="1"/>
  <c r="ON48" i="4"/>
  <c r="OK48" i="4" s="1"/>
  <c r="PF48" i="4"/>
  <c r="QE48" i="4"/>
  <c r="QB48" i="4" s="1"/>
  <c r="QW48" i="4"/>
  <c r="RV48" i="4"/>
  <c r="RS48" i="4" s="1"/>
  <c r="SN48" i="4"/>
  <c r="Q49" i="4"/>
  <c r="AB49" i="4"/>
  <c r="BH49" i="4"/>
  <c r="BE49" i="4" s="1"/>
  <c r="BS49" i="4"/>
  <c r="CY49" i="4"/>
  <c r="CV49" i="4" s="1"/>
  <c r="FA49" i="4"/>
  <c r="FH49" i="4"/>
  <c r="GG49" i="4"/>
  <c r="GD49" i="4" s="1"/>
  <c r="GY49" i="4"/>
  <c r="HX49" i="4"/>
  <c r="HU49" i="4" s="1"/>
  <c r="IP49" i="4"/>
  <c r="JO49" i="4"/>
  <c r="JL49" i="4" s="1"/>
  <c r="LF49" i="4"/>
  <c r="LC49" i="4" s="1"/>
  <c r="MW49" i="4"/>
  <c r="MT49" i="4" s="1"/>
  <c r="ON49" i="4"/>
  <c r="OK49" i="4" s="1"/>
  <c r="PF49" i="4"/>
  <c r="QE49" i="4"/>
  <c r="QB49" i="4" s="1"/>
  <c r="QW49" i="4"/>
  <c r="RV49" i="4"/>
  <c r="RS49" i="4" s="1"/>
  <c r="SN49" i="4"/>
  <c r="Q50" i="4"/>
  <c r="AB50" i="4"/>
  <c r="BH50" i="4"/>
  <c r="BE50" i="4" s="1"/>
  <c r="BS50" i="4"/>
  <c r="CY50" i="4"/>
  <c r="CV50" i="4" s="1"/>
  <c r="FA50" i="4"/>
  <c r="FH50" i="4"/>
  <c r="GG50" i="4"/>
  <c r="GD50" i="4" s="1"/>
  <c r="GY50" i="4"/>
  <c r="HX50" i="4"/>
  <c r="HU50" i="4" s="1"/>
  <c r="IP50" i="4"/>
  <c r="JO50" i="4"/>
  <c r="JL50" i="4" s="1"/>
  <c r="LF50" i="4"/>
  <c r="LC50" i="4" s="1"/>
  <c r="MW50" i="4"/>
  <c r="MT50" i="4" s="1"/>
  <c r="ON50" i="4"/>
  <c r="OK50" i="4" s="1"/>
  <c r="PF50" i="4"/>
  <c r="QE50" i="4"/>
  <c r="QB50" i="4" s="1"/>
  <c r="QW50" i="4"/>
  <c r="RV50" i="4"/>
  <c r="RS50" i="4" s="1"/>
  <c r="SN50" i="4"/>
  <c r="Q51" i="4"/>
  <c r="AB51" i="4"/>
  <c r="BH51" i="4"/>
  <c r="BE51" i="4" s="1"/>
  <c r="BS51" i="4"/>
  <c r="CY51" i="4"/>
  <c r="CV51" i="4" s="1"/>
  <c r="FA51" i="4"/>
  <c r="FH51" i="4"/>
  <c r="GG51" i="4"/>
  <c r="GD51" i="4" s="1"/>
  <c r="GY51" i="4"/>
  <c r="HX51" i="4"/>
  <c r="HU51" i="4" s="1"/>
  <c r="IP51" i="4"/>
  <c r="JO51" i="4"/>
  <c r="JL51" i="4" s="1"/>
  <c r="LF51" i="4"/>
  <c r="LC51" i="4" s="1"/>
  <c r="MW51" i="4"/>
  <c r="MT51" i="4" s="1"/>
  <c r="ON51" i="4"/>
  <c r="OK51" i="4" s="1"/>
  <c r="PF51" i="4"/>
  <c r="QE51" i="4"/>
  <c r="QB51" i="4" s="1"/>
  <c r="QW51" i="4"/>
  <c r="RV51" i="4"/>
  <c r="RS51" i="4" s="1"/>
  <c r="SN51" i="4"/>
  <c r="Q52" i="4"/>
  <c r="AB52" i="4"/>
  <c r="BH52" i="4"/>
  <c r="BE52" i="4" s="1"/>
  <c r="BS52" i="4"/>
  <c r="CY52" i="4"/>
  <c r="CV52" i="4" s="1"/>
  <c r="FA52" i="4"/>
  <c r="FH52" i="4"/>
  <c r="GG52" i="4"/>
  <c r="GD52" i="4" s="1"/>
  <c r="GY52" i="4"/>
  <c r="HX52" i="4"/>
  <c r="HU52" i="4" s="1"/>
  <c r="IP52" i="4"/>
  <c r="JO52" i="4"/>
  <c r="JL52" i="4" s="1"/>
  <c r="LF52" i="4"/>
  <c r="LC52" i="4" s="1"/>
  <c r="MW52" i="4"/>
  <c r="MT52" i="4" s="1"/>
  <c r="ON52" i="4"/>
  <c r="OK52" i="4" s="1"/>
  <c r="PF52" i="4"/>
  <c r="QE52" i="4"/>
  <c r="QB52" i="4" s="1"/>
  <c r="QW52" i="4"/>
  <c r="RV52" i="4"/>
  <c r="RS52" i="4" s="1"/>
  <c r="SN52" i="4"/>
  <c r="Q53" i="4"/>
  <c r="AB53" i="4"/>
  <c r="BH53" i="4"/>
  <c r="BE53" i="4" s="1"/>
  <c r="BS53" i="4"/>
  <c r="CY53" i="4"/>
  <c r="CV53" i="4" s="1"/>
  <c r="FA53" i="4"/>
  <c r="FH53" i="4"/>
  <c r="GG53" i="4"/>
  <c r="GD53" i="4" s="1"/>
  <c r="GY53" i="4"/>
  <c r="HX53" i="4"/>
  <c r="HU53" i="4" s="1"/>
  <c r="IP53" i="4"/>
  <c r="JO53" i="4"/>
  <c r="JL53" i="4" s="1"/>
  <c r="LF53" i="4"/>
  <c r="LC53" i="4" s="1"/>
  <c r="MW53" i="4"/>
  <c r="MT53" i="4" s="1"/>
  <c r="ON53" i="4"/>
  <c r="OK53" i="4" s="1"/>
  <c r="PF53" i="4"/>
  <c r="QE53" i="4"/>
  <c r="QB53" i="4" s="1"/>
  <c r="QW53" i="4"/>
  <c r="RV53" i="4"/>
  <c r="RS53" i="4" s="1"/>
  <c r="SN53" i="4"/>
  <c r="Q54" i="4"/>
  <c r="AB54" i="4"/>
  <c r="BH54" i="4"/>
  <c r="BE54" i="4" s="1"/>
  <c r="BS54" i="4"/>
  <c r="CY54" i="4"/>
  <c r="CV54" i="4" s="1"/>
  <c r="FA54" i="4"/>
  <c r="FH54" i="4"/>
  <c r="GG54" i="4"/>
  <c r="GD54" i="4" s="1"/>
  <c r="GY54" i="4"/>
  <c r="HX54" i="4"/>
  <c r="HU54" i="4" s="1"/>
  <c r="IP54" i="4"/>
  <c r="JO54" i="4"/>
  <c r="JL54" i="4" s="1"/>
  <c r="LF54" i="4"/>
  <c r="LC54" i="4" s="1"/>
  <c r="MW54" i="4"/>
  <c r="MT54" i="4" s="1"/>
  <c r="ON54" i="4"/>
  <c r="OK54" i="4" s="1"/>
  <c r="PF54" i="4"/>
  <c r="QE54" i="4"/>
  <c r="QB54" i="4" s="1"/>
  <c r="QW54" i="4"/>
  <c r="RV54" i="4"/>
  <c r="RS54" i="4" s="1"/>
  <c r="SN54" i="4"/>
  <c r="Q55" i="4"/>
  <c r="AB55" i="4"/>
  <c r="BH55" i="4"/>
  <c r="BE55" i="4" s="1"/>
  <c r="BS55" i="4"/>
  <c r="CY55" i="4"/>
  <c r="CV55" i="4" s="1"/>
  <c r="FA55" i="4"/>
  <c r="FH55" i="4"/>
  <c r="GG55" i="4"/>
  <c r="GD55" i="4" s="1"/>
  <c r="GY55" i="4"/>
  <c r="HX55" i="4"/>
  <c r="HU55" i="4" s="1"/>
  <c r="IP55" i="4"/>
  <c r="JO55" i="4"/>
  <c r="JL55" i="4" s="1"/>
  <c r="LF55" i="4"/>
  <c r="LC55" i="4" s="1"/>
  <c r="LR55" i="4"/>
  <c r="MW55" i="4"/>
  <c r="MT55" i="4" s="1"/>
  <c r="ON55" i="4"/>
  <c r="OK55" i="4" s="1"/>
  <c r="PF55" i="4"/>
  <c r="QE55" i="4"/>
  <c r="QB55" i="4" s="1"/>
  <c r="QW55" i="4"/>
  <c r="RV55" i="4"/>
  <c r="RS55" i="4" s="1"/>
  <c r="SN55" i="4"/>
  <c r="Q56" i="4"/>
  <c r="AB56" i="4"/>
  <c r="AC56" i="4"/>
  <c r="BH56" i="4"/>
  <c r="BE56" i="4" s="1"/>
  <c r="BS56" i="4"/>
  <c r="BT56" i="4"/>
  <c r="CY56" i="4"/>
  <c r="CV56" i="4" s="1"/>
  <c r="DK56" i="4"/>
  <c r="FA56" i="4"/>
  <c r="FB56" i="4"/>
  <c r="FH56" i="4"/>
  <c r="GG56" i="4"/>
  <c r="GD56" i="4" s="1"/>
  <c r="GS56" i="4"/>
  <c r="GY56" i="4"/>
  <c r="HX56" i="4"/>
  <c r="HU56" i="4" s="1"/>
  <c r="IJ56" i="4"/>
  <c r="IP56" i="4"/>
  <c r="JO56" i="4"/>
  <c r="JL56" i="4" s="1"/>
  <c r="KA56" i="4"/>
  <c r="LF56" i="4"/>
  <c r="LC56" i="4" s="1"/>
  <c r="LR56" i="4"/>
  <c r="MW56" i="4"/>
  <c r="MT56" i="4" s="1"/>
  <c r="ON56" i="4"/>
  <c r="OK56" i="4" s="1"/>
  <c r="PF56" i="4"/>
  <c r="QE56" i="4"/>
  <c r="QB56" i="4" s="1"/>
  <c r="QW56" i="4"/>
  <c r="RV56" i="4"/>
  <c r="RS56" i="4" s="1"/>
  <c r="SN56" i="4"/>
  <c r="Q57" i="4"/>
  <c r="AB57" i="4"/>
  <c r="AC57" i="4"/>
  <c r="BH57" i="4"/>
  <c r="BE57" i="4" s="1"/>
  <c r="BS57" i="4"/>
  <c r="BT57" i="4"/>
  <c r="CY57" i="4"/>
  <c r="CV57" i="4" s="1"/>
  <c r="DK57" i="4"/>
  <c r="FA57" i="4"/>
  <c r="FB57" i="4"/>
  <c r="FH57" i="4"/>
  <c r="GG57" i="4"/>
  <c r="GD57" i="4" s="1"/>
  <c r="GS57" i="4"/>
  <c r="GY57" i="4"/>
  <c r="HX57" i="4"/>
  <c r="HU57" i="4" s="1"/>
  <c r="IJ57" i="4"/>
  <c r="IP57" i="4"/>
  <c r="JO57" i="4"/>
  <c r="JL57" i="4" s="1"/>
  <c r="KA57" i="4"/>
  <c r="LF57" i="4"/>
  <c r="LC57" i="4" s="1"/>
  <c r="LR57" i="4"/>
  <c r="MW57" i="4"/>
  <c r="MT57" i="4" s="1"/>
  <c r="NI57" i="4"/>
  <c r="ON57" i="4"/>
  <c r="OK57" i="4" s="1"/>
  <c r="OZ57" i="4"/>
  <c r="PF57" i="4"/>
  <c r="QE57" i="4"/>
  <c r="QB57" i="4" s="1"/>
  <c r="QQ57" i="4"/>
  <c r="QW57" i="4"/>
  <c r="RV57" i="4"/>
  <c r="RS57" i="4" s="1"/>
  <c r="SH57" i="4"/>
  <c r="SN57" i="4"/>
  <c r="Q58" i="4"/>
  <c r="AB58" i="4"/>
  <c r="AC58" i="4"/>
  <c r="BH58" i="4"/>
  <c r="BE58" i="4" s="1"/>
  <c r="BS58" i="4"/>
  <c r="BT58" i="4"/>
  <c r="CY58" i="4"/>
  <c r="CV58" i="4" s="1"/>
  <c r="DK58" i="4"/>
  <c r="FA58" i="4"/>
  <c r="FB58" i="4"/>
  <c r="FH58" i="4"/>
  <c r="GG58" i="4"/>
  <c r="GD58" i="4" s="1"/>
  <c r="GS58" i="4"/>
  <c r="GY58" i="4"/>
  <c r="HX58" i="4"/>
  <c r="HU58" i="4" s="1"/>
  <c r="IJ58" i="4"/>
  <c r="IP58" i="4"/>
  <c r="JO58" i="4"/>
  <c r="JL58" i="4" s="1"/>
  <c r="KA58" i="4"/>
  <c r="LF58" i="4"/>
  <c r="LC58" i="4" s="1"/>
  <c r="LR58" i="4"/>
  <c r="MW58" i="4"/>
  <c r="MT58" i="4" s="1"/>
  <c r="NI58" i="4"/>
  <c r="ON58" i="4"/>
  <c r="OK58" i="4" s="1"/>
  <c r="OZ58" i="4"/>
  <c r="PF58" i="4"/>
  <c r="QE58" i="4"/>
  <c r="QB58" i="4" s="1"/>
  <c r="QQ58" i="4"/>
  <c r="QW58" i="4"/>
  <c r="RV58" i="4"/>
  <c r="RS58" i="4" s="1"/>
  <c r="SH58" i="4"/>
  <c r="SN58" i="4"/>
  <c r="Q59" i="4"/>
  <c r="AB59" i="4"/>
  <c r="AC59" i="4"/>
  <c r="BH59" i="4"/>
  <c r="BE59" i="4" s="1"/>
  <c r="BS59" i="4"/>
  <c r="BT59" i="4"/>
  <c r="CY59" i="4"/>
  <c r="CV59" i="4" s="1"/>
  <c r="DK59" i="4"/>
  <c r="FA59" i="4"/>
  <c r="FB59" i="4"/>
  <c r="FH59" i="4"/>
  <c r="GG59" i="4"/>
  <c r="GD59" i="4" s="1"/>
  <c r="GS59" i="4"/>
  <c r="GY59" i="4"/>
  <c r="HX59" i="4"/>
  <c r="HU59" i="4" s="1"/>
  <c r="IJ59" i="4"/>
  <c r="IP59" i="4"/>
  <c r="JO59" i="4"/>
  <c r="JL59" i="4" s="1"/>
  <c r="KA59" i="4"/>
  <c r="LF59" i="4"/>
  <c r="LC59" i="4" s="1"/>
  <c r="LR59" i="4"/>
  <c r="MW59" i="4"/>
  <c r="MT59" i="4" s="1"/>
  <c r="NI59" i="4"/>
  <c r="ON59" i="4"/>
  <c r="OK59" i="4" s="1"/>
  <c r="OZ59" i="4"/>
  <c r="PF59" i="4"/>
  <c r="QE59" i="4"/>
  <c r="QB59" i="4" s="1"/>
  <c r="QQ59" i="4"/>
  <c r="QW59" i="4"/>
  <c r="RV59" i="4"/>
  <c r="RS59" i="4" s="1"/>
  <c r="SH59" i="4"/>
  <c r="SN59" i="4"/>
  <c r="Q60" i="4"/>
  <c r="AB60" i="4"/>
  <c r="BH60" i="4"/>
  <c r="BE60" i="4" s="1"/>
  <c r="BS60" i="4"/>
  <c r="CY60" i="4"/>
  <c r="CV60" i="4" s="1"/>
  <c r="FA60" i="4"/>
  <c r="FH60" i="4"/>
  <c r="GG60" i="4"/>
  <c r="GD60" i="4" s="1"/>
  <c r="GY60" i="4"/>
  <c r="HX60" i="4"/>
  <c r="HU60" i="4" s="1"/>
  <c r="IP60" i="4"/>
  <c r="JO60" i="4"/>
  <c r="JL60" i="4" s="1"/>
  <c r="LF60" i="4"/>
  <c r="LC60" i="4" s="1"/>
  <c r="MW60" i="4"/>
  <c r="MT60" i="4" s="1"/>
  <c r="ON60" i="4"/>
  <c r="OK60" i="4" s="1"/>
  <c r="PF60" i="4"/>
  <c r="QE60" i="4"/>
  <c r="QB60" i="4" s="1"/>
  <c r="QW60" i="4"/>
  <c r="RV60" i="4"/>
  <c r="RS60" i="4" s="1"/>
  <c r="SN60" i="4"/>
  <c r="Q61" i="4"/>
  <c r="AB61" i="4"/>
  <c r="BH61" i="4"/>
  <c r="BE61" i="4" s="1"/>
  <c r="BS61" i="4"/>
  <c r="CY61" i="4"/>
  <c r="CV61" i="4" s="1"/>
  <c r="FA61" i="4"/>
  <c r="FH61" i="4"/>
  <c r="GG61" i="4"/>
  <c r="GD61" i="4" s="1"/>
  <c r="GY61" i="4"/>
  <c r="HX61" i="4"/>
  <c r="HU61" i="4" s="1"/>
  <c r="IP61" i="4"/>
  <c r="JO61" i="4"/>
  <c r="JL61" i="4" s="1"/>
  <c r="LF61" i="4"/>
  <c r="LC61" i="4" s="1"/>
  <c r="MW61" i="4"/>
  <c r="MT61" i="4" s="1"/>
  <c r="ON61" i="4"/>
  <c r="OK61" i="4" s="1"/>
  <c r="PF61" i="4"/>
  <c r="QE61" i="4"/>
  <c r="QB61" i="4" s="1"/>
  <c r="QW61" i="4"/>
  <c r="RV61" i="4"/>
  <c r="RS61" i="4" s="1"/>
  <c r="SN61" i="4"/>
  <c r="Q62" i="4"/>
  <c r="AB62" i="4"/>
  <c r="BH62" i="4"/>
  <c r="BE62" i="4" s="1"/>
  <c r="BS62" i="4"/>
  <c r="CY62" i="4"/>
  <c r="CV62" i="4" s="1"/>
  <c r="FA62" i="4"/>
  <c r="FH62" i="4"/>
  <c r="GG62" i="4"/>
  <c r="GD62" i="4" s="1"/>
  <c r="GY62" i="4"/>
  <c r="HX62" i="4"/>
  <c r="HU62" i="4" s="1"/>
  <c r="IP62" i="4"/>
  <c r="JO62" i="4"/>
  <c r="JL62" i="4" s="1"/>
  <c r="LF62" i="4"/>
  <c r="LC62" i="4" s="1"/>
  <c r="MW62" i="4"/>
  <c r="MT62" i="4" s="1"/>
  <c r="ON62" i="4"/>
  <c r="OK62" i="4" s="1"/>
  <c r="PF62" i="4"/>
  <c r="QE62" i="4"/>
  <c r="QB62" i="4" s="1"/>
  <c r="QW62" i="4"/>
  <c r="RV62" i="4"/>
  <c r="RS62" i="4" s="1"/>
  <c r="SN62" i="4"/>
  <c r="Q63" i="4"/>
  <c r="AB63" i="4"/>
  <c r="BH63" i="4"/>
  <c r="BE63" i="4" s="1"/>
  <c r="BS63" i="4"/>
  <c r="CY63" i="4"/>
  <c r="CV63" i="4" s="1"/>
  <c r="FA63" i="4"/>
  <c r="FH63" i="4"/>
  <c r="GG63" i="4"/>
  <c r="GD63" i="4" s="1"/>
  <c r="GY63" i="4"/>
  <c r="HX63" i="4"/>
  <c r="HU63" i="4" s="1"/>
  <c r="IP63" i="4"/>
  <c r="JO63" i="4"/>
  <c r="JL63" i="4" s="1"/>
  <c r="LF63" i="4"/>
  <c r="LC63" i="4" s="1"/>
  <c r="MW63" i="4"/>
  <c r="MT63" i="4" s="1"/>
  <c r="ON63" i="4"/>
  <c r="OK63" i="4" s="1"/>
  <c r="PF63" i="4"/>
  <c r="QE63" i="4"/>
  <c r="QB63" i="4" s="1"/>
  <c r="QW63" i="4"/>
  <c r="RV63" i="4"/>
  <c r="RS63" i="4" s="1"/>
  <c r="SN63" i="4"/>
  <c r="Q64" i="4"/>
  <c r="AB64" i="4"/>
  <c r="BH64" i="4"/>
  <c r="BE64" i="4" s="1"/>
  <c r="BS64" i="4"/>
  <c r="CY64" i="4"/>
  <c r="CV64" i="4" s="1"/>
  <c r="FA64" i="4"/>
  <c r="FH64" i="4"/>
  <c r="GG64" i="4"/>
  <c r="GD64" i="4" s="1"/>
  <c r="GY64" i="4"/>
  <c r="HX64" i="4"/>
  <c r="HU64" i="4" s="1"/>
  <c r="IP64" i="4"/>
  <c r="JO64" i="4"/>
  <c r="JL64" i="4" s="1"/>
  <c r="LF64" i="4"/>
  <c r="LC64" i="4" s="1"/>
  <c r="MW64" i="4"/>
  <c r="MT64" i="4" s="1"/>
  <c r="ON64" i="4"/>
  <c r="OK64" i="4" s="1"/>
  <c r="PF64" i="4"/>
  <c r="QE64" i="4"/>
  <c r="QB64" i="4" s="1"/>
  <c r="QW64" i="4"/>
  <c r="RV64" i="4"/>
  <c r="RS64" i="4" s="1"/>
  <c r="SN64" i="4"/>
  <c r="Q65" i="4"/>
  <c r="AB65" i="4"/>
  <c r="BH65" i="4"/>
  <c r="BE65" i="4" s="1"/>
  <c r="BS65" i="4"/>
  <c r="CY65" i="4"/>
  <c r="CV65" i="4" s="1"/>
  <c r="FA65" i="4"/>
  <c r="FH65" i="4"/>
  <c r="GG65" i="4"/>
  <c r="GD65" i="4" s="1"/>
  <c r="GY65" i="4"/>
  <c r="HX65" i="4"/>
  <c r="HU65" i="4" s="1"/>
  <c r="IP65" i="4"/>
  <c r="JO65" i="4"/>
  <c r="JL65" i="4" s="1"/>
  <c r="LF65" i="4"/>
  <c r="LC65" i="4" s="1"/>
  <c r="MW65" i="4"/>
  <c r="MT65" i="4" s="1"/>
  <c r="ON65" i="4"/>
  <c r="OK65" i="4" s="1"/>
  <c r="PF65" i="4"/>
  <c r="QE65" i="4"/>
  <c r="QB65" i="4" s="1"/>
  <c r="QW65" i="4"/>
  <c r="RV65" i="4"/>
  <c r="RS65" i="4" s="1"/>
  <c r="SN65" i="4"/>
  <c r="Q66" i="4"/>
  <c r="AB66" i="4"/>
  <c r="BH66" i="4"/>
  <c r="BE66" i="4" s="1"/>
  <c r="BS66" i="4"/>
  <c r="CY66" i="4"/>
  <c r="CV66" i="4" s="1"/>
  <c r="FA66" i="4"/>
  <c r="FH66" i="4"/>
  <c r="GG66" i="4"/>
  <c r="GD66" i="4" s="1"/>
  <c r="GY66" i="4"/>
  <c r="HX66" i="4"/>
  <c r="HU66" i="4" s="1"/>
  <c r="IP66" i="4"/>
  <c r="JO66" i="4"/>
  <c r="JL66" i="4" s="1"/>
  <c r="LF66" i="4"/>
  <c r="LC66" i="4" s="1"/>
  <c r="MW66" i="4"/>
  <c r="MT66" i="4" s="1"/>
  <c r="ON66" i="4"/>
  <c r="OK66" i="4" s="1"/>
  <c r="PF66" i="4"/>
  <c r="QE66" i="4"/>
  <c r="QB66" i="4" s="1"/>
  <c r="QW66" i="4"/>
  <c r="RV66" i="4"/>
  <c r="RS66" i="4" s="1"/>
  <c r="SN66" i="4"/>
  <c r="Q67" i="4"/>
  <c r="AB67" i="4"/>
  <c r="BH67" i="4"/>
  <c r="BE67" i="4" s="1"/>
  <c r="BS67" i="4"/>
  <c r="CY67" i="4"/>
  <c r="CV67" i="4" s="1"/>
  <c r="FA67" i="4"/>
  <c r="FH67" i="4"/>
  <c r="GG67" i="4"/>
  <c r="GD67" i="4" s="1"/>
  <c r="GY67" i="4"/>
  <c r="HX67" i="4"/>
  <c r="HU67" i="4" s="1"/>
  <c r="IP67" i="4"/>
  <c r="JO67" i="4"/>
  <c r="JL67" i="4" s="1"/>
  <c r="LF67" i="4"/>
  <c r="LC67" i="4" s="1"/>
  <c r="MW67" i="4"/>
  <c r="MT67" i="4" s="1"/>
  <c r="ON67" i="4"/>
  <c r="OK67" i="4" s="1"/>
  <c r="PF67" i="4"/>
  <c r="QE67" i="4"/>
  <c r="QB67" i="4" s="1"/>
  <c r="QW67" i="4"/>
  <c r="RV67" i="4"/>
  <c r="RS67" i="4" s="1"/>
  <c r="SN67" i="4"/>
  <c r="Q68" i="4"/>
  <c r="AB68" i="4"/>
  <c r="BH68" i="4"/>
  <c r="BE68" i="4" s="1"/>
  <c r="BS68" i="4"/>
  <c r="CY68" i="4"/>
  <c r="CV68" i="4" s="1"/>
  <c r="FA68" i="4"/>
  <c r="FH68" i="4"/>
  <c r="GG68" i="4"/>
  <c r="GD68" i="4" s="1"/>
  <c r="GY68" i="4"/>
  <c r="HX68" i="4"/>
  <c r="HU68" i="4" s="1"/>
  <c r="IP68" i="4"/>
  <c r="JO68" i="4"/>
  <c r="JL68" i="4" s="1"/>
  <c r="LF68" i="4"/>
  <c r="LC68" i="4" s="1"/>
  <c r="MW68" i="4"/>
  <c r="MT68" i="4" s="1"/>
  <c r="NI68" i="4"/>
  <c r="ON68" i="4"/>
  <c r="OK68" i="4" s="1"/>
  <c r="OZ68" i="4"/>
  <c r="PF68" i="4"/>
  <c r="QE68" i="4"/>
  <c r="QB68" i="4" s="1"/>
  <c r="QQ68" i="4"/>
  <c r="QW68" i="4"/>
  <c r="RV68" i="4"/>
  <c r="RS68" i="4" s="1"/>
  <c r="SH68" i="4"/>
  <c r="SN68" i="4"/>
  <c r="Q69" i="4"/>
  <c r="AB69" i="4"/>
  <c r="BH69" i="4"/>
  <c r="BE69" i="4" s="1"/>
  <c r="BS69" i="4"/>
  <c r="CY69" i="4"/>
  <c r="CV69" i="4" s="1"/>
  <c r="FA69" i="4"/>
  <c r="FH69" i="4"/>
  <c r="GG69" i="4"/>
  <c r="GD69" i="4" s="1"/>
  <c r="GY69" i="4"/>
  <c r="HX69" i="4"/>
  <c r="HU69" i="4" s="1"/>
  <c r="IP69" i="4"/>
  <c r="JO69" i="4"/>
  <c r="JL69" i="4" s="1"/>
  <c r="LF69" i="4"/>
  <c r="LC69" i="4" s="1"/>
  <c r="MW69" i="4"/>
  <c r="MT69" i="4" s="1"/>
  <c r="ON69" i="4"/>
  <c r="OK69" i="4" s="1"/>
  <c r="PF69" i="4"/>
  <c r="QE69" i="4"/>
  <c r="QB69" i="4" s="1"/>
  <c r="QW69" i="4"/>
  <c r="RV69" i="4"/>
  <c r="RS69" i="4" s="1"/>
  <c r="SN69" i="4"/>
  <c r="Q70" i="4"/>
  <c r="AB70" i="4"/>
  <c r="BH70" i="4"/>
  <c r="BE70" i="4" s="1"/>
  <c r="BS70" i="4"/>
  <c r="CY70" i="4"/>
  <c r="CV70" i="4" s="1"/>
  <c r="FA70" i="4"/>
  <c r="FH70" i="4"/>
  <c r="GG70" i="4"/>
  <c r="GD70" i="4" s="1"/>
  <c r="GY70" i="4"/>
  <c r="HX70" i="4"/>
  <c r="HU70" i="4" s="1"/>
  <c r="IP70" i="4"/>
  <c r="JO70" i="4"/>
  <c r="JL70" i="4" s="1"/>
  <c r="LF70" i="4"/>
  <c r="LC70" i="4" s="1"/>
  <c r="MW70" i="4"/>
  <c r="MT70" i="4" s="1"/>
  <c r="ON70" i="4"/>
  <c r="OK70" i="4" s="1"/>
  <c r="PF70" i="4"/>
  <c r="QE70" i="4"/>
  <c r="QB70" i="4" s="1"/>
  <c r="QW70" i="4"/>
  <c r="RV70" i="4"/>
  <c r="RS70" i="4" s="1"/>
  <c r="SN70" i="4"/>
  <c r="Q71" i="4"/>
  <c r="AB71" i="4"/>
  <c r="BH71" i="4"/>
  <c r="BE71" i="4" s="1"/>
  <c r="BS71" i="4"/>
  <c r="CY71" i="4"/>
  <c r="CV71" i="4" s="1"/>
  <c r="FA71" i="4"/>
  <c r="FH71" i="4"/>
  <c r="GG71" i="4"/>
  <c r="GD71" i="4" s="1"/>
  <c r="GY71" i="4"/>
  <c r="HX71" i="4"/>
  <c r="HU71" i="4" s="1"/>
  <c r="IP71" i="4"/>
  <c r="JO71" i="4"/>
  <c r="JL71" i="4" s="1"/>
  <c r="LF71" i="4"/>
  <c r="LC71" i="4" s="1"/>
  <c r="MW71" i="4"/>
  <c r="MT71" i="4" s="1"/>
  <c r="ON71" i="4"/>
  <c r="OK71" i="4" s="1"/>
  <c r="PF71" i="4"/>
  <c r="QE71" i="4"/>
  <c r="QB71" i="4" s="1"/>
  <c r="QW71" i="4"/>
  <c r="RV71" i="4"/>
  <c r="RS71" i="4" s="1"/>
  <c r="SN71" i="4"/>
  <c r="Q72" i="4"/>
  <c r="AB72" i="4"/>
  <c r="BH72" i="4"/>
  <c r="BE72" i="4" s="1"/>
  <c r="BS72" i="4"/>
  <c r="CY72" i="4"/>
  <c r="CV72" i="4" s="1"/>
  <c r="FA72" i="4"/>
  <c r="FH72" i="4"/>
  <c r="GG72" i="4"/>
  <c r="GD72" i="4" s="1"/>
  <c r="GY72" i="4"/>
  <c r="HX72" i="4"/>
  <c r="HU72" i="4" s="1"/>
  <c r="IP72" i="4"/>
  <c r="JO72" i="4"/>
  <c r="JL72" i="4" s="1"/>
  <c r="LF72" i="4"/>
  <c r="LC72" i="4" s="1"/>
  <c r="MW72" i="4"/>
  <c r="MT72" i="4" s="1"/>
  <c r="ON72" i="4"/>
  <c r="OK72" i="4" s="1"/>
  <c r="PF72" i="4"/>
  <c r="QE72" i="4"/>
  <c r="QB72" i="4" s="1"/>
  <c r="QW72" i="4"/>
  <c r="RV72" i="4"/>
  <c r="RS72" i="4" s="1"/>
  <c r="SN72" i="4"/>
  <c r="Q73" i="4"/>
  <c r="AB73" i="4"/>
  <c r="BH73" i="4"/>
  <c r="BE73" i="4" s="1"/>
  <c r="BS73" i="4"/>
  <c r="CY73" i="4"/>
  <c r="CV73" i="4" s="1"/>
  <c r="FA73" i="4"/>
  <c r="FH73" i="4"/>
  <c r="GG73" i="4"/>
  <c r="GD73" i="4" s="1"/>
  <c r="GY73" i="4"/>
  <c r="HX73" i="4"/>
  <c r="HU73" i="4" s="1"/>
  <c r="IP73" i="4"/>
  <c r="JO73" i="4"/>
  <c r="JL73" i="4" s="1"/>
  <c r="LF73" i="4"/>
  <c r="LC73" i="4" s="1"/>
  <c r="MW73" i="4"/>
  <c r="MT73" i="4" s="1"/>
  <c r="ON73" i="4"/>
  <c r="OK73" i="4" s="1"/>
  <c r="PF73" i="4"/>
  <c r="QE73" i="4"/>
  <c r="QB73" i="4" s="1"/>
  <c r="QW73" i="4"/>
  <c r="RV73" i="4"/>
  <c r="RS73" i="4" s="1"/>
  <c r="SN73" i="4"/>
  <c r="Q74" i="4"/>
  <c r="AB74" i="4"/>
  <c r="BH74" i="4"/>
  <c r="BE74" i="4" s="1"/>
  <c r="BS74" i="4"/>
  <c r="CY74" i="4"/>
  <c r="CV74" i="4" s="1"/>
  <c r="FA74" i="4"/>
  <c r="FH74" i="4"/>
  <c r="GG74" i="4"/>
  <c r="GD74" i="4" s="1"/>
  <c r="GY74" i="4"/>
  <c r="HX74" i="4"/>
  <c r="HU74" i="4" s="1"/>
  <c r="IP74" i="4"/>
  <c r="JO74" i="4"/>
  <c r="JL74" i="4" s="1"/>
  <c r="LF74" i="4"/>
  <c r="LC74" i="4" s="1"/>
  <c r="MW74" i="4"/>
  <c r="MT74" i="4" s="1"/>
  <c r="ON74" i="4"/>
  <c r="OK74" i="4" s="1"/>
  <c r="PF74" i="4"/>
  <c r="QE74" i="4"/>
  <c r="QB74" i="4" s="1"/>
  <c r="QW74" i="4"/>
  <c r="RV74" i="4"/>
  <c r="RS74" i="4" s="1"/>
  <c r="SN74" i="4"/>
  <c r="Q75" i="4"/>
  <c r="AB75" i="4"/>
  <c r="BH75" i="4"/>
  <c r="BE75" i="4" s="1"/>
  <c r="BS75" i="4"/>
  <c r="CY75" i="4"/>
  <c r="CV75" i="4" s="1"/>
  <c r="FA75" i="4"/>
  <c r="FH75" i="4"/>
  <c r="GG75" i="4"/>
  <c r="GD75" i="4" s="1"/>
  <c r="GY75" i="4"/>
  <c r="HX75" i="4"/>
  <c r="HU75" i="4" s="1"/>
  <c r="IP75" i="4"/>
  <c r="JO75" i="4"/>
  <c r="JL75" i="4" s="1"/>
  <c r="LF75" i="4"/>
  <c r="LC75" i="4" s="1"/>
  <c r="LR75" i="4"/>
  <c r="MW75" i="4"/>
  <c r="MT75" i="4" s="1"/>
  <c r="NI75" i="4"/>
  <c r="ON75" i="4"/>
  <c r="OK75" i="4" s="1"/>
  <c r="OZ75" i="4"/>
  <c r="PF75" i="4"/>
  <c r="QE75" i="4"/>
  <c r="QB75" i="4" s="1"/>
  <c r="QQ75" i="4"/>
  <c r="QW75" i="4"/>
  <c r="RV75" i="4"/>
  <c r="RS75" i="4" s="1"/>
  <c r="SH75" i="4"/>
  <c r="SN75" i="4"/>
  <c r="Q76" i="4"/>
  <c r="AB76" i="4"/>
  <c r="BH76" i="4"/>
  <c r="BE76" i="4" s="1"/>
  <c r="BS76" i="4"/>
  <c r="CY76" i="4"/>
  <c r="CV76" i="4" s="1"/>
  <c r="FA76" i="4"/>
  <c r="FH76" i="4"/>
  <c r="GG76" i="4"/>
  <c r="GD76" i="4" s="1"/>
  <c r="GY76" i="4"/>
  <c r="HX76" i="4"/>
  <c r="HU76" i="4" s="1"/>
  <c r="IP76" i="4"/>
  <c r="JO76" i="4"/>
  <c r="JL76" i="4" s="1"/>
  <c r="LF76" i="4"/>
  <c r="LC76" i="4" s="1"/>
  <c r="MW76" i="4"/>
  <c r="MT76" i="4" s="1"/>
  <c r="ON76" i="4"/>
  <c r="OK76" i="4" s="1"/>
  <c r="PF76" i="4"/>
  <c r="QE76" i="4"/>
  <c r="QB76" i="4" s="1"/>
  <c r="QW76" i="4"/>
  <c r="RV76" i="4"/>
  <c r="RS76" i="4" s="1"/>
  <c r="SN76" i="4"/>
  <c r="Q77" i="4"/>
  <c r="AB77" i="4"/>
  <c r="AC77" i="4"/>
  <c r="BH77" i="4"/>
  <c r="BE77" i="4" s="1"/>
  <c r="BS77" i="4"/>
  <c r="BT77" i="4"/>
  <c r="CY77" i="4"/>
  <c r="CV77" i="4" s="1"/>
  <c r="DK77" i="4"/>
  <c r="FA77" i="4"/>
  <c r="FB77" i="4"/>
  <c r="FH77" i="4"/>
  <c r="GG77" i="4"/>
  <c r="GD77" i="4" s="1"/>
  <c r="GS77" i="4"/>
  <c r="GY77" i="4"/>
  <c r="HX77" i="4"/>
  <c r="HU77" i="4" s="1"/>
  <c r="IJ77" i="4"/>
  <c r="IP77" i="4"/>
  <c r="JO77" i="4"/>
  <c r="JL77" i="4" s="1"/>
  <c r="KA77" i="4"/>
  <c r="LF77" i="4"/>
  <c r="LC77" i="4" s="1"/>
  <c r="MW77" i="4"/>
  <c r="MT77" i="4" s="1"/>
  <c r="ON77" i="4"/>
  <c r="OK77" i="4" s="1"/>
  <c r="PF77" i="4"/>
  <c r="QE77" i="4"/>
  <c r="QB77" i="4" s="1"/>
  <c r="QW77" i="4"/>
  <c r="RV77" i="4"/>
  <c r="RS77" i="4" s="1"/>
  <c r="SN77" i="4"/>
  <c r="Q78" i="4"/>
  <c r="AB78" i="4"/>
  <c r="BH78" i="4"/>
  <c r="BE78" i="4" s="1"/>
  <c r="BS78" i="4"/>
  <c r="CY78" i="4"/>
  <c r="CV78" i="4" s="1"/>
  <c r="FA78" i="4"/>
  <c r="FH78" i="4"/>
  <c r="GG78" i="4"/>
  <c r="GD78" i="4" s="1"/>
  <c r="GY78" i="4"/>
  <c r="HX78" i="4"/>
  <c r="HU78" i="4" s="1"/>
  <c r="IP78" i="4"/>
  <c r="JO78" i="4"/>
  <c r="JL78" i="4" s="1"/>
  <c r="LF78" i="4"/>
  <c r="LC78" i="4" s="1"/>
  <c r="MW78" i="4"/>
  <c r="MT78" i="4" s="1"/>
  <c r="ON78" i="4"/>
  <c r="OK78" i="4" s="1"/>
  <c r="PF78" i="4"/>
  <c r="QE78" i="4"/>
  <c r="QB78" i="4" s="1"/>
  <c r="QW78" i="4"/>
  <c r="RV78" i="4"/>
  <c r="RS78" i="4" s="1"/>
  <c r="SN78" i="4"/>
  <c r="Q79" i="4"/>
  <c r="AB79" i="4"/>
  <c r="BH79" i="4"/>
  <c r="BE79" i="4" s="1"/>
  <c r="BS79" i="4"/>
  <c r="CY79" i="4"/>
  <c r="CV79" i="4" s="1"/>
  <c r="FA79" i="4"/>
  <c r="FH79" i="4"/>
  <c r="GG79" i="4"/>
  <c r="GD79" i="4" s="1"/>
  <c r="GY79" i="4"/>
  <c r="HX79" i="4"/>
  <c r="HU79" i="4" s="1"/>
  <c r="IP79" i="4"/>
  <c r="JO79" i="4"/>
  <c r="JL79" i="4" s="1"/>
  <c r="LF79" i="4"/>
  <c r="LC79" i="4" s="1"/>
  <c r="MW79" i="4"/>
  <c r="MT79" i="4" s="1"/>
  <c r="ON79" i="4"/>
  <c r="OK79" i="4" s="1"/>
  <c r="PF79" i="4"/>
  <c r="QE79" i="4"/>
  <c r="QB79" i="4" s="1"/>
  <c r="QW79" i="4"/>
  <c r="RV79" i="4"/>
  <c r="RS79" i="4" s="1"/>
  <c r="SN79" i="4"/>
  <c r="Q80" i="4"/>
  <c r="AB80" i="4"/>
  <c r="BH80" i="4"/>
  <c r="BE80" i="4" s="1"/>
  <c r="BS80" i="4"/>
  <c r="CY80" i="4"/>
  <c r="CV80" i="4" s="1"/>
  <c r="FA80" i="4"/>
  <c r="FH80" i="4"/>
  <c r="GG80" i="4"/>
  <c r="GD80" i="4" s="1"/>
  <c r="GY80" i="4"/>
  <c r="HX80" i="4"/>
  <c r="HU80" i="4" s="1"/>
  <c r="IP80" i="4"/>
  <c r="JO80" i="4"/>
  <c r="JL80" i="4" s="1"/>
  <c r="LF80" i="4"/>
  <c r="LC80" i="4" s="1"/>
  <c r="MW80" i="4"/>
  <c r="MT80" i="4" s="1"/>
  <c r="ON80" i="4"/>
  <c r="OK80" i="4" s="1"/>
  <c r="PF80" i="4"/>
  <c r="QE80" i="4"/>
  <c r="QB80" i="4" s="1"/>
  <c r="QW80" i="4"/>
  <c r="RV80" i="4"/>
  <c r="RS80" i="4" s="1"/>
  <c r="SN80" i="4"/>
  <c r="Q81" i="4"/>
  <c r="AB81" i="4"/>
  <c r="BH81" i="4"/>
  <c r="BE81" i="4" s="1"/>
  <c r="BS81" i="4"/>
  <c r="CY81" i="4"/>
  <c r="CV81" i="4" s="1"/>
  <c r="FA81" i="4"/>
  <c r="FH81" i="4"/>
  <c r="GG81" i="4"/>
  <c r="GD81" i="4" s="1"/>
  <c r="GY81" i="4"/>
  <c r="HX81" i="4"/>
  <c r="HU81" i="4" s="1"/>
  <c r="IP81" i="4"/>
  <c r="JO81" i="4"/>
  <c r="JL81" i="4" s="1"/>
  <c r="LF81" i="4"/>
  <c r="LC81" i="4" s="1"/>
  <c r="MW81" i="4"/>
  <c r="MT81" i="4" s="1"/>
  <c r="ON81" i="4"/>
  <c r="OK81" i="4" s="1"/>
  <c r="PF81" i="4"/>
  <c r="QE81" i="4"/>
  <c r="QB81" i="4" s="1"/>
  <c r="QW81" i="4"/>
  <c r="RV81" i="4"/>
  <c r="RS81" i="4" s="1"/>
  <c r="SN81" i="4"/>
  <c r="Q82" i="4"/>
  <c r="AB82" i="4"/>
  <c r="BH82" i="4"/>
  <c r="BE82" i="4" s="1"/>
  <c r="BS82" i="4"/>
  <c r="CY82" i="4"/>
  <c r="CV82" i="4" s="1"/>
  <c r="FA82" i="4"/>
  <c r="FH82" i="4"/>
  <c r="GG82" i="4"/>
  <c r="GD82" i="4" s="1"/>
  <c r="GY82" i="4"/>
  <c r="HX82" i="4"/>
  <c r="HU82" i="4" s="1"/>
  <c r="IP82" i="4"/>
  <c r="JO82" i="4"/>
  <c r="JL82" i="4" s="1"/>
  <c r="LF82" i="4"/>
  <c r="LC82" i="4" s="1"/>
  <c r="MW82" i="4"/>
  <c r="MT82" i="4" s="1"/>
  <c r="ON82" i="4"/>
  <c r="OK82" i="4" s="1"/>
  <c r="PF82" i="4"/>
  <c r="QE82" i="4"/>
  <c r="QB82" i="4" s="1"/>
  <c r="QW82" i="4"/>
  <c r="RV82" i="4"/>
  <c r="RS82" i="4" s="1"/>
  <c r="SN82" i="4"/>
  <c r="Q83" i="4"/>
  <c r="AB83" i="4"/>
  <c r="BH83" i="4"/>
  <c r="BE83" i="4" s="1"/>
  <c r="BS83" i="4"/>
  <c r="CY83" i="4"/>
  <c r="CV83" i="4" s="1"/>
  <c r="FA83" i="4"/>
  <c r="FH83" i="4"/>
  <c r="GG83" i="4"/>
  <c r="GD83" i="4" s="1"/>
  <c r="GY83" i="4"/>
  <c r="HX83" i="4"/>
  <c r="HU83" i="4" s="1"/>
  <c r="IP83" i="4"/>
  <c r="JO83" i="4"/>
  <c r="JL83" i="4" s="1"/>
  <c r="LF83" i="4"/>
  <c r="LC83" i="4" s="1"/>
  <c r="MW83" i="4"/>
  <c r="MT83" i="4" s="1"/>
  <c r="ON83" i="4"/>
  <c r="OK83" i="4" s="1"/>
  <c r="PF83" i="4"/>
  <c r="QE83" i="4"/>
  <c r="QB83" i="4" s="1"/>
  <c r="QW83" i="4"/>
  <c r="RV83" i="4"/>
  <c r="RS83" i="4" s="1"/>
  <c r="SN83" i="4"/>
  <c r="Q84" i="4"/>
  <c r="AB84" i="4"/>
  <c r="BH84" i="4"/>
  <c r="BE84" i="4" s="1"/>
  <c r="BS84" i="4"/>
  <c r="CY84" i="4"/>
  <c r="CV84" i="4" s="1"/>
  <c r="FA84" i="4"/>
  <c r="FH84" i="4"/>
  <c r="GG84" i="4"/>
  <c r="GD84" i="4" s="1"/>
  <c r="GY84" i="4"/>
  <c r="HX84" i="4"/>
  <c r="HU84" i="4" s="1"/>
  <c r="IP84" i="4"/>
  <c r="JO84" i="4"/>
  <c r="JL84" i="4" s="1"/>
  <c r="LF84" i="4"/>
  <c r="LC84" i="4" s="1"/>
  <c r="MW84" i="4"/>
  <c r="MT84" i="4" s="1"/>
  <c r="ON84" i="4"/>
  <c r="OK84" i="4" s="1"/>
  <c r="PF84" i="4"/>
  <c r="QE84" i="4"/>
  <c r="QB84" i="4" s="1"/>
  <c r="QW84" i="4"/>
  <c r="RV84" i="4"/>
  <c r="RS84" i="4" s="1"/>
  <c r="SN84" i="4"/>
  <c r="Q85" i="4"/>
  <c r="AB85" i="4"/>
  <c r="AC85" i="4"/>
  <c r="BH85" i="4"/>
  <c r="BE85" i="4" s="1"/>
  <c r="BS85" i="4"/>
  <c r="BT85" i="4"/>
  <c r="CY85" i="4"/>
  <c r="CV85" i="4" s="1"/>
  <c r="DK85" i="4"/>
  <c r="FA85" i="4"/>
  <c r="FB85" i="4"/>
  <c r="FH85" i="4"/>
  <c r="GG85" i="4"/>
  <c r="GD85" i="4" s="1"/>
  <c r="GS85" i="4"/>
  <c r="GY85" i="4"/>
  <c r="HX85" i="4"/>
  <c r="HU85" i="4" s="1"/>
  <c r="IJ85" i="4"/>
  <c r="IP85" i="4"/>
  <c r="JO85" i="4"/>
  <c r="JL85" i="4" s="1"/>
  <c r="KA85" i="4"/>
  <c r="LF85" i="4"/>
  <c r="LC85" i="4" s="1"/>
  <c r="MW85" i="4"/>
  <c r="MT85" i="4" s="1"/>
  <c r="ON85" i="4"/>
  <c r="OK85" i="4" s="1"/>
  <c r="PF85" i="4"/>
  <c r="QE85" i="4"/>
  <c r="QB85" i="4" s="1"/>
  <c r="QW85" i="4"/>
  <c r="RV85" i="4"/>
  <c r="RS85" i="4" s="1"/>
  <c r="SN85" i="4"/>
  <c r="Q86" i="4"/>
  <c r="AB86" i="4"/>
  <c r="AC86" i="4"/>
  <c r="BH86" i="4"/>
  <c r="BE86" i="4" s="1"/>
  <c r="BS86" i="4"/>
  <c r="BT86" i="4"/>
  <c r="CY86" i="4"/>
  <c r="CV86" i="4" s="1"/>
  <c r="DK86" i="4"/>
  <c r="FA86" i="4"/>
  <c r="FB86" i="4"/>
  <c r="FH86" i="4"/>
  <c r="GG86" i="4"/>
  <c r="GD86" i="4" s="1"/>
  <c r="GS86" i="4"/>
  <c r="GY86" i="4"/>
  <c r="HX86" i="4"/>
  <c r="HU86" i="4" s="1"/>
  <c r="IJ86" i="4"/>
  <c r="IP86" i="4"/>
  <c r="JO86" i="4"/>
  <c r="JL86" i="4" s="1"/>
  <c r="KA86" i="4"/>
  <c r="LF86" i="4"/>
  <c r="LC86" i="4" s="1"/>
  <c r="MW86" i="4"/>
  <c r="MT86" i="4" s="1"/>
  <c r="ON86" i="4"/>
  <c r="OK86" i="4" s="1"/>
  <c r="PF86" i="4"/>
  <c r="QE86" i="4"/>
  <c r="QB86" i="4" s="1"/>
  <c r="QW86" i="4"/>
  <c r="RV86" i="4"/>
  <c r="RS86" i="4" s="1"/>
  <c r="SN86" i="4"/>
  <c r="Q87" i="4"/>
  <c r="AB87" i="4"/>
  <c r="AC87" i="4"/>
  <c r="BH87" i="4"/>
  <c r="BE87" i="4" s="1"/>
  <c r="BS87" i="4"/>
  <c r="BT87" i="4"/>
  <c r="CY87" i="4"/>
  <c r="CV87" i="4" s="1"/>
  <c r="DK87" i="4"/>
  <c r="FA87" i="4"/>
  <c r="FB87" i="4"/>
  <c r="FH87" i="4"/>
  <c r="GG87" i="4"/>
  <c r="GD87" i="4" s="1"/>
  <c r="GS87" i="4"/>
  <c r="GY87" i="4"/>
  <c r="HX87" i="4"/>
  <c r="HU87" i="4" s="1"/>
  <c r="IJ87" i="4"/>
  <c r="IP87" i="4"/>
  <c r="JO87" i="4"/>
  <c r="JL87" i="4" s="1"/>
  <c r="KA87" i="4"/>
  <c r="LF87" i="4"/>
  <c r="LC87" i="4" s="1"/>
  <c r="MW87" i="4"/>
  <c r="MT87" i="4" s="1"/>
  <c r="ON87" i="4"/>
  <c r="OK87" i="4" s="1"/>
  <c r="PF87" i="4"/>
  <c r="QE87" i="4"/>
  <c r="QB87" i="4" s="1"/>
  <c r="QW87" i="4"/>
  <c r="RV87" i="4"/>
  <c r="RS87" i="4" s="1"/>
  <c r="SN87" i="4"/>
  <c r="Q88" i="4"/>
  <c r="AB88" i="4"/>
  <c r="BH88" i="4"/>
  <c r="BE88" i="4" s="1"/>
  <c r="BS88" i="4"/>
  <c r="CY88" i="4"/>
  <c r="CV88" i="4" s="1"/>
  <c r="FA88" i="4"/>
  <c r="FH88" i="4"/>
  <c r="GG88" i="4"/>
  <c r="GD88" i="4" s="1"/>
  <c r="GY88" i="4"/>
  <c r="HX88" i="4"/>
  <c r="HU88" i="4" s="1"/>
  <c r="IP88" i="4"/>
  <c r="JO88" i="4"/>
  <c r="JL88" i="4" s="1"/>
  <c r="LF88" i="4"/>
  <c r="LC88" i="4" s="1"/>
  <c r="LR88" i="4"/>
  <c r="MW88" i="4"/>
  <c r="MT88" i="4" s="1"/>
  <c r="NI88" i="4"/>
  <c r="ON88" i="4"/>
  <c r="OK88" i="4" s="1"/>
  <c r="OZ88" i="4"/>
  <c r="PF88" i="4"/>
  <c r="QE88" i="4"/>
  <c r="QB88" i="4" s="1"/>
  <c r="QQ88" i="4"/>
  <c r="QW88" i="4"/>
  <c r="RV88" i="4"/>
  <c r="RS88" i="4" s="1"/>
  <c r="SH88" i="4"/>
  <c r="SN88" i="4"/>
  <c r="Q89" i="4"/>
  <c r="AB89" i="4"/>
  <c r="BH89" i="4"/>
  <c r="BE89" i="4" s="1"/>
  <c r="BS89" i="4"/>
  <c r="CY89" i="4"/>
  <c r="CV89" i="4" s="1"/>
  <c r="FA89" i="4"/>
  <c r="FH89" i="4"/>
  <c r="GG89" i="4"/>
  <c r="GD89" i="4" s="1"/>
  <c r="GY89" i="4"/>
  <c r="HX89" i="4"/>
  <c r="HU89" i="4" s="1"/>
  <c r="IP89" i="4"/>
  <c r="JO89" i="4"/>
  <c r="JL89" i="4" s="1"/>
  <c r="LF89" i="4"/>
  <c r="LC89" i="4" s="1"/>
  <c r="LR89" i="4"/>
  <c r="MW89" i="4"/>
  <c r="MT89" i="4" s="1"/>
  <c r="NI89" i="4"/>
  <c r="ON89" i="4"/>
  <c r="OK89" i="4" s="1"/>
  <c r="OZ89" i="4"/>
  <c r="PF89" i="4"/>
  <c r="QE89" i="4"/>
  <c r="QB89" i="4" s="1"/>
  <c r="QQ89" i="4"/>
  <c r="QW89" i="4"/>
  <c r="RV89" i="4"/>
  <c r="RS89" i="4" s="1"/>
  <c r="SH89" i="4"/>
  <c r="SN89" i="4"/>
  <c r="Q90" i="4"/>
  <c r="AB90" i="4"/>
  <c r="BH90" i="4"/>
  <c r="BE90" i="4" s="1"/>
  <c r="BS90" i="4"/>
  <c r="CY90" i="4"/>
  <c r="CV90" i="4" s="1"/>
  <c r="FA90" i="4"/>
  <c r="FH90" i="4"/>
  <c r="GG90" i="4"/>
  <c r="GD90" i="4" s="1"/>
  <c r="GY90" i="4"/>
  <c r="HX90" i="4"/>
  <c r="HU90" i="4" s="1"/>
  <c r="IP90" i="4"/>
  <c r="JO90" i="4"/>
  <c r="JL90" i="4" s="1"/>
  <c r="LF90" i="4"/>
  <c r="LC90" i="4" s="1"/>
  <c r="MW90" i="4"/>
  <c r="MT90" i="4" s="1"/>
  <c r="ON90" i="4"/>
  <c r="OK90" i="4" s="1"/>
  <c r="PF90" i="4"/>
  <c r="QE90" i="4"/>
  <c r="QB90" i="4" s="1"/>
  <c r="QW90" i="4"/>
  <c r="RV90" i="4"/>
  <c r="RS90" i="4" s="1"/>
  <c r="SN90" i="4"/>
  <c r="Q91" i="4"/>
  <c r="AB91" i="4"/>
  <c r="AC91" i="4"/>
  <c r="BH91" i="4"/>
  <c r="BE91" i="4" s="1"/>
  <c r="BS91" i="4"/>
  <c r="BT91" i="4"/>
  <c r="CY91" i="4"/>
  <c r="CV91" i="4" s="1"/>
  <c r="DK91" i="4"/>
  <c r="FA91" i="4"/>
  <c r="FB91" i="4"/>
  <c r="FH91" i="4"/>
  <c r="GG91" i="4"/>
  <c r="GD91" i="4" s="1"/>
  <c r="GS91" i="4"/>
  <c r="GY91" i="4"/>
  <c r="HX91" i="4"/>
  <c r="HU91" i="4" s="1"/>
  <c r="IJ91" i="4"/>
  <c r="IP91" i="4"/>
  <c r="JO91" i="4"/>
  <c r="JL91" i="4" s="1"/>
  <c r="KA91" i="4"/>
  <c r="LF91" i="4"/>
  <c r="LC91" i="4" s="1"/>
  <c r="MW91" i="4"/>
  <c r="MT91" i="4" s="1"/>
  <c r="ON91" i="4"/>
  <c r="OK91" i="4" s="1"/>
  <c r="PF91" i="4"/>
  <c r="QE91" i="4"/>
  <c r="QB91" i="4" s="1"/>
  <c r="QW91" i="4"/>
  <c r="RV91" i="4"/>
  <c r="RS91" i="4" s="1"/>
  <c r="SN91" i="4"/>
  <c r="Q92" i="4"/>
  <c r="AB92" i="4"/>
  <c r="BH92" i="4"/>
  <c r="BE92" i="4" s="1"/>
  <c r="BS92" i="4"/>
  <c r="CY92" i="4"/>
  <c r="CV92" i="4" s="1"/>
  <c r="FA92" i="4"/>
  <c r="FH92" i="4"/>
  <c r="GG92" i="4"/>
  <c r="GD92" i="4" s="1"/>
  <c r="GY92" i="4"/>
  <c r="HX92" i="4"/>
  <c r="HU92" i="4" s="1"/>
  <c r="IP92" i="4"/>
  <c r="JO92" i="4"/>
  <c r="JL92" i="4" s="1"/>
  <c r="LF92" i="4"/>
  <c r="LC92" i="4" s="1"/>
  <c r="MW92" i="4"/>
  <c r="MT92" i="4" s="1"/>
  <c r="ON92" i="4"/>
  <c r="OK92" i="4" s="1"/>
  <c r="PF92" i="4"/>
  <c r="QE92" i="4"/>
  <c r="QB92" i="4" s="1"/>
  <c r="QW92" i="4"/>
  <c r="RV92" i="4"/>
  <c r="RS92" i="4" s="1"/>
  <c r="SN92" i="4"/>
  <c r="Q93" i="4"/>
  <c r="AB93" i="4"/>
  <c r="BH93" i="4"/>
  <c r="BE93" i="4" s="1"/>
  <c r="BS93" i="4"/>
  <c r="CY93" i="4"/>
  <c r="CV93" i="4" s="1"/>
  <c r="FA93" i="4"/>
  <c r="FH93" i="4"/>
  <c r="GG93" i="4"/>
  <c r="GD93" i="4" s="1"/>
  <c r="GY93" i="4"/>
  <c r="HX93" i="4"/>
  <c r="HU93" i="4" s="1"/>
  <c r="IP93" i="4"/>
  <c r="JO93" i="4"/>
  <c r="JL93" i="4" s="1"/>
  <c r="LF93" i="4"/>
  <c r="LC93" i="4" s="1"/>
  <c r="MW93" i="4"/>
  <c r="MT93" i="4" s="1"/>
  <c r="ON93" i="4"/>
  <c r="OK93" i="4" s="1"/>
  <c r="PF93" i="4"/>
  <c r="QE93" i="4"/>
  <c r="QB93" i="4" s="1"/>
  <c r="QW93" i="4"/>
  <c r="RV93" i="4"/>
  <c r="RS93" i="4" s="1"/>
  <c r="SN93" i="4"/>
  <c r="Q94" i="4"/>
  <c r="AB94" i="4"/>
  <c r="BH94" i="4"/>
  <c r="BE94" i="4" s="1"/>
  <c r="BS94" i="4"/>
  <c r="CY94" i="4"/>
  <c r="CV94" i="4" s="1"/>
  <c r="FA94" i="4"/>
  <c r="FH94" i="4"/>
  <c r="GG94" i="4"/>
  <c r="GD94" i="4" s="1"/>
  <c r="GY94" i="4"/>
  <c r="HX94" i="4"/>
  <c r="HU94" i="4" s="1"/>
  <c r="IP94" i="4"/>
  <c r="JO94" i="4"/>
  <c r="JL94" i="4" s="1"/>
  <c r="LF94" i="4"/>
  <c r="LC94" i="4" s="1"/>
  <c r="MW94" i="4"/>
  <c r="MT94" i="4" s="1"/>
  <c r="ON94" i="4"/>
  <c r="OK94" i="4" s="1"/>
  <c r="PF94" i="4"/>
  <c r="QE94" i="4"/>
  <c r="QB94" i="4" s="1"/>
  <c r="QW94" i="4"/>
  <c r="RV94" i="4"/>
  <c r="RS94" i="4" s="1"/>
  <c r="SN94" i="4"/>
  <c r="Q95" i="4"/>
  <c r="AB95" i="4"/>
  <c r="AC95" i="4"/>
  <c r="BH95" i="4"/>
  <c r="BE95" i="4" s="1"/>
  <c r="BS95" i="4"/>
  <c r="BT95" i="4"/>
  <c r="CY95" i="4"/>
  <c r="CV95" i="4" s="1"/>
  <c r="DK95" i="4"/>
  <c r="FA95" i="4"/>
  <c r="FB95" i="4"/>
  <c r="FH95" i="4"/>
  <c r="GG95" i="4"/>
  <c r="GD95" i="4" s="1"/>
  <c r="GS95" i="4"/>
  <c r="GY95" i="4"/>
  <c r="HX95" i="4"/>
  <c r="HU95" i="4" s="1"/>
  <c r="IJ95" i="4"/>
  <c r="IP95" i="4"/>
  <c r="JO95" i="4"/>
  <c r="JL95" i="4" s="1"/>
  <c r="KA95" i="4"/>
  <c r="LF95" i="4"/>
  <c r="LC95" i="4" s="1"/>
  <c r="LR95" i="4"/>
  <c r="MW95" i="4"/>
  <c r="MT95" i="4" s="1"/>
  <c r="NI95" i="4"/>
  <c r="ON95" i="4"/>
  <c r="OK95" i="4" s="1"/>
  <c r="OZ95" i="4"/>
  <c r="PF95" i="4"/>
  <c r="QE95" i="4"/>
  <c r="QB95" i="4" s="1"/>
  <c r="QQ95" i="4"/>
  <c r="QW95" i="4"/>
  <c r="RV95" i="4"/>
  <c r="RS95" i="4" s="1"/>
  <c r="SH95" i="4"/>
  <c r="SN95" i="4"/>
  <c r="Q96" i="4"/>
  <c r="AB96" i="4"/>
  <c r="BH96" i="4"/>
  <c r="BE96" i="4" s="1"/>
  <c r="BS96" i="4"/>
  <c r="CY96" i="4"/>
  <c r="CV96" i="4" s="1"/>
  <c r="FA96" i="4"/>
  <c r="FH96" i="4"/>
  <c r="GG96" i="4"/>
  <c r="GD96" i="4" s="1"/>
  <c r="GY96" i="4"/>
  <c r="HX96" i="4"/>
  <c r="HU96" i="4" s="1"/>
  <c r="IP96" i="4"/>
  <c r="JO96" i="4"/>
  <c r="JL96" i="4" s="1"/>
  <c r="LF96" i="4"/>
  <c r="LC96" i="4" s="1"/>
  <c r="LR96" i="4"/>
  <c r="MW96" i="4"/>
  <c r="MT96" i="4" s="1"/>
  <c r="NI96" i="4"/>
  <c r="ON96" i="4"/>
  <c r="OK96" i="4" s="1"/>
  <c r="OZ96" i="4"/>
  <c r="PF96" i="4"/>
  <c r="QE96" i="4"/>
  <c r="QB96" i="4" s="1"/>
  <c r="QQ96" i="4"/>
  <c r="QW96" i="4"/>
  <c r="RV96" i="4"/>
  <c r="RS96" i="4" s="1"/>
  <c r="SH96" i="4"/>
  <c r="SN96" i="4"/>
  <c r="Q97" i="4"/>
  <c r="AB97" i="4"/>
  <c r="BH97" i="4"/>
  <c r="BE97" i="4" s="1"/>
  <c r="BS97" i="4"/>
  <c r="CY97" i="4"/>
  <c r="CV97" i="4" s="1"/>
  <c r="FA97" i="4"/>
  <c r="FH97" i="4"/>
  <c r="GG97" i="4"/>
  <c r="GD97" i="4" s="1"/>
  <c r="GY97" i="4"/>
  <c r="HX97" i="4"/>
  <c r="HU97" i="4" s="1"/>
  <c r="IP97" i="4"/>
  <c r="JO97" i="4"/>
  <c r="JL97" i="4" s="1"/>
  <c r="LF97" i="4"/>
  <c r="LC97" i="4" s="1"/>
  <c r="MW97" i="4"/>
  <c r="MT97" i="4" s="1"/>
  <c r="ON97" i="4"/>
  <c r="OK97" i="4" s="1"/>
  <c r="PF97" i="4"/>
  <c r="QE97" i="4"/>
  <c r="QB97" i="4" s="1"/>
  <c r="QW97" i="4"/>
  <c r="RV97" i="4"/>
  <c r="RS97" i="4" s="1"/>
  <c r="SN97" i="4"/>
  <c r="Q98" i="4"/>
  <c r="AB98" i="4"/>
  <c r="BH98" i="4"/>
  <c r="BE98" i="4" s="1"/>
  <c r="BS98" i="4"/>
  <c r="CY98" i="4"/>
  <c r="CV98" i="4" s="1"/>
  <c r="FA98" i="4"/>
  <c r="FH98" i="4"/>
  <c r="GG98" i="4"/>
  <c r="GD98" i="4" s="1"/>
  <c r="GY98" i="4"/>
  <c r="HX98" i="4"/>
  <c r="HU98" i="4" s="1"/>
  <c r="IP98" i="4"/>
  <c r="JO98" i="4"/>
  <c r="JL98" i="4" s="1"/>
  <c r="LF98" i="4"/>
  <c r="LC98" i="4" s="1"/>
  <c r="MW98" i="4"/>
  <c r="MT98" i="4" s="1"/>
  <c r="ON98" i="4"/>
  <c r="OK98" i="4" s="1"/>
  <c r="PF98" i="4"/>
  <c r="QE98" i="4"/>
  <c r="QB98" i="4" s="1"/>
  <c r="QW98" i="4"/>
  <c r="RV98" i="4"/>
  <c r="RS98" i="4" s="1"/>
  <c r="SN98" i="4"/>
  <c r="Q99" i="4"/>
  <c r="AB99" i="4"/>
  <c r="BH99" i="4"/>
  <c r="BE99" i="4" s="1"/>
  <c r="BS99" i="4"/>
  <c r="CY99" i="4"/>
  <c r="CV99" i="4" s="1"/>
  <c r="FA99" i="4"/>
  <c r="FH99" i="4"/>
  <c r="GG99" i="4"/>
  <c r="GD99" i="4" s="1"/>
  <c r="GY99" i="4"/>
  <c r="HX99" i="4"/>
  <c r="HU99" i="4" s="1"/>
  <c r="IP99" i="4"/>
  <c r="JO99" i="4"/>
  <c r="JL99" i="4" s="1"/>
  <c r="LF99" i="4"/>
  <c r="LC99" i="4" s="1"/>
  <c r="MW99" i="4"/>
  <c r="MT99" i="4" s="1"/>
  <c r="ON99" i="4"/>
  <c r="OK99" i="4" s="1"/>
  <c r="PF99" i="4"/>
  <c r="QE99" i="4"/>
  <c r="QB99" i="4" s="1"/>
  <c r="QW99" i="4"/>
  <c r="RV99" i="4"/>
  <c r="RS99" i="4" s="1"/>
  <c r="SN99" i="4"/>
  <c r="Q100" i="4"/>
  <c r="AB100" i="4"/>
  <c r="BH100" i="4"/>
  <c r="BE100" i="4" s="1"/>
  <c r="BS100" i="4"/>
  <c r="CY100" i="4"/>
  <c r="CV100" i="4" s="1"/>
  <c r="FA100" i="4"/>
  <c r="FH100" i="4"/>
  <c r="GG100" i="4"/>
  <c r="GD100" i="4" s="1"/>
  <c r="GY100" i="4"/>
  <c r="HX100" i="4"/>
  <c r="HU100" i="4" s="1"/>
  <c r="IP100" i="4"/>
  <c r="JO100" i="4"/>
  <c r="JL100" i="4" s="1"/>
  <c r="LF100" i="4"/>
  <c r="LC100" i="4" s="1"/>
  <c r="MW100" i="4"/>
  <c r="MT100" i="4" s="1"/>
  <c r="ON100" i="4"/>
  <c r="OK100" i="4" s="1"/>
  <c r="PF100" i="4"/>
  <c r="QE100" i="4"/>
  <c r="QB100" i="4" s="1"/>
  <c r="QW100" i="4"/>
  <c r="RV100" i="4"/>
  <c r="RS100" i="4" s="1"/>
  <c r="SN100" i="4"/>
  <c r="Q101" i="4"/>
  <c r="AB101" i="4"/>
  <c r="BH101" i="4"/>
  <c r="BE101" i="4" s="1"/>
  <c r="BS101" i="4"/>
  <c r="CY101" i="4"/>
  <c r="CV101" i="4" s="1"/>
  <c r="FA101" i="4"/>
  <c r="FH101" i="4"/>
  <c r="GG101" i="4"/>
  <c r="GD101" i="4" s="1"/>
  <c r="GY101" i="4"/>
  <c r="HX101" i="4"/>
  <c r="HU101" i="4" s="1"/>
  <c r="IP101" i="4"/>
  <c r="JO101" i="4"/>
  <c r="JL101" i="4" s="1"/>
  <c r="LF101" i="4"/>
  <c r="LC101" i="4" s="1"/>
  <c r="MW101" i="4"/>
  <c r="MT101" i="4" s="1"/>
  <c r="ON101" i="4"/>
  <c r="OK101" i="4" s="1"/>
  <c r="PF101" i="4"/>
  <c r="QE101" i="4"/>
  <c r="QB101" i="4" s="1"/>
  <c r="QW101" i="4"/>
  <c r="RV101" i="4"/>
  <c r="RS101" i="4" s="1"/>
  <c r="SN101" i="4"/>
  <c r="Q102" i="4"/>
  <c r="AB102" i="4"/>
  <c r="BH102" i="4"/>
  <c r="BE102" i="4" s="1"/>
  <c r="BS102" i="4"/>
  <c r="CY102" i="4"/>
  <c r="CV102" i="4" s="1"/>
  <c r="FA102" i="4"/>
  <c r="FH102" i="4"/>
  <c r="GG102" i="4"/>
  <c r="GD102" i="4" s="1"/>
  <c r="GY102" i="4"/>
  <c r="HX102" i="4"/>
  <c r="HU102" i="4" s="1"/>
  <c r="IP102" i="4"/>
  <c r="JO102" i="4"/>
  <c r="JL102" i="4" s="1"/>
  <c r="LF102" i="4"/>
  <c r="LC102" i="4" s="1"/>
  <c r="MW102" i="4"/>
  <c r="MT102" i="4" s="1"/>
  <c r="ON102" i="4"/>
  <c r="OK102" i="4" s="1"/>
  <c r="PF102" i="4"/>
  <c r="QE102" i="4"/>
  <c r="QB102" i="4" s="1"/>
  <c r="QW102" i="4"/>
  <c r="RV102" i="4"/>
  <c r="RS102" i="4" s="1"/>
  <c r="SN102" i="4"/>
  <c r="Q103" i="4"/>
  <c r="AB103" i="4"/>
  <c r="BH103" i="4"/>
  <c r="BE103" i="4" s="1"/>
  <c r="BS103" i="4"/>
  <c r="CY103" i="4"/>
  <c r="CV103" i="4" s="1"/>
  <c r="FA103" i="4"/>
  <c r="FH103" i="4"/>
  <c r="GG103" i="4"/>
  <c r="GD103" i="4" s="1"/>
  <c r="GY103" i="4"/>
  <c r="HX103" i="4"/>
  <c r="HU103" i="4" s="1"/>
  <c r="IP103" i="4"/>
  <c r="JO103" i="4"/>
  <c r="JL103" i="4" s="1"/>
  <c r="LF103" i="4"/>
  <c r="LC103" i="4" s="1"/>
  <c r="MW103" i="4"/>
  <c r="MT103" i="4" s="1"/>
  <c r="ON103" i="4"/>
  <c r="OK103" i="4" s="1"/>
  <c r="PF103" i="4"/>
  <c r="QE103" i="4"/>
  <c r="QB103" i="4" s="1"/>
  <c r="QW103" i="4"/>
  <c r="RV103" i="4"/>
  <c r="RS103" i="4" s="1"/>
  <c r="SN103" i="4"/>
  <c r="Q104" i="4"/>
  <c r="AB104" i="4"/>
  <c r="BH104" i="4"/>
  <c r="BE104" i="4" s="1"/>
  <c r="BS104" i="4"/>
  <c r="CY104" i="4"/>
  <c r="CV104" i="4" s="1"/>
  <c r="FA104" i="4"/>
  <c r="FH104" i="4"/>
  <c r="GG104" i="4"/>
  <c r="GD104" i="4" s="1"/>
  <c r="GY104" i="4"/>
  <c r="HX104" i="4"/>
  <c r="HU104" i="4" s="1"/>
  <c r="IP104" i="4"/>
  <c r="JO104" i="4"/>
  <c r="JL104" i="4" s="1"/>
  <c r="LF104" i="4"/>
  <c r="LC104" i="4" s="1"/>
  <c r="MW104" i="4"/>
  <c r="MT104" i="4" s="1"/>
  <c r="ON104" i="4"/>
  <c r="OK104" i="4" s="1"/>
  <c r="PF104" i="4"/>
  <c r="QE104" i="4"/>
  <c r="QB104" i="4" s="1"/>
  <c r="QW104" i="4"/>
  <c r="RV104" i="4"/>
  <c r="RS104" i="4" s="1"/>
  <c r="SN104" i="4"/>
  <c r="Q105" i="4"/>
  <c r="AB105" i="4"/>
  <c r="BH105" i="4"/>
  <c r="BE105" i="4" s="1"/>
  <c r="BS105" i="4"/>
  <c r="CY105" i="4"/>
  <c r="CV105" i="4" s="1"/>
  <c r="FA105" i="4"/>
  <c r="FH105" i="4"/>
  <c r="GG105" i="4"/>
  <c r="GD105" i="4" s="1"/>
  <c r="GY105" i="4"/>
  <c r="HX105" i="4"/>
  <c r="HU105" i="4" s="1"/>
  <c r="IP105" i="4"/>
  <c r="JO105" i="4"/>
  <c r="JL105" i="4" s="1"/>
  <c r="LF105" i="4"/>
  <c r="LC105" i="4" s="1"/>
  <c r="MW105" i="4"/>
  <c r="MT105" i="4" s="1"/>
  <c r="ON105" i="4"/>
  <c r="OK105" i="4" s="1"/>
  <c r="PF105" i="4"/>
  <c r="QE105" i="4"/>
  <c r="QB105" i="4" s="1"/>
  <c r="QW105" i="4"/>
  <c r="RV105" i="4"/>
  <c r="RS105" i="4" s="1"/>
  <c r="SN105" i="4"/>
  <c r="Q106" i="4"/>
  <c r="AB106" i="4"/>
  <c r="BH106" i="4"/>
  <c r="BE106" i="4" s="1"/>
  <c r="BS106" i="4"/>
  <c r="CY106" i="4"/>
  <c r="CV106" i="4" s="1"/>
  <c r="FA106" i="4"/>
  <c r="FH106" i="4"/>
  <c r="GG106" i="4"/>
  <c r="GD106" i="4" s="1"/>
  <c r="GY106" i="4"/>
  <c r="HX106" i="4"/>
  <c r="HU106" i="4" s="1"/>
  <c r="IP106" i="4"/>
  <c r="JO106" i="4"/>
  <c r="JL106" i="4" s="1"/>
  <c r="LF106" i="4"/>
  <c r="LC106" i="4" s="1"/>
  <c r="LR106" i="4"/>
  <c r="MW106" i="4"/>
  <c r="MT106" i="4" s="1"/>
  <c r="ON106" i="4"/>
  <c r="OK106" i="4" s="1"/>
  <c r="PF106" i="4"/>
  <c r="QE106" i="4"/>
  <c r="QB106" i="4" s="1"/>
  <c r="QW106" i="4"/>
  <c r="RV106" i="4"/>
  <c r="RS106" i="4" s="1"/>
  <c r="SN106" i="4"/>
  <c r="Q107" i="4"/>
  <c r="AB107" i="4"/>
  <c r="BH107" i="4"/>
  <c r="BE107" i="4" s="1"/>
  <c r="BS107" i="4"/>
  <c r="CY107" i="4"/>
  <c r="CV107" i="4" s="1"/>
  <c r="FA107" i="4"/>
  <c r="FH107" i="4"/>
  <c r="GG107" i="4"/>
  <c r="GD107" i="4" s="1"/>
  <c r="GY107" i="4"/>
  <c r="HX107" i="4"/>
  <c r="HU107" i="4" s="1"/>
  <c r="IP107" i="4"/>
  <c r="JO107" i="4"/>
  <c r="JL107" i="4" s="1"/>
  <c r="LF107" i="4"/>
  <c r="LC107" i="4" s="1"/>
  <c r="MW107" i="4"/>
  <c r="MT107" i="4" s="1"/>
  <c r="ON107" i="4"/>
  <c r="OK107" i="4" s="1"/>
  <c r="PF107" i="4"/>
  <c r="QE107" i="4"/>
  <c r="QB107" i="4" s="1"/>
  <c r="QW107" i="4"/>
  <c r="RV107" i="4"/>
  <c r="RS107" i="4" s="1"/>
  <c r="SN107" i="4"/>
  <c r="Q108" i="4"/>
  <c r="AB108" i="4"/>
  <c r="BH108" i="4"/>
  <c r="BE108" i="4" s="1"/>
  <c r="BS108" i="4"/>
  <c r="CY108" i="4"/>
  <c r="CV108" i="4" s="1"/>
  <c r="FA108" i="4"/>
  <c r="FH108" i="4"/>
  <c r="GG108" i="4"/>
  <c r="GD108" i="4" s="1"/>
  <c r="GY108" i="4"/>
  <c r="HX108" i="4"/>
  <c r="HU108" i="4" s="1"/>
  <c r="IP108" i="4"/>
  <c r="JO108" i="4"/>
  <c r="JL108" i="4" s="1"/>
  <c r="LF108" i="4"/>
  <c r="LC108" i="4" s="1"/>
  <c r="MW108" i="4"/>
  <c r="MT108" i="4" s="1"/>
  <c r="ON108" i="4"/>
  <c r="OK108" i="4" s="1"/>
  <c r="PF108" i="4"/>
  <c r="QE108" i="4"/>
  <c r="QB108" i="4" s="1"/>
  <c r="QW108" i="4"/>
  <c r="RV108" i="4"/>
  <c r="RS108" i="4" s="1"/>
  <c r="SN108" i="4"/>
  <c r="Q109" i="4"/>
  <c r="AB109" i="4"/>
  <c r="BH109" i="4"/>
  <c r="BE109" i="4" s="1"/>
  <c r="BS109" i="4"/>
  <c r="CY109" i="4"/>
  <c r="CV109" i="4" s="1"/>
  <c r="FA109" i="4"/>
  <c r="FH109" i="4"/>
  <c r="GG109" i="4"/>
  <c r="GD109" i="4" s="1"/>
  <c r="GY109" i="4"/>
  <c r="HX109" i="4"/>
  <c r="HU109" i="4" s="1"/>
  <c r="IP109" i="4"/>
  <c r="JO109" i="4"/>
  <c r="JL109" i="4" s="1"/>
  <c r="LF109" i="4"/>
  <c r="LC109" i="4" s="1"/>
  <c r="MW109" i="4"/>
  <c r="MT109" i="4" s="1"/>
  <c r="ON109" i="4"/>
  <c r="OK109" i="4" s="1"/>
  <c r="PF109" i="4"/>
  <c r="QE109" i="4"/>
  <c r="QB109" i="4" s="1"/>
  <c r="QW109" i="4"/>
  <c r="RV109" i="4"/>
  <c r="RS109" i="4" s="1"/>
  <c r="SN109" i="4"/>
  <c r="Q110" i="4"/>
  <c r="AB110" i="4"/>
  <c r="BH110" i="4"/>
  <c r="BE110" i="4" s="1"/>
  <c r="BS110" i="4"/>
  <c r="CY110" i="4"/>
  <c r="CV110" i="4" s="1"/>
  <c r="FA110" i="4"/>
  <c r="FH110" i="4"/>
  <c r="GG110" i="4"/>
  <c r="GD110" i="4" s="1"/>
  <c r="GY110" i="4"/>
  <c r="HX110" i="4"/>
  <c r="HU110" i="4" s="1"/>
  <c r="IP110" i="4"/>
  <c r="JO110" i="4"/>
  <c r="JL110" i="4" s="1"/>
  <c r="LF110" i="4"/>
  <c r="LC110" i="4" s="1"/>
  <c r="MW110" i="4"/>
  <c r="MT110" i="4" s="1"/>
  <c r="ON110" i="4"/>
  <c r="OK110" i="4" s="1"/>
  <c r="PF110" i="4"/>
  <c r="QE110" i="4"/>
  <c r="QB110" i="4" s="1"/>
  <c r="QW110" i="4"/>
  <c r="RV110" i="4"/>
  <c r="RS110" i="4" s="1"/>
  <c r="SN110" i="4"/>
  <c r="Q111" i="4"/>
  <c r="AB111" i="4"/>
  <c r="BH111" i="4"/>
  <c r="BE111" i="4" s="1"/>
  <c r="BS111" i="4"/>
  <c r="CY111" i="4"/>
  <c r="CV111" i="4" s="1"/>
  <c r="FA111" i="4"/>
  <c r="FH111" i="4"/>
  <c r="GG111" i="4"/>
  <c r="GD111" i="4" s="1"/>
  <c r="GY111" i="4"/>
  <c r="HX111" i="4"/>
  <c r="HU111" i="4" s="1"/>
  <c r="IP111" i="4"/>
  <c r="JO111" i="4"/>
  <c r="JL111" i="4" s="1"/>
  <c r="LF111" i="4"/>
  <c r="LC111" i="4" s="1"/>
  <c r="MW111" i="4"/>
  <c r="MT111" i="4" s="1"/>
  <c r="ON111" i="4"/>
  <c r="OK111" i="4" s="1"/>
  <c r="PF111" i="4"/>
  <c r="QE111" i="4"/>
  <c r="QB111" i="4" s="1"/>
  <c r="QW111" i="4"/>
  <c r="RV111" i="4"/>
  <c r="RS111" i="4" s="1"/>
  <c r="SN111" i="4"/>
  <c r="Q112" i="4"/>
  <c r="AB112" i="4"/>
  <c r="AC112" i="4"/>
  <c r="BH112" i="4"/>
  <c r="BE112" i="4" s="1"/>
  <c r="BS112" i="4"/>
  <c r="BT112" i="4"/>
  <c r="CY112" i="4"/>
  <c r="CV112" i="4" s="1"/>
  <c r="DK112" i="4"/>
  <c r="FA112" i="4"/>
  <c r="FB112" i="4"/>
  <c r="FH112" i="4"/>
  <c r="GG112" i="4"/>
  <c r="GD112" i="4" s="1"/>
  <c r="GS112" i="4"/>
  <c r="GY112" i="4"/>
  <c r="HX112" i="4"/>
  <c r="HU112" i="4" s="1"/>
  <c r="IJ112" i="4"/>
  <c r="IP112" i="4"/>
  <c r="JO112" i="4"/>
  <c r="JL112" i="4" s="1"/>
  <c r="KA112" i="4"/>
  <c r="LF112" i="4"/>
  <c r="LC112" i="4" s="1"/>
  <c r="MW112" i="4"/>
  <c r="MT112" i="4" s="1"/>
  <c r="ON112" i="4"/>
  <c r="OK112" i="4" s="1"/>
  <c r="PF112" i="4"/>
  <c r="QE112" i="4"/>
  <c r="QB112" i="4" s="1"/>
  <c r="QW112" i="4"/>
  <c r="RV112" i="4"/>
  <c r="RS112" i="4" s="1"/>
  <c r="SN112" i="4"/>
  <c r="Q113" i="4"/>
  <c r="AB113" i="4"/>
  <c r="AC113" i="4"/>
  <c r="BH113" i="4"/>
  <c r="BE113" i="4" s="1"/>
  <c r="BS113" i="4"/>
  <c r="BT113" i="4"/>
  <c r="CY113" i="4"/>
  <c r="CV113" i="4" s="1"/>
  <c r="DK113" i="4"/>
  <c r="FA113" i="4"/>
  <c r="FB113" i="4"/>
  <c r="FH113" i="4"/>
  <c r="GG113" i="4"/>
  <c r="GD113" i="4" s="1"/>
  <c r="GS113" i="4"/>
  <c r="GY113" i="4"/>
  <c r="HX113" i="4"/>
  <c r="HU113" i="4" s="1"/>
  <c r="IJ113" i="4"/>
  <c r="IP113" i="4"/>
  <c r="JO113" i="4"/>
  <c r="JL113" i="4" s="1"/>
  <c r="KA113" i="4"/>
  <c r="LF113" i="4"/>
  <c r="LC113" i="4" s="1"/>
  <c r="MW113" i="4"/>
  <c r="MT113" i="4" s="1"/>
  <c r="ON113" i="4"/>
  <c r="OK113" i="4" s="1"/>
  <c r="PF113" i="4"/>
  <c r="QE113" i="4"/>
  <c r="QB113" i="4" s="1"/>
  <c r="QW113" i="4"/>
  <c r="RV113" i="4"/>
  <c r="RS113" i="4" s="1"/>
  <c r="SN113" i="4"/>
  <c r="Q114" i="4"/>
  <c r="AB114" i="4"/>
  <c r="BH114" i="4"/>
  <c r="BE114" i="4" s="1"/>
  <c r="BS114" i="4"/>
  <c r="CY114" i="4"/>
  <c r="CV114" i="4" s="1"/>
  <c r="FA114" i="4"/>
  <c r="FH114" i="4"/>
  <c r="GG114" i="4"/>
  <c r="GD114" i="4" s="1"/>
  <c r="GY114" i="4"/>
  <c r="HX114" i="4"/>
  <c r="HU114" i="4" s="1"/>
  <c r="IP114" i="4"/>
  <c r="JO114" i="4"/>
  <c r="JL114" i="4" s="1"/>
  <c r="LF114" i="4"/>
  <c r="LC114" i="4" s="1"/>
  <c r="MW114" i="4"/>
  <c r="MT114" i="4" s="1"/>
  <c r="ON114" i="4"/>
  <c r="OK114" i="4" s="1"/>
  <c r="PF114" i="4"/>
  <c r="QE114" i="4"/>
  <c r="QB114" i="4" s="1"/>
  <c r="QW114" i="4"/>
  <c r="RV114" i="4"/>
  <c r="RS114" i="4" s="1"/>
  <c r="SN114" i="4"/>
  <c r="Q115" i="4"/>
  <c r="AB115" i="4"/>
  <c r="BH115" i="4"/>
  <c r="BE115" i="4" s="1"/>
  <c r="BS115" i="4"/>
  <c r="CY115" i="4"/>
  <c r="CV115" i="4" s="1"/>
  <c r="FA115" i="4"/>
  <c r="FH115" i="4"/>
  <c r="GG115" i="4"/>
  <c r="GD115" i="4" s="1"/>
  <c r="GY115" i="4"/>
  <c r="HX115" i="4"/>
  <c r="HU115" i="4" s="1"/>
  <c r="IP115" i="4"/>
  <c r="JO115" i="4"/>
  <c r="JL115" i="4" s="1"/>
  <c r="LF115" i="4"/>
  <c r="LC115" i="4" s="1"/>
  <c r="MW115" i="4"/>
  <c r="MT115" i="4" s="1"/>
  <c r="ON115" i="4"/>
  <c r="OK115" i="4" s="1"/>
  <c r="PF115" i="4"/>
  <c r="QE115" i="4"/>
  <c r="QB115" i="4" s="1"/>
  <c r="QW115" i="4"/>
  <c r="RV115" i="4"/>
  <c r="RS115" i="4" s="1"/>
  <c r="SN115" i="4"/>
  <c r="AE48" i="6" l="1"/>
  <c r="QT21" i="6"/>
  <c r="AE111" i="6"/>
  <c r="AE105" i="6"/>
  <c r="AL105" i="6" s="1"/>
  <c r="AP105" i="6" s="1"/>
  <c r="AQ105" i="6" s="1"/>
  <c r="AR105" i="6" s="1"/>
  <c r="AE45" i="6"/>
  <c r="DM124" i="6"/>
  <c r="AE64" i="6"/>
  <c r="AL64" i="6" s="1"/>
  <c r="AP64" i="6" s="1"/>
  <c r="AQ64" i="6" s="1"/>
  <c r="AR64" i="6" s="1"/>
  <c r="AE87" i="6"/>
  <c r="AL87" i="6" s="1"/>
  <c r="AP87" i="6" s="1"/>
  <c r="AQ87" i="6" s="1"/>
  <c r="AR87" i="6" s="1"/>
  <c r="AE89" i="6"/>
  <c r="AE16" i="6"/>
  <c r="AL16" i="6" s="1"/>
  <c r="AE13" i="6"/>
  <c r="NK113" i="6"/>
  <c r="NR113" i="6" s="1"/>
  <c r="PB7" i="6"/>
  <c r="PI7" i="6" s="1"/>
  <c r="PB11" i="6"/>
  <c r="PI11" i="6" s="1"/>
  <c r="PB15" i="6"/>
  <c r="PI15" i="6" s="1"/>
  <c r="PB19" i="6"/>
  <c r="PI19" i="6" s="1"/>
  <c r="PB23" i="6"/>
  <c r="PI23" i="6" s="1"/>
  <c r="PB27" i="6"/>
  <c r="PI27" i="6" s="1"/>
  <c r="PB31" i="6"/>
  <c r="PI31" i="6" s="1"/>
  <c r="PN31" i="6" s="1"/>
  <c r="PO31" i="6" s="1"/>
  <c r="PB35" i="6"/>
  <c r="PI35" i="6" s="1"/>
  <c r="PN35" i="6" s="1"/>
  <c r="PO35" i="6" s="1"/>
  <c r="PB39" i="6"/>
  <c r="PI39" i="6" s="1"/>
  <c r="PN39" i="6" s="1"/>
  <c r="PO39" i="6" s="1"/>
  <c r="PB54" i="6"/>
  <c r="PI54" i="6" s="1"/>
  <c r="PB70" i="6"/>
  <c r="PI70" i="6" s="1"/>
  <c r="PB92" i="6"/>
  <c r="PI92" i="6" s="1"/>
  <c r="PB8" i="6"/>
  <c r="PI8" i="6" s="1"/>
  <c r="PB13" i="6"/>
  <c r="PI13" i="6" s="1"/>
  <c r="PB18" i="6"/>
  <c r="PI18" i="6" s="1"/>
  <c r="PB24" i="6"/>
  <c r="PI24" i="6" s="1"/>
  <c r="PB29" i="6"/>
  <c r="PI29" i="6" s="1"/>
  <c r="PB34" i="6"/>
  <c r="PI34" i="6" s="1"/>
  <c r="PN34" i="6" s="1"/>
  <c r="PO34" i="6" s="1"/>
  <c r="PB40" i="6"/>
  <c r="PI40" i="6" s="1"/>
  <c r="PN40" i="6" s="1"/>
  <c r="PO40" i="6" s="1"/>
  <c r="PB66" i="6"/>
  <c r="PI66" i="6" s="1"/>
  <c r="PB90" i="6"/>
  <c r="PI90" i="6" s="1"/>
  <c r="PB5" i="6"/>
  <c r="PI5" i="6" s="1"/>
  <c r="PB16" i="6"/>
  <c r="PI16" i="6" s="1"/>
  <c r="PB26" i="6"/>
  <c r="PI26" i="6" s="1"/>
  <c r="PB37" i="6"/>
  <c r="PI37" i="6" s="1"/>
  <c r="PN37" i="6" s="1"/>
  <c r="PO37" i="6" s="1"/>
  <c r="PB85" i="6"/>
  <c r="PI85" i="6" s="1"/>
  <c r="PB6" i="6"/>
  <c r="PI6" i="6" s="1"/>
  <c r="PB17" i="6"/>
  <c r="PI17" i="6" s="1"/>
  <c r="PB28" i="6"/>
  <c r="PI28" i="6" s="1"/>
  <c r="PB38" i="6"/>
  <c r="PI38" i="6" s="1"/>
  <c r="PN38" i="6" s="1"/>
  <c r="PO38" i="6" s="1"/>
  <c r="PB88" i="6"/>
  <c r="PI88" i="6" s="1"/>
  <c r="PB4" i="6"/>
  <c r="PI4" i="6" s="1"/>
  <c r="PB9" i="6"/>
  <c r="PI9" i="6" s="1"/>
  <c r="PB14" i="6"/>
  <c r="PI14" i="6" s="1"/>
  <c r="PB20" i="6"/>
  <c r="PI20" i="6" s="1"/>
  <c r="PB25" i="6"/>
  <c r="PI25" i="6" s="1"/>
  <c r="PB30" i="6"/>
  <c r="PI30" i="6" s="1"/>
  <c r="PB36" i="6"/>
  <c r="PI36" i="6" s="1"/>
  <c r="PN36" i="6" s="1"/>
  <c r="PO36" i="6" s="1"/>
  <c r="PB47" i="6"/>
  <c r="PI47" i="6" s="1"/>
  <c r="PB68" i="6"/>
  <c r="PI68" i="6" s="1"/>
  <c r="PB3" i="6"/>
  <c r="PB10" i="6"/>
  <c r="PI10" i="6" s="1"/>
  <c r="PB21" i="6"/>
  <c r="PI21" i="6" s="1"/>
  <c r="PB32" i="6"/>
  <c r="PI32" i="6" s="1"/>
  <c r="PN32" i="6" s="1"/>
  <c r="PO32" i="6" s="1"/>
  <c r="PB53" i="6"/>
  <c r="PI53" i="6" s="1"/>
  <c r="PB12" i="6"/>
  <c r="PI12" i="6" s="1"/>
  <c r="PB22" i="6"/>
  <c r="PI22" i="6" s="1"/>
  <c r="PB33" i="6"/>
  <c r="PI33" i="6" s="1"/>
  <c r="PN33" i="6" s="1"/>
  <c r="PO33" i="6" s="1"/>
  <c r="PB65" i="6"/>
  <c r="PI65" i="6" s="1"/>
  <c r="AE32" i="6"/>
  <c r="AE36" i="6"/>
  <c r="AE40" i="6"/>
  <c r="DM5" i="6"/>
  <c r="DM9" i="6"/>
  <c r="DT9" i="6" s="1"/>
  <c r="DY9" i="6" s="1"/>
  <c r="DZ9" i="6" s="1"/>
  <c r="DM13" i="6"/>
  <c r="DM17" i="6"/>
  <c r="DT17" i="6" s="1"/>
  <c r="DY17" i="6" s="1"/>
  <c r="DZ17" i="6" s="1"/>
  <c r="DM21" i="6"/>
  <c r="DM25" i="6"/>
  <c r="DT25" i="6" s="1"/>
  <c r="DY25" i="6" s="1"/>
  <c r="DZ25" i="6" s="1"/>
  <c r="DM29" i="6"/>
  <c r="DT29" i="6" s="1"/>
  <c r="DY29" i="6" s="1"/>
  <c r="DZ29" i="6" s="1"/>
  <c r="DM33" i="6"/>
  <c r="DM37" i="6"/>
  <c r="AE9" i="6"/>
  <c r="AL9" i="6" s="1"/>
  <c r="AE33" i="6"/>
  <c r="AE37" i="6"/>
  <c r="DM6" i="6"/>
  <c r="DM10" i="6"/>
  <c r="DT10" i="6" s="1"/>
  <c r="DY10" i="6" s="1"/>
  <c r="DZ10" i="6" s="1"/>
  <c r="DM14" i="6"/>
  <c r="DT14" i="6" s="1"/>
  <c r="DY14" i="6" s="1"/>
  <c r="DZ14" i="6" s="1"/>
  <c r="DM18" i="6"/>
  <c r="DT18" i="6" s="1"/>
  <c r="DY18" i="6" s="1"/>
  <c r="DZ18" i="6" s="1"/>
  <c r="DM22" i="6"/>
  <c r="DM26" i="6"/>
  <c r="DT26" i="6" s="1"/>
  <c r="DY26" i="6" s="1"/>
  <c r="DZ26" i="6" s="1"/>
  <c r="DM30" i="6"/>
  <c r="DM34" i="6"/>
  <c r="DM38" i="6"/>
  <c r="AE3" i="6"/>
  <c r="AL3" i="6" s="1"/>
  <c r="AE11" i="6"/>
  <c r="AE35" i="6"/>
  <c r="DM8" i="6"/>
  <c r="DM16" i="6"/>
  <c r="DM24" i="6"/>
  <c r="DT24" i="6" s="1"/>
  <c r="DY24" i="6" s="1"/>
  <c r="DZ24" i="6" s="1"/>
  <c r="DM32" i="6"/>
  <c r="DM40" i="6"/>
  <c r="BV5" i="6"/>
  <c r="BV9" i="6"/>
  <c r="CC9" i="6" s="1"/>
  <c r="BV13" i="6"/>
  <c r="CC13" i="6" s="1"/>
  <c r="BV17" i="6"/>
  <c r="BV21" i="6"/>
  <c r="CC21" i="6" s="1"/>
  <c r="BV25" i="6"/>
  <c r="CC25" i="6" s="1"/>
  <c r="BV29" i="6"/>
  <c r="CC29" i="6" s="1"/>
  <c r="BV33" i="6"/>
  <c r="BV37" i="6"/>
  <c r="AE38" i="6"/>
  <c r="DM3" i="6"/>
  <c r="DT3" i="6" s="1"/>
  <c r="DY3" i="6" s="1"/>
  <c r="DZ3" i="6" s="1"/>
  <c r="DM11" i="6"/>
  <c r="DM19" i="6"/>
  <c r="DM27" i="6"/>
  <c r="DT27" i="6" s="1"/>
  <c r="DY27" i="6" s="1"/>
  <c r="DZ27" i="6" s="1"/>
  <c r="DM35" i="6"/>
  <c r="BV6" i="6"/>
  <c r="BV10" i="6"/>
  <c r="CC10" i="6" s="1"/>
  <c r="BV14" i="6"/>
  <c r="CC14" i="6" s="1"/>
  <c r="BV18" i="6"/>
  <c r="CC18" i="6" s="1"/>
  <c r="BV22" i="6"/>
  <c r="BV26" i="6"/>
  <c r="CC26" i="6" s="1"/>
  <c r="BV30" i="6"/>
  <c r="CC30" i="6" s="1"/>
  <c r="BV34" i="6"/>
  <c r="BV38" i="6"/>
  <c r="BV3" i="6"/>
  <c r="AE10" i="6"/>
  <c r="AL10" i="6" s="1"/>
  <c r="DM15" i="6"/>
  <c r="DT15" i="6" s="1"/>
  <c r="DY15" i="6" s="1"/>
  <c r="DZ15" i="6" s="1"/>
  <c r="DM31" i="6"/>
  <c r="BV8" i="6"/>
  <c r="CC8" i="6" s="1"/>
  <c r="BV16" i="6"/>
  <c r="CC16" i="6" s="1"/>
  <c r="CG16" i="6" s="1"/>
  <c r="CH16" i="6" s="1"/>
  <c r="CI16" i="6" s="1"/>
  <c r="BV24" i="6"/>
  <c r="CC24" i="6" s="1"/>
  <c r="BV32" i="6"/>
  <c r="BV40" i="6"/>
  <c r="AE31" i="6"/>
  <c r="DM4" i="6"/>
  <c r="DT4" i="6" s="1"/>
  <c r="DY4" i="6" s="1"/>
  <c r="DZ4" i="6" s="1"/>
  <c r="DM20" i="6"/>
  <c r="DM36" i="6"/>
  <c r="BV11" i="6"/>
  <c r="CC11" i="6" s="1"/>
  <c r="BV19" i="6"/>
  <c r="CC19" i="6" s="1"/>
  <c r="BV27" i="6"/>
  <c r="BV35" i="6"/>
  <c r="AE34" i="6"/>
  <c r="DM7" i="6"/>
  <c r="DT7" i="6" s="1"/>
  <c r="DY7" i="6" s="1"/>
  <c r="DZ7" i="6" s="1"/>
  <c r="DM23" i="6"/>
  <c r="DM39" i="6"/>
  <c r="BV4" i="6"/>
  <c r="CC4" i="6" s="1"/>
  <c r="BV12" i="6"/>
  <c r="CC12" i="6" s="1"/>
  <c r="BV20" i="6"/>
  <c r="BV28" i="6"/>
  <c r="CC28" i="6" s="1"/>
  <c r="BV36" i="6"/>
  <c r="DM12" i="6"/>
  <c r="DT12" i="6" s="1"/>
  <c r="DY12" i="6" s="1"/>
  <c r="DZ12" i="6" s="1"/>
  <c r="BV31" i="6"/>
  <c r="DM28" i="6"/>
  <c r="DT28" i="6" s="1"/>
  <c r="DY28" i="6" s="1"/>
  <c r="DZ28" i="6" s="1"/>
  <c r="BV7" i="6"/>
  <c r="CC7" i="6" s="1"/>
  <c r="BV39" i="6"/>
  <c r="AE39" i="6"/>
  <c r="BV15" i="6"/>
  <c r="CC15" i="6" s="1"/>
  <c r="CG15" i="6" s="1"/>
  <c r="CH15" i="6" s="1"/>
  <c r="CI15" i="6" s="1"/>
  <c r="BV23" i="6"/>
  <c r="DM90" i="6"/>
  <c r="DT90" i="6" s="1"/>
  <c r="DM55" i="6"/>
  <c r="DM76" i="6"/>
  <c r="DT76" i="6" s="1"/>
  <c r="DM65" i="6"/>
  <c r="DT65" i="6" s="1"/>
  <c r="DM42" i="6"/>
  <c r="DT42" i="6" s="1"/>
  <c r="DY42" i="6" s="1"/>
  <c r="DZ42" i="6" s="1"/>
  <c r="DM86" i="6"/>
  <c r="DM67" i="6"/>
  <c r="DM59" i="6"/>
  <c r="DT59" i="6" s="1"/>
  <c r="DM43" i="6"/>
  <c r="DT43" i="6" s="1"/>
  <c r="DX43" i="6" s="1"/>
  <c r="DY43" i="6" s="1"/>
  <c r="DZ43" i="6" s="1"/>
  <c r="DM60" i="6"/>
  <c r="DM75" i="6"/>
  <c r="DT75" i="6" s="1"/>
  <c r="DM57" i="6"/>
  <c r="DM92" i="6"/>
  <c r="DT92" i="6" s="1"/>
  <c r="DM44" i="6"/>
  <c r="DM78" i="6"/>
  <c r="DM79" i="6"/>
  <c r="DT79" i="6" s="1"/>
  <c r="DM61" i="6"/>
  <c r="DT61" i="6" s="1"/>
  <c r="DM77" i="6"/>
  <c r="DM68" i="6"/>
  <c r="DT68" i="6" s="1"/>
  <c r="DM87" i="6"/>
  <c r="DT87" i="6" s="1"/>
  <c r="DM46" i="6"/>
  <c r="DT46" i="6" s="1"/>
  <c r="DY46" i="6" s="1"/>
  <c r="DZ46" i="6" s="1"/>
  <c r="DM74" i="6"/>
  <c r="DM56" i="6"/>
  <c r="DT56" i="6" s="1"/>
  <c r="DM93" i="6"/>
  <c r="DM84" i="6"/>
  <c r="DT84" i="6" s="1"/>
  <c r="DM66" i="6"/>
  <c r="DM53" i="6"/>
  <c r="DT53" i="6" s="1"/>
  <c r="DY53" i="6" s="1"/>
  <c r="DZ53" i="6" s="1"/>
  <c r="DM94" i="6"/>
  <c r="DT94" i="6" s="1"/>
  <c r="DM49" i="6"/>
  <c r="DT49" i="6" s="1"/>
  <c r="DY49" i="6" s="1"/>
  <c r="DZ49" i="6" s="1"/>
  <c r="DM73" i="6"/>
  <c r="DM54" i="6"/>
  <c r="DM83" i="6"/>
  <c r="DM89" i="6"/>
  <c r="DT89" i="6" s="1"/>
  <c r="DM69" i="6"/>
  <c r="DM58" i="6"/>
  <c r="DM80" i="6"/>
  <c r="DT80" i="6" s="1"/>
  <c r="DM88" i="6"/>
  <c r="DT88" i="6" s="1"/>
  <c r="DM72" i="6"/>
  <c r="DM50" i="6"/>
  <c r="DT50" i="6" s="1"/>
  <c r="DY50" i="6" s="1"/>
  <c r="DZ50" i="6" s="1"/>
  <c r="DM91" i="6"/>
  <c r="DT91" i="6" s="1"/>
  <c r="DM81" i="6"/>
  <c r="DT81" i="6" s="1"/>
  <c r="DM63" i="6"/>
  <c r="DM51" i="6"/>
  <c r="DT51" i="6" s="1"/>
  <c r="DY51" i="6" s="1"/>
  <c r="DZ51" i="6" s="1"/>
  <c r="DM85" i="6"/>
  <c r="DT85" i="6" s="1"/>
  <c r="DM82" i="6"/>
  <c r="DT82" i="6" s="1"/>
  <c r="DM71" i="6"/>
  <c r="DM48" i="6"/>
  <c r="DT48" i="6" s="1"/>
  <c r="DY48" i="6" s="1"/>
  <c r="DZ48" i="6" s="1"/>
  <c r="DM64" i="6"/>
  <c r="DM62" i="6"/>
  <c r="DT62" i="6" s="1"/>
  <c r="DM70" i="6"/>
  <c r="DM47" i="6"/>
  <c r="DT47" i="6" s="1"/>
  <c r="DY47" i="6" s="1"/>
  <c r="DZ47" i="6" s="1"/>
  <c r="DM45" i="6"/>
  <c r="DT45" i="6" s="1"/>
  <c r="DY45" i="6" s="1"/>
  <c r="DZ45" i="6" s="1"/>
  <c r="DM41" i="6"/>
  <c r="DT41" i="6" s="1"/>
  <c r="DX41" i="6" s="1"/>
  <c r="DY41" i="6" s="1"/>
  <c r="DZ41" i="6" s="1"/>
  <c r="PB44" i="6"/>
  <c r="PI44" i="6" s="1"/>
  <c r="PB67" i="6"/>
  <c r="PI67" i="6" s="1"/>
  <c r="BV86" i="6"/>
  <c r="CC86" i="6" s="1"/>
  <c r="CG86" i="6" s="1"/>
  <c r="CH86" i="6" s="1"/>
  <c r="CI86" i="6" s="1"/>
  <c r="DM109" i="6"/>
  <c r="DT109" i="6" s="1"/>
  <c r="BV115" i="6"/>
  <c r="AE22" i="6"/>
  <c r="AL22" i="6" s="1"/>
  <c r="AP22" i="6" s="1"/>
  <c r="AQ22" i="6" s="1"/>
  <c r="AR22" i="6" s="1"/>
  <c r="BV44" i="6"/>
  <c r="CC44" i="6" s="1"/>
  <c r="CH44" i="6" s="1"/>
  <c r="CI44" i="6" s="1"/>
  <c r="AE53" i="6"/>
  <c r="AL53" i="6" s="1"/>
  <c r="AE59" i="6"/>
  <c r="BV69" i="6"/>
  <c r="BV72" i="6"/>
  <c r="CC72" i="6" s="1"/>
  <c r="CH72" i="6" s="1"/>
  <c r="CI72" i="6" s="1"/>
  <c r="PB75" i="6"/>
  <c r="PI75" i="6" s="1"/>
  <c r="AE81" i="6"/>
  <c r="BV89" i="6"/>
  <c r="CC89" i="6" s="1"/>
  <c r="CH89" i="6" s="1"/>
  <c r="CI89" i="6" s="1"/>
  <c r="PB95" i="6"/>
  <c r="PI95" i="6" s="1"/>
  <c r="PB99" i="6"/>
  <c r="PI99" i="6" s="1"/>
  <c r="PB101" i="6"/>
  <c r="PI101" i="6" s="1"/>
  <c r="BV104" i="6"/>
  <c r="CC104" i="6" s="1"/>
  <c r="PB115" i="6"/>
  <c r="PI115" i="6" s="1"/>
  <c r="PB119" i="6"/>
  <c r="PI119" i="6" s="1"/>
  <c r="PB123" i="6"/>
  <c r="PI123" i="6" s="1"/>
  <c r="AE126" i="6"/>
  <c r="AE17" i="6"/>
  <c r="AL17" i="6" s="1"/>
  <c r="AP17" i="6" s="1"/>
  <c r="AQ17" i="6" s="1"/>
  <c r="AR17" i="6" s="1"/>
  <c r="PB55" i="6"/>
  <c r="PI55" i="6" s="1"/>
  <c r="PB86" i="6"/>
  <c r="PI86" i="6" s="1"/>
  <c r="AE104" i="6"/>
  <c r="AL104" i="6" s="1"/>
  <c r="BV119" i="6"/>
  <c r="CC119" i="6" s="1"/>
  <c r="PB51" i="6"/>
  <c r="PI51" i="6" s="1"/>
  <c r="PB59" i="6"/>
  <c r="PI59" i="6" s="1"/>
  <c r="PB61" i="6"/>
  <c r="PI61" i="6" s="1"/>
  <c r="PB63" i="6"/>
  <c r="PI63" i="6" s="1"/>
  <c r="BV76" i="6"/>
  <c r="CC76" i="6" s="1"/>
  <c r="AE78" i="6"/>
  <c r="BV81" i="6"/>
  <c r="AE83" i="6"/>
  <c r="AE97" i="6"/>
  <c r="AL97" i="6" s="1"/>
  <c r="BV105" i="6"/>
  <c r="PB107" i="6"/>
  <c r="PI107" i="6" s="1"/>
  <c r="PB110" i="6"/>
  <c r="PI110" i="6" s="1"/>
  <c r="BV113" i="6"/>
  <c r="CC113" i="6" s="1"/>
  <c r="BV117" i="6"/>
  <c r="AE122" i="6"/>
  <c r="AE24" i="6"/>
  <c r="AL24" i="6" s="1"/>
  <c r="PB41" i="6"/>
  <c r="PI41" i="6" s="1"/>
  <c r="AE49" i="6"/>
  <c r="BV68" i="6"/>
  <c r="CC68" i="6" s="1"/>
  <c r="CH68" i="6" s="1"/>
  <c r="CI68" i="6" s="1"/>
  <c r="BV106" i="6"/>
  <c r="CC106" i="6" s="1"/>
  <c r="DM117" i="6"/>
  <c r="DT117" i="6" s="1"/>
  <c r="AE124" i="6"/>
  <c r="AE47" i="6"/>
  <c r="AL47" i="6" s="1"/>
  <c r="AE55" i="6"/>
  <c r="AL55" i="6" s="1"/>
  <c r="AE67" i="6"/>
  <c r="AL67" i="6" s="1"/>
  <c r="BV78" i="6"/>
  <c r="BV83" i="6"/>
  <c r="BV85" i="6"/>
  <c r="CC85" i="6" s="1"/>
  <c r="CH85" i="6" s="1"/>
  <c r="CI85" i="6" s="1"/>
  <c r="PB93" i="6"/>
  <c r="PI93" i="6" s="1"/>
  <c r="DM96" i="6"/>
  <c r="PB98" i="6"/>
  <c r="PI98" i="6" s="1"/>
  <c r="DM102" i="6"/>
  <c r="DT102" i="6" s="1"/>
  <c r="AE106" i="6"/>
  <c r="AL106" i="6" s="1"/>
  <c r="BV114" i="6"/>
  <c r="BV118" i="6"/>
  <c r="CC118" i="6" s="1"/>
  <c r="BV122" i="6"/>
  <c r="CC122" i="6" s="1"/>
  <c r="AE41" i="6"/>
  <c r="AL41" i="6" s="1"/>
  <c r="AE102" i="6"/>
  <c r="PB109" i="6"/>
  <c r="PI109" i="6" s="1"/>
  <c r="BV63" i="6"/>
  <c r="CC63" i="6" s="1"/>
  <c r="CH63" i="6" s="1"/>
  <c r="CI63" i="6" s="1"/>
  <c r="PB82" i="6"/>
  <c r="PI82" i="6" s="1"/>
  <c r="DM107" i="6"/>
  <c r="DM110" i="6"/>
  <c r="DT110" i="6" s="1"/>
  <c r="PB116" i="6"/>
  <c r="PI116" i="6" s="1"/>
  <c r="BV126" i="6"/>
  <c r="CC126" i="6" s="1"/>
  <c r="AE8" i="6"/>
  <c r="BV67" i="6"/>
  <c r="CC67" i="6" s="1"/>
  <c r="CH67" i="6" s="1"/>
  <c r="CI67" i="6" s="1"/>
  <c r="PB114" i="6"/>
  <c r="PI114" i="6" s="1"/>
  <c r="AE18" i="6"/>
  <c r="AL18" i="6" s="1"/>
  <c r="BV51" i="6"/>
  <c r="AE73" i="6"/>
  <c r="AL73" i="6" s="1"/>
  <c r="PB79" i="6"/>
  <c r="PI79" i="6" s="1"/>
  <c r="AE92" i="6"/>
  <c r="AL92" i="6" s="1"/>
  <c r="DM98" i="6"/>
  <c r="BV101" i="6"/>
  <c r="CC101" i="6" s="1"/>
  <c r="PB113" i="6"/>
  <c r="PI113" i="6" s="1"/>
  <c r="PB126" i="6"/>
  <c r="PI126" i="6" s="1"/>
  <c r="BV56" i="6"/>
  <c r="BV70" i="6"/>
  <c r="CC70" i="6" s="1"/>
  <c r="CG70" i="6" s="1"/>
  <c r="CH70" i="6" s="1"/>
  <c r="CI70" i="6" s="1"/>
  <c r="BV92" i="6"/>
  <c r="CC92" i="6" s="1"/>
  <c r="BV110" i="6"/>
  <c r="CC110" i="6" s="1"/>
  <c r="AE116" i="6"/>
  <c r="AE14" i="6"/>
  <c r="AL14" i="6" s="1"/>
  <c r="BV41" i="6"/>
  <c r="CC41" i="6" s="1"/>
  <c r="CH41" i="6" s="1"/>
  <c r="CI41" i="6" s="1"/>
  <c r="PB45" i="6"/>
  <c r="PI45" i="6" s="1"/>
  <c r="AE54" i="6"/>
  <c r="AE60" i="6"/>
  <c r="AL60" i="6" s="1"/>
  <c r="PB69" i="6"/>
  <c r="PI69" i="6" s="1"/>
  <c r="BV74" i="6"/>
  <c r="CC74" i="6" s="1"/>
  <c r="CG74" i="6" s="1"/>
  <c r="CH74" i="6" s="1"/>
  <c r="CI74" i="6" s="1"/>
  <c r="AE76" i="6"/>
  <c r="AE82" i="6"/>
  <c r="PB89" i="6"/>
  <c r="PI89" i="6" s="1"/>
  <c r="DM97" i="6"/>
  <c r="DT97" i="6" s="1"/>
  <c r="DM100" i="6"/>
  <c r="BV102" i="6"/>
  <c r="CC102" i="6" s="1"/>
  <c r="AE109" i="6"/>
  <c r="AL109" i="6" s="1"/>
  <c r="BV116" i="6"/>
  <c r="CC116" i="6" s="1"/>
  <c r="BV120" i="6"/>
  <c r="BV124" i="6"/>
  <c r="CC124" i="6" s="1"/>
  <c r="AE29" i="6"/>
  <c r="AL29" i="6" s="1"/>
  <c r="AP29" i="6" s="1"/>
  <c r="AQ29" i="6" s="1"/>
  <c r="AR29" i="6" s="1"/>
  <c r="AE4" i="6"/>
  <c r="AL4" i="6" s="1"/>
  <c r="PB57" i="6"/>
  <c r="PI57" i="6" s="1"/>
  <c r="AE90" i="6"/>
  <c r="AL90" i="6" s="1"/>
  <c r="PB105" i="6"/>
  <c r="PI105" i="6" s="1"/>
  <c r="AE30" i="6"/>
  <c r="AL30" i="6" s="1"/>
  <c r="BV45" i="6"/>
  <c r="BV53" i="6"/>
  <c r="CC53" i="6" s="1"/>
  <c r="CH53" i="6" s="1"/>
  <c r="CI53" i="6" s="1"/>
  <c r="BV60" i="6"/>
  <c r="CC60" i="6" s="1"/>
  <c r="BV62" i="6"/>
  <c r="CC62" i="6" s="1"/>
  <c r="BV64" i="6"/>
  <c r="PB76" i="6"/>
  <c r="PI76" i="6" s="1"/>
  <c r="AE79" i="6"/>
  <c r="AL79" i="6" s="1"/>
  <c r="PB81" i="6"/>
  <c r="PI81" i="6" s="1"/>
  <c r="AE84" i="6"/>
  <c r="AE100" i="6"/>
  <c r="AL100" i="6" s="1"/>
  <c r="DM106" i="6"/>
  <c r="DT106" i="6" s="1"/>
  <c r="DM108" i="6"/>
  <c r="DT108" i="6" s="1"/>
  <c r="BV111" i="6"/>
  <c r="AE114" i="6"/>
  <c r="DM119" i="6"/>
  <c r="DT119" i="6" s="1"/>
  <c r="DM123" i="6"/>
  <c r="DT123" i="6" s="1"/>
  <c r="AE20" i="6"/>
  <c r="PB42" i="6"/>
  <c r="PI42" i="6" s="1"/>
  <c r="BV50" i="6"/>
  <c r="PB72" i="6"/>
  <c r="PI72" i="6" s="1"/>
  <c r="DM111" i="6"/>
  <c r="PB118" i="6"/>
  <c r="PI118" i="6" s="1"/>
  <c r="DM126" i="6"/>
  <c r="DT126" i="6" s="1"/>
  <c r="AE50" i="6"/>
  <c r="AL50" i="6" s="1"/>
  <c r="AE56" i="6"/>
  <c r="AE68" i="6"/>
  <c r="PB78" i="6"/>
  <c r="PI78" i="6" s="1"/>
  <c r="PB83" i="6"/>
  <c r="PI83" i="6" s="1"/>
  <c r="AE86" i="6"/>
  <c r="BV94" i="6"/>
  <c r="CC94" i="6" s="1"/>
  <c r="CG94" i="6" s="1"/>
  <c r="CH94" i="6" s="1"/>
  <c r="CI94" i="6" s="1"/>
  <c r="PB96" i="6"/>
  <c r="PI96" i="6" s="1"/>
  <c r="BV99" i="6"/>
  <c r="CC99" i="6" s="1"/>
  <c r="PB102" i="6"/>
  <c r="PI102" i="6" s="1"/>
  <c r="AE107" i="6"/>
  <c r="AL107" i="6" s="1"/>
  <c r="AE115" i="6"/>
  <c r="AL115" i="6" s="1"/>
  <c r="AE119" i="6"/>
  <c r="AL119" i="6" s="1"/>
  <c r="AE123" i="6"/>
  <c r="AE27" i="6"/>
  <c r="AL27" i="6" s="1"/>
  <c r="DM113" i="6"/>
  <c r="DT113" i="6" s="1"/>
  <c r="PB77" i="6"/>
  <c r="PI77" i="6" s="1"/>
  <c r="AE93" i="6"/>
  <c r="PB112" i="6"/>
  <c r="PI112" i="6" s="1"/>
  <c r="BV57" i="6"/>
  <c r="CC57" i="6" s="1"/>
  <c r="CH57" i="6" s="1"/>
  <c r="CI57" i="6" s="1"/>
  <c r="BV73" i="6"/>
  <c r="CC73" i="6" s="1"/>
  <c r="CH73" i="6" s="1"/>
  <c r="CI73" i="6" s="1"/>
  <c r="AE96" i="6"/>
  <c r="PB111" i="6"/>
  <c r="PI111" i="6" s="1"/>
  <c r="BV123" i="6"/>
  <c r="CC123" i="6" s="1"/>
  <c r="BV42" i="6"/>
  <c r="CC42" i="6" s="1"/>
  <c r="CH42" i="6" s="1"/>
  <c r="CI42" i="6" s="1"/>
  <c r="PB48" i="6"/>
  <c r="PI48" i="6" s="1"/>
  <c r="BV58" i="6"/>
  <c r="CC58" i="6" s="1"/>
  <c r="CH58" i="6" s="1"/>
  <c r="CI58" i="6" s="1"/>
  <c r="AE63" i="6"/>
  <c r="AL63" i="6" s="1"/>
  <c r="BV71" i="6"/>
  <c r="CC71" i="6" s="1"/>
  <c r="PB74" i="6"/>
  <c r="PI74" i="6" s="1"/>
  <c r="AE77" i="6"/>
  <c r="AL77" i="6" s="1"/>
  <c r="PB87" i="6"/>
  <c r="PI87" i="6" s="1"/>
  <c r="BV90" i="6"/>
  <c r="CC90" i="6" s="1"/>
  <c r="CH90" i="6" s="1"/>
  <c r="CI90" i="6" s="1"/>
  <c r="PB97" i="6"/>
  <c r="PI97" i="6" s="1"/>
  <c r="PB100" i="6"/>
  <c r="PI100" i="6" s="1"/>
  <c r="DM103" i="6"/>
  <c r="DT103" i="6" s="1"/>
  <c r="AE113" i="6"/>
  <c r="AL113" i="6" s="1"/>
  <c r="AE117" i="6"/>
  <c r="AE121" i="6"/>
  <c r="AL121" i="6" s="1"/>
  <c r="PB124" i="6"/>
  <c r="PI124" i="6" s="1"/>
  <c r="AE25" i="6"/>
  <c r="AL25" i="6" s="1"/>
  <c r="AP25" i="6" s="1"/>
  <c r="AQ25" i="6" s="1"/>
  <c r="AR25" i="6" s="1"/>
  <c r="AE42" i="6"/>
  <c r="AE72" i="6"/>
  <c r="AL72" i="6" s="1"/>
  <c r="BV91" i="6"/>
  <c r="CC91" i="6" s="1"/>
  <c r="BV108" i="6"/>
  <c r="CC108" i="6" s="1"/>
  <c r="AE5" i="6"/>
  <c r="PB46" i="6"/>
  <c r="PI46" i="6" s="1"/>
  <c r="BV54" i="6"/>
  <c r="CC54" i="6" s="1"/>
  <c r="CG54" i="6" s="1"/>
  <c r="CH54" i="6" s="1"/>
  <c r="CI54" i="6" s="1"/>
  <c r="PB60" i="6"/>
  <c r="PI60" i="6" s="1"/>
  <c r="PB62" i="6"/>
  <c r="PI62" i="6" s="1"/>
  <c r="PB64" i="6"/>
  <c r="PI64" i="6" s="1"/>
  <c r="BV77" i="6"/>
  <c r="CC77" i="6" s="1"/>
  <c r="CH77" i="6" s="1"/>
  <c r="CI77" i="6" s="1"/>
  <c r="BV80" i="6"/>
  <c r="CC80" i="6" s="1"/>
  <c r="BV82" i="6"/>
  <c r="BV87" i="6"/>
  <c r="CC87" i="6" s="1"/>
  <c r="AE101" i="6"/>
  <c r="AL101" i="6" s="1"/>
  <c r="PB106" i="6"/>
  <c r="PI106" i="6" s="1"/>
  <c r="PB108" i="6"/>
  <c r="PI108" i="6" s="1"/>
  <c r="DM112" i="6"/>
  <c r="DT112" i="6" s="1"/>
  <c r="DM115" i="6"/>
  <c r="DT115" i="6" s="1"/>
  <c r="PB120" i="6"/>
  <c r="PI120" i="6" s="1"/>
  <c r="PB125" i="6"/>
  <c r="PI125" i="6" s="1"/>
  <c r="AE12" i="6"/>
  <c r="AL12" i="6" s="1"/>
  <c r="AE44" i="6"/>
  <c r="AL44" i="6" s="1"/>
  <c r="PB56" i="6"/>
  <c r="PI56" i="6" s="1"/>
  <c r="AE98" i="6"/>
  <c r="BV112" i="6"/>
  <c r="DM121" i="6"/>
  <c r="DT121" i="6" s="1"/>
  <c r="AE26" i="6"/>
  <c r="AL26" i="6" s="1"/>
  <c r="AP26" i="6" s="1"/>
  <c r="AQ26" i="6" s="1"/>
  <c r="AR26" i="6" s="1"/>
  <c r="PB43" i="6"/>
  <c r="PI43" i="6" s="1"/>
  <c r="PB50" i="6"/>
  <c r="PI50" i="6" s="1"/>
  <c r="AE57" i="6"/>
  <c r="AE70" i="6"/>
  <c r="AL70" i="6" s="1"/>
  <c r="BV79" i="6"/>
  <c r="BV84" i="6"/>
  <c r="CC84" i="6" s="1"/>
  <c r="CG84" i="6" s="1"/>
  <c r="CH84" i="6" s="1"/>
  <c r="CI84" i="6" s="1"/>
  <c r="AE91" i="6"/>
  <c r="PB94" i="6"/>
  <c r="PI94" i="6" s="1"/>
  <c r="BV97" i="6"/>
  <c r="BV100" i="6"/>
  <c r="CC100" i="6" s="1"/>
  <c r="BV103" i="6"/>
  <c r="CC103" i="6" s="1"/>
  <c r="AE112" i="6"/>
  <c r="AL112" i="6" s="1"/>
  <c r="DM116" i="6"/>
  <c r="DM120" i="6"/>
  <c r="DM125" i="6"/>
  <c r="DT125" i="6" s="1"/>
  <c r="AE23" i="6"/>
  <c r="AL23" i="6" s="1"/>
  <c r="AE74" i="6"/>
  <c r="AE125" i="6"/>
  <c r="AL125" i="6" s="1"/>
  <c r="AE43" i="6"/>
  <c r="AL43" i="6" s="1"/>
  <c r="BV49" i="6"/>
  <c r="CC49" i="6" s="1"/>
  <c r="CH49" i="6" s="1"/>
  <c r="CI49" i="6" s="1"/>
  <c r="PB58" i="6"/>
  <c r="PI58" i="6" s="1"/>
  <c r="AE66" i="6"/>
  <c r="PB71" i="6"/>
  <c r="PI71" i="6" s="1"/>
  <c r="BV75" i="6"/>
  <c r="CC75" i="6" s="1"/>
  <c r="CH75" i="6" s="1"/>
  <c r="CI75" i="6" s="1"/>
  <c r="AE80" i="6"/>
  <c r="BV88" i="6"/>
  <c r="DM95" i="6"/>
  <c r="DT95" i="6" s="1"/>
  <c r="DM99" i="6"/>
  <c r="DT99" i="6" s="1"/>
  <c r="DM101" i="6"/>
  <c r="PB103" i="6"/>
  <c r="PI103" i="6" s="1"/>
  <c r="DM114" i="6"/>
  <c r="DT114" i="6" s="1"/>
  <c r="DM118" i="6"/>
  <c r="DT118" i="6" s="1"/>
  <c r="DM122" i="6"/>
  <c r="BV125" i="6"/>
  <c r="CC125" i="6" s="1"/>
  <c r="AE21" i="6"/>
  <c r="AL21" i="6" s="1"/>
  <c r="PB49" i="6"/>
  <c r="PI49" i="6" s="1"/>
  <c r="PB73" i="6"/>
  <c r="PI73" i="6" s="1"/>
  <c r="PB91" i="6"/>
  <c r="PI91" i="6" s="1"/>
  <c r="BV48" i="6"/>
  <c r="CC48" i="6" s="1"/>
  <c r="CG48" i="6" s="1"/>
  <c r="CH48" i="6" s="1"/>
  <c r="CI48" i="6" s="1"/>
  <c r="BV59" i="6"/>
  <c r="CC59" i="6" s="1"/>
  <c r="CH59" i="6" s="1"/>
  <c r="CI59" i="6" s="1"/>
  <c r="BV61" i="6"/>
  <c r="BV66" i="6"/>
  <c r="CC66" i="6" s="1"/>
  <c r="CH66" i="6" s="1"/>
  <c r="CI66" i="6" s="1"/>
  <c r="PB80" i="6"/>
  <c r="PI80" i="6" s="1"/>
  <c r="PB104" i="6"/>
  <c r="PI104" i="6" s="1"/>
  <c r="BV121" i="6"/>
  <c r="AE28" i="6"/>
  <c r="BV47" i="6"/>
  <c r="CC47" i="6" s="1"/>
  <c r="CG47" i="6" s="1"/>
  <c r="CH47" i="6" s="1"/>
  <c r="CI47" i="6" s="1"/>
  <c r="DM105" i="6"/>
  <c r="DT105" i="6" s="1"/>
  <c r="PB122" i="6"/>
  <c r="PI122" i="6" s="1"/>
  <c r="BV46" i="6"/>
  <c r="CC46" i="6" s="1"/>
  <c r="BV65" i="6"/>
  <c r="CC65" i="6" s="1"/>
  <c r="PB84" i="6"/>
  <c r="PI84" i="6" s="1"/>
  <c r="BV95" i="6"/>
  <c r="DM104" i="6"/>
  <c r="PB117" i="6"/>
  <c r="PI117" i="6" s="1"/>
  <c r="PB121" i="6"/>
  <c r="PI121" i="6" s="1"/>
  <c r="AE19" i="6"/>
  <c r="AE58" i="6"/>
  <c r="AE85" i="6"/>
  <c r="AL85" i="6" s="1"/>
  <c r="AE88" i="6"/>
  <c r="AL88" i="6" s="1"/>
  <c r="AE108" i="6"/>
  <c r="AE46" i="6"/>
  <c r="BV55" i="6"/>
  <c r="CC55" i="6" s="1"/>
  <c r="CH55" i="6" s="1"/>
  <c r="CI55" i="6" s="1"/>
  <c r="AE71" i="6"/>
  <c r="AL71" i="6" s="1"/>
  <c r="AP71" i="6" s="1"/>
  <c r="AE118" i="6"/>
  <c r="AE62" i="6"/>
  <c r="AL62" i="6" s="1"/>
  <c r="AP62" i="6" s="1"/>
  <c r="AQ62" i="6" s="1"/>
  <c r="AR62" i="6" s="1"/>
  <c r="AE15" i="6"/>
  <c r="AL15" i="6" s="1"/>
  <c r="BV96" i="6"/>
  <c r="CC96" i="6" s="1"/>
  <c r="CG96" i="6" s="1"/>
  <c r="CH96" i="6" s="1"/>
  <c r="CI96" i="6" s="1"/>
  <c r="AE103" i="6"/>
  <c r="AE99" i="6"/>
  <c r="AE6" i="6"/>
  <c r="AL6" i="6" s="1"/>
  <c r="BV109" i="6"/>
  <c r="CC109" i="6" s="1"/>
  <c r="CG109" i="6" s="1"/>
  <c r="CH109" i="6" s="1"/>
  <c r="CI109" i="6" s="1"/>
  <c r="AE75" i="6"/>
  <c r="AE61" i="6"/>
  <c r="AL61" i="6" s="1"/>
  <c r="AP61" i="6" s="1"/>
  <c r="AQ61" i="6" s="1"/>
  <c r="AR61" i="6" s="1"/>
  <c r="AE110" i="6"/>
  <c r="AL110" i="6" s="1"/>
  <c r="BV98" i="6"/>
  <c r="CC98" i="6" s="1"/>
  <c r="CG98" i="6" s="1"/>
  <c r="CH98" i="6" s="1"/>
  <c r="CI98" i="6" s="1"/>
  <c r="AE51" i="6"/>
  <c r="BV43" i="6"/>
  <c r="CC43" i="6" s="1"/>
  <c r="AE120" i="6"/>
  <c r="AL120" i="6" s="1"/>
  <c r="AE69" i="6"/>
  <c r="AL69" i="6" s="1"/>
  <c r="AE95" i="6"/>
  <c r="BV93" i="6"/>
  <c r="CC93" i="6" s="1"/>
  <c r="CG93" i="6" s="1"/>
  <c r="CH93" i="6" s="1"/>
  <c r="CI93" i="6" s="1"/>
  <c r="AE7" i="6"/>
  <c r="AL7" i="6" s="1"/>
  <c r="AE94" i="6"/>
  <c r="AL94" i="6" s="1"/>
  <c r="BV107" i="6"/>
  <c r="AE65" i="6"/>
  <c r="AL65" i="6" s="1"/>
  <c r="AP65" i="6" s="1"/>
  <c r="AQ65" i="6" s="1"/>
  <c r="AR65" i="6" s="1"/>
  <c r="NK55" i="6"/>
  <c r="NR55" i="6" s="1"/>
  <c r="NK60" i="6"/>
  <c r="NR60" i="6" s="1"/>
  <c r="LT84" i="6"/>
  <c r="MA84" i="6" s="1"/>
  <c r="NK57" i="6"/>
  <c r="NR57" i="6" s="1"/>
  <c r="LT50" i="6"/>
  <c r="MA50" i="6" s="1"/>
  <c r="NK62" i="6"/>
  <c r="NR62" i="6" s="1"/>
  <c r="LT121" i="6"/>
  <c r="MA121" i="6" s="1"/>
  <c r="ME121" i="6" s="1"/>
  <c r="MF121" i="6" s="1"/>
  <c r="MG121" i="6" s="1"/>
  <c r="NK56" i="6"/>
  <c r="NR56" i="6" s="1"/>
  <c r="NK58" i="6"/>
  <c r="NR58" i="6" s="1"/>
  <c r="NK63" i="6"/>
  <c r="NR63" i="6" s="1"/>
  <c r="NK61" i="6"/>
  <c r="NR61" i="6" s="1"/>
  <c r="NK67" i="6"/>
  <c r="NR67" i="6" s="1"/>
  <c r="NK59" i="6"/>
  <c r="NR59" i="6" s="1"/>
  <c r="NK11" i="6"/>
  <c r="NR11" i="6" s="1"/>
  <c r="NK28" i="6"/>
  <c r="NR28" i="6" s="1"/>
  <c r="NW28" i="6" s="1"/>
  <c r="NX28" i="6" s="1"/>
  <c r="NK3" i="6"/>
  <c r="NR3" i="6" s="1"/>
  <c r="NK17" i="6"/>
  <c r="NR17" i="6" s="1"/>
  <c r="NW17" i="6" s="1"/>
  <c r="NX17" i="6" s="1"/>
  <c r="NK29" i="6"/>
  <c r="NR29" i="6" s="1"/>
  <c r="NW29" i="6" s="1"/>
  <c r="NX29" i="6" s="1"/>
  <c r="NK18" i="6"/>
  <c r="NR18" i="6" s="1"/>
  <c r="NW18" i="6" s="1"/>
  <c r="NX18" i="6" s="1"/>
  <c r="NK30" i="6"/>
  <c r="NR30" i="6" s="1"/>
  <c r="NW30" i="6" s="1"/>
  <c r="NX30" i="6" s="1"/>
  <c r="NK19" i="6"/>
  <c r="NR19" i="6" s="1"/>
  <c r="NW19" i="6" s="1"/>
  <c r="NX19" i="6" s="1"/>
  <c r="NK31" i="6"/>
  <c r="NR31" i="6" s="1"/>
  <c r="NW31" i="6" s="1"/>
  <c r="NX31" i="6" s="1"/>
  <c r="NK33" i="6"/>
  <c r="NR33" i="6" s="1"/>
  <c r="NW33" i="6" s="1"/>
  <c r="NX33" i="6" s="1"/>
  <c r="NK25" i="6"/>
  <c r="NR25" i="6" s="1"/>
  <c r="NW25" i="6" s="1"/>
  <c r="NX25" i="6" s="1"/>
  <c r="NK26" i="6"/>
  <c r="NR26" i="6" s="1"/>
  <c r="NK27" i="6"/>
  <c r="NR27" i="6" s="1"/>
  <c r="NW27" i="6" s="1"/>
  <c r="NX27" i="6" s="1"/>
  <c r="NK32" i="6"/>
  <c r="NR32" i="6" s="1"/>
  <c r="NW32" i="6" s="1"/>
  <c r="NX32" i="6" s="1"/>
  <c r="NK22" i="6"/>
  <c r="NR22" i="6" s="1"/>
  <c r="NW22" i="6" s="1"/>
  <c r="NX22" i="6" s="1"/>
  <c r="NK34" i="6"/>
  <c r="NR34" i="6" s="1"/>
  <c r="NW34" i="6" s="1"/>
  <c r="NX34" i="6" s="1"/>
  <c r="NK23" i="6"/>
  <c r="NR23" i="6" s="1"/>
  <c r="NW23" i="6" s="1"/>
  <c r="NX23" i="6" s="1"/>
  <c r="NK35" i="6"/>
  <c r="NR35" i="6" s="1"/>
  <c r="NW35" i="6" s="1"/>
  <c r="NX35" i="6" s="1"/>
  <c r="NK24" i="6"/>
  <c r="NR24" i="6" s="1"/>
  <c r="NW24" i="6" s="1"/>
  <c r="NX24" i="6" s="1"/>
  <c r="NK36" i="6"/>
  <c r="NR36" i="6" s="1"/>
  <c r="NW36" i="6" s="1"/>
  <c r="NX36" i="6" s="1"/>
  <c r="NK37" i="6"/>
  <c r="NR37" i="6" s="1"/>
  <c r="NW37" i="6" s="1"/>
  <c r="NX37" i="6" s="1"/>
  <c r="NK9" i="6"/>
  <c r="NR9" i="6" s="1"/>
  <c r="NK38" i="6"/>
  <c r="NR38" i="6" s="1"/>
  <c r="NW38" i="6" s="1"/>
  <c r="NX38" i="6" s="1"/>
  <c r="NK10" i="6"/>
  <c r="NR10" i="6" s="1"/>
  <c r="NK66" i="6"/>
  <c r="NR66" i="6" s="1"/>
  <c r="NK20" i="6"/>
  <c r="NR20" i="6" s="1"/>
  <c r="NW20" i="6" s="1"/>
  <c r="NX20" i="6" s="1"/>
  <c r="NK4" i="6"/>
  <c r="NR4" i="6" s="1"/>
  <c r="NK94" i="6"/>
  <c r="NR94" i="6" s="1"/>
  <c r="NK108" i="6"/>
  <c r="NR108" i="6" s="1"/>
  <c r="NK82" i="6"/>
  <c r="NR82" i="6" s="1"/>
  <c r="NK89" i="6"/>
  <c r="NR89" i="6" s="1"/>
  <c r="NK119" i="6"/>
  <c r="NR119" i="6" s="1"/>
  <c r="NK77" i="6"/>
  <c r="NR77" i="6" s="1"/>
  <c r="NK51" i="6"/>
  <c r="NR51" i="6" s="1"/>
  <c r="NK65" i="6"/>
  <c r="NR65" i="6" s="1"/>
  <c r="NK80" i="6"/>
  <c r="NR80" i="6" s="1"/>
  <c r="NK45" i="6"/>
  <c r="NR45" i="6" s="1"/>
  <c r="NK103" i="6"/>
  <c r="NR103" i="6" s="1"/>
  <c r="NK48" i="6"/>
  <c r="NR48" i="6" s="1"/>
  <c r="NK104" i="6"/>
  <c r="NR104" i="6" s="1"/>
  <c r="NK111" i="6"/>
  <c r="NR111" i="6" s="1"/>
  <c r="NK123" i="6"/>
  <c r="NR123" i="6" s="1"/>
  <c r="NK83" i="6"/>
  <c r="NR83" i="6" s="1"/>
  <c r="NK96" i="6"/>
  <c r="NR96" i="6" s="1"/>
  <c r="NK6" i="6"/>
  <c r="NR6" i="6" s="1"/>
  <c r="NK13" i="6"/>
  <c r="NR13" i="6" s="1"/>
  <c r="NK54" i="6"/>
  <c r="NR54" i="6" s="1"/>
  <c r="NK97" i="6"/>
  <c r="NR97" i="6" s="1"/>
  <c r="NK50" i="6"/>
  <c r="NR50" i="6" s="1"/>
  <c r="NK14" i="6"/>
  <c r="NR14" i="6" s="1"/>
  <c r="NK7" i="6"/>
  <c r="NR7" i="6" s="1"/>
  <c r="NK44" i="6"/>
  <c r="NR44" i="6" s="1"/>
  <c r="NK85" i="6"/>
  <c r="NR85" i="6" s="1"/>
  <c r="NK76" i="6"/>
  <c r="NR76" i="6" s="1"/>
  <c r="NK81" i="6"/>
  <c r="NR81" i="6" s="1"/>
  <c r="NK102" i="6"/>
  <c r="NR102" i="6" s="1"/>
  <c r="NK64" i="6"/>
  <c r="NR64" i="6" s="1"/>
  <c r="NK107" i="6"/>
  <c r="NR107" i="6" s="1"/>
  <c r="NK79" i="6"/>
  <c r="NR79" i="6" s="1"/>
  <c r="NK15" i="6"/>
  <c r="NR15" i="6" s="1"/>
  <c r="NK42" i="6"/>
  <c r="NR42" i="6" s="1"/>
  <c r="NK91" i="6"/>
  <c r="NR91" i="6" s="1"/>
  <c r="NK88" i="6"/>
  <c r="NR88" i="6" s="1"/>
  <c r="NK41" i="6"/>
  <c r="NR41" i="6" s="1"/>
  <c r="NK95" i="6"/>
  <c r="NR95" i="6" s="1"/>
  <c r="NK69" i="6"/>
  <c r="NR69" i="6" s="1"/>
  <c r="NK73" i="6"/>
  <c r="NR73" i="6" s="1"/>
  <c r="NK8" i="6"/>
  <c r="NR8" i="6" s="1"/>
  <c r="NK90" i="6"/>
  <c r="NR90" i="6" s="1"/>
  <c r="NK71" i="6"/>
  <c r="NR71" i="6" s="1"/>
  <c r="NK49" i="6"/>
  <c r="NR49" i="6" s="1"/>
  <c r="NK100" i="6"/>
  <c r="NR100" i="6" s="1"/>
  <c r="NK93" i="6"/>
  <c r="NR93" i="6" s="1"/>
  <c r="NK112" i="6"/>
  <c r="NR112" i="6" s="1"/>
  <c r="NK110" i="6"/>
  <c r="NR110" i="6" s="1"/>
  <c r="NK106" i="6"/>
  <c r="NR106" i="6" s="1"/>
  <c r="NK116" i="6"/>
  <c r="NR116" i="6" s="1"/>
  <c r="NK43" i="6"/>
  <c r="NR43" i="6" s="1"/>
  <c r="NK117" i="6"/>
  <c r="NR117" i="6" s="1"/>
  <c r="NK87" i="6"/>
  <c r="NR87" i="6" s="1"/>
  <c r="NK68" i="6"/>
  <c r="NR68" i="6" s="1"/>
  <c r="NK5" i="6"/>
  <c r="NR5" i="6" s="1"/>
  <c r="NK109" i="6"/>
  <c r="NR109" i="6" s="1"/>
  <c r="NK120" i="6"/>
  <c r="NR120" i="6" s="1"/>
  <c r="NK46" i="6"/>
  <c r="NR46" i="6" s="1"/>
  <c r="NK121" i="6"/>
  <c r="NR121" i="6" s="1"/>
  <c r="NK92" i="6"/>
  <c r="NR92" i="6" s="1"/>
  <c r="NK75" i="6"/>
  <c r="NR75" i="6" s="1"/>
  <c r="NK72" i="6"/>
  <c r="NR72" i="6" s="1"/>
  <c r="NK114" i="6"/>
  <c r="NR114" i="6" s="1"/>
  <c r="NK47" i="6"/>
  <c r="NR47" i="6" s="1"/>
  <c r="NK98" i="6"/>
  <c r="NR98" i="6" s="1"/>
  <c r="NK118" i="6"/>
  <c r="NR118" i="6" s="1"/>
  <c r="NK70" i="6"/>
  <c r="NR70" i="6" s="1"/>
  <c r="NK74" i="6"/>
  <c r="NR74" i="6" s="1"/>
  <c r="NK12" i="6"/>
  <c r="NR12" i="6" s="1"/>
  <c r="NK124" i="6"/>
  <c r="NR124" i="6" s="1"/>
  <c r="NK99" i="6"/>
  <c r="NR99" i="6" s="1"/>
  <c r="NK101" i="6"/>
  <c r="NR101" i="6" s="1"/>
  <c r="NK122" i="6"/>
  <c r="NR122" i="6" s="1"/>
  <c r="NK84" i="6"/>
  <c r="NR84" i="6" s="1"/>
  <c r="NK126" i="6"/>
  <c r="NR126" i="6" s="1"/>
  <c r="NK86" i="6"/>
  <c r="NR86" i="6" s="1"/>
  <c r="NK105" i="6"/>
  <c r="NR105" i="6" s="1"/>
  <c r="NK16" i="6"/>
  <c r="NR16" i="6" s="1"/>
  <c r="NK78" i="6"/>
  <c r="NR78" i="6" s="1"/>
  <c r="NK115" i="6"/>
  <c r="NR115" i="6" s="1"/>
  <c r="NK53" i="6"/>
  <c r="NR53" i="6" s="1"/>
  <c r="KC56" i="6"/>
  <c r="KJ56" i="6" s="1"/>
  <c r="NK125" i="6"/>
  <c r="NR125" i="6" s="1"/>
  <c r="IL81" i="6"/>
  <c r="IS81" i="6" s="1"/>
  <c r="IW81" i="6" s="1"/>
  <c r="IX81" i="6" s="1"/>
  <c r="IY81" i="6" s="1"/>
  <c r="LT27" i="6"/>
  <c r="MA27" i="6" s="1"/>
  <c r="LT3" i="6"/>
  <c r="KC27" i="6"/>
  <c r="KJ27" i="6" s="1"/>
  <c r="KN27" i="6" s="1"/>
  <c r="KO27" i="6" s="1"/>
  <c r="KP27" i="6" s="1"/>
  <c r="LT28" i="6"/>
  <c r="MA28" i="6" s="1"/>
  <c r="KC28" i="6"/>
  <c r="KJ28" i="6" s="1"/>
  <c r="KN28" i="6" s="1"/>
  <c r="KO28" i="6" s="1"/>
  <c r="KP28" i="6" s="1"/>
  <c r="LT19" i="6"/>
  <c r="MA19" i="6" s="1"/>
  <c r="LT33" i="6"/>
  <c r="MA33" i="6" s="1"/>
  <c r="MF33" i="6" s="1"/>
  <c r="MG33" i="6" s="1"/>
  <c r="LT10" i="6"/>
  <c r="MA10" i="6" s="1"/>
  <c r="LT24" i="6"/>
  <c r="MA24" i="6" s="1"/>
  <c r="KC10" i="6"/>
  <c r="KJ10" i="6" s="1"/>
  <c r="KC24" i="6"/>
  <c r="KJ24" i="6" s="1"/>
  <c r="KN24" i="6" s="1"/>
  <c r="KO24" i="6" s="1"/>
  <c r="KP24" i="6" s="1"/>
  <c r="LT11" i="6"/>
  <c r="MA11" i="6" s="1"/>
  <c r="LT25" i="6"/>
  <c r="MA25" i="6" s="1"/>
  <c r="LT23" i="6"/>
  <c r="MA23" i="6" s="1"/>
  <c r="KC19" i="6"/>
  <c r="KJ19" i="6" s="1"/>
  <c r="KN19" i="6" s="1"/>
  <c r="KC34" i="6"/>
  <c r="KJ34" i="6" s="1"/>
  <c r="KO34" i="6" s="1"/>
  <c r="KP34" i="6" s="1"/>
  <c r="LT26" i="6"/>
  <c r="MA26" i="6" s="1"/>
  <c r="KC20" i="6"/>
  <c r="KJ20" i="6" s="1"/>
  <c r="KN20" i="6" s="1"/>
  <c r="KC35" i="6"/>
  <c r="KJ35" i="6" s="1"/>
  <c r="KO35" i="6" s="1"/>
  <c r="KP35" i="6" s="1"/>
  <c r="LT32" i="6"/>
  <c r="MA32" i="6" s="1"/>
  <c r="MF32" i="6" s="1"/>
  <c r="MG32" i="6" s="1"/>
  <c r="KC9" i="6"/>
  <c r="KJ9" i="6" s="1"/>
  <c r="KC25" i="6"/>
  <c r="KJ25" i="6" s="1"/>
  <c r="KN25" i="6" s="1"/>
  <c r="LT34" i="6"/>
  <c r="MA34" i="6" s="1"/>
  <c r="MF34" i="6" s="1"/>
  <c r="MG34" i="6" s="1"/>
  <c r="KC11" i="6"/>
  <c r="KJ11" i="6" s="1"/>
  <c r="KC26" i="6"/>
  <c r="KJ26" i="6" s="1"/>
  <c r="KC33" i="6"/>
  <c r="KJ33" i="6" s="1"/>
  <c r="KO33" i="6" s="1"/>
  <c r="KP33" i="6" s="1"/>
  <c r="LT17" i="6"/>
  <c r="MA17" i="6" s="1"/>
  <c r="KC36" i="6"/>
  <c r="KJ36" i="6" s="1"/>
  <c r="KO36" i="6" s="1"/>
  <c r="KP36" i="6" s="1"/>
  <c r="LT18" i="6"/>
  <c r="MA18" i="6" s="1"/>
  <c r="KC37" i="6"/>
  <c r="KJ37" i="6" s="1"/>
  <c r="KO37" i="6" s="1"/>
  <c r="KP37" i="6" s="1"/>
  <c r="KC3" i="6"/>
  <c r="LT20" i="6"/>
  <c r="MA20" i="6" s="1"/>
  <c r="LT22" i="6"/>
  <c r="MA22" i="6" s="1"/>
  <c r="KJ21" i="6"/>
  <c r="LT29" i="6"/>
  <c r="MA29" i="6" s="1"/>
  <c r="KC22" i="6"/>
  <c r="KJ22" i="6" s="1"/>
  <c r="KN22" i="6" s="1"/>
  <c r="KO22" i="6" s="1"/>
  <c r="KP22" i="6" s="1"/>
  <c r="LT30" i="6"/>
  <c r="MA30" i="6" s="1"/>
  <c r="KC23" i="6"/>
  <c r="KJ23" i="6" s="1"/>
  <c r="KN23" i="6" s="1"/>
  <c r="KO23" i="6" s="1"/>
  <c r="KP23" i="6" s="1"/>
  <c r="LT31" i="6"/>
  <c r="MA31" i="6" s="1"/>
  <c r="MF31" i="6" s="1"/>
  <c r="MG31" i="6" s="1"/>
  <c r="KC29" i="6"/>
  <c r="KJ29" i="6" s="1"/>
  <c r="KN29" i="6" s="1"/>
  <c r="KO29" i="6" s="1"/>
  <c r="KP29" i="6" s="1"/>
  <c r="LT35" i="6"/>
  <c r="MA35" i="6" s="1"/>
  <c r="MF35" i="6" s="1"/>
  <c r="MG35" i="6" s="1"/>
  <c r="KC30" i="6"/>
  <c r="KJ30" i="6" s="1"/>
  <c r="KN30" i="6" s="1"/>
  <c r="KO30" i="6" s="1"/>
  <c r="KP30" i="6" s="1"/>
  <c r="MA21" i="6"/>
  <c r="LT36" i="6"/>
  <c r="MA36" i="6" s="1"/>
  <c r="MF36" i="6" s="1"/>
  <c r="MG36" i="6" s="1"/>
  <c r="LT37" i="6"/>
  <c r="MA37" i="6" s="1"/>
  <c r="MF37" i="6" s="1"/>
  <c r="MG37" i="6" s="1"/>
  <c r="KC17" i="6"/>
  <c r="KJ17" i="6" s="1"/>
  <c r="KN17" i="6" s="1"/>
  <c r="KC18" i="6"/>
  <c r="KJ18" i="6" s="1"/>
  <c r="KC31" i="6"/>
  <c r="KJ31" i="6" s="1"/>
  <c r="KO31" i="6" s="1"/>
  <c r="KP31" i="6" s="1"/>
  <c r="KC32" i="6"/>
  <c r="KJ32" i="6" s="1"/>
  <c r="KO32" i="6" s="1"/>
  <c r="KP32" i="6" s="1"/>
  <c r="LT9" i="6"/>
  <c r="MA9" i="6" s="1"/>
  <c r="KC4" i="6"/>
  <c r="KJ4" i="6" s="1"/>
  <c r="LT115" i="6"/>
  <c r="MA115" i="6" s="1"/>
  <c r="KC114" i="6"/>
  <c r="KJ114" i="6" s="1"/>
  <c r="LT75" i="6"/>
  <c r="MA75" i="6" s="1"/>
  <c r="LT88" i="6"/>
  <c r="MA88" i="6" s="1"/>
  <c r="KC8" i="6"/>
  <c r="KJ8" i="6" s="1"/>
  <c r="LT15" i="6"/>
  <c r="MA15" i="6" s="1"/>
  <c r="LT56" i="6"/>
  <c r="MA56" i="6" s="1"/>
  <c r="LT76" i="6"/>
  <c r="MA76" i="6" s="1"/>
  <c r="LT48" i="6"/>
  <c r="MA48" i="6" s="1"/>
  <c r="KC69" i="6"/>
  <c r="KJ69" i="6" s="1"/>
  <c r="KC124" i="6"/>
  <c r="KJ124" i="6" s="1"/>
  <c r="LT82" i="6"/>
  <c r="MA82" i="6" s="1"/>
  <c r="LT7" i="6"/>
  <c r="MA7" i="6" s="1"/>
  <c r="LT97" i="6"/>
  <c r="MA97" i="6" s="1"/>
  <c r="KC58" i="6"/>
  <c r="KJ58" i="6" s="1"/>
  <c r="KC43" i="6"/>
  <c r="KJ43" i="6" s="1"/>
  <c r="KC126" i="6"/>
  <c r="KJ126" i="6" s="1"/>
  <c r="KC120" i="6"/>
  <c r="KJ120" i="6" s="1"/>
  <c r="LT83" i="6"/>
  <c r="MA83" i="6" s="1"/>
  <c r="KC91" i="6"/>
  <c r="KJ91" i="6" s="1"/>
  <c r="LT14" i="6"/>
  <c r="MA14" i="6" s="1"/>
  <c r="LT43" i="6"/>
  <c r="MA43" i="6" s="1"/>
  <c r="KC106" i="6"/>
  <c r="KJ106" i="6" s="1"/>
  <c r="KC121" i="6"/>
  <c r="KJ121" i="6" s="1"/>
  <c r="LT4" i="6"/>
  <c r="MA4" i="6" s="1"/>
  <c r="KC78" i="6"/>
  <c r="KJ78" i="6" s="1"/>
  <c r="LT78" i="6"/>
  <c r="MA78" i="6" s="1"/>
  <c r="KC13" i="6"/>
  <c r="KJ13" i="6" s="1"/>
  <c r="LT85" i="6"/>
  <c r="MA85" i="6" s="1"/>
  <c r="LT12" i="6"/>
  <c r="MA12" i="6" s="1"/>
  <c r="KC100" i="6"/>
  <c r="KJ100" i="6" s="1"/>
  <c r="LT77" i="6"/>
  <c r="MA77" i="6" s="1"/>
  <c r="LT60" i="6"/>
  <c r="MA60" i="6" s="1"/>
  <c r="LT63" i="6"/>
  <c r="MA63" i="6" s="1"/>
  <c r="KC125" i="6"/>
  <c r="KJ125" i="6" s="1"/>
  <c r="KC102" i="6"/>
  <c r="KJ102" i="6" s="1"/>
  <c r="LT67" i="6"/>
  <c r="MA67" i="6" s="1"/>
  <c r="KC76" i="6"/>
  <c r="KJ76" i="6" s="1"/>
  <c r="LT91" i="6"/>
  <c r="MA91" i="6" s="1"/>
  <c r="LT46" i="6"/>
  <c r="MA46" i="6" s="1"/>
  <c r="KC119" i="6"/>
  <c r="KJ119" i="6" s="1"/>
  <c r="KC89" i="6"/>
  <c r="KJ89" i="6" s="1"/>
  <c r="LT59" i="6"/>
  <c r="MA59" i="6" s="1"/>
  <c r="KC97" i="6"/>
  <c r="KJ97" i="6" s="1"/>
  <c r="KC47" i="6"/>
  <c r="KJ47" i="6" s="1"/>
  <c r="KC111" i="6"/>
  <c r="KJ111" i="6" s="1"/>
  <c r="LT96" i="6"/>
  <c r="MA96" i="6" s="1"/>
  <c r="KC49" i="6"/>
  <c r="KJ49" i="6" s="1"/>
  <c r="LT126" i="6"/>
  <c r="MA126" i="6" s="1"/>
  <c r="LT114" i="6"/>
  <c r="MA114" i="6" s="1"/>
  <c r="KC94" i="6"/>
  <c r="KJ94" i="6" s="1"/>
  <c r="KC16" i="6"/>
  <c r="KJ16" i="6" s="1"/>
  <c r="LT49" i="6"/>
  <c r="MA49" i="6" s="1"/>
  <c r="LT64" i="6"/>
  <c r="MA64" i="6" s="1"/>
  <c r="LT6" i="6"/>
  <c r="MA6" i="6" s="1"/>
  <c r="KC99" i="6"/>
  <c r="KJ99" i="6" s="1"/>
  <c r="KC82" i="6"/>
  <c r="KJ82" i="6" s="1"/>
  <c r="KC44" i="6"/>
  <c r="KJ44" i="6" s="1"/>
  <c r="LT89" i="6"/>
  <c r="MA89" i="6" s="1"/>
  <c r="KC41" i="6"/>
  <c r="KJ41" i="6" s="1"/>
  <c r="LT104" i="6"/>
  <c r="MA104" i="6" s="1"/>
  <c r="KC88" i="6"/>
  <c r="KJ88" i="6" s="1"/>
  <c r="LT102" i="6"/>
  <c r="MA102" i="6" s="1"/>
  <c r="LT120" i="6"/>
  <c r="MA120" i="6" s="1"/>
  <c r="LT95" i="6"/>
  <c r="MA95" i="6" s="1"/>
  <c r="LT61" i="6"/>
  <c r="MA61" i="6" s="1"/>
  <c r="KC57" i="6"/>
  <c r="KJ57" i="6" s="1"/>
  <c r="KC84" i="6"/>
  <c r="KJ84" i="6" s="1"/>
  <c r="LT8" i="6"/>
  <c r="MA8" i="6" s="1"/>
  <c r="KC113" i="6"/>
  <c r="KJ113" i="6" s="1"/>
  <c r="KC85" i="6"/>
  <c r="KJ85" i="6" s="1"/>
  <c r="LT53" i="6"/>
  <c r="MA53" i="6" s="1"/>
  <c r="LT92" i="6"/>
  <c r="MA92" i="6" s="1"/>
  <c r="LT44" i="6"/>
  <c r="MA44" i="6" s="1"/>
  <c r="KC107" i="6"/>
  <c r="KJ107" i="6" s="1"/>
  <c r="KC95" i="6"/>
  <c r="KJ95" i="6" s="1"/>
  <c r="KC66" i="6"/>
  <c r="KJ66" i="6" s="1"/>
  <c r="KC15" i="6"/>
  <c r="KJ15" i="6" s="1"/>
  <c r="LT103" i="6"/>
  <c r="MA103" i="6" s="1"/>
  <c r="KC108" i="6"/>
  <c r="KJ108" i="6" s="1"/>
  <c r="KC72" i="6"/>
  <c r="KJ72" i="6" s="1"/>
  <c r="LT79" i="6"/>
  <c r="MA79" i="6" s="1"/>
  <c r="KC80" i="6"/>
  <c r="KJ80" i="6" s="1"/>
  <c r="LT86" i="6"/>
  <c r="MA86" i="6" s="1"/>
  <c r="LT87" i="6"/>
  <c r="MA87" i="6" s="1"/>
  <c r="KC90" i="6"/>
  <c r="KJ90" i="6" s="1"/>
  <c r="KC93" i="6"/>
  <c r="KJ93" i="6" s="1"/>
  <c r="KC42" i="6"/>
  <c r="KJ42" i="6" s="1"/>
  <c r="LT117" i="6"/>
  <c r="MA117" i="6" s="1"/>
  <c r="LT108" i="6"/>
  <c r="MA108" i="6" s="1"/>
  <c r="LT57" i="6"/>
  <c r="MA57" i="6" s="1"/>
  <c r="LT51" i="6"/>
  <c r="MA51" i="6" s="1"/>
  <c r="KC62" i="6"/>
  <c r="KJ62" i="6" s="1"/>
  <c r="LT69" i="6"/>
  <c r="MA69" i="6" s="1"/>
  <c r="LT65" i="6"/>
  <c r="MA65" i="6" s="1"/>
  <c r="LT55" i="6"/>
  <c r="MA55" i="6" s="1"/>
  <c r="KC48" i="6"/>
  <c r="KJ48" i="6" s="1"/>
  <c r="KC79" i="6"/>
  <c r="KJ79" i="6" s="1"/>
  <c r="KC63" i="6"/>
  <c r="KJ63" i="6" s="1"/>
  <c r="KC92" i="6"/>
  <c r="KJ92" i="6" s="1"/>
  <c r="KC71" i="6"/>
  <c r="KJ71" i="6" s="1"/>
  <c r="LT71" i="6"/>
  <c r="MA71" i="6" s="1"/>
  <c r="KC103" i="6"/>
  <c r="KJ103" i="6" s="1"/>
  <c r="LT80" i="6"/>
  <c r="MA80" i="6" s="1"/>
  <c r="LT66" i="6"/>
  <c r="MA66" i="6" s="1"/>
  <c r="KC6" i="6"/>
  <c r="KJ6" i="6" s="1"/>
  <c r="KC86" i="6"/>
  <c r="KJ86" i="6" s="1"/>
  <c r="KC5" i="6"/>
  <c r="KJ5" i="6" s="1"/>
  <c r="KC98" i="6"/>
  <c r="KJ98" i="6" s="1"/>
  <c r="KC74" i="6"/>
  <c r="KJ74" i="6" s="1"/>
  <c r="LT74" i="6"/>
  <c r="MA74" i="6" s="1"/>
  <c r="LT107" i="6"/>
  <c r="MA107" i="6" s="1"/>
  <c r="LT58" i="6"/>
  <c r="MA58" i="6" s="1"/>
  <c r="KC87" i="6"/>
  <c r="KJ87" i="6" s="1"/>
  <c r="KC7" i="6"/>
  <c r="KJ7" i="6" s="1"/>
  <c r="LT98" i="6"/>
  <c r="MA98" i="6" s="1"/>
  <c r="LT72" i="6"/>
  <c r="MA72" i="6" s="1"/>
  <c r="KC45" i="6"/>
  <c r="KJ45" i="6" s="1"/>
  <c r="LT123" i="6"/>
  <c r="MA123" i="6" s="1"/>
  <c r="LT116" i="6"/>
  <c r="MA116" i="6" s="1"/>
  <c r="KC60" i="6"/>
  <c r="KJ60" i="6" s="1"/>
  <c r="KC68" i="6"/>
  <c r="KJ68" i="6" s="1"/>
  <c r="KC70" i="6"/>
  <c r="KJ70" i="6" s="1"/>
  <c r="LT70" i="6"/>
  <c r="MA70" i="6" s="1"/>
  <c r="LT100" i="6"/>
  <c r="MA100" i="6" s="1"/>
  <c r="KC75" i="6"/>
  <c r="KJ75" i="6" s="1"/>
  <c r="LT73" i="6"/>
  <c r="MA73" i="6" s="1"/>
  <c r="LT99" i="6"/>
  <c r="MA99" i="6" s="1"/>
  <c r="KC77" i="6"/>
  <c r="KJ77" i="6" s="1"/>
  <c r="KC110" i="6"/>
  <c r="KJ110" i="6" s="1"/>
  <c r="KC73" i="6"/>
  <c r="KJ73" i="6" s="1"/>
  <c r="KC81" i="6"/>
  <c r="KJ81" i="6" s="1"/>
  <c r="KC109" i="6"/>
  <c r="KJ109" i="6" s="1"/>
  <c r="KC51" i="6"/>
  <c r="KJ51" i="6" s="1"/>
  <c r="KC65" i="6"/>
  <c r="KJ65" i="6" s="1"/>
  <c r="LT101" i="6"/>
  <c r="MA101" i="6" s="1"/>
  <c r="LT54" i="6"/>
  <c r="MA54" i="6" s="1"/>
  <c r="KC59" i="6"/>
  <c r="KJ59" i="6" s="1"/>
  <c r="LT68" i="6"/>
  <c r="MA68" i="6" s="1"/>
  <c r="KC55" i="6"/>
  <c r="KJ55" i="6" s="1"/>
  <c r="LT109" i="6"/>
  <c r="MA109" i="6" s="1"/>
  <c r="LT16" i="6"/>
  <c r="MA16" i="6" s="1"/>
  <c r="KC12" i="6"/>
  <c r="KJ12" i="6" s="1"/>
  <c r="LT119" i="6"/>
  <c r="MA119" i="6" s="1"/>
  <c r="KC118" i="6"/>
  <c r="KJ118" i="6" s="1"/>
  <c r="LT13" i="6"/>
  <c r="MA13" i="6" s="1"/>
  <c r="KC116" i="6"/>
  <c r="KJ116" i="6" s="1"/>
  <c r="KC46" i="6"/>
  <c r="KJ46" i="6" s="1"/>
  <c r="KC50" i="6"/>
  <c r="KJ50" i="6" s="1"/>
  <c r="LT62" i="6"/>
  <c r="MA62" i="6" s="1"/>
  <c r="LT124" i="6"/>
  <c r="MA124" i="6" s="1"/>
  <c r="KC14" i="6"/>
  <c r="KJ14" i="6" s="1"/>
  <c r="KC122" i="6"/>
  <c r="KJ122" i="6" s="1"/>
  <c r="KC53" i="6"/>
  <c r="KJ53" i="6" s="1"/>
  <c r="LT5" i="6"/>
  <c r="MA5" i="6" s="1"/>
  <c r="LT41" i="6"/>
  <c r="MA41" i="6" s="1"/>
  <c r="LT110" i="6"/>
  <c r="MA110" i="6" s="1"/>
  <c r="LT47" i="6"/>
  <c r="MA47" i="6" s="1"/>
  <c r="KC83" i="6"/>
  <c r="KJ83" i="6" s="1"/>
  <c r="LT90" i="6"/>
  <c r="MA90" i="6" s="1"/>
  <c r="KC61" i="6"/>
  <c r="KJ61" i="6" s="1"/>
  <c r="LT81" i="6"/>
  <c r="MA81" i="6" s="1"/>
  <c r="KC115" i="6"/>
  <c r="KJ115" i="6" s="1"/>
  <c r="LT42" i="6"/>
  <c r="MA42" i="6" s="1"/>
  <c r="KC105" i="6"/>
  <c r="KJ105" i="6" s="1"/>
  <c r="KC104" i="6"/>
  <c r="KJ104" i="6" s="1"/>
  <c r="KC96" i="6"/>
  <c r="KJ96" i="6" s="1"/>
  <c r="LT111" i="6"/>
  <c r="MA111" i="6" s="1"/>
  <c r="LT93" i="6"/>
  <c r="MA93" i="6" s="1"/>
  <c r="KC64" i="6"/>
  <c r="KJ64" i="6" s="1"/>
  <c r="LT94" i="6"/>
  <c r="MA94" i="6" s="1"/>
  <c r="KC54" i="6"/>
  <c r="KJ54" i="6" s="1"/>
  <c r="LT45" i="6"/>
  <c r="MA45" i="6" s="1"/>
  <c r="LT106" i="6"/>
  <c r="MA106" i="6" s="1"/>
  <c r="LT105" i="6"/>
  <c r="MA105" i="6" s="1"/>
  <c r="LT112" i="6"/>
  <c r="MA112" i="6" s="1"/>
  <c r="KC117" i="6"/>
  <c r="KJ117" i="6" s="1"/>
  <c r="KC67" i="6"/>
  <c r="KJ67" i="6" s="1"/>
  <c r="KC101" i="6"/>
  <c r="KJ101" i="6" s="1"/>
  <c r="LT122" i="6"/>
  <c r="MA122" i="6" s="1"/>
  <c r="LT125" i="6"/>
  <c r="MA125" i="6" s="1"/>
  <c r="LT113" i="6"/>
  <c r="MA113" i="6" s="1"/>
  <c r="KC112" i="6"/>
  <c r="KJ112" i="6" s="1"/>
  <c r="LT118" i="6"/>
  <c r="MA118" i="6" s="1"/>
  <c r="KC123" i="6"/>
  <c r="KJ123" i="6" s="1"/>
  <c r="FD104" i="6"/>
  <c r="FK104" i="6" s="1"/>
  <c r="FP104" i="6" s="1"/>
  <c r="FQ104" i="6" s="1"/>
  <c r="IL24" i="6"/>
  <c r="IL3" i="6"/>
  <c r="GU7" i="6"/>
  <c r="HB7" i="6" s="1"/>
  <c r="GU19" i="6"/>
  <c r="HB19" i="6" s="1"/>
  <c r="GU32" i="6"/>
  <c r="HB32" i="6" s="1"/>
  <c r="HG32" i="6" s="1"/>
  <c r="HH32" i="6" s="1"/>
  <c r="IL25" i="6"/>
  <c r="GU8" i="6"/>
  <c r="HB8" i="6" s="1"/>
  <c r="GU20" i="6"/>
  <c r="HB20" i="6" s="1"/>
  <c r="GU33" i="6"/>
  <c r="HB33" i="6" s="1"/>
  <c r="HG33" i="6" s="1"/>
  <c r="HH33" i="6" s="1"/>
  <c r="IL28" i="6"/>
  <c r="GU6" i="6"/>
  <c r="HB6" i="6" s="1"/>
  <c r="GU23" i="6"/>
  <c r="HB23" i="6" s="1"/>
  <c r="GU43" i="6"/>
  <c r="HB43" i="6" s="1"/>
  <c r="GU87" i="6"/>
  <c r="HB87" i="6" s="1"/>
  <c r="IL29" i="6"/>
  <c r="GU9" i="6"/>
  <c r="HB9" i="6" s="1"/>
  <c r="GU24" i="6"/>
  <c r="HB24" i="6" s="1"/>
  <c r="IL30" i="6"/>
  <c r="GU10" i="6"/>
  <c r="HB10" i="6" s="1"/>
  <c r="GU25" i="6"/>
  <c r="HB25" i="6" s="1"/>
  <c r="IL17" i="6"/>
  <c r="IL31" i="6"/>
  <c r="GU11" i="6"/>
  <c r="HB11" i="6" s="1"/>
  <c r="GU26" i="6"/>
  <c r="HB26" i="6" s="1"/>
  <c r="IL18" i="6"/>
  <c r="IL32" i="6"/>
  <c r="IL20" i="6"/>
  <c r="GU18" i="6"/>
  <c r="HB18" i="6" s="1"/>
  <c r="GU22" i="6"/>
  <c r="HB22" i="6" s="1"/>
  <c r="IL22" i="6"/>
  <c r="GU27" i="6"/>
  <c r="HB27" i="6" s="1"/>
  <c r="IL23" i="6"/>
  <c r="GU28" i="6"/>
  <c r="HB28" i="6" s="1"/>
  <c r="IL26" i="6"/>
  <c r="GU4" i="6"/>
  <c r="HB4" i="6" s="1"/>
  <c r="GU29" i="6"/>
  <c r="HB29" i="6" s="1"/>
  <c r="IL27" i="6"/>
  <c r="GU5" i="6"/>
  <c r="HB5" i="6" s="1"/>
  <c r="GU30" i="6"/>
  <c r="HB30" i="6" s="1"/>
  <c r="IL33" i="6"/>
  <c r="GU12" i="6"/>
  <c r="HB12" i="6" s="1"/>
  <c r="GU31" i="6"/>
  <c r="HB31" i="6" s="1"/>
  <c r="HG31" i="6" s="1"/>
  <c r="HH31" i="6" s="1"/>
  <c r="IL34" i="6"/>
  <c r="GU13" i="6"/>
  <c r="HB13" i="6" s="1"/>
  <c r="GU34" i="6"/>
  <c r="HB34" i="6" s="1"/>
  <c r="HG34" i="6" s="1"/>
  <c r="HH34" i="6" s="1"/>
  <c r="IL9" i="6"/>
  <c r="IS9" i="6" s="1"/>
  <c r="GU14" i="6"/>
  <c r="HB14" i="6" s="1"/>
  <c r="GU85" i="6"/>
  <c r="HB85" i="6" s="1"/>
  <c r="IL10" i="6"/>
  <c r="IS10" i="6" s="1"/>
  <c r="GU15" i="6"/>
  <c r="HB15" i="6" s="1"/>
  <c r="GU3" i="6"/>
  <c r="IL11" i="6"/>
  <c r="IS11" i="6" s="1"/>
  <c r="GU16" i="6"/>
  <c r="HB16" i="6" s="1"/>
  <c r="GU47" i="6"/>
  <c r="HB47" i="6" s="1"/>
  <c r="IL19" i="6"/>
  <c r="GU17" i="6"/>
  <c r="GU69" i="6"/>
  <c r="HB69" i="6" s="1"/>
  <c r="IL83" i="6"/>
  <c r="IS83" i="6" s="1"/>
  <c r="GU119" i="6"/>
  <c r="HB119" i="6" s="1"/>
  <c r="IL126" i="6"/>
  <c r="IS126" i="6" s="1"/>
  <c r="GU77" i="6"/>
  <c r="HB77" i="6" s="1"/>
  <c r="IL107" i="6"/>
  <c r="IS107" i="6" s="1"/>
  <c r="IL111" i="6"/>
  <c r="IS111" i="6" s="1"/>
  <c r="GU61" i="6"/>
  <c r="HB61" i="6" s="1"/>
  <c r="IL110" i="6"/>
  <c r="IS110" i="6" s="1"/>
  <c r="IL96" i="6"/>
  <c r="IS96" i="6" s="1"/>
  <c r="GU80" i="6"/>
  <c r="HB80" i="6" s="1"/>
  <c r="IL67" i="6"/>
  <c r="IS67" i="6" s="1"/>
  <c r="GU71" i="6"/>
  <c r="HB71" i="6" s="1"/>
  <c r="IL86" i="6"/>
  <c r="IS86" i="6" s="1"/>
  <c r="IL56" i="6"/>
  <c r="IS56" i="6" s="1"/>
  <c r="IL102" i="6"/>
  <c r="IS102" i="6" s="1"/>
  <c r="IL124" i="6"/>
  <c r="IS124" i="6" s="1"/>
  <c r="IL108" i="6"/>
  <c r="IS108" i="6" s="1"/>
  <c r="GU125" i="6"/>
  <c r="HB125" i="6" s="1"/>
  <c r="GU120" i="6"/>
  <c r="HB120" i="6" s="1"/>
  <c r="GU92" i="6"/>
  <c r="HB92" i="6" s="1"/>
  <c r="GU54" i="6"/>
  <c r="HB54" i="6" s="1"/>
  <c r="GU122" i="6"/>
  <c r="HB122" i="6" s="1"/>
  <c r="GU60" i="6"/>
  <c r="HB60" i="6" s="1"/>
  <c r="IL104" i="6"/>
  <c r="IS104" i="6" s="1"/>
  <c r="IL113" i="6"/>
  <c r="IS113" i="6" s="1"/>
  <c r="GU109" i="6"/>
  <c r="HB109" i="6" s="1"/>
  <c r="IL55" i="6"/>
  <c r="IS55" i="6" s="1"/>
  <c r="IL123" i="6"/>
  <c r="IS123" i="6" s="1"/>
  <c r="IL76" i="6"/>
  <c r="IS76" i="6" s="1"/>
  <c r="GU63" i="6"/>
  <c r="HB63" i="6" s="1"/>
  <c r="GU62" i="6"/>
  <c r="HB62" i="6" s="1"/>
  <c r="IL5" i="6"/>
  <c r="IS5" i="6" s="1"/>
  <c r="IL87" i="6"/>
  <c r="IS87" i="6" s="1"/>
  <c r="IL120" i="6"/>
  <c r="IS120" i="6" s="1"/>
  <c r="IL82" i="6"/>
  <c r="IS82" i="6" s="1"/>
  <c r="IL12" i="6"/>
  <c r="IS12" i="6" s="1"/>
  <c r="GU110" i="6"/>
  <c r="HB110" i="6" s="1"/>
  <c r="IL118" i="6"/>
  <c r="IS118" i="6" s="1"/>
  <c r="GU64" i="6"/>
  <c r="HB64" i="6" s="1"/>
  <c r="GU116" i="6"/>
  <c r="HB116" i="6" s="1"/>
  <c r="IL97" i="6"/>
  <c r="IS97" i="6" s="1"/>
  <c r="GU86" i="6"/>
  <c r="HB86" i="6" s="1"/>
  <c r="IL15" i="6"/>
  <c r="IS15" i="6" s="1"/>
  <c r="GU75" i="6"/>
  <c r="HB75" i="6" s="1"/>
  <c r="GU74" i="6"/>
  <c r="HB74" i="6" s="1"/>
  <c r="GU104" i="6"/>
  <c r="HB104" i="6" s="1"/>
  <c r="GU49" i="6"/>
  <c r="HB49" i="6" s="1"/>
  <c r="IL13" i="6"/>
  <c r="IS13" i="6" s="1"/>
  <c r="GU106" i="6"/>
  <c r="HB106" i="6" s="1"/>
  <c r="IL16" i="6"/>
  <c r="IS16" i="6" s="1"/>
  <c r="IL100" i="6"/>
  <c r="IS100" i="6" s="1"/>
  <c r="GU55" i="6"/>
  <c r="HB55" i="6" s="1"/>
  <c r="IL4" i="6"/>
  <c r="IS4" i="6" s="1"/>
  <c r="GU42" i="6"/>
  <c r="HB42" i="6" s="1"/>
  <c r="GU115" i="6"/>
  <c r="HB115" i="6" s="1"/>
  <c r="IL73" i="6"/>
  <c r="IS73" i="6" s="1"/>
  <c r="GU41" i="6"/>
  <c r="HB41" i="6" s="1"/>
  <c r="IL105" i="6"/>
  <c r="IS105" i="6" s="1"/>
  <c r="IL44" i="6"/>
  <c r="IS44" i="6" s="1"/>
  <c r="IL70" i="6"/>
  <c r="IS70" i="6" s="1"/>
  <c r="GU111" i="6"/>
  <c r="HB111" i="6" s="1"/>
  <c r="IL59" i="6"/>
  <c r="IS59" i="6" s="1"/>
  <c r="GU46" i="6"/>
  <c r="HB46" i="6" s="1"/>
  <c r="IL6" i="6"/>
  <c r="IS6" i="6" s="1"/>
  <c r="IL89" i="6"/>
  <c r="IS89" i="6" s="1"/>
  <c r="IL46" i="6"/>
  <c r="IS46" i="6" s="1"/>
  <c r="IL61" i="6"/>
  <c r="IS61" i="6" s="1"/>
  <c r="IL116" i="6"/>
  <c r="IS116" i="6" s="1"/>
  <c r="IL122" i="6"/>
  <c r="IS122" i="6" s="1"/>
  <c r="IL94" i="6"/>
  <c r="IS94" i="6" s="1"/>
  <c r="GU44" i="6"/>
  <c r="HB44" i="6" s="1"/>
  <c r="GU113" i="6"/>
  <c r="HB113" i="6" s="1"/>
  <c r="IL78" i="6"/>
  <c r="IS78" i="6" s="1"/>
  <c r="GU118" i="6"/>
  <c r="HB118" i="6" s="1"/>
  <c r="GU58" i="6"/>
  <c r="HB58" i="6" s="1"/>
  <c r="IL8" i="6"/>
  <c r="IS8" i="6" s="1"/>
  <c r="IL92" i="6"/>
  <c r="IS92" i="6" s="1"/>
  <c r="IL58" i="6"/>
  <c r="IS58" i="6" s="1"/>
  <c r="IL14" i="6"/>
  <c r="IS14" i="6" s="1"/>
  <c r="IL54" i="6"/>
  <c r="IS54" i="6" s="1"/>
  <c r="IL114" i="6"/>
  <c r="IS114" i="6" s="1"/>
  <c r="IL71" i="6"/>
  <c r="IS71" i="6" s="1"/>
  <c r="GU50" i="6"/>
  <c r="HB50" i="6" s="1"/>
  <c r="GU126" i="6"/>
  <c r="HB126" i="6" s="1"/>
  <c r="IL66" i="6"/>
  <c r="IS66" i="6" s="1"/>
  <c r="GU124" i="6"/>
  <c r="HB124" i="6" s="1"/>
  <c r="GU73" i="6"/>
  <c r="HB73" i="6" s="1"/>
  <c r="GU97" i="6"/>
  <c r="HB97" i="6" s="1"/>
  <c r="GU95" i="6"/>
  <c r="HB95" i="6" s="1"/>
  <c r="GU79" i="6"/>
  <c r="HB79" i="6" s="1"/>
  <c r="IL45" i="6"/>
  <c r="IS45" i="6" s="1"/>
  <c r="GU114" i="6"/>
  <c r="HB114" i="6" s="1"/>
  <c r="IL84" i="6"/>
  <c r="IS84" i="6" s="1"/>
  <c r="IL7" i="6"/>
  <c r="IS7" i="6" s="1"/>
  <c r="GU90" i="6"/>
  <c r="HB90" i="6" s="1"/>
  <c r="IL47" i="6"/>
  <c r="IS47" i="6" s="1"/>
  <c r="IL85" i="6"/>
  <c r="IS85" i="6" s="1"/>
  <c r="IL43" i="6"/>
  <c r="IS43" i="6" s="1"/>
  <c r="IL112" i="6"/>
  <c r="IS112" i="6" s="1"/>
  <c r="GU123" i="6"/>
  <c r="HB123" i="6" s="1"/>
  <c r="GU68" i="6"/>
  <c r="HB68" i="6" s="1"/>
  <c r="IL117" i="6"/>
  <c r="IS117" i="6" s="1"/>
  <c r="GU45" i="6"/>
  <c r="HB45" i="6" s="1"/>
  <c r="IL98" i="6"/>
  <c r="IS98" i="6" s="1"/>
  <c r="IL95" i="6"/>
  <c r="IS95" i="6" s="1"/>
  <c r="IL79" i="6"/>
  <c r="IS79" i="6" s="1"/>
  <c r="GU112" i="6"/>
  <c r="HB112" i="6" s="1"/>
  <c r="IL106" i="6"/>
  <c r="IS106" i="6" s="1"/>
  <c r="GU93" i="6"/>
  <c r="HB93" i="6" s="1"/>
  <c r="GU117" i="6"/>
  <c r="HB117" i="6" s="1"/>
  <c r="GU84" i="6"/>
  <c r="HB84" i="6" s="1"/>
  <c r="IL51" i="6"/>
  <c r="IS51" i="6" s="1"/>
  <c r="GU83" i="6"/>
  <c r="HB83" i="6" s="1"/>
  <c r="IL41" i="6"/>
  <c r="IS41" i="6" s="1"/>
  <c r="GU59" i="6"/>
  <c r="HB59" i="6" s="1"/>
  <c r="IL103" i="6"/>
  <c r="IS103" i="6" s="1"/>
  <c r="IL125" i="6"/>
  <c r="IS125" i="6" s="1"/>
  <c r="GU88" i="6"/>
  <c r="HB88" i="6" s="1"/>
  <c r="GU57" i="6"/>
  <c r="HB57" i="6" s="1"/>
  <c r="GU121" i="6"/>
  <c r="HB121" i="6" s="1"/>
  <c r="IL91" i="6"/>
  <c r="IS91" i="6" s="1"/>
  <c r="IL121" i="6"/>
  <c r="IS121" i="6" s="1"/>
  <c r="IL53" i="6"/>
  <c r="IS53" i="6" s="1"/>
  <c r="IL50" i="6"/>
  <c r="IS50" i="6" s="1"/>
  <c r="IL62" i="6"/>
  <c r="IS62" i="6" s="1"/>
  <c r="IL64" i="6"/>
  <c r="IS64" i="6" s="1"/>
  <c r="GU100" i="6"/>
  <c r="HB100" i="6" s="1"/>
  <c r="IL48" i="6"/>
  <c r="IS48" i="6" s="1"/>
  <c r="IL90" i="6"/>
  <c r="IS90" i="6" s="1"/>
  <c r="IL119" i="6"/>
  <c r="IS119" i="6" s="1"/>
  <c r="IL65" i="6"/>
  <c r="IS65" i="6" s="1"/>
  <c r="GU96" i="6"/>
  <c r="HB96" i="6" s="1"/>
  <c r="GU76" i="6"/>
  <c r="HB76" i="6" s="1"/>
  <c r="IL68" i="6"/>
  <c r="IS68" i="6" s="1"/>
  <c r="GU105" i="6"/>
  <c r="HB105" i="6" s="1"/>
  <c r="GU67" i="6"/>
  <c r="HB67" i="6" s="1"/>
  <c r="IL93" i="6"/>
  <c r="IS93" i="6" s="1"/>
  <c r="IL74" i="6"/>
  <c r="IS74" i="6" s="1"/>
  <c r="IL49" i="6"/>
  <c r="IS49" i="6" s="1"/>
  <c r="GU66" i="6"/>
  <c r="HB66" i="6" s="1"/>
  <c r="GU102" i="6"/>
  <c r="HB102" i="6" s="1"/>
  <c r="GU107" i="6"/>
  <c r="HB107" i="6" s="1"/>
  <c r="GU81" i="6"/>
  <c r="HB81" i="6" s="1"/>
  <c r="GU99" i="6"/>
  <c r="HB99" i="6" s="1"/>
  <c r="GU91" i="6"/>
  <c r="HB91" i="6" s="1"/>
  <c r="GU72" i="6"/>
  <c r="HB72" i="6" s="1"/>
  <c r="GU103" i="6"/>
  <c r="HB103" i="6" s="1"/>
  <c r="IL72" i="6"/>
  <c r="IS72" i="6" s="1"/>
  <c r="GU65" i="6"/>
  <c r="HB65" i="6" s="1"/>
  <c r="IL101" i="6"/>
  <c r="IS101" i="6" s="1"/>
  <c r="GU108" i="6"/>
  <c r="HB108" i="6" s="1"/>
  <c r="GU94" i="6"/>
  <c r="HB94" i="6" s="1"/>
  <c r="GU48" i="6"/>
  <c r="HB48" i="6" s="1"/>
  <c r="IL80" i="6"/>
  <c r="IS80" i="6" s="1"/>
  <c r="GU56" i="6"/>
  <c r="HB56" i="6" s="1"/>
  <c r="IL60" i="6"/>
  <c r="IS60" i="6" s="1"/>
  <c r="IL63" i="6"/>
  <c r="IS63" i="6" s="1"/>
  <c r="GU70" i="6"/>
  <c r="HB70" i="6" s="1"/>
  <c r="GU82" i="6"/>
  <c r="HB82" i="6" s="1"/>
  <c r="GU101" i="6"/>
  <c r="HB101" i="6" s="1"/>
  <c r="GU89" i="6"/>
  <c r="HB89" i="6" s="1"/>
  <c r="IL77" i="6"/>
  <c r="IS77" i="6" s="1"/>
  <c r="GU51" i="6"/>
  <c r="HB51" i="6" s="1"/>
  <c r="GU98" i="6"/>
  <c r="HB98" i="6" s="1"/>
  <c r="IL109" i="6"/>
  <c r="IS109" i="6" s="1"/>
  <c r="IL88" i="6"/>
  <c r="IS88" i="6" s="1"/>
  <c r="IL42" i="6"/>
  <c r="IS42" i="6" s="1"/>
  <c r="IL57" i="6"/>
  <c r="IS57" i="6" s="1"/>
  <c r="IL115" i="6"/>
  <c r="IS115" i="6" s="1"/>
  <c r="IL99" i="6"/>
  <c r="IS99" i="6" s="1"/>
  <c r="IL69" i="6"/>
  <c r="IS69" i="6" s="1"/>
  <c r="IL75" i="6"/>
  <c r="IS75" i="6" s="1"/>
  <c r="GU78" i="6"/>
  <c r="HB78" i="6" s="1"/>
  <c r="FD72" i="6"/>
  <c r="FK72" i="6" s="1"/>
  <c r="FP72" i="6" s="1"/>
  <c r="FQ72" i="6" s="1"/>
  <c r="FD7" i="6"/>
  <c r="FK7" i="6" s="1"/>
  <c r="FP7" i="6" s="1"/>
  <c r="FQ7" i="6" s="1"/>
  <c r="FD19" i="6"/>
  <c r="FK19" i="6" s="1"/>
  <c r="FP19" i="6" s="1"/>
  <c r="FQ19" i="6" s="1"/>
  <c r="FD31" i="6"/>
  <c r="FK31" i="6" s="1"/>
  <c r="FP31" i="6" s="1"/>
  <c r="FQ31" i="6" s="1"/>
  <c r="FD9" i="6"/>
  <c r="FK9" i="6" s="1"/>
  <c r="FP9" i="6" s="1"/>
  <c r="FQ9" i="6" s="1"/>
  <c r="FD22" i="6"/>
  <c r="FK22" i="6" s="1"/>
  <c r="FP22" i="6" s="1"/>
  <c r="FQ22" i="6" s="1"/>
  <c r="FD10" i="6"/>
  <c r="FK10" i="6" s="1"/>
  <c r="FP10" i="6" s="1"/>
  <c r="FQ10" i="6" s="1"/>
  <c r="FD23" i="6"/>
  <c r="FK23" i="6" s="1"/>
  <c r="FP23" i="6" s="1"/>
  <c r="FQ23" i="6" s="1"/>
  <c r="FD11" i="6"/>
  <c r="FK11" i="6" s="1"/>
  <c r="FP11" i="6" s="1"/>
  <c r="FQ11" i="6" s="1"/>
  <c r="FD24" i="6"/>
  <c r="FK24" i="6" s="1"/>
  <c r="FP24" i="6" s="1"/>
  <c r="FQ24" i="6" s="1"/>
  <c r="FD6" i="6"/>
  <c r="FK6" i="6" s="1"/>
  <c r="FP6" i="6" s="1"/>
  <c r="FQ6" i="6" s="1"/>
  <c r="FD26" i="6"/>
  <c r="FK26" i="6" s="1"/>
  <c r="FP26" i="6" s="1"/>
  <c r="FQ26" i="6" s="1"/>
  <c r="FD8" i="6"/>
  <c r="FK8" i="6" s="1"/>
  <c r="FP8" i="6" s="1"/>
  <c r="FQ8" i="6" s="1"/>
  <c r="FD27" i="6"/>
  <c r="FK27" i="6" s="1"/>
  <c r="FP27" i="6" s="1"/>
  <c r="FQ27" i="6" s="1"/>
  <c r="FD12" i="6"/>
  <c r="FK12" i="6" s="1"/>
  <c r="FP12" i="6" s="1"/>
  <c r="FQ12" i="6" s="1"/>
  <c r="FD28" i="6"/>
  <c r="FK28" i="6" s="1"/>
  <c r="FP28" i="6" s="1"/>
  <c r="FQ28" i="6" s="1"/>
  <c r="FD13" i="6"/>
  <c r="FK13" i="6" s="1"/>
  <c r="FP13" i="6" s="1"/>
  <c r="FQ13" i="6" s="1"/>
  <c r="FD29" i="6"/>
  <c r="FK29" i="6" s="1"/>
  <c r="FP29" i="6" s="1"/>
  <c r="FQ29" i="6" s="1"/>
  <c r="FD14" i="6"/>
  <c r="FK14" i="6" s="1"/>
  <c r="FP14" i="6" s="1"/>
  <c r="FQ14" i="6" s="1"/>
  <c r="FD30" i="6"/>
  <c r="FK30" i="6" s="1"/>
  <c r="FP30" i="6" s="1"/>
  <c r="FQ30" i="6" s="1"/>
  <c r="FD15" i="6"/>
  <c r="FK15" i="6" s="1"/>
  <c r="FP15" i="6" s="1"/>
  <c r="FQ15" i="6" s="1"/>
  <c r="FD32" i="6"/>
  <c r="FK32" i="6" s="1"/>
  <c r="FP32" i="6" s="1"/>
  <c r="FQ32" i="6" s="1"/>
  <c r="FD16" i="6"/>
  <c r="FK16" i="6" s="1"/>
  <c r="FP16" i="6" s="1"/>
  <c r="FQ16" i="6" s="1"/>
  <c r="FD33" i="6"/>
  <c r="FK33" i="6" s="1"/>
  <c r="FP33" i="6" s="1"/>
  <c r="FQ33" i="6" s="1"/>
  <c r="FD17" i="6"/>
  <c r="FK17" i="6" s="1"/>
  <c r="FP17" i="6" s="1"/>
  <c r="FQ17" i="6" s="1"/>
  <c r="FD3" i="6"/>
  <c r="FK3" i="6" s="1"/>
  <c r="FP3" i="6" s="1"/>
  <c r="FQ3" i="6" s="1"/>
  <c r="FD18" i="6"/>
  <c r="FK18" i="6" s="1"/>
  <c r="FP18" i="6" s="1"/>
  <c r="FQ18" i="6" s="1"/>
  <c r="FD20" i="6"/>
  <c r="FK20" i="6" s="1"/>
  <c r="FP20" i="6" s="1"/>
  <c r="FQ20" i="6" s="1"/>
  <c r="FD4" i="6"/>
  <c r="FK4" i="6" s="1"/>
  <c r="FP4" i="6" s="1"/>
  <c r="FQ4" i="6" s="1"/>
  <c r="FD5" i="6"/>
  <c r="FK5" i="6" s="1"/>
  <c r="FP5" i="6" s="1"/>
  <c r="FQ5" i="6" s="1"/>
  <c r="FD21" i="6"/>
  <c r="FK21" i="6" s="1"/>
  <c r="FP21" i="6" s="1"/>
  <c r="FQ21" i="6" s="1"/>
  <c r="FD25" i="6"/>
  <c r="FK25" i="6" s="1"/>
  <c r="FP25" i="6" s="1"/>
  <c r="FQ25" i="6" s="1"/>
  <c r="FD126" i="6"/>
  <c r="FK126" i="6" s="1"/>
  <c r="FP126" i="6" s="1"/>
  <c r="FQ126" i="6" s="1"/>
  <c r="FD115" i="6"/>
  <c r="FK115" i="6" s="1"/>
  <c r="FP115" i="6" s="1"/>
  <c r="FQ115" i="6" s="1"/>
  <c r="FD120" i="6"/>
  <c r="FK120" i="6" s="1"/>
  <c r="FP120" i="6" s="1"/>
  <c r="FQ120" i="6" s="1"/>
  <c r="FD114" i="6"/>
  <c r="FK114" i="6" s="1"/>
  <c r="FP114" i="6" s="1"/>
  <c r="FQ114" i="6" s="1"/>
  <c r="FD124" i="6"/>
  <c r="FK124" i="6" s="1"/>
  <c r="FP124" i="6" s="1"/>
  <c r="FQ124" i="6" s="1"/>
  <c r="FD122" i="6"/>
  <c r="FK122" i="6" s="1"/>
  <c r="FP122" i="6" s="1"/>
  <c r="FQ122" i="6" s="1"/>
  <c r="FD118" i="6"/>
  <c r="FK118" i="6" s="1"/>
  <c r="FP118" i="6" s="1"/>
  <c r="FQ118" i="6" s="1"/>
  <c r="FD116" i="6"/>
  <c r="FK116" i="6" s="1"/>
  <c r="FP116" i="6" s="1"/>
  <c r="FQ116" i="6" s="1"/>
  <c r="FD125" i="6"/>
  <c r="FK125" i="6" s="1"/>
  <c r="FP125" i="6" s="1"/>
  <c r="FQ125" i="6" s="1"/>
  <c r="FD119" i="6"/>
  <c r="FK119" i="6" s="1"/>
  <c r="FP119" i="6" s="1"/>
  <c r="FQ119" i="6" s="1"/>
  <c r="FD123" i="6"/>
  <c r="FK123" i="6" s="1"/>
  <c r="FP123" i="6" s="1"/>
  <c r="FQ123" i="6" s="1"/>
  <c r="FD41" i="6"/>
  <c r="FK41" i="6" s="1"/>
  <c r="FP41" i="6" s="1"/>
  <c r="FQ41" i="6" s="1"/>
  <c r="FD113" i="6"/>
  <c r="FK113" i="6" s="1"/>
  <c r="FP113" i="6" s="1"/>
  <c r="FQ113" i="6" s="1"/>
  <c r="FD117" i="6"/>
  <c r="FK117" i="6" s="1"/>
  <c r="FP117" i="6" s="1"/>
  <c r="FQ117" i="6" s="1"/>
  <c r="FD121" i="6"/>
  <c r="FK121" i="6" s="1"/>
  <c r="FP121" i="6" s="1"/>
  <c r="FQ121" i="6" s="1"/>
  <c r="FD43" i="6"/>
  <c r="FK43" i="6" s="1"/>
  <c r="FP43" i="6" s="1"/>
  <c r="FQ43" i="6" s="1"/>
  <c r="FD42" i="6"/>
  <c r="FK42" i="6" s="1"/>
  <c r="FP42" i="6" s="1"/>
  <c r="FQ42" i="6" s="1"/>
  <c r="FD54" i="6"/>
  <c r="FK54" i="6" s="1"/>
  <c r="FP54" i="6" s="1"/>
  <c r="FQ54" i="6" s="1"/>
  <c r="FD53" i="6"/>
  <c r="FK53" i="6" s="1"/>
  <c r="FP53" i="6" s="1"/>
  <c r="FQ53" i="6" s="1"/>
  <c r="FD51" i="6"/>
  <c r="FK51" i="6" s="1"/>
  <c r="FP51" i="6" s="1"/>
  <c r="FQ51" i="6" s="1"/>
  <c r="FD50" i="6"/>
  <c r="FK50" i="6" s="1"/>
  <c r="FP50" i="6" s="1"/>
  <c r="FQ50" i="6" s="1"/>
  <c r="FD49" i="6"/>
  <c r="FK49" i="6" s="1"/>
  <c r="FP49" i="6" s="1"/>
  <c r="FQ49" i="6" s="1"/>
  <c r="FD48" i="6"/>
  <c r="FK48" i="6" s="1"/>
  <c r="FP48" i="6" s="1"/>
  <c r="FQ48" i="6" s="1"/>
  <c r="FD47" i="6"/>
  <c r="FK47" i="6" s="1"/>
  <c r="FP47" i="6" s="1"/>
  <c r="FQ47" i="6" s="1"/>
  <c r="FD46" i="6"/>
  <c r="FK46" i="6" s="1"/>
  <c r="FP46" i="6" s="1"/>
  <c r="FQ46" i="6" s="1"/>
  <c r="FD45" i="6"/>
  <c r="FK45" i="6" s="1"/>
  <c r="FP45" i="6" s="1"/>
  <c r="FQ45" i="6" s="1"/>
  <c r="FD44" i="6"/>
  <c r="FK44" i="6" s="1"/>
  <c r="FP44" i="6" s="1"/>
  <c r="FQ44" i="6" s="1"/>
  <c r="FD55" i="6"/>
  <c r="FK55" i="6" s="1"/>
  <c r="FP55" i="6" s="1"/>
  <c r="FQ55" i="6" s="1"/>
  <c r="FD105" i="6"/>
  <c r="FK105" i="6" s="1"/>
  <c r="FP105" i="6" s="1"/>
  <c r="FQ105" i="6" s="1"/>
  <c r="FD112" i="6"/>
  <c r="FK112" i="6" s="1"/>
  <c r="FP112" i="6" s="1"/>
  <c r="FQ112" i="6" s="1"/>
  <c r="FD68" i="6"/>
  <c r="FK68" i="6" s="1"/>
  <c r="FP68" i="6" s="1"/>
  <c r="FQ68" i="6" s="1"/>
  <c r="FD74" i="6"/>
  <c r="FK74" i="6" s="1"/>
  <c r="FP74" i="6" s="1"/>
  <c r="FQ74" i="6" s="1"/>
  <c r="FD102" i="6"/>
  <c r="FK102" i="6" s="1"/>
  <c r="FP102" i="6" s="1"/>
  <c r="FQ102" i="6" s="1"/>
  <c r="FD77" i="6"/>
  <c r="FK77" i="6" s="1"/>
  <c r="FP77" i="6" s="1"/>
  <c r="FQ77" i="6" s="1"/>
  <c r="FD73" i="6"/>
  <c r="FK73" i="6" s="1"/>
  <c r="FP73" i="6" s="1"/>
  <c r="FQ73" i="6" s="1"/>
  <c r="FD111" i="6"/>
  <c r="FK111" i="6" s="1"/>
  <c r="FP111" i="6" s="1"/>
  <c r="FQ111" i="6" s="1"/>
  <c r="FD80" i="6"/>
  <c r="FK80" i="6" s="1"/>
  <c r="FP80" i="6" s="1"/>
  <c r="FQ80" i="6" s="1"/>
  <c r="FD94" i="6"/>
  <c r="FK94" i="6" s="1"/>
  <c r="FP94" i="6" s="1"/>
  <c r="FQ94" i="6" s="1"/>
  <c r="FD83" i="6"/>
  <c r="FK83" i="6" s="1"/>
  <c r="FP83" i="6" s="1"/>
  <c r="FQ83" i="6" s="1"/>
  <c r="FD69" i="6"/>
  <c r="FK69" i="6" s="1"/>
  <c r="FP69" i="6" s="1"/>
  <c r="FQ69" i="6" s="1"/>
  <c r="FD107" i="6"/>
  <c r="FK107" i="6" s="1"/>
  <c r="FP107" i="6" s="1"/>
  <c r="FQ107" i="6" s="1"/>
  <c r="FD58" i="6"/>
  <c r="FK58" i="6" s="1"/>
  <c r="FP58" i="6" s="1"/>
  <c r="FQ58" i="6" s="1"/>
  <c r="FD108" i="6"/>
  <c r="FK108" i="6" s="1"/>
  <c r="FP108" i="6" s="1"/>
  <c r="FQ108" i="6" s="1"/>
  <c r="FD95" i="6"/>
  <c r="FK95" i="6" s="1"/>
  <c r="FP95" i="6" s="1"/>
  <c r="FQ95" i="6" s="1"/>
  <c r="FD81" i="6"/>
  <c r="FK81" i="6" s="1"/>
  <c r="FP81" i="6" s="1"/>
  <c r="FQ81" i="6" s="1"/>
  <c r="FD60" i="6"/>
  <c r="FK60" i="6" s="1"/>
  <c r="FP60" i="6" s="1"/>
  <c r="FQ60" i="6" s="1"/>
  <c r="FD65" i="6"/>
  <c r="FK65" i="6" s="1"/>
  <c r="FP65" i="6" s="1"/>
  <c r="FQ65" i="6" s="1"/>
  <c r="FD109" i="6"/>
  <c r="FK109" i="6" s="1"/>
  <c r="FP109" i="6" s="1"/>
  <c r="FQ109" i="6" s="1"/>
  <c r="FD67" i="6"/>
  <c r="FK67" i="6" s="1"/>
  <c r="FP67" i="6" s="1"/>
  <c r="FQ67" i="6" s="1"/>
  <c r="FD64" i="6"/>
  <c r="FK64" i="6" s="1"/>
  <c r="FP64" i="6" s="1"/>
  <c r="FQ64" i="6" s="1"/>
  <c r="FD66" i="6"/>
  <c r="FK66" i="6" s="1"/>
  <c r="FP66" i="6" s="1"/>
  <c r="FQ66" i="6" s="1"/>
  <c r="FD70" i="6"/>
  <c r="FK70" i="6" s="1"/>
  <c r="FP70" i="6" s="1"/>
  <c r="FQ70" i="6" s="1"/>
  <c r="FD79" i="6"/>
  <c r="FK79" i="6" s="1"/>
  <c r="FP79" i="6" s="1"/>
  <c r="FQ79" i="6" s="1"/>
  <c r="FD59" i="6"/>
  <c r="FK59" i="6" s="1"/>
  <c r="FP59" i="6" s="1"/>
  <c r="FQ59" i="6" s="1"/>
  <c r="FD71" i="6"/>
  <c r="FK71" i="6" s="1"/>
  <c r="FP71" i="6" s="1"/>
  <c r="FQ71" i="6" s="1"/>
  <c r="FD106" i="6"/>
  <c r="FK106" i="6" s="1"/>
  <c r="FP106" i="6" s="1"/>
  <c r="FQ106" i="6" s="1"/>
  <c r="FD84" i="6"/>
  <c r="FK84" i="6" s="1"/>
  <c r="FP84" i="6" s="1"/>
  <c r="FQ84" i="6" s="1"/>
  <c r="FD56" i="6"/>
  <c r="FK56" i="6" s="1"/>
  <c r="FP56" i="6" s="1"/>
  <c r="FQ56" i="6" s="1"/>
  <c r="FD75" i="6"/>
  <c r="FK75" i="6" s="1"/>
  <c r="FP75" i="6" s="1"/>
  <c r="FQ75" i="6" s="1"/>
  <c r="FD63" i="6"/>
  <c r="FK63" i="6" s="1"/>
  <c r="FP63" i="6" s="1"/>
  <c r="FQ63" i="6" s="1"/>
  <c r="FD85" i="6"/>
  <c r="FK85" i="6" s="1"/>
  <c r="FP85" i="6" s="1"/>
  <c r="FQ85" i="6" s="1"/>
  <c r="FD82" i="6"/>
  <c r="FK82" i="6" s="1"/>
  <c r="FP82" i="6" s="1"/>
  <c r="FQ82" i="6" s="1"/>
  <c r="FD93" i="6"/>
  <c r="FK93" i="6" s="1"/>
  <c r="FP93" i="6" s="1"/>
  <c r="FQ93" i="6" s="1"/>
  <c r="FD90" i="6"/>
  <c r="FK90" i="6" s="1"/>
  <c r="FP90" i="6" s="1"/>
  <c r="FQ90" i="6" s="1"/>
  <c r="FD100" i="6"/>
  <c r="FK100" i="6" s="1"/>
  <c r="FP100" i="6" s="1"/>
  <c r="FQ100" i="6" s="1"/>
  <c r="FD61" i="6"/>
  <c r="FK61" i="6" s="1"/>
  <c r="FP61" i="6" s="1"/>
  <c r="FQ61" i="6" s="1"/>
  <c r="FD96" i="6"/>
  <c r="FK96" i="6" s="1"/>
  <c r="FP96" i="6" s="1"/>
  <c r="FQ96" i="6" s="1"/>
  <c r="FD86" i="6"/>
  <c r="FK86" i="6" s="1"/>
  <c r="FP86" i="6" s="1"/>
  <c r="FQ86" i="6" s="1"/>
  <c r="FD87" i="6"/>
  <c r="FK87" i="6" s="1"/>
  <c r="FP87" i="6" s="1"/>
  <c r="FQ87" i="6" s="1"/>
  <c r="FD78" i="6"/>
  <c r="FK78" i="6" s="1"/>
  <c r="FP78" i="6" s="1"/>
  <c r="FQ78" i="6" s="1"/>
  <c r="FD99" i="6"/>
  <c r="FK99" i="6" s="1"/>
  <c r="FP99" i="6" s="1"/>
  <c r="FQ99" i="6" s="1"/>
  <c r="FD103" i="6"/>
  <c r="FK103" i="6" s="1"/>
  <c r="FP103" i="6" s="1"/>
  <c r="FQ103" i="6" s="1"/>
  <c r="FD89" i="6"/>
  <c r="FK89" i="6" s="1"/>
  <c r="FP89" i="6" s="1"/>
  <c r="FQ89" i="6" s="1"/>
  <c r="FD91" i="6"/>
  <c r="FK91" i="6" s="1"/>
  <c r="FP91" i="6" s="1"/>
  <c r="FQ91" i="6" s="1"/>
  <c r="FD101" i="6"/>
  <c r="FK101" i="6" s="1"/>
  <c r="FP101" i="6" s="1"/>
  <c r="FQ101" i="6" s="1"/>
  <c r="FD76" i="6"/>
  <c r="FK76" i="6" s="1"/>
  <c r="FP76" i="6" s="1"/>
  <c r="FQ76" i="6" s="1"/>
  <c r="FD98" i="6"/>
  <c r="FK98" i="6" s="1"/>
  <c r="FP98" i="6" s="1"/>
  <c r="FQ98" i="6" s="1"/>
  <c r="FD97" i="6"/>
  <c r="FK97" i="6" s="1"/>
  <c r="FP97" i="6" s="1"/>
  <c r="FQ97" i="6" s="1"/>
  <c r="FD110" i="6"/>
  <c r="FK110" i="6" s="1"/>
  <c r="FP110" i="6" s="1"/>
  <c r="FQ110" i="6" s="1"/>
  <c r="FD88" i="6"/>
  <c r="FK88" i="6" s="1"/>
  <c r="FP88" i="6" s="1"/>
  <c r="FQ88" i="6" s="1"/>
  <c r="FD57" i="6"/>
  <c r="FK57" i="6" s="1"/>
  <c r="FP57" i="6" s="1"/>
  <c r="FQ57" i="6" s="1"/>
  <c r="FD62" i="6"/>
  <c r="FK62" i="6" s="1"/>
  <c r="FP62" i="6" s="1"/>
  <c r="FQ62" i="6" s="1"/>
  <c r="FD92" i="6"/>
  <c r="FK92" i="6" s="1"/>
  <c r="FP92" i="6" s="1"/>
  <c r="FQ92" i="6" s="1"/>
  <c r="AL99" i="6"/>
  <c r="AP99" i="6" s="1"/>
  <c r="AQ99" i="6" s="1"/>
  <c r="AR99" i="6" s="1"/>
  <c r="AL46" i="6"/>
  <c r="AP46" i="6" s="1"/>
  <c r="AQ46" i="6" s="1"/>
  <c r="AR46" i="6" s="1"/>
  <c r="AL13" i="6"/>
  <c r="AL95" i="6"/>
  <c r="DT124" i="6"/>
  <c r="DX124" i="6" s="1"/>
  <c r="DY124" i="6" s="1"/>
  <c r="DZ124" i="6" s="1"/>
  <c r="AL75" i="6"/>
  <c r="CC107" i="6"/>
  <c r="CG107" i="6" s="1"/>
  <c r="CH107" i="6" s="1"/>
  <c r="CI107" i="6" s="1"/>
  <c r="CG43" i="6"/>
  <c r="DT22" i="6"/>
  <c r="DY22" i="6" s="1"/>
  <c r="DZ22" i="6" s="1"/>
  <c r="CC5" i="6"/>
  <c r="CC17" i="6"/>
  <c r="DT11" i="6"/>
  <c r="DY11" i="6" s="1"/>
  <c r="DZ11" i="6" s="1"/>
  <c r="DT23" i="6"/>
  <c r="DY23" i="6" s="1"/>
  <c r="DZ23" i="6" s="1"/>
  <c r="CC6" i="6"/>
  <c r="DT13" i="6"/>
  <c r="DY13" i="6" s="1"/>
  <c r="DZ13" i="6" s="1"/>
  <c r="CC20" i="6"/>
  <c r="CC22" i="6"/>
  <c r="DT16" i="6"/>
  <c r="DY16" i="6" s="1"/>
  <c r="DZ16" i="6" s="1"/>
  <c r="CC23" i="6"/>
  <c r="DT5" i="6"/>
  <c r="DY5" i="6" s="1"/>
  <c r="DZ5" i="6" s="1"/>
  <c r="DT6" i="6"/>
  <c r="DY6" i="6" s="1"/>
  <c r="DZ6" i="6" s="1"/>
  <c r="DT30" i="6"/>
  <c r="DY30" i="6" s="1"/>
  <c r="DZ30" i="6" s="1"/>
  <c r="DT19" i="6"/>
  <c r="DY19" i="6" s="1"/>
  <c r="DZ19" i="6" s="1"/>
  <c r="DT8" i="6"/>
  <c r="DY8" i="6" s="1"/>
  <c r="DZ8" i="6" s="1"/>
  <c r="DT20" i="6"/>
  <c r="DY20" i="6" s="1"/>
  <c r="DZ20" i="6" s="1"/>
  <c r="CC27" i="6"/>
  <c r="DT21" i="6"/>
  <c r="DY21" i="6" s="1"/>
  <c r="DZ21" i="6" s="1"/>
  <c r="DT70" i="6"/>
  <c r="DT77" i="6"/>
  <c r="DT83" i="6"/>
  <c r="DT73" i="6"/>
  <c r="DT74" i="6"/>
  <c r="DT63" i="6"/>
  <c r="DT93" i="6"/>
  <c r="DT58" i="6"/>
  <c r="DT72" i="6"/>
  <c r="DT55" i="6"/>
  <c r="DT69" i="6"/>
  <c r="DT57" i="6"/>
  <c r="DT66" i="6"/>
  <c r="DT54" i="6"/>
  <c r="DY54" i="6" s="1"/>
  <c r="DZ54" i="6" s="1"/>
  <c r="DT78" i="6"/>
  <c r="DT44" i="6"/>
  <c r="DX44" i="6" s="1"/>
  <c r="DY44" i="6" s="1"/>
  <c r="DZ44" i="6" s="1"/>
  <c r="DT86" i="6"/>
  <c r="DT67" i="6"/>
  <c r="DT64" i="6"/>
  <c r="DT71" i="6"/>
  <c r="DT60" i="6"/>
  <c r="CC112" i="6"/>
  <c r="CC82" i="6"/>
  <c r="CH82" i="6" s="1"/>
  <c r="CI82" i="6" s="1"/>
  <c r="CC83" i="6"/>
  <c r="CG83" i="6" s="1"/>
  <c r="CH83" i="6" s="1"/>
  <c r="CI83" i="6" s="1"/>
  <c r="CC117" i="6"/>
  <c r="CC111" i="6"/>
  <c r="DT100" i="6"/>
  <c r="CC56" i="6"/>
  <c r="CG56" i="6" s="1"/>
  <c r="CH56" i="6" s="1"/>
  <c r="CI56" i="6" s="1"/>
  <c r="CC88" i="6"/>
  <c r="CH88" i="6" s="1"/>
  <c r="CI88" i="6" s="1"/>
  <c r="DT107" i="6"/>
  <c r="CC115" i="6"/>
  <c r="DT96" i="6"/>
  <c r="CC121" i="6"/>
  <c r="DT101" i="6"/>
  <c r="CC50" i="6"/>
  <c r="DT111" i="6"/>
  <c r="DT122" i="6"/>
  <c r="CC97" i="6"/>
  <c r="CC61" i="6"/>
  <c r="CH61" i="6" s="1"/>
  <c r="CI61" i="6" s="1"/>
  <c r="CC78" i="6"/>
  <c r="CH78" i="6" s="1"/>
  <c r="CI78" i="6" s="1"/>
  <c r="CC105" i="6"/>
  <c r="CC120" i="6"/>
  <c r="CC51" i="6"/>
  <c r="CC95" i="6"/>
  <c r="DT120" i="6"/>
  <c r="CC69" i="6"/>
  <c r="CH69" i="6" s="1"/>
  <c r="CI69" i="6" s="1"/>
  <c r="CC45" i="6"/>
  <c r="CC81" i="6"/>
  <c r="CH81" i="6" s="1"/>
  <c r="CI81" i="6" s="1"/>
  <c r="CC79" i="6"/>
  <c r="CH79" i="6" s="1"/>
  <c r="CI79" i="6" s="1"/>
  <c r="CC64" i="6"/>
  <c r="CH64" i="6" s="1"/>
  <c r="CI64" i="6" s="1"/>
  <c r="DT104" i="6"/>
  <c r="DT116" i="6"/>
  <c r="CC114" i="6"/>
  <c r="DT98" i="6"/>
  <c r="AL118" i="6"/>
  <c r="AP118" i="6" s="1"/>
  <c r="AQ118" i="6" s="1"/>
  <c r="AR118" i="6" s="1"/>
  <c r="AL74" i="6"/>
  <c r="AL86" i="6"/>
  <c r="AL11" i="6"/>
  <c r="AL5" i="6"/>
  <c r="AL76" i="6"/>
  <c r="AL124" i="6"/>
  <c r="AL66" i="6"/>
  <c r="AL78" i="6"/>
  <c r="AL123" i="6"/>
  <c r="AL8" i="6"/>
  <c r="AL42" i="6"/>
  <c r="AL91" i="6"/>
  <c r="AL56" i="6"/>
  <c r="AL68" i="6"/>
  <c r="AL80" i="6"/>
  <c r="AL116" i="6"/>
  <c r="AL93" i="6"/>
  <c r="AL102" i="6"/>
  <c r="AL59" i="6"/>
  <c r="AL126" i="6"/>
  <c r="AL20" i="6"/>
  <c r="AP20" i="6" s="1"/>
  <c r="AQ20" i="6" s="1"/>
  <c r="AR20" i="6" s="1"/>
  <c r="AL114" i="6"/>
  <c r="AL57" i="6"/>
  <c r="AL58" i="6"/>
  <c r="AL54" i="6"/>
  <c r="AL122" i="6"/>
  <c r="AL83" i="6"/>
  <c r="AL117" i="6"/>
  <c r="AL28" i="6"/>
  <c r="AP28" i="6" s="1"/>
  <c r="AQ28" i="6" s="1"/>
  <c r="AR28" i="6" s="1"/>
  <c r="AL19" i="6"/>
  <c r="AP19" i="6" s="1"/>
  <c r="AQ19" i="6" s="1"/>
  <c r="AR19" i="6" s="1"/>
  <c r="AL81" i="6"/>
  <c r="AL82" i="6"/>
  <c r="AL98" i="6"/>
  <c r="AL84" i="6"/>
  <c r="AL96" i="6"/>
  <c r="AL49" i="6"/>
  <c r="AL89" i="6"/>
  <c r="AP89" i="6" s="1"/>
  <c r="AQ89" i="6" s="1"/>
  <c r="AR89" i="6" s="1"/>
  <c r="AL108" i="6"/>
  <c r="AL51" i="6"/>
  <c r="AL45" i="6"/>
  <c r="AP45" i="6" s="1"/>
  <c r="AQ45" i="6" s="1"/>
  <c r="AR45" i="6" s="1"/>
  <c r="AL103" i="6"/>
  <c r="AP103" i="6" s="1"/>
  <c r="AQ103" i="6" s="1"/>
  <c r="AR103" i="6" s="1"/>
  <c r="AL111" i="6"/>
  <c r="AP111" i="6" s="1"/>
  <c r="AQ111" i="6" s="1"/>
  <c r="AR111" i="6" s="1"/>
  <c r="AL48" i="6"/>
  <c r="AP48" i="6" s="1"/>
  <c r="AQ48" i="6" s="1"/>
  <c r="AR48" i="6" s="1"/>
  <c r="KN56" i="6"/>
  <c r="CJ24" i="4"/>
  <c r="ME84" i="6"/>
  <c r="CJ28" i="4"/>
  <c r="HI23" i="4"/>
  <c r="QT121" i="6"/>
  <c r="RB121" i="6" s="1"/>
  <c r="SM116" i="6"/>
  <c r="SU116" i="6" s="1"/>
  <c r="SM119" i="6"/>
  <c r="SU119" i="6" s="1"/>
  <c r="SM114" i="6"/>
  <c r="SU114" i="6" s="1"/>
  <c r="QT117" i="6"/>
  <c r="RB117" i="6" s="1"/>
  <c r="QT112" i="6"/>
  <c r="RB112" i="6" s="1"/>
  <c r="QT98" i="6"/>
  <c r="RB98" i="6" s="1"/>
  <c r="SM111" i="6"/>
  <c r="SU111" i="6" s="1"/>
  <c r="SM27" i="6"/>
  <c r="QT122" i="6"/>
  <c r="RB122" i="6" s="1"/>
  <c r="QT106" i="6"/>
  <c r="RB106" i="6" s="1"/>
  <c r="QT28" i="6"/>
  <c r="SM20" i="6"/>
  <c r="QT18" i="6"/>
  <c r="SM9" i="6"/>
  <c r="SU9" i="6" s="1"/>
  <c r="QT9" i="6"/>
  <c r="RB9" i="6" s="1"/>
  <c r="QT78" i="6"/>
  <c r="RB78" i="6" s="1"/>
  <c r="SM107" i="6"/>
  <c r="SU107" i="6" s="1"/>
  <c r="SM24" i="6"/>
  <c r="SM23" i="6"/>
  <c r="SM18" i="6"/>
  <c r="SM110" i="6"/>
  <c r="SU110" i="6" s="1"/>
  <c r="SM82" i="6"/>
  <c r="QT86" i="6"/>
  <c r="RB86" i="6" s="1"/>
  <c r="QT119" i="6"/>
  <c r="RB119" i="6" s="1"/>
  <c r="QT116" i="6"/>
  <c r="RB116" i="6" s="1"/>
  <c r="SM102" i="6"/>
  <c r="SU102" i="6" s="1"/>
  <c r="QT81" i="6"/>
  <c r="RB81" i="6" s="1"/>
  <c r="SM62" i="6"/>
  <c r="SU62" i="6" s="1"/>
  <c r="QT61" i="6"/>
  <c r="RB61" i="6" s="1"/>
  <c r="SM57" i="6"/>
  <c r="SM25" i="6"/>
  <c r="SM16" i="6"/>
  <c r="SU16" i="6" s="1"/>
  <c r="SM12" i="6"/>
  <c r="SU12" i="6" s="1"/>
  <c r="QT11" i="6"/>
  <c r="RB11" i="6" s="1"/>
  <c r="SM6" i="6"/>
  <c r="SU6" i="6" s="1"/>
  <c r="QT83" i="6"/>
  <c r="RB83" i="6" s="1"/>
  <c r="SM76" i="6"/>
  <c r="SU76" i="6" s="1"/>
  <c r="SM86" i="6"/>
  <c r="SU86" i="6" s="1"/>
  <c r="QT82" i="6"/>
  <c r="RB82" i="6" s="1"/>
  <c r="SM30" i="6"/>
  <c r="SM29" i="6"/>
  <c r="QT24" i="6"/>
  <c r="QT22" i="6"/>
  <c r="QT20" i="6"/>
  <c r="QT17" i="6"/>
  <c r="SM11" i="6"/>
  <c r="SU11" i="6" s="1"/>
  <c r="QT62" i="6"/>
  <c r="RB62" i="6" s="1"/>
  <c r="SM60" i="6"/>
  <c r="SU60" i="6" s="1"/>
  <c r="SM44" i="6"/>
  <c r="SU44" i="6" s="1"/>
  <c r="QT29" i="6"/>
  <c r="QT26" i="6"/>
  <c r="QT25" i="6"/>
  <c r="QT19" i="6"/>
  <c r="QT101" i="6"/>
  <c r="RB101" i="6" s="1"/>
  <c r="QT30" i="6"/>
  <c r="QT27" i="6"/>
  <c r="SM28" i="6"/>
  <c r="QT12" i="6"/>
  <c r="RB12" i="6" s="1"/>
  <c r="SM10" i="6"/>
  <c r="SU10" i="6" s="1"/>
  <c r="SM3" i="6"/>
  <c r="QT91" i="6"/>
  <c r="RB91" i="6" s="1"/>
  <c r="QT46" i="6"/>
  <c r="RB46" i="6" s="1"/>
  <c r="QT45" i="6"/>
  <c r="RB45" i="6" s="1"/>
  <c r="SM22" i="6"/>
  <c r="QT110" i="6"/>
  <c r="RB110" i="6" s="1"/>
  <c r="QT102" i="6"/>
  <c r="RB102" i="6" s="1"/>
  <c r="QT79" i="6"/>
  <c r="RB79" i="6" s="1"/>
  <c r="SM46" i="6"/>
  <c r="SU46" i="6" s="1"/>
  <c r="QT10" i="6"/>
  <c r="RB10" i="6" s="1"/>
  <c r="QT6" i="6"/>
  <c r="RB6" i="6" s="1"/>
  <c r="QT89" i="6"/>
  <c r="RB89" i="6" s="1"/>
  <c r="SM47" i="6"/>
  <c r="SU47" i="6" s="1"/>
  <c r="QT51" i="6"/>
  <c r="RB51" i="6" s="1"/>
  <c r="QT100" i="6"/>
  <c r="RB100" i="6" s="1"/>
  <c r="QT71" i="6"/>
  <c r="RB71" i="6" s="1"/>
  <c r="SM64" i="6"/>
  <c r="QT59" i="6"/>
  <c r="RB59" i="6" s="1"/>
  <c r="QT23" i="6"/>
  <c r="SM26" i="6"/>
  <c r="HB53" i="6"/>
  <c r="QT4" i="6"/>
  <c r="RB4" i="6" s="1"/>
  <c r="QT43" i="6"/>
  <c r="RB43" i="6" s="1"/>
  <c r="SM17" i="6"/>
  <c r="SM19" i="6"/>
  <c r="QT3" i="6"/>
  <c r="QT60" i="6"/>
  <c r="RB60" i="6" s="1"/>
  <c r="QT44" i="6"/>
  <c r="RB44" i="6" s="1"/>
  <c r="SM21" i="6"/>
  <c r="SM90" i="6"/>
  <c r="SU90" i="6" s="1"/>
  <c r="QT90" i="6"/>
  <c r="RB90" i="6" s="1"/>
  <c r="SM71" i="6"/>
  <c r="SU71" i="6" s="1"/>
  <c r="QT48" i="6"/>
  <c r="RB48" i="6" s="1"/>
  <c r="SM7" i="6"/>
  <c r="SU7" i="6" s="1"/>
  <c r="SM13" i="6"/>
  <c r="SU13" i="6" s="1"/>
  <c r="QT96" i="6"/>
  <c r="RB96" i="6" s="1"/>
  <c r="QT41" i="6"/>
  <c r="RB41" i="6" s="1"/>
  <c r="SM43" i="6"/>
  <c r="SU43" i="6" s="1"/>
  <c r="SM109" i="6"/>
  <c r="SU109" i="6" s="1"/>
  <c r="QT103" i="6"/>
  <c r="RB103" i="6" s="1"/>
  <c r="QT80" i="6"/>
  <c r="RB80" i="6" s="1"/>
  <c r="QT5" i="6"/>
  <c r="RB5" i="6" s="1"/>
  <c r="SM87" i="6"/>
  <c r="SU87" i="6" s="1"/>
  <c r="SM48" i="6"/>
  <c r="SU48" i="6" s="1"/>
  <c r="SM104" i="6"/>
  <c r="SU104" i="6" s="1"/>
  <c r="QT63" i="6"/>
  <c r="RB63" i="6" s="1"/>
  <c r="QT75" i="6"/>
  <c r="RB75" i="6" s="1"/>
  <c r="SM42" i="6"/>
  <c r="SU42" i="6" s="1"/>
  <c r="QT13" i="6"/>
  <c r="RB13" i="6" s="1"/>
  <c r="QT73" i="6"/>
  <c r="RB73" i="6" s="1"/>
  <c r="SM55" i="6"/>
  <c r="SU55" i="6" s="1"/>
  <c r="SM45" i="6"/>
  <c r="SU45" i="6" s="1"/>
  <c r="SM58" i="6"/>
  <c r="SM106" i="6"/>
  <c r="SU106" i="6" s="1"/>
  <c r="SM75" i="6"/>
  <c r="SM88" i="6"/>
  <c r="SU88" i="6" s="1"/>
  <c r="SM72" i="6"/>
  <c r="SU72" i="6" s="1"/>
  <c r="QT113" i="6"/>
  <c r="RB113" i="6" s="1"/>
  <c r="QT123" i="6"/>
  <c r="RB123" i="6" s="1"/>
  <c r="QT118" i="6"/>
  <c r="RB118" i="6" s="1"/>
  <c r="SM41" i="6"/>
  <c r="SU41" i="6" s="1"/>
  <c r="QT77" i="6"/>
  <c r="RB77" i="6" s="1"/>
  <c r="QT105" i="6"/>
  <c r="RB105" i="6" s="1"/>
  <c r="SM122" i="6"/>
  <c r="SU122" i="6" s="1"/>
  <c r="QT70" i="6"/>
  <c r="RB70" i="6" s="1"/>
  <c r="QT54" i="6"/>
  <c r="RB54" i="6" s="1"/>
  <c r="QT85" i="6"/>
  <c r="RB85" i="6" s="1"/>
  <c r="QT125" i="6"/>
  <c r="RB125" i="6" s="1"/>
  <c r="SM73" i="6"/>
  <c r="SM56" i="6"/>
  <c r="SU56" i="6" s="1"/>
  <c r="QT42" i="6"/>
  <c r="RB42" i="6" s="1"/>
  <c r="QT14" i="6"/>
  <c r="RB14" i="6" s="1"/>
  <c r="SM68" i="6"/>
  <c r="SM96" i="6"/>
  <c r="SU96" i="6" s="1"/>
  <c r="SM49" i="6"/>
  <c r="SU49" i="6" s="1"/>
  <c r="SM84" i="6"/>
  <c r="SU84" i="6" s="1"/>
  <c r="SM118" i="6"/>
  <c r="SU118" i="6" s="1"/>
  <c r="QT55" i="6"/>
  <c r="RB55" i="6" s="1"/>
  <c r="QT88" i="6"/>
  <c r="RB88" i="6" s="1"/>
  <c r="SM81" i="6"/>
  <c r="SU81" i="6" s="1"/>
  <c r="QT115" i="6"/>
  <c r="RB115" i="6" s="1"/>
  <c r="SM126" i="6"/>
  <c r="SU126" i="6" s="1"/>
  <c r="QT92" i="6"/>
  <c r="RB92" i="6" s="1"/>
  <c r="QT95" i="6"/>
  <c r="RB95" i="6" s="1"/>
  <c r="QT111" i="6"/>
  <c r="RB111" i="6" s="1"/>
  <c r="QT107" i="6"/>
  <c r="RB107" i="6" s="1"/>
  <c r="SM101" i="6"/>
  <c r="SU101" i="6" s="1"/>
  <c r="SM100" i="6"/>
  <c r="SU100" i="6" s="1"/>
  <c r="QT76" i="6"/>
  <c r="RB76" i="6" s="1"/>
  <c r="QT72" i="6"/>
  <c r="RB72" i="6" s="1"/>
  <c r="QT69" i="6"/>
  <c r="RB69" i="6" s="1"/>
  <c r="SM70" i="6"/>
  <c r="SU70" i="6" s="1"/>
  <c r="QT68" i="6"/>
  <c r="RB68" i="6" s="1"/>
  <c r="SM124" i="6"/>
  <c r="SU124" i="6" s="1"/>
  <c r="SM123" i="6"/>
  <c r="SU123" i="6" s="1"/>
  <c r="SM113" i="6"/>
  <c r="SU113" i="6" s="1"/>
  <c r="QT120" i="6"/>
  <c r="RB120" i="6" s="1"/>
  <c r="SM125" i="6"/>
  <c r="SU125" i="6" s="1"/>
  <c r="SM59" i="6"/>
  <c r="SU59" i="6" s="1"/>
  <c r="SM15" i="6"/>
  <c r="SU15" i="6" s="1"/>
  <c r="SM5" i="6"/>
  <c r="SU5" i="6" s="1"/>
  <c r="QT8" i="6"/>
  <c r="RB8" i="6" s="1"/>
  <c r="SM91" i="6"/>
  <c r="SU91" i="6" s="1"/>
  <c r="SM74" i="6"/>
  <c r="SU74" i="6" s="1"/>
  <c r="SM92" i="6"/>
  <c r="SU92" i="6" s="1"/>
  <c r="QT65" i="6"/>
  <c r="RB65" i="6" s="1"/>
  <c r="SM95" i="6"/>
  <c r="SU95" i="6" s="1"/>
  <c r="QT104" i="6"/>
  <c r="RB104" i="6" s="1"/>
  <c r="QT58" i="6"/>
  <c r="RB58" i="6" s="1"/>
  <c r="SM105" i="6"/>
  <c r="SU105" i="6" s="1"/>
  <c r="SM50" i="6"/>
  <c r="SU50" i="6" s="1"/>
  <c r="QT16" i="6"/>
  <c r="RB16" i="6" s="1"/>
  <c r="SM77" i="6"/>
  <c r="SM94" i="6"/>
  <c r="SU94" i="6" s="1"/>
  <c r="QT94" i="6"/>
  <c r="RB94" i="6" s="1"/>
  <c r="QT56" i="6"/>
  <c r="RB56" i="6" s="1"/>
  <c r="QT49" i="6"/>
  <c r="RB49" i="6" s="1"/>
  <c r="QT53" i="6"/>
  <c r="RB53" i="6" s="1"/>
  <c r="QT84" i="6"/>
  <c r="RB84" i="6" s="1"/>
  <c r="SM108" i="6"/>
  <c r="SU108" i="6" s="1"/>
  <c r="QT15" i="6"/>
  <c r="RB15" i="6" s="1"/>
  <c r="QT64" i="6"/>
  <c r="RB64" i="6" s="1"/>
  <c r="SM85" i="6"/>
  <c r="SU85" i="6" s="1"/>
  <c r="SM97" i="6"/>
  <c r="SU97" i="6" s="1"/>
  <c r="QT87" i="6"/>
  <c r="RB87" i="6" s="1"/>
  <c r="QT57" i="6"/>
  <c r="RB57" i="6" s="1"/>
  <c r="SM61" i="6"/>
  <c r="SU61" i="6" s="1"/>
  <c r="QT67" i="6"/>
  <c r="RB67" i="6" s="1"/>
  <c r="SM89" i="6"/>
  <c r="SU89" i="6" s="1"/>
  <c r="QT50" i="6"/>
  <c r="RB50" i="6" s="1"/>
  <c r="SM53" i="6"/>
  <c r="SU53" i="6" s="1"/>
  <c r="SM65" i="6"/>
  <c r="SU65" i="6" s="1"/>
  <c r="SM63" i="6"/>
  <c r="SU63" i="6" s="1"/>
  <c r="QT74" i="6"/>
  <c r="RB74" i="6" s="1"/>
  <c r="QT109" i="6"/>
  <c r="RB109" i="6" s="1"/>
  <c r="SM115" i="6"/>
  <c r="SU115" i="6" s="1"/>
  <c r="SM120" i="6"/>
  <c r="SU120" i="6" s="1"/>
  <c r="QT126" i="6"/>
  <c r="RB126" i="6" s="1"/>
  <c r="QT124" i="6"/>
  <c r="RB124" i="6" s="1"/>
  <c r="SM54" i="6"/>
  <c r="SU54" i="6" s="1"/>
  <c r="SM14" i="6"/>
  <c r="SU14" i="6" s="1"/>
  <c r="SM8" i="6"/>
  <c r="SU8" i="6" s="1"/>
  <c r="SM51" i="6"/>
  <c r="SU51" i="6" s="1"/>
  <c r="SM112" i="6"/>
  <c r="SU112" i="6" s="1"/>
  <c r="SM79" i="6"/>
  <c r="SM99" i="6"/>
  <c r="SU99" i="6" s="1"/>
  <c r="QT93" i="6"/>
  <c r="RB93" i="6" s="1"/>
  <c r="SM69" i="6"/>
  <c r="QT97" i="6"/>
  <c r="RB97" i="6" s="1"/>
  <c r="SM67" i="6"/>
  <c r="SU67" i="6" s="1"/>
  <c r="SM80" i="6"/>
  <c r="SU80" i="6" s="1"/>
  <c r="QT99" i="6"/>
  <c r="RB99" i="6" s="1"/>
  <c r="SM98" i="6"/>
  <c r="SU98" i="6" s="1"/>
  <c r="QT114" i="6"/>
  <c r="RB114" i="6" s="1"/>
  <c r="SM121" i="6"/>
  <c r="SU121" i="6" s="1"/>
  <c r="SM117" i="6"/>
  <c r="SU117" i="6" s="1"/>
  <c r="QT7" i="6"/>
  <c r="RB7" i="6" s="1"/>
  <c r="QT108" i="6"/>
  <c r="RB108" i="6" s="1"/>
  <c r="SM4" i="6"/>
  <c r="SU4" i="6" s="1"/>
  <c r="QT47" i="6"/>
  <c r="RB47" i="6" s="1"/>
  <c r="SM103" i="6"/>
  <c r="SU103" i="6" s="1"/>
  <c r="SM93" i="6"/>
  <c r="SU93" i="6" s="1"/>
  <c r="SM78" i="6"/>
  <c r="SU78" i="6" s="1"/>
  <c r="QT66" i="6"/>
  <c r="RB66" i="6" s="1"/>
  <c r="SM66" i="6"/>
  <c r="SU66" i="6" s="1"/>
  <c r="SM83" i="6"/>
  <c r="SU83" i="6" s="1"/>
  <c r="CJ29" i="4"/>
  <c r="CJ17" i="4"/>
  <c r="SZ38" i="4"/>
  <c r="CJ26" i="4"/>
  <c r="DN110" i="5"/>
  <c r="DU110" i="5" s="1"/>
  <c r="DX110" i="5" s="1"/>
  <c r="DY110" i="5" s="1"/>
  <c r="DZ110" i="5" s="1"/>
  <c r="EA110" i="5" s="1"/>
  <c r="KQ20" i="4"/>
  <c r="KD75" i="5"/>
  <c r="KK75" i="5" s="1"/>
  <c r="KN75" i="5" s="1"/>
  <c r="KO75" i="5" s="1"/>
  <c r="KP75" i="5" s="1"/>
  <c r="KQ75" i="5" s="1"/>
  <c r="SY24" i="4"/>
  <c r="SY12" i="4"/>
  <c r="SZ27" i="4"/>
  <c r="CJ19" i="4"/>
  <c r="IZ21" i="4"/>
  <c r="FE45" i="5"/>
  <c r="FL45" i="5" s="1"/>
  <c r="FO45" i="5" s="1"/>
  <c r="FP45" i="5" s="1"/>
  <c r="FQ45" i="5" s="1"/>
  <c r="FR45" i="5" s="1"/>
  <c r="HI19" i="4"/>
  <c r="SZ86" i="4"/>
  <c r="HI30" i="4"/>
  <c r="AF84" i="5"/>
  <c r="AM84" i="5" s="1"/>
  <c r="AP84" i="5" s="1"/>
  <c r="AQ84" i="5" s="1"/>
  <c r="AR84" i="5" s="1"/>
  <c r="BW111" i="5"/>
  <c r="CD111" i="5" s="1"/>
  <c r="CG111" i="5" s="1"/>
  <c r="CH111" i="5" s="1"/>
  <c r="CI111" i="5" s="1"/>
  <c r="CJ111" i="5" s="1"/>
  <c r="AF52" i="5"/>
  <c r="AM52" i="5" s="1"/>
  <c r="AP52" i="5" s="1"/>
  <c r="AQ52" i="5" s="1"/>
  <c r="HI18" i="4"/>
  <c r="IZ29" i="4"/>
  <c r="IZ17" i="4"/>
  <c r="KQ26" i="4"/>
  <c r="AF68" i="5"/>
  <c r="AM68" i="5" s="1"/>
  <c r="AP68" i="5" s="1"/>
  <c r="AQ68" i="5" s="1"/>
  <c r="AR68" i="5" s="1"/>
  <c r="IZ28" i="4"/>
  <c r="AF36" i="5"/>
  <c r="AM36" i="5" s="1"/>
  <c r="AP36" i="5" s="1"/>
  <c r="AQ36" i="5" s="1"/>
  <c r="AR36" i="5" s="1"/>
  <c r="KQ25" i="4"/>
  <c r="CJ21" i="4"/>
  <c r="IZ19" i="4"/>
  <c r="IM107" i="5"/>
  <c r="IT107" i="5" s="1"/>
  <c r="IW107" i="5" s="1"/>
  <c r="IX107" i="5" s="1"/>
  <c r="AF33" i="5"/>
  <c r="AM33" i="5" s="1"/>
  <c r="AP33" i="5" s="1"/>
  <c r="AQ33" i="5" s="1"/>
  <c r="AR33" i="5" s="1"/>
  <c r="BW14" i="5"/>
  <c r="CD14" i="5" s="1"/>
  <c r="CG14" i="5" s="1"/>
  <c r="CH14" i="5" s="1"/>
  <c r="AF112" i="5"/>
  <c r="AM112" i="5" s="1"/>
  <c r="AP112" i="5" s="1"/>
  <c r="AQ112" i="5" s="1"/>
  <c r="AR112" i="5" s="1"/>
  <c r="SZ101" i="4"/>
  <c r="SY83" i="4"/>
  <c r="QQ116" i="4"/>
  <c r="CJ20" i="4"/>
  <c r="IZ30" i="4"/>
  <c r="IZ18" i="4"/>
  <c r="AF55" i="5"/>
  <c r="AM55" i="5" s="1"/>
  <c r="AP55" i="5" s="1"/>
  <c r="AQ55" i="5" s="1"/>
  <c r="AR55" i="5" s="1"/>
  <c r="AF48" i="5"/>
  <c r="AM48" i="5" s="1"/>
  <c r="AP48" i="5" s="1"/>
  <c r="AQ48" i="5" s="1"/>
  <c r="AR48" i="5" s="1"/>
  <c r="DN106" i="5"/>
  <c r="DU106" i="5" s="1"/>
  <c r="DX106" i="5" s="1"/>
  <c r="DY106" i="5" s="1"/>
  <c r="DZ106" i="5" s="1"/>
  <c r="EA106" i="5" s="1"/>
  <c r="AF91" i="5"/>
  <c r="AM91" i="5" s="1"/>
  <c r="AP91" i="5" s="1"/>
  <c r="AQ91" i="5" s="1"/>
  <c r="SY84" i="4"/>
  <c r="SZ67" i="4"/>
  <c r="SZ63" i="4"/>
  <c r="HI21" i="4"/>
  <c r="DN103" i="5"/>
  <c r="DU103" i="5" s="1"/>
  <c r="DX103" i="5" s="1"/>
  <c r="DY103" i="5" s="1"/>
  <c r="DZ103" i="5" s="1"/>
  <c r="EA103" i="5" s="1"/>
  <c r="SZ103" i="4"/>
  <c r="SY98" i="4"/>
  <c r="SZ74" i="4"/>
  <c r="SZ59" i="4"/>
  <c r="SZ16" i="4"/>
  <c r="CJ30" i="4"/>
  <c r="CJ18" i="4"/>
  <c r="RG27" i="4"/>
  <c r="AF113" i="5"/>
  <c r="AM113" i="5" s="1"/>
  <c r="AP113" i="5" s="1"/>
  <c r="AQ113" i="5" s="1"/>
  <c r="AR113" i="5" s="1"/>
  <c r="AF39" i="5"/>
  <c r="AM39" i="5" s="1"/>
  <c r="AP39" i="5" s="1"/>
  <c r="AQ39" i="5" s="1"/>
  <c r="AR39" i="5" s="1"/>
  <c r="AF65" i="5"/>
  <c r="AM65" i="5" s="1"/>
  <c r="AP65" i="5" s="1"/>
  <c r="AQ65" i="5" s="1"/>
  <c r="SZ64" i="4"/>
  <c r="SZ56" i="4"/>
  <c r="SZ47" i="4"/>
  <c r="IZ24" i="4"/>
  <c r="IZ27" i="4"/>
  <c r="AF82" i="5"/>
  <c r="AM82" i="5" s="1"/>
  <c r="AP82" i="5" s="1"/>
  <c r="AQ82" i="5" s="1"/>
  <c r="DN54" i="5"/>
  <c r="DU54" i="5" s="1"/>
  <c r="DX54" i="5" s="1"/>
  <c r="DY54" i="5" s="1"/>
  <c r="DZ54" i="5" s="1"/>
  <c r="EA54" i="5" s="1"/>
  <c r="AF74" i="5"/>
  <c r="AM74" i="5" s="1"/>
  <c r="AP74" i="5" s="1"/>
  <c r="AQ74" i="5" s="1"/>
  <c r="AR74" i="5" s="1"/>
  <c r="SZ99" i="4"/>
  <c r="SZ82" i="4"/>
  <c r="SY56" i="4"/>
  <c r="CJ25" i="4"/>
  <c r="CJ27" i="4"/>
  <c r="IZ23" i="4"/>
  <c r="IZ26" i="4"/>
  <c r="AF90" i="5"/>
  <c r="AM90" i="5" s="1"/>
  <c r="AP90" i="5" s="1"/>
  <c r="AQ90" i="5" s="1"/>
  <c r="AR90" i="5" s="1"/>
  <c r="KD83" i="5"/>
  <c r="KK83" i="5" s="1"/>
  <c r="KN83" i="5" s="1"/>
  <c r="KO83" i="5" s="1"/>
  <c r="KP83" i="5" s="1"/>
  <c r="KQ83" i="5" s="1"/>
  <c r="AF64" i="5"/>
  <c r="AM64" i="5" s="1"/>
  <c r="AP64" i="5" s="1"/>
  <c r="AQ64" i="5" s="1"/>
  <c r="AR64" i="5" s="1"/>
  <c r="SZ89" i="4"/>
  <c r="SZ39" i="4"/>
  <c r="AF41" i="5"/>
  <c r="AM41" i="5" s="1"/>
  <c r="AP41" i="5" s="1"/>
  <c r="AQ41" i="5" s="1"/>
  <c r="AR41" i="5" s="1"/>
  <c r="GV4" i="5"/>
  <c r="HC4" i="5" s="1"/>
  <c r="HF4" i="5" s="1"/>
  <c r="HG4" i="5" s="1"/>
  <c r="AF53" i="5"/>
  <c r="AM53" i="5" s="1"/>
  <c r="SZ108" i="4"/>
  <c r="HI17" i="4"/>
  <c r="IZ22" i="4"/>
  <c r="IZ25" i="4"/>
  <c r="RG23" i="4"/>
  <c r="BW80" i="5"/>
  <c r="CD80" i="5" s="1"/>
  <c r="CG80" i="5" s="1"/>
  <c r="CH80" i="5" s="1"/>
  <c r="CI80" i="5" s="1"/>
  <c r="CJ80" i="5" s="1"/>
  <c r="DN108" i="5"/>
  <c r="DU108" i="5" s="1"/>
  <c r="DX108" i="5" s="1"/>
  <c r="DY108" i="5" s="1"/>
  <c r="DZ108" i="5" s="1"/>
  <c r="EA108" i="5" s="1"/>
  <c r="AF77" i="5"/>
  <c r="AM77" i="5" s="1"/>
  <c r="SY108" i="4"/>
  <c r="SZ87" i="4"/>
  <c r="CJ23" i="4"/>
  <c r="LU85" i="5"/>
  <c r="MB85" i="5" s="1"/>
  <c r="ME85" i="5" s="1"/>
  <c r="MF85" i="5" s="1"/>
  <c r="MG85" i="5" s="1"/>
  <c r="MH85" i="5" s="1"/>
  <c r="AF86" i="5"/>
  <c r="AM86" i="5" s="1"/>
  <c r="AP86" i="5" s="1"/>
  <c r="AQ86" i="5" s="1"/>
  <c r="AR86" i="5" s="1"/>
  <c r="AF69" i="5"/>
  <c r="AM69" i="5" s="1"/>
  <c r="AP69" i="5" s="1"/>
  <c r="AQ69" i="5" s="1"/>
  <c r="AR69" i="5" s="1"/>
  <c r="AF70" i="5"/>
  <c r="AM70" i="5" s="1"/>
  <c r="AP70" i="5" s="1"/>
  <c r="AQ70" i="5" s="1"/>
  <c r="AR70" i="5" s="1"/>
  <c r="SZ109" i="4"/>
  <c r="SZ105" i="4"/>
  <c r="SZ100" i="4"/>
  <c r="HI29" i="4"/>
  <c r="CJ22" i="4"/>
  <c r="IZ20" i="4"/>
  <c r="GV79" i="5"/>
  <c r="HC79" i="5" s="1"/>
  <c r="HF79" i="5" s="1"/>
  <c r="HG79" i="5" s="1"/>
  <c r="HH79" i="5" s="1"/>
  <c r="HI79" i="5" s="1"/>
  <c r="AF95" i="5"/>
  <c r="AM95" i="5" s="1"/>
  <c r="AP95" i="5" s="1"/>
  <c r="AQ95" i="5" s="1"/>
  <c r="AR95" i="5" s="1"/>
  <c r="AP59" i="5"/>
  <c r="AQ59" i="5" s="1"/>
  <c r="AR59" i="5" s="1"/>
  <c r="SY46" i="4"/>
  <c r="SY45" i="4"/>
  <c r="SY109" i="4"/>
  <c r="SY99" i="4"/>
  <c r="SY82" i="4"/>
  <c r="SY67" i="4"/>
  <c r="SY38" i="4"/>
  <c r="SZ6" i="4"/>
  <c r="O12" i="4"/>
  <c r="SY11" i="4"/>
  <c r="RG22" i="4"/>
  <c r="SZ107" i="4"/>
  <c r="SY103" i="4"/>
  <c r="SY100" i="4"/>
  <c r="SZ79" i="4"/>
  <c r="SZ55" i="4"/>
  <c r="SZ40" i="4"/>
  <c r="HI27" i="4"/>
  <c r="SY10" i="4"/>
  <c r="SZ114" i="4"/>
  <c r="SY107" i="4"/>
  <c r="SZ106" i="4"/>
  <c r="SY86" i="4"/>
  <c r="SY79" i="4"/>
  <c r="SY74" i="4"/>
  <c r="SZ73" i="4"/>
  <c r="SZ11" i="4"/>
  <c r="SY115" i="4"/>
  <c r="SY96" i="4"/>
  <c r="SZ93" i="4"/>
  <c r="SZ92" i="4"/>
  <c r="SY87" i="4"/>
  <c r="SY80" i="4"/>
  <c r="SZ78" i="4"/>
  <c r="SZ49" i="4"/>
  <c r="SY42" i="4"/>
  <c r="SY36" i="4"/>
  <c r="O8" i="4"/>
  <c r="SY8" i="4"/>
  <c r="SZ23" i="4"/>
  <c r="RG19" i="4"/>
  <c r="SY72" i="4"/>
  <c r="SZ66" i="4"/>
  <c r="SY62" i="4"/>
  <c r="SZ53" i="4"/>
  <c r="SY52" i="4"/>
  <c r="SY49" i="4"/>
  <c r="SZ43" i="4"/>
  <c r="SZ35" i="4"/>
  <c r="SZ13" i="4"/>
  <c r="SY19" i="4"/>
  <c r="SY7" i="4"/>
  <c r="SZ22" i="4"/>
  <c r="RG30" i="4"/>
  <c r="RG18" i="4"/>
  <c r="SY94" i="4"/>
  <c r="SZ88" i="4"/>
  <c r="SZ71" i="4"/>
  <c r="SY66" i="4"/>
  <c r="SZ65" i="4"/>
  <c r="SZ61" i="4"/>
  <c r="SY60" i="4"/>
  <c r="SY53" i="4"/>
  <c r="SZ48" i="4"/>
  <c r="SY43" i="4"/>
  <c r="SY35" i="4"/>
  <c r="SZ34" i="4"/>
  <c r="SZ14" i="4"/>
  <c r="SZ5" i="4"/>
  <c r="SY30" i="4"/>
  <c r="SY18" i="4"/>
  <c r="SY6" i="4"/>
  <c r="SZ21" i="4"/>
  <c r="RG29" i="4"/>
  <c r="RG17" i="4"/>
  <c r="SZ112" i="4"/>
  <c r="SY88" i="4"/>
  <c r="SY71" i="4"/>
  <c r="SY65" i="4"/>
  <c r="SY61" i="4"/>
  <c r="SY48" i="4"/>
  <c r="SY34" i="4"/>
  <c r="SZ33" i="4"/>
  <c r="SZ32" i="4"/>
  <c r="SZ9" i="4"/>
  <c r="SY29" i="4"/>
  <c r="SY17" i="4"/>
  <c r="SY5" i="4"/>
  <c r="SZ20" i="4"/>
  <c r="RG28" i="4"/>
  <c r="AF47" i="5"/>
  <c r="AM47" i="5" s="1"/>
  <c r="BW99" i="5"/>
  <c r="CD99" i="5" s="1"/>
  <c r="AF37" i="5"/>
  <c r="AM37" i="5" s="1"/>
  <c r="AF60" i="5"/>
  <c r="AM60" i="5" s="1"/>
  <c r="KD100" i="5"/>
  <c r="KK100" i="5" s="1"/>
  <c r="BW12" i="5"/>
  <c r="CD12" i="5" s="1"/>
  <c r="AF105" i="5"/>
  <c r="AM105" i="5" s="1"/>
  <c r="AF31" i="5"/>
  <c r="AM31" i="5" s="1"/>
  <c r="SZ104" i="4"/>
  <c r="SZ102" i="4"/>
  <c r="SY64" i="4"/>
  <c r="SY23" i="4"/>
  <c r="SY104" i="4"/>
  <c r="SY101" i="4"/>
  <c r="SY89" i="4"/>
  <c r="SY63" i="4"/>
  <c r="SZ41" i="4"/>
  <c r="SZ25" i="4"/>
  <c r="RG21" i="4"/>
  <c r="SZ115" i="4"/>
  <c r="SZ96" i="4"/>
  <c r="SZ95" i="4"/>
  <c r="SZ80" i="4"/>
  <c r="SY59" i="4"/>
  <c r="SY57" i="4"/>
  <c r="SY55" i="4"/>
  <c r="SY51" i="4"/>
  <c r="SZ42" i="4"/>
  <c r="SY40" i="4"/>
  <c r="SZ36" i="4"/>
  <c r="SY21" i="4"/>
  <c r="RG20" i="4"/>
  <c r="SY73" i="4"/>
  <c r="SZ62" i="4"/>
  <c r="SZ52" i="4"/>
  <c r="SY50" i="4"/>
  <c r="HI25" i="4"/>
  <c r="SZ94" i="4"/>
  <c r="SY92" i="4"/>
  <c r="SY78" i="4"/>
  <c r="SZ60" i="4"/>
  <c r="SZ111" i="4"/>
  <c r="SZ70" i="4"/>
  <c r="SY33" i="4"/>
  <c r="HI28" i="4"/>
  <c r="SZ15" i="4"/>
  <c r="SZ12" i="4"/>
  <c r="SY28" i="4"/>
  <c r="SY4" i="4"/>
  <c r="SY111" i="4"/>
  <c r="SY90" i="4"/>
  <c r="SZ58" i="4"/>
  <c r="SY31" i="4"/>
  <c r="HI26" i="4"/>
  <c r="SY15" i="4"/>
  <c r="SZ18" i="4"/>
  <c r="RG26" i="4"/>
  <c r="BW38" i="5"/>
  <c r="CD38" i="5" s="1"/>
  <c r="SZ110" i="4"/>
  <c r="SY91" i="4"/>
  <c r="SZ85" i="4"/>
  <c r="SZ77" i="4"/>
  <c r="SZ76" i="4"/>
  <c r="SZ69" i="4"/>
  <c r="SZ68" i="4"/>
  <c r="SY58" i="4"/>
  <c r="SZ44" i="4"/>
  <c r="HI24" i="4"/>
  <c r="HI22" i="4"/>
  <c r="SZ7" i="4"/>
  <c r="O15" i="4"/>
  <c r="SY26" i="4"/>
  <c r="SY14" i="4"/>
  <c r="SZ29" i="4"/>
  <c r="SZ17" i="4"/>
  <c r="RG25" i="4"/>
  <c r="BW72" i="5"/>
  <c r="CD72" i="5" s="1"/>
  <c r="DN62" i="5"/>
  <c r="DU62" i="5" s="1"/>
  <c r="BW71" i="5"/>
  <c r="CD71" i="5" s="1"/>
  <c r="AF5" i="5"/>
  <c r="AM5" i="5" s="1"/>
  <c r="LU81" i="5"/>
  <c r="MB81" i="5" s="1"/>
  <c r="SY39" i="4"/>
  <c r="SZ26" i="4"/>
  <c r="SY105" i="4"/>
  <c r="SY102" i="4"/>
  <c r="SZ81" i="4"/>
  <c r="SZ75" i="4"/>
  <c r="SZ57" i="4"/>
  <c r="SZ54" i="4"/>
  <c r="SZ51" i="4"/>
  <c r="SY47" i="4"/>
  <c r="SZ37" i="4"/>
  <c r="SY22" i="4"/>
  <c r="SY81" i="4"/>
  <c r="SY75" i="4"/>
  <c r="SY54" i="4"/>
  <c r="SZ50" i="4"/>
  <c r="SY41" i="4"/>
  <c r="SY37" i="4"/>
  <c r="SY9" i="4"/>
  <c r="SZ24" i="4"/>
  <c r="SY114" i="4"/>
  <c r="SY106" i="4"/>
  <c r="SY95" i="4"/>
  <c r="SZ72" i="4"/>
  <c r="SY20" i="4"/>
  <c r="SY93" i="4"/>
  <c r="SY112" i="4"/>
  <c r="SZ90" i="4"/>
  <c r="SY32" i="4"/>
  <c r="SZ31" i="4"/>
  <c r="SZ8" i="4"/>
  <c r="SZ4" i="4"/>
  <c r="SY16" i="4"/>
  <c r="SZ19" i="4"/>
  <c r="SZ113" i="4"/>
  <c r="SZ91" i="4"/>
  <c r="SY70" i="4"/>
  <c r="HI20" i="4"/>
  <c r="SY27" i="4"/>
  <c r="SZ30" i="4"/>
  <c r="LU114" i="5"/>
  <c r="MB114" i="5" s="1"/>
  <c r="IM112" i="5"/>
  <c r="IT112" i="5" s="1"/>
  <c r="NL107" i="5"/>
  <c r="NS107" i="5" s="1"/>
  <c r="NL109" i="5"/>
  <c r="NS109" i="5" s="1"/>
  <c r="KD113" i="5"/>
  <c r="KK113" i="5" s="1"/>
  <c r="AF114" i="5"/>
  <c r="AM114" i="5" s="1"/>
  <c r="FE110" i="5"/>
  <c r="FL110" i="5" s="1"/>
  <c r="NL111" i="5"/>
  <c r="NS111" i="5" s="1"/>
  <c r="KD110" i="5"/>
  <c r="KK110" i="5" s="1"/>
  <c r="NL115" i="5"/>
  <c r="NS115" i="5" s="1"/>
  <c r="IM103" i="5"/>
  <c r="IT103" i="5" s="1"/>
  <c r="GV107" i="5"/>
  <c r="HC107" i="5" s="1"/>
  <c r="LU106" i="5"/>
  <c r="MB106" i="5" s="1"/>
  <c r="NL101" i="5"/>
  <c r="NS101" i="5" s="1"/>
  <c r="LU98" i="5"/>
  <c r="MB98" i="5" s="1"/>
  <c r="NL114" i="5"/>
  <c r="NS114" i="5" s="1"/>
  <c r="KD114" i="5"/>
  <c r="KK114" i="5" s="1"/>
  <c r="QT110" i="5"/>
  <c r="RA110" i="5" s="1"/>
  <c r="PC104" i="5"/>
  <c r="PJ104" i="5" s="1"/>
  <c r="GV113" i="5"/>
  <c r="HC113" i="5" s="1"/>
  <c r="FE95" i="5"/>
  <c r="FL95" i="5" s="1"/>
  <c r="BW105" i="5"/>
  <c r="CD105" i="5" s="1"/>
  <c r="PC97" i="5"/>
  <c r="PJ97" i="5" s="1"/>
  <c r="KD108" i="5"/>
  <c r="KK108" i="5" s="1"/>
  <c r="AF107" i="5"/>
  <c r="AM107" i="5" s="1"/>
  <c r="LU101" i="5"/>
  <c r="MB101" i="5" s="1"/>
  <c r="DN94" i="5"/>
  <c r="DU94" i="5" s="1"/>
  <c r="SK111" i="5"/>
  <c r="SR111" i="5" s="1"/>
  <c r="DN107" i="5"/>
  <c r="DU107" i="5" s="1"/>
  <c r="LU99" i="5"/>
  <c r="MB99" i="5" s="1"/>
  <c r="KD98" i="5"/>
  <c r="KK98" i="5" s="1"/>
  <c r="IM99" i="5"/>
  <c r="IT99" i="5" s="1"/>
  <c r="GV95" i="5"/>
  <c r="HC95" i="5" s="1"/>
  <c r="QT93" i="5"/>
  <c r="RA93" i="5" s="1"/>
  <c r="LU93" i="5"/>
  <c r="MB93" i="5" s="1"/>
  <c r="NL83" i="5"/>
  <c r="NS83" i="5" s="1"/>
  <c r="PC78" i="5"/>
  <c r="PJ78" i="5" s="1"/>
  <c r="PC83" i="5"/>
  <c r="PJ83" i="5" s="1"/>
  <c r="NL82" i="5"/>
  <c r="NS82" i="5" s="1"/>
  <c r="NL79" i="5"/>
  <c r="NS79" i="5" s="1"/>
  <c r="DN99" i="5"/>
  <c r="DU99" i="5" s="1"/>
  <c r="LU95" i="5"/>
  <c r="MB95" i="5" s="1"/>
  <c r="BW95" i="5"/>
  <c r="CD95" i="5" s="1"/>
  <c r="AF85" i="5"/>
  <c r="AM85" i="5" s="1"/>
  <c r="FE76" i="5"/>
  <c r="FL76" i="5" s="1"/>
  <c r="LU71" i="5"/>
  <c r="MB71" i="5" s="1"/>
  <c r="SK113" i="5"/>
  <c r="SR113" i="5" s="1"/>
  <c r="KD97" i="5"/>
  <c r="KK97" i="5" s="1"/>
  <c r="PC81" i="5"/>
  <c r="PJ81" i="5" s="1"/>
  <c r="GV76" i="5"/>
  <c r="HC76" i="5" s="1"/>
  <c r="PC73" i="5"/>
  <c r="PJ73" i="5" s="1"/>
  <c r="GV68" i="5"/>
  <c r="HC68" i="5" s="1"/>
  <c r="FE65" i="5"/>
  <c r="FL65" i="5" s="1"/>
  <c r="PC109" i="5"/>
  <c r="PJ109" i="5" s="1"/>
  <c r="KD99" i="5"/>
  <c r="KK99" i="5" s="1"/>
  <c r="NL95" i="5"/>
  <c r="NS95" i="5" s="1"/>
  <c r="QT90" i="5"/>
  <c r="RA90" i="5" s="1"/>
  <c r="LU30" i="5"/>
  <c r="MB30" i="5" s="1"/>
  <c r="SK27" i="5"/>
  <c r="GV26" i="5"/>
  <c r="BW26" i="5"/>
  <c r="IM24" i="5"/>
  <c r="LU23" i="5"/>
  <c r="MB23" i="5" s="1"/>
  <c r="IM101" i="5"/>
  <c r="IT101" i="5" s="1"/>
  <c r="PC95" i="5"/>
  <c r="PJ95" i="5" s="1"/>
  <c r="SK93" i="5"/>
  <c r="SR93" i="5" s="1"/>
  <c r="AF92" i="5"/>
  <c r="AM92" i="5" s="1"/>
  <c r="AF76" i="5"/>
  <c r="AM76" i="5" s="1"/>
  <c r="GV71" i="5"/>
  <c r="HC71" i="5" s="1"/>
  <c r="SK105" i="5"/>
  <c r="SR105" i="5" s="1"/>
  <c r="PC92" i="5"/>
  <c r="PJ92" i="5" s="1"/>
  <c r="DN105" i="5"/>
  <c r="DU105" i="5" s="1"/>
  <c r="PC80" i="5"/>
  <c r="PJ80" i="5" s="1"/>
  <c r="AF103" i="5"/>
  <c r="AM103" i="5" s="1"/>
  <c r="AF88" i="5"/>
  <c r="AM88" i="5" s="1"/>
  <c r="AF83" i="5"/>
  <c r="AM83" i="5" s="1"/>
  <c r="AF80" i="5"/>
  <c r="AM80" i="5" s="1"/>
  <c r="FE79" i="5"/>
  <c r="FL79" i="5" s="1"/>
  <c r="LU77" i="5"/>
  <c r="MB77" i="5" s="1"/>
  <c r="LU76" i="5"/>
  <c r="MB76" i="5" s="1"/>
  <c r="QT74" i="5"/>
  <c r="RA74" i="5" s="1"/>
  <c r="LU67" i="5"/>
  <c r="MB67" i="5" s="1"/>
  <c r="GV64" i="5"/>
  <c r="HC64" i="5" s="1"/>
  <c r="QT108" i="5"/>
  <c r="RA108" i="5" s="1"/>
  <c r="DN104" i="5"/>
  <c r="DU104" i="5" s="1"/>
  <c r="AF89" i="5"/>
  <c r="AM89" i="5" s="1"/>
  <c r="QT84" i="5"/>
  <c r="RA84" i="5" s="1"/>
  <c r="KD82" i="5"/>
  <c r="KK82" i="5" s="1"/>
  <c r="GV82" i="5"/>
  <c r="HC82" i="5" s="1"/>
  <c r="DN82" i="5"/>
  <c r="DU82" i="5" s="1"/>
  <c r="SK69" i="5"/>
  <c r="SR69" i="5" s="1"/>
  <c r="PC66" i="5"/>
  <c r="PJ66" i="5" s="1"/>
  <c r="IM65" i="5"/>
  <c r="IT65" i="5" s="1"/>
  <c r="KD63" i="5"/>
  <c r="KK63" i="5" s="1"/>
  <c r="AF63" i="5"/>
  <c r="AM63" i="5" s="1"/>
  <c r="NL87" i="5"/>
  <c r="NS87" i="5" s="1"/>
  <c r="DN84" i="5"/>
  <c r="DU84" i="5" s="1"/>
  <c r="SK83" i="5"/>
  <c r="SR83" i="5" s="1"/>
  <c r="NL77" i="5"/>
  <c r="NS77" i="5" s="1"/>
  <c r="NL76" i="5"/>
  <c r="NS76" i="5" s="1"/>
  <c r="QT24" i="5"/>
  <c r="DN24" i="5"/>
  <c r="DU24" i="5" s="1"/>
  <c r="QT23" i="5"/>
  <c r="SK22" i="5"/>
  <c r="LU20" i="5"/>
  <c r="MB20" i="5" s="1"/>
  <c r="SK19" i="5"/>
  <c r="LU18" i="5"/>
  <c r="MB18" i="5" s="1"/>
  <c r="FE10" i="5"/>
  <c r="FL10" i="5" s="1"/>
  <c r="BW104" i="5"/>
  <c r="CD104" i="5" s="1"/>
  <c r="SK96" i="5"/>
  <c r="SR96" i="5" s="1"/>
  <c r="SK84" i="5"/>
  <c r="SR84" i="5" s="1"/>
  <c r="NL73" i="5"/>
  <c r="NS73" i="5" s="1"/>
  <c r="SK72" i="5"/>
  <c r="SR72" i="5" s="1"/>
  <c r="IM61" i="5"/>
  <c r="IT61" i="5" s="1"/>
  <c r="DN59" i="5"/>
  <c r="DU59" i="5" s="1"/>
  <c r="PC57" i="5"/>
  <c r="PJ57" i="5" s="1"/>
  <c r="NL53" i="5"/>
  <c r="NS53" i="5" s="1"/>
  <c r="NL49" i="5"/>
  <c r="NS49" i="5" s="1"/>
  <c r="QT46" i="5"/>
  <c r="RA46" i="5" s="1"/>
  <c r="GV46" i="5"/>
  <c r="HC46" i="5" s="1"/>
  <c r="BW45" i="5"/>
  <c r="CD45" i="5" s="1"/>
  <c r="NL41" i="5"/>
  <c r="NS41" i="5" s="1"/>
  <c r="GV30" i="5"/>
  <c r="QT29" i="5"/>
  <c r="LU29" i="5"/>
  <c r="MB29" i="5" s="1"/>
  <c r="DN29" i="5"/>
  <c r="DU29" i="5" s="1"/>
  <c r="IM28" i="5"/>
  <c r="SK26" i="5"/>
  <c r="GV25" i="5"/>
  <c r="SK23" i="5"/>
  <c r="BW22" i="5"/>
  <c r="BW21" i="5"/>
  <c r="BW19" i="5"/>
  <c r="NL17" i="5"/>
  <c r="KD111" i="5"/>
  <c r="KK111" i="5" s="1"/>
  <c r="BW90" i="5"/>
  <c r="CD90" i="5" s="1"/>
  <c r="LU83" i="5"/>
  <c r="MB83" i="5" s="1"/>
  <c r="PC82" i="5"/>
  <c r="PJ82" i="5" s="1"/>
  <c r="AF75" i="5"/>
  <c r="AM75" i="5" s="1"/>
  <c r="GV70" i="5"/>
  <c r="HC70" i="5" s="1"/>
  <c r="DN68" i="5"/>
  <c r="DU68" i="5" s="1"/>
  <c r="IM66" i="5"/>
  <c r="IT66" i="5" s="1"/>
  <c r="KD55" i="5"/>
  <c r="KK55" i="5" s="1"/>
  <c r="PC51" i="5"/>
  <c r="PJ51" i="5" s="1"/>
  <c r="AF44" i="5"/>
  <c r="AM44" i="5" s="1"/>
  <c r="PC43" i="5"/>
  <c r="PJ43" i="5" s="1"/>
  <c r="PC39" i="5"/>
  <c r="PJ39" i="5" s="1"/>
  <c r="FE36" i="5"/>
  <c r="FL36" i="5" s="1"/>
  <c r="IM29" i="5"/>
  <c r="DN28" i="5"/>
  <c r="DU28" i="5" s="1"/>
  <c r="PC27" i="5"/>
  <c r="PJ27" i="5" s="1"/>
  <c r="KD27" i="5"/>
  <c r="DN23" i="5"/>
  <c r="DU23" i="5" s="1"/>
  <c r="QT22" i="5"/>
  <c r="GV22" i="5"/>
  <c r="LU21" i="5"/>
  <c r="MB21" i="5" s="1"/>
  <c r="GV21" i="5"/>
  <c r="GV20" i="5"/>
  <c r="BW20" i="5"/>
  <c r="DN18" i="5"/>
  <c r="DU18" i="5" s="1"/>
  <c r="DN17" i="5"/>
  <c r="DU17" i="5" s="1"/>
  <c r="LU5" i="5"/>
  <c r="MB5" i="5" s="1"/>
  <c r="AF3" i="5"/>
  <c r="BW65" i="5"/>
  <c r="CD65" i="5" s="1"/>
  <c r="IM30" i="5"/>
  <c r="NL29" i="5"/>
  <c r="FE29" i="5"/>
  <c r="FL29" i="5" s="1"/>
  <c r="FE28" i="5"/>
  <c r="FL28" i="5" s="1"/>
  <c r="PC25" i="5"/>
  <c r="PJ25" i="5" s="1"/>
  <c r="IM25" i="5"/>
  <c r="KD24" i="5"/>
  <c r="NL23" i="5"/>
  <c r="GV17" i="5"/>
  <c r="FE17" i="5"/>
  <c r="FL17" i="5" s="1"/>
  <c r="BW11" i="5"/>
  <c r="CD11" i="5" s="1"/>
  <c r="AF10" i="5"/>
  <c r="AM10" i="5" s="1"/>
  <c r="BW9" i="5"/>
  <c r="CD9" i="5" s="1"/>
  <c r="SK95" i="5"/>
  <c r="SR95" i="5" s="1"/>
  <c r="BW83" i="5"/>
  <c r="CD83" i="5" s="1"/>
  <c r="GV80" i="5"/>
  <c r="HC80" i="5" s="1"/>
  <c r="AF72" i="5"/>
  <c r="AM72" i="5" s="1"/>
  <c r="FE71" i="5"/>
  <c r="FL71" i="5" s="1"/>
  <c r="GV63" i="5"/>
  <c r="HC63" i="5" s="1"/>
  <c r="LU61" i="5"/>
  <c r="MB61" i="5" s="1"/>
  <c r="QT59" i="5"/>
  <c r="RA59" i="5" s="1"/>
  <c r="LU56" i="5"/>
  <c r="MB56" i="5" s="1"/>
  <c r="GV56" i="5"/>
  <c r="HC56" i="5" s="1"/>
  <c r="QT49" i="5"/>
  <c r="RA49" i="5" s="1"/>
  <c r="NL44" i="5"/>
  <c r="NS44" i="5" s="1"/>
  <c r="NL43" i="5"/>
  <c r="NS43" i="5" s="1"/>
  <c r="PC40" i="5"/>
  <c r="PJ40" i="5" s="1"/>
  <c r="QT39" i="5"/>
  <c r="RA39" i="5" s="1"/>
  <c r="IM97" i="5"/>
  <c r="IT97" i="5" s="1"/>
  <c r="QT72" i="5"/>
  <c r="RA72" i="5" s="1"/>
  <c r="NL62" i="5"/>
  <c r="NS62" i="5" s="1"/>
  <c r="IM56" i="5"/>
  <c r="IT56" i="5" s="1"/>
  <c r="KD54" i="5"/>
  <c r="KK54" i="5" s="1"/>
  <c r="KD49" i="5"/>
  <c r="KK49" i="5" s="1"/>
  <c r="LU39" i="5"/>
  <c r="MB39" i="5" s="1"/>
  <c r="BW33" i="5"/>
  <c r="CD33" i="5" s="1"/>
  <c r="QT28" i="5"/>
  <c r="GV27" i="5"/>
  <c r="QT26" i="5"/>
  <c r="LU26" i="5"/>
  <c r="MB26" i="5" s="1"/>
  <c r="KD25" i="5"/>
  <c r="IM18" i="5"/>
  <c r="LU17" i="5"/>
  <c r="MB17" i="5" s="1"/>
  <c r="BW17" i="5"/>
  <c r="KD11" i="5"/>
  <c r="KK11" i="5" s="1"/>
  <c r="DN96" i="5"/>
  <c r="DU96" i="5" s="1"/>
  <c r="FE111" i="5"/>
  <c r="FL111" i="5" s="1"/>
  <c r="QT83" i="5"/>
  <c r="RA83" i="5" s="1"/>
  <c r="IM80" i="5"/>
  <c r="IT80" i="5" s="1"/>
  <c r="FE80" i="5"/>
  <c r="FL80" i="5" s="1"/>
  <c r="KD71" i="5"/>
  <c r="KK71" i="5" s="1"/>
  <c r="QT68" i="5"/>
  <c r="RA68" i="5" s="1"/>
  <c r="IM114" i="5"/>
  <c r="IT114" i="5" s="1"/>
  <c r="BW110" i="5"/>
  <c r="CD110" i="5" s="1"/>
  <c r="PC94" i="5"/>
  <c r="PJ94" i="5" s="1"/>
  <c r="PC89" i="5"/>
  <c r="PJ89" i="5" s="1"/>
  <c r="GV86" i="5"/>
  <c r="HC86" i="5" s="1"/>
  <c r="QT77" i="5"/>
  <c r="RA77" i="5" s="1"/>
  <c r="SK75" i="5"/>
  <c r="SR75" i="5" s="1"/>
  <c r="LU72" i="5"/>
  <c r="MB72" i="5" s="1"/>
  <c r="FE66" i="5"/>
  <c r="FL66" i="5" s="1"/>
  <c r="DN63" i="5"/>
  <c r="DU63" i="5" s="1"/>
  <c r="NL39" i="5"/>
  <c r="NS39" i="5" s="1"/>
  <c r="FE30" i="5"/>
  <c r="FL30" i="5" s="1"/>
  <c r="BW30" i="5"/>
  <c r="KD20" i="5"/>
  <c r="NL18" i="5"/>
  <c r="IM17" i="5"/>
  <c r="FE8" i="5"/>
  <c r="FL8" i="5" s="1"/>
  <c r="KD7" i="5"/>
  <c r="KK7" i="5" s="1"/>
  <c r="QT107" i="5"/>
  <c r="RA107" i="5" s="1"/>
  <c r="FE84" i="5"/>
  <c r="FL84" i="5" s="1"/>
  <c r="AF57" i="5"/>
  <c r="AM57" i="5" s="1"/>
  <c r="SK49" i="5"/>
  <c r="SR49" i="5" s="1"/>
  <c r="GV44" i="5"/>
  <c r="HC44" i="5" s="1"/>
  <c r="LU38" i="5"/>
  <c r="MB38" i="5" s="1"/>
  <c r="NL30" i="5"/>
  <c r="IM27" i="5"/>
  <c r="FE27" i="5"/>
  <c r="FL27" i="5" s="1"/>
  <c r="NL24" i="5"/>
  <c r="DN22" i="5"/>
  <c r="DU22" i="5" s="1"/>
  <c r="SK21" i="5"/>
  <c r="NL21" i="5"/>
  <c r="FE21" i="5"/>
  <c r="FL21" i="5" s="1"/>
  <c r="DN20" i="5"/>
  <c r="DU20" i="5" s="1"/>
  <c r="NL19" i="5"/>
  <c r="KD18" i="5"/>
  <c r="BW18" i="5"/>
  <c r="LU11" i="5"/>
  <c r="MB11" i="5" s="1"/>
  <c r="BW10" i="5"/>
  <c r="CD10" i="5" s="1"/>
  <c r="LU9" i="5"/>
  <c r="MB9" i="5" s="1"/>
  <c r="SK4" i="5"/>
  <c r="SR4" i="5" s="1"/>
  <c r="BW3" i="5"/>
  <c r="PC103" i="5"/>
  <c r="PJ103" i="5" s="1"/>
  <c r="PC77" i="5"/>
  <c r="PJ77" i="5" s="1"/>
  <c r="DN64" i="5"/>
  <c r="DU64" i="5" s="1"/>
  <c r="KD30" i="5"/>
  <c r="DN30" i="5"/>
  <c r="DU30" i="5" s="1"/>
  <c r="KD28" i="5"/>
  <c r="BW27" i="5"/>
  <c r="KD19" i="5"/>
  <c r="GV11" i="5"/>
  <c r="HC11" i="5" s="1"/>
  <c r="SK10" i="5"/>
  <c r="SR10" i="5" s="1"/>
  <c r="IM10" i="5"/>
  <c r="IT10" i="5" s="1"/>
  <c r="SK3" i="5"/>
  <c r="KD3" i="5"/>
  <c r="GV90" i="5"/>
  <c r="HC90" i="5" s="1"/>
  <c r="DN89" i="5"/>
  <c r="DU89" i="5" s="1"/>
  <c r="FE88" i="5"/>
  <c r="FL88" i="5" s="1"/>
  <c r="BW88" i="5"/>
  <c r="CD88" i="5" s="1"/>
  <c r="BW85" i="5"/>
  <c r="CD85" i="5" s="1"/>
  <c r="SK51" i="5"/>
  <c r="SR51" i="5" s="1"/>
  <c r="NL47" i="5"/>
  <c r="NS47" i="5" s="1"/>
  <c r="NL46" i="5"/>
  <c r="NS46" i="5" s="1"/>
  <c r="KD46" i="5"/>
  <c r="KK46" i="5" s="1"/>
  <c r="FE42" i="5"/>
  <c r="FL42" i="5" s="1"/>
  <c r="SK35" i="5"/>
  <c r="SR35" i="5" s="1"/>
  <c r="QT30" i="5"/>
  <c r="BW29" i="5"/>
  <c r="LU27" i="5"/>
  <c r="MB27" i="5" s="1"/>
  <c r="KD26" i="5"/>
  <c r="DN26" i="5"/>
  <c r="DU26" i="5" s="1"/>
  <c r="FE25" i="5"/>
  <c r="FL25" i="5" s="1"/>
  <c r="LU22" i="5"/>
  <c r="MB22" i="5" s="1"/>
  <c r="GV19" i="5"/>
  <c r="PC11" i="5"/>
  <c r="PJ11" i="5" s="1"/>
  <c r="GV8" i="5"/>
  <c r="HC8" i="5" s="1"/>
  <c r="QT6" i="5"/>
  <c r="RA6" i="5" s="1"/>
  <c r="AF4" i="5"/>
  <c r="AM4" i="5" s="1"/>
  <c r="DN3" i="5"/>
  <c r="PC90" i="5"/>
  <c r="PJ90" i="5" s="1"/>
  <c r="IM69" i="5"/>
  <c r="IT69" i="5" s="1"/>
  <c r="NL68" i="5"/>
  <c r="NS68" i="5" s="1"/>
  <c r="IM110" i="5"/>
  <c r="IT110" i="5" s="1"/>
  <c r="KD90" i="5"/>
  <c r="KK90" i="5" s="1"/>
  <c r="PC75" i="5"/>
  <c r="PJ75" i="5" s="1"/>
  <c r="LU70" i="5"/>
  <c r="MB70" i="5" s="1"/>
  <c r="AF61" i="5"/>
  <c r="AM61" i="5" s="1"/>
  <c r="NL35" i="5"/>
  <c r="NS35" i="5" s="1"/>
  <c r="FE35" i="5"/>
  <c r="FL35" i="5" s="1"/>
  <c r="NL34" i="5"/>
  <c r="NS34" i="5" s="1"/>
  <c r="PC28" i="5"/>
  <c r="PJ28" i="5" s="1"/>
  <c r="IM22" i="5"/>
  <c r="NL20" i="5"/>
  <c r="PC19" i="5"/>
  <c r="PJ19" i="5" s="1"/>
  <c r="QT18" i="5"/>
  <c r="FE18" i="5"/>
  <c r="FL18" i="5" s="1"/>
  <c r="PC15" i="5"/>
  <c r="PJ15" i="5" s="1"/>
  <c r="FE14" i="5"/>
  <c r="FL14" i="5" s="1"/>
  <c r="NL10" i="5"/>
  <c r="NS10" i="5" s="1"/>
  <c r="GV10" i="5"/>
  <c r="HC10" i="5" s="1"/>
  <c r="GV9" i="5"/>
  <c r="HC9" i="5" s="1"/>
  <c r="AF8" i="5"/>
  <c r="AM8" i="5" s="1"/>
  <c r="FE7" i="5"/>
  <c r="FL7" i="5" s="1"/>
  <c r="FE6" i="5"/>
  <c r="FL6" i="5" s="1"/>
  <c r="QT4" i="5"/>
  <c r="RA4" i="5" s="1"/>
  <c r="QT3" i="5"/>
  <c r="KD58" i="5"/>
  <c r="KK58" i="5" s="1"/>
  <c r="DN47" i="5"/>
  <c r="DU47" i="5" s="1"/>
  <c r="LU43" i="5"/>
  <c r="MB43" i="5" s="1"/>
  <c r="SK28" i="5"/>
  <c r="LU28" i="5"/>
  <c r="MB28" i="5" s="1"/>
  <c r="BW28" i="5"/>
  <c r="DN25" i="5"/>
  <c r="DU25" i="5" s="1"/>
  <c r="IM23" i="5"/>
  <c r="FE23" i="5"/>
  <c r="FL23" i="5" s="1"/>
  <c r="KD21" i="5"/>
  <c r="QT11" i="5"/>
  <c r="RA11" i="5" s="1"/>
  <c r="DN10" i="5"/>
  <c r="DU10" i="5" s="1"/>
  <c r="GV7" i="5"/>
  <c r="HC7" i="5" s="1"/>
  <c r="FE90" i="5"/>
  <c r="FL90" i="5" s="1"/>
  <c r="IM81" i="5"/>
  <c r="IT81" i="5" s="1"/>
  <c r="BW77" i="5"/>
  <c r="CD77" i="5" s="1"/>
  <c r="GV75" i="5"/>
  <c r="HC75" i="5" s="1"/>
  <c r="GV58" i="5"/>
  <c r="HC58" i="5" s="1"/>
  <c r="SK54" i="5"/>
  <c r="SR54" i="5" s="1"/>
  <c r="BW43" i="5"/>
  <c r="CD43" i="5" s="1"/>
  <c r="DN27" i="5"/>
  <c r="DU27" i="5" s="1"/>
  <c r="PC26" i="5"/>
  <c r="PJ26" i="5" s="1"/>
  <c r="BW23" i="5"/>
  <c r="DN21" i="5"/>
  <c r="DU21" i="5" s="1"/>
  <c r="SK20" i="5"/>
  <c r="IM9" i="5"/>
  <c r="IT9" i="5" s="1"/>
  <c r="DN9" i="5"/>
  <c r="DU9" i="5" s="1"/>
  <c r="BW7" i="5"/>
  <c r="CD7" i="5" s="1"/>
  <c r="AF6" i="5"/>
  <c r="AM6" i="5" s="1"/>
  <c r="LU3" i="5"/>
  <c r="FE3" i="5"/>
  <c r="GV55" i="5"/>
  <c r="HC55" i="5" s="1"/>
  <c r="NL54" i="5"/>
  <c r="NS54" i="5" s="1"/>
  <c r="NL52" i="5"/>
  <c r="NS52" i="5" s="1"/>
  <c r="KD52" i="5"/>
  <c r="KK52" i="5" s="1"/>
  <c r="AF49" i="5"/>
  <c r="AM49" i="5" s="1"/>
  <c r="QT41" i="5"/>
  <c r="RA41" i="5" s="1"/>
  <c r="BW25" i="5"/>
  <c r="FE24" i="5"/>
  <c r="FL24" i="5" s="1"/>
  <c r="BW24" i="5"/>
  <c r="QT19" i="5"/>
  <c r="GV18" i="5"/>
  <c r="PC17" i="5"/>
  <c r="PJ17" i="5" s="1"/>
  <c r="SK11" i="5"/>
  <c r="SR11" i="5" s="1"/>
  <c r="DN90" i="5"/>
  <c r="DU90" i="5" s="1"/>
  <c r="QT70" i="5"/>
  <c r="RA70" i="5" s="1"/>
  <c r="IM64" i="5"/>
  <c r="IT64" i="5" s="1"/>
  <c r="NL26" i="5"/>
  <c r="QT10" i="5"/>
  <c r="RA10" i="5" s="1"/>
  <c r="BW8" i="5"/>
  <c r="CD8" i="5" s="1"/>
  <c r="GV5" i="5"/>
  <c r="HC5" i="5" s="1"/>
  <c r="FE9" i="5"/>
  <c r="FL9" i="5" s="1"/>
  <c r="SK77" i="5"/>
  <c r="SR77" i="5" s="1"/>
  <c r="FE59" i="5"/>
  <c r="FL59" i="5" s="1"/>
  <c r="PC55" i="5"/>
  <c r="PJ55" i="5" s="1"/>
  <c r="SK43" i="5"/>
  <c r="SR43" i="5" s="1"/>
  <c r="BW36" i="5"/>
  <c r="CD36" i="5" s="1"/>
  <c r="DN35" i="5"/>
  <c r="DU35" i="5" s="1"/>
  <c r="NL25" i="5"/>
  <c r="IM21" i="5"/>
  <c r="DN11" i="5"/>
  <c r="DU11" i="5" s="1"/>
  <c r="QT9" i="5"/>
  <c r="RA9" i="5" s="1"/>
  <c r="LU8" i="5"/>
  <c r="MB8" i="5" s="1"/>
  <c r="IM3" i="5"/>
  <c r="BW89" i="5"/>
  <c r="CD89" i="5" s="1"/>
  <c r="QT61" i="5"/>
  <c r="RA61" i="5" s="1"/>
  <c r="SK42" i="5"/>
  <c r="SR42" i="5" s="1"/>
  <c r="LU42" i="5"/>
  <c r="MB42" i="5" s="1"/>
  <c r="IM42" i="5"/>
  <c r="IT42" i="5" s="1"/>
  <c r="PC33" i="5"/>
  <c r="PJ33" i="5" s="1"/>
  <c r="LU32" i="5"/>
  <c r="MB32" i="5" s="1"/>
  <c r="IM26" i="5"/>
  <c r="LU24" i="5"/>
  <c r="MB24" i="5" s="1"/>
  <c r="QT20" i="5"/>
  <c r="SK18" i="5"/>
  <c r="IM14" i="5"/>
  <c r="IT14" i="5" s="1"/>
  <c r="SK8" i="5"/>
  <c r="SR8" i="5" s="1"/>
  <c r="LU7" i="5"/>
  <c r="MB7" i="5" s="1"/>
  <c r="NL3" i="5"/>
  <c r="NS3" i="5" s="1"/>
  <c r="IM78" i="5"/>
  <c r="IT78" i="5" s="1"/>
  <c r="DN73" i="5"/>
  <c r="DU73" i="5" s="1"/>
  <c r="NL48" i="5"/>
  <c r="NS48" i="5" s="1"/>
  <c r="FE47" i="5"/>
  <c r="FL47" i="5" s="1"/>
  <c r="IM46" i="5"/>
  <c r="IT46" i="5" s="1"/>
  <c r="PC41" i="5"/>
  <c r="PJ41" i="5" s="1"/>
  <c r="QT40" i="5"/>
  <c r="RA40" i="5" s="1"/>
  <c r="SK38" i="5"/>
  <c r="SR38" i="5" s="1"/>
  <c r="PC32" i="5"/>
  <c r="PJ32" i="5" s="1"/>
  <c r="GV28" i="5"/>
  <c r="QT25" i="5"/>
  <c r="AF11" i="5"/>
  <c r="AM11" i="5" s="1"/>
  <c r="KD9" i="5"/>
  <c r="KK9" i="5" s="1"/>
  <c r="IM7" i="5"/>
  <c r="IT7" i="5" s="1"/>
  <c r="NL78" i="5"/>
  <c r="NS78" i="5" s="1"/>
  <c r="AF78" i="5"/>
  <c r="AM78" i="5" s="1"/>
  <c r="KD74" i="5"/>
  <c r="KK74" i="5" s="1"/>
  <c r="QT56" i="5"/>
  <c r="RA56" i="5" s="1"/>
  <c r="AF54" i="5"/>
  <c r="AM54" i="5" s="1"/>
  <c r="BW53" i="5"/>
  <c r="CD53" i="5" s="1"/>
  <c r="SK34" i="5"/>
  <c r="SR34" i="5" s="1"/>
  <c r="SK24" i="5"/>
  <c r="GV24" i="5"/>
  <c r="QT21" i="5"/>
  <c r="FE20" i="5"/>
  <c r="FL20" i="5" s="1"/>
  <c r="GV13" i="5"/>
  <c r="HC13" i="5" s="1"/>
  <c r="NL9" i="5"/>
  <c r="NS9" i="5" s="1"/>
  <c r="AF9" i="5"/>
  <c r="AM9" i="5" s="1"/>
  <c r="BW82" i="5"/>
  <c r="CD82" i="5" s="1"/>
  <c r="QT78" i="5"/>
  <c r="RA78" i="5" s="1"/>
  <c r="QT64" i="5"/>
  <c r="RA64" i="5" s="1"/>
  <c r="PC61" i="5"/>
  <c r="PJ61" i="5" s="1"/>
  <c r="LU57" i="5"/>
  <c r="MB57" i="5" s="1"/>
  <c r="LU49" i="5"/>
  <c r="MB49" i="5" s="1"/>
  <c r="IM48" i="5"/>
  <c r="IT48" i="5" s="1"/>
  <c r="QT43" i="5"/>
  <c r="RA43" i="5" s="1"/>
  <c r="PC35" i="5"/>
  <c r="PJ35" i="5" s="1"/>
  <c r="NL32" i="5"/>
  <c r="NS32" i="5" s="1"/>
  <c r="KD29" i="5"/>
  <c r="QT17" i="5"/>
  <c r="KD17" i="5"/>
  <c r="QT14" i="5"/>
  <c r="RA14" i="5" s="1"/>
  <c r="DN14" i="5"/>
  <c r="DU14" i="5" s="1"/>
  <c r="IM11" i="5"/>
  <c r="IT11" i="5" s="1"/>
  <c r="IM6" i="5"/>
  <c r="IT6" i="5" s="1"/>
  <c r="GV3" i="5"/>
  <c r="IM72" i="5"/>
  <c r="IT72" i="5" s="1"/>
  <c r="FE57" i="5"/>
  <c r="FL57" i="5" s="1"/>
  <c r="FE87" i="5"/>
  <c r="FL87" i="5" s="1"/>
  <c r="PC54" i="5"/>
  <c r="PJ54" i="5" s="1"/>
  <c r="KD48" i="5"/>
  <c r="KK48" i="5" s="1"/>
  <c r="DN46" i="5"/>
  <c r="DU46" i="5" s="1"/>
  <c r="QT34" i="5"/>
  <c r="RA34" i="5" s="1"/>
  <c r="SK30" i="5"/>
  <c r="LU19" i="5"/>
  <c r="MB19" i="5" s="1"/>
  <c r="FE12" i="5"/>
  <c r="FL12" i="5" s="1"/>
  <c r="PC74" i="5"/>
  <c r="PJ74" i="5" s="1"/>
  <c r="FE74" i="5"/>
  <c r="FL74" i="5" s="1"/>
  <c r="FE63" i="5"/>
  <c r="FL63" i="5" s="1"/>
  <c r="BW50" i="5"/>
  <c r="CD50" i="5" s="1"/>
  <c r="KD42" i="5"/>
  <c r="KK42" i="5" s="1"/>
  <c r="LU41" i="5"/>
  <c r="MB41" i="5" s="1"/>
  <c r="FE40" i="5"/>
  <c r="FL40" i="5" s="1"/>
  <c r="IM37" i="5"/>
  <c r="IT37" i="5" s="1"/>
  <c r="GV29" i="5"/>
  <c r="DN19" i="5"/>
  <c r="DU19" i="5" s="1"/>
  <c r="LU12" i="5"/>
  <c r="MB12" i="5" s="1"/>
  <c r="IM8" i="5"/>
  <c r="IT8" i="5" s="1"/>
  <c r="PC3" i="5"/>
  <c r="QT87" i="5"/>
  <c r="RA87" i="5" s="1"/>
  <c r="LU46" i="5"/>
  <c r="MB46" i="5" s="1"/>
  <c r="KD43" i="5"/>
  <c r="KK43" i="5" s="1"/>
  <c r="IM41" i="5"/>
  <c r="IT41" i="5" s="1"/>
  <c r="QT32" i="5"/>
  <c r="RA32" i="5" s="1"/>
  <c r="NL28" i="5"/>
  <c r="KD22" i="5"/>
  <c r="IM20" i="5"/>
  <c r="IM15" i="5"/>
  <c r="IT15" i="5" s="1"/>
  <c r="GV12" i="5"/>
  <c r="HC12" i="5" s="1"/>
  <c r="LU10" i="5"/>
  <c r="MB10" i="5" s="1"/>
  <c r="SK17" i="5"/>
  <c r="LU13" i="5"/>
  <c r="MB13" i="5" s="1"/>
  <c r="NL75" i="5"/>
  <c r="NS75" i="5" s="1"/>
  <c r="DN48" i="5"/>
  <c r="DU48" i="5" s="1"/>
  <c r="AF42" i="5"/>
  <c r="AM42" i="5" s="1"/>
  <c r="FE31" i="5"/>
  <c r="FL31" i="5" s="1"/>
  <c r="SK25" i="5"/>
  <c r="SK9" i="5"/>
  <c r="SR9" i="5" s="1"/>
  <c r="NL81" i="5"/>
  <c r="NS81" i="5" s="1"/>
  <c r="QT63" i="5"/>
  <c r="RA63" i="5" s="1"/>
  <c r="SK61" i="5"/>
  <c r="SR61" i="5" s="1"/>
  <c r="LU25" i="5"/>
  <c r="MB25" i="5" s="1"/>
  <c r="NL11" i="5"/>
  <c r="NS11" i="5" s="1"/>
  <c r="FE4" i="5"/>
  <c r="FL4" i="5" s="1"/>
  <c r="FE100" i="5"/>
  <c r="FL100" i="5" s="1"/>
  <c r="KD56" i="5"/>
  <c r="KK56" i="5" s="1"/>
  <c r="KD53" i="5"/>
  <c r="KK53" i="5" s="1"/>
  <c r="FE26" i="5"/>
  <c r="FL26" i="5" s="1"/>
  <c r="NL22" i="5"/>
  <c r="FE22" i="5"/>
  <c r="FL22" i="5" s="1"/>
  <c r="PC16" i="5"/>
  <c r="PJ16" i="5" s="1"/>
  <c r="PC9" i="5"/>
  <c r="PJ9" i="5" s="1"/>
  <c r="NL105" i="5"/>
  <c r="NS105" i="5" s="1"/>
  <c r="KD51" i="5"/>
  <c r="KK51" i="5" s="1"/>
  <c r="DN43" i="5"/>
  <c r="DU43" i="5" s="1"/>
  <c r="GV37" i="5"/>
  <c r="HC37" i="5" s="1"/>
  <c r="IM5" i="5"/>
  <c r="IT5" i="5" s="1"/>
  <c r="SK53" i="5"/>
  <c r="LU48" i="5"/>
  <c r="MB48" i="5" s="1"/>
  <c r="FE44" i="5"/>
  <c r="FL44" i="5" s="1"/>
  <c r="DN36" i="5"/>
  <c r="DU36" i="5" s="1"/>
  <c r="BW54" i="5"/>
  <c r="CD54" i="5" s="1"/>
  <c r="NL51" i="5"/>
  <c r="NS51" i="5" s="1"/>
  <c r="SK29" i="5"/>
  <c r="GV23" i="5"/>
  <c r="FE11" i="5"/>
  <c r="FL11" i="5" s="1"/>
  <c r="KD10" i="5"/>
  <c r="KK10" i="5" s="1"/>
  <c r="GV77" i="5"/>
  <c r="HC77" i="5" s="1"/>
  <c r="DN77" i="5"/>
  <c r="DU77" i="5" s="1"/>
  <c r="SK48" i="5"/>
  <c r="SR48" i="5" s="1"/>
  <c r="IM43" i="5"/>
  <c r="IT43" i="5" s="1"/>
  <c r="FE19" i="5"/>
  <c r="FL19" i="5" s="1"/>
  <c r="KD23" i="5"/>
  <c r="IM16" i="5"/>
  <c r="IT16" i="5" s="1"/>
  <c r="AF32" i="5"/>
  <c r="AM32" i="5" s="1"/>
  <c r="NL27" i="5"/>
  <c r="KD15" i="5"/>
  <c r="KK15" i="5" s="1"/>
  <c r="SK6" i="5"/>
  <c r="SR6" i="5" s="1"/>
  <c r="AF93" i="5"/>
  <c r="AM93" i="5" s="1"/>
  <c r="QT27" i="5"/>
  <c r="IM19" i="5"/>
  <c r="NL15" i="5"/>
  <c r="NS15" i="5" s="1"/>
  <c r="GV49" i="5"/>
  <c r="HC49" i="5" s="1"/>
  <c r="QT44" i="5"/>
  <c r="RA44" i="5" s="1"/>
  <c r="KD41" i="5"/>
  <c r="KK41" i="5" s="1"/>
  <c r="GV32" i="5"/>
  <c r="HC32" i="5" s="1"/>
  <c r="PC50" i="5"/>
  <c r="PJ50" i="5" s="1"/>
  <c r="LU47" i="5"/>
  <c r="MB47" i="5" s="1"/>
  <c r="DN13" i="5"/>
  <c r="DU13" i="5" s="1"/>
  <c r="DN42" i="5"/>
  <c r="DU42" i="5" s="1"/>
  <c r="DN44" i="5"/>
  <c r="DU44" i="5" s="1"/>
  <c r="GV34" i="5"/>
  <c r="HC34" i="5" s="1"/>
  <c r="PC22" i="5"/>
  <c r="PJ22" i="5" s="1"/>
  <c r="PC63" i="5"/>
  <c r="PJ63" i="5" s="1"/>
  <c r="BW13" i="5"/>
  <c r="CD13" i="5" s="1"/>
  <c r="SK5" i="5"/>
  <c r="SR5" i="5" s="1"/>
  <c r="FE60" i="5"/>
  <c r="FL60" i="5" s="1"/>
  <c r="SK98" i="5"/>
  <c r="SR98" i="5" s="1"/>
  <c r="NL5" i="5"/>
  <c r="NS5" i="5" s="1"/>
  <c r="NL12" i="5"/>
  <c r="NS12" i="5" s="1"/>
  <c r="KD45" i="5"/>
  <c r="KK45" i="5" s="1"/>
  <c r="GV60" i="5"/>
  <c r="HC60" i="5" s="1"/>
  <c r="BW42" i="5"/>
  <c r="CD42" i="5" s="1"/>
  <c r="LU44" i="5"/>
  <c r="MB44" i="5" s="1"/>
  <c r="PC56" i="5"/>
  <c r="PJ56" i="5" s="1"/>
  <c r="DN6" i="5"/>
  <c r="DU6" i="5" s="1"/>
  <c r="LU14" i="5"/>
  <c r="MB14" i="5" s="1"/>
  <c r="NL38" i="5"/>
  <c r="NS38" i="5" s="1"/>
  <c r="GV52" i="5"/>
  <c r="HC52" i="5" s="1"/>
  <c r="IM58" i="5"/>
  <c r="IT58" i="5" s="1"/>
  <c r="SK37" i="5"/>
  <c r="SR37" i="5" s="1"/>
  <c r="GV89" i="5"/>
  <c r="HC89" i="5" s="1"/>
  <c r="FE38" i="5"/>
  <c r="FL38" i="5" s="1"/>
  <c r="KD64" i="5"/>
  <c r="KK64" i="5" s="1"/>
  <c r="GV74" i="5"/>
  <c r="HC74" i="5" s="1"/>
  <c r="IM96" i="5"/>
  <c r="IT96" i="5" s="1"/>
  <c r="IM89" i="5"/>
  <c r="IT89" i="5" s="1"/>
  <c r="QT91" i="5"/>
  <c r="RA91" i="5" s="1"/>
  <c r="AF16" i="5"/>
  <c r="AM16" i="5" s="1"/>
  <c r="PC24" i="5"/>
  <c r="PJ24" i="5" s="1"/>
  <c r="AF56" i="5"/>
  <c r="AM56" i="5" s="1"/>
  <c r="NL88" i="5"/>
  <c r="NS88" i="5" s="1"/>
  <c r="QT55" i="5"/>
  <c r="RA55" i="5" s="1"/>
  <c r="BW81" i="5"/>
  <c r="CD81" i="5" s="1"/>
  <c r="SK103" i="5"/>
  <c r="SR103" i="5" s="1"/>
  <c r="BW62" i="5"/>
  <c r="CD62" i="5" s="1"/>
  <c r="DN85" i="5"/>
  <c r="DU85" i="5" s="1"/>
  <c r="PC112" i="5"/>
  <c r="PJ112" i="5" s="1"/>
  <c r="BW69" i="5"/>
  <c r="CD69" i="5" s="1"/>
  <c r="SK65" i="5"/>
  <c r="SR65" i="5" s="1"/>
  <c r="QT76" i="5"/>
  <c r="RA76" i="5" s="1"/>
  <c r="BW113" i="5"/>
  <c r="CD113" i="5" s="1"/>
  <c r="BW73" i="5"/>
  <c r="CD73" i="5" s="1"/>
  <c r="KD103" i="5"/>
  <c r="KK103" i="5" s="1"/>
  <c r="SK78" i="5"/>
  <c r="SR78" i="5" s="1"/>
  <c r="NL89" i="5"/>
  <c r="NS89" i="5" s="1"/>
  <c r="NL99" i="5"/>
  <c r="NS99" i="5" s="1"/>
  <c r="FE99" i="5"/>
  <c r="FL99" i="5" s="1"/>
  <c r="GV94" i="5"/>
  <c r="HC94" i="5" s="1"/>
  <c r="QT69" i="5"/>
  <c r="RA69" i="5" s="1"/>
  <c r="DN92" i="5"/>
  <c r="DU92" i="5" s="1"/>
  <c r="QT92" i="5"/>
  <c r="RA92" i="5" s="1"/>
  <c r="PC114" i="5"/>
  <c r="PJ114" i="5" s="1"/>
  <c r="LU96" i="5"/>
  <c r="MB96" i="5" s="1"/>
  <c r="LU112" i="5"/>
  <c r="MB112" i="5" s="1"/>
  <c r="KD94" i="5"/>
  <c r="KK94" i="5" s="1"/>
  <c r="BW100" i="5"/>
  <c r="CD100" i="5" s="1"/>
  <c r="GV114" i="5"/>
  <c r="HC114" i="5" s="1"/>
  <c r="NL98" i="5"/>
  <c r="NS98" i="5" s="1"/>
  <c r="GV115" i="5"/>
  <c r="HC115" i="5" s="1"/>
  <c r="SK99" i="5"/>
  <c r="SR99" i="5" s="1"/>
  <c r="LU110" i="5"/>
  <c r="MB110" i="5" s="1"/>
  <c r="QT100" i="5"/>
  <c r="RA100" i="5" s="1"/>
  <c r="KD112" i="5"/>
  <c r="KK112" i="5" s="1"/>
  <c r="IM77" i="5"/>
  <c r="IT77" i="5" s="1"/>
  <c r="BW86" i="5"/>
  <c r="CD86" i="5" s="1"/>
  <c r="AF101" i="5"/>
  <c r="AM101" i="5" s="1"/>
  <c r="IM92" i="5"/>
  <c r="IT92" i="5" s="1"/>
  <c r="GV100" i="5"/>
  <c r="HC100" i="5" s="1"/>
  <c r="PC6" i="5"/>
  <c r="PJ6" i="5" s="1"/>
  <c r="QT52" i="5"/>
  <c r="RA52" i="5" s="1"/>
  <c r="LU33" i="5"/>
  <c r="MB33" i="5" s="1"/>
  <c r="PC12" i="5"/>
  <c r="PJ12" i="5" s="1"/>
  <c r="FE72" i="5"/>
  <c r="FL72" i="5" s="1"/>
  <c r="QT79" i="5"/>
  <c r="RA79" i="5" s="1"/>
  <c r="PC31" i="5"/>
  <c r="PJ31" i="5" s="1"/>
  <c r="DN4" i="5"/>
  <c r="DU4" i="5" s="1"/>
  <c r="QT8" i="5"/>
  <c r="RA8" i="5" s="1"/>
  <c r="IM44" i="5"/>
  <c r="IT44" i="5" s="1"/>
  <c r="FE15" i="5"/>
  <c r="FL15" i="5" s="1"/>
  <c r="GV14" i="5"/>
  <c r="HC14" i="5" s="1"/>
  <c r="PC37" i="5"/>
  <c r="PJ37" i="5" s="1"/>
  <c r="FE77" i="5"/>
  <c r="FL77" i="5" s="1"/>
  <c r="BW47" i="5"/>
  <c r="CD47" i="5" s="1"/>
  <c r="PC44" i="5"/>
  <c r="PJ44" i="5" s="1"/>
  <c r="PC13" i="5"/>
  <c r="PJ13" i="5" s="1"/>
  <c r="QT54" i="5"/>
  <c r="RA54" i="5" s="1"/>
  <c r="NL40" i="5"/>
  <c r="NS40" i="5" s="1"/>
  <c r="SK63" i="5"/>
  <c r="SR63" i="5" s="1"/>
  <c r="LU36" i="5"/>
  <c r="MB36" i="5" s="1"/>
  <c r="LU52" i="5"/>
  <c r="MB52" i="5" s="1"/>
  <c r="FE61" i="5"/>
  <c r="FL61" i="5" s="1"/>
  <c r="FE93" i="5"/>
  <c r="FL93" i="5" s="1"/>
  <c r="PC36" i="5"/>
  <c r="PJ36" i="5" s="1"/>
  <c r="IM49" i="5"/>
  <c r="IT49" i="5" s="1"/>
  <c r="PC62" i="5"/>
  <c r="PJ62" i="5" s="1"/>
  <c r="IM47" i="5"/>
  <c r="IT47" i="5" s="1"/>
  <c r="LU45" i="5"/>
  <c r="MB45" i="5" s="1"/>
  <c r="BW4" i="5"/>
  <c r="CD4" i="5" s="1"/>
  <c r="SK36" i="5"/>
  <c r="SR36" i="5" s="1"/>
  <c r="BW49" i="5"/>
  <c r="CD49" i="5" s="1"/>
  <c r="BW60" i="5"/>
  <c r="CD60" i="5" s="1"/>
  <c r="PC70" i="5"/>
  <c r="PJ70" i="5" s="1"/>
  <c r="KD6" i="5"/>
  <c r="KK6" i="5" s="1"/>
  <c r="QT38" i="5"/>
  <c r="RA38" i="5" s="1"/>
  <c r="KD77" i="5"/>
  <c r="KK77" i="5" s="1"/>
  <c r="FE53" i="5"/>
  <c r="FL53" i="5" s="1"/>
  <c r="LU89" i="5"/>
  <c r="MB89" i="5" s="1"/>
  <c r="KD39" i="5"/>
  <c r="KK39" i="5" s="1"/>
  <c r="SK50" i="5"/>
  <c r="SR50" i="5" s="1"/>
  <c r="BW75" i="5"/>
  <c r="CD75" i="5" s="1"/>
  <c r="DN70" i="5"/>
  <c r="DU70" i="5" s="1"/>
  <c r="FE56" i="5"/>
  <c r="FL56" i="5" s="1"/>
  <c r="LU82" i="5"/>
  <c r="MB82" i="5" s="1"/>
  <c r="AF66" i="5"/>
  <c r="AM66" i="5" s="1"/>
  <c r="LU74" i="5"/>
  <c r="MB74" i="5" s="1"/>
  <c r="LU79" i="5"/>
  <c r="MB79" i="5" s="1"/>
  <c r="PC98" i="5"/>
  <c r="PJ98" i="5" s="1"/>
  <c r="NL90" i="5"/>
  <c r="NS90" i="5" s="1"/>
  <c r="KD84" i="5"/>
  <c r="KK84" i="5" s="1"/>
  <c r="NL72" i="5"/>
  <c r="NS72" i="5" s="1"/>
  <c r="FE107" i="5"/>
  <c r="FL107" i="5" s="1"/>
  <c r="LU94" i="5"/>
  <c r="MB94" i="5" s="1"/>
  <c r="IM87" i="5"/>
  <c r="IT87" i="5" s="1"/>
  <c r="NL113" i="5"/>
  <c r="NS113" i="5" s="1"/>
  <c r="FE109" i="5"/>
  <c r="FL109" i="5" s="1"/>
  <c r="NL94" i="5"/>
  <c r="NS94" i="5" s="1"/>
  <c r="QT104" i="5"/>
  <c r="RA104" i="5" s="1"/>
  <c r="DN109" i="5"/>
  <c r="DU109" i="5" s="1"/>
  <c r="PC113" i="5"/>
  <c r="PJ113" i="5" s="1"/>
  <c r="PC115" i="5"/>
  <c r="PJ115" i="5" s="1"/>
  <c r="KD47" i="5"/>
  <c r="KK47" i="5" s="1"/>
  <c r="FE55" i="5"/>
  <c r="FL55" i="5" s="1"/>
  <c r="AF50" i="5"/>
  <c r="AM50" i="5" s="1"/>
  <c r="LU50" i="5"/>
  <c r="MB50" i="5" s="1"/>
  <c r="FE68" i="5"/>
  <c r="FL68" i="5" s="1"/>
  <c r="QT35" i="5"/>
  <c r="RA35" i="5" s="1"/>
  <c r="GV16" i="5"/>
  <c r="HC16" i="5" s="1"/>
  <c r="PC38" i="5"/>
  <c r="PJ38" i="5" s="1"/>
  <c r="KD87" i="5"/>
  <c r="KK87" i="5" s="1"/>
  <c r="IM39" i="5"/>
  <c r="IT39" i="5" s="1"/>
  <c r="LU55" i="5"/>
  <c r="MB55" i="5" s="1"/>
  <c r="KD59" i="5"/>
  <c r="KK59" i="5" s="1"/>
  <c r="SK52" i="5"/>
  <c r="SR52" i="5" s="1"/>
  <c r="PC14" i="5"/>
  <c r="PJ14" i="5" s="1"/>
  <c r="LU34" i="5"/>
  <c r="MB34" i="5" s="1"/>
  <c r="PC49" i="5"/>
  <c r="PJ49" i="5" s="1"/>
  <c r="KD13" i="5"/>
  <c r="KK13" i="5" s="1"/>
  <c r="KD44" i="5"/>
  <c r="KK44" i="5" s="1"/>
  <c r="IM68" i="5"/>
  <c r="IT68" i="5" s="1"/>
  <c r="IM53" i="5"/>
  <c r="IT53" i="5" s="1"/>
  <c r="BW31" i="5"/>
  <c r="CD31" i="5" s="1"/>
  <c r="DN49" i="5"/>
  <c r="DU49" i="5" s="1"/>
  <c r="LU6" i="5"/>
  <c r="MB6" i="5" s="1"/>
  <c r="LU62" i="5"/>
  <c r="MB62" i="5" s="1"/>
  <c r="IM52" i="5"/>
  <c r="IT52" i="5" s="1"/>
  <c r="KD4" i="5"/>
  <c r="KK4" i="5" s="1"/>
  <c r="KD34" i="5"/>
  <c r="KK34" i="5" s="1"/>
  <c r="LU63" i="5"/>
  <c r="MB63" i="5" s="1"/>
  <c r="FE46" i="5"/>
  <c r="FL46" i="5" s="1"/>
  <c r="PC69" i="5"/>
  <c r="PJ69" i="5" s="1"/>
  <c r="IM36" i="5"/>
  <c r="IT36" i="5" s="1"/>
  <c r="PC46" i="5"/>
  <c r="PJ46" i="5" s="1"/>
  <c r="BW16" i="5"/>
  <c r="KD32" i="5"/>
  <c r="KK32" i="5" s="1"/>
  <c r="AF71" i="5"/>
  <c r="AM71" i="5" s="1"/>
  <c r="QT7" i="5"/>
  <c r="RA7" i="5" s="1"/>
  <c r="DN39" i="5"/>
  <c r="DU39" i="5" s="1"/>
  <c r="LU78" i="5"/>
  <c r="MB78" i="5" s="1"/>
  <c r="QT12" i="5"/>
  <c r="RA12" i="5" s="1"/>
  <c r="IM57" i="5"/>
  <c r="IT57" i="5" s="1"/>
  <c r="GV41" i="5"/>
  <c r="HC41" i="5" s="1"/>
  <c r="QT65" i="5"/>
  <c r="RA65" i="5" s="1"/>
  <c r="PC5" i="5"/>
  <c r="PJ5" i="5" s="1"/>
  <c r="FE91" i="5"/>
  <c r="FL91" i="5" s="1"/>
  <c r="BW78" i="5"/>
  <c r="CD78" i="5" s="1"/>
  <c r="AF109" i="5"/>
  <c r="AM109" i="5" s="1"/>
  <c r="KD95" i="5"/>
  <c r="KK95" i="5" s="1"/>
  <c r="GV43" i="5"/>
  <c r="HC43" i="5" s="1"/>
  <c r="BW70" i="5"/>
  <c r="CD70" i="5" s="1"/>
  <c r="NL61" i="5"/>
  <c r="NS61" i="5" s="1"/>
  <c r="LU107" i="5"/>
  <c r="MB107" i="5" s="1"/>
  <c r="FE83" i="5"/>
  <c r="FL83" i="5" s="1"/>
  <c r="GV67" i="5"/>
  <c r="HC67" i="5" s="1"/>
  <c r="DN78" i="5"/>
  <c r="DU78" i="5" s="1"/>
  <c r="NL92" i="5"/>
  <c r="NS92" i="5" s="1"/>
  <c r="IM86" i="5"/>
  <c r="IT86" i="5" s="1"/>
  <c r="FE115" i="5"/>
  <c r="FL115" i="5" s="1"/>
  <c r="AF102" i="5"/>
  <c r="AM102" i="5" s="1"/>
  <c r="DN86" i="5"/>
  <c r="DU86" i="5" s="1"/>
  <c r="BW107" i="5"/>
  <c r="CD107" i="5" s="1"/>
  <c r="PC96" i="5"/>
  <c r="PJ96" i="5" s="1"/>
  <c r="KD81" i="5"/>
  <c r="KK81" i="5" s="1"/>
  <c r="SK92" i="5"/>
  <c r="SR92" i="5" s="1"/>
  <c r="QT95" i="5"/>
  <c r="RA95" i="5" s="1"/>
  <c r="NL100" i="5"/>
  <c r="NS100" i="5" s="1"/>
  <c r="DN75" i="5"/>
  <c r="DU75" i="5" s="1"/>
  <c r="FE101" i="5"/>
  <c r="FL101" i="5" s="1"/>
  <c r="LU115" i="5"/>
  <c r="MB115" i="5" s="1"/>
  <c r="QT105" i="5"/>
  <c r="RA105" i="5" s="1"/>
  <c r="PC105" i="5"/>
  <c r="PJ105" i="5" s="1"/>
  <c r="BW114" i="5"/>
  <c r="CD114" i="5" s="1"/>
  <c r="KD115" i="5"/>
  <c r="KK115" i="5" s="1"/>
  <c r="BW61" i="5"/>
  <c r="CD61" i="5" s="1"/>
  <c r="BW79" i="5"/>
  <c r="CD79" i="5" s="1"/>
  <c r="FE49" i="5"/>
  <c r="FL49" i="5" s="1"/>
  <c r="LU15" i="5"/>
  <c r="MB15" i="5" s="1"/>
  <c r="AF40" i="5"/>
  <c r="AM40" i="5" s="1"/>
  <c r="IM31" i="5"/>
  <c r="IT31" i="5" s="1"/>
  <c r="SK32" i="5"/>
  <c r="SR32" i="5" s="1"/>
  <c r="LU60" i="5"/>
  <c r="MB60" i="5" s="1"/>
  <c r="GV78" i="5"/>
  <c r="HC78" i="5" s="1"/>
  <c r="KD61" i="5"/>
  <c r="KK61" i="5" s="1"/>
  <c r="SK15" i="5"/>
  <c r="SR15" i="5" s="1"/>
  <c r="BW52" i="5"/>
  <c r="CD52" i="5" s="1"/>
  <c r="SK14" i="5"/>
  <c r="SR14" i="5" s="1"/>
  <c r="DN60" i="5"/>
  <c r="DU60" i="5" s="1"/>
  <c r="IM35" i="5"/>
  <c r="IT35" i="5" s="1"/>
  <c r="SK40" i="5"/>
  <c r="SR40" i="5" s="1"/>
  <c r="BW66" i="5"/>
  <c r="CD66" i="5" s="1"/>
  <c r="FE48" i="5"/>
  <c r="FL48" i="5" s="1"/>
  <c r="IM45" i="5"/>
  <c r="IT45" i="5" s="1"/>
  <c r="NL6" i="5"/>
  <c r="NS6" i="5" s="1"/>
  <c r="DN50" i="5"/>
  <c r="DU50" i="5" s="1"/>
  <c r="DN71" i="5"/>
  <c r="DU71" i="5" s="1"/>
  <c r="IM51" i="5"/>
  <c r="IT51" i="5" s="1"/>
  <c r="KD40" i="5"/>
  <c r="KK40" i="5" s="1"/>
  <c r="LU54" i="5"/>
  <c r="MB54" i="5" s="1"/>
  <c r="NL67" i="5"/>
  <c r="NS67" i="5" s="1"/>
  <c r="KD16" i="5"/>
  <c r="KK16" i="5" s="1"/>
  <c r="KD76" i="5"/>
  <c r="KK76" i="5" s="1"/>
  <c r="PC48" i="5"/>
  <c r="PJ48" i="5" s="1"/>
  <c r="KD67" i="5"/>
  <c r="KK67" i="5" s="1"/>
  <c r="QT47" i="5"/>
  <c r="RA47" i="5" s="1"/>
  <c r="NL8" i="5"/>
  <c r="NS8" i="5" s="1"/>
  <c r="FE39" i="5"/>
  <c r="FL39" i="5" s="1"/>
  <c r="GV83" i="5"/>
  <c r="HC83" i="5" s="1"/>
  <c r="DN45" i="5"/>
  <c r="DU45" i="5" s="1"/>
  <c r="KD66" i="5"/>
  <c r="KK66" i="5" s="1"/>
  <c r="KD38" i="5"/>
  <c r="KK38" i="5" s="1"/>
  <c r="FE58" i="5"/>
  <c r="FL58" i="5" s="1"/>
  <c r="LU66" i="5"/>
  <c r="MB66" i="5" s="1"/>
  <c r="SK57" i="5"/>
  <c r="BW46" i="5"/>
  <c r="CD46" i="5" s="1"/>
  <c r="DN58" i="5"/>
  <c r="DU58" i="5" s="1"/>
  <c r="KD73" i="5"/>
  <c r="KK73" i="5" s="1"/>
  <c r="DN95" i="5"/>
  <c r="DU95" i="5" s="1"/>
  <c r="FE113" i="5"/>
  <c r="FL113" i="5" s="1"/>
  <c r="IM33" i="5"/>
  <c r="IT33" i="5" s="1"/>
  <c r="NL96" i="5"/>
  <c r="NS96" i="5" s="1"/>
  <c r="PC72" i="5"/>
  <c r="PJ72" i="5" s="1"/>
  <c r="GV85" i="5"/>
  <c r="HC85" i="5" s="1"/>
  <c r="IM63" i="5"/>
  <c r="IT63" i="5" s="1"/>
  <c r="KD69" i="5"/>
  <c r="KK69" i="5" s="1"/>
  <c r="GV61" i="5"/>
  <c r="HC61" i="5" s="1"/>
  <c r="FE103" i="5"/>
  <c r="FL103" i="5" s="1"/>
  <c r="NL69" i="5"/>
  <c r="NS69" i="5" s="1"/>
  <c r="IM88" i="5"/>
  <c r="IT88" i="5" s="1"/>
  <c r="FE67" i="5"/>
  <c r="FL67" i="5" s="1"/>
  <c r="IM79" i="5"/>
  <c r="IT79" i="5" s="1"/>
  <c r="GV101" i="5"/>
  <c r="HC101" i="5" s="1"/>
  <c r="FE69" i="5"/>
  <c r="FL69" i="5" s="1"/>
  <c r="NL106" i="5"/>
  <c r="NS106" i="5" s="1"/>
  <c r="SK89" i="5"/>
  <c r="SR89" i="5" s="1"/>
  <c r="IM85" i="5"/>
  <c r="IT85" i="5" s="1"/>
  <c r="QT115" i="5"/>
  <c r="RA115" i="5" s="1"/>
  <c r="DN91" i="5"/>
  <c r="DU91" i="5" s="1"/>
  <c r="FE81" i="5"/>
  <c r="FL81" i="5" s="1"/>
  <c r="NL102" i="5"/>
  <c r="NS102" i="5" s="1"/>
  <c r="NL108" i="5"/>
  <c r="NS108" i="5" s="1"/>
  <c r="PC102" i="5"/>
  <c r="PJ102" i="5" s="1"/>
  <c r="PC108" i="5"/>
  <c r="PJ108" i="5" s="1"/>
  <c r="KD109" i="5"/>
  <c r="KK109" i="5" s="1"/>
  <c r="GV103" i="5"/>
  <c r="HC103" i="5" s="1"/>
  <c r="QT113" i="5"/>
  <c r="RA113" i="5" s="1"/>
  <c r="DN112" i="5"/>
  <c r="DU112" i="5" s="1"/>
  <c r="DN114" i="5"/>
  <c r="DU114" i="5" s="1"/>
  <c r="AF115" i="5"/>
  <c r="AM115" i="5" s="1"/>
  <c r="IM40" i="5"/>
  <c r="IT40" i="5" s="1"/>
  <c r="DN74" i="5"/>
  <c r="DU74" i="5" s="1"/>
  <c r="NL13" i="5"/>
  <c r="NS13" i="5" s="1"/>
  <c r="SK97" i="5"/>
  <c r="SR97" i="5" s="1"/>
  <c r="QT15" i="5"/>
  <c r="RA15" i="5" s="1"/>
  <c r="FE54" i="5"/>
  <c r="FL54" i="5" s="1"/>
  <c r="LU4" i="5"/>
  <c r="MB4" i="5" s="1"/>
  <c r="DN31" i="5"/>
  <c r="DU31" i="5" s="1"/>
  <c r="SK55" i="5"/>
  <c r="SR55" i="5" s="1"/>
  <c r="NL36" i="5"/>
  <c r="NS36" i="5" s="1"/>
  <c r="NL50" i="5"/>
  <c r="NS50" i="5" s="1"/>
  <c r="SK73" i="5"/>
  <c r="SR73" i="5" s="1"/>
  <c r="DN65" i="5"/>
  <c r="DU65" i="5" s="1"/>
  <c r="QT50" i="5"/>
  <c r="RA50" i="5" s="1"/>
  <c r="GV72" i="5"/>
  <c r="HC72" i="5" s="1"/>
  <c r="FE13" i="5"/>
  <c r="FL13" i="5" s="1"/>
  <c r="SK33" i="5"/>
  <c r="SR33" i="5" s="1"/>
  <c r="DN41" i="5"/>
  <c r="DU41" i="5" s="1"/>
  <c r="PC86" i="5"/>
  <c r="PJ86" i="5" s="1"/>
  <c r="GV35" i="5"/>
  <c r="HC35" i="5" s="1"/>
  <c r="KD50" i="5"/>
  <c r="KK50" i="5" s="1"/>
  <c r="FE33" i="5"/>
  <c r="FL33" i="5" s="1"/>
  <c r="IM82" i="5"/>
  <c r="IT82" i="5" s="1"/>
  <c r="FE5" i="5"/>
  <c r="FL5" i="5" s="1"/>
  <c r="BW40" i="5"/>
  <c r="CD40" i="5" s="1"/>
  <c r="GV59" i="5"/>
  <c r="HC59" i="5" s="1"/>
  <c r="FE62" i="5"/>
  <c r="FL62" i="5" s="1"/>
  <c r="BW57" i="5"/>
  <c r="CD57" i="5" s="1"/>
  <c r="FE86" i="5"/>
  <c r="FL86" i="5" s="1"/>
  <c r="PC18" i="5"/>
  <c r="PJ18" i="5" s="1"/>
  <c r="BW56" i="5"/>
  <c r="CD56" i="5" s="1"/>
  <c r="GV66" i="5"/>
  <c r="HC66" i="5" s="1"/>
  <c r="LU80" i="5"/>
  <c r="MB80" i="5" s="1"/>
  <c r="AF15" i="5"/>
  <c r="AM15" i="5" s="1"/>
  <c r="BW67" i="5"/>
  <c r="CD67" i="5" s="1"/>
  <c r="QT80" i="5"/>
  <c r="RA80" i="5" s="1"/>
  <c r="IM94" i="5"/>
  <c r="IT94" i="5" s="1"/>
  <c r="QT16" i="5"/>
  <c r="RA16" i="5" s="1"/>
  <c r="FE96" i="5"/>
  <c r="FL96" i="5" s="1"/>
  <c r="AF73" i="5"/>
  <c r="AM73" i="5" s="1"/>
  <c r="DN81" i="5"/>
  <c r="DU81" i="5" s="1"/>
  <c r="AF98" i="5"/>
  <c r="AM98" i="5" s="1"/>
  <c r="IM62" i="5"/>
  <c r="IT62" i="5" s="1"/>
  <c r="LU73" i="5"/>
  <c r="MB73" i="5" s="1"/>
  <c r="QT60" i="5"/>
  <c r="RA60" i="5" s="1"/>
  <c r="AF13" i="5"/>
  <c r="AM13" i="5" s="1"/>
  <c r="LU40" i="5"/>
  <c r="MB40" i="5" s="1"/>
  <c r="NL57" i="5"/>
  <c r="NS57" i="5" s="1"/>
  <c r="FE94" i="5"/>
  <c r="FL94" i="5" s="1"/>
  <c r="IM98" i="5"/>
  <c r="IT98" i="5" s="1"/>
  <c r="LU59" i="5"/>
  <c r="MB59" i="5" s="1"/>
  <c r="QT5" i="5"/>
  <c r="RA5" i="5" s="1"/>
  <c r="FE92" i="5"/>
  <c r="FL92" i="5" s="1"/>
  <c r="BW48" i="5"/>
  <c r="CD48" i="5" s="1"/>
  <c r="LU65" i="5"/>
  <c r="MB65" i="5" s="1"/>
  <c r="BW94" i="5"/>
  <c r="CD94" i="5" s="1"/>
  <c r="SK87" i="5"/>
  <c r="SR87" i="5" s="1"/>
  <c r="QT51" i="5"/>
  <c r="RA51" i="5" s="1"/>
  <c r="DN38" i="5"/>
  <c r="DU38" i="5" s="1"/>
  <c r="SK31" i="5"/>
  <c r="SR31" i="5" s="1"/>
  <c r="IM115" i="5"/>
  <c r="IT115" i="5" s="1"/>
  <c r="AF94" i="5"/>
  <c r="AM94" i="5" s="1"/>
  <c r="FE89" i="5"/>
  <c r="FL89" i="5" s="1"/>
  <c r="KD92" i="5"/>
  <c r="KK92" i="5" s="1"/>
  <c r="GV97" i="5"/>
  <c r="HC97" i="5" s="1"/>
  <c r="PC99" i="5"/>
  <c r="PJ99" i="5" s="1"/>
  <c r="PC87" i="5"/>
  <c r="PJ87" i="5" s="1"/>
  <c r="IM95" i="5"/>
  <c r="IT95" i="5" s="1"/>
  <c r="DN111" i="5"/>
  <c r="DU111" i="5" s="1"/>
  <c r="FE112" i="5"/>
  <c r="FL112" i="5" s="1"/>
  <c r="SK45" i="5"/>
  <c r="SR45" i="5" s="1"/>
  <c r="PC30" i="5"/>
  <c r="PJ30" i="5" s="1"/>
  <c r="PC93" i="5"/>
  <c r="PJ93" i="5" s="1"/>
  <c r="KD80" i="5"/>
  <c r="KK80" i="5" s="1"/>
  <c r="FE41" i="5"/>
  <c r="FL41" i="5" s="1"/>
  <c r="BW41" i="5"/>
  <c r="CD41" i="5" s="1"/>
  <c r="GV6" i="5"/>
  <c r="HC6" i="5" s="1"/>
  <c r="BW35" i="5"/>
  <c r="CD35" i="5" s="1"/>
  <c r="GV38" i="5"/>
  <c r="HC38" i="5" s="1"/>
  <c r="GV62" i="5"/>
  <c r="HC62" i="5" s="1"/>
  <c r="BW58" i="5"/>
  <c r="CD58" i="5" s="1"/>
  <c r="GV51" i="5"/>
  <c r="HC51" i="5" s="1"/>
  <c r="FE32" i="5"/>
  <c r="FL32" i="5" s="1"/>
  <c r="AF7" i="5"/>
  <c r="AM7" i="5" s="1"/>
  <c r="DN37" i="5"/>
  <c r="DU37" i="5" s="1"/>
  <c r="BW64" i="5"/>
  <c r="CD64" i="5" s="1"/>
  <c r="QT71" i="5"/>
  <c r="RA71" i="5" s="1"/>
  <c r="FE106" i="5"/>
  <c r="FL106" i="5" s="1"/>
  <c r="AF14" i="5"/>
  <c r="AM14" i="5" s="1"/>
  <c r="LU53" i="5"/>
  <c r="MB53" i="5" s="1"/>
  <c r="KD79" i="5"/>
  <c r="KK79" i="5" s="1"/>
  <c r="GV31" i="5"/>
  <c r="HC31" i="5" s="1"/>
  <c r="PC45" i="5"/>
  <c r="PJ45" i="5" s="1"/>
  <c r="LU51" i="5"/>
  <c r="MB51" i="5" s="1"/>
  <c r="GV45" i="5"/>
  <c r="HC45" i="5" s="1"/>
  <c r="SK62" i="5"/>
  <c r="IM50" i="5"/>
  <c r="IT50" i="5" s="1"/>
  <c r="KD33" i="5"/>
  <c r="KK33" i="5" s="1"/>
  <c r="SK58" i="5"/>
  <c r="FE34" i="5"/>
  <c r="FL34" i="5" s="1"/>
  <c r="PC64" i="5"/>
  <c r="PJ64" i="5" s="1"/>
  <c r="KD37" i="5"/>
  <c r="KK37" i="5" s="1"/>
  <c r="FE64" i="5"/>
  <c r="FL64" i="5" s="1"/>
  <c r="PC68" i="5"/>
  <c r="PJ68" i="5" s="1"/>
  <c r="NL16" i="5"/>
  <c r="NS16" i="5" s="1"/>
  <c r="KD78" i="5"/>
  <c r="KK78" i="5" s="1"/>
  <c r="GV73" i="5"/>
  <c r="HC73" i="5" s="1"/>
  <c r="BW34" i="5"/>
  <c r="CD34" i="5" s="1"/>
  <c r="NL7" i="5"/>
  <c r="NS7" i="5" s="1"/>
  <c r="QT88" i="5"/>
  <c r="RA88" i="5" s="1"/>
  <c r="PC29" i="5"/>
  <c r="PJ29" i="5" s="1"/>
  <c r="FE50" i="5"/>
  <c r="FL50" i="5" s="1"/>
  <c r="PC53" i="5"/>
  <c r="PJ53" i="5" s="1"/>
  <c r="KD70" i="5"/>
  <c r="KK70" i="5" s="1"/>
  <c r="DN16" i="5"/>
  <c r="DU16" i="5" s="1"/>
  <c r="GV33" i="5"/>
  <c r="HC33" i="5" s="1"/>
  <c r="PC59" i="5"/>
  <c r="PJ59" i="5" s="1"/>
  <c r="AF58" i="5"/>
  <c r="AM58" i="5" s="1"/>
  <c r="PC20" i="5"/>
  <c r="PJ20" i="5" s="1"/>
  <c r="PC7" i="5"/>
  <c r="PJ7" i="5" s="1"/>
  <c r="SK85" i="5"/>
  <c r="SR85" i="5" s="1"/>
  <c r="DN55" i="5"/>
  <c r="DU55" i="5" s="1"/>
  <c r="IM4" i="5"/>
  <c r="IT4" i="5" s="1"/>
  <c r="KD5" i="5"/>
  <c r="KK5" i="5" s="1"/>
  <c r="KD72" i="5"/>
  <c r="KK72" i="5" s="1"/>
  <c r="PC8" i="5"/>
  <c r="PJ8" i="5" s="1"/>
  <c r="GV47" i="5"/>
  <c r="HC47" i="5" s="1"/>
  <c r="DN83" i="5"/>
  <c r="DU83" i="5" s="1"/>
  <c r="DN53" i="5"/>
  <c r="DU53" i="5" s="1"/>
  <c r="QT75" i="5"/>
  <c r="RA75" i="5" s="1"/>
  <c r="QT85" i="5"/>
  <c r="RA85" i="5" s="1"/>
  <c r="GV48" i="5"/>
  <c r="HC48" i="5" s="1"/>
  <c r="BW68" i="5"/>
  <c r="CD68" i="5" s="1"/>
  <c r="SK90" i="5"/>
  <c r="SR90" i="5" s="1"/>
  <c r="KD104" i="5"/>
  <c r="KK104" i="5" s="1"/>
  <c r="NL65" i="5"/>
  <c r="NS65" i="5" s="1"/>
  <c r="BW92" i="5"/>
  <c r="CD92" i="5" s="1"/>
  <c r="AF67" i="5"/>
  <c r="AM67" i="5" s="1"/>
  <c r="BW84" i="5"/>
  <c r="CD84" i="5" s="1"/>
  <c r="DN102" i="5"/>
  <c r="DU102" i="5" s="1"/>
  <c r="LU87" i="5"/>
  <c r="MB87" i="5" s="1"/>
  <c r="PC91" i="5"/>
  <c r="PJ91" i="5" s="1"/>
  <c r="GV81" i="5"/>
  <c r="HC81" i="5" s="1"/>
  <c r="QT101" i="5"/>
  <c r="RA101" i="5" s="1"/>
  <c r="BW115" i="5"/>
  <c r="CD115" i="5" s="1"/>
  <c r="KD106" i="5"/>
  <c r="KK106" i="5" s="1"/>
  <c r="SK100" i="5"/>
  <c r="SR100" i="5" s="1"/>
  <c r="QT96" i="5"/>
  <c r="RA96" i="5" s="1"/>
  <c r="IM106" i="5"/>
  <c r="IT106" i="5" s="1"/>
  <c r="AF106" i="5"/>
  <c r="AM106" i="5" s="1"/>
  <c r="SK47" i="5"/>
  <c r="FE75" i="5"/>
  <c r="FL75" i="5" s="1"/>
  <c r="DN51" i="5"/>
  <c r="DU51" i="5" s="1"/>
  <c r="IM108" i="5"/>
  <c r="IT108" i="5" s="1"/>
  <c r="SK66" i="5"/>
  <c r="NL84" i="5"/>
  <c r="NS84" i="5" s="1"/>
  <c r="IM90" i="5"/>
  <c r="IT90" i="5" s="1"/>
  <c r="NL103" i="5"/>
  <c r="NS103" i="5" s="1"/>
  <c r="PC52" i="5"/>
  <c r="PJ52" i="5" s="1"/>
  <c r="IM59" i="5"/>
  <c r="IT59" i="5" s="1"/>
  <c r="QT36" i="5"/>
  <c r="RA36" i="5" s="1"/>
  <c r="KD89" i="5"/>
  <c r="KK89" i="5" s="1"/>
  <c r="BW44" i="5"/>
  <c r="CD44" i="5" s="1"/>
  <c r="AF12" i="5"/>
  <c r="AM12" i="5" s="1"/>
  <c r="DN52" i="5"/>
  <c r="DU52" i="5" s="1"/>
  <c r="KD36" i="5"/>
  <c r="KK36" i="5" s="1"/>
  <c r="NL63" i="5"/>
  <c r="NS63" i="5" s="1"/>
  <c r="NL60" i="5"/>
  <c r="NS60" i="5" s="1"/>
  <c r="IM93" i="5"/>
  <c r="IT93" i="5" s="1"/>
  <c r="QT66" i="5"/>
  <c r="RA66" i="5" s="1"/>
  <c r="GV99" i="5"/>
  <c r="HC99" i="5" s="1"/>
  <c r="GV96" i="5"/>
  <c r="HC96" i="5" s="1"/>
  <c r="FE97" i="5"/>
  <c r="FL97" i="5" s="1"/>
  <c r="KD85" i="5"/>
  <c r="KK85" i="5" s="1"/>
  <c r="QT99" i="5"/>
  <c r="RA99" i="5" s="1"/>
  <c r="SK112" i="5"/>
  <c r="SR112" i="5" s="1"/>
  <c r="NL91" i="5"/>
  <c r="NS91" i="5" s="1"/>
  <c r="SK68" i="5"/>
  <c r="PC42" i="5"/>
  <c r="PJ42" i="5" s="1"/>
  <c r="NL85" i="5"/>
  <c r="NS85" i="5" s="1"/>
  <c r="AF43" i="5"/>
  <c r="AM43" i="5" s="1"/>
  <c r="NL33" i="5"/>
  <c r="NS33" i="5" s="1"/>
  <c r="DN8" i="5"/>
  <c r="DU8" i="5" s="1"/>
  <c r="DN5" i="5"/>
  <c r="DU5" i="5" s="1"/>
  <c r="IM34" i="5"/>
  <c r="IT34" i="5" s="1"/>
  <c r="DN66" i="5"/>
  <c r="DU66" i="5" s="1"/>
  <c r="GV39" i="5"/>
  <c r="HC39" i="5" s="1"/>
  <c r="LU91" i="5"/>
  <c r="MB91" i="5" s="1"/>
  <c r="QT45" i="5"/>
  <c r="RA45" i="5" s="1"/>
  <c r="FE52" i="5"/>
  <c r="FL52" i="5" s="1"/>
  <c r="KD57" i="5"/>
  <c r="KK57" i="5" s="1"/>
  <c r="DN40" i="5"/>
  <c r="DU40" i="5" s="1"/>
  <c r="PC65" i="5"/>
  <c r="PJ65" i="5" s="1"/>
  <c r="FE82" i="5"/>
  <c r="FL82" i="5" s="1"/>
  <c r="AF46" i="5"/>
  <c r="AM46" i="5" s="1"/>
  <c r="DN32" i="5"/>
  <c r="DU32" i="5" s="1"/>
  <c r="PC84" i="5"/>
  <c r="PJ84" i="5" s="1"/>
  <c r="BW76" i="5"/>
  <c r="CD76" i="5" s="1"/>
  <c r="AF87" i="5"/>
  <c r="AM87" i="5" s="1"/>
  <c r="BW51" i="5"/>
  <c r="CD51" i="5" s="1"/>
  <c r="NL42" i="5"/>
  <c r="NS42" i="5" s="1"/>
  <c r="QT89" i="5"/>
  <c r="RA89" i="5" s="1"/>
  <c r="SK110" i="5"/>
  <c r="SR110" i="5" s="1"/>
  <c r="KD68" i="5"/>
  <c r="KK68" i="5" s="1"/>
  <c r="GV87" i="5"/>
  <c r="HC87" i="5" s="1"/>
  <c r="SK56" i="5"/>
  <c r="SR56" i="5" s="1"/>
  <c r="PC76" i="5"/>
  <c r="PJ76" i="5" s="1"/>
  <c r="SK104" i="5"/>
  <c r="SR104" i="5" s="1"/>
  <c r="FE85" i="5"/>
  <c r="FL85" i="5" s="1"/>
  <c r="KD105" i="5"/>
  <c r="KK105" i="5" s="1"/>
  <c r="BW98" i="5"/>
  <c r="CD98" i="5" s="1"/>
  <c r="AF81" i="5"/>
  <c r="AM81" i="5" s="1"/>
  <c r="AF104" i="5"/>
  <c r="AM104" i="5" s="1"/>
  <c r="SK101" i="5"/>
  <c r="SR101" i="5" s="1"/>
  <c r="KD93" i="5"/>
  <c r="KK93" i="5" s="1"/>
  <c r="AF35" i="5"/>
  <c r="AM35" i="5" s="1"/>
  <c r="PC21" i="5"/>
  <c r="PJ21" i="5" s="1"/>
  <c r="NL66" i="5"/>
  <c r="NS66" i="5" s="1"/>
  <c r="GV40" i="5"/>
  <c r="HC40" i="5" s="1"/>
  <c r="PC47" i="5"/>
  <c r="PJ47" i="5" s="1"/>
  <c r="KD12" i="5"/>
  <c r="KK12" i="5" s="1"/>
  <c r="BW15" i="5"/>
  <c r="DN56" i="5"/>
  <c r="DU56" i="5" s="1"/>
  <c r="NL4" i="5"/>
  <c r="NS4" i="5" s="1"/>
  <c r="FE51" i="5"/>
  <c r="FL51" i="5" s="1"/>
  <c r="GV88" i="5"/>
  <c r="HC88" i="5" s="1"/>
  <c r="SK76" i="5"/>
  <c r="SR76" i="5" s="1"/>
  <c r="IM55" i="5"/>
  <c r="IT55" i="5" s="1"/>
  <c r="GV111" i="5"/>
  <c r="HC111" i="5" s="1"/>
  <c r="IM104" i="5"/>
  <c r="IT104" i="5" s="1"/>
  <c r="BW97" i="5"/>
  <c r="CD97" i="5" s="1"/>
  <c r="BW109" i="5"/>
  <c r="CD109" i="5" s="1"/>
  <c r="BW106" i="5"/>
  <c r="CD106" i="5" s="1"/>
  <c r="FE105" i="5"/>
  <c r="FL105" i="5" s="1"/>
  <c r="NL14" i="5"/>
  <c r="NS14" i="5" s="1"/>
  <c r="DN12" i="5"/>
  <c r="DU12" i="5" s="1"/>
  <c r="LU35" i="5"/>
  <c r="MB35" i="5" s="1"/>
  <c r="DN7" i="5"/>
  <c r="DU7" i="5" s="1"/>
  <c r="SK71" i="5"/>
  <c r="LU58" i="5"/>
  <c r="MB58" i="5" s="1"/>
  <c r="SK81" i="5"/>
  <c r="SR81" i="5" s="1"/>
  <c r="IM67" i="5"/>
  <c r="IT67" i="5" s="1"/>
  <c r="NL80" i="5"/>
  <c r="NS80" i="5" s="1"/>
  <c r="QT73" i="5"/>
  <c r="RA73" i="5" s="1"/>
  <c r="LU111" i="5"/>
  <c r="MB111" i="5" s="1"/>
  <c r="KD96" i="5"/>
  <c r="KK96" i="5" s="1"/>
  <c r="DN69" i="5"/>
  <c r="DU69" i="5" s="1"/>
  <c r="SK94" i="5"/>
  <c r="SR94" i="5" s="1"/>
  <c r="GV91" i="5"/>
  <c r="HC91" i="5" s="1"/>
  <c r="LU88" i="5"/>
  <c r="MB88" i="5" s="1"/>
  <c r="FE104" i="5"/>
  <c r="FL104" i="5" s="1"/>
  <c r="BW101" i="5"/>
  <c r="CD101" i="5" s="1"/>
  <c r="DN101" i="5"/>
  <c r="DU101" i="5" s="1"/>
  <c r="NL104" i="5"/>
  <c r="NS104" i="5" s="1"/>
  <c r="GV42" i="5"/>
  <c r="HC42" i="5" s="1"/>
  <c r="PC34" i="5"/>
  <c r="PJ34" i="5" s="1"/>
  <c r="PC58" i="5"/>
  <c r="PJ58" i="5" s="1"/>
  <c r="DN15" i="5"/>
  <c r="DU15" i="5" s="1"/>
  <c r="SK60" i="5"/>
  <c r="SR60" i="5" s="1"/>
  <c r="GV53" i="5"/>
  <c r="HC53" i="5" s="1"/>
  <c r="QT53" i="5"/>
  <c r="RA53" i="5" s="1"/>
  <c r="FE43" i="5"/>
  <c r="FL43" i="5" s="1"/>
  <c r="NL86" i="5"/>
  <c r="NS86" i="5" s="1"/>
  <c r="DN97" i="5"/>
  <c r="DU97" i="5" s="1"/>
  <c r="PC101" i="5"/>
  <c r="PJ101" i="5" s="1"/>
  <c r="SK41" i="5"/>
  <c r="SR41" i="5" s="1"/>
  <c r="KD88" i="5"/>
  <c r="KK88" i="5" s="1"/>
  <c r="BW39" i="5"/>
  <c r="CD39" i="5" s="1"/>
  <c r="KD62" i="5"/>
  <c r="KK62" i="5" s="1"/>
  <c r="LU97" i="5"/>
  <c r="MB97" i="5" s="1"/>
  <c r="QT111" i="5"/>
  <c r="RA111" i="5" s="1"/>
  <c r="KD101" i="5"/>
  <c r="KK101" i="5" s="1"/>
  <c r="IM73" i="5"/>
  <c r="IT73" i="5" s="1"/>
  <c r="IM70" i="5"/>
  <c r="IT70" i="5" s="1"/>
  <c r="IM74" i="5"/>
  <c r="IT74" i="5" s="1"/>
  <c r="GV98" i="5"/>
  <c r="HC98" i="5" s="1"/>
  <c r="SK80" i="5"/>
  <c r="SR80" i="5" s="1"/>
  <c r="KD86" i="5"/>
  <c r="KK86" i="5" s="1"/>
  <c r="IM91" i="5"/>
  <c r="IT91" i="5" s="1"/>
  <c r="LU104" i="5"/>
  <c r="MB104" i="5" s="1"/>
  <c r="SK88" i="5"/>
  <c r="SR88" i="5" s="1"/>
  <c r="PC111" i="5"/>
  <c r="PJ111" i="5" s="1"/>
  <c r="GV112" i="5"/>
  <c r="HC112" i="5" s="1"/>
  <c r="DN100" i="5"/>
  <c r="DU100" i="5" s="1"/>
  <c r="SK107" i="5"/>
  <c r="SR107" i="5" s="1"/>
  <c r="AF110" i="5"/>
  <c r="AM110" i="5" s="1"/>
  <c r="SK109" i="5"/>
  <c r="SR109" i="5" s="1"/>
  <c r="AF108" i="5"/>
  <c r="AM108" i="5" s="1"/>
  <c r="SK74" i="5"/>
  <c r="SR74" i="5" s="1"/>
  <c r="QT33" i="5"/>
  <c r="RA33" i="5" s="1"/>
  <c r="IM38" i="5"/>
  <c r="IT38" i="5" s="1"/>
  <c r="PC85" i="5"/>
  <c r="PJ85" i="5" s="1"/>
  <c r="SK59" i="5"/>
  <c r="SR59" i="5" s="1"/>
  <c r="QT94" i="5"/>
  <c r="RA94" i="5" s="1"/>
  <c r="QT58" i="5"/>
  <c r="RA58" i="5" s="1"/>
  <c r="KD35" i="5"/>
  <c r="KK35" i="5" s="1"/>
  <c r="SK82" i="5"/>
  <c r="SR82" i="5" s="1"/>
  <c r="BW87" i="5"/>
  <c r="CD87" i="5" s="1"/>
  <c r="IM60" i="5"/>
  <c r="IT60" i="5" s="1"/>
  <c r="PC67" i="5"/>
  <c r="PJ67" i="5" s="1"/>
  <c r="QT62" i="5"/>
  <c r="RA62" i="5" s="1"/>
  <c r="NL58" i="5"/>
  <c r="NS58" i="5" s="1"/>
  <c r="LU68" i="5"/>
  <c r="MB68" i="5" s="1"/>
  <c r="BW59" i="5"/>
  <c r="CD59" i="5" s="1"/>
  <c r="KD31" i="5"/>
  <c r="KK31" i="5" s="1"/>
  <c r="DN76" i="5"/>
  <c r="DU76" i="5" s="1"/>
  <c r="SK91" i="5"/>
  <c r="SR91" i="5" s="1"/>
  <c r="BW74" i="5"/>
  <c r="CD74" i="5" s="1"/>
  <c r="QT109" i="5"/>
  <c r="RA109" i="5" s="1"/>
  <c r="PC71" i="5"/>
  <c r="PJ71" i="5" s="1"/>
  <c r="SK79" i="5"/>
  <c r="SR79" i="5" s="1"/>
  <c r="IM105" i="5"/>
  <c r="IT105" i="5" s="1"/>
  <c r="DN88" i="5"/>
  <c r="DU88" i="5" s="1"/>
  <c r="BW96" i="5"/>
  <c r="CD96" i="5" s="1"/>
  <c r="GV105" i="5"/>
  <c r="HC105" i="5" s="1"/>
  <c r="KD107" i="5"/>
  <c r="KK107" i="5" s="1"/>
  <c r="QT106" i="5"/>
  <c r="RA106" i="5" s="1"/>
  <c r="IM113" i="5"/>
  <c r="IT113" i="5" s="1"/>
  <c r="AF111" i="5"/>
  <c r="AM111" i="5" s="1"/>
  <c r="SK7" i="5"/>
  <c r="SR7" i="5" s="1"/>
  <c r="BW5" i="5"/>
  <c r="CD5" i="5" s="1"/>
  <c r="QT31" i="5"/>
  <c r="RA31" i="5" s="1"/>
  <c r="NL59" i="5"/>
  <c r="NS59" i="5" s="1"/>
  <c r="SK102" i="5"/>
  <c r="SR102" i="5" s="1"/>
  <c r="GV54" i="5"/>
  <c r="HC54" i="5" s="1"/>
  <c r="LU86" i="5"/>
  <c r="MB86" i="5" s="1"/>
  <c r="QT57" i="5"/>
  <c r="RA57" i="5" s="1"/>
  <c r="PC110" i="5"/>
  <c r="PJ110" i="5" s="1"/>
  <c r="DN61" i="5"/>
  <c r="DU61" i="5" s="1"/>
  <c r="PC60" i="5"/>
  <c r="PJ60" i="5" s="1"/>
  <c r="QT42" i="5"/>
  <c r="RA42" i="5" s="1"/>
  <c r="SK39" i="5"/>
  <c r="SR39" i="5" s="1"/>
  <c r="NL37" i="5"/>
  <c r="NS37" i="5" s="1"/>
  <c r="NL70" i="5"/>
  <c r="NS70" i="5" s="1"/>
  <c r="LU84" i="5"/>
  <c r="MB84" i="5" s="1"/>
  <c r="DN33" i="5"/>
  <c r="DU33" i="5" s="1"/>
  <c r="AF45" i="5"/>
  <c r="AM45" i="5" s="1"/>
  <c r="GV69" i="5"/>
  <c r="HC69" i="5" s="1"/>
  <c r="PC88" i="5"/>
  <c r="PJ88" i="5" s="1"/>
  <c r="DN57" i="5"/>
  <c r="DU57" i="5" s="1"/>
  <c r="GV110" i="5"/>
  <c r="HC110" i="5" s="1"/>
  <c r="DN79" i="5"/>
  <c r="DU79" i="5" s="1"/>
  <c r="QT98" i="5"/>
  <c r="RA98" i="5" s="1"/>
  <c r="LU90" i="5"/>
  <c r="MB90" i="5" s="1"/>
  <c r="GV106" i="5"/>
  <c r="HC106" i="5" s="1"/>
  <c r="GV102" i="5"/>
  <c r="HC102" i="5" s="1"/>
  <c r="GV84" i="5"/>
  <c r="HC84" i="5" s="1"/>
  <c r="PC106" i="5"/>
  <c r="PJ106" i="5" s="1"/>
  <c r="SK108" i="5"/>
  <c r="SR108" i="5" s="1"/>
  <c r="IM100" i="5"/>
  <c r="IT100" i="5" s="1"/>
  <c r="AF38" i="5"/>
  <c r="AM38" i="5" s="1"/>
  <c r="QT13" i="5"/>
  <c r="RA13" i="5" s="1"/>
  <c r="NL45" i="5"/>
  <c r="NS45" i="5" s="1"/>
  <c r="SK16" i="5"/>
  <c r="SR16" i="5" s="1"/>
  <c r="IM84" i="5"/>
  <c r="IT84" i="5" s="1"/>
  <c r="LU103" i="5"/>
  <c r="MB103" i="5" s="1"/>
  <c r="IM13" i="5"/>
  <c r="IT13" i="5" s="1"/>
  <c r="BW55" i="5"/>
  <c r="CD55" i="5" s="1"/>
  <c r="DN87" i="5"/>
  <c r="DU87" i="5" s="1"/>
  <c r="DN67" i="5"/>
  <c r="DU67" i="5" s="1"/>
  <c r="NL93" i="5"/>
  <c r="NS93" i="5" s="1"/>
  <c r="SK44" i="5"/>
  <c r="SR44" i="5" s="1"/>
  <c r="BW63" i="5"/>
  <c r="CD63" i="5" s="1"/>
  <c r="NL64" i="5"/>
  <c r="NS64" i="5" s="1"/>
  <c r="LU75" i="5"/>
  <c r="MB75" i="5" s="1"/>
  <c r="SK86" i="5"/>
  <c r="SR86" i="5" s="1"/>
  <c r="LU105" i="5"/>
  <c r="MB105" i="5" s="1"/>
  <c r="GV104" i="5"/>
  <c r="HC104" i="5" s="1"/>
  <c r="GV108" i="5"/>
  <c r="HC108" i="5" s="1"/>
  <c r="QT97" i="5"/>
  <c r="RA97" i="5" s="1"/>
  <c r="BW112" i="5"/>
  <c r="CD112" i="5" s="1"/>
  <c r="FE108" i="5"/>
  <c r="FL108" i="5" s="1"/>
  <c r="DN115" i="5"/>
  <c r="DU115" i="5" s="1"/>
  <c r="PC23" i="5"/>
  <c r="PJ23" i="5" s="1"/>
  <c r="GV36" i="5"/>
  <c r="HC36" i="5" s="1"/>
  <c r="DN34" i="5"/>
  <c r="DU34" i="5" s="1"/>
  <c r="NL31" i="5"/>
  <c r="NS31" i="5" s="1"/>
  <c r="FE78" i="5"/>
  <c r="FL78" i="5" s="1"/>
  <c r="AF99" i="5"/>
  <c r="AM99" i="5" s="1"/>
  <c r="SK12" i="5"/>
  <c r="SR12" i="5" s="1"/>
  <c r="IM32" i="5"/>
  <c r="IT32" i="5" s="1"/>
  <c r="GV93" i="5"/>
  <c r="HC93" i="5" s="1"/>
  <c r="LU109" i="5"/>
  <c r="MB109" i="5" s="1"/>
  <c r="QT67" i="5"/>
  <c r="RA67" i="5" s="1"/>
  <c r="NL74" i="5"/>
  <c r="NS74" i="5" s="1"/>
  <c r="GV65" i="5"/>
  <c r="HC65" i="5" s="1"/>
  <c r="IM75" i="5"/>
  <c r="IT75" i="5" s="1"/>
  <c r="BW37" i="5"/>
  <c r="CD37" i="5" s="1"/>
  <c r="QT82" i="5"/>
  <c r="RA82" i="5" s="1"/>
  <c r="PC79" i="5"/>
  <c r="PJ79" i="5" s="1"/>
  <c r="DN80" i="5"/>
  <c r="DU80" i="5" s="1"/>
  <c r="LU69" i="5"/>
  <c r="MB69" i="5" s="1"/>
  <c r="SK106" i="5"/>
  <c r="SR106" i="5" s="1"/>
  <c r="BW91" i="5"/>
  <c r="CD91" i="5" s="1"/>
  <c r="LU108" i="5"/>
  <c r="MB108" i="5" s="1"/>
  <c r="FE114" i="5"/>
  <c r="FL114" i="5" s="1"/>
  <c r="KD102" i="5"/>
  <c r="KK102" i="5" s="1"/>
  <c r="GV109" i="5"/>
  <c r="HC109" i="5" s="1"/>
  <c r="SK115" i="5"/>
  <c r="SR115" i="5" s="1"/>
  <c r="QT102" i="5"/>
  <c r="RA102" i="5" s="1"/>
  <c r="AF62" i="5"/>
  <c r="AM62" i="5" s="1"/>
  <c r="GV15" i="5"/>
  <c r="HC15" i="5" s="1"/>
  <c r="GV57" i="5"/>
  <c r="HC57" i="5" s="1"/>
  <c r="AF100" i="5"/>
  <c r="AM100" i="5" s="1"/>
  <c r="SK13" i="5"/>
  <c r="SR13" i="5" s="1"/>
  <c r="PC100" i="5"/>
  <c r="PJ100" i="5" s="1"/>
  <c r="FE70" i="5"/>
  <c r="FL70" i="5" s="1"/>
  <c r="PC4" i="5"/>
  <c r="PJ4" i="5" s="1"/>
  <c r="SK70" i="5"/>
  <c r="SR70" i="5" s="1"/>
  <c r="QT48" i="5"/>
  <c r="RA48" i="5" s="1"/>
  <c r="IM109" i="5"/>
  <c r="IT109" i="5" s="1"/>
  <c r="LU64" i="5"/>
  <c r="MB64" i="5" s="1"/>
  <c r="QT81" i="5"/>
  <c r="RA81" i="5" s="1"/>
  <c r="AF96" i="5"/>
  <c r="AM96" i="5" s="1"/>
  <c r="QT114" i="5"/>
  <c r="RA114" i="5" s="1"/>
  <c r="FE73" i="5"/>
  <c r="FL73" i="5" s="1"/>
  <c r="KD91" i="5"/>
  <c r="KK91" i="5" s="1"/>
  <c r="PC107" i="5"/>
  <c r="PJ107" i="5" s="1"/>
  <c r="GV92" i="5"/>
  <c r="HC92" i="5" s="1"/>
  <c r="FE102" i="5"/>
  <c r="FL102" i="5" s="1"/>
  <c r="NL112" i="5"/>
  <c r="NS112" i="5" s="1"/>
  <c r="BW103" i="5"/>
  <c r="CD103" i="5" s="1"/>
  <c r="FE16" i="5"/>
  <c r="FL16" i="5" s="1"/>
  <c r="KD14" i="5"/>
  <c r="KK14" i="5" s="1"/>
  <c r="BW6" i="5"/>
  <c r="CD6" i="5" s="1"/>
  <c r="FE37" i="5"/>
  <c r="FL37" i="5" s="1"/>
  <c r="PC10" i="5"/>
  <c r="PJ10" i="5" s="1"/>
  <c r="BW93" i="5"/>
  <c r="CD93" i="5" s="1"/>
  <c r="SK46" i="5"/>
  <c r="IM71" i="5"/>
  <c r="IT71" i="5" s="1"/>
  <c r="LU37" i="5"/>
  <c r="MB37" i="5" s="1"/>
  <c r="NL56" i="5"/>
  <c r="NS56" i="5" s="1"/>
  <c r="GV50" i="5"/>
  <c r="HC50" i="5" s="1"/>
  <c r="IM76" i="5"/>
  <c r="IT76" i="5" s="1"/>
  <c r="IM83" i="5"/>
  <c r="IT83" i="5" s="1"/>
  <c r="SK64" i="5"/>
  <c r="QT86" i="5"/>
  <c r="RA86" i="5" s="1"/>
  <c r="NL110" i="5"/>
  <c r="NS110" i="5" s="1"/>
  <c r="LU92" i="5"/>
  <c r="MB92" i="5" s="1"/>
  <c r="IM102" i="5"/>
  <c r="IT102" i="5" s="1"/>
  <c r="QT112" i="5"/>
  <c r="RA112" i="5" s="1"/>
  <c r="FE98" i="5"/>
  <c r="FL98" i="5" s="1"/>
  <c r="DN113" i="5"/>
  <c r="DU113" i="5" s="1"/>
  <c r="LU100" i="5"/>
  <c r="MB100" i="5" s="1"/>
  <c r="SK114" i="5"/>
  <c r="SR114" i="5" s="1"/>
  <c r="LU16" i="5"/>
  <c r="MB16" i="5" s="1"/>
  <c r="KD60" i="5"/>
  <c r="KK60" i="5" s="1"/>
  <c r="IM54" i="5"/>
  <c r="IT54" i="5" s="1"/>
  <c r="IM12" i="5"/>
  <c r="IT12" i="5" s="1"/>
  <c r="LU31" i="5"/>
  <c r="MB31" i="5" s="1"/>
  <c r="NL71" i="5"/>
  <c r="NS71" i="5" s="1"/>
  <c r="QT37" i="5"/>
  <c r="RA37" i="5" s="1"/>
  <c r="DN72" i="5"/>
  <c r="DU72" i="5" s="1"/>
  <c r="AF79" i="5"/>
  <c r="AM79" i="5" s="1"/>
  <c r="SK67" i="5"/>
  <c r="SR67" i="5" s="1"/>
  <c r="KD65" i="5"/>
  <c r="KK65" i="5" s="1"/>
  <c r="NL55" i="5"/>
  <c r="NS55" i="5" s="1"/>
  <c r="DN93" i="5"/>
  <c r="DU93" i="5" s="1"/>
  <c r="IM111" i="5"/>
  <c r="IT111" i="5" s="1"/>
  <c r="NL97" i="5"/>
  <c r="NS97" i="5" s="1"/>
  <c r="BW108" i="5"/>
  <c r="CD108" i="5" s="1"/>
  <c r="LU113" i="5"/>
  <c r="MB113" i="5" s="1"/>
  <c r="QT103" i="5"/>
  <c r="RA103" i="5" s="1"/>
  <c r="DN98" i="5"/>
  <c r="DU98" i="5" s="1"/>
  <c r="LU102" i="5"/>
  <c r="MB102" i="5" s="1"/>
  <c r="AF34" i="5"/>
  <c r="AM34" i="5" s="1"/>
  <c r="SY113" i="4"/>
  <c r="SZ97" i="4"/>
  <c r="SY110" i="4"/>
  <c r="SZ98" i="4"/>
  <c r="SY97" i="4"/>
  <c r="SY85" i="4"/>
  <c r="SZ84" i="4"/>
  <c r="SZ83" i="4"/>
  <c r="SY77" i="4"/>
  <c r="SY76" i="4"/>
  <c r="SY69" i="4"/>
  <c r="SY68" i="4"/>
  <c r="SZ46" i="4"/>
  <c r="SZ45" i="4"/>
  <c r="SY44" i="4"/>
  <c r="SZ10" i="4"/>
  <c r="O14" i="4"/>
  <c r="SY25" i="4"/>
  <c r="SY13" i="4"/>
  <c r="SZ28" i="4"/>
  <c r="RG24" i="4"/>
  <c r="KD8" i="5"/>
  <c r="KK8" i="5" s="1"/>
  <c r="AF97" i="5"/>
  <c r="AM97" i="5" s="1"/>
  <c r="BW32" i="5"/>
  <c r="CD32" i="5" s="1"/>
  <c r="AF51" i="5"/>
  <c r="AM51" i="5" s="1"/>
  <c r="BW102" i="5"/>
  <c r="CD102" i="5" s="1"/>
  <c r="SN3" i="4"/>
  <c r="QW3" i="4"/>
  <c r="PF3" i="4"/>
  <c r="IP3" i="4"/>
  <c r="GY3" i="4"/>
  <c r="FH3" i="4"/>
  <c r="KO56" i="6" l="1"/>
  <c r="KP56" i="6" s="1"/>
  <c r="MF84" i="6"/>
  <c r="MG84" i="6" s="1"/>
  <c r="NV16" i="6"/>
  <c r="NW16" i="6" s="1"/>
  <c r="NX16" i="6" s="1"/>
  <c r="NV4" i="6"/>
  <c r="NW4" i="6" s="1"/>
  <c r="NX4" i="6" s="1"/>
  <c r="NV10" i="6"/>
  <c r="NW10" i="6" s="1"/>
  <c r="NX10" i="6" s="1"/>
  <c r="NV14" i="6"/>
  <c r="NW14" i="6" s="1"/>
  <c r="NX14" i="6" s="1"/>
  <c r="NV6" i="6"/>
  <c r="NW6" i="6" s="1"/>
  <c r="NX6" i="6" s="1"/>
  <c r="NV12" i="6"/>
  <c r="NW12" i="6" s="1"/>
  <c r="NX12" i="6" s="1"/>
  <c r="NV15" i="6"/>
  <c r="NW15" i="6" s="1"/>
  <c r="NX15" i="6" s="1"/>
  <c r="NV11" i="6"/>
  <c r="NW11" i="6" s="1"/>
  <c r="NX11" i="6" s="1"/>
  <c r="NV5" i="6"/>
  <c r="NW5" i="6" s="1"/>
  <c r="NX5" i="6" s="1"/>
  <c r="NV13" i="6"/>
  <c r="NW13" i="6" s="1"/>
  <c r="NX13" i="6" s="1"/>
  <c r="NV8" i="6"/>
  <c r="NW8" i="6" s="1"/>
  <c r="NX8" i="6" s="1"/>
  <c r="NV7" i="6"/>
  <c r="NW7" i="6" s="1"/>
  <c r="NX7" i="6" s="1"/>
  <c r="HF10" i="6"/>
  <c r="HG10" i="6" s="1"/>
  <c r="HH10" i="6" s="1"/>
  <c r="HF18" i="6"/>
  <c r="HG18" i="6" s="1"/>
  <c r="HH18" i="6" s="1"/>
  <c r="HF15" i="6"/>
  <c r="HG15" i="6" s="1"/>
  <c r="HH15" i="6" s="1"/>
  <c r="HF5" i="6"/>
  <c r="HF7" i="6"/>
  <c r="HG7" i="6" s="1"/>
  <c r="HH7" i="6" s="1"/>
  <c r="HF8" i="6"/>
  <c r="HG8" i="6" s="1"/>
  <c r="HH8" i="6" s="1"/>
  <c r="HF30" i="6"/>
  <c r="HG30" i="6" s="1"/>
  <c r="HH30" i="6" s="1"/>
  <c r="HF19" i="6"/>
  <c r="HG19" i="6" s="1"/>
  <c r="HH19" i="6" s="1"/>
  <c r="HF24" i="6"/>
  <c r="HG24" i="6" s="1"/>
  <c r="HH24" i="6" s="1"/>
  <c r="HF9" i="6"/>
  <c r="HG9" i="6" s="1"/>
  <c r="HH9" i="6" s="1"/>
  <c r="HF29" i="6"/>
  <c r="HG29" i="6" s="1"/>
  <c r="HH29" i="6" s="1"/>
  <c r="HF14" i="6"/>
  <c r="HG14" i="6" s="1"/>
  <c r="HH14" i="6" s="1"/>
  <c r="HF4" i="6"/>
  <c r="HG4" i="6" s="1"/>
  <c r="HH4" i="6" s="1"/>
  <c r="HF26" i="6"/>
  <c r="HG26" i="6" s="1"/>
  <c r="HH26" i="6" s="1"/>
  <c r="HF23" i="6"/>
  <c r="HG23" i="6" s="1"/>
  <c r="HH23" i="6" s="1"/>
  <c r="HF11" i="6"/>
  <c r="HG11" i="6" s="1"/>
  <c r="HH11" i="6" s="1"/>
  <c r="KO19" i="6"/>
  <c r="KP19" i="6" s="1"/>
  <c r="HF28" i="6"/>
  <c r="HG28" i="6" s="1"/>
  <c r="HH28" i="6" s="1"/>
  <c r="HF16" i="6"/>
  <c r="HG16" i="6" s="1"/>
  <c r="HH16" i="6" s="1"/>
  <c r="HF12" i="6"/>
  <c r="HG12" i="6" s="1"/>
  <c r="HH12" i="6" s="1"/>
  <c r="HF22" i="6"/>
  <c r="HG22" i="6" s="1"/>
  <c r="HH22" i="6" s="1"/>
  <c r="HF13" i="6"/>
  <c r="HG13" i="6" s="1"/>
  <c r="HH13" i="6" s="1"/>
  <c r="HF6" i="6"/>
  <c r="HG6" i="6" s="1"/>
  <c r="HH6" i="6" s="1"/>
  <c r="HF27" i="6"/>
  <c r="HG27" i="6" s="1"/>
  <c r="HH27" i="6" s="1"/>
  <c r="HF25" i="6"/>
  <c r="HG25" i="6" s="1"/>
  <c r="HH25" i="6" s="1"/>
  <c r="HF20" i="6"/>
  <c r="HG20" i="6" s="1"/>
  <c r="HH20" i="6" s="1"/>
  <c r="KO20" i="6"/>
  <c r="KP20" i="6" s="1"/>
  <c r="NV113" i="6"/>
  <c r="NW113" i="6" s="1"/>
  <c r="NX113" i="6" s="1"/>
  <c r="NV67" i="6"/>
  <c r="NW67" i="6" s="1"/>
  <c r="NX67" i="6" s="1"/>
  <c r="NV125" i="6"/>
  <c r="NW125" i="6" s="1"/>
  <c r="NX125" i="6" s="1"/>
  <c r="KO17" i="6"/>
  <c r="KP17" i="6" s="1"/>
  <c r="KN18" i="6"/>
  <c r="KO18" i="6" s="1"/>
  <c r="KP18" i="6" s="1"/>
  <c r="KN21" i="6"/>
  <c r="KO21" i="6" s="1"/>
  <c r="KP21" i="6" s="1"/>
  <c r="KN26" i="6"/>
  <c r="KO26" i="6" s="1"/>
  <c r="KP26" i="6" s="1"/>
  <c r="KO25" i="6"/>
  <c r="KP25" i="6" s="1"/>
  <c r="CH43" i="6"/>
  <c r="CI43" i="6" s="1"/>
  <c r="CG60" i="6"/>
  <c r="CH60" i="6" s="1"/>
  <c r="CI60" i="6" s="1"/>
  <c r="CG80" i="6"/>
  <c r="CH80" i="6" s="1"/>
  <c r="CI80" i="6" s="1"/>
  <c r="CG62" i="6"/>
  <c r="CH62" i="6" s="1"/>
  <c r="CI62" i="6" s="1"/>
  <c r="CG71" i="6"/>
  <c r="CH71" i="6" s="1"/>
  <c r="CI71" i="6" s="1"/>
  <c r="CG50" i="6"/>
  <c r="CH50" i="6" s="1"/>
  <c r="CI50" i="6" s="1"/>
  <c r="CG92" i="6"/>
  <c r="CH92" i="6" s="1"/>
  <c r="CI92" i="6" s="1"/>
  <c r="CG87" i="6"/>
  <c r="CH87" i="6" s="1"/>
  <c r="CI87" i="6" s="1"/>
  <c r="CG76" i="6"/>
  <c r="CH76" i="6" s="1"/>
  <c r="CI76" i="6" s="1"/>
  <c r="CG46" i="6"/>
  <c r="CH46" i="6" s="1"/>
  <c r="CI46" i="6" s="1"/>
  <c r="CG45" i="6"/>
  <c r="CH45" i="6" s="1"/>
  <c r="CI45" i="6" s="1"/>
  <c r="CG91" i="6"/>
  <c r="CH91" i="6" s="1"/>
  <c r="CI91" i="6" s="1"/>
  <c r="CG51" i="6"/>
  <c r="CH51" i="6" s="1"/>
  <c r="CI51" i="6" s="1"/>
  <c r="CG65" i="6"/>
  <c r="CH65" i="6" s="1"/>
  <c r="CI65" i="6" s="1"/>
  <c r="CH19" i="6"/>
  <c r="CI19" i="6" s="1"/>
  <c r="CH30" i="6"/>
  <c r="CI30" i="6" s="1"/>
  <c r="CH25" i="6"/>
  <c r="CI25" i="6" s="1"/>
  <c r="CH21" i="6"/>
  <c r="CI21" i="6" s="1"/>
  <c r="AP18" i="6"/>
  <c r="AQ18" i="6" s="1"/>
  <c r="AR18" i="6" s="1"/>
  <c r="AP23" i="6"/>
  <c r="AQ23" i="6" s="1"/>
  <c r="AR23" i="6" s="1"/>
  <c r="CH20" i="6"/>
  <c r="CI20" i="6" s="1"/>
  <c r="CH29" i="6"/>
  <c r="CI29" i="6" s="1"/>
  <c r="CH23" i="6"/>
  <c r="CI23" i="6" s="1"/>
  <c r="CH26" i="6"/>
  <c r="CI26" i="6" s="1"/>
  <c r="AP27" i="6"/>
  <c r="AQ27" i="6" s="1"/>
  <c r="AR27" i="6" s="1"/>
  <c r="AP21" i="6"/>
  <c r="AQ21" i="6" s="1"/>
  <c r="AR21" i="6" s="1"/>
  <c r="CH28" i="6"/>
  <c r="CI28" i="6" s="1"/>
  <c r="AP24" i="6"/>
  <c r="AQ24" i="6" s="1"/>
  <c r="AR24" i="6" s="1"/>
  <c r="CH24" i="6"/>
  <c r="CI24" i="6" s="1"/>
  <c r="CH22" i="6"/>
  <c r="CI22" i="6" s="1"/>
  <c r="CH17" i="6"/>
  <c r="CI17" i="6" s="1"/>
  <c r="CH27" i="6"/>
  <c r="CI27" i="6" s="1"/>
  <c r="CH18" i="6"/>
  <c r="CI18" i="6" s="1"/>
  <c r="AP30" i="6"/>
  <c r="AQ30" i="6" s="1"/>
  <c r="AR30" i="6" s="1"/>
  <c r="AP6" i="6"/>
  <c r="AQ6" i="6" s="1"/>
  <c r="AR6" i="6" s="1"/>
  <c r="AP7" i="6"/>
  <c r="AQ7" i="6" s="1"/>
  <c r="AR7" i="6" s="1"/>
  <c r="AP13" i="6"/>
  <c r="AQ13" i="6" s="1"/>
  <c r="AR13" i="6" s="1"/>
  <c r="AP15" i="6"/>
  <c r="AQ15" i="6" s="1"/>
  <c r="AR15" i="6" s="1"/>
  <c r="AP16" i="6"/>
  <c r="AQ16" i="6" s="1"/>
  <c r="AR16" i="6" s="1"/>
  <c r="AP8" i="6"/>
  <c r="AQ8" i="6" s="1"/>
  <c r="AR8" i="6" s="1"/>
  <c r="AP12" i="6"/>
  <c r="AQ12" i="6" s="1"/>
  <c r="AR12" i="6" s="1"/>
  <c r="AP5" i="6"/>
  <c r="AQ5" i="6" s="1"/>
  <c r="AR5" i="6" s="1"/>
  <c r="AP9" i="6"/>
  <c r="AQ9" i="6" s="1"/>
  <c r="AR9" i="6" s="1"/>
  <c r="AP10" i="6"/>
  <c r="AQ10" i="6" s="1"/>
  <c r="AR10" i="6" s="1"/>
  <c r="AP4" i="6"/>
  <c r="AQ4" i="6" s="1"/>
  <c r="AR4" i="6" s="1"/>
  <c r="AP11" i="6"/>
  <c r="AQ11" i="6" s="1"/>
  <c r="AR11" i="6" s="1"/>
  <c r="AP14" i="6"/>
  <c r="AQ14" i="6" s="1"/>
  <c r="AR14" i="6" s="1"/>
  <c r="AP3" i="6"/>
  <c r="AQ3" i="6" s="1"/>
  <c r="AR3" i="6" s="1"/>
  <c r="AQ71" i="6"/>
  <c r="AR71" i="6" s="1"/>
  <c r="AP94" i="6"/>
  <c r="AQ94" i="6" s="1"/>
  <c r="AR94" i="6" s="1"/>
  <c r="ME50" i="6"/>
  <c r="MF50" i="6" s="1"/>
  <c r="MG50" i="6" s="1"/>
  <c r="DX79" i="6"/>
  <c r="DY79" i="6" s="1"/>
  <c r="DZ79" i="6" s="1"/>
  <c r="PM108" i="6"/>
  <c r="PN108" i="6" s="1"/>
  <c r="PO108" i="6" s="1"/>
  <c r="DX68" i="6"/>
  <c r="DY68" i="6" s="1"/>
  <c r="DZ68" i="6" s="1"/>
  <c r="IW105" i="6"/>
  <c r="IX105" i="6" s="1"/>
  <c r="IY105" i="6" s="1"/>
  <c r="RE95" i="6"/>
  <c r="RF95" i="6" s="1"/>
  <c r="RG95" i="6" s="1"/>
  <c r="RH95" i="6" s="1"/>
  <c r="ME74" i="6"/>
  <c r="MF74" i="6" s="1"/>
  <c r="MG74" i="6" s="1"/>
  <c r="SX66" i="6"/>
  <c r="SY66" i="6" s="1"/>
  <c r="SZ66" i="6" s="1"/>
  <c r="TA66" i="6" s="1"/>
  <c r="DX80" i="6"/>
  <c r="DY80" i="6" s="1"/>
  <c r="DZ80" i="6" s="1"/>
  <c r="ME97" i="6"/>
  <c r="MF97" i="6" s="1"/>
  <c r="MG97" i="6" s="1"/>
  <c r="RE111" i="6"/>
  <c r="RF111" i="6" s="1"/>
  <c r="RG111" i="6" s="1"/>
  <c r="RH111" i="6" s="1"/>
  <c r="HF41" i="6"/>
  <c r="HG41" i="6" s="1"/>
  <c r="HH41" i="6" s="1"/>
  <c r="RE47" i="6"/>
  <c r="RF47" i="6" s="1"/>
  <c r="RG47" i="6" s="1"/>
  <c r="RH47" i="6" s="1"/>
  <c r="IW90" i="6"/>
  <c r="IX90" i="6" s="1"/>
  <c r="IY90" i="6" s="1"/>
  <c r="AP114" i="6"/>
  <c r="AQ114" i="6" s="1"/>
  <c r="AR114" i="6" s="1"/>
  <c r="SX90" i="6"/>
  <c r="SY90" i="6" s="1"/>
  <c r="SZ90" i="6" s="1"/>
  <c r="TA90" i="6" s="1"/>
  <c r="RE66" i="6"/>
  <c r="RF66" i="6" s="1"/>
  <c r="RG66" i="6" s="1"/>
  <c r="RH66" i="6" s="1"/>
  <c r="KN15" i="6"/>
  <c r="RE53" i="6"/>
  <c r="RF53" i="6" s="1"/>
  <c r="RG53" i="6" s="1"/>
  <c r="RH53" i="6" s="1"/>
  <c r="PM58" i="6"/>
  <c r="PN58" i="6" s="1"/>
  <c r="PO58" i="6" s="1"/>
  <c r="RE103" i="6"/>
  <c r="RF103" i="6" s="1"/>
  <c r="RG103" i="6" s="1"/>
  <c r="RH103" i="6" s="1"/>
  <c r="HF73" i="6"/>
  <c r="HG73" i="6" s="1"/>
  <c r="HH73" i="6" s="1"/>
  <c r="NV117" i="6"/>
  <c r="ME119" i="6"/>
  <c r="MF119" i="6" s="1"/>
  <c r="MG119" i="6" s="1"/>
  <c r="NV89" i="6"/>
  <c r="NW89" i="6" s="1"/>
  <c r="NX89" i="6" s="1"/>
  <c r="RE88" i="6"/>
  <c r="RF88" i="6" s="1"/>
  <c r="RG88" i="6" s="1"/>
  <c r="RH88" i="6" s="1"/>
  <c r="SX78" i="6"/>
  <c r="SY78" i="6" s="1"/>
  <c r="SZ78" i="6" s="1"/>
  <c r="TA78" i="6" s="1"/>
  <c r="PM41" i="6"/>
  <c r="PN41" i="6" s="1"/>
  <c r="PO41" i="6" s="1"/>
  <c r="DX111" i="6"/>
  <c r="DY111" i="6" s="1"/>
  <c r="DZ111" i="6" s="1"/>
  <c r="DX76" i="6"/>
  <c r="DY76" i="6" s="1"/>
  <c r="DZ76" i="6" s="1"/>
  <c r="HF60" i="6"/>
  <c r="HG60" i="6" s="1"/>
  <c r="HH60" i="6" s="1"/>
  <c r="IW121" i="6"/>
  <c r="IX121" i="6" s="1"/>
  <c r="IY121" i="6" s="1"/>
  <c r="SX43" i="6"/>
  <c r="SY43" i="6" s="1"/>
  <c r="SZ43" i="6" s="1"/>
  <c r="TA43" i="6" s="1"/>
  <c r="AP75" i="6"/>
  <c r="AQ75" i="6" s="1"/>
  <c r="AR75" i="6" s="1"/>
  <c r="SX83" i="6"/>
  <c r="SY83" i="6" s="1"/>
  <c r="SZ83" i="6" s="1"/>
  <c r="TA83" i="6" s="1"/>
  <c r="DX106" i="6"/>
  <c r="DY106" i="6" s="1"/>
  <c r="DZ106" i="6" s="1"/>
  <c r="ME117" i="6"/>
  <c r="MF117" i="6" s="1"/>
  <c r="MG117" i="6" s="1"/>
  <c r="ME92" i="6"/>
  <c r="RE114" i="6"/>
  <c r="RF114" i="6" s="1"/>
  <c r="RG114" i="6" s="1"/>
  <c r="RH114" i="6" s="1"/>
  <c r="SX98" i="6"/>
  <c r="SY98" i="6" s="1"/>
  <c r="SZ98" i="6" s="1"/>
  <c r="TA98" i="6" s="1"/>
  <c r="AP81" i="6"/>
  <c r="AQ81" i="6" s="1"/>
  <c r="AR81" i="6" s="1"/>
  <c r="AP92" i="6"/>
  <c r="AQ92" i="6" s="1"/>
  <c r="AR92" i="6" s="1"/>
  <c r="PM4" i="6"/>
  <c r="PN4" i="6" s="1"/>
  <c r="PO4" i="6" s="1"/>
  <c r="ME48" i="6"/>
  <c r="MF48" i="6" s="1"/>
  <c r="MG48" i="6" s="1"/>
  <c r="HF58" i="6"/>
  <c r="HG58" i="6" s="1"/>
  <c r="HH58" i="6" s="1"/>
  <c r="PM19" i="6"/>
  <c r="PN19" i="6" s="1"/>
  <c r="PO19" i="6" s="1"/>
  <c r="DX113" i="6"/>
  <c r="DY113" i="6" s="1"/>
  <c r="DZ113" i="6" s="1"/>
  <c r="AP102" i="6"/>
  <c r="AQ102" i="6" s="1"/>
  <c r="AR102" i="6" s="1"/>
  <c r="CG105" i="6"/>
  <c r="CH105" i="6" s="1"/>
  <c r="CI105" i="6" s="1"/>
  <c r="DX89" i="6"/>
  <c r="DY89" i="6" s="1"/>
  <c r="DZ89" i="6" s="1"/>
  <c r="ME62" i="6"/>
  <c r="MF62" i="6" s="1"/>
  <c r="MG62" i="6" s="1"/>
  <c r="PM69" i="6"/>
  <c r="PN69" i="6" s="1"/>
  <c r="PO69" i="6" s="1"/>
  <c r="PM105" i="6"/>
  <c r="PN105" i="6" s="1"/>
  <c r="PO105" i="6" s="1"/>
  <c r="HF54" i="6"/>
  <c r="HG54" i="6" s="1"/>
  <c r="HH54" i="6" s="1"/>
  <c r="IW41" i="6"/>
  <c r="IX41" i="6" s="1"/>
  <c r="IY41" i="6" s="1"/>
  <c r="AP113" i="6"/>
  <c r="AQ113" i="6" s="1"/>
  <c r="AR113" i="6" s="1"/>
  <c r="NV100" i="6"/>
  <c r="PM96" i="6"/>
  <c r="PN96" i="6" s="1"/>
  <c r="PO96" i="6" s="1"/>
  <c r="RE58" i="6"/>
  <c r="RF58" i="6" s="1"/>
  <c r="RG58" i="6" s="1"/>
  <c r="RH58" i="6" s="1"/>
  <c r="IW66" i="6"/>
  <c r="IX66" i="6" s="1"/>
  <c r="IY66" i="6" s="1"/>
  <c r="KN7" i="6"/>
  <c r="SX5" i="6"/>
  <c r="SY5" i="6" s="1"/>
  <c r="SZ5" i="6" s="1"/>
  <c r="TA5" i="6" s="1"/>
  <c r="DX64" i="6"/>
  <c r="DY64" i="6" s="1"/>
  <c r="DZ64" i="6" s="1"/>
  <c r="PM103" i="6"/>
  <c r="PN103" i="6" s="1"/>
  <c r="PO103" i="6" s="1"/>
  <c r="DX77" i="6"/>
  <c r="DY77" i="6" s="1"/>
  <c r="DZ77" i="6" s="1"/>
  <c r="SX70" i="6"/>
  <c r="SY70" i="6" s="1"/>
  <c r="SZ70" i="6" s="1"/>
  <c r="TA70" i="6" s="1"/>
  <c r="RE72" i="6"/>
  <c r="RF72" i="6" s="1"/>
  <c r="RG72" i="6" s="1"/>
  <c r="RH72" i="6" s="1"/>
  <c r="DX63" i="6"/>
  <c r="DY63" i="6" s="1"/>
  <c r="DZ63" i="6" s="1"/>
  <c r="PM109" i="6"/>
  <c r="PN109" i="6" s="1"/>
  <c r="PO109" i="6" s="1"/>
  <c r="HF107" i="6"/>
  <c r="HG107" i="6" s="1"/>
  <c r="HH107" i="6" s="1"/>
  <c r="IW126" i="6"/>
  <c r="IX126" i="6" s="1"/>
  <c r="IY126" i="6" s="1"/>
  <c r="HF42" i="6"/>
  <c r="HG42" i="6" s="1"/>
  <c r="HH42" i="6" s="1"/>
  <c r="NV104" i="6"/>
  <c r="NW104" i="6" s="1"/>
  <c r="NX104" i="6" s="1"/>
  <c r="AP47" i="6"/>
  <c r="AQ47" i="6" s="1"/>
  <c r="AR47" i="6" s="1"/>
  <c r="KN66" i="6"/>
  <c r="DX104" i="6"/>
  <c r="DY104" i="6" s="1"/>
  <c r="DZ104" i="6" s="1"/>
  <c r="ME41" i="6"/>
  <c r="MF41" i="6" s="1"/>
  <c r="MG41" i="6" s="1"/>
  <c r="KN120" i="6"/>
  <c r="KO120" i="6" s="1"/>
  <c r="KP120" i="6" s="1"/>
  <c r="RE85" i="6"/>
  <c r="RF85" i="6" s="1"/>
  <c r="RG85" i="6" s="1"/>
  <c r="RH85" i="6" s="1"/>
  <c r="RE54" i="6"/>
  <c r="RF54" i="6" s="1"/>
  <c r="RG54" i="6" s="1"/>
  <c r="RH54" i="6" s="1"/>
  <c r="RE77" i="6"/>
  <c r="RF77" i="6" s="1"/>
  <c r="RG77" i="6" s="1"/>
  <c r="RH77" i="6" s="1"/>
  <c r="RE118" i="6"/>
  <c r="RF118" i="6" s="1"/>
  <c r="RG118" i="6" s="1"/>
  <c r="RH118" i="6" s="1"/>
  <c r="NV71" i="6"/>
  <c r="NV74" i="6"/>
  <c r="RE73" i="6"/>
  <c r="RF73" i="6" s="1"/>
  <c r="RG73" i="6" s="1"/>
  <c r="RH73" i="6" s="1"/>
  <c r="SX42" i="6"/>
  <c r="SY42" i="6" s="1"/>
  <c r="SZ42" i="6" s="1"/>
  <c r="TA42" i="6" s="1"/>
  <c r="CG7" i="6"/>
  <c r="CH7" i="6" s="1"/>
  <c r="CI7" i="6" s="1"/>
  <c r="PM12" i="6"/>
  <c r="PN12" i="6" s="1"/>
  <c r="PO12" i="6" s="1"/>
  <c r="KN68" i="6"/>
  <c r="ME19" i="6"/>
  <c r="MF19" i="6" s="1"/>
  <c r="MG19" i="6" s="1"/>
  <c r="HF45" i="6"/>
  <c r="HG45" i="6" s="1"/>
  <c r="HH45" i="6" s="1"/>
  <c r="CG5" i="6"/>
  <c r="CH5" i="6" s="1"/>
  <c r="CI5" i="6" s="1"/>
  <c r="KN91" i="6"/>
  <c r="KO91" i="6" s="1"/>
  <c r="KP91" i="6" s="1"/>
  <c r="AP121" i="6"/>
  <c r="AQ121" i="6" s="1"/>
  <c r="AR121" i="6" s="1"/>
  <c r="DX56" i="6"/>
  <c r="DY56" i="6" s="1"/>
  <c r="DZ56" i="6" s="1"/>
  <c r="DM127" i="6"/>
  <c r="ME85" i="6"/>
  <c r="IW55" i="6"/>
  <c r="IX55" i="6" s="1"/>
  <c r="IY55" i="6" s="1"/>
  <c r="ME45" i="6"/>
  <c r="MF45" i="6" s="1"/>
  <c r="MG45" i="6" s="1"/>
  <c r="IW87" i="6"/>
  <c r="IX87" i="6" s="1"/>
  <c r="IY87" i="6" s="1"/>
  <c r="HF106" i="6"/>
  <c r="HG106" i="6" s="1"/>
  <c r="HH106" i="6" s="1"/>
  <c r="PM70" i="6"/>
  <c r="PN70" i="6" s="1"/>
  <c r="PO70" i="6" s="1"/>
  <c r="SX86" i="6"/>
  <c r="SY86" i="6" s="1"/>
  <c r="SZ86" i="6" s="1"/>
  <c r="TA86" i="6" s="1"/>
  <c r="HF96" i="6"/>
  <c r="HG96" i="6" s="1"/>
  <c r="HH96" i="6" s="1"/>
  <c r="DX65" i="6"/>
  <c r="DY65" i="6" s="1"/>
  <c r="DZ65" i="6" s="1"/>
  <c r="NV85" i="6"/>
  <c r="IW72" i="6"/>
  <c r="IX72" i="6" s="1"/>
  <c r="IY72" i="6" s="1"/>
  <c r="IW9" i="6"/>
  <c r="IX9" i="6" s="1"/>
  <c r="IY9" i="6" s="1"/>
  <c r="KN9" i="6"/>
  <c r="KO9" i="6" s="1"/>
  <c r="KP9" i="6" s="1"/>
  <c r="AP43" i="6"/>
  <c r="AQ43" i="6" s="1"/>
  <c r="AR43" i="6" s="1"/>
  <c r="PM116" i="6"/>
  <c r="PN116" i="6" s="1"/>
  <c r="PO116" i="6" s="1"/>
  <c r="SX111" i="6"/>
  <c r="SY111" i="6" s="1"/>
  <c r="SZ111" i="6" s="1"/>
  <c r="TA111" i="6" s="1"/>
  <c r="CG108" i="6"/>
  <c r="CH108" i="6" s="1"/>
  <c r="CI108" i="6" s="1"/>
  <c r="DX119" i="6"/>
  <c r="DY119" i="6" s="1"/>
  <c r="DZ119" i="6" s="1"/>
  <c r="DX125" i="6"/>
  <c r="DY125" i="6" s="1"/>
  <c r="DZ125" i="6" s="1"/>
  <c r="PM68" i="6"/>
  <c r="PN68" i="6" s="1"/>
  <c r="PO68" i="6" s="1"/>
  <c r="SX125" i="6"/>
  <c r="SY125" i="6" s="1"/>
  <c r="SZ125" i="6" s="1"/>
  <c r="TA125" i="6" s="1"/>
  <c r="SX103" i="6"/>
  <c r="SY103" i="6" s="1"/>
  <c r="SZ103" i="6" s="1"/>
  <c r="TA103" i="6" s="1"/>
  <c r="SX51" i="6"/>
  <c r="SY51" i="6" s="1"/>
  <c r="SZ51" i="6" s="1"/>
  <c r="TA51" i="6" s="1"/>
  <c r="DX81" i="6"/>
  <c r="DY81" i="6" s="1"/>
  <c r="DZ81" i="6" s="1"/>
  <c r="ME64" i="6"/>
  <c r="MF64" i="6" s="1"/>
  <c r="MG64" i="6" s="1"/>
  <c r="SX84" i="6"/>
  <c r="SY84" i="6" s="1"/>
  <c r="SZ84" i="6" s="1"/>
  <c r="TA84" i="6" s="1"/>
  <c r="NV93" i="6"/>
  <c r="KN6" i="6"/>
  <c r="KO6" i="6" s="1"/>
  <c r="KP6" i="6" s="1"/>
  <c r="KN60" i="6"/>
  <c r="KO60" i="6" s="1"/>
  <c r="KP60" i="6" s="1"/>
  <c r="KN73" i="6"/>
  <c r="KO73" i="6" s="1"/>
  <c r="KP73" i="6" s="1"/>
  <c r="SX13" i="6"/>
  <c r="SY13" i="6" s="1"/>
  <c r="SZ13" i="6" s="1"/>
  <c r="TA13" i="6" s="1"/>
  <c r="HF111" i="6"/>
  <c r="HG111" i="6" s="1"/>
  <c r="HH111" i="6" s="1"/>
  <c r="ME120" i="6"/>
  <c r="MF120" i="6" s="1"/>
  <c r="MG120" i="6" s="1"/>
  <c r="SX101" i="6"/>
  <c r="SY101" i="6" s="1"/>
  <c r="SZ101" i="6" s="1"/>
  <c r="TA101" i="6" s="1"/>
  <c r="HF82" i="6"/>
  <c r="HG82" i="6" s="1"/>
  <c r="HH82" i="6" s="1"/>
  <c r="SX99" i="6"/>
  <c r="SY99" i="6" s="1"/>
  <c r="SZ99" i="6" s="1"/>
  <c r="TA99" i="6" s="1"/>
  <c r="KN46" i="6"/>
  <c r="KO46" i="6" s="1"/>
  <c r="KP46" i="6" s="1"/>
  <c r="ME76" i="6"/>
  <c r="MF76" i="6" s="1"/>
  <c r="MG76" i="6" s="1"/>
  <c r="HF77" i="6"/>
  <c r="HG77" i="6" s="1"/>
  <c r="HH77" i="6" s="1"/>
  <c r="PM59" i="6"/>
  <c r="PN59" i="6" s="1"/>
  <c r="PO59" i="6" s="1"/>
  <c r="IW107" i="6"/>
  <c r="IX107" i="6" s="1"/>
  <c r="IY107" i="6" s="1"/>
  <c r="PM97" i="6"/>
  <c r="PN97" i="6" s="1"/>
  <c r="PO97" i="6" s="1"/>
  <c r="HF118" i="6"/>
  <c r="HG118" i="6" s="1"/>
  <c r="HH118" i="6" s="1"/>
  <c r="IW122" i="6"/>
  <c r="IX122" i="6" s="1"/>
  <c r="IY122" i="6" s="1"/>
  <c r="PM117" i="6"/>
  <c r="PN117" i="6" s="1"/>
  <c r="PO117" i="6" s="1"/>
  <c r="SX56" i="6"/>
  <c r="SY56" i="6" s="1"/>
  <c r="SZ56" i="6" s="1"/>
  <c r="TA56" i="6" s="1"/>
  <c r="PM16" i="6"/>
  <c r="PN16" i="6" s="1"/>
  <c r="PO16" i="6" s="1"/>
  <c r="AP95" i="6"/>
  <c r="AQ95" i="6" s="1"/>
  <c r="AR95" i="6" s="1"/>
  <c r="HF117" i="6"/>
  <c r="HG117" i="6" s="1"/>
  <c r="HH117" i="6" s="1"/>
  <c r="SX4" i="6"/>
  <c r="SY4" i="6" s="1"/>
  <c r="SZ4" i="6" s="1"/>
  <c r="TA4" i="6" s="1"/>
  <c r="RE108" i="6"/>
  <c r="RF108" i="6" s="1"/>
  <c r="RG108" i="6" s="1"/>
  <c r="RH108" i="6" s="1"/>
  <c r="PM102" i="6"/>
  <c r="PN102" i="6" s="1"/>
  <c r="PO102" i="6" s="1"/>
  <c r="RE99" i="6"/>
  <c r="RF99" i="6" s="1"/>
  <c r="RG99" i="6" s="1"/>
  <c r="RH99" i="6" s="1"/>
  <c r="SX80" i="6"/>
  <c r="SY80" i="6" s="1"/>
  <c r="SZ80" i="6" s="1"/>
  <c r="TA80" i="6" s="1"/>
  <c r="PM8" i="6"/>
  <c r="PN8" i="6" s="1"/>
  <c r="PO8" i="6" s="1"/>
  <c r="IW63" i="6"/>
  <c r="IX63" i="6" s="1"/>
  <c r="IY63" i="6" s="1"/>
  <c r="IW92" i="6"/>
  <c r="IX92" i="6" s="1"/>
  <c r="IY92" i="6" s="1"/>
  <c r="IW68" i="6"/>
  <c r="IX68" i="6" s="1"/>
  <c r="IY68" i="6" s="1"/>
  <c r="RE126" i="6"/>
  <c r="RF126" i="6" s="1"/>
  <c r="RG126" i="6" s="1"/>
  <c r="RH126" i="6" s="1"/>
  <c r="NV99" i="6"/>
  <c r="KN74" i="6"/>
  <c r="KO74" i="6" s="1"/>
  <c r="KP74" i="6" s="1"/>
  <c r="NV61" i="6"/>
  <c r="SX89" i="6"/>
  <c r="SY89" i="6" s="1"/>
  <c r="SZ89" i="6" s="1"/>
  <c r="TA89" i="6" s="1"/>
  <c r="RE87" i="6"/>
  <c r="RF87" i="6" s="1"/>
  <c r="RG87" i="6" s="1"/>
  <c r="RH87" i="6" s="1"/>
  <c r="PM10" i="6"/>
  <c r="PN10" i="6" s="1"/>
  <c r="PO10" i="6" s="1"/>
  <c r="SX108" i="6"/>
  <c r="SY108" i="6" s="1"/>
  <c r="SZ108" i="6" s="1"/>
  <c r="TA108" i="6" s="1"/>
  <c r="RE84" i="6"/>
  <c r="RF84" i="6" s="1"/>
  <c r="RG84" i="6" s="1"/>
  <c r="RH84" i="6" s="1"/>
  <c r="SX94" i="6"/>
  <c r="SY94" i="6" s="1"/>
  <c r="SZ94" i="6" s="1"/>
  <c r="TA94" i="6" s="1"/>
  <c r="PM49" i="6"/>
  <c r="PN49" i="6" s="1"/>
  <c r="PO49" i="6" s="1"/>
  <c r="AP84" i="6"/>
  <c r="AQ84" i="6" s="1"/>
  <c r="AR84" i="6" s="1"/>
  <c r="KN126" i="6"/>
  <c r="KO126" i="6" s="1"/>
  <c r="KP126" i="6" s="1"/>
  <c r="CG122" i="6"/>
  <c r="CH122" i="6" s="1"/>
  <c r="CI122" i="6" s="1"/>
  <c r="PM56" i="6"/>
  <c r="PN56" i="6" s="1"/>
  <c r="PO56" i="6" s="1"/>
  <c r="SX74" i="6"/>
  <c r="SY74" i="6" s="1"/>
  <c r="SZ74" i="6" s="1"/>
  <c r="TA74" i="6" s="1"/>
  <c r="PM112" i="6"/>
  <c r="PN112" i="6" s="1"/>
  <c r="PO112" i="6" s="1"/>
  <c r="CG115" i="6"/>
  <c r="CH115" i="6" s="1"/>
  <c r="CI115" i="6" s="1"/>
  <c r="DX82" i="6"/>
  <c r="DY82" i="6" s="1"/>
  <c r="DZ82" i="6" s="1"/>
  <c r="NV41" i="6"/>
  <c r="NV105" i="6"/>
  <c r="KN82" i="6"/>
  <c r="KO82" i="6" s="1"/>
  <c r="KP82" i="6" s="1"/>
  <c r="IW108" i="6"/>
  <c r="IX108" i="6" s="1"/>
  <c r="IY108" i="6" s="1"/>
  <c r="NV79" i="6"/>
  <c r="KN122" i="6"/>
  <c r="KO122" i="6" s="1"/>
  <c r="KP122" i="6" s="1"/>
  <c r="PM72" i="6"/>
  <c r="PN72" i="6" s="1"/>
  <c r="PO72" i="6" s="1"/>
  <c r="RE55" i="6"/>
  <c r="RF55" i="6" s="1"/>
  <c r="RG55" i="6" s="1"/>
  <c r="RH55" i="6" s="1"/>
  <c r="KN80" i="6"/>
  <c r="KO80" i="6" s="1"/>
  <c r="KP80" i="6" s="1"/>
  <c r="IW71" i="6"/>
  <c r="IX71" i="6" s="1"/>
  <c r="IY71" i="6" s="1"/>
  <c r="NV83" i="6"/>
  <c r="IW54" i="6"/>
  <c r="IX54" i="6" s="1"/>
  <c r="IY54" i="6" s="1"/>
  <c r="IW86" i="6"/>
  <c r="IX86" i="6" s="1"/>
  <c r="IY86" i="6" s="1"/>
  <c r="ME69" i="6"/>
  <c r="MF69" i="6" s="1"/>
  <c r="MG69" i="6" s="1"/>
  <c r="HF109" i="6"/>
  <c r="HG109" i="6" s="1"/>
  <c r="HH109" i="6" s="1"/>
  <c r="NV43" i="6"/>
  <c r="DX84" i="6"/>
  <c r="DY84" i="6" s="1"/>
  <c r="DZ84" i="6" s="1"/>
  <c r="ME111" i="6"/>
  <c r="MF111" i="6" s="1"/>
  <c r="MG111" i="6" s="1"/>
  <c r="SX45" i="6"/>
  <c r="SY45" i="6" s="1"/>
  <c r="SZ45" i="6" s="1"/>
  <c r="TA45" i="6" s="1"/>
  <c r="KN54" i="6"/>
  <c r="PM24" i="6"/>
  <c r="PN24" i="6" s="1"/>
  <c r="PO24" i="6" s="1"/>
  <c r="IW60" i="6"/>
  <c r="IX60" i="6" s="1"/>
  <c r="IY60" i="6" s="1"/>
  <c r="AP59" i="6"/>
  <c r="AQ59" i="6" s="1"/>
  <c r="AR59" i="6" s="1"/>
  <c r="ME53" i="6"/>
  <c r="ME95" i="6"/>
  <c r="MF95" i="6" s="1"/>
  <c r="MG95" i="6" s="1"/>
  <c r="PM21" i="6"/>
  <c r="PN21" i="6" s="1"/>
  <c r="PO21" i="6" s="1"/>
  <c r="DX99" i="6"/>
  <c r="DY99" i="6" s="1"/>
  <c r="DZ99" i="6" s="1"/>
  <c r="DX55" i="6"/>
  <c r="DY55" i="6" s="1"/>
  <c r="DZ55" i="6" s="1"/>
  <c r="HF113" i="6"/>
  <c r="HG113" i="6" s="1"/>
  <c r="HH113" i="6" s="1"/>
  <c r="GU127" i="6"/>
  <c r="HB3" i="6"/>
  <c r="SX47" i="6"/>
  <c r="SY47" i="6" s="1"/>
  <c r="SZ47" i="6" s="1"/>
  <c r="TA47" i="6" s="1"/>
  <c r="NV110" i="6"/>
  <c r="CG110" i="6"/>
  <c r="CH110" i="6" s="1"/>
  <c r="CI110" i="6" s="1"/>
  <c r="SM127" i="6"/>
  <c r="SU3" i="6"/>
  <c r="IL127" i="6"/>
  <c r="IS3" i="6"/>
  <c r="PM77" i="6"/>
  <c r="PN77" i="6" s="1"/>
  <c r="PO77" i="6" s="1"/>
  <c r="NV55" i="6"/>
  <c r="PM78" i="6"/>
  <c r="PN78" i="6" s="1"/>
  <c r="PO78" i="6" s="1"/>
  <c r="DX102" i="6"/>
  <c r="DY102" i="6" s="1"/>
  <c r="DZ102" i="6" s="1"/>
  <c r="AP57" i="6"/>
  <c r="AQ57" i="6" s="1"/>
  <c r="AR57" i="6" s="1"/>
  <c r="KN96" i="6"/>
  <c r="KO96" i="6" s="1"/>
  <c r="KP96" i="6" s="1"/>
  <c r="IW88" i="6"/>
  <c r="IX88" i="6" s="1"/>
  <c r="IY88" i="6" s="1"/>
  <c r="KC127" i="6"/>
  <c r="KJ3" i="6"/>
  <c r="SX107" i="6"/>
  <c r="SY107" i="6" s="1"/>
  <c r="SZ107" i="6" s="1"/>
  <c r="TA107" i="6" s="1"/>
  <c r="RE9" i="6"/>
  <c r="RF9" i="6" s="1"/>
  <c r="RG9" i="6" s="1"/>
  <c r="RH9" i="6" s="1"/>
  <c r="ME96" i="6"/>
  <c r="MF96" i="6" s="1"/>
  <c r="MG96" i="6" s="1"/>
  <c r="RE98" i="6"/>
  <c r="RF98" i="6" s="1"/>
  <c r="RG98" i="6" s="1"/>
  <c r="RH98" i="6" s="1"/>
  <c r="KN116" i="6"/>
  <c r="KO116" i="6" s="1"/>
  <c r="KP116" i="6" s="1"/>
  <c r="HF121" i="6"/>
  <c r="HG121" i="6" s="1"/>
  <c r="HH121" i="6" s="1"/>
  <c r="AP120" i="6"/>
  <c r="AQ120" i="6" s="1"/>
  <c r="AR120" i="6" s="1"/>
  <c r="ME112" i="6"/>
  <c r="MF112" i="6" s="1"/>
  <c r="MG112" i="6" s="1"/>
  <c r="SX61" i="6"/>
  <c r="SY61" i="6" s="1"/>
  <c r="SZ61" i="6" s="1"/>
  <c r="TA61" i="6" s="1"/>
  <c r="SX124" i="6"/>
  <c r="SY124" i="6" s="1"/>
  <c r="SZ124" i="6" s="1"/>
  <c r="TA124" i="6" s="1"/>
  <c r="PM66" i="6"/>
  <c r="PN66" i="6" s="1"/>
  <c r="PO66" i="6" s="1"/>
  <c r="NV49" i="6"/>
  <c r="NW49" i="6" s="1"/>
  <c r="NX49" i="6" s="1"/>
  <c r="CG126" i="6"/>
  <c r="CH126" i="6" s="1"/>
  <c r="CI126" i="6" s="1"/>
  <c r="NV98" i="6"/>
  <c r="IW69" i="6"/>
  <c r="IX69" i="6" s="1"/>
  <c r="IY69" i="6" s="1"/>
  <c r="KN93" i="6"/>
  <c r="KO93" i="6" s="1"/>
  <c r="KP93" i="6" s="1"/>
  <c r="ME71" i="6"/>
  <c r="MF71" i="6" s="1"/>
  <c r="MG71" i="6" s="1"/>
  <c r="KN83" i="6"/>
  <c r="KO83" i="6" s="1"/>
  <c r="KP83" i="6" s="1"/>
  <c r="CG97" i="6"/>
  <c r="CH97" i="6" s="1"/>
  <c r="CI97" i="6" s="1"/>
  <c r="HF64" i="6"/>
  <c r="HG64" i="6" s="1"/>
  <c r="HH64" i="6" s="1"/>
  <c r="PM84" i="6"/>
  <c r="PN84" i="6" s="1"/>
  <c r="PO84" i="6" s="1"/>
  <c r="RE41" i="6"/>
  <c r="RF41" i="6" s="1"/>
  <c r="RG41" i="6" s="1"/>
  <c r="RH41" i="6" s="1"/>
  <c r="RE56" i="6"/>
  <c r="RF56" i="6" s="1"/>
  <c r="RG56" i="6" s="1"/>
  <c r="RH56" i="6" s="1"/>
  <c r="DX126" i="6"/>
  <c r="DY126" i="6" s="1"/>
  <c r="DZ126" i="6" s="1"/>
  <c r="AP110" i="6"/>
  <c r="AQ110" i="6" s="1"/>
  <c r="AR110" i="6" s="1"/>
  <c r="AP69" i="6"/>
  <c r="AQ69" i="6" s="1"/>
  <c r="AR69" i="6" s="1"/>
  <c r="AP76" i="6"/>
  <c r="AQ76" i="6" s="1"/>
  <c r="AR76" i="6" s="1"/>
  <c r="ME46" i="6"/>
  <c r="MF46" i="6" s="1"/>
  <c r="MG46" i="6" s="1"/>
  <c r="SX109" i="6"/>
  <c r="SY109" i="6" s="1"/>
  <c r="SZ109" i="6" s="1"/>
  <c r="TA109" i="6" s="1"/>
  <c r="AP51" i="6"/>
  <c r="AQ51" i="6" s="1"/>
  <c r="AR51" i="6" s="1"/>
  <c r="RE93" i="6"/>
  <c r="RF93" i="6" s="1"/>
  <c r="RG93" i="6" s="1"/>
  <c r="RH93" i="6" s="1"/>
  <c r="SX95" i="6"/>
  <c r="SY95" i="6" s="1"/>
  <c r="SZ95" i="6" s="1"/>
  <c r="TA95" i="6" s="1"/>
  <c r="RE48" i="6"/>
  <c r="RF48" i="6" s="1"/>
  <c r="RG48" i="6" s="1"/>
  <c r="RH48" i="6" s="1"/>
  <c r="AP85" i="6"/>
  <c r="AQ85" i="6" s="1"/>
  <c r="AR85" i="6" s="1"/>
  <c r="AP55" i="6"/>
  <c r="AQ55" i="6" s="1"/>
  <c r="AR55" i="6" s="1"/>
  <c r="PM113" i="6"/>
  <c r="PN113" i="6" s="1"/>
  <c r="PO113" i="6" s="1"/>
  <c r="NV72" i="6"/>
  <c r="NW72" i="6" s="1"/>
  <c r="NX72" i="6" s="1"/>
  <c r="ME105" i="6"/>
  <c r="MF105" i="6" s="1"/>
  <c r="MG105" i="6" s="1"/>
  <c r="HF89" i="6"/>
  <c r="HG89" i="6" s="1"/>
  <c r="HH89" i="6" s="1"/>
  <c r="AP123" i="6"/>
  <c r="AQ123" i="6" s="1"/>
  <c r="AR123" i="6" s="1"/>
  <c r="PM124" i="6"/>
  <c r="PN124" i="6" s="1"/>
  <c r="PO124" i="6" s="1"/>
  <c r="NV96" i="6"/>
  <c r="DX75" i="6"/>
  <c r="DY75" i="6" s="1"/>
  <c r="DZ75" i="6" s="1"/>
  <c r="SX8" i="6"/>
  <c r="SY8" i="6" s="1"/>
  <c r="SZ8" i="6" s="1"/>
  <c r="TA8" i="6" s="1"/>
  <c r="PM71" i="6"/>
  <c r="PN71" i="6" s="1"/>
  <c r="PO71" i="6" s="1"/>
  <c r="HF126" i="6"/>
  <c r="HG126" i="6" s="1"/>
  <c r="HH126" i="6" s="1"/>
  <c r="IW110" i="6"/>
  <c r="IX110" i="6" s="1"/>
  <c r="IY110" i="6" s="1"/>
  <c r="HF74" i="6"/>
  <c r="HG74" i="6" s="1"/>
  <c r="HH74" i="6" s="1"/>
  <c r="SX65" i="6"/>
  <c r="SY65" i="6" s="1"/>
  <c r="SZ65" i="6" s="1"/>
  <c r="TA65" i="6" s="1"/>
  <c r="RE67" i="6"/>
  <c r="RF67" i="6" s="1"/>
  <c r="RG67" i="6" s="1"/>
  <c r="RH67" i="6" s="1"/>
  <c r="SX97" i="6"/>
  <c r="SY97" i="6" s="1"/>
  <c r="SZ97" i="6" s="1"/>
  <c r="TA97" i="6" s="1"/>
  <c r="HF63" i="6"/>
  <c r="HG63" i="6" s="1"/>
  <c r="HH63" i="6" s="1"/>
  <c r="AP108" i="6"/>
  <c r="AQ108" i="6" s="1"/>
  <c r="AR108" i="6" s="1"/>
  <c r="KN102" i="6"/>
  <c r="KO102" i="6" s="1"/>
  <c r="KP102" i="6" s="1"/>
  <c r="DX97" i="6"/>
  <c r="DY97" i="6" s="1"/>
  <c r="DZ97" i="6" s="1"/>
  <c r="ME15" i="6"/>
  <c r="MF15" i="6" s="1"/>
  <c r="MG15" i="6" s="1"/>
  <c r="AP66" i="6"/>
  <c r="AQ66" i="6" s="1"/>
  <c r="AR66" i="6" s="1"/>
  <c r="AP60" i="6"/>
  <c r="AQ60" i="6" s="1"/>
  <c r="AR60" i="6" s="1"/>
  <c r="AP106" i="6"/>
  <c r="AQ106" i="6" s="1"/>
  <c r="AR106" i="6" s="1"/>
  <c r="PM5" i="6"/>
  <c r="PN5" i="6" s="1"/>
  <c r="PO5" i="6" s="1"/>
  <c r="ME93" i="6"/>
  <c r="MF93" i="6" s="1"/>
  <c r="MG93" i="6" s="1"/>
  <c r="AP107" i="6"/>
  <c r="AQ107" i="6" s="1"/>
  <c r="AR107" i="6" s="1"/>
  <c r="CG114" i="6"/>
  <c r="CH114" i="6" s="1"/>
  <c r="CI114" i="6" s="1"/>
  <c r="RE68" i="6"/>
  <c r="RF68" i="6" s="1"/>
  <c r="RG68" i="6" s="1"/>
  <c r="RH68" i="6" s="1"/>
  <c r="PM81" i="6"/>
  <c r="PN81" i="6" s="1"/>
  <c r="PO81" i="6" s="1"/>
  <c r="KN64" i="6"/>
  <c r="KO64" i="6" s="1"/>
  <c r="KP64" i="6" s="1"/>
  <c r="IW124" i="6"/>
  <c r="IX124" i="6" s="1"/>
  <c r="IY124" i="6" s="1"/>
  <c r="PM126" i="6"/>
  <c r="PN126" i="6" s="1"/>
  <c r="PO126" i="6" s="1"/>
  <c r="IW115" i="6"/>
  <c r="IX115" i="6" s="1"/>
  <c r="IY115" i="6" s="1"/>
  <c r="SX81" i="6"/>
  <c r="SY81" i="6" s="1"/>
  <c r="SZ81" i="6" s="1"/>
  <c r="TA81" i="6" s="1"/>
  <c r="SX118" i="6"/>
  <c r="SY118" i="6" s="1"/>
  <c r="SZ118" i="6" s="1"/>
  <c r="TA118" i="6" s="1"/>
  <c r="DX72" i="6"/>
  <c r="DY72" i="6" s="1"/>
  <c r="DZ72" i="6" s="1"/>
  <c r="SX49" i="6"/>
  <c r="SY49" i="6" s="1"/>
  <c r="SZ49" i="6" s="1"/>
  <c r="TA49" i="6" s="1"/>
  <c r="RE42" i="6"/>
  <c r="RF42" i="6" s="1"/>
  <c r="RG42" i="6" s="1"/>
  <c r="RH42" i="6" s="1"/>
  <c r="PM86" i="6"/>
  <c r="PN86" i="6" s="1"/>
  <c r="PO86" i="6" s="1"/>
  <c r="PM114" i="6"/>
  <c r="PN114" i="6" s="1"/>
  <c r="PO114" i="6" s="1"/>
  <c r="NV42" i="6"/>
  <c r="RE113" i="6"/>
  <c r="RF113" i="6" s="1"/>
  <c r="RG113" i="6" s="1"/>
  <c r="RH113" i="6" s="1"/>
  <c r="IW96" i="6"/>
  <c r="IX96" i="6" s="1"/>
  <c r="IY96" i="6" s="1"/>
  <c r="PM62" i="6"/>
  <c r="PN62" i="6" s="1"/>
  <c r="PO62" i="6" s="1"/>
  <c r="NV62" i="6"/>
  <c r="PM95" i="6"/>
  <c r="PN95" i="6" s="1"/>
  <c r="PO95" i="6" s="1"/>
  <c r="KN12" i="6"/>
  <c r="NV50" i="6"/>
  <c r="IW97" i="6"/>
  <c r="IX97" i="6" s="1"/>
  <c r="IY97" i="6" s="1"/>
  <c r="AP67" i="6"/>
  <c r="AQ67" i="6" s="1"/>
  <c r="AR67" i="6" s="1"/>
  <c r="ME16" i="6"/>
  <c r="MF16" i="6" s="1"/>
  <c r="MG16" i="6" s="1"/>
  <c r="KN71" i="6"/>
  <c r="KO71" i="6" s="1"/>
  <c r="KP71" i="6" s="1"/>
  <c r="IW5" i="6"/>
  <c r="IX5" i="6" s="1"/>
  <c r="IY5" i="6" s="1"/>
  <c r="ME49" i="6"/>
  <c r="MF49" i="6" s="1"/>
  <c r="MG49" i="6" s="1"/>
  <c r="RE110" i="6"/>
  <c r="RF110" i="6" s="1"/>
  <c r="RG110" i="6" s="1"/>
  <c r="RH110" i="6" s="1"/>
  <c r="NV92" i="6"/>
  <c r="DX62" i="6"/>
  <c r="DY62" i="6" s="1"/>
  <c r="DZ62" i="6" s="1"/>
  <c r="SX60" i="6"/>
  <c r="SY60" i="6" s="1"/>
  <c r="SZ60" i="6" s="1"/>
  <c r="TA60" i="6" s="1"/>
  <c r="KN79" i="6"/>
  <c r="KO79" i="6" s="1"/>
  <c r="KP79" i="6" s="1"/>
  <c r="CG112" i="6"/>
  <c r="CH112" i="6" s="1"/>
  <c r="CI112" i="6" s="1"/>
  <c r="HF67" i="6"/>
  <c r="HG67" i="6" s="1"/>
  <c r="HH67" i="6" s="1"/>
  <c r="RE61" i="6"/>
  <c r="RF61" i="6" s="1"/>
  <c r="RG61" i="6" s="1"/>
  <c r="RH61" i="6" s="1"/>
  <c r="KN103" i="6"/>
  <c r="KO103" i="6" s="1"/>
  <c r="KP103" i="6" s="1"/>
  <c r="HF92" i="6"/>
  <c r="HG92" i="6" s="1"/>
  <c r="HH92" i="6" s="1"/>
  <c r="LT127" i="6"/>
  <c r="MA3" i="6"/>
  <c r="KN113" i="6"/>
  <c r="KO113" i="6" s="1"/>
  <c r="KP113" i="6" s="1"/>
  <c r="SX9" i="6"/>
  <c r="SY9" i="6" s="1"/>
  <c r="SZ9" i="6" s="1"/>
  <c r="TA9" i="6" s="1"/>
  <c r="RE106" i="6"/>
  <c r="RF106" i="6" s="1"/>
  <c r="RG106" i="6" s="1"/>
  <c r="RH106" i="6" s="1"/>
  <c r="ME30" i="6"/>
  <c r="MF30" i="6" s="1"/>
  <c r="MG30" i="6" s="1"/>
  <c r="PM99" i="6"/>
  <c r="PN99" i="6" s="1"/>
  <c r="PO99" i="6" s="1"/>
  <c r="CG118" i="6"/>
  <c r="CH118" i="6" s="1"/>
  <c r="CI118" i="6" s="1"/>
  <c r="RE121" i="6"/>
  <c r="RF121" i="6" s="1"/>
  <c r="RG121" i="6" s="1"/>
  <c r="RH121" i="6" s="1"/>
  <c r="AP88" i="6"/>
  <c r="AQ88" i="6" s="1"/>
  <c r="AR88" i="6" s="1"/>
  <c r="DX115" i="6"/>
  <c r="DY115" i="6" s="1"/>
  <c r="DZ115" i="6" s="1"/>
  <c r="PM90" i="6"/>
  <c r="PN90" i="6" s="1"/>
  <c r="PO90" i="6" s="1"/>
  <c r="DX87" i="6"/>
  <c r="DY87" i="6" s="1"/>
  <c r="DZ87" i="6" s="1"/>
  <c r="NV59" i="6"/>
  <c r="NW59" i="6" s="1"/>
  <c r="NX59" i="6" s="1"/>
  <c r="NV66" i="6"/>
  <c r="KN105" i="6"/>
  <c r="KO105" i="6" s="1"/>
  <c r="KP105" i="6" s="1"/>
  <c r="RE76" i="6"/>
  <c r="RF76" i="6" s="1"/>
  <c r="RG76" i="6" s="1"/>
  <c r="RH76" i="6" s="1"/>
  <c r="KN114" i="6"/>
  <c r="KO114" i="6" s="1"/>
  <c r="KP114" i="6" s="1"/>
  <c r="RE90" i="6"/>
  <c r="RF90" i="6" s="1"/>
  <c r="RG90" i="6" s="1"/>
  <c r="RH90" i="6" s="1"/>
  <c r="IW103" i="6"/>
  <c r="IX103" i="6" s="1"/>
  <c r="IY103" i="6" s="1"/>
  <c r="IW94" i="6"/>
  <c r="IX94" i="6" s="1"/>
  <c r="IY94" i="6" s="1"/>
  <c r="AP70" i="6"/>
  <c r="AQ70" i="6" s="1"/>
  <c r="AR70" i="6" s="1"/>
  <c r="DX107" i="6"/>
  <c r="DY107" i="6" s="1"/>
  <c r="DZ107" i="6" s="1"/>
  <c r="AP49" i="6"/>
  <c r="AQ49" i="6" s="1"/>
  <c r="AR49" i="6" s="1"/>
  <c r="IW116" i="6"/>
  <c r="IX116" i="6" s="1"/>
  <c r="IY116" i="6" s="1"/>
  <c r="SX54" i="6"/>
  <c r="SY54" i="6" s="1"/>
  <c r="SZ54" i="6" s="1"/>
  <c r="TA54" i="6" s="1"/>
  <c r="KN62" i="6"/>
  <c r="KO62" i="6" s="1"/>
  <c r="KP62" i="6" s="1"/>
  <c r="IW102" i="6"/>
  <c r="IX102" i="6" s="1"/>
  <c r="IY102" i="6" s="1"/>
  <c r="RE123" i="6"/>
  <c r="RF123" i="6" s="1"/>
  <c r="RG123" i="6" s="1"/>
  <c r="RH123" i="6" s="1"/>
  <c r="AP116" i="6"/>
  <c r="AQ116" i="6" s="1"/>
  <c r="AR116" i="6" s="1"/>
  <c r="ME125" i="6"/>
  <c r="MF125" i="6" s="1"/>
  <c r="MG125" i="6" s="1"/>
  <c r="PM42" i="6"/>
  <c r="PN42" i="6" s="1"/>
  <c r="PO42" i="6" s="1"/>
  <c r="RE120" i="6"/>
  <c r="RF120" i="6" s="1"/>
  <c r="RG120" i="6" s="1"/>
  <c r="RH120" i="6" s="1"/>
  <c r="IW56" i="6"/>
  <c r="IX56" i="6" s="1"/>
  <c r="IY56" i="6" s="1"/>
  <c r="AP109" i="6"/>
  <c r="AQ109" i="6" s="1"/>
  <c r="AR109" i="6" s="1"/>
  <c r="PM101" i="6"/>
  <c r="PN101" i="6" s="1"/>
  <c r="PO101" i="6" s="1"/>
  <c r="AP112" i="6"/>
  <c r="AQ112" i="6" s="1"/>
  <c r="AR112" i="6" s="1"/>
  <c r="DX69" i="6"/>
  <c r="DY69" i="6" s="1"/>
  <c r="DZ69" i="6" s="1"/>
  <c r="PM118" i="6"/>
  <c r="PN118" i="6" s="1"/>
  <c r="PO118" i="6" s="1"/>
  <c r="ME80" i="6"/>
  <c r="MF80" i="6" s="1"/>
  <c r="MG80" i="6" s="1"/>
  <c r="IW125" i="6"/>
  <c r="IX125" i="6" s="1"/>
  <c r="IY125" i="6" s="1"/>
  <c r="DX90" i="6"/>
  <c r="DY90" i="6" s="1"/>
  <c r="DZ90" i="6" s="1"/>
  <c r="NV63" i="6"/>
  <c r="AP97" i="6"/>
  <c r="AQ97" i="6" s="1"/>
  <c r="AR97" i="6" s="1"/>
  <c r="IW111" i="6"/>
  <c r="IX111" i="6" s="1"/>
  <c r="IY111" i="6" s="1"/>
  <c r="NV77" i="6"/>
  <c r="NV126" i="6"/>
  <c r="DX71" i="6"/>
  <c r="DY71" i="6" s="1"/>
  <c r="DZ71" i="6" s="1"/>
  <c r="SX67" i="6"/>
  <c r="SY67" i="6" s="1"/>
  <c r="SZ67" i="6" s="1"/>
  <c r="TA67" i="6" s="1"/>
  <c r="KN118" i="6"/>
  <c r="KO118" i="6" s="1"/>
  <c r="KP118" i="6" s="1"/>
  <c r="HF47" i="6"/>
  <c r="DX94" i="6"/>
  <c r="DY94" i="6" s="1"/>
  <c r="DZ94" i="6" s="1"/>
  <c r="DX85" i="6"/>
  <c r="DY85" i="6" s="1"/>
  <c r="DZ85" i="6" s="1"/>
  <c r="KN16" i="6"/>
  <c r="KN110" i="6"/>
  <c r="KO110" i="6" s="1"/>
  <c r="KP110" i="6" s="1"/>
  <c r="CG119" i="6"/>
  <c r="CH119" i="6" s="1"/>
  <c r="CI119" i="6" s="1"/>
  <c r="HF97" i="6"/>
  <c r="HG97" i="6" s="1"/>
  <c r="HH97" i="6" s="1"/>
  <c r="IW89" i="6"/>
  <c r="IX89" i="6" s="1"/>
  <c r="IY89" i="6" s="1"/>
  <c r="ME43" i="6"/>
  <c r="PM7" i="6"/>
  <c r="PN7" i="6" s="1"/>
  <c r="PO7" i="6" s="1"/>
  <c r="ME103" i="6"/>
  <c r="MF103" i="6" s="1"/>
  <c r="MG103" i="6" s="1"/>
  <c r="SX85" i="6"/>
  <c r="SY85" i="6" s="1"/>
  <c r="SZ85" i="6" s="1"/>
  <c r="TA85" i="6" s="1"/>
  <c r="ME54" i="6"/>
  <c r="ME44" i="6"/>
  <c r="MF44" i="6" s="1"/>
  <c r="MG44" i="6" s="1"/>
  <c r="IW120" i="6"/>
  <c r="IX120" i="6" s="1"/>
  <c r="IY120" i="6" s="1"/>
  <c r="HF81" i="6"/>
  <c r="HG81" i="6" s="1"/>
  <c r="HH81" i="6" s="1"/>
  <c r="DX66" i="6"/>
  <c r="DY66" i="6" s="1"/>
  <c r="DZ66" i="6" s="1"/>
  <c r="KN61" i="6"/>
  <c r="KO61" i="6" s="1"/>
  <c r="KP61" i="6" s="1"/>
  <c r="KN119" i="6"/>
  <c r="KO119" i="6" s="1"/>
  <c r="KP119" i="6" s="1"/>
  <c r="NV81" i="6"/>
  <c r="NW81" i="6" s="1"/>
  <c r="NX81" i="6" s="1"/>
  <c r="RE16" i="6"/>
  <c r="RF16" i="6" s="1"/>
  <c r="RG16" i="6" s="1"/>
  <c r="RH16" i="6" s="1"/>
  <c r="HF59" i="6"/>
  <c r="HG59" i="6" s="1"/>
  <c r="HH59" i="6" s="1"/>
  <c r="CG120" i="6"/>
  <c r="CH120" i="6" s="1"/>
  <c r="CI120" i="6" s="1"/>
  <c r="KN13" i="6"/>
  <c r="KO13" i="6" s="1"/>
  <c r="KP13" i="6" s="1"/>
  <c r="SX91" i="6"/>
  <c r="SY91" i="6" s="1"/>
  <c r="SZ91" i="6" s="1"/>
  <c r="TA91" i="6" s="1"/>
  <c r="AP77" i="6"/>
  <c r="AQ77" i="6" s="1"/>
  <c r="AR77" i="6" s="1"/>
  <c r="SX113" i="6"/>
  <c r="SY113" i="6" s="1"/>
  <c r="SZ113" i="6" s="1"/>
  <c r="TA113" i="6" s="1"/>
  <c r="IW98" i="6"/>
  <c r="IX98" i="6" s="1"/>
  <c r="IY98" i="6" s="1"/>
  <c r="DX91" i="6"/>
  <c r="DY91" i="6" s="1"/>
  <c r="DZ91" i="6" s="1"/>
  <c r="RE69" i="6"/>
  <c r="RF69" i="6" s="1"/>
  <c r="RG69" i="6" s="1"/>
  <c r="RH69" i="6" s="1"/>
  <c r="PM25" i="6"/>
  <c r="PN25" i="6" s="1"/>
  <c r="PO25" i="6" s="1"/>
  <c r="HF57" i="6"/>
  <c r="HG57" i="6" s="1"/>
  <c r="HH57" i="6" s="1"/>
  <c r="HF119" i="6"/>
  <c r="HG119" i="6" s="1"/>
  <c r="HH119" i="6" s="1"/>
  <c r="ME88" i="6"/>
  <c r="DX114" i="6"/>
  <c r="DY114" i="6" s="1"/>
  <c r="DZ114" i="6" s="1"/>
  <c r="KN41" i="6"/>
  <c r="KO41" i="6" s="1"/>
  <c r="KP41" i="6" s="1"/>
  <c r="AP58" i="6"/>
  <c r="AQ58" i="6" s="1"/>
  <c r="AR58" i="6" s="1"/>
  <c r="RE125" i="6"/>
  <c r="RF125" i="6" s="1"/>
  <c r="RG125" i="6" s="1"/>
  <c r="RH125" i="6" s="1"/>
  <c r="CG103" i="6"/>
  <c r="CH103" i="6" s="1"/>
  <c r="CI103" i="6" s="1"/>
  <c r="RE105" i="6"/>
  <c r="RF105" i="6" s="1"/>
  <c r="RG105" i="6" s="1"/>
  <c r="RH105" i="6" s="1"/>
  <c r="ME123" i="6"/>
  <c r="MF123" i="6" s="1"/>
  <c r="MG123" i="6" s="1"/>
  <c r="HF103" i="6"/>
  <c r="HG103" i="6" s="1"/>
  <c r="HH103" i="6" s="1"/>
  <c r="PM125" i="6"/>
  <c r="PN125" i="6" s="1"/>
  <c r="PO125" i="6" s="1"/>
  <c r="SX55" i="6"/>
  <c r="SY55" i="6" s="1"/>
  <c r="SZ55" i="6" s="1"/>
  <c r="TA55" i="6" s="1"/>
  <c r="RE5" i="6"/>
  <c r="RF5" i="6" s="1"/>
  <c r="RG5" i="6" s="1"/>
  <c r="RH5" i="6" s="1"/>
  <c r="IW112" i="6"/>
  <c r="IX112" i="6" s="1"/>
  <c r="IY112" i="6" s="1"/>
  <c r="HF55" i="6"/>
  <c r="HG55" i="6" s="1"/>
  <c r="HH55" i="6" s="1"/>
  <c r="PM44" i="6"/>
  <c r="PN44" i="6" s="1"/>
  <c r="PO44" i="6" s="1"/>
  <c r="ME55" i="6"/>
  <c r="MF55" i="6" s="1"/>
  <c r="MG55" i="6" s="1"/>
  <c r="PM30" i="6"/>
  <c r="PN30" i="6" s="1"/>
  <c r="PO30" i="6" s="1"/>
  <c r="AP82" i="6"/>
  <c r="AQ82" i="6" s="1"/>
  <c r="AR82" i="6" s="1"/>
  <c r="RE59" i="6"/>
  <c r="RF59" i="6" s="1"/>
  <c r="RG59" i="6" s="1"/>
  <c r="RH59" i="6" s="1"/>
  <c r="ME25" i="6"/>
  <c r="MF25" i="6" s="1"/>
  <c r="MG25" i="6" s="1"/>
  <c r="KN70" i="6"/>
  <c r="ME28" i="6"/>
  <c r="MF28" i="6" s="1"/>
  <c r="MG28" i="6" s="1"/>
  <c r="CG8" i="6"/>
  <c r="CH8" i="6" s="1"/>
  <c r="CI8" i="6" s="1"/>
  <c r="SX10" i="6"/>
  <c r="SY10" i="6" s="1"/>
  <c r="SZ10" i="6" s="1"/>
  <c r="TA10" i="6" s="1"/>
  <c r="CG11" i="6"/>
  <c r="CH11" i="6" s="1"/>
  <c r="CI11" i="6" s="1"/>
  <c r="AP74" i="6"/>
  <c r="AQ74" i="6" s="1"/>
  <c r="AR74" i="6" s="1"/>
  <c r="DX78" i="6"/>
  <c r="DY78" i="6" s="1"/>
  <c r="DZ78" i="6" s="1"/>
  <c r="RE62" i="6"/>
  <c r="RF62" i="6" s="1"/>
  <c r="RG62" i="6" s="1"/>
  <c r="RH62" i="6" s="1"/>
  <c r="HF76" i="6"/>
  <c r="HG76" i="6" s="1"/>
  <c r="HH76" i="6" s="1"/>
  <c r="KN11" i="6"/>
  <c r="KN104" i="6"/>
  <c r="KO104" i="6" s="1"/>
  <c r="KP104" i="6" s="1"/>
  <c r="ME101" i="6"/>
  <c r="MF101" i="6" s="1"/>
  <c r="MG101" i="6" s="1"/>
  <c r="NR127" i="6"/>
  <c r="AP122" i="6"/>
  <c r="AQ122" i="6" s="1"/>
  <c r="AR122" i="6" s="1"/>
  <c r="ME108" i="6"/>
  <c r="MF108" i="6" s="1"/>
  <c r="MG108" i="6" s="1"/>
  <c r="ME106" i="6"/>
  <c r="MF106" i="6" s="1"/>
  <c r="MG106" i="6" s="1"/>
  <c r="NV102" i="6"/>
  <c r="PM121" i="6"/>
  <c r="PN121" i="6" s="1"/>
  <c r="PO121" i="6" s="1"/>
  <c r="PM87" i="6"/>
  <c r="PN87" i="6" s="1"/>
  <c r="PO87" i="6" s="1"/>
  <c r="SX93" i="6"/>
  <c r="SY93" i="6" s="1"/>
  <c r="SZ93" i="6" s="1"/>
  <c r="TA93" i="6" s="1"/>
  <c r="DX112" i="6"/>
  <c r="DY112" i="6" s="1"/>
  <c r="DZ112" i="6" s="1"/>
  <c r="RE7" i="6"/>
  <c r="RF7" i="6" s="1"/>
  <c r="RG7" i="6" s="1"/>
  <c r="RH7" i="6" s="1"/>
  <c r="KN85" i="6"/>
  <c r="RE97" i="6"/>
  <c r="RF97" i="6" s="1"/>
  <c r="RG97" i="6" s="1"/>
  <c r="RH97" i="6" s="1"/>
  <c r="HF125" i="6"/>
  <c r="HG125" i="6" s="1"/>
  <c r="HH125" i="6" s="1"/>
  <c r="KN47" i="6"/>
  <c r="SX14" i="6"/>
  <c r="SY14" i="6" s="1"/>
  <c r="SZ14" i="6" s="1"/>
  <c r="TA14" i="6" s="1"/>
  <c r="NV101" i="6"/>
  <c r="ME68" i="6"/>
  <c r="RE50" i="6"/>
  <c r="RF50" i="6" s="1"/>
  <c r="RG50" i="6" s="1"/>
  <c r="RH50" i="6" s="1"/>
  <c r="RE64" i="6"/>
  <c r="RF64" i="6" s="1"/>
  <c r="RG64" i="6" s="1"/>
  <c r="RH64" i="6" s="1"/>
  <c r="DX70" i="6"/>
  <c r="DY70" i="6" s="1"/>
  <c r="DZ70" i="6" s="1"/>
  <c r="IW62" i="6"/>
  <c r="IX62" i="6" s="1"/>
  <c r="IY62" i="6" s="1"/>
  <c r="HF110" i="6"/>
  <c r="HG110" i="6" s="1"/>
  <c r="HH110" i="6" s="1"/>
  <c r="NV86" i="6"/>
  <c r="RE49" i="6"/>
  <c r="RF49" i="6" s="1"/>
  <c r="RG49" i="6" s="1"/>
  <c r="RH49" i="6" s="1"/>
  <c r="PM64" i="6"/>
  <c r="PN64" i="6" s="1"/>
  <c r="PO64" i="6" s="1"/>
  <c r="SX92" i="6"/>
  <c r="SY92" i="6" s="1"/>
  <c r="SZ92" i="6" s="1"/>
  <c r="TA92" i="6" s="1"/>
  <c r="HF70" i="6"/>
  <c r="HG70" i="6" s="1"/>
  <c r="HH70" i="6" s="1"/>
  <c r="ME82" i="6"/>
  <c r="MF82" i="6" s="1"/>
  <c r="MG82" i="6" s="1"/>
  <c r="HF51" i="6"/>
  <c r="HG51" i="6" s="1"/>
  <c r="HH51" i="6" s="1"/>
  <c r="DX109" i="6"/>
  <c r="DY109" i="6" s="1"/>
  <c r="DZ109" i="6" s="1"/>
  <c r="PM75" i="6"/>
  <c r="PN75" i="6" s="1"/>
  <c r="PO75" i="6" s="1"/>
  <c r="AP117" i="6"/>
  <c r="AQ117" i="6" s="1"/>
  <c r="AR117" i="6" s="1"/>
  <c r="DX117" i="6"/>
  <c r="DY117" i="6" s="1"/>
  <c r="DZ117" i="6" s="1"/>
  <c r="KN123" i="6"/>
  <c r="KO123" i="6" s="1"/>
  <c r="KP123" i="6" s="1"/>
  <c r="IW16" i="6"/>
  <c r="NV90" i="6"/>
  <c r="IW95" i="6"/>
  <c r="IX95" i="6" s="1"/>
  <c r="IY95" i="6" s="1"/>
  <c r="HF120" i="6"/>
  <c r="HG120" i="6" s="1"/>
  <c r="HH120" i="6" s="1"/>
  <c r="NV114" i="6"/>
  <c r="NW114" i="6" s="1"/>
  <c r="NX114" i="6" s="1"/>
  <c r="DX118" i="6"/>
  <c r="DY118" i="6" s="1"/>
  <c r="DZ118" i="6" s="1"/>
  <c r="DX103" i="6"/>
  <c r="DY103" i="6" s="1"/>
  <c r="DZ103" i="6" s="1"/>
  <c r="SX72" i="6"/>
  <c r="SY72" i="6" s="1"/>
  <c r="SZ72" i="6" s="1"/>
  <c r="TA72" i="6" s="1"/>
  <c r="SX106" i="6"/>
  <c r="SY106" i="6" s="1"/>
  <c r="SZ106" i="6" s="1"/>
  <c r="TA106" i="6" s="1"/>
  <c r="HF44" i="6"/>
  <c r="HG44" i="6" s="1"/>
  <c r="HH44" i="6" s="1"/>
  <c r="NV94" i="6"/>
  <c r="NW94" i="6" s="1"/>
  <c r="NX94" i="6" s="1"/>
  <c r="HF90" i="6"/>
  <c r="HG90" i="6" s="1"/>
  <c r="HH90" i="6" s="1"/>
  <c r="IW50" i="6"/>
  <c r="IX50" i="6" s="1"/>
  <c r="IY50" i="6" s="1"/>
  <c r="KN51" i="6"/>
  <c r="KO51" i="6" s="1"/>
  <c r="KP51" i="6" s="1"/>
  <c r="IW10" i="6"/>
  <c r="IX10" i="6" s="1"/>
  <c r="IY10" i="6" s="1"/>
  <c r="KN8" i="6"/>
  <c r="KO8" i="6" s="1"/>
  <c r="KP8" i="6" s="1"/>
  <c r="PM54" i="6"/>
  <c r="PN54" i="6" s="1"/>
  <c r="PO54" i="6" s="1"/>
  <c r="PM27" i="6"/>
  <c r="PN27" i="6" s="1"/>
  <c r="PO27" i="6" s="1"/>
  <c r="IW85" i="6"/>
  <c r="DX61" i="6"/>
  <c r="DY61" i="6" s="1"/>
  <c r="DZ61" i="6" s="1"/>
  <c r="ME87" i="6"/>
  <c r="MF87" i="6" s="1"/>
  <c r="MG87" i="6" s="1"/>
  <c r="ME98" i="6"/>
  <c r="MF98" i="6" s="1"/>
  <c r="MG98" i="6" s="1"/>
  <c r="SX46" i="6"/>
  <c r="SY46" i="6" s="1"/>
  <c r="SZ46" i="6" s="1"/>
  <c r="TA46" i="6" s="1"/>
  <c r="DX60" i="6"/>
  <c r="DY60" i="6" s="1"/>
  <c r="DZ60" i="6" s="1"/>
  <c r="RE46" i="6"/>
  <c r="RF46" i="6" s="1"/>
  <c r="RG46" i="6" s="1"/>
  <c r="RH46" i="6" s="1"/>
  <c r="PM20" i="6"/>
  <c r="PN20" i="6" s="1"/>
  <c r="PO20" i="6" s="1"/>
  <c r="IW114" i="6"/>
  <c r="IX114" i="6" s="1"/>
  <c r="IY114" i="6" s="1"/>
  <c r="IW80" i="6"/>
  <c r="IX80" i="6" s="1"/>
  <c r="IY80" i="6" s="1"/>
  <c r="KN99" i="6"/>
  <c r="KO99" i="6" s="1"/>
  <c r="KP99" i="6" s="1"/>
  <c r="CG101" i="6"/>
  <c r="CH101" i="6" s="1"/>
  <c r="CI101" i="6" s="1"/>
  <c r="RE11" i="6"/>
  <c r="RF11" i="6" s="1"/>
  <c r="RG11" i="6" s="1"/>
  <c r="RH11" i="6" s="1"/>
  <c r="PM43" i="6"/>
  <c r="PN43" i="6" s="1"/>
  <c r="PO43" i="6" s="1"/>
  <c r="PM65" i="6"/>
  <c r="PN65" i="6" s="1"/>
  <c r="PO65" i="6" s="1"/>
  <c r="DX95" i="6"/>
  <c r="DY95" i="6" s="1"/>
  <c r="DZ95" i="6" s="1"/>
  <c r="ME9" i="6"/>
  <c r="MF9" i="6" s="1"/>
  <c r="MG9" i="6" s="1"/>
  <c r="IW49" i="6"/>
  <c r="IX49" i="6" s="1"/>
  <c r="IY49" i="6" s="1"/>
  <c r="DX121" i="6"/>
  <c r="DY121" i="6" s="1"/>
  <c r="DZ121" i="6" s="1"/>
  <c r="RE112" i="6"/>
  <c r="RF112" i="6" s="1"/>
  <c r="RG112" i="6" s="1"/>
  <c r="RH112" i="6" s="1"/>
  <c r="NV116" i="6"/>
  <c r="NW116" i="6" s="1"/>
  <c r="NX116" i="6" s="1"/>
  <c r="CG125" i="6"/>
  <c r="CH125" i="6" s="1"/>
  <c r="CI125" i="6" s="1"/>
  <c r="ME110" i="6"/>
  <c r="MF110" i="6" s="1"/>
  <c r="MG110" i="6" s="1"/>
  <c r="SX117" i="6"/>
  <c r="SY117" i="6" s="1"/>
  <c r="SZ117" i="6" s="1"/>
  <c r="TA117" i="6" s="1"/>
  <c r="ME63" i="6"/>
  <c r="MF63" i="6" s="1"/>
  <c r="MG63" i="6" s="1"/>
  <c r="PM91" i="6"/>
  <c r="PN91" i="6" s="1"/>
  <c r="PO91" i="6" s="1"/>
  <c r="ME118" i="6"/>
  <c r="MF118" i="6" s="1"/>
  <c r="MG118" i="6" s="1"/>
  <c r="IW73" i="6"/>
  <c r="IX73" i="6" s="1"/>
  <c r="IY73" i="6" s="1"/>
  <c r="IW8" i="6"/>
  <c r="IX8" i="6" s="1"/>
  <c r="IY8" i="6" s="1"/>
  <c r="NV124" i="6"/>
  <c r="HF98" i="6"/>
  <c r="HG98" i="6" s="1"/>
  <c r="HH98" i="6" s="1"/>
  <c r="KN5" i="6"/>
  <c r="KO5" i="6" s="1"/>
  <c r="KP5" i="6" s="1"/>
  <c r="IW6" i="6"/>
  <c r="IX6" i="6" s="1"/>
  <c r="IY6" i="6" s="1"/>
  <c r="DX110" i="6"/>
  <c r="DY110" i="6" s="1"/>
  <c r="DZ110" i="6" s="1"/>
  <c r="PM122" i="6"/>
  <c r="PN122" i="6" s="1"/>
  <c r="PO122" i="6" s="1"/>
  <c r="CG13" i="6"/>
  <c r="CH13" i="6" s="1"/>
  <c r="CI13" i="6" s="1"/>
  <c r="CG124" i="6"/>
  <c r="CH124" i="6" s="1"/>
  <c r="CI124" i="6" s="1"/>
  <c r="PM67" i="6"/>
  <c r="PN67" i="6" s="1"/>
  <c r="PO67" i="6" s="1"/>
  <c r="PM11" i="6"/>
  <c r="PN11" i="6" s="1"/>
  <c r="PO11" i="6" s="1"/>
  <c r="KN98" i="6"/>
  <c r="KO98" i="6" s="1"/>
  <c r="KP98" i="6" s="1"/>
  <c r="SX100" i="6"/>
  <c r="SY100" i="6" s="1"/>
  <c r="SZ100" i="6" s="1"/>
  <c r="TA100" i="6" s="1"/>
  <c r="ME102" i="6"/>
  <c r="MF102" i="6" s="1"/>
  <c r="MG102" i="6" s="1"/>
  <c r="HF112" i="6"/>
  <c r="HG112" i="6" s="1"/>
  <c r="HH112" i="6" s="1"/>
  <c r="IW4" i="6"/>
  <c r="IX4" i="6" s="1"/>
  <c r="IY4" i="6" s="1"/>
  <c r="ME94" i="6"/>
  <c r="MF94" i="6" s="1"/>
  <c r="MG94" i="6" s="1"/>
  <c r="HF50" i="6"/>
  <c r="HG50" i="6" s="1"/>
  <c r="HH50" i="6" s="1"/>
  <c r="PM45" i="6"/>
  <c r="PN45" i="6" s="1"/>
  <c r="PO45" i="6" s="1"/>
  <c r="AP79" i="6"/>
  <c r="AQ79" i="6" s="1"/>
  <c r="AR79" i="6" s="1"/>
  <c r="KN112" i="6"/>
  <c r="KO112" i="6" s="1"/>
  <c r="KP112" i="6" s="1"/>
  <c r="HF101" i="6"/>
  <c r="HG101" i="6" s="1"/>
  <c r="HH101" i="6" s="1"/>
  <c r="HF87" i="6"/>
  <c r="HG87" i="6" s="1"/>
  <c r="HH87" i="6" s="1"/>
  <c r="KN42" i="6"/>
  <c r="KO42" i="6" s="1"/>
  <c r="KP42" i="6" s="1"/>
  <c r="DX57" i="6"/>
  <c r="DY57" i="6" s="1"/>
  <c r="DZ57" i="6" s="1"/>
  <c r="SX104" i="6"/>
  <c r="SY104" i="6" s="1"/>
  <c r="SZ104" i="6" s="1"/>
  <c r="TA104" i="6" s="1"/>
  <c r="ME56" i="6"/>
  <c r="MF56" i="6" s="1"/>
  <c r="MG56" i="6" s="1"/>
  <c r="IW78" i="6"/>
  <c r="IX78" i="6" s="1"/>
  <c r="IY78" i="6" s="1"/>
  <c r="RE60" i="6"/>
  <c r="RF60" i="6" s="1"/>
  <c r="RG60" i="6" s="1"/>
  <c r="RH60" i="6" s="1"/>
  <c r="KN97" i="6"/>
  <c r="KO97" i="6" s="1"/>
  <c r="KP97" i="6" s="1"/>
  <c r="KN49" i="6"/>
  <c r="KO49" i="6" s="1"/>
  <c r="KP49" i="6" s="1"/>
  <c r="CG14" i="6"/>
  <c r="CH14" i="6" s="1"/>
  <c r="CI14" i="6" s="1"/>
  <c r="HF56" i="6"/>
  <c r="HG56" i="6" s="1"/>
  <c r="HH56" i="6" s="1"/>
  <c r="CG100" i="6"/>
  <c r="CH100" i="6" s="1"/>
  <c r="CI100" i="6" s="1"/>
  <c r="RE71" i="6"/>
  <c r="RF71" i="6" s="1"/>
  <c r="RG71" i="6" s="1"/>
  <c r="RH71" i="6" s="1"/>
  <c r="KN10" i="6"/>
  <c r="KO10" i="6" s="1"/>
  <c r="KP10" i="6" s="1"/>
  <c r="RE89" i="6"/>
  <c r="RF89" i="6" s="1"/>
  <c r="RG89" i="6" s="1"/>
  <c r="RH89" i="6" s="1"/>
  <c r="RE6" i="6"/>
  <c r="RF6" i="6" s="1"/>
  <c r="RG6" i="6" s="1"/>
  <c r="RH6" i="6" s="1"/>
  <c r="IW61" i="6"/>
  <c r="IX61" i="6" s="1"/>
  <c r="IY61" i="6" s="1"/>
  <c r="RE45" i="6"/>
  <c r="RF45" i="6" s="1"/>
  <c r="RG45" i="6" s="1"/>
  <c r="RH45" i="6" s="1"/>
  <c r="ME51" i="6"/>
  <c r="MF51" i="6" s="1"/>
  <c r="MG51" i="6" s="1"/>
  <c r="NV75" i="6"/>
  <c r="ME26" i="6"/>
  <c r="PM28" i="6"/>
  <c r="PN28" i="6" s="1"/>
  <c r="PO28" i="6" s="1"/>
  <c r="ME22" i="6"/>
  <c r="MF22" i="6" s="1"/>
  <c r="MG22" i="6" s="1"/>
  <c r="SX12" i="6"/>
  <c r="SY12" i="6" s="1"/>
  <c r="SZ12" i="6" s="1"/>
  <c r="TA12" i="6" s="1"/>
  <c r="HF72" i="6"/>
  <c r="HG72" i="6" s="1"/>
  <c r="HH72" i="6" s="1"/>
  <c r="CG102" i="6"/>
  <c r="CH102" i="6" s="1"/>
  <c r="CI102" i="6" s="1"/>
  <c r="KN92" i="6"/>
  <c r="NV9" i="6"/>
  <c r="NW9" i="6" s="1"/>
  <c r="NX9" i="6" s="1"/>
  <c r="RE122" i="6"/>
  <c r="RF122" i="6" s="1"/>
  <c r="RG122" i="6" s="1"/>
  <c r="RH122" i="6" s="1"/>
  <c r="DX116" i="6"/>
  <c r="DY116" i="6" s="1"/>
  <c r="DZ116" i="6" s="1"/>
  <c r="ME115" i="6"/>
  <c r="MF115" i="6" s="1"/>
  <c r="MG115" i="6" s="1"/>
  <c r="SX119" i="6"/>
  <c r="SY119" i="6" s="1"/>
  <c r="SZ119" i="6" s="1"/>
  <c r="TA119" i="6" s="1"/>
  <c r="DX101" i="6"/>
  <c r="DY101" i="6" s="1"/>
  <c r="DZ101" i="6" s="1"/>
  <c r="SX121" i="6"/>
  <c r="SY121" i="6" s="1"/>
  <c r="SZ121" i="6" s="1"/>
  <c r="TA121" i="6" s="1"/>
  <c r="KN50" i="6"/>
  <c r="KO50" i="6" s="1"/>
  <c r="KP50" i="6" s="1"/>
  <c r="AP56" i="6"/>
  <c r="AQ56" i="6" s="1"/>
  <c r="AR56" i="6" s="1"/>
  <c r="KN55" i="6"/>
  <c r="KO55" i="6" s="1"/>
  <c r="KP55" i="6" s="1"/>
  <c r="CG12" i="6"/>
  <c r="CH12" i="6" s="1"/>
  <c r="CI12" i="6" s="1"/>
  <c r="DX100" i="6"/>
  <c r="DY100" i="6" s="1"/>
  <c r="DZ100" i="6" s="1"/>
  <c r="ME61" i="6"/>
  <c r="MF61" i="6" s="1"/>
  <c r="MG61" i="6" s="1"/>
  <c r="PM120" i="6"/>
  <c r="PN120" i="6" s="1"/>
  <c r="PO120" i="6" s="1"/>
  <c r="RE15" i="6"/>
  <c r="RF15" i="6" s="1"/>
  <c r="RG15" i="6" s="1"/>
  <c r="RH15" i="6" s="1"/>
  <c r="HF83" i="6"/>
  <c r="HG83" i="6" s="1"/>
  <c r="HH83" i="6" s="1"/>
  <c r="KN88" i="6"/>
  <c r="KO88" i="6" s="1"/>
  <c r="KP88" i="6" s="1"/>
  <c r="ME42" i="6"/>
  <c r="MF42" i="6" s="1"/>
  <c r="MG42" i="6" s="1"/>
  <c r="PM88" i="6"/>
  <c r="PN88" i="6" s="1"/>
  <c r="PO88" i="6" s="1"/>
  <c r="IW123" i="6"/>
  <c r="IX123" i="6" s="1"/>
  <c r="IY123" i="6" s="1"/>
  <c r="PM46" i="6"/>
  <c r="PN46" i="6" s="1"/>
  <c r="PO46" i="6" s="1"/>
  <c r="SX15" i="6"/>
  <c r="SY15" i="6" s="1"/>
  <c r="SZ15" i="6" s="1"/>
  <c r="TA15" i="6" s="1"/>
  <c r="CG121" i="6"/>
  <c r="CH121" i="6" s="1"/>
  <c r="CI121" i="6" s="1"/>
  <c r="ME114" i="6"/>
  <c r="MF114" i="6" s="1"/>
  <c r="MG114" i="6" s="1"/>
  <c r="NV47" i="6"/>
  <c r="KN69" i="6"/>
  <c r="KO69" i="6" s="1"/>
  <c r="KP69" i="6" s="1"/>
  <c r="KN63" i="6"/>
  <c r="KO63" i="6" s="1"/>
  <c r="KP63" i="6" s="1"/>
  <c r="PM94" i="6"/>
  <c r="PN94" i="6" s="1"/>
  <c r="PO94" i="6" s="1"/>
  <c r="ME124" i="6"/>
  <c r="MF124" i="6" s="1"/>
  <c r="MG124" i="6" s="1"/>
  <c r="PM6" i="6"/>
  <c r="PN6" i="6" s="1"/>
  <c r="PO6" i="6" s="1"/>
  <c r="NV76" i="6"/>
  <c r="IW106" i="6"/>
  <c r="IX106" i="6" s="1"/>
  <c r="IY106" i="6" s="1"/>
  <c r="ME107" i="6"/>
  <c r="MF107" i="6" s="1"/>
  <c r="MG107" i="6" s="1"/>
  <c r="RE70" i="6"/>
  <c r="RF70" i="6" s="1"/>
  <c r="RG70" i="6" s="1"/>
  <c r="RH70" i="6" s="1"/>
  <c r="SX41" i="6"/>
  <c r="SY41" i="6" s="1"/>
  <c r="SZ41" i="6" s="1"/>
  <c r="TA41" i="6" s="1"/>
  <c r="KN111" i="6"/>
  <c r="KO111" i="6" s="1"/>
  <c r="KP111" i="6" s="1"/>
  <c r="NV65" i="6"/>
  <c r="NV64" i="6"/>
  <c r="KN4" i="6"/>
  <c r="AP41" i="6"/>
  <c r="AQ41" i="6" s="1"/>
  <c r="AR41" i="6" s="1"/>
  <c r="ME65" i="6"/>
  <c r="AP42" i="6"/>
  <c r="AQ42" i="6" s="1"/>
  <c r="AR42" i="6" s="1"/>
  <c r="DX96" i="6"/>
  <c r="DY96" i="6" s="1"/>
  <c r="DZ96" i="6" s="1"/>
  <c r="BV127" i="6"/>
  <c r="CC3" i="6"/>
  <c r="RE4" i="6"/>
  <c r="RF4" i="6" s="1"/>
  <c r="RG4" i="6" s="1"/>
  <c r="RH4" i="6" s="1"/>
  <c r="PM61" i="6"/>
  <c r="PN61" i="6" s="1"/>
  <c r="PO61" i="6" s="1"/>
  <c r="NV106" i="6"/>
  <c r="PM80" i="6"/>
  <c r="PN80" i="6" s="1"/>
  <c r="PO80" i="6" s="1"/>
  <c r="AP93" i="6"/>
  <c r="AQ93" i="6" s="1"/>
  <c r="AR93" i="6" s="1"/>
  <c r="RE10" i="6"/>
  <c r="RF10" i="6" s="1"/>
  <c r="RG10" i="6" s="1"/>
  <c r="RH10" i="6" s="1"/>
  <c r="PM63" i="6"/>
  <c r="PN63" i="6" s="1"/>
  <c r="PO63" i="6" s="1"/>
  <c r="KN72" i="6"/>
  <c r="KO72" i="6" s="1"/>
  <c r="KP72" i="6" s="1"/>
  <c r="IW48" i="6"/>
  <c r="IX48" i="6" s="1"/>
  <c r="IY48" i="6" s="1"/>
  <c r="IW53" i="6"/>
  <c r="PM89" i="6"/>
  <c r="PN89" i="6" s="1"/>
  <c r="PO89" i="6" s="1"/>
  <c r="SX76" i="6"/>
  <c r="SY76" i="6" s="1"/>
  <c r="SZ76" i="6" s="1"/>
  <c r="TA76" i="6" s="1"/>
  <c r="NV107" i="6"/>
  <c r="IW15" i="6"/>
  <c r="PM50" i="6"/>
  <c r="PN50" i="6" s="1"/>
  <c r="PO50" i="6" s="1"/>
  <c r="KN76" i="6"/>
  <c r="KO76" i="6" s="1"/>
  <c r="KP76" i="6" s="1"/>
  <c r="SX102" i="6"/>
  <c r="SY102" i="6" s="1"/>
  <c r="SZ102" i="6" s="1"/>
  <c r="TA102" i="6" s="1"/>
  <c r="NV97" i="6"/>
  <c r="NW97" i="6" s="1"/>
  <c r="NX97" i="6" s="1"/>
  <c r="KN65" i="6"/>
  <c r="RE117" i="6"/>
  <c r="RF117" i="6" s="1"/>
  <c r="RG117" i="6" s="1"/>
  <c r="RH117" i="6" s="1"/>
  <c r="SX116" i="6"/>
  <c r="SY116" i="6" s="1"/>
  <c r="SZ116" i="6" s="1"/>
  <c r="TA116" i="6" s="1"/>
  <c r="HF62" i="6"/>
  <c r="HG62" i="6" s="1"/>
  <c r="HH62" i="6" s="1"/>
  <c r="KN109" i="6"/>
  <c r="KO109" i="6" s="1"/>
  <c r="KP109" i="6" s="1"/>
  <c r="PM17" i="6"/>
  <c r="PN17" i="6" s="1"/>
  <c r="PO17" i="6" s="1"/>
  <c r="DX73" i="6"/>
  <c r="DY73" i="6" s="1"/>
  <c r="DZ73" i="6" s="1"/>
  <c r="PM9" i="6"/>
  <c r="PN9" i="6" s="1"/>
  <c r="PO9" i="6" s="1"/>
  <c r="KN90" i="6"/>
  <c r="IW42" i="6"/>
  <c r="IX42" i="6" s="1"/>
  <c r="IY42" i="6" s="1"/>
  <c r="HF80" i="6"/>
  <c r="HG80" i="6" s="1"/>
  <c r="HH80" i="6" s="1"/>
  <c r="KN81" i="6"/>
  <c r="KO81" i="6" s="1"/>
  <c r="KP81" i="6" s="1"/>
  <c r="RE109" i="6"/>
  <c r="RF109" i="6" s="1"/>
  <c r="RG109" i="6" s="1"/>
  <c r="RH109" i="6" s="1"/>
  <c r="ME13" i="6"/>
  <c r="MF13" i="6" s="1"/>
  <c r="MG13" i="6" s="1"/>
  <c r="SX63" i="6"/>
  <c r="SY63" i="6" s="1"/>
  <c r="SZ63" i="6" s="1"/>
  <c r="TA63" i="6" s="1"/>
  <c r="DX122" i="6"/>
  <c r="DY122" i="6" s="1"/>
  <c r="DZ122" i="6" s="1"/>
  <c r="AP72" i="6"/>
  <c r="AQ72" i="6" s="1"/>
  <c r="AR72" i="6" s="1"/>
  <c r="HF84" i="6"/>
  <c r="HG84" i="6" s="1"/>
  <c r="HH84" i="6" s="1"/>
  <c r="IW99" i="6"/>
  <c r="IX99" i="6" s="1"/>
  <c r="IY99" i="6" s="1"/>
  <c r="AP68" i="6"/>
  <c r="AQ68" i="6" s="1"/>
  <c r="AR68" i="6" s="1"/>
  <c r="NV123" i="6"/>
  <c r="NV103" i="6"/>
  <c r="NW103" i="6" s="1"/>
  <c r="NX103" i="6" s="1"/>
  <c r="CG6" i="6"/>
  <c r="CH6" i="6" s="1"/>
  <c r="CI6" i="6" s="1"/>
  <c r="PM119" i="6"/>
  <c r="PN119" i="6" s="1"/>
  <c r="PO119" i="6" s="1"/>
  <c r="IW100" i="6"/>
  <c r="IX100" i="6" s="1"/>
  <c r="IY100" i="6" s="1"/>
  <c r="NV119" i="6"/>
  <c r="DX123" i="6"/>
  <c r="DY123" i="6" s="1"/>
  <c r="DZ123" i="6" s="1"/>
  <c r="ME6" i="6"/>
  <c r="MF6" i="6" s="1"/>
  <c r="MG6" i="6" s="1"/>
  <c r="IW57" i="6"/>
  <c r="IX57" i="6" s="1"/>
  <c r="IY57" i="6" s="1"/>
  <c r="RE92" i="6"/>
  <c r="RF92" i="6" s="1"/>
  <c r="RG92" i="6" s="1"/>
  <c r="RH92" i="6" s="1"/>
  <c r="IW79" i="6"/>
  <c r="IX79" i="6" s="1"/>
  <c r="IY79" i="6" s="1"/>
  <c r="ME67" i="6"/>
  <c r="MF67" i="6" s="1"/>
  <c r="MG67" i="6" s="1"/>
  <c r="IW46" i="6"/>
  <c r="IX46" i="6" s="1"/>
  <c r="IY46" i="6" s="1"/>
  <c r="AP63" i="6"/>
  <c r="AQ63" i="6" s="1"/>
  <c r="AR63" i="6" s="1"/>
  <c r="ME83" i="6"/>
  <c r="MF83" i="6" s="1"/>
  <c r="MG83" i="6" s="1"/>
  <c r="HF105" i="6"/>
  <c r="HG105" i="6" s="1"/>
  <c r="HH105" i="6" s="1"/>
  <c r="NV58" i="6"/>
  <c r="NW58" i="6" s="1"/>
  <c r="NX58" i="6" s="1"/>
  <c r="CG117" i="6"/>
  <c r="CH117" i="6" s="1"/>
  <c r="CI117" i="6" s="1"/>
  <c r="AP50" i="6"/>
  <c r="AQ50" i="6" s="1"/>
  <c r="AR50" i="6" s="1"/>
  <c r="KN75" i="6"/>
  <c r="KO75" i="6" s="1"/>
  <c r="KP75" i="6" s="1"/>
  <c r="KN48" i="6"/>
  <c r="KO48" i="6" s="1"/>
  <c r="KP48" i="6" s="1"/>
  <c r="SX48" i="6"/>
  <c r="SY48" i="6" s="1"/>
  <c r="SZ48" i="6" s="1"/>
  <c r="TA48" i="6" s="1"/>
  <c r="IW44" i="6"/>
  <c r="IX44" i="6" s="1"/>
  <c r="IY44" i="6" s="1"/>
  <c r="NV46" i="6"/>
  <c r="RB3" i="6"/>
  <c r="RE3" i="6" s="1"/>
  <c r="ME12" i="6"/>
  <c r="MF12" i="6" s="1"/>
  <c r="MG12" i="6" s="1"/>
  <c r="KN43" i="6"/>
  <c r="IW65" i="6"/>
  <c r="IX65" i="6" s="1"/>
  <c r="IY65" i="6" s="1"/>
  <c r="CG10" i="6"/>
  <c r="CH10" i="6" s="1"/>
  <c r="CI10" i="6" s="1"/>
  <c r="IW91" i="6"/>
  <c r="IX91" i="6" s="1"/>
  <c r="IY91" i="6" s="1"/>
  <c r="ME10" i="6"/>
  <c r="MF10" i="6" s="1"/>
  <c r="MG10" i="6" s="1"/>
  <c r="PM15" i="6"/>
  <c r="PN15" i="6" s="1"/>
  <c r="PO15" i="6" s="1"/>
  <c r="DX58" i="6"/>
  <c r="DY58" i="6" s="1"/>
  <c r="DZ58" i="6" s="1"/>
  <c r="KN58" i="6"/>
  <c r="KO58" i="6" s="1"/>
  <c r="KP58" i="6" s="1"/>
  <c r="IW64" i="6"/>
  <c r="IX64" i="6" s="1"/>
  <c r="IY64" i="6" s="1"/>
  <c r="PM83" i="6"/>
  <c r="PN83" i="6" s="1"/>
  <c r="PO83" i="6" s="1"/>
  <c r="ME91" i="6"/>
  <c r="MF91" i="6" s="1"/>
  <c r="MG91" i="6" s="1"/>
  <c r="ME78" i="6"/>
  <c r="MF78" i="6" s="1"/>
  <c r="MG78" i="6" s="1"/>
  <c r="AP115" i="6"/>
  <c r="AQ115" i="6" s="1"/>
  <c r="AR115" i="6" s="1"/>
  <c r="KN53" i="6"/>
  <c r="RE116" i="6"/>
  <c r="RF116" i="6" s="1"/>
  <c r="RG116" i="6" s="1"/>
  <c r="RH116" i="6" s="1"/>
  <c r="PM98" i="6"/>
  <c r="PN98" i="6" s="1"/>
  <c r="PO98" i="6" s="1"/>
  <c r="ME20" i="6"/>
  <c r="MF20" i="6" s="1"/>
  <c r="MG20" i="6" s="1"/>
  <c r="PM73" i="6"/>
  <c r="PN73" i="6" s="1"/>
  <c r="PO73" i="6" s="1"/>
  <c r="ME23" i="6"/>
  <c r="MF23" i="6" s="1"/>
  <c r="MG23" i="6" s="1"/>
  <c r="ME122" i="6"/>
  <c r="MF122" i="6" s="1"/>
  <c r="MG122" i="6" s="1"/>
  <c r="HF122" i="6"/>
  <c r="HG122" i="6" s="1"/>
  <c r="HH122" i="6" s="1"/>
  <c r="KN86" i="6"/>
  <c r="KO86" i="6" s="1"/>
  <c r="KP86" i="6" s="1"/>
  <c r="KN108" i="6"/>
  <c r="KO108" i="6" s="1"/>
  <c r="KP108" i="6" s="1"/>
  <c r="NV118" i="6"/>
  <c r="KN107" i="6"/>
  <c r="KO107" i="6" s="1"/>
  <c r="KP107" i="6" s="1"/>
  <c r="ME57" i="6"/>
  <c r="MF57" i="6" s="1"/>
  <c r="MG57" i="6" s="1"/>
  <c r="HF79" i="6"/>
  <c r="HG79" i="6" s="1"/>
  <c r="HH79" i="6" s="1"/>
  <c r="NV68" i="6"/>
  <c r="SX115" i="6"/>
  <c r="SY115" i="6" s="1"/>
  <c r="SZ115" i="6" s="1"/>
  <c r="TA115" i="6" s="1"/>
  <c r="ME89" i="6"/>
  <c r="MF89" i="6" s="1"/>
  <c r="MG89" i="6" s="1"/>
  <c r="IW14" i="6"/>
  <c r="KN125" i="6"/>
  <c r="KO125" i="6" s="1"/>
  <c r="KP125" i="6" s="1"/>
  <c r="RE57" i="6"/>
  <c r="RF57" i="6" s="1"/>
  <c r="RG57" i="6" s="1"/>
  <c r="RH57" i="6" s="1"/>
  <c r="PM51" i="6"/>
  <c r="PN51" i="6" s="1"/>
  <c r="PO51" i="6" s="1"/>
  <c r="PB127" i="6"/>
  <c r="PI3" i="6"/>
  <c r="PM100" i="6"/>
  <c r="PN100" i="6" s="1"/>
  <c r="PO100" i="6" s="1"/>
  <c r="NV69" i="6"/>
  <c r="IW51" i="6"/>
  <c r="IX51" i="6" s="1"/>
  <c r="IY51" i="6" s="1"/>
  <c r="PM115" i="6"/>
  <c r="PN115" i="6" s="1"/>
  <c r="PO115" i="6" s="1"/>
  <c r="RE104" i="6"/>
  <c r="RF104" i="6" s="1"/>
  <c r="RG104" i="6" s="1"/>
  <c r="RH104" i="6" s="1"/>
  <c r="KN59" i="6"/>
  <c r="KO59" i="6" s="1"/>
  <c r="KP59" i="6" s="1"/>
  <c r="SX59" i="6"/>
  <c r="SY59" i="6" s="1"/>
  <c r="SZ59" i="6" s="1"/>
  <c r="TA59" i="6" s="1"/>
  <c r="IW118" i="6"/>
  <c r="IX118" i="6" s="1"/>
  <c r="IY118" i="6" s="1"/>
  <c r="CG104" i="6"/>
  <c r="CH104" i="6" s="1"/>
  <c r="CI104" i="6" s="1"/>
  <c r="PM123" i="6"/>
  <c r="PN123" i="6" s="1"/>
  <c r="PO123" i="6" s="1"/>
  <c r="HF43" i="6"/>
  <c r="AP54" i="6"/>
  <c r="AQ54" i="6" s="1"/>
  <c r="AR54" i="6" s="1"/>
  <c r="ME109" i="6"/>
  <c r="MF109" i="6" s="1"/>
  <c r="MG109" i="6" s="1"/>
  <c r="PM57" i="6"/>
  <c r="PN57" i="6" s="1"/>
  <c r="PO57" i="6" s="1"/>
  <c r="CG106" i="6"/>
  <c r="CH106" i="6" s="1"/>
  <c r="CI106" i="6" s="1"/>
  <c r="NV56" i="6"/>
  <c r="KN117" i="6"/>
  <c r="KO117" i="6" s="1"/>
  <c r="KP117" i="6" s="1"/>
  <c r="DX74" i="6"/>
  <c r="DY74" i="6" s="1"/>
  <c r="DZ74" i="6" s="1"/>
  <c r="NV44" i="6"/>
  <c r="DX108" i="6"/>
  <c r="DY108" i="6" s="1"/>
  <c r="DZ108" i="6" s="1"/>
  <c r="HF86" i="6"/>
  <c r="HG86" i="6" s="1"/>
  <c r="HH86" i="6" s="1"/>
  <c r="HF91" i="6"/>
  <c r="HG91" i="6" s="1"/>
  <c r="HH91" i="6" s="1"/>
  <c r="IW113" i="6"/>
  <c r="IX113" i="6" s="1"/>
  <c r="IY113" i="6" s="1"/>
  <c r="PM18" i="6"/>
  <c r="PN18" i="6" s="1"/>
  <c r="PO18" i="6" s="1"/>
  <c r="RE75" i="6"/>
  <c r="RF75" i="6" s="1"/>
  <c r="RG75" i="6" s="1"/>
  <c r="RH75" i="6" s="1"/>
  <c r="KN44" i="6"/>
  <c r="KO44" i="6" s="1"/>
  <c r="KP44" i="6" s="1"/>
  <c r="IW67" i="6"/>
  <c r="IX67" i="6" s="1"/>
  <c r="IY67" i="6" s="1"/>
  <c r="RE96" i="6"/>
  <c r="RF96" i="6" s="1"/>
  <c r="RG96" i="6" s="1"/>
  <c r="RH96" i="6" s="1"/>
  <c r="ME7" i="6"/>
  <c r="MF7" i="6" s="1"/>
  <c r="MG7" i="6" s="1"/>
  <c r="NV54" i="6"/>
  <c r="ME4" i="6"/>
  <c r="MF4" i="6" s="1"/>
  <c r="MG4" i="6" s="1"/>
  <c r="HF46" i="6"/>
  <c r="HG46" i="6" s="1"/>
  <c r="HH46" i="6" s="1"/>
  <c r="RE43" i="6"/>
  <c r="RF43" i="6" s="1"/>
  <c r="RG43" i="6" s="1"/>
  <c r="RH43" i="6" s="1"/>
  <c r="AP119" i="6"/>
  <c r="AQ119" i="6" s="1"/>
  <c r="AR119" i="6" s="1"/>
  <c r="DX93" i="6"/>
  <c r="DY93" i="6" s="1"/>
  <c r="DZ93" i="6" s="1"/>
  <c r="HF94" i="6"/>
  <c r="HG94" i="6" s="1"/>
  <c r="HH94" i="6" s="1"/>
  <c r="NV78" i="6"/>
  <c r="AP78" i="6"/>
  <c r="AQ78" i="6" s="1"/>
  <c r="AR78" i="6" s="1"/>
  <c r="DX120" i="6"/>
  <c r="DY120" i="6" s="1"/>
  <c r="DZ120" i="6" s="1"/>
  <c r="HF65" i="6"/>
  <c r="HG65" i="6" s="1"/>
  <c r="HH65" i="6" s="1"/>
  <c r="KN106" i="6"/>
  <c r="KO106" i="6" s="1"/>
  <c r="KP106" i="6" s="1"/>
  <c r="RE83" i="6"/>
  <c r="RF83" i="6" s="1"/>
  <c r="RG83" i="6" s="1"/>
  <c r="RH83" i="6" s="1"/>
  <c r="NV115" i="6"/>
  <c r="SX16" i="6"/>
  <c r="SY16" i="6" s="1"/>
  <c r="SZ16" i="6" s="1"/>
  <c r="TA16" i="6" s="1"/>
  <c r="PM53" i="6"/>
  <c r="PN53" i="6" s="1"/>
  <c r="PO53" i="6" s="1"/>
  <c r="RE81" i="6"/>
  <c r="RF81" i="6" s="1"/>
  <c r="RG81" i="6" s="1"/>
  <c r="RH81" i="6" s="1"/>
  <c r="RE119" i="6"/>
  <c r="RF119" i="6" s="1"/>
  <c r="RG119" i="6" s="1"/>
  <c r="RH119" i="6" s="1"/>
  <c r="HF100" i="6"/>
  <c r="HG100" i="6" s="1"/>
  <c r="HH100" i="6" s="1"/>
  <c r="HF88" i="6"/>
  <c r="HG88" i="6" s="1"/>
  <c r="HH88" i="6" s="1"/>
  <c r="IW11" i="6"/>
  <c r="IX11" i="6" s="1"/>
  <c r="IY11" i="6" s="1"/>
  <c r="RE78" i="6"/>
  <c r="RF78" i="6" s="1"/>
  <c r="RG78" i="6" s="1"/>
  <c r="RH78" i="6" s="1"/>
  <c r="PM76" i="6"/>
  <c r="PN76" i="6" s="1"/>
  <c r="PO76" i="6" s="1"/>
  <c r="IW117" i="6"/>
  <c r="IX117" i="6" s="1"/>
  <c r="IY117" i="6" s="1"/>
  <c r="SX114" i="6"/>
  <c r="SY114" i="6" s="1"/>
  <c r="SZ114" i="6" s="1"/>
  <c r="TA114" i="6" s="1"/>
  <c r="HF124" i="6"/>
  <c r="HG124" i="6" s="1"/>
  <c r="HH124" i="6" s="1"/>
  <c r="CG113" i="6"/>
  <c r="CH113" i="6" s="1"/>
  <c r="CI113" i="6" s="1"/>
  <c r="PM29" i="6"/>
  <c r="PN29" i="6" s="1"/>
  <c r="PO29" i="6" s="1"/>
  <c r="HF102" i="6"/>
  <c r="HG102" i="6" s="1"/>
  <c r="HH102" i="6" s="1"/>
  <c r="AP126" i="6"/>
  <c r="AQ126" i="6" s="1"/>
  <c r="AR126" i="6" s="1"/>
  <c r="PM79" i="6"/>
  <c r="PN79" i="6" s="1"/>
  <c r="PO79" i="6" s="1"/>
  <c r="PM13" i="6"/>
  <c r="PN13" i="6" s="1"/>
  <c r="PO13" i="6" s="1"/>
  <c r="PM60" i="6"/>
  <c r="PN60" i="6" s="1"/>
  <c r="PO60" i="6" s="1"/>
  <c r="PM93" i="6"/>
  <c r="PN93" i="6" s="1"/>
  <c r="PO93" i="6" s="1"/>
  <c r="KN78" i="6"/>
  <c r="KO78" i="6" s="1"/>
  <c r="KP78" i="6" s="1"/>
  <c r="ME99" i="6"/>
  <c r="MF99" i="6" s="1"/>
  <c r="MG99" i="6" s="1"/>
  <c r="HF69" i="6"/>
  <c r="HG69" i="6" s="1"/>
  <c r="HH69" i="6" s="1"/>
  <c r="ME66" i="6"/>
  <c r="NV109" i="6"/>
  <c r="IW12" i="6"/>
  <c r="DX83" i="6"/>
  <c r="DY83" i="6" s="1"/>
  <c r="DZ83" i="6" s="1"/>
  <c r="NV53" i="6"/>
  <c r="ME104" i="6"/>
  <c r="MF104" i="6" s="1"/>
  <c r="MG104" i="6" s="1"/>
  <c r="ME59" i="6"/>
  <c r="MF59" i="6" s="1"/>
  <c r="MG59" i="6" s="1"/>
  <c r="ME14" i="6"/>
  <c r="MF14" i="6" s="1"/>
  <c r="MG14" i="6" s="1"/>
  <c r="PM92" i="6"/>
  <c r="PN92" i="6" s="1"/>
  <c r="PO92" i="6" s="1"/>
  <c r="HF95" i="6"/>
  <c r="HG95" i="6" s="1"/>
  <c r="HH95" i="6" s="1"/>
  <c r="DX88" i="6"/>
  <c r="DY88" i="6" s="1"/>
  <c r="DZ88" i="6" s="1"/>
  <c r="NV108" i="6"/>
  <c r="SX126" i="6"/>
  <c r="SY126" i="6" s="1"/>
  <c r="SZ126" i="6" s="1"/>
  <c r="TA126" i="6" s="1"/>
  <c r="KN100" i="6"/>
  <c r="KO100" i="6" s="1"/>
  <c r="KP100" i="6" s="1"/>
  <c r="DX92" i="6"/>
  <c r="DY92" i="6" s="1"/>
  <c r="DZ92" i="6" s="1"/>
  <c r="AP91" i="6"/>
  <c r="AQ91" i="6" s="1"/>
  <c r="AR91" i="6" s="1"/>
  <c r="RE14" i="6"/>
  <c r="RF14" i="6" s="1"/>
  <c r="RG14" i="6" s="1"/>
  <c r="RH14" i="6" s="1"/>
  <c r="HF48" i="6"/>
  <c r="HG48" i="6" s="1"/>
  <c r="HH48" i="6" s="1"/>
  <c r="KN101" i="6"/>
  <c r="KO101" i="6" s="1"/>
  <c r="KP101" i="6" s="1"/>
  <c r="SX122" i="6"/>
  <c r="SY122" i="6" s="1"/>
  <c r="SZ122" i="6" s="1"/>
  <c r="TA122" i="6" s="1"/>
  <c r="IW59" i="6"/>
  <c r="IX59" i="6" s="1"/>
  <c r="IY59" i="6" s="1"/>
  <c r="HF99" i="6"/>
  <c r="HG99" i="6" s="1"/>
  <c r="HH99" i="6" s="1"/>
  <c r="RE13" i="6"/>
  <c r="RF13" i="6" s="1"/>
  <c r="RG13" i="6" s="1"/>
  <c r="RH13" i="6" s="1"/>
  <c r="RE63" i="6"/>
  <c r="RF63" i="6" s="1"/>
  <c r="RG63" i="6" s="1"/>
  <c r="RH63" i="6" s="1"/>
  <c r="SX87" i="6"/>
  <c r="SY87" i="6" s="1"/>
  <c r="SZ87" i="6" s="1"/>
  <c r="TA87" i="6" s="1"/>
  <c r="PM14" i="6"/>
  <c r="PN14" i="6" s="1"/>
  <c r="PO14" i="6" s="1"/>
  <c r="IW70" i="6"/>
  <c r="IX70" i="6" s="1"/>
  <c r="IY70" i="6" s="1"/>
  <c r="ME90" i="6"/>
  <c r="ME81" i="6"/>
  <c r="MF81" i="6" s="1"/>
  <c r="MG81" i="6" s="1"/>
  <c r="IW76" i="6"/>
  <c r="IX76" i="6" s="1"/>
  <c r="IY76" i="6" s="1"/>
  <c r="RE100" i="6"/>
  <c r="RF100" i="6" s="1"/>
  <c r="RG100" i="6" s="1"/>
  <c r="RH100" i="6" s="1"/>
  <c r="PM22" i="6"/>
  <c r="PN22" i="6" s="1"/>
  <c r="PO22" i="6" s="1"/>
  <c r="RE79" i="6"/>
  <c r="RF79" i="6" s="1"/>
  <c r="RG79" i="6" s="1"/>
  <c r="RH79" i="6" s="1"/>
  <c r="IW101" i="6"/>
  <c r="IX101" i="6" s="1"/>
  <c r="IY101" i="6" s="1"/>
  <c r="AP101" i="6"/>
  <c r="AQ101" i="6" s="1"/>
  <c r="AR101" i="6" s="1"/>
  <c r="RE91" i="6"/>
  <c r="RF91" i="6" s="1"/>
  <c r="RG91" i="6" s="1"/>
  <c r="RH91" i="6" s="1"/>
  <c r="AP86" i="6"/>
  <c r="AQ86" i="6" s="1"/>
  <c r="AR86" i="6" s="1"/>
  <c r="HF66" i="6"/>
  <c r="HG66" i="6" s="1"/>
  <c r="HH66" i="6" s="1"/>
  <c r="SX44" i="6"/>
  <c r="SY44" i="6" s="1"/>
  <c r="SZ44" i="6" s="1"/>
  <c r="TA44" i="6" s="1"/>
  <c r="SX11" i="6"/>
  <c r="SY11" i="6" s="1"/>
  <c r="SZ11" i="6" s="1"/>
  <c r="TA11" i="6" s="1"/>
  <c r="HF49" i="6"/>
  <c r="HG49" i="6" s="1"/>
  <c r="HH49" i="6" s="1"/>
  <c r="CG95" i="6"/>
  <c r="CH95" i="6" s="1"/>
  <c r="CI95" i="6" s="1"/>
  <c r="HF116" i="6"/>
  <c r="HG116" i="6" s="1"/>
  <c r="HH116" i="6" s="1"/>
  <c r="PM55" i="6"/>
  <c r="PN55" i="6" s="1"/>
  <c r="PO55" i="6" s="1"/>
  <c r="AP83" i="6"/>
  <c r="AQ83" i="6" s="1"/>
  <c r="AR83" i="6" s="1"/>
  <c r="SX110" i="6"/>
  <c r="SY110" i="6" s="1"/>
  <c r="SZ110" i="6" s="1"/>
  <c r="TA110" i="6" s="1"/>
  <c r="ME21" i="6"/>
  <c r="AP96" i="6"/>
  <c r="AQ96" i="6" s="1"/>
  <c r="AR96" i="6" s="1"/>
  <c r="NV87" i="6"/>
  <c r="HF123" i="6"/>
  <c r="HG123" i="6" s="1"/>
  <c r="HH123" i="6" s="1"/>
  <c r="NV122" i="6"/>
  <c r="AP125" i="6"/>
  <c r="AQ125" i="6" s="1"/>
  <c r="AR125" i="6" s="1"/>
  <c r="IW45" i="6"/>
  <c r="IX45" i="6" s="1"/>
  <c r="IY45" i="6" s="1"/>
  <c r="ME77" i="6"/>
  <c r="MF77" i="6" s="1"/>
  <c r="MG77" i="6" s="1"/>
  <c r="NV70" i="6"/>
  <c r="HF108" i="6"/>
  <c r="HG108" i="6" s="1"/>
  <c r="HH108" i="6" s="1"/>
  <c r="HF93" i="6"/>
  <c r="HG93" i="6" s="1"/>
  <c r="HH93" i="6" s="1"/>
  <c r="SX112" i="6"/>
  <c r="SY112" i="6" s="1"/>
  <c r="SZ112" i="6" s="1"/>
  <c r="TA112" i="6" s="1"/>
  <c r="ME8" i="6"/>
  <c r="MF8" i="6" s="1"/>
  <c r="MG8" i="6" s="1"/>
  <c r="RE124" i="6"/>
  <c r="RF124" i="6" s="1"/>
  <c r="RG124" i="6" s="1"/>
  <c r="RH124" i="6" s="1"/>
  <c r="RE74" i="6"/>
  <c r="RF74" i="6" s="1"/>
  <c r="RG74" i="6" s="1"/>
  <c r="RH74" i="6" s="1"/>
  <c r="NV111" i="6"/>
  <c r="NV84" i="6"/>
  <c r="IW75" i="6"/>
  <c r="IX75" i="6" s="1"/>
  <c r="IY75" i="6" s="1"/>
  <c r="HF61" i="6"/>
  <c r="HG61" i="6" s="1"/>
  <c r="HH61" i="6" s="1"/>
  <c r="RE94" i="6"/>
  <c r="RF94" i="6" s="1"/>
  <c r="RG94" i="6" s="1"/>
  <c r="RH94" i="6" s="1"/>
  <c r="IW77" i="6"/>
  <c r="IX77" i="6" s="1"/>
  <c r="IY77" i="6" s="1"/>
  <c r="SX50" i="6"/>
  <c r="SY50" i="6" s="1"/>
  <c r="SZ50" i="6" s="1"/>
  <c r="TA50" i="6" s="1"/>
  <c r="AP98" i="6"/>
  <c r="AQ98" i="6" s="1"/>
  <c r="AR98" i="6" s="1"/>
  <c r="NV45" i="6"/>
  <c r="AP100" i="6"/>
  <c r="AQ100" i="6" s="1"/>
  <c r="AR100" i="6" s="1"/>
  <c r="PM104" i="6"/>
  <c r="PN104" i="6" s="1"/>
  <c r="PO104" i="6" s="1"/>
  <c r="RE107" i="6"/>
  <c r="RF107" i="6" s="1"/>
  <c r="RG107" i="6" s="1"/>
  <c r="RH107" i="6" s="1"/>
  <c r="KN121" i="6"/>
  <c r="KO121" i="6" s="1"/>
  <c r="KP121" i="6" s="1"/>
  <c r="IW58" i="6"/>
  <c r="IX58" i="6" s="1"/>
  <c r="IY58" i="6" s="1"/>
  <c r="ME100" i="6"/>
  <c r="MF100" i="6" s="1"/>
  <c r="MG100" i="6" s="1"/>
  <c r="KN124" i="6"/>
  <c r="KO124" i="6" s="1"/>
  <c r="KP124" i="6" s="1"/>
  <c r="ME70" i="6"/>
  <c r="IW82" i="6"/>
  <c r="IX82" i="6" s="1"/>
  <c r="IY82" i="6" s="1"/>
  <c r="IW104" i="6"/>
  <c r="IX104" i="6" s="1"/>
  <c r="IY104" i="6" s="1"/>
  <c r="HF115" i="6"/>
  <c r="HG115" i="6" s="1"/>
  <c r="HH115" i="6" s="1"/>
  <c r="SX88" i="6"/>
  <c r="SY88" i="6" s="1"/>
  <c r="SZ88" i="6" s="1"/>
  <c r="TA88" i="6" s="1"/>
  <c r="ME47" i="6"/>
  <c r="NV82" i="6"/>
  <c r="NV48" i="6"/>
  <c r="KN45" i="6"/>
  <c r="KO45" i="6" s="1"/>
  <c r="KP45" i="6" s="1"/>
  <c r="ME86" i="6"/>
  <c r="MF86" i="6" s="1"/>
  <c r="MG86" i="6" s="1"/>
  <c r="KN14" i="6"/>
  <c r="KO14" i="6" s="1"/>
  <c r="KP14" i="6" s="1"/>
  <c r="NV73" i="6"/>
  <c r="ME79" i="6"/>
  <c r="MF79" i="6" s="1"/>
  <c r="MG79" i="6" s="1"/>
  <c r="HF53" i="6"/>
  <c r="HF71" i="6"/>
  <c r="HG71" i="6" s="1"/>
  <c r="HH71" i="6" s="1"/>
  <c r="ME5" i="6"/>
  <c r="MF5" i="6" s="1"/>
  <c r="MG5" i="6" s="1"/>
  <c r="ME24" i="6"/>
  <c r="MF24" i="6" s="1"/>
  <c r="MG24" i="6" s="1"/>
  <c r="RE102" i="6"/>
  <c r="RF102" i="6" s="1"/>
  <c r="RG102" i="6" s="1"/>
  <c r="RH102" i="6" s="1"/>
  <c r="DX105" i="6"/>
  <c r="DY105" i="6" s="1"/>
  <c r="DZ105" i="6" s="1"/>
  <c r="AP104" i="6"/>
  <c r="AQ104" i="6" s="1"/>
  <c r="AR104" i="6" s="1"/>
  <c r="PM106" i="6"/>
  <c r="PN106" i="6" s="1"/>
  <c r="PO106" i="6" s="1"/>
  <c r="FD127" i="6"/>
  <c r="DX67" i="6"/>
  <c r="DY67" i="6" s="1"/>
  <c r="DZ67" i="6" s="1"/>
  <c r="IW7" i="6"/>
  <c r="IX7" i="6" s="1"/>
  <c r="IY7" i="6" s="1"/>
  <c r="NV51" i="6"/>
  <c r="ME72" i="6"/>
  <c r="MF72" i="6" s="1"/>
  <c r="MG72" i="6" s="1"/>
  <c r="CG99" i="6"/>
  <c r="CH99" i="6" s="1"/>
  <c r="CI99" i="6" s="1"/>
  <c r="SX6" i="6"/>
  <c r="SY6" i="6" s="1"/>
  <c r="SZ6" i="6" s="1"/>
  <c r="TA6" i="6" s="1"/>
  <c r="IW93" i="6"/>
  <c r="IX93" i="6" s="1"/>
  <c r="IY93" i="6" s="1"/>
  <c r="RE86" i="6"/>
  <c r="RF86" i="6" s="1"/>
  <c r="RG86" i="6" s="1"/>
  <c r="RH86" i="6" s="1"/>
  <c r="AE127" i="6"/>
  <c r="PM107" i="6"/>
  <c r="PN107" i="6" s="1"/>
  <c r="PO107" i="6" s="1"/>
  <c r="DX86" i="6"/>
  <c r="DY86" i="6" s="1"/>
  <c r="DZ86" i="6" s="1"/>
  <c r="ME27" i="6"/>
  <c r="MF27" i="6" s="1"/>
  <c r="MG27" i="6" s="1"/>
  <c r="NV95" i="6"/>
  <c r="NW95" i="6" s="1"/>
  <c r="NX95" i="6" s="1"/>
  <c r="AP124" i="6"/>
  <c r="AQ124" i="6" s="1"/>
  <c r="AR124" i="6" s="1"/>
  <c r="NV121" i="6"/>
  <c r="IW109" i="6"/>
  <c r="IX109" i="6" s="1"/>
  <c r="IY109" i="6" s="1"/>
  <c r="AP44" i="6"/>
  <c r="AQ44" i="6" s="1"/>
  <c r="AR44" i="6" s="1"/>
  <c r="KN95" i="6"/>
  <c r="HF85" i="6"/>
  <c r="NV88" i="6"/>
  <c r="PM74" i="6"/>
  <c r="PN74" i="6" s="1"/>
  <c r="PO74" i="6" s="1"/>
  <c r="DX59" i="6"/>
  <c r="DY59" i="6" s="1"/>
  <c r="DZ59" i="6" s="1"/>
  <c r="IW119" i="6"/>
  <c r="IX119" i="6" s="1"/>
  <c r="IY119" i="6" s="1"/>
  <c r="PM111" i="6"/>
  <c r="PN111" i="6" s="1"/>
  <c r="PO111" i="6" s="1"/>
  <c r="ME73" i="6"/>
  <c r="MF73" i="6" s="1"/>
  <c r="MG73" i="6" s="1"/>
  <c r="KN57" i="6"/>
  <c r="KO57" i="6" s="1"/>
  <c r="KP57" i="6" s="1"/>
  <c r="ME60" i="6"/>
  <c r="MF60" i="6" s="1"/>
  <c r="MG60" i="6" s="1"/>
  <c r="SX120" i="6"/>
  <c r="SY120" i="6" s="1"/>
  <c r="SZ120" i="6" s="1"/>
  <c r="TA120" i="6" s="1"/>
  <c r="HF75" i="6"/>
  <c r="HG75" i="6" s="1"/>
  <c r="HH75" i="6" s="1"/>
  <c r="HF68" i="6"/>
  <c r="HG68" i="6" s="1"/>
  <c r="HH68" i="6" s="1"/>
  <c r="SX53" i="6"/>
  <c r="SY53" i="6" s="1"/>
  <c r="SZ53" i="6" s="1"/>
  <c r="TA53" i="6" s="1"/>
  <c r="HF78" i="6"/>
  <c r="HG78" i="6" s="1"/>
  <c r="HH78" i="6" s="1"/>
  <c r="NV60" i="6"/>
  <c r="AP53" i="6"/>
  <c r="AQ53" i="6" s="1"/>
  <c r="AR53" i="6" s="1"/>
  <c r="CG4" i="6"/>
  <c r="CH4" i="6" s="1"/>
  <c r="CI4" i="6" s="1"/>
  <c r="NV112" i="6"/>
  <c r="IW74" i="6"/>
  <c r="IX74" i="6" s="1"/>
  <c r="IY74" i="6" s="1"/>
  <c r="NV120" i="6"/>
  <c r="IW13" i="6"/>
  <c r="IX13" i="6" s="1"/>
  <c r="IY13" i="6" s="1"/>
  <c r="IW84" i="6"/>
  <c r="IX84" i="6" s="1"/>
  <c r="IY84" i="6" s="1"/>
  <c r="SX105" i="6"/>
  <c r="SY105" i="6" s="1"/>
  <c r="SZ105" i="6" s="1"/>
  <c r="TA105" i="6" s="1"/>
  <c r="NV91" i="6"/>
  <c r="RE65" i="6"/>
  <c r="RF65" i="6" s="1"/>
  <c r="RG65" i="6" s="1"/>
  <c r="RH65" i="6" s="1"/>
  <c r="RE8" i="6"/>
  <c r="RF8" i="6" s="1"/>
  <c r="RG8" i="6" s="1"/>
  <c r="RH8" i="6" s="1"/>
  <c r="IW47" i="6"/>
  <c r="SX123" i="6"/>
  <c r="SY123" i="6" s="1"/>
  <c r="SZ123" i="6" s="1"/>
  <c r="TA123" i="6" s="1"/>
  <c r="KN77" i="6"/>
  <c r="KO77" i="6" s="1"/>
  <c r="KP77" i="6" s="1"/>
  <c r="PM48" i="6"/>
  <c r="PN48" i="6" s="1"/>
  <c r="PO48" i="6" s="1"/>
  <c r="AP80" i="6"/>
  <c r="AQ80" i="6" s="1"/>
  <c r="AR80" i="6" s="1"/>
  <c r="AP73" i="6"/>
  <c r="AQ73" i="6" s="1"/>
  <c r="AR73" i="6" s="1"/>
  <c r="CG111" i="6"/>
  <c r="CH111" i="6" s="1"/>
  <c r="CI111" i="6" s="1"/>
  <c r="RE115" i="6"/>
  <c r="RF115" i="6" s="1"/>
  <c r="RG115" i="6" s="1"/>
  <c r="RH115" i="6" s="1"/>
  <c r="IW83" i="6"/>
  <c r="IX83" i="6" s="1"/>
  <c r="IY83" i="6" s="1"/>
  <c r="HF114" i="6"/>
  <c r="HG114" i="6" s="1"/>
  <c r="HH114" i="6" s="1"/>
  <c r="KN67" i="6"/>
  <c r="KO67" i="6" s="1"/>
  <c r="KP67" i="6" s="1"/>
  <c r="SX96" i="6"/>
  <c r="SY96" i="6" s="1"/>
  <c r="SZ96" i="6" s="1"/>
  <c r="TA96" i="6" s="1"/>
  <c r="KN87" i="6"/>
  <c r="KO87" i="6" s="1"/>
  <c r="KP87" i="6" s="1"/>
  <c r="PM47" i="6"/>
  <c r="PN47" i="6" s="1"/>
  <c r="PO47" i="6" s="1"/>
  <c r="KN84" i="6"/>
  <c r="KO84" i="6" s="1"/>
  <c r="KP84" i="6" s="1"/>
  <c r="AP90" i="6"/>
  <c r="AQ90" i="6" s="1"/>
  <c r="AR90" i="6" s="1"/>
  <c r="PM85" i="6"/>
  <c r="PN85" i="6" s="1"/>
  <c r="PO85" i="6" s="1"/>
  <c r="ME126" i="6"/>
  <c r="MF126" i="6" s="1"/>
  <c r="MG126" i="6" s="1"/>
  <c r="PM110" i="6"/>
  <c r="PN110" i="6" s="1"/>
  <c r="PO110" i="6" s="1"/>
  <c r="DX98" i="6"/>
  <c r="DY98" i="6" s="1"/>
  <c r="DZ98" i="6" s="1"/>
  <c r="PM26" i="6"/>
  <c r="PN26" i="6" s="1"/>
  <c r="PO26" i="6" s="1"/>
  <c r="KN94" i="6"/>
  <c r="KO94" i="6" s="1"/>
  <c r="KP94" i="6" s="1"/>
  <c r="RE80" i="6"/>
  <c r="RF80" i="6" s="1"/>
  <c r="RG80" i="6" s="1"/>
  <c r="RH80" i="6" s="1"/>
  <c r="NV57" i="6"/>
  <c r="NW57" i="6" s="1"/>
  <c r="NX57" i="6" s="1"/>
  <c r="SX7" i="6"/>
  <c r="SY7" i="6" s="1"/>
  <c r="SZ7" i="6" s="1"/>
  <c r="TA7" i="6" s="1"/>
  <c r="SX71" i="6"/>
  <c r="SY71" i="6" s="1"/>
  <c r="SZ71" i="6" s="1"/>
  <c r="TA71" i="6" s="1"/>
  <c r="CG116" i="6"/>
  <c r="CH116" i="6" s="1"/>
  <c r="CI116" i="6" s="1"/>
  <c r="ME58" i="6"/>
  <c r="MF58" i="6" s="1"/>
  <c r="MG58" i="6" s="1"/>
  <c r="RE44" i="6"/>
  <c r="RF44" i="6" s="1"/>
  <c r="RG44" i="6" s="1"/>
  <c r="RH44" i="6" s="1"/>
  <c r="KN89" i="6"/>
  <c r="KO89" i="6" s="1"/>
  <c r="KP89" i="6" s="1"/>
  <c r="RE51" i="6"/>
  <c r="RF51" i="6" s="1"/>
  <c r="RG51" i="6" s="1"/>
  <c r="RH51" i="6" s="1"/>
  <c r="ME75" i="6"/>
  <c r="MF75" i="6" s="1"/>
  <c r="MG75" i="6" s="1"/>
  <c r="IW43" i="6"/>
  <c r="PM23" i="6"/>
  <c r="PN23" i="6" s="1"/>
  <c r="PO23" i="6" s="1"/>
  <c r="ME17" i="6"/>
  <c r="MF17" i="6" s="1"/>
  <c r="MG17" i="6" s="1"/>
  <c r="RE12" i="6"/>
  <c r="RF12" i="6" s="1"/>
  <c r="RG12" i="6" s="1"/>
  <c r="RH12" i="6" s="1"/>
  <c r="PM82" i="6"/>
  <c r="PN82" i="6" s="1"/>
  <c r="PO82" i="6" s="1"/>
  <c r="RE101" i="6"/>
  <c r="RF101" i="6" s="1"/>
  <c r="RG101" i="6" s="1"/>
  <c r="RH101" i="6" s="1"/>
  <c r="RE82" i="6"/>
  <c r="RF82" i="6" s="1"/>
  <c r="RG82" i="6" s="1"/>
  <c r="RH82" i="6" s="1"/>
  <c r="ME18" i="6"/>
  <c r="MF18" i="6" s="1"/>
  <c r="MG18" i="6" s="1"/>
  <c r="NV80" i="6"/>
  <c r="ME11" i="6"/>
  <c r="MF11" i="6" s="1"/>
  <c r="MG11" i="6" s="1"/>
  <c r="SX62" i="6"/>
  <c r="SY62" i="6" s="1"/>
  <c r="SZ62" i="6" s="1"/>
  <c r="TA62" i="6" s="1"/>
  <c r="CG9" i="6"/>
  <c r="CH9" i="6" s="1"/>
  <c r="CI9" i="6" s="1"/>
  <c r="ME29" i="6"/>
  <c r="MF29" i="6" s="1"/>
  <c r="MG29" i="6" s="1"/>
  <c r="KN115" i="6"/>
  <c r="KO115" i="6" s="1"/>
  <c r="KP115" i="6" s="1"/>
  <c r="ME116" i="6"/>
  <c r="MF116" i="6" s="1"/>
  <c r="MG116" i="6" s="1"/>
  <c r="HF104" i="6"/>
  <c r="HG104" i="6" s="1"/>
  <c r="HH104" i="6" s="1"/>
  <c r="ME113" i="6"/>
  <c r="MF113" i="6" s="1"/>
  <c r="MG113" i="6" s="1"/>
  <c r="CG123" i="6"/>
  <c r="CH123" i="6" s="1"/>
  <c r="CI123" i="6" s="1"/>
  <c r="AR65" i="5"/>
  <c r="AS65" i="5" s="1"/>
  <c r="AP53" i="5"/>
  <c r="AQ53" i="5" s="1"/>
  <c r="AR53" i="5" s="1"/>
  <c r="AS53" i="5" s="1"/>
  <c r="AR82" i="5"/>
  <c r="AS82" i="5" s="1"/>
  <c r="AR52" i="5"/>
  <c r="AS52" i="5" s="1"/>
  <c r="AR91" i="5"/>
  <c r="AS91" i="5" s="1"/>
  <c r="IY107" i="5"/>
  <c r="IZ107" i="5" s="1"/>
  <c r="AP77" i="5"/>
  <c r="AQ77" i="5" s="1"/>
  <c r="AR77" i="5" s="1"/>
  <c r="AS77" i="5" s="1"/>
  <c r="HH4" i="5"/>
  <c r="HI4" i="5" s="1"/>
  <c r="CI14" i="5"/>
  <c r="CJ14" i="5" s="1"/>
  <c r="AS95" i="5"/>
  <c r="AS113" i="5"/>
  <c r="AS112" i="5"/>
  <c r="AS84" i="5"/>
  <c r="AS70" i="5"/>
  <c r="AS48" i="5"/>
  <c r="AS55" i="5"/>
  <c r="AS86" i="5"/>
  <c r="AS69" i="5"/>
  <c r="AS41" i="5"/>
  <c r="AS39" i="5"/>
  <c r="AS59" i="5"/>
  <c r="FO70" i="5"/>
  <c r="FP70" i="5" s="1"/>
  <c r="FQ70" i="5" s="1"/>
  <c r="FR70" i="5" s="1"/>
  <c r="ME84" i="5"/>
  <c r="MF84" i="5" s="1"/>
  <c r="MG84" i="5" s="1"/>
  <c r="MH84" i="5" s="1"/>
  <c r="NV86" i="5"/>
  <c r="NW86" i="5" s="1"/>
  <c r="NX86" i="5" s="1"/>
  <c r="NY86" i="5" s="1"/>
  <c r="KN57" i="5"/>
  <c r="KO57" i="5" s="1"/>
  <c r="KP57" i="5" s="1"/>
  <c r="KQ57" i="5" s="1"/>
  <c r="FO32" i="5"/>
  <c r="FP32" i="5" s="1"/>
  <c r="FQ32" i="5" s="1"/>
  <c r="FR32" i="5" s="1"/>
  <c r="NV50" i="5"/>
  <c r="NW50" i="5" s="1"/>
  <c r="NX50" i="5" s="1"/>
  <c r="NY50" i="5" s="1"/>
  <c r="NV67" i="5"/>
  <c r="NW67" i="5" s="1"/>
  <c r="NX67" i="5" s="1"/>
  <c r="NY67" i="5" s="1"/>
  <c r="NV61" i="5"/>
  <c r="NW61" i="5" s="1"/>
  <c r="NX61" i="5" s="1"/>
  <c r="NY61" i="5" s="1"/>
  <c r="IW47" i="5"/>
  <c r="IX47" i="5" s="1"/>
  <c r="IY47" i="5" s="1"/>
  <c r="IZ47" i="5" s="1"/>
  <c r="HF74" i="5"/>
  <c r="HG74" i="5" s="1"/>
  <c r="HH74" i="5" s="1"/>
  <c r="HI74" i="5" s="1"/>
  <c r="NV11" i="5"/>
  <c r="NW11" i="5" s="1"/>
  <c r="NX11" i="5" s="1"/>
  <c r="NY11" i="5" s="1"/>
  <c r="ME57" i="5"/>
  <c r="MF57" i="5" s="1"/>
  <c r="MG57" i="5" s="1"/>
  <c r="MH57" i="5" s="1"/>
  <c r="NV47" i="5"/>
  <c r="NW47" i="5" s="1"/>
  <c r="NX47" i="5" s="1"/>
  <c r="NY47" i="5" s="1"/>
  <c r="AP72" i="5"/>
  <c r="AQ72" i="5" s="1"/>
  <c r="AR72" i="5" s="1"/>
  <c r="CG104" i="5"/>
  <c r="CH104" i="5" s="1"/>
  <c r="CI104" i="5" s="1"/>
  <c r="CJ104" i="5" s="1"/>
  <c r="AP107" i="5"/>
  <c r="AQ107" i="5" s="1"/>
  <c r="AR107" i="5" s="1"/>
  <c r="AP79" i="5"/>
  <c r="AQ79" i="5" s="1"/>
  <c r="AR79" i="5" s="1"/>
  <c r="RD97" i="5"/>
  <c r="RE97" i="5" s="1"/>
  <c r="RF97" i="5" s="1"/>
  <c r="RG97" i="5" s="1"/>
  <c r="PM71" i="5"/>
  <c r="PN71" i="5" s="1"/>
  <c r="PO71" i="5" s="1"/>
  <c r="PP71" i="5" s="1"/>
  <c r="DX7" i="5"/>
  <c r="DY7" i="5" s="1"/>
  <c r="DZ7" i="5" s="1"/>
  <c r="EA7" i="5" s="1"/>
  <c r="AP58" i="5"/>
  <c r="AQ58" i="5" s="1"/>
  <c r="AR58" i="5" s="1"/>
  <c r="FO112" i="5"/>
  <c r="FP112" i="5" s="1"/>
  <c r="FQ112" i="5" s="1"/>
  <c r="FR112" i="5" s="1"/>
  <c r="FO33" i="5"/>
  <c r="FP33" i="5" s="1"/>
  <c r="FQ33" i="5" s="1"/>
  <c r="FR33" i="5" s="1"/>
  <c r="KN38" i="5"/>
  <c r="KO38" i="5" s="1"/>
  <c r="KP38" i="5" s="1"/>
  <c r="KQ38" i="5" s="1"/>
  <c r="CG70" i="5"/>
  <c r="CH70" i="5" s="1"/>
  <c r="CI70" i="5" s="1"/>
  <c r="KN84" i="5"/>
  <c r="KO84" i="5" s="1"/>
  <c r="KP84" i="5" s="1"/>
  <c r="KQ84" i="5" s="1"/>
  <c r="HF115" i="5"/>
  <c r="HG115" i="5" s="1"/>
  <c r="HH115" i="5" s="1"/>
  <c r="HI115" i="5" s="1"/>
  <c r="SU6" i="5"/>
  <c r="SV6" i="5" s="1"/>
  <c r="SW6" i="5" s="1"/>
  <c r="SX6" i="5" s="1"/>
  <c r="IW11" i="5"/>
  <c r="IX11" i="5" s="1"/>
  <c r="IY11" i="5" s="1"/>
  <c r="IZ11" i="5" s="1"/>
  <c r="ME43" i="5"/>
  <c r="MF43" i="5" s="1"/>
  <c r="MG43" i="5" s="1"/>
  <c r="MH43" i="5" s="1"/>
  <c r="HF108" i="5"/>
  <c r="HG108" i="5" s="1"/>
  <c r="HH108" i="5" s="1"/>
  <c r="HI108" i="5" s="1"/>
  <c r="RD109" i="5"/>
  <c r="RE109" i="5" s="1"/>
  <c r="RF109" i="5" s="1"/>
  <c r="RG109" i="5" s="1"/>
  <c r="ME35" i="5"/>
  <c r="MF35" i="5" s="1"/>
  <c r="MG35" i="5" s="1"/>
  <c r="MH35" i="5" s="1"/>
  <c r="NV91" i="5"/>
  <c r="NW91" i="5" s="1"/>
  <c r="NX91" i="5" s="1"/>
  <c r="NY91" i="5" s="1"/>
  <c r="DX53" i="5"/>
  <c r="DY53" i="5" s="1"/>
  <c r="DZ53" i="5" s="1"/>
  <c r="EA53" i="5" s="1"/>
  <c r="PM45" i="5"/>
  <c r="PN45" i="5" s="1"/>
  <c r="PO45" i="5" s="1"/>
  <c r="PP45" i="5" s="1"/>
  <c r="RD60" i="5"/>
  <c r="RE60" i="5" s="1"/>
  <c r="RF60" i="5" s="1"/>
  <c r="RG60" i="5" s="1"/>
  <c r="KN50" i="5"/>
  <c r="KO50" i="5" s="1"/>
  <c r="KP50" i="5" s="1"/>
  <c r="KQ50" i="5" s="1"/>
  <c r="KN66" i="5"/>
  <c r="KO66" i="5" s="1"/>
  <c r="KP66" i="5" s="1"/>
  <c r="KQ66" i="5" s="1"/>
  <c r="HF43" i="5"/>
  <c r="HG43" i="5" s="1"/>
  <c r="HH43" i="5" s="1"/>
  <c r="HI43" i="5" s="1"/>
  <c r="PM115" i="5"/>
  <c r="PN115" i="5" s="1"/>
  <c r="PO115" i="5" s="1"/>
  <c r="PP115" i="5" s="1"/>
  <c r="FO77" i="5"/>
  <c r="FP77" i="5" s="1"/>
  <c r="FQ77" i="5" s="1"/>
  <c r="FR77" i="5" s="1"/>
  <c r="FO38" i="5"/>
  <c r="FP38" i="5" s="1"/>
  <c r="FQ38" i="5" s="1"/>
  <c r="FR38" i="5" s="1"/>
  <c r="NV105" i="5"/>
  <c r="NW105" i="5" s="1"/>
  <c r="NX105" i="5" s="1"/>
  <c r="NY105" i="5" s="1"/>
  <c r="ME19" i="5"/>
  <c r="MF19" i="5" s="1"/>
  <c r="MG19" i="5" s="1"/>
  <c r="MH19" i="5" s="1"/>
  <c r="AP54" i="5"/>
  <c r="AQ54" i="5" s="1"/>
  <c r="AR54" i="5" s="1"/>
  <c r="CG8" i="5"/>
  <c r="CH8" i="5" s="1"/>
  <c r="CI8" i="5" s="1"/>
  <c r="CJ8" i="5" s="1"/>
  <c r="DX47" i="5"/>
  <c r="DY47" i="5" s="1"/>
  <c r="DZ47" i="5" s="1"/>
  <c r="EA47" i="5" s="1"/>
  <c r="FQ25" i="5"/>
  <c r="FR25" i="5" s="1"/>
  <c r="FO25" i="5"/>
  <c r="NV39" i="5"/>
  <c r="NW39" i="5" s="1"/>
  <c r="NX39" i="5" s="1"/>
  <c r="NY39" i="5" s="1"/>
  <c r="CG83" i="5"/>
  <c r="CH83" i="5" s="1"/>
  <c r="CI83" i="5" s="1"/>
  <c r="CJ83" i="5" s="1"/>
  <c r="RD46" i="5"/>
  <c r="RE46" i="5" s="1"/>
  <c r="RF46" i="5" s="1"/>
  <c r="RG46" i="5" s="1"/>
  <c r="PM92" i="5"/>
  <c r="PN92" i="5" s="1"/>
  <c r="PO92" i="5" s="1"/>
  <c r="PP92" i="5" s="1"/>
  <c r="IW103" i="5"/>
  <c r="IX103" i="5" s="1"/>
  <c r="IY103" i="5" s="1"/>
  <c r="IZ103" i="5" s="1"/>
  <c r="DX98" i="5"/>
  <c r="DY98" i="5" s="1"/>
  <c r="DZ98" i="5" s="1"/>
  <c r="EA98" i="5" s="1"/>
  <c r="IW102" i="5"/>
  <c r="IX102" i="5" s="1"/>
  <c r="IY102" i="5" s="1"/>
  <c r="IZ102" i="5" s="1"/>
  <c r="ME69" i="5"/>
  <c r="MF69" i="5" s="1"/>
  <c r="MG69" i="5" s="1"/>
  <c r="MH69" i="5" s="1"/>
  <c r="ME103" i="5"/>
  <c r="MF103" i="5" s="1"/>
  <c r="MG103" i="5" s="1"/>
  <c r="MH103" i="5" s="1"/>
  <c r="CG74" i="5"/>
  <c r="CH74" i="5" s="1"/>
  <c r="CI74" i="5" s="1"/>
  <c r="CJ74" i="5" s="1"/>
  <c r="HF53" i="5"/>
  <c r="HG53" i="5" s="1"/>
  <c r="HH53" i="5" s="1"/>
  <c r="HI53" i="5" s="1"/>
  <c r="DX12" i="5"/>
  <c r="DY12" i="5" s="1"/>
  <c r="DZ12" i="5" s="1"/>
  <c r="EA12" i="5" s="1"/>
  <c r="AP81" i="5"/>
  <c r="AQ81" i="5" s="1"/>
  <c r="AR81" i="5" s="1"/>
  <c r="ME91" i="5"/>
  <c r="MF91" i="5" s="1"/>
  <c r="MG91" i="5" s="1"/>
  <c r="MH91" i="5" s="1"/>
  <c r="AP12" i="5"/>
  <c r="AQ12" i="5" s="1"/>
  <c r="AR12" i="5" s="1"/>
  <c r="DX102" i="5"/>
  <c r="DY102" i="5" s="1"/>
  <c r="DZ102" i="5" s="1"/>
  <c r="EA102" i="5" s="1"/>
  <c r="DX83" i="5"/>
  <c r="DY83" i="5" s="1"/>
  <c r="DZ83" i="5" s="1"/>
  <c r="EA83" i="5" s="1"/>
  <c r="HF33" i="5"/>
  <c r="HG33" i="5" s="1"/>
  <c r="HH33" i="5" s="1"/>
  <c r="HI33" i="5" s="1"/>
  <c r="HF31" i="5"/>
  <c r="HG31" i="5" s="1"/>
  <c r="HH31" i="5" s="1"/>
  <c r="HI31" i="5" s="1"/>
  <c r="HF62" i="5"/>
  <c r="HG62" i="5" s="1"/>
  <c r="HH62" i="5" s="1"/>
  <c r="HI62" i="5" s="1"/>
  <c r="IW95" i="5"/>
  <c r="IX95" i="5" s="1"/>
  <c r="IY95" i="5" s="1"/>
  <c r="IZ95" i="5" s="1"/>
  <c r="CG94" i="5"/>
  <c r="CH94" i="5" s="1"/>
  <c r="CI94" i="5" s="1"/>
  <c r="CJ94" i="5" s="1"/>
  <c r="ME73" i="5"/>
  <c r="MF73" i="5" s="1"/>
  <c r="MG73" i="5" s="1"/>
  <c r="MH73" i="5" s="1"/>
  <c r="HF66" i="5"/>
  <c r="HG66" i="5" s="1"/>
  <c r="HH66" i="5" s="1"/>
  <c r="HI66" i="5" s="1"/>
  <c r="HF35" i="5"/>
  <c r="HG35" i="5" s="1"/>
  <c r="HH35" i="5" s="1"/>
  <c r="HI35" i="5" s="1"/>
  <c r="DX31" i="5"/>
  <c r="DY31" i="5" s="1"/>
  <c r="DZ31" i="5" s="1"/>
  <c r="EA31" i="5" s="1"/>
  <c r="HF103" i="5"/>
  <c r="HG103" i="5" s="1"/>
  <c r="HH103" i="5" s="1"/>
  <c r="HI103" i="5" s="1"/>
  <c r="FO69" i="5"/>
  <c r="FP69" i="5" s="1"/>
  <c r="FQ69" i="5" s="1"/>
  <c r="FR69" i="5" s="1"/>
  <c r="DX45" i="5"/>
  <c r="DY45" i="5" s="1"/>
  <c r="DZ45" i="5" s="1"/>
  <c r="EA45" i="5" s="1"/>
  <c r="DX86" i="5"/>
  <c r="DY86" i="5" s="1"/>
  <c r="DZ86" i="5" s="1"/>
  <c r="EA86" i="5" s="1"/>
  <c r="ME55" i="5"/>
  <c r="MF55" i="5" s="1"/>
  <c r="MG55" i="5" s="1"/>
  <c r="MH55" i="5" s="1"/>
  <c r="PM36" i="5"/>
  <c r="PN36" i="5" s="1"/>
  <c r="PO36" i="5" s="1"/>
  <c r="PP36" i="5" s="1"/>
  <c r="NV89" i="5"/>
  <c r="NW89" i="5" s="1"/>
  <c r="NX89" i="5" s="1"/>
  <c r="NY89" i="5" s="1"/>
  <c r="ME47" i="5"/>
  <c r="MF47" i="5" s="1"/>
  <c r="MG47" i="5" s="1"/>
  <c r="MH47" i="5" s="1"/>
  <c r="PM9" i="5"/>
  <c r="PN9" i="5" s="1"/>
  <c r="PO9" i="5" s="1"/>
  <c r="PP9" i="5" s="1"/>
  <c r="IW15" i="5"/>
  <c r="IX15" i="5" s="1"/>
  <c r="IY15" i="5" s="1"/>
  <c r="IZ15" i="5" s="1"/>
  <c r="RD56" i="5"/>
  <c r="RE56" i="5" s="1"/>
  <c r="RF56" i="5" s="1"/>
  <c r="RG56" i="5" s="1"/>
  <c r="RD10" i="5"/>
  <c r="RE10" i="5" s="1"/>
  <c r="RF10" i="5" s="1"/>
  <c r="RG10" i="5" s="1"/>
  <c r="KN58" i="5"/>
  <c r="KO58" i="5" s="1"/>
  <c r="KP58" i="5" s="1"/>
  <c r="KQ58" i="5" s="1"/>
  <c r="CG88" i="5"/>
  <c r="CH88" i="5" s="1"/>
  <c r="CI88" i="5" s="1"/>
  <c r="CJ88" i="5" s="1"/>
  <c r="DX63" i="5"/>
  <c r="DY63" i="5" s="1"/>
  <c r="DZ63" i="5" s="1"/>
  <c r="EA63" i="5" s="1"/>
  <c r="KN63" i="5"/>
  <c r="KO63" i="5" s="1"/>
  <c r="KP63" i="5" s="1"/>
  <c r="KQ63" i="5" s="1"/>
  <c r="RD93" i="5"/>
  <c r="RE93" i="5" s="1"/>
  <c r="RF93" i="5" s="1"/>
  <c r="RG93" i="5" s="1"/>
  <c r="ME92" i="5"/>
  <c r="MF92" i="5" s="1"/>
  <c r="MG92" i="5" s="1"/>
  <c r="MH92" i="5" s="1"/>
  <c r="DX80" i="5"/>
  <c r="DY80" i="5" s="1"/>
  <c r="DZ80" i="5" s="1"/>
  <c r="EA80" i="5" s="1"/>
  <c r="RD98" i="5"/>
  <c r="RE98" i="5" s="1"/>
  <c r="RF98" i="5" s="1"/>
  <c r="RG98" i="5" s="1"/>
  <c r="SU91" i="5"/>
  <c r="SV91" i="5" s="1"/>
  <c r="SW91" i="5" s="1"/>
  <c r="SX91" i="5" s="1"/>
  <c r="RD111" i="5"/>
  <c r="RE111" i="5" s="1"/>
  <c r="RF111" i="5" s="1"/>
  <c r="RG111" i="5" s="1"/>
  <c r="DX56" i="5"/>
  <c r="DY56" i="5" s="1"/>
  <c r="DZ56" i="5" s="1"/>
  <c r="EA56" i="5" s="1"/>
  <c r="CG44" i="5"/>
  <c r="CH44" i="5" s="1"/>
  <c r="CI44" i="5" s="1"/>
  <c r="CJ44" i="5" s="1"/>
  <c r="DX16" i="5"/>
  <c r="DY16" i="5" s="1"/>
  <c r="DZ16" i="5" s="1"/>
  <c r="EA16" i="5" s="1"/>
  <c r="KN79" i="5"/>
  <c r="KO79" i="5" s="1"/>
  <c r="KP79" i="5" s="1"/>
  <c r="KQ79" i="5" s="1"/>
  <c r="ME65" i="5"/>
  <c r="MF65" i="5" s="1"/>
  <c r="MG65" i="5" s="1"/>
  <c r="MH65" i="5" s="1"/>
  <c r="PM86" i="5"/>
  <c r="PN86" i="5" s="1"/>
  <c r="PO86" i="5" s="1"/>
  <c r="PP86" i="5" s="1"/>
  <c r="IW33" i="5"/>
  <c r="IX33" i="5" s="1"/>
  <c r="IY33" i="5" s="1"/>
  <c r="IZ33" i="5" s="1"/>
  <c r="AP102" i="5"/>
  <c r="AQ102" i="5" s="1"/>
  <c r="AR102" i="5" s="1"/>
  <c r="IW39" i="5"/>
  <c r="IX39" i="5" s="1"/>
  <c r="IY39" i="5" s="1"/>
  <c r="IZ39" i="5" s="1"/>
  <c r="FO93" i="5"/>
  <c r="FP93" i="5" s="1"/>
  <c r="FQ93" i="5" s="1"/>
  <c r="FR93" i="5" s="1"/>
  <c r="SU78" i="5"/>
  <c r="SV78" i="5" s="1"/>
  <c r="SW78" i="5" s="1"/>
  <c r="SX78" i="5" s="1"/>
  <c r="NV5" i="5"/>
  <c r="NW5" i="5" s="1"/>
  <c r="NX5" i="5" s="1"/>
  <c r="NY5" i="5" s="1"/>
  <c r="PM16" i="5"/>
  <c r="PN16" i="5" s="1"/>
  <c r="PO16" i="5" s="1"/>
  <c r="PP16" i="5" s="1"/>
  <c r="KN74" i="5"/>
  <c r="KO74" i="5" s="1"/>
  <c r="KP74" i="5" s="1"/>
  <c r="KQ74" i="5" s="1"/>
  <c r="AP49" i="5"/>
  <c r="AQ49" i="5" s="1"/>
  <c r="AR49" i="5" s="1"/>
  <c r="PM19" i="5"/>
  <c r="PN19" i="5" s="1"/>
  <c r="PO19" i="5" s="1"/>
  <c r="PP19" i="5" s="1"/>
  <c r="FO88" i="5"/>
  <c r="FP88" i="5" s="1"/>
  <c r="FQ88" i="5" s="1"/>
  <c r="FR88" i="5" s="1"/>
  <c r="AP57" i="5"/>
  <c r="AQ57" i="5" s="1"/>
  <c r="AR57" i="5" s="1"/>
  <c r="NV44" i="5"/>
  <c r="NW44" i="5" s="1"/>
  <c r="NX44" i="5" s="1"/>
  <c r="NY44" i="5" s="1"/>
  <c r="DX23" i="5"/>
  <c r="DY23" i="5" s="1"/>
  <c r="DZ23" i="5" s="1"/>
  <c r="NV53" i="5"/>
  <c r="NW53" i="5" s="1"/>
  <c r="NX53" i="5" s="1"/>
  <c r="NY53" i="5" s="1"/>
  <c r="IW65" i="5"/>
  <c r="IX65" i="5" s="1"/>
  <c r="IY65" i="5" s="1"/>
  <c r="IZ65" i="5" s="1"/>
  <c r="RD90" i="5"/>
  <c r="RE90" i="5" s="1"/>
  <c r="RF90" i="5" s="1"/>
  <c r="RG90" i="5" s="1"/>
  <c r="HF95" i="5"/>
  <c r="HG95" i="5" s="1"/>
  <c r="HH95" i="5" s="1"/>
  <c r="HI95" i="5" s="1"/>
  <c r="KN110" i="5"/>
  <c r="KO110" i="5" s="1"/>
  <c r="KP110" i="5" s="1"/>
  <c r="KQ110" i="5" s="1"/>
  <c r="AP5" i="5"/>
  <c r="AQ5" i="5" s="1"/>
  <c r="AR5" i="5" s="1"/>
  <c r="ME31" i="5"/>
  <c r="MF31" i="5" s="1"/>
  <c r="MG31" i="5" s="1"/>
  <c r="MH31" i="5" s="1"/>
  <c r="FO37" i="5"/>
  <c r="FP37" i="5" s="1"/>
  <c r="FQ37" i="5" s="1"/>
  <c r="FR37" i="5" s="1"/>
  <c r="HF15" i="5"/>
  <c r="HG15" i="5" s="1"/>
  <c r="HH15" i="5" s="1"/>
  <c r="HI15" i="5" s="1"/>
  <c r="FO78" i="5"/>
  <c r="FP78" i="5" s="1"/>
  <c r="FQ78" i="5" s="1"/>
  <c r="FR78" i="5" s="1"/>
  <c r="DX79" i="5"/>
  <c r="DY79" i="5" s="1"/>
  <c r="DZ79" i="5" s="1"/>
  <c r="EA79" i="5" s="1"/>
  <c r="DX76" i="5"/>
  <c r="DY76" i="5" s="1"/>
  <c r="DZ76" i="5" s="1"/>
  <c r="EA76" i="5" s="1"/>
  <c r="ME97" i="5"/>
  <c r="MF97" i="5" s="1"/>
  <c r="MG97" i="5" s="1"/>
  <c r="MH97" i="5" s="1"/>
  <c r="KN85" i="5"/>
  <c r="KO85" i="5" s="1"/>
  <c r="KP85" i="5" s="1"/>
  <c r="KQ85" i="5" s="1"/>
  <c r="PM8" i="5"/>
  <c r="PN8" i="5" s="1"/>
  <c r="PO8" i="5" s="1"/>
  <c r="PP8" i="5" s="1"/>
  <c r="ME53" i="5"/>
  <c r="MF53" i="5" s="1"/>
  <c r="MG53" i="5" s="1"/>
  <c r="MH53" i="5" s="1"/>
  <c r="CG48" i="5"/>
  <c r="CH48" i="5" s="1"/>
  <c r="CI48" i="5" s="1"/>
  <c r="CJ48" i="5" s="1"/>
  <c r="DX41" i="5"/>
  <c r="DY41" i="5" s="1"/>
  <c r="DZ41" i="5" s="1"/>
  <c r="EA41" i="5" s="1"/>
  <c r="IW79" i="5"/>
  <c r="IX79" i="5" s="1"/>
  <c r="IY79" i="5" s="1"/>
  <c r="IZ79" i="5" s="1"/>
  <c r="HF78" i="5"/>
  <c r="HG78" i="5" s="1"/>
  <c r="HH78" i="5" s="1"/>
  <c r="HI78" i="5" s="1"/>
  <c r="CG78" i="5"/>
  <c r="CH78" i="5" s="1"/>
  <c r="CI78" i="5" s="1"/>
  <c r="CJ78" i="5" s="1"/>
  <c r="RD104" i="5"/>
  <c r="RE104" i="5" s="1"/>
  <c r="RF104" i="5" s="1"/>
  <c r="RG104" i="5" s="1"/>
  <c r="FO61" i="5"/>
  <c r="FP61" i="5" s="1"/>
  <c r="FQ61" i="5" s="1"/>
  <c r="FR61" i="5" s="1"/>
  <c r="KN103" i="5"/>
  <c r="KO103" i="5" s="1"/>
  <c r="KP103" i="5" s="1"/>
  <c r="KQ103" i="5" s="1"/>
  <c r="SU98" i="5"/>
  <c r="SV98" i="5" s="1"/>
  <c r="SW98" i="5" s="1"/>
  <c r="SX98" i="5" s="1"/>
  <c r="FQ22" i="5"/>
  <c r="FR22" i="5" s="1"/>
  <c r="FO22" i="5"/>
  <c r="DX46" i="5"/>
  <c r="DY46" i="5" s="1"/>
  <c r="DZ46" i="5" s="1"/>
  <c r="EA46" i="5" s="1"/>
  <c r="FQ47" i="5"/>
  <c r="FR47" i="5" s="1"/>
  <c r="FO47" i="5"/>
  <c r="RD11" i="5"/>
  <c r="RE11" i="5" s="1"/>
  <c r="RF11" i="5" s="1"/>
  <c r="RG11" i="5" s="1"/>
  <c r="ME27" i="5"/>
  <c r="MF27" i="5" s="1"/>
  <c r="MG27" i="5" s="1"/>
  <c r="MH27" i="5" s="1"/>
  <c r="FO84" i="5"/>
  <c r="FP84" i="5" s="1"/>
  <c r="FQ84" i="5" s="1"/>
  <c r="FR84" i="5" s="1"/>
  <c r="RD49" i="5"/>
  <c r="RE49" i="5" s="1"/>
  <c r="RF49" i="5" s="1"/>
  <c r="RG49" i="5" s="1"/>
  <c r="HF70" i="5"/>
  <c r="HG70" i="5" s="1"/>
  <c r="HH70" i="5" s="1"/>
  <c r="HI70" i="5" s="1"/>
  <c r="NV95" i="5"/>
  <c r="NW95" i="5" s="1"/>
  <c r="NX95" i="5" s="1"/>
  <c r="NY95" i="5" s="1"/>
  <c r="NV111" i="5"/>
  <c r="NW111" i="5" s="1"/>
  <c r="NX111" i="5" s="1"/>
  <c r="NY111" i="5" s="1"/>
  <c r="SU59" i="5"/>
  <c r="SV59" i="5" s="1"/>
  <c r="SW59" i="5" s="1"/>
  <c r="SX59" i="5" s="1"/>
  <c r="HF6" i="5"/>
  <c r="HG6" i="5" s="1"/>
  <c r="HH6" i="5" s="1"/>
  <c r="HI6" i="5" s="1"/>
  <c r="ME115" i="5"/>
  <c r="MF115" i="5" s="1"/>
  <c r="MG115" i="5" s="1"/>
  <c r="MH115" i="5" s="1"/>
  <c r="PM70" i="5"/>
  <c r="PN70" i="5" s="1"/>
  <c r="PO70" i="5" s="1"/>
  <c r="PP70" i="5" s="1"/>
  <c r="ME112" i="5"/>
  <c r="MF112" i="5" s="1"/>
  <c r="MG112" i="5" s="1"/>
  <c r="MH112" i="5" s="1"/>
  <c r="AP56" i="5"/>
  <c r="AQ56" i="5" s="1"/>
  <c r="AR56" i="5" s="1"/>
  <c r="HF52" i="5"/>
  <c r="HG52" i="5" s="1"/>
  <c r="HH52" i="5" s="1"/>
  <c r="HI52" i="5" s="1"/>
  <c r="FO60" i="5"/>
  <c r="FP60" i="5" s="1"/>
  <c r="FQ60" i="5" s="1"/>
  <c r="FR60" i="5" s="1"/>
  <c r="KN41" i="5"/>
  <c r="KO41" i="5" s="1"/>
  <c r="KP41" i="5" s="1"/>
  <c r="KQ41" i="5" s="1"/>
  <c r="DX36" i="5"/>
  <c r="DY36" i="5" s="1"/>
  <c r="DZ36" i="5" s="1"/>
  <c r="EA36" i="5" s="1"/>
  <c r="FO40" i="5"/>
  <c r="FP40" i="5" s="1"/>
  <c r="FQ40" i="5" s="1"/>
  <c r="FR40" i="5" s="1"/>
  <c r="KN48" i="5"/>
  <c r="KO48" i="5" s="1"/>
  <c r="KP48" i="5" s="1"/>
  <c r="KQ48" i="5" s="1"/>
  <c r="NV9" i="5"/>
  <c r="NW9" i="5" s="1"/>
  <c r="NX9" i="5" s="1"/>
  <c r="NY9" i="5" s="1"/>
  <c r="NV78" i="5"/>
  <c r="NW78" i="5" s="1"/>
  <c r="NX78" i="5" s="1"/>
  <c r="NY78" i="5" s="1"/>
  <c r="NV48" i="5"/>
  <c r="NW48" i="5" s="1"/>
  <c r="NX48" i="5" s="1"/>
  <c r="NY48" i="5" s="1"/>
  <c r="PM33" i="5"/>
  <c r="PN33" i="5" s="1"/>
  <c r="PO33" i="5" s="1"/>
  <c r="PP33" i="5" s="1"/>
  <c r="DX35" i="5"/>
  <c r="DY35" i="5" s="1"/>
  <c r="DZ35" i="5" s="1"/>
  <c r="EA35" i="5" s="1"/>
  <c r="RD70" i="5"/>
  <c r="RE70" i="5" s="1"/>
  <c r="RF70" i="5" s="1"/>
  <c r="RG70" i="5" s="1"/>
  <c r="NV52" i="5"/>
  <c r="NW52" i="5" s="1"/>
  <c r="NX52" i="5" s="1"/>
  <c r="NY52" i="5" s="1"/>
  <c r="PM26" i="5"/>
  <c r="PN26" i="5" s="1"/>
  <c r="PO26" i="5" s="1"/>
  <c r="PP26" i="5" s="1"/>
  <c r="FO6" i="5"/>
  <c r="FP6" i="5" s="1"/>
  <c r="FQ6" i="5" s="1"/>
  <c r="FR6" i="5" s="1"/>
  <c r="PM90" i="5"/>
  <c r="PN90" i="5" s="1"/>
  <c r="PO90" i="5" s="1"/>
  <c r="PP90" i="5" s="1"/>
  <c r="HF90" i="5"/>
  <c r="HG90" i="5" s="1"/>
  <c r="HH90" i="5" s="1"/>
  <c r="HI90" i="5" s="1"/>
  <c r="PM77" i="5"/>
  <c r="PN77" i="5" s="1"/>
  <c r="PO77" i="5" s="1"/>
  <c r="PP77" i="5" s="1"/>
  <c r="RD107" i="5"/>
  <c r="RE107" i="5" s="1"/>
  <c r="RF107" i="5" s="1"/>
  <c r="RG107" i="5" s="1"/>
  <c r="SU75" i="5"/>
  <c r="SV75" i="5" s="1"/>
  <c r="SW75" i="5" s="1"/>
  <c r="SX75" i="5" s="1"/>
  <c r="FO111" i="5"/>
  <c r="FP111" i="5" s="1"/>
  <c r="FQ111" i="5" s="1"/>
  <c r="FR111" i="5" s="1"/>
  <c r="ME39" i="5"/>
  <c r="MF39" i="5" s="1"/>
  <c r="MG39" i="5" s="1"/>
  <c r="MH39" i="5" s="1"/>
  <c r="HF56" i="5"/>
  <c r="HG56" i="5" s="1"/>
  <c r="HH56" i="5" s="1"/>
  <c r="HI56" i="5" s="1"/>
  <c r="CG11" i="5"/>
  <c r="CH11" i="5" s="1"/>
  <c r="CI11" i="5" s="1"/>
  <c r="CJ11" i="5" s="1"/>
  <c r="AF116" i="5"/>
  <c r="AM3" i="5"/>
  <c r="PM27" i="5"/>
  <c r="PN27" i="5" s="1"/>
  <c r="PO27" i="5" s="1"/>
  <c r="PP27" i="5" s="1"/>
  <c r="AP75" i="5"/>
  <c r="AQ75" i="5" s="1"/>
  <c r="AR75" i="5" s="1"/>
  <c r="DX59" i="5"/>
  <c r="DY59" i="5" s="1"/>
  <c r="DZ59" i="5" s="1"/>
  <c r="EA59" i="5" s="1"/>
  <c r="SU69" i="5"/>
  <c r="SV69" i="5" s="1"/>
  <c r="SW69" i="5" s="1"/>
  <c r="SX69" i="5" s="1"/>
  <c r="ME77" i="5"/>
  <c r="MF77" i="5" s="1"/>
  <c r="MG77" i="5" s="1"/>
  <c r="MH77" i="5" s="1"/>
  <c r="AP92" i="5"/>
  <c r="AQ92" i="5" s="1"/>
  <c r="AR92" i="5" s="1"/>
  <c r="KN99" i="5"/>
  <c r="KO99" i="5" s="1"/>
  <c r="KP99" i="5" s="1"/>
  <c r="KQ99" i="5" s="1"/>
  <c r="CG95" i="5"/>
  <c r="CH95" i="5" s="1"/>
  <c r="CI95" i="5" s="1"/>
  <c r="CJ95" i="5" s="1"/>
  <c r="KN98" i="5"/>
  <c r="KO98" i="5" s="1"/>
  <c r="KP98" i="5" s="1"/>
  <c r="KQ98" i="5" s="1"/>
  <c r="PM104" i="5"/>
  <c r="PN104" i="5" s="1"/>
  <c r="PO104" i="5" s="1"/>
  <c r="PP104" i="5" s="1"/>
  <c r="FO110" i="5"/>
  <c r="FP110" i="5" s="1"/>
  <c r="FQ110" i="5" s="1"/>
  <c r="FR110" i="5" s="1"/>
  <c r="DX62" i="5"/>
  <c r="DY62" i="5" s="1"/>
  <c r="DZ62" i="5" s="1"/>
  <c r="EA62" i="5" s="1"/>
  <c r="AP31" i="5"/>
  <c r="AQ31" i="5" s="1"/>
  <c r="AR31" i="5" s="1"/>
  <c r="DX113" i="5"/>
  <c r="DY113" i="5" s="1"/>
  <c r="DZ113" i="5" s="1"/>
  <c r="EA113" i="5" s="1"/>
  <c r="ME37" i="5"/>
  <c r="MF37" i="5" s="1"/>
  <c r="MG37" i="5" s="1"/>
  <c r="MH37" i="5" s="1"/>
  <c r="ME108" i="5"/>
  <c r="MF108" i="5" s="1"/>
  <c r="MG108" i="5" s="1"/>
  <c r="MH108" i="5" s="1"/>
  <c r="CG112" i="5"/>
  <c r="CH112" i="5" s="1"/>
  <c r="CI112" i="5" s="1"/>
  <c r="DX87" i="5"/>
  <c r="DY87" i="5" s="1"/>
  <c r="DZ87" i="5" s="1"/>
  <c r="EA87" i="5" s="1"/>
  <c r="HF84" i="5"/>
  <c r="HG84" i="5" s="1"/>
  <c r="HH84" i="5" s="1"/>
  <c r="HI84" i="5" s="1"/>
  <c r="SU79" i="5"/>
  <c r="SV79" i="5" s="1"/>
  <c r="SW79" i="5" s="1"/>
  <c r="SX79" i="5" s="1"/>
  <c r="IW60" i="5"/>
  <c r="IX60" i="5" s="1"/>
  <c r="IY60" i="5" s="1"/>
  <c r="IZ60" i="5" s="1"/>
  <c r="IW74" i="5"/>
  <c r="IX74" i="5" s="1"/>
  <c r="IY74" i="5" s="1"/>
  <c r="IZ74" i="5" s="1"/>
  <c r="FO104" i="5"/>
  <c r="FP104" i="5" s="1"/>
  <c r="FQ104" i="5" s="1"/>
  <c r="FR104" i="5" s="1"/>
  <c r="KN93" i="5"/>
  <c r="KO93" i="5" s="1"/>
  <c r="KP93" i="5" s="1"/>
  <c r="KQ93" i="5" s="1"/>
  <c r="PM42" i="5"/>
  <c r="PN42" i="5" s="1"/>
  <c r="PO42" i="5" s="1"/>
  <c r="PP42" i="5" s="1"/>
  <c r="NV63" i="5"/>
  <c r="NW63" i="5" s="1"/>
  <c r="NX63" i="5" s="1"/>
  <c r="NY63" i="5" s="1"/>
  <c r="RD85" i="5"/>
  <c r="RE85" i="5" s="1"/>
  <c r="RF85" i="5" s="1"/>
  <c r="RG85" i="5" s="1"/>
  <c r="HF73" i="5"/>
  <c r="HG73" i="5" s="1"/>
  <c r="HH73" i="5" s="1"/>
  <c r="HI73" i="5" s="1"/>
  <c r="HF45" i="5"/>
  <c r="HG45" i="5" s="1"/>
  <c r="HH45" i="5" s="1"/>
  <c r="HI45" i="5" s="1"/>
  <c r="DX38" i="5"/>
  <c r="DY38" i="5" s="1"/>
  <c r="DZ38" i="5" s="1"/>
  <c r="EA38" i="5" s="1"/>
  <c r="CG67" i="5"/>
  <c r="CH67" i="5" s="1"/>
  <c r="CI67" i="5" s="1"/>
  <c r="CJ67" i="5" s="1"/>
  <c r="IW82" i="5"/>
  <c r="IX82" i="5" s="1"/>
  <c r="IY82" i="5" s="1"/>
  <c r="IZ82" i="5" s="1"/>
  <c r="IW85" i="5"/>
  <c r="IX85" i="5" s="1"/>
  <c r="IY85" i="5" s="1"/>
  <c r="IZ85" i="5" s="1"/>
  <c r="FQ58" i="5"/>
  <c r="FR58" i="5" s="1"/>
  <c r="FO58" i="5"/>
  <c r="CG79" i="5"/>
  <c r="CH79" i="5" s="1"/>
  <c r="CI79" i="5" s="1"/>
  <c r="CJ79" i="5" s="1"/>
  <c r="KN81" i="5"/>
  <c r="KO81" i="5" s="1"/>
  <c r="KP81" i="5" s="1"/>
  <c r="KQ81" i="5" s="1"/>
  <c r="ME78" i="5"/>
  <c r="MF78" i="5" s="1"/>
  <c r="MG78" i="5" s="1"/>
  <c r="MH78" i="5" s="1"/>
  <c r="FO55" i="5"/>
  <c r="FP55" i="5" s="1"/>
  <c r="FQ55" i="5" s="1"/>
  <c r="FR55" i="5" s="1"/>
  <c r="NV72" i="5"/>
  <c r="NW72" i="5" s="1"/>
  <c r="NX72" i="5" s="1"/>
  <c r="NY72" i="5" s="1"/>
  <c r="KN39" i="5"/>
  <c r="KO39" i="5" s="1"/>
  <c r="KP39" i="5" s="1"/>
  <c r="KQ39" i="5" s="1"/>
  <c r="PM44" i="5"/>
  <c r="PN44" i="5" s="1"/>
  <c r="PO44" i="5" s="1"/>
  <c r="PP44" i="5" s="1"/>
  <c r="HF94" i="5"/>
  <c r="HG94" i="5" s="1"/>
  <c r="HH94" i="5" s="1"/>
  <c r="HI94" i="5" s="1"/>
  <c r="DX85" i="5"/>
  <c r="DY85" i="5" s="1"/>
  <c r="DZ85" i="5" s="1"/>
  <c r="EA85" i="5" s="1"/>
  <c r="CG42" i="5"/>
  <c r="CH42" i="5" s="1"/>
  <c r="CI42" i="5" s="1"/>
  <c r="CJ42" i="5" s="1"/>
  <c r="AP93" i="5"/>
  <c r="AQ93" i="5" s="1"/>
  <c r="AR93" i="5" s="1"/>
  <c r="KN10" i="5"/>
  <c r="KO10" i="5" s="1"/>
  <c r="KP10" i="5" s="1"/>
  <c r="KQ10" i="5" s="1"/>
  <c r="PM74" i="5"/>
  <c r="PN74" i="5" s="1"/>
  <c r="PO74" i="5" s="1"/>
  <c r="PP74" i="5" s="1"/>
  <c r="IW6" i="5"/>
  <c r="IX6" i="5" s="1"/>
  <c r="IY6" i="5" s="1"/>
  <c r="IZ6" i="5" s="1"/>
  <c r="SU34" i="5"/>
  <c r="SV34" i="5" s="1"/>
  <c r="SW34" i="5" s="1"/>
  <c r="SX34" i="5" s="1"/>
  <c r="IM116" i="5"/>
  <c r="IT3" i="5"/>
  <c r="FO9" i="5"/>
  <c r="FP9" i="5" s="1"/>
  <c r="FQ9" i="5" s="1"/>
  <c r="FR9" i="5" s="1"/>
  <c r="CG7" i="5"/>
  <c r="CH7" i="5" s="1"/>
  <c r="CI7" i="5" s="1"/>
  <c r="CJ7" i="5" s="1"/>
  <c r="ME70" i="5"/>
  <c r="MF70" i="5" s="1"/>
  <c r="MG70" i="5" s="1"/>
  <c r="MH70" i="5" s="1"/>
  <c r="ME11" i="5"/>
  <c r="MF11" i="5" s="1"/>
  <c r="MG11" i="5" s="1"/>
  <c r="MH11" i="5" s="1"/>
  <c r="IW114" i="5"/>
  <c r="IX114" i="5" s="1"/>
  <c r="IY114" i="5" s="1"/>
  <c r="IZ114" i="5" s="1"/>
  <c r="IW97" i="5"/>
  <c r="IX97" i="5" s="1"/>
  <c r="IY97" i="5" s="1"/>
  <c r="IZ97" i="5" s="1"/>
  <c r="PM25" i="5"/>
  <c r="PN25" i="5" s="1"/>
  <c r="PO25" i="5" s="1"/>
  <c r="PP25" i="5" s="1"/>
  <c r="AP44" i="5"/>
  <c r="AQ44" i="5" s="1"/>
  <c r="AR44" i="5" s="1"/>
  <c r="CG45" i="5"/>
  <c r="CH45" i="5" s="1"/>
  <c r="CI45" i="5" s="1"/>
  <c r="CJ45" i="5" s="1"/>
  <c r="DX84" i="5"/>
  <c r="DY84" i="5" s="1"/>
  <c r="DZ84" i="5" s="1"/>
  <c r="DX104" i="5"/>
  <c r="DY104" i="5" s="1"/>
  <c r="DZ104" i="5" s="1"/>
  <c r="EA104" i="5" s="1"/>
  <c r="PM80" i="5"/>
  <c r="PN80" i="5" s="1"/>
  <c r="PO80" i="5" s="1"/>
  <c r="PP80" i="5" s="1"/>
  <c r="PM78" i="5"/>
  <c r="PN78" i="5" s="1"/>
  <c r="PO78" i="5" s="1"/>
  <c r="PP78" i="5" s="1"/>
  <c r="ME106" i="5"/>
  <c r="MF106" i="5" s="1"/>
  <c r="MG106" i="5" s="1"/>
  <c r="MH106" i="5" s="1"/>
  <c r="ME114" i="5"/>
  <c r="MF114" i="5" s="1"/>
  <c r="MG114" i="5" s="1"/>
  <c r="MH114" i="5" s="1"/>
  <c r="AS68" i="5"/>
  <c r="CG99" i="5"/>
  <c r="CH99" i="5" s="1"/>
  <c r="CI99" i="5" s="1"/>
  <c r="CJ99" i="5" s="1"/>
  <c r="AS74" i="5"/>
  <c r="CG102" i="5"/>
  <c r="CH102" i="5" s="1"/>
  <c r="CI102" i="5" s="1"/>
  <c r="CJ102" i="5" s="1"/>
  <c r="AP34" i="5"/>
  <c r="AQ34" i="5" s="1"/>
  <c r="AR34" i="5" s="1"/>
  <c r="FO98" i="5"/>
  <c r="FP98" i="5" s="1"/>
  <c r="FQ98" i="5" s="1"/>
  <c r="FR98" i="5" s="1"/>
  <c r="IW71" i="5"/>
  <c r="IX71" i="5" s="1"/>
  <c r="IY71" i="5" s="1"/>
  <c r="IZ71" i="5" s="1"/>
  <c r="PM100" i="5"/>
  <c r="PN100" i="5" s="1"/>
  <c r="PO100" i="5" s="1"/>
  <c r="PP100" i="5" s="1"/>
  <c r="HF93" i="5"/>
  <c r="HG93" i="5" s="1"/>
  <c r="HH93" i="5" s="1"/>
  <c r="HI93" i="5" s="1"/>
  <c r="CG55" i="5"/>
  <c r="CH55" i="5" s="1"/>
  <c r="CI55" i="5" s="1"/>
  <c r="HF102" i="5"/>
  <c r="HG102" i="5" s="1"/>
  <c r="HH102" i="5" s="1"/>
  <c r="HI102" i="5" s="1"/>
  <c r="RD31" i="5"/>
  <c r="RE31" i="5" s="1"/>
  <c r="RF31" i="5" s="1"/>
  <c r="RG31" i="5" s="1"/>
  <c r="AP110" i="5"/>
  <c r="AQ110" i="5" s="1"/>
  <c r="AR110" i="5" s="1"/>
  <c r="IW70" i="5"/>
  <c r="IX70" i="5" s="1"/>
  <c r="IY70" i="5" s="1"/>
  <c r="IZ70" i="5" s="1"/>
  <c r="ME88" i="5"/>
  <c r="MF88" i="5" s="1"/>
  <c r="MG88" i="5" s="1"/>
  <c r="MH88" i="5" s="1"/>
  <c r="HF88" i="5"/>
  <c r="HG88" i="5" s="1"/>
  <c r="HH88" i="5" s="1"/>
  <c r="HI88" i="5" s="1"/>
  <c r="FO52" i="5"/>
  <c r="FP52" i="5" s="1"/>
  <c r="FQ52" i="5" s="1"/>
  <c r="KN36" i="5"/>
  <c r="KO36" i="5" s="1"/>
  <c r="KP36" i="5" s="1"/>
  <c r="KQ36" i="5" s="1"/>
  <c r="RD75" i="5"/>
  <c r="RE75" i="5" s="1"/>
  <c r="RF75" i="5" s="1"/>
  <c r="RG75" i="5" s="1"/>
  <c r="KN78" i="5"/>
  <c r="KO78" i="5" s="1"/>
  <c r="KP78" i="5" s="1"/>
  <c r="KQ78" i="5" s="1"/>
  <c r="ME51" i="5"/>
  <c r="MF51" i="5" s="1"/>
  <c r="MG51" i="5" s="1"/>
  <c r="MH51" i="5" s="1"/>
  <c r="RD51" i="5"/>
  <c r="RE51" i="5" s="1"/>
  <c r="RF51" i="5" s="1"/>
  <c r="RG51" i="5" s="1"/>
  <c r="AP15" i="5"/>
  <c r="AQ15" i="5" s="1"/>
  <c r="AR15" i="5" s="1"/>
  <c r="NV36" i="5"/>
  <c r="NW36" i="5" s="1"/>
  <c r="NX36" i="5" s="1"/>
  <c r="NY36" i="5" s="1"/>
  <c r="SU89" i="5"/>
  <c r="SV89" i="5" s="1"/>
  <c r="SW89" i="5" s="1"/>
  <c r="SX89" i="5" s="1"/>
  <c r="HF85" i="5"/>
  <c r="HG85" i="5" s="1"/>
  <c r="HH85" i="5" s="1"/>
  <c r="HI85" i="5" s="1"/>
  <c r="ME54" i="5"/>
  <c r="MF54" i="5" s="1"/>
  <c r="MG54" i="5" s="1"/>
  <c r="MH54" i="5" s="1"/>
  <c r="CG61" i="5"/>
  <c r="CH61" i="5" s="1"/>
  <c r="CI61" i="5" s="1"/>
  <c r="CJ61" i="5" s="1"/>
  <c r="PM96" i="5"/>
  <c r="PN96" i="5" s="1"/>
  <c r="PO96" i="5" s="1"/>
  <c r="PP96" i="5" s="1"/>
  <c r="IW52" i="5"/>
  <c r="IX52" i="5" s="1"/>
  <c r="IY52" i="5" s="1"/>
  <c r="IZ52" i="5" s="1"/>
  <c r="SU52" i="5"/>
  <c r="SV52" i="5" s="1"/>
  <c r="SW52" i="5" s="1"/>
  <c r="SX52" i="5" s="1"/>
  <c r="KN47" i="5"/>
  <c r="KO47" i="5" s="1"/>
  <c r="KP47" i="5" s="1"/>
  <c r="KQ47" i="5" s="1"/>
  <c r="ME89" i="5"/>
  <c r="MF89" i="5" s="1"/>
  <c r="MG89" i="5" s="1"/>
  <c r="MH89" i="5" s="1"/>
  <c r="CI47" i="5"/>
  <c r="CJ47" i="5" s="1"/>
  <c r="CG47" i="5"/>
  <c r="ME33" i="5"/>
  <c r="MF33" i="5" s="1"/>
  <c r="MG33" i="5" s="1"/>
  <c r="MH33" i="5" s="1"/>
  <c r="FO99" i="5"/>
  <c r="FP99" i="5" s="1"/>
  <c r="FQ99" i="5" s="1"/>
  <c r="FR99" i="5" s="1"/>
  <c r="KN64" i="5"/>
  <c r="KO64" i="5" s="1"/>
  <c r="KP64" i="5" s="1"/>
  <c r="HF60" i="5"/>
  <c r="HG60" i="5" s="1"/>
  <c r="HH60" i="5" s="1"/>
  <c r="HI60" i="5" s="1"/>
  <c r="DX42" i="5"/>
  <c r="DY42" i="5" s="1"/>
  <c r="DZ42" i="5" s="1"/>
  <c r="EA42" i="5" s="1"/>
  <c r="FO11" i="5"/>
  <c r="FP11" i="5" s="1"/>
  <c r="FQ11" i="5" s="1"/>
  <c r="FR11" i="5" s="1"/>
  <c r="KN51" i="5"/>
  <c r="KO51" i="5" s="1"/>
  <c r="KP51" i="5" s="1"/>
  <c r="KQ51" i="5" s="1"/>
  <c r="ME25" i="5"/>
  <c r="MF25" i="5" s="1"/>
  <c r="MG25" i="5" s="1"/>
  <c r="MH25" i="5" s="1"/>
  <c r="ME10" i="5"/>
  <c r="MF10" i="5" s="1"/>
  <c r="MG10" i="5" s="1"/>
  <c r="MH10" i="5" s="1"/>
  <c r="FO12" i="5"/>
  <c r="FP12" i="5" s="1"/>
  <c r="FQ12" i="5" s="1"/>
  <c r="FR12" i="5" s="1"/>
  <c r="PM61" i="5"/>
  <c r="PN61" i="5" s="1"/>
  <c r="PO61" i="5" s="1"/>
  <c r="PP61" i="5" s="1"/>
  <c r="CG53" i="5"/>
  <c r="CI53" i="5"/>
  <c r="CJ53" i="5" s="1"/>
  <c r="SU38" i="5"/>
  <c r="SV38" i="5" s="1"/>
  <c r="SW38" i="5" s="1"/>
  <c r="SX38" i="5" s="1"/>
  <c r="ME8" i="5"/>
  <c r="MF8" i="5" s="1"/>
  <c r="MG8" i="5" s="1"/>
  <c r="MH8" i="5" s="1"/>
  <c r="FQ24" i="5"/>
  <c r="FR24" i="5" s="1"/>
  <c r="FO24" i="5"/>
  <c r="DX9" i="5"/>
  <c r="DY9" i="5" s="1"/>
  <c r="DZ9" i="5" s="1"/>
  <c r="EA9" i="5" s="1"/>
  <c r="IW81" i="5"/>
  <c r="IX81" i="5" s="1"/>
  <c r="IY81" i="5" s="1"/>
  <c r="IZ81" i="5" s="1"/>
  <c r="PM15" i="5"/>
  <c r="PN15" i="5" s="1"/>
  <c r="PO15" i="5" s="1"/>
  <c r="PP15" i="5" s="1"/>
  <c r="PM75" i="5"/>
  <c r="PN75" i="5" s="1"/>
  <c r="PO75" i="5" s="1"/>
  <c r="PP75" i="5" s="1"/>
  <c r="ME22" i="5"/>
  <c r="MF22" i="5" s="1"/>
  <c r="MG22" i="5" s="1"/>
  <c r="MH22" i="5" s="1"/>
  <c r="SU51" i="5"/>
  <c r="SV51" i="5" s="1"/>
  <c r="SW51" i="5" s="1"/>
  <c r="SX51" i="5" s="1"/>
  <c r="ME38" i="5"/>
  <c r="MF38" i="5" s="1"/>
  <c r="MG38" i="5" s="1"/>
  <c r="MH38" i="5" s="1"/>
  <c r="FO30" i="5"/>
  <c r="FQ30" i="5"/>
  <c r="FR30" i="5" s="1"/>
  <c r="RD68" i="5"/>
  <c r="RE68" i="5" s="1"/>
  <c r="RF68" i="5" s="1"/>
  <c r="RG68" i="5" s="1"/>
  <c r="ME26" i="5"/>
  <c r="MF26" i="5" s="1"/>
  <c r="MG26" i="5" s="1"/>
  <c r="MH26" i="5" s="1"/>
  <c r="HF80" i="5"/>
  <c r="HG80" i="5" s="1"/>
  <c r="HH80" i="5" s="1"/>
  <c r="HI80" i="5" s="1"/>
  <c r="FQ28" i="5"/>
  <c r="FR28" i="5" s="1"/>
  <c r="FO28" i="5"/>
  <c r="ME21" i="5"/>
  <c r="MF21" i="5" s="1"/>
  <c r="MG21" i="5" s="1"/>
  <c r="MH21" i="5" s="1"/>
  <c r="PM51" i="5"/>
  <c r="PN51" i="5" s="1"/>
  <c r="PO51" i="5" s="1"/>
  <c r="PP51" i="5" s="1"/>
  <c r="HF46" i="5"/>
  <c r="HG46" i="5" s="1"/>
  <c r="HH46" i="5" s="1"/>
  <c r="HI46" i="5" s="1"/>
  <c r="FO10" i="5"/>
  <c r="FP10" i="5" s="1"/>
  <c r="FQ10" i="5" s="1"/>
  <c r="FR10" i="5" s="1"/>
  <c r="NV87" i="5"/>
  <c r="NW87" i="5" s="1"/>
  <c r="NX87" i="5" s="1"/>
  <c r="NY87" i="5" s="1"/>
  <c r="RD108" i="5"/>
  <c r="RE108" i="5" s="1"/>
  <c r="RF108" i="5" s="1"/>
  <c r="RG108" i="5" s="1"/>
  <c r="DX105" i="5"/>
  <c r="DY105" i="5" s="1"/>
  <c r="DZ105" i="5" s="1"/>
  <c r="EA105" i="5" s="1"/>
  <c r="KN97" i="5"/>
  <c r="KO97" i="5" s="1"/>
  <c r="KP97" i="5" s="1"/>
  <c r="KQ97" i="5" s="1"/>
  <c r="NV83" i="5"/>
  <c r="NW83" i="5" s="1"/>
  <c r="NX83" i="5" s="1"/>
  <c r="NY83" i="5" s="1"/>
  <c r="KN108" i="5"/>
  <c r="KO108" i="5" s="1"/>
  <c r="KP108" i="5" s="1"/>
  <c r="KQ108" i="5" s="1"/>
  <c r="HF107" i="5"/>
  <c r="HG107" i="5" s="1"/>
  <c r="HH107" i="5" s="1"/>
  <c r="HI107" i="5" s="1"/>
  <c r="AP47" i="5"/>
  <c r="AQ47" i="5" s="1"/>
  <c r="AR47" i="5" s="1"/>
  <c r="AP51" i="5"/>
  <c r="AQ51" i="5" s="1"/>
  <c r="AR51" i="5" s="1"/>
  <c r="DX72" i="5"/>
  <c r="DY72" i="5" s="1"/>
  <c r="DZ72" i="5" s="1"/>
  <c r="EA72" i="5" s="1"/>
  <c r="RD112" i="5"/>
  <c r="RE112" i="5" s="1"/>
  <c r="RF112" i="5" s="1"/>
  <c r="RG112" i="5" s="1"/>
  <c r="KN91" i="5"/>
  <c r="KO91" i="5" s="1"/>
  <c r="KP91" i="5" s="1"/>
  <c r="KQ91" i="5" s="1"/>
  <c r="IW32" i="5"/>
  <c r="IX32" i="5" s="1"/>
  <c r="IY32" i="5" s="1"/>
  <c r="IZ32" i="5" s="1"/>
  <c r="IW13" i="5"/>
  <c r="IX13" i="5" s="1"/>
  <c r="IY13" i="5" s="1"/>
  <c r="IZ13" i="5" s="1"/>
  <c r="HF106" i="5"/>
  <c r="HG106" i="5" s="1"/>
  <c r="HH106" i="5" s="1"/>
  <c r="HI106" i="5" s="1"/>
  <c r="CG5" i="5"/>
  <c r="CH5" i="5" s="1"/>
  <c r="CI5" i="5" s="1"/>
  <c r="CJ5" i="5" s="1"/>
  <c r="SU82" i="5"/>
  <c r="SV82" i="5" s="1"/>
  <c r="SW82" i="5" s="1"/>
  <c r="SX82" i="5" s="1"/>
  <c r="SU107" i="5"/>
  <c r="SV107" i="5" s="1"/>
  <c r="SW107" i="5" s="1"/>
  <c r="SX107" i="5" s="1"/>
  <c r="HF91" i="5"/>
  <c r="HG91" i="5" s="1"/>
  <c r="HH91" i="5" s="1"/>
  <c r="HI91" i="5" s="1"/>
  <c r="FO51" i="5"/>
  <c r="FP51" i="5" s="1"/>
  <c r="FQ51" i="5" s="1"/>
  <c r="FR51" i="5" s="1"/>
  <c r="AP104" i="5"/>
  <c r="AQ104" i="5" s="1"/>
  <c r="AR104" i="5" s="1"/>
  <c r="RD45" i="5"/>
  <c r="RE45" i="5" s="1"/>
  <c r="RF45" i="5" s="1"/>
  <c r="RG45" i="5" s="1"/>
  <c r="DX52" i="5"/>
  <c r="DY52" i="5" s="1"/>
  <c r="DZ52" i="5" s="1"/>
  <c r="EA52" i="5" s="1"/>
  <c r="DX51" i="5"/>
  <c r="DY51" i="5" s="1"/>
  <c r="DZ51" i="5" s="1"/>
  <c r="EA51" i="5" s="1"/>
  <c r="PM59" i="5"/>
  <c r="PN59" i="5" s="1"/>
  <c r="PO59" i="5" s="1"/>
  <c r="PP59" i="5" s="1"/>
  <c r="NV16" i="5"/>
  <c r="NW16" i="5" s="1"/>
  <c r="NX16" i="5" s="1"/>
  <c r="NY16" i="5" s="1"/>
  <c r="SU87" i="5"/>
  <c r="SV87" i="5" s="1"/>
  <c r="SW87" i="5" s="1"/>
  <c r="SX87" i="5" s="1"/>
  <c r="ME80" i="5"/>
  <c r="MF80" i="5" s="1"/>
  <c r="MG80" i="5" s="1"/>
  <c r="MH80" i="5" s="1"/>
  <c r="SU55" i="5"/>
  <c r="SV55" i="5" s="1"/>
  <c r="SW55" i="5" s="1"/>
  <c r="SX55" i="5" s="1"/>
  <c r="RD113" i="5"/>
  <c r="RE113" i="5" s="1"/>
  <c r="RF113" i="5" s="1"/>
  <c r="RG113" i="5" s="1"/>
  <c r="NV106" i="5"/>
  <c r="NW106" i="5" s="1"/>
  <c r="NX106" i="5" s="1"/>
  <c r="NY106" i="5" s="1"/>
  <c r="KN40" i="5"/>
  <c r="KO40" i="5" s="1"/>
  <c r="KP40" i="5" s="1"/>
  <c r="KQ40" i="5" s="1"/>
  <c r="CG52" i="5"/>
  <c r="CH52" i="5" s="1"/>
  <c r="CI52" i="5" s="1"/>
  <c r="CJ52" i="5" s="1"/>
  <c r="KN115" i="5"/>
  <c r="KO115" i="5" s="1"/>
  <c r="KP115" i="5" s="1"/>
  <c r="KQ115" i="5" s="1"/>
  <c r="CG107" i="5"/>
  <c r="CH107" i="5" s="1"/>
  <c r="CI107" i="5" s="1"/>
  <c r="CJ107" i="5" s="1"/>
  <c r="RD7" i="5"/>
  <c r="RE7" i="5" s="1"/>
  <c r="RF7" i="5" s="1"/>
  <c r="RG7" i="5" s="1"/>
  <c r="ME62" i="5"/>
  <c r="MF62" i="5" s="1"/>
  <c r="MG62" i="5" s="1"/>
  <c r="MH62" i="5" s="1"/>
  <c r="KN59" i="5"/>
  <c r="KO59" i="5" s="1"/>
  <c r="KP59" i="5" s="1"/>
  <c r="KQ59" i="5" s="1"/>
  <c r="NV90" i="5"/>
  <c r="NW90" i="5" s="1"/>
  <c r="NX90" i="5" s="1"/>
  <c r="NY90" i="5" s="1"/>
  <c r="IW49" i="5"/>
  <c r="IX49" i="5" s="1"/>
  <c r="IY49" i="5" s="1"/>
  <c r="IZ49" i="5" s="1"/>
  <c r="RD52" i="5"/>
  <c r="RE52" i="5" s="1"/>
  <c r="RF52" i="5" s="1"/>
  <c r="RG52" i="5" s="1"/>
  <c r="NV98" i="5"/>
  <c r="NW98" i="5" s="1"/>
  <c r="NX98" i="5" s="1"/>
  <c r="NY98" i="5" s="1"/>
  <c r="NV99" i="5"/>
  <c r="NW99" i="5" s="1"/>
  <c r="NX99" i="5" s="1"/>
  <c r="NY99" i="5" s="1"/>
  <c r="KN45" i="5"/>
  <c r="KO45" i="5" s="1"/>
  <c r="KP45" i="5" s="1"/>
  <c r="KQ45" i="5" s="1"/>
  <c r="DX13" i="5"/>
  <c r="DY13" i="5" s="1"/>
  <c r="DZ13" i="5" s="1"/>
  <c r="EA13" i="5" s="1"/>
  <c r="KN15" i="5"/>
  <c r="KO15" i="5" s="1"/>
  <c r="KP15" i="5" s="1"/>
  <c r="KQ15" i="5" s="1"/>
  <c r="SU61" i="5"/>
  <c r="SV61" i="5" s="1"/>
  <c r="SW61" i="5" s="1"/>
  <c r="SX61" i="5" s="1"/>
  <c r="HF12" i="5"/>
  <c r="HG12" i="5" s="1"/>
  <c r="HH12" i="5" s="1"/>
  <c r="HI12" i="5" s="1"/>
  <c r="ME12" i="5"/>
  <c r="MF12" i="5" s="1"/>
  <c r="MG12" i="5" s="1"/>
  <c r="MH12" i="5" s="1"/>
  <c r="DX14" i="5"/>
  <c r="DY14" i="5" s="1"/>
  <c r="DZ14" i="5" s="1"/>
  <c r="EA14" i="5" s="1"/>
  <c r="RD64" i="5"/>
  <c r="RE64" i="5" s="1"/>
  <c r="RF64" i="5" s="1"/>
  <c r="RG64" i="5" s="1"/>
  <c r="RD40" i="5"/>
  <c r="RE40" i="5" s="1"/>
  <c r="RF40" i="5" s="1"/>
  <c r="RG40" i="5" s="1"/>
  <c r="RD9" i="5"/>
  <c r="RE9" i="5" s="1"/>
  <c r="RF9" i="5" s="1"/>
  <c r="RG9" i="5" s="1"/>
  <c r="IW9" i="5"/>
  <c r="IX9" i="5" s="1"/>
  <c r="IY9" i="5" s="1"/>
  <c r="IZ9" i="5" s="1"/>
  <c r="FO90" i="5"/>
  <c r="FP90" i="5" s="1"/>
  <c r="FQ90" i="5" s="1"/>
  <c r="FR90" i="5" s="1"/>
  <c r="FO18" i="5"/>
  <c r="FP18" i="5" s="1"/>
  <c r="FQ18" i="5" s="1"/>
  <c r="FR18" i="5" s="1"/>
  <c r="KN90" i="5"/>
  <c r="KO90" i="5" s="1"/>
  <c r="KP90" i="5" s="1"/>
  <c r="KQ90" i="5" s="1"/>
  <c r="CG85" i="5"/>
  <c r="CH85" i="5" s="1"/>
  <c r="CI85" i="5" s="1"/>
  <c r="CJ85" i="5" s="1"/>
  <c r="HF44" i="5"/>
  <c r="HG44" i="5" s="1"/>
  <c r="HH44" i="5" s="1"/>
  <c r="HI44" i="5" s="1"/>
  <c r="KN71" i="5"/>
  <c r="KO71" i="5" s="1"/>
  <c r="KP71" i="5" s="1"/>
  <c r="KQ71" i="5" s="1"/>
  <c r="PM40" i="5"/>
  <c r="PN40" i="5" s="1"/>
  <c r="PO40" i="5" s="1"/>
  <c r="PP40" i="5" s="1"/>
  <c r="FO29" i="5"/>
  <c r="FQ29" i="5"/>
  <c r="FR29" i="5" s="1"/>
  <c r="KN55" i="5"/>
  <c r="KO55" i="5" s="1"/>
  <c r="KP55" i="5" s="1"/>
  <c r="KQ55" i="5" s="1"/>
  <c r="ME18" i="5"/>
  <c r="MF18" i="5" s="1"/>
  <c r="MG18" i="5" s="1"/>
  <c r="MH18" i="5" s="1"/>
  <c r="AP63" i="5"/>
  <c r="AQ63" i="5" s="1"/>
  <c r="AR63" i="5" s="1"/>
  <c r="HF64" i="5"/>
  <c r="HG64" i="5" s="1"/>
  <c r="HH64" i="5" s="1"/>
  <c r="HI64" i="5" s="1"/>
  <c r="SU113" i="5"/>
  <c r="SV113" i="5" s="1"/>
  <c r="SW113" i="5" s="1"/>
  <c r="SX113" i="5" s="1"/>
  <c r="ME93" i="5"/>
  <c r="MF93" i="5" s="1"/>
  <c r="MG93" i="5" s="1"/>
  <c r="MH93" i="5" s="1"/>
  <c r="PM97" i="5"/>
  <c r="PN97" i="5" s="1"/>
  <c r="PO97" i="5" s="1"/>
  <c r="PP97" i="5" s="1"/>
  <c r="AS90" i="5"/>
  <c r="AS64" i="5"/>
  <c r="CG32" i="5"/>
  <c r="CH32" i="5" s="1"/>
  <c r="CI32" i="5" s="1"/>
  <c r="CJ32" i="5" s="1"/>
  <c r="RD37" i="5"/>
  <c r="RE37" i="5" s="1"/>
  <c r="RF37" i="5" s="1"/>
  <c r="RG37" i="5" s="1"/>
  <c r="CG93" i="5"/>
  <c r="CH93" i="5" s="1"/>
  <c r="CI93" i="5" s="1"/>
  <c r="CJ93" i="5" s="1"/>
  <c r="FO73" i="5"/>
  <c r="FP73" i="5" s="1"/>
  <c r="FQ73" i="5" s="1"/>
  <c r="FR73" i="5" s="1"/>
  <c r="AP100" i="5"/>
  <c r="AQ100" i="5" s="1"/>
  <c r="AR100" i="5" s="1"/>
  <c r="SU12" i="5"/>
  <c r="SV12" i="5" s="1"/>
  <c r="SW12" i="5" s="1"/>
  <c r="SX12" i="5" s="1"/>
  <c r="HF104" i="5"/>
  <c r="HG104" i="5" s="1"/>
  <c r="HH104" i="5" s="1"/>
  <c r="HI104" i="5" s="1"/>
  <c r="ME90" i="5"/>
  <c r="MF90" i="5" s="1"/>
  <c r="MG90" i="5" s="1"/>
  <c r="MH90" i="5" s="1"/>
  <c r="SU39" i="5"/>
  <c r="SV39" i="5" s="1"/>
  <c r="SW39" i="5" s="1"/>
  <c r="SX39" i="5" s="1"/>
  <c r="SU7" i="5"/>
  <c r="SV7" i="5" s="1"/>
  <c r="SW7" i="5" s="1"/>
  <c r="SX7" i="5" s="1"/>
  <c r="KN35" i="5"/>
  <c r="KO35" i="5" s="1"/>
  <c r="KP35" i="5" s="1"/>
  <c r="KQ35" i="5" s="1"/>
  <c r="DX100" i="5"/>
  <c r="DY100" i="5" s="1"/>
  <c r="DZ100" i="5" s="1"/>
  <c r="EA100" i="5" s="1"/>
  <c r="KN101" i="5"/>
  <c r="KO101" i="5" s="1"/>
  <c r="KP101" i="5" s="1"/>
  <c r="KQ101" i="5" s="1"/>
  <c r="SU94" i="5"/>
  <c r="SV94" i="5" s="1"/>
  <c r="SW94" i="5" s="1"/>
  <c r="SX94" i="5" s="1"/>
  <c r="NV4" i="5"/>
  <c r="NW4" i="5" s="1"/>
  <c r="NX4" i="5" s="1"/>
  <c r="NY4" i="5" s="1"/>
  <c r="CG51" i="5"/>
  <c r="CH51" i="5" s="1"/>
  <c r="CI51" i="5" s="1"/>
  <c r="CJ51" i="5" s="1"/>
  <c r="SU112" i="5"/>
  <c r="SV112" i="5" s="1"/>
  <c r="SW112" i="5" s="1"/>
  <c r="SX112" i="5" s="1"/>
  <c r="FO75" i="5"/>
  <c r="FP75" i="5" s="1"/>
  <c r="FQ75" i="5" s="1"/>
  <c r="FR75" i="5" s="1"/>
  <c r="PM68" i="5"/>
  <c r="PN68" i="5" s="1"/>
  <c r="PO68" i="5" s="1"/>
  <c r="PP68" i="5" s="1"/>
  <c r="NV96" i="5"/>
  <c r="NW96" i="5" s="1"/>
  <c r="NX96" i="5" s="1"/>
  <c r="NY96" i="5" s="1"/>
  <c r="IW51" i="5"/>
  <c r="IX51" i="5" s="1"/>
  <c r="IY51" i="5" s="1"/>
  <c r="IZ51" i="5" s="1"/>
  <c r="SU15" i="5"/>
  <c r="SV15" i="5" s="1"/>
  <c r="SW15" i="5" s="1"/>
  <c r="SX15" i="5" s="1"/>
  <c r="CG114" i="5"/>
  <c r="CH114" i="5" s="1"/>
  <c r="CI114" i="5" s="1"/>
  <c r="CJ114" i="5" s="1"/>
  <c r="KN95" i="5"/>
  <c r="KO95" i="5" s="1"/>
  <c r="KP95" i="5" s="1"/>
  <c r="KQ95" i="5" s="1"/>
  <c r="AP71" i="5"/>
  <c r="AQ71" i="5" s="1"/>
  <c r="AR71" i="5" s="1"/>
  <c r="ME6" i="5"/>
  <c r="MF6" i="5" s="1"/>
  <c r="MG6" i="5" s="1"/>
  <c r="MH6" i="5" s="1"/>
  <c r="PM113" i="5"/>
  <c r="PN113" i="5" s="1"/>
  <c r="PO113" i="5" s="1"/>
  <c r="PP113" i="5" s="1"/>
  <c r="PM98" i="5"/>
  <c r="PN98" i="5" s="1"/>
  <c r="PO98" i="5" s="1"/>
  <c r="PP98" i="5" s="1"/>
  <c r="KN77" i="5"/>
  <c r="KO77" i="5" s="1"/>
  <c r="KP77" i="5" s="1"/>
  <c r="KQ77" i="5" s="1"/>
  <c r="PM37" i="5"/>
  <c r="PN37" i="5" s="1"/>
  <c r="PO37" i="5" s="1"/>
  <c r="PP37" i="5" s="1"/>
  <c r="PM6" i="5"/>
  <c r="PN6" i="5" s="1"/>
  <c r="PO6" i="5" s="1"/>
  <c r="PP6" i="5" s="1"/>
  <c r="HF114" i="5"/>
  <c r="HG114" i="5" s="1"/>
  <c r="HH114" i="5" s="1"/>
  <c r="HI114" i="5" s="1"/>
  <c r="CG81" i="5"/>
  <c r="CH81" i="5" s="1"/>
  <c r="CI81" i="5" s="1"/>
  <c r="CJ81" i="5" s="1"/>
  <c r="HF89" i="5"/>
  <c r="HG89" i="5" s="1"/>
  <c r="HH89" i="5" s="1"/>
  <c r="HI89" i="5" s="1"/>
  <c r="NV12" i="5"/>
  <c r="NW12" i="5" s="1"/>
  <c r="NX12" i="5" s="1"/>
  <c r="NY12" i="5" s="1"/>
  <c r="RD63" i="5"/>
  <c r="RE63" i="5" s="1"/>
  <c r="RF63" i="5" s="1"/>
  <c r="RG63" i="5" s="1"/>
  <c r="DX19" i="5"/>
  <c r="DY19" i="5" s="1"/>
  <c r="DZ19" i="5" s="1"/>
  <c r="RD14" i="5"/>
  <c r="RE14" i="5" s="1"/>
  <c r="RF14" i="5" s="1"/>
  <c r="RG14" i="5" s="1"/>
  <c r="RD78" i="5"/>
  <c r="RE78" i="5" s="1"/>
  <c r="RF78" i="5" s="1"/>
  <c r="RG78" i="5" s="1"/>
  <c r="PM41" i="5"/>
  <c r="PN41" i="5" s="1"/>
  <c r="PO41" i="5" s="1"/>
  <c r="PP41" i="5" s="1"/>
  <c r="ME24" i="5"/>
  <c r="MF24" i="5" s="1"/>
  <c r="MG24" i="5" s="1"/>
  <c r="MH24" i="5" s="1"/>
  <c r="DX11" i="5"/>
  <c r="DY11" i="5" s="1"/>
  <c r="DZ11" i="5" s="1"/>
  <c r="EA11" i="5" s="1"/>
  <c r="RD41" i="5"/>
  <c r="RE41" i="5" s="1"/>
  <c r="RF41" i="5" s="1"/>
  <c r="RG41" i="5" s="1"/>
  <c r="HF7" i="5"/>
  <c r="HG7" i="5" s="1"/>
  <c r="HH7" i="5" s="1"/>
  <c r="HI7" i="5" s="1"/>
  <c r="IW110" i="5"/>
  <c r="IX110" i="5" s="1"/>
  <c r="IY110" i="5" s="1"/>
  <c r="IZ110" i="5" s="1"/>
  <c r="DX26" i="5"/>
  <c r="DY26" i="5" s="1"/>
  <c r="DZ26" i="5" s="1"/>
  <c r="DX30" i="5"/>
  <c r="DY30" i="5" s="1"/>
  <c r="DZ30" i="5" s="1"/>
  <c r="SU49" i="5"/>
  <c r="SV49" i="5" s="1"/>
  <c r="SW49" i="5" s="1"/>
  <c r="SX49" i="5" s="1"/>
  <c r="FO80" i="5"/>
  <c r="FP80" i="5" s="1"/>
  <c r="FQ80" i="5" s="1"/>
  <c r="FR80" i="5" s="1"/>
  <c r="NV43" i="5"/>
  <c r="NW43" i="5" s="1"/>
  <c r="NX43" i="5" s="1"/>
  <c r="NY43" i="5" s="1"/>
  <c r="SU95" i="5"/>
  <c r="SV95" i="5" s="1"/>
  <c r="SW95" i="5" s="1"/>
  <c r="SX95" i="5" s="1"/>
  <c r="IW66" i="5"/>
  <c r="IX66" i="5" s="1"/>
  <c r="IY66" i="5" s="1"/>
  <c r="IZ66" i="5" s="1"/>
  <c r="NV49" i="5"/>
  <c r="NW49" i="5" s="1"/>
  <c r="NX49" i="5" s="1"/>
  <c r="NY49" i="5" s="1"/>
  <c r="ME67" i="5"/>
  <c r="MF67" i="5" s="1"/>
  <c r="MG67" i="5" s="1"/>
  <c r="MH67" i="5" s="1"/>
  <c r="SU105" i="5"/>
  <c r="SV105" i="5" s="1"/>
  <c r="SW105" i="5" s="1"/>
  <c r="SX105" i="5" s="1"/>
  <c r="ME30" i="5"/>
  <c r="MF30" i="5" s="1"/>
  <c r="MG30" i="5" s="1"/>
  <c r="MH30" i="5" s="1"/>
  <c r="ME71" i="5"/>
  <c r="MF71" i="5" s="1"/>
  <c r="MG71" i="5" s="1"/>
  <c r="MH71" i="5" s="1"/>
  <c r="CG105" i="5"/>
  <c r="CH105" i="5" s="1"/>
  <c r="CI105" i="5" s="1"/>
  <c r="CJ105" i="5" s="1"/>
  <c r="NV115" i="5"/>
  <c r="NW115" i="5" s="1"/>
  <c r="NX115" i="5" s="1"/>
  <c r="NY115" i="5" s="1"/>
  <c r="AS36" i="5"/>
  <c r="ME81" i="5"/>
  <c r="MF81" i="5" s="1"/>
  <c r="MG81" i="5" s="1"/>
  <c r="MH81" i="5" s="1"/>
  <c r="AP97" i="5"/>
  <c r="AQ97" i="5" s="1"/>
  <c r="AR97" i="5" s="1"/>
  <c r="RD103" i="5"/>
  <c r="RE103" i="5" s="1"/>
  <c r="RF103" i="5" s="1"/>
  <c r="RG103" i="5" s="1"/>
  <c r="NV71" i="5"/>
  <c r="NW71" i="5" s="1"/>
  <c r="NX71" i="5" s="1"/>
  <c r="NY71" i="5" s="1"/>
  <c r="PM10" i="5"/>
  <c r="PN10" i="5" s="1"/>
  <c r="PO10" i="5" s="1"/>
  <c r="PP10" i="5" s="1"/>
  <c r="RD114" i="5"/>
  <c r="RE114" i="5" s="1"/>
  <c r="RF114" i="5" s="1"/>
  <c r="RG114" i="5" s="1"/>
  <c r="HF57" i="5"/>
  <c r="HG57" i="5" s="1"/>
  <c r="HH57" i="5" s="1"/>
  <c r="HI57" i="5" s="1"/>
  <c r="AP99" i="5"/>
  <c r="AQ99" i="5" s="1"/>
  <c r="AR99" i="5" s="1"/>
  <c r="ME105" i="5"/>
  <c r="MF105" i="5" s="1"/>
  <c r="MG105" i="5" s="1"/>
  <c r="MH105" i="5" s="1"/>
  <c r="IW84" i="5"/>
  <c r="IX84" i="5" s="1"/>
  <c r="IY84" i="5" s="1"/>
  <c r="IZ84" i="5" s="1"/>
  <c r="RD42" i="5"/>
  <c r="RE42" i="5" s="1"/>
  <c r="RF42" i="5" s="1"/>
  <c r="RG42" i="5" s="1"/>
  <c r="AP111" i="5"/>
  <c r="AQ111" i="5" s="1"/>
  <c r="AR111" i="5" s="1"/>
  <c r="RD58" i="5"/>
  <c r="RE58" i="5" s="1"/>
  <c r="RF58" i="5" s="1"/>
  <c r="RG58" i="5" s="1"/>
  <c r="HF112" i="5"/>
  <c r="HG112" i="5" s="1"/>
  <c r="HH112" i="5" s="1"/>
  <c r="HI112" i="5" s="1"/>
  <c r="SU60" i="5"/>
  <c r="SV60" i="5" s="1"/>
  <c r="SW60" i="5" s="1"/>
  <c r="SX60" i="5" s="1"/>
  <c r="DX69" i="5"/>
  <c r="DY69" i="5" s="1"/>
  <c r="DZ69" i="5" s="1"/>
  <c r="EA69" i="5" s="1"/>
  <c r="NV14" i="5"/>
  <c r="NW14" i="5" s="1"/>
  <c r="NX14" i="5" s="1"/>
  <c r="NY14" i="5" s="1"/>
  <c r="CG98" i="5"/>
  <c r="CH98" i="5" s="1"/>
  <c r="CI98" i="5" s="1"/>
  <c r="CJ98" i="5" s="1"/>
  <c r="AP87" i="5"/>
  <c r="AQ87" i="5" s="1"/>
  <c r="AR87" i="5" s="1"/>
  <c r="HF39" i="5"/>
  <c r="HG39" i="5" s="1"/>
  <c r="HH39" i="5" s="1"/>
  <c r="HI39" i="5" s="1"/>
  <c r="RD99" i="5"/>
  <c r="RE99" i="5" s="1"/>
  <c r="RF99" i="5" s="1"/>
  <c r="RG99" i="5" s="1"/>
  <c r="CG84" i="5"/>
  <c r="CH84" i="5" s="1"/>
  <c r="CI84" i="5" s="1"/>
  <c r="CJ84" i="5" s="1"/>
  <c r="HF47" i="5"/>
  <c r="HG47" i="5" s="1"/>
  <c r="HH47" i="5" s="1"/>
  <c r="HI47" i="5" s="1"/>
  <c r="FO64" i="5"/>
  <c r="FQ64" i="5"/>
  <c r="FR64" i="5" s="1"/>
  <c r="HF38" i="5"/>
  <c r="HG38" i="5" s="1"/>
  <c r="HH38" i="5" s="1"/>
  <c r="HI38" i="5" s="1"/>
  <c r="PM87" i="5"/>
  <c r="PN87" i="5" s="1"/>
  <c r="PO87" i="5" s="1"/>
  <c r="PP87" i="5" s="1"/>
  <c r="IW62" i="5"/>
  <c r="IX62" i="5" s="1"/>
  <c r="IY62" i="5" s="1"/>
  <c r="IZ62" i="5" s="1"/>
  <c r="CG56" i="5"/>
  <c r="CH56" i="5" s="1"/>
  <c r="CI56" i="5" s="1"/>
  <c r="CJ56" i="5" s="1"/>
  <c r="ME4" i="5"/>
  <c r="MF4" i="5" s="1"/>
  <c r="MG4" i="5" s="1"/>
  <c r="MH4" i="5" s="1"/>
  <c r="KN109" i="5"/>
  <c r="KO109" i="5" s="1"/>
  <c r="KP109" i="5" s="1"/>
  <c r="KQ109" i="5" s="1"/>
  <c r="HF101" i="5"/>
  <c r="HG101" i="5" s="1"/>
  <c r="HH101" i="5" s="1"/>
  <c r="HI101" i="5" s="1"/>
  <c r="HF83" i="5"/>
  <c r="HG83" i="5" s="1"/>
  <c r="HH83" i="5" s="1"/>
  <c r="HI83" i="5" s="1"/>
  <c r="DX71" i="5"/>
  <c r="DY71" i="5" s="1"/>
  <c r="DZ71" i="5" s="1"/>
  <c r="EA71" i="5" s="1"/>
  <c r="KN61" i="5"/>
  <c r="KO61" i="5" s="1"/>
  <c r="KP61" i="5" s="1"/>
  <c r="KQ61" i="5" s="1"/>
  <c r="PM105" i="5"/>
  <c r="PN105" i="5" s="1"/>
  <c r="PO105" i="5" s="1"/>
  <c r="PP105" i="5" s="1"/>
  <c r="AP109" i="5"/>
  <c r="AQ109" i="5" s="1"/>
  <c r="AR109" i="5" s="1"/>
  <c r="KN32" i="5"/>
  <c r="KO32" i="5" s="1"/>
  <c r="KP32" i="5" s="1"/>
  <c r="KQ32" i="5" s="1"/>
  <c r="DX49" i="5"/>
  <c r="DY49" i="5" s="1"/>
  <c r="DZ49" i="5" s="1"/>
  <c r="EA49" i="5" s="1"/>
  <c r="DX109" i="5"/>
  <c r="DY109" i="5" s="1"/>
  <c r="DZ109" i="5" s="1"/>
  <c r="EA109" i="5" s="1"/>
  <c r="ME79" i="5"/>
  <c r="MF79" i="5" s="1"/>
  <c r="MG79" i="5" s="1"/>
  <c r="MH79" i="5" s="1"/>
  <c r="RD38" i="5"/>
  <c r="RE38" i="5" s="1"/>
  <c r="RF38" i="5" s="1"/>
  <c r="RG38" i="5" s="1"/>
  <c r="HF14" i="5"/>
  <c r="HG14" i="5" s="1"/>
  <c r="HH14" i="5" s="1"/>
  <c r="HI14" i="5" s="1"/>
  <c r="HF100" i="5"/>
  <c r="HG100" i="5" s="1"/>
  <c r="HH100" i="5" s="1"/>
  <c r="HI100" i="5" s="1"/>
  <c r="CG100" i="5"/>
  <c r="CH100" i="5" s="1"/>
  <c r="CI100" i="5" s="1"/>
  <c r="CJ100" i="5" s="1"/>
  <c r="RD55" i="5"/>
  <c r="RE55" i="5" s="1"/>
  <c r="RF55" i="5" s="1"/>
  <c r="RG55" i="5" s="1"/>
  <c r="SU37" i="5"/>
  <c r="SV37" i="5" s="1"/>
  <c r="SW37" i="5" s="1"/>
  <c r="SX37" i="5" s="1"/>
  <c r="PM50" i="5"/>
  <c r="PN50" i="5" s="1"/>
  <c r="PO50" i="5" s="1"/>
  <c r="PP50" i="5" s="1"/>
  <c r="AP32" i="5"/>
  <c r="AQ32" i="5" s="1"/>
  <c r="AR32" i="5" s="1"/>
  <c r="NV51" i="5"/>
  <c r="NW51" i="5" s="1"/>
  <c r="NX51" i="5" s="1"/>
  <c r="NY51" i="5" s="1"/>
  <c r="NV81" i="5"/>
  <c r="NW81" i="5" s="1"/>
  <c r="NX81" i="5" s="1"/>
  <c r="NY81" i="5" s="1"/>
  <c r="RD34" i="5"/>
  <c r="RE34" i="5" s="1"/>
  <c r="RF34" i="5" s="1"/>
  <c r="RG34" i="5" s="1"/>
  <c r="CG82" i="5"/>
  <c r="CH82" i="5" s="1"/>
  <c r="CI82" i="5" s="1"/>
  <c r="IW46" i="5"/>
  <c r="IX46" i="5" s="1"/>
  <c r="IY46" i="5" s="1"/>
  <c r="IZ46" i="5" s="1"/>
  <c r="DX21" i="5"/>
  <c r="DY21" i="5" s="1"/>
  <c r="DZ21" i="5" s="1"/>
  <c r="DX10" i="5"/>
  <c r="DY10" i="5" s="1"/>
  <c r="DZ10" i="5" s="1"/>
  <c r="EA10" i="5" s="1"/>
  <c r="QT116" i="5"/>
  <c r="RA3" i="5"/>
  <c r="NV68" i="5"/>
  <c r="NW68" i="5" s="1"/>
  <c r="NX68" i="5" s="1"/>
  <c r="NY68" i="5" s="1"/>
  <c r="DX20" i="5"/>
  <c r="DY20" i="5" s="1"/>
  <c r="DZ20" i="5" s="1"/>
  <c r="FQ66" i="5"/>
  <c r="FR66" i="5" s="1"/>
  <c r="FO66" i="5"/>
  <c r="IW80" i="5"/>
  <c r="IX80" i="5" s="1"/>
  <c r="IY80" i="5" s="1"/>
  <c r="IZ80" i="5" s="1"/>
  <c r="CG9" i="5"/>
  <c r="CH9" i="5" s="1"/>
  <c r="CI9" i="5" s="1"/>
  <c r="CJ9" i="5" s="1"/>
  <c r="DX68" i="5"/>
  <c r="DY68" i="5" s="1"/>
  <c r="DZ68" i="5" s="1"/>
  <c r="EA68" i="5" s="1"/>
  <c r="ME20" i="5"/>
  <c r="MF20" i="5" s="1"/>
  <c r="MG20" i="5" s="1"/>
  <c r="MH20" i="5" s="1"/>
  <c r="RD74" i="5"/>
  <c r="RE74" i="5" s="1"/>
  <c r="RF74" i="5" s="1"/>
  <c r="RG74" i="5" s="1"/>
  <c r="HF71" i="5"/>
  <c r="HG71" i="5" s="1"/>
  <c r="HH71" i="5" s="1"/>
  <c r="HI71" i="5" s="1"/>
  <c r="FO76" i="5"/>
  <c r="FP76" i="5" s="1"/>
  <c r="FQ76" i="5" s="1"/>
  <c r="FR76" i="5" s="1"/>
  <c r="FO95" i="5"/>
  <c r="FP95" i="5" s="1"/>
  <c r="FQ95" i="5" s="1"/>
  <c r="FR95" i="5" s="1"/>
  <c r="KN8" i="5"/>
  <c r="KO8" i="5" s="1"/>
  <c r="KP8" i="5" s="1"/>
  <c r="KQ8" i="5" s="1"/>
  <c r="ME113" i="5"/>
  <c r="MF113" i="5" s="1"/>
  <c r="MG113" i="5" s="1"/>
  <c r="MH113" i="5" s="1"/>
  <c r="NV110" i="5"/>
  <c r="NW110" i="5" s="1"/>
  <c r="NX110" i="5" s="1"/>
  <c r="NY110" i="5" s="1"/>
  <c r="AP96" i="5"/>
  <c r="AQ96" i="5" s="1"/>
  <c r="AR96" i="5" s="1"/>
  <c r="PM79" i="5"/>
  <c r="PN79" i="5" s="1"/>
  <c r="PO79" i="5" s="1"/>
  <c r="PP79" i="5" s="1"/>
  <c r="SU86" i="5"/>
  <c r="SV86" i="5" s="1"/>
  <c r="SW86" i="5" s="1"/>
  <c r="SX86" i="5" s="1"/>
  <c r="SU16" i="5"/>
  <c r="SV16" i="5" s="1"/>
  <c r="SW16" i="5" s="1"/>
  <c r="SX16" i="5" s="1"/>
  <c r="PM60" i="5"/>
  <c r="PN60" i="5" s="1"/>
  <c r="PO60" i="5" s="1"/>
  <c r="PP60" i="5" s="1"/>
  <c r="IW113" i="5"/>
  <c r="IX113" i="5" s="1"/>
  <c r="IY113" i="5" s="1"/>
  <c r="IZ113" i="5" s="1"/>
  <c r="RD94" i="5"/>
  <c r="RE94" i="5" s="1"/>
  <c r="RF94" i="5" s="1"/>
  <c r="RG94" i="5" s="1"/>
  <c r="PM111" i="5"/>
  <c r="PN111" i="5" s="1"/>
  <c r="PO111" i="5" s="1"/>
  <c r="PP111" i="5" s="1"/>
  <c r="DX15" i="5"/>
  <c r="DY15" i="5" s="1"/>
  <c r="DZ15" i="5" s="1"/>
  <c r="EA15" i="5" s="1"/>
  <c r="KN96" i="5"/>
  <c r="KO96" i="5" s="1"/>
  <c r="KP96" i="5" s="1"/>
  <c r="KQ96" i="5" s="1"/>
  <c r="FO105" i="5"/>
  <c r="FP105" i="5" s="1"/>
  <c r="FQ105" i="5" s="1"/>
  <c r="FR105" i="5" s="1"/>
  <c r="KN105" i="5"/>
  <c r="KO105" i="5" s="1"/>
  <c r="KP105" i="5" s="1"/>
  <c r="KQ105" i="5" s="1"/>
  <c r="CG76" i="5"/>
  <c r="CH76" i="5" s="1"/>
  <c r="CI76" i="5" s="1"/>
  <c r="CJ76" i="5" s="1"/>
  <c r="DX66" i="5"/>
  <c r="DY66" i="5" s="1"/>
  <c r="DZ66" i="5" s="1"/>
  <c r="EA66" i="5" s="1"/>
  <c r="KN89" i="5"/>
  <c r="KO89" i="5" s="1"/>
  <c r="KP89" i="5" s="1"/>
  <c r="KQ89" i="5" s="1"/>
  <c r="AP106" i="5"/>
  <c r="AQ106" i="5" s="1"/>
  <c r="AR106" i="5" s="1"/>
  <c r="AP67" i="5"/>
  <c r="AQ67" i="5" s="1"/>
  <c r="AR67" i="5" s="1"/>
  <c r="KN70" i="5"/>
  <c r="KO70" i="5" s="1"/>
  <c r="KP70" i="5" s="1"/>
  <c r="KQ70" i="5" s="1"/>
  <c r="KN37" i="5"/>
  <c r="KO37" i="5" s="1"/>
  <c r="KP37" i="5" s="1"/>
  <c r="KQ37" i="5" s="1"/>
  <c r="CG35" i="5"/>
  <c r="CH35" i="5" s="1"/>
  <c r="CI35" i="5" s="1"/>
  <c r="CJ35" i="5" s="1"/>
  <c r="PM99" i="5"/>
  <c r="PN99" i="5" s="1"/>
  <c r="PO99" i="5" s="1"/>
  <c r="PP99" i="5" s="1"/>
  <c r="AP98" i="5"/>
  <c r="AQ98" i="5" s="1"/>
  <c r="AR98" i="5" s="1"/>
  <c r="PM18" i="5"/>
  <c r="PN18" i="5" s="1"/>
  <c r="PO18" i="5" s="1"/>
  <c r="PP18" i="5" s="1"/>
  <c r="FO54" i="5"/>
  <c r="FP54" i="5" s="1"/>
  <c r="FQ54" i="5" s="1"/>
  <c r="FR54" i="5" s="1"/>
  <c r="PM108" i="5"/>
  <c r="PN108" i="5" s="1"/>
  <c r="PO108" i="5" s="1"/>
  <c r="PP108" i="5" s="1"/>
  <c r="FO113" i="5"/>
  <c r="FP113" i="5" s="1"/>
  <c r="FQ113" i="5" s="1"/>
  <c r="FR113" i="5" s="1"/>
  <c r="FO39" i="5"/>
  <c r="FP39" i="5" s="1"/>
  <c r="FQ39" i="5" s="1"/>
  <c r="FR39" i="5" s="1"/>
  <c r="DX50" i="5"/>
  <c r="DY50" i="5" s="1"/>
  <c r="DZ50" i="5" s="1"/>
  <c r="EA50" i="5" s="1"/>
  <c r="RD105" i="5"/>
  <c r="RE105" i="5" s="1"/>
  <c r="RF105" i="5" s="1"/>
  <c r="RG105" i="5" s="1"/>
  <c r="FO115" i="5"/>
  <c r="FP115" i="5" s="1"/>
  <c r="FQ115" i="5" s="1"/>
  <c r="FR115" i="5" s="1"/>
  <c r="CG31" i="5"/>
  <c r="CH31" i="5" s="1"/>
  <c r="CI31" i="5" s="1"/>
  <c r="CJ31" i="5" s="1"/>
  <c r="KN87" i="5"/>
  <c r="KO87" i="5" s="1"/>
  <c r="KP87" i="5" s="1"/>
  <c r="KQ87" i="5" s="1"/>
  <c r="ME74" i="5"/>
  <c r="MF74" i="5" s="1"/>
  <c r="MG74" i="5" s="1"/>
  <c r="MH74" i="5" s="1"/>
  <c r="KN6" i="5"/>
  <c r="KO6" i="5" s="1"/>
  <c r="KP6" i="5" s="1"/>
  <c r="KQ6" i="5" s="1"/>
  <c r="FO15" i="5"/>
  <c r="FP15" i="5" s="1"/>
  <c r="FQ15" i="5" s="1"/>
  <c r="FR15" i="5" s="1"/>
  <c r="IW92" i="5"/>
  <c r="IX92" i="5" s="1"/>
  <c r="IY92" i="5" s="1"/>
  <c r="IZ92" i="5" s="1"/>
  <c r="KN94" i="5"/>
  <c r="KO94" i="5" s="1"/>
  <c r="KP94" i="5" s="1"/>
  <c r="KQ94" i="5" s="1"/>
  <c r="NV88" i="5"/>
  <c r="NW88" i="5" s="1"/>
  <c r="NX88" i="5" s="1"/>
  <c r="NY88" i="5" s="1"/>
  <c r="IW58" i="5"/>
  <c r="IX58" i="5" s="1"/>
  <c r="IY58" i="5" s="1"/>
  <c r="IZ58" i="5" s="1"/>
  <c r="HF32" i="5"/>
  <c r="HG32" i="5" s="1"/>
  <c r="HH32" i="5" s="1"/>
  <c r="HI32" i="5" s="1"/>
  <c r="IW16" i="5"/>
  <c r="IX16" i="5" s="1"/>
  <c r="IY16" i="5" s="1"/>
  <c r="IZ16" i="5" s="1"/>
  <c r="CG54" i="5"/>
  <c r="CH54" i="5" s="1"/>
  <c r="CI54" i="5" s="1"/>
  <c r="CJ54" i="5" s="1"/>
  <c r="SU9" i="5"/>
  <c r="SV9" i="5" s="1"/>
  <c r="SW9" i="5" s="1"/>
  <c r="SX9" i="5" s="1"/>
  <c r="IW37" i="5"/>
  <c r="IX37" i="5" s="1"/>
  <c r="IY37" i="5" s="1"/>
  <c r="IZ37" i="5" s="1"/>
  <c r="AP9" i="5"/>
  <c r="AQ9" i="5" s="1"/>
  <c r="AR9" i="5" s="1"/>
  <c r="AP78" i="5"/>
  <c r="AQ78" i="5" s="1"/>
  <c r="AR78" i="5" s="1"/>
  <c r="ME32" i="5"/>
  <c r="MF32" i="5" s="1"/>
  <c r="MG32" i="5" s="1"/>
  <c r="MH32" i="5" s="1"/>
  <c r="IW64" i="5"/>
  <c r="IX64" i="5" s="1"/>
  <c r="IY64" i="5" s="1"/>
  <c r="IZ64" i="5" s="1"/>
  <c r="KN52" i="5"/>
  <c r="KO52" i="5" s="1"/>
  <c r="KP52" i="5" s="1"/>
  <c r="KQ52" i="5" s="1"/>
  <c r="RD4" i="5"/>
  <c r="RE4" i="5" s="1"/>
  <c r="RF4" i="5" s="1"/>
  <c r="RG4" i="5" s="1"/>
  <c r="IW69" i="5"/>
  <c r="IX69" i="5" s="1"/>
  <c r="IY69" i="5" s="1"/>
  <c r="IZ69" i="5" s="1"/>
  <c r="DX89" i="5"/>
  <c r="DY89" i="5" s="1"/>
  <c r="DZ89" i="5" s="1"/>
  <c r="EA89" i="5" s="1"/>
  <c r="DX64" i="5"/>
  <c r="DY64" i="5" s="1"/>
  <c r="DZ64" i="5" s="1"/>
  <c r="EA64" i="5" s="1"/>
  <c r="FO21" i="5"/>
  <c r="FQ21" i="5"/>
  <c r="FR21" i="5" s="1"/>
  <c r="ME72" i="5"/>
  <c r="MF72" i="5" s="1"/>
  <c r="MG72" i="5" s="1"/>
  <c r="MH72" i="5" s="1"/>
  <c r="RD83" i="5"/>
  <c r="RE83" i="5" s="1"/>
  <c r="RF83" i="5" s="1"/>
  <c r="RG83" i="5" s="1"/>
  <c r="CG33" i="5"/>
  <c r="CH33" i="5" s="1"/>
  <c r="CI33" i="5" s="1"/>
  <c r="AP10" i="5"/>
  <c r="AQ10" i="5" s="1"/>
  <c r="AR10" i="5" s="1"/>
  <c r="CG65" i="5"/>
  <c r="CH65" i="5" s="1"/>
  <c r="CI65" i="5" s="1"/>
  <c r="PM57" i="5"/>
  <c r="PN57" i="5" s="1"/>
  <c r="PO57" i="5" s="1"/>
  <c r="PP57" i="5" s="1"/>
  <c r="PM66" i="5"/>
  <c r="PN66" i="5" s="1"/>
  <c r="PO66" i="5" s="1"/>
  <c r="PP66" i="5" s="1"/>
  <c r="ME76" i="5"/>
  <c r="MF76" i="5" s="1"/>
  <c r="MG76" i="5" s="1"/>
  <c r="MH76" i="5" s="1"/>
  <c r="AP76" i="5"/>
  <c r="AQ76" i="5" s="1"/>
  <c r="AR76" i="5" s="1"/>
  <c r="AP85" i="5"/>
  <c r="AQ85" i="5" s="1"/>
  <c r="AR85" i="5" s="1"/>
  <c r="IW99" i="5"/>
  <c r="IX99" i="5" s="1"/>
  <c r="IY99" i="5" s="1"/>
  <c r="IZ99" i="5" s="1"/>
  <c r="HF113" i="5"/>
  <c r="HG113" i="5" s="1"/>
  <c r="HH113" i="5" s="1"/>
  <c r="HI113" i="5" s="1"/>
  <c r="CG71" i="5"/>
  <c r="CI71" i="5"/>
  <c r="CJ71" i="5" s="1"/>
  <c r="CG108" i="5"/>
  <c r="CH108" i="5" s="1"/>
  <c r="CI108" i="5" s="1"/>
  <c r="CJ108" i="5" s="1"/>
  <c r="IW12" i="5"/>
  <c r="IX12" i="5" s="1"/>
  <c r="IY12" i="5" s="1"/>
  <c r="IZ12" i="5" s="1"/>
  <c r="RD86" i="5"/>
  <c r="RE86" i="5" s="1"/>
  <c r="RF86" i="5" s="1"/>
  <c r="RG86" i="5" s="1"/>
  <c r="CG6" i="5"/>
  <c r="CH6" i="5" s="1"/>
  <c r="CI6" i="5" s="1"/>
  <c r="CJ6" i="5" s="1"/>
  <c r="RD81" i="5"/>
  <c r="RE81" i="5" s="1"/>
  <c r="RF81" i="5" s="1"/>
  <c r="RG81" i="5" s="1"/>
  <c r="AP62" i="5"/>
  <c r="AQ62" i="5" s="1"/>
  <c r="AR62" i="5" s="1"/>
  <c r="RD82" i="5"/>
  <c r="RE82" i="5" s="1"/>
  <c r="RF82" i="5" s="1"/>
  <c r="RG82" i="5" s="1"/>
  <c r="NV31" i="5"/>
  <c r="NW31" i="5" s="1"/>
  <c r="NX31" i="5" s="1"/>
  <c r="NY31" i="5" s="1"/>
  <c r="ME75" i="5"/>
  <c r="MF75" i="5" s="1"/>
  <c r="MG75" i="5" s="1"/>
  <c r="MH75" i="5" s="1"/>
  <c r="NV45" i="5"/>
  <c r="NW45" i="5" s="1"/>
  <c r="NX45" i="5" s="1"/>
  <c r="NY45" i="5" s="1"/>
  <c r="HF110" i="5"/>
  <c r="HG110" i="5" s="1"/>
  <c r="HH110" i="5" s="1"/>
  <c r="HI110" i="5" s="1"/>
  <c r="DX61" i="5"/>
  <c r="DY61" i="5" s="1"/>
  <c r="DZ61" i="5" s="1"/>
  <c r="EA61" i="5" s="1"/>
  <c r="RD106" i="5"/>
  <c r="RE106" i="5" s="1"/>
  <c r="RF106" i="5" s="1"/>
  <c r="RG106" i="5" s="1"/>
  <c r="KN31" i="5"/>
  <c r="KO31" i="5" s="1"/>
  <c r="KP31" i="5" s="1"/>
  <c r="KQ31" i="5" s="1"/>
  <c r="SU88" i="5"/>
  <c r="SV88" i="5" s="1"/>
  <c r="SW88" i="5" s="1"/>
  <c r="SX88" i="5" s="1"/>
  <c r="KN62" i="5"/>
  <c r="KO62" i="5" s="1"/>
  <c r="KP62" i="5" s="1"/>
  <c r="KQ62" i="5" s="1"/>
  <c r="PM58" i="5"/>
  <c r="PN58" i="5" s="1"/>
  <c r="PO58" i="5" s="1"/>
  <c r="PP58" i="5" s="1"/>
  <c r="ME111" i="5"/>
  <c r="MF111" i="5" s="1"/>
  <c r="MG111" i="5" s="1"/>
  <c r="MH111" i="5" s="1"/>
  <c r="CG106" i="5"/>
  <c r="CH106" i="5" s="1"/>
  <c r="CI106" i="5" s="1"/>
  <c r="CJ106" i="5" s="1"/>
  <c r="KN12" i="5"/>
  <c r="KO12" i="5" s="1"/>
  <c r="KP12" i="5" s="1"/>
  <c r="KQ12" i="5" s="1"/>
  <c r="FO85" i="5"/>
  <c r="FP85" i="5" s="1"/>
  <c r="FQ85" i="5" s="1"/>
  <c r="FR85" i="5" s="1"/>
  <c r="PM84" i="5"/>
  <c r="PN84" i="5" s="1"/>
  <c r="PO84" i="5" s="1"/>
  <c r="PP84" i="5" s="1"/>
  <c r="IW34" i="5"/>
  <c r="IX34" i="5" s="1"/>
  <c r="IY34" i="5" s="1"/>
  <c r="IZ34" i="5" s="1"/>
  <c r="FO97" i="5"/>
  <c r="FP97" i="5" s="1"/>
  <c r="FQ97" i="5" s="1"/>
  <c r="FR97" i="5" s="1"/>
  <c r="RD36" i="5"/>
  <c r="RE36" i="5" s="1"/>
  <c r="RF36" i="5" s="1"/>
  <c r="RG36" i="5" s="1"/>
  <c r="IW106" i="5"/>
  <c r="IX106" i="5" s="1"/>
  <c r="IY106" i="5" s="1"/>
  <c r="IZ106" i="5" s="1"/>
  <c r="CG92" i="5"/>
  <c r="CH92" i="5" s="1"/>
  <c r="CI92" i="5" s="1"/>
  <c r="CJ92" i="5" s="1"/>
  <c r="KN72" i="5"/>
  <c r="KO72" i="5" s="1"/>
  <c r="KP72" i="5" s="1"/>
  <c r="KQ72" i="5" s="1"/>
  <c r="PM53" i="5"/>
  <c r="PN53" i="5" s="1"/>
  <c r="PO53" i="5" s="1"/>
  <c r="PP53" i="5" s="1"/>
  <c r="PM64" i="5"/>
  <c r="PN64" i="5" s="1"/>
  <c r="PO64" i="5" s="1"/>
  <c r="PP64" i="5" s="1"/>
  <c r="AP14" i="5"/>
  <c r="AQ14" i="5" s="1"/>
  <c r="AR14" i="5" s="1"/>
  <c r="HF97" i="5"/>
  <c r="HG97" i="5" s="1"/>
  <c r="HH97" i="5" s="1"/>
  <c r="HI97" i="5" s="1"/>
  <c r="FO92" i="5"/>
  <c r="FP92" i="5" s="1"/>
  <c r="FQ92" i="5" s="1"/>
  <c r="FR92" i="5" s="1"/>
  <c r="DX81" i="5"/>
  <c r="DY81" i="5" s="1"/>
  <c r="DZ81" i="5" s="1"/>
  <c r="EA81" i="5" s="1"/>
  <c r="FO86" i="5"/>
  <c r="FP86" i="5" s="1"/>
  <c r="FQ86" i="5" s="1"/>
  <c r="FR86" i="5" s="1"/>
  <c r="SU33" i="5"/>
  <c r="SV33" i="5" s="1"/>
  <c r="SW33" i="5" s="1"/>
  <c r="SX33" i="5" s="1"/>
  <c r="RD15" i="5"/>
  <c r="RE15" i="5" s="1"/>
  <c r="RF15" i="5" s="1"/>
  <c r="RG15" i="5" s="1"/>
  <c r="PM102" i="5"/>
  <c r="PN102" i="5" s="1"/>
  <c r="PO102" i="5" s="1"/>
  <c r="PP102" i="5" s="1"/>
  <c r="FO67" i="5"/>
  <c r="FP67" i="5" s="1"/>
  <c r="FQ67" i="5" s="1"/>
  <c r="FR67" i="5" s="1"/>
  <c r="DX95" i="5"/>
  <c r="DY95" i="5" s="1"/>
  <c r="DZ95" i="5" s="1"/>
  <c r="EA95" i="5" s="1"/>
  <c r="NV8" i="5"/>
  <c r="NW8" i="5" s="1"/>
  <c r="NX8" i="5" s="1"/>
  <c r="NY8" i="5" s="1"/>
  <c r="NV6" i="5"/>
  <c r="NW6" i="5" s="1"/>
  <c r="NX6" i="5" s="1"/>
  <c r="NY6" i="5" s="1"/>
  <c r="ME60" i="5"/>
  <c r="MF60" i="5" s="1"/>
  <c r="MG60" i="5" s="1"/>
  <c r="MH60" i="5" s="1"/>
  <c r="IW86" i="5"/>
  <c r="IX86" i="5" s="1"/>
  <c r="IY86" i="5" s="1"/>
  <c r="IZ86" i="5" s="1"/>
  <c r="FO91" i="5"/>
  <c r="FP91" i="5" s="1"/>
  <c r="FQ91" i="5" s="1"/>
  <c r="FR91" i="5" s="1"/>
  <c r="PM46" i="5"/>
  <c r="PN46" i="5" s="1"/>
  <c r="PO46" i="5" s="1"/>
  <c r="PP46" i="5" s="1"/>
  <c r="IW53" i="5"/>
  <c r="IX53" i="5" s="1"/>
  <c r="IY53" i="5" s="1"/>
  <c r="IZ53" i="5" s="1"/>
  <c r="PM38" i="5"/>
  <c r="PN38" i="5" s="1"/>
  <c r="PO38" i="5" s="1"/>
  <c r="PP38" i="5" s="1"/>
  <c r="NV94" i="5"/>
  <c r="NW94" i="5" s="1"/>
  <c r="NX94" i="5" s="1"/>
  <c r="NY94" i="5" s="1"/>
  <c r="AP66" i="5"/>
  <c r="AQ66" i="5" s="1"/>
  <c r="AR66" i="5" s="1"/>
  <c r="ME52" i="5"/>
  <c r="MF52" i="5" s="1"/>
  <c r="MG52" i="5" s="1"/>
  <c r="MH52" i="5" s="1"/>
  <c r="IW44" i="5"/>
  <c r="IX44" i="5" s="1"/>
  <c r="IY44" i="5" s="1"/>
  <c r="IZ44" i="5" s="1"/>
  <c r="AP101" i="5"/>
  <c r="AQ101" i="5" s="1"/>
  <c r="AR101" i="5" s="1"/>
  <c r="CG73" i="5"/>
  <c r="CH73" i="5" s="1"/>
  <c r="CI73" i="5" s="1"/>
  <c r="CJ73" i="5" s="1"/>
  <c r="NV97" i="5"/>
  <c r="NW97" i="5" s="1"/>
  <c r="NX97" i="5" s="1"/>
  <c r="NY97" i="5" s="1"/>
  <c r="IW54" i="5"/>
  <c r="IX54" i="5" s="1"/>
  <c r="IY54" i="5" s="1"/>
  <c r="IZ54" i="5" s="1"/>
  <c r="KN14" i="5"/>
  <c r="KO14" i="5" s="1"/>
  <c r="KP14" i="5" s="1"/>
  <c r="KQ14" i="5" s="1"/>
  <c r="ME64" i="5"/>
  <c r="MF64" i="5" s="1"/>
  <c r="MG64" i="5" s="1"/>
  <c r="MH64" i="5" s="1"/>
  <c r="RD102" i="5"/>
  <c r="RE102" i="5" s="1"/>
  <c r="RF102" i="5" s="1"/>
  <c r="RG102" i="5" s="1"/>
  <c r="CG37" i="5"/>
  <c r="CH37" i="5" s="1"/>
  <c r="CI37" i="5" s="1"/>
  <c r="CJ37" i="5" s="1"/>
  <c r="DX34" i="5"/>
  <c r="DY34" i="5" s="1"/>
  <c r="DZ34" i="5" s="1"/>
  <c r="EA34" i="5" s="1"/>
  <c r="NV64" i="5"/>
  <c r="NW64" i="5" s="1"/>
  <c r="NX64" i="5" s="1"/>
  <c r="NY64" i="5" s="1"/>
  <c r="RD13" i="5"/>
  <c r="RE13" i="5" s="1"/>
  <c r="RF13" i="5" s="1"/>
  <c r="RG13" i="5" s="1"/>
  <c r="DX57" i="5"/>
  <c r="DY57" i="5" s="1"/>
  <c r="DZ57" i="5" s="1"/>
  <c r="EA57" i="5" s="1"/>
  <c r="PM110" i="5"/>
  <c r="PN110" i="5" s="1"/>
  <c r="PO110" i="5" s="1"/>
  <c r="PP110" i="5" s="1"/>
  <c r="KN107" i="5"/>
  <c r="KO107" i="5" s="1"/>
  <c r="KP107" i="5" s="1"/>
  <c r="KQ107" i="5" s="1"/>
  <c r="CG59" i="5"/>
  <c r="CH59" i="5" s="1"/>
  <c r="CI59" i="5" s="1"/>
  <c r="PM85" i="5"/>
  <c r="PN85" i="5" s="1"/>
  <c r="PO85" i="5" s="1"/>
  <c r="PP85" i="5" s="1"/>
  <c r="ME104" i="5"/>
  <c r="MF104" i="5" s="1"/>
  <c r="MG104" i="5" s="1"/>
  <c r="MH104" i="5" s="1"/>
  <c r="CG39" i="5"/>
  <c r="CH39" i="5" s="1"/>
  <c r="CI39" i="5" s="1"/>
  <c r="CJ39" i="5" s="1"/>
  <c r="PM34" i="5"/>
  <c r="PN34" i="5" s="1"/>
  <c r="PO34" i="5" s="1"/>
  <c r="PP34" i="5" s="1"/>
  <c r="RD73" i="5"/>
  <c r="RE73" i="5" s="1"/>
  <c r="RF73" i="5" s="1"/>
  <c r="RG73" i="5" s="1"/>
  <c r="CG109" i="5"/>
  <c r="CH109" i="5" s="1"/>
  <c r="CI109" i="5" s="1"/>
  <c r="CJ109" i="5" s="1"/>
  <c r="PM47" i="5"/>
  <c r="PN47" i="5" s="1"/>
  <c r="PO47" i="5" s="1"/>
  <c r="PP47" i="5" s="1"/>
  <c r="SU104" i="5"/>
  <c r="SV104" i="5" s="1"/>
  <c r="SW104" i="5" s="1"/>
  <c r="SX104" i="5" s="1"/>
  <c r="DX32" i="5"/>
  <c r="DY32" i="5" s="1"/>
  <c r="DZ32" i="5" s="1"/>
  <c r="EA32" i="5" s="1"/>
  <c r="DX5" i="5"/>
  <c r="DY5" i="5" s="1"/>
  <c r="DZ5" i="5" s="1"/>
  <c r="EA5" i="5" s="1"/>
  <c r="HF96" i="5"/>
  <c r="HG96" i="5" s="1"/>
  <c r="HH96" i="5" s="1"/>
  <c r="HI96" i="5" s="1"/>
  <c r="IW59" i="5"/>
  <c r="IX59" i="5" s="1"/>
  <c r="IY59" i="5" s="1"/>
  <c r="IZ59" i="5" s="1"/>
  <c r="RD96" i="5"/>
  <c r="RE96" i="5" s="1"/>
  <c r="RF96" i="5" s="1"/>
  <c r="RG96" i="5" s="1"/>
  <c r="NV65" i="5"/>
  <c r="NW65" i="5" s="1"/>
  <c r="NX65" i="5" s="1"/>
  <c r="NY65" i="5" s="1"/>
  <c r="KN5" i="5"/>
  <c r="KO5" i="5" s="1"/>
  <c r="KP5" i="5" s="1"/>
  <c r="KQ5" i="5" s="1"/>
  <c r="FO50" i="5"/>
  <c r="FP50" i="5" s="1"/>
  <c r="FQ50" i="5" s="1"/>
  <c r="FR50" i="5" s="1"/>
  <c r="FO34" i="5"/>
  <c r="FP34" i="5" s="1"/>
  <c r="FQ34" i="5" s="1"/>
  <c r="FR34" i="5" s="1"/>
  <c r="FO106" i="5"/>
  <c r="FP106" i="5" s="1"/>
  <c r="FQ106" i="5" s="1"/>
  <c r="FR106" i="5" s="1"/>
  <c r="CG41" i="5"/>
  <c r="CH41" i="5" s="1"/>
  <c r="CI41" i="5" s="1"/>
  <c r="CJ41" i="5" s="1"/>
  <c r="KN92" i="5"/>
  <c r="KO92" i="5" s="1"/>
  <c r="KP92" i="5" s="1"/>
  <c r="KQ92" i="5" s="1"/>
  <c r="RD5" i="5"/>
  <c r="RE5" i="5" s="1"/>
  <c r="RF5" i="5" s="1"/>
  <c r="RG5" i="5" s="1"/>
  <c r="AP73" i="5"/>
  <c r="AQ73" i="5" s="1"/>
  <c r="AR73" i="5" s="1"/>
  <c r="CG57" i="5"/>
  <c r="CI57" i="5"/>
  <c r="CJ57" i="5" s="1"/>
  <c r="FO13" i="5"/>
  <c r="FP13" i="5" s="1"/>
  <c r="FQ13" i="5" s="1"/>
  <c r="FR13" i="5" s="1"/>
  <c r="SU97" i="5"/>
  <c r="SV97" i="5" s="1"/>
  <c r="SW97" i="5" s="1"/>
  <c r="SX97" i="5" s="1"/>
  <c r="NV108" i="5"/>
  <c r="NW108" i="5" s="1"/>
  <c r="NX108" i="5" s="1"/>
  <c r="NY108" i="5" s="1"/>
  <c r="IW88" i="5"/>
  <c r="IX88" i="5" s="1"/>
  <c r="IY88" i="5" s="1"/>
  <c r="IZ88" i="5" s="1"/>
  <c r="KN73" i="5"/>
  <c r="KO73" i="5" s="1"/>
  <c r="KP73" i="5" s="1"/>
  <c r="KQ73" i="5" s="1"/>
  <c r="RD47" i="5"/>
  <c r="RE47" i="5" s="1"/>
  <c r="RF47" i="5" s="1"/>
  <c r="RG47" i="5" s="1"/>
  <c r="IW45" i="5"/>
  <c r="IX45" i="5" s="1"/>
  <c r="IY45" i="5" s="1"/>
  <c r="IZ45" i="5" s="1"/>
  <c r="SU32" i="5"/>
  <c r="SV32" i="5" s="1"/>
  <c r="SW32" i="5" s="1"/>
  <c r="SX32" i="5" s="1"/>
  <c r="FO101" i="5"/>
  <c r="FP101" i="5" s="1"/>
  <c r="FQ101" i="5" s="1"/>
  <c r="FR101" i="5" s="1"/>
  <c r="NV92" i="5"/>
  <c r="NW92" i="5" s="1"/>
  <c r="NX92" i="5" s="1"/>
  <c r="NY92" i="5" s="1"/>
  <c r="PM5" i="5"/>
  <c r="PN5" i="5" s="1"/>
  <c r="PO5" i="5" s="1"/>
  <c r="PP5" i="5" s="1"/>
  <c r="IW36" i="5"/>
  <c r="IX36" i="5" s="1"/>
  <c r="IY36" i="5" s="1"/>
  <c r="IZ36" i="5" s="1"/>
  <c r="IW68" i="5"/>
  <c r="IX68" i="5" s="1"/>
  <c r="IY68" i="5" s="1"/>
  <c r="IZ68" i="5" s="1"/>
  <c r="HF16" i="5"/>
  <c r="HG16" i="5" s="1"/>
  <c r="HH16" i="5" s="1"/>
  <c r="HI16" i="5" s="1"/>
  <c r="FO109" i="5"/>
  <c r="FP109" i="5" s="1"/>
  <c r="FQ109" i="5" s="1"/>
  <c r="FR109" i="5" s="1"/>
  <c r="ME82" i="5"/>
  <c r="MF82" i="5" s="1"/>
  <c r="MG82" i="5" s="1"/>
  <c r="MH82" i="5" s="1"/>
  <c r="CG60" i="5"/>
  <c r="CH60" i="5" s="1"/>
  <c r="CI60" i="5" s="1"/>
  <c r="CJ60" i="5" s="1"/>
  <c r="ME36" i="5"/>
  <c r="MF36" i="5" s="1"/>
  <c r="MG36" i="5" s="1"/>
  <c r="MH36" i="5" s="1"/>
  <c r="RD8" i="5"/>
  <c r="RE8" i="5" s="1"/>
  <c r="RF8" i="5" s="1"/>
  <c r="RG8" i="5" s="1"/>
  <c r="CG86" i="5"/>
  <c r="CH86" i="5" s="1"/>
  <c r="CI86" i="5" s="1"/>
  <c r="ME96" i="5"/>
  <c r="MF96" i="5" s="1"/>
  <c r="MG96" i="5" s="1"/>
  <c r="MH96" i="5" s="1"/>
  <c r="CG113" i="5"/>
  <c r="CH113" i="5" s="1"/>
  <c r="CI113" i="5" s="1"/>
  <c r="PM24" i="5"/>
  <c r="PN24" i="5" s="1"/>
  <c r="PO24" i="5" s="1"/>
  <c r="PP24" i="5" s="1"/>
  <c r="NV38" i="5"/>
  <c r="NW38" i="5" s="1"/>
  <c r="NX38" i="5" s="1"/>
  <c r="NY38" i="5" s="1"/>
  <c r="SU5" i="5"/>
  <c r="SV5" i="5" s="1"/>
  <c r="SW5" i="5" s="1"/>
  <c r="SX5" i="5" s="1"/>
  <c r="RD44" i="5"/>
  <c r="RE44" i="5" s="1"/>
  <c r="RF44" i="5" s="1"/>
  <c r="RG44" i="5" s="1"/>
  <c r="FO19" i="5"/>
  <c r="FP19" i="5" s="1"/>
  <c r="FQ19" i="5" s="1"/>
  <c r="FR19" i="5" s="1"/>
  <c r="FO44" i="5"/>
  <c r="FP44" i="5" s="1"/>
  <c r="FQ44" i="5" s="1"/>
  <c r="FR44" i="5" s="1"/>
  <c r="FO26" i="5"/>
  <c r="FQ26" i="5"/>
  <c r="FR26" i="5" s="1"/>
  <c r="FO31" i="5"/>
  <c r="FP31" i="5" s="1"/>
  <c r="FQ31" i="5" s="1"/>
  <c r="FR31" i="5" s="1"/>
  <c r="RD32" i="5"/>
  <c r="RE32" i="5" s="1"/>
  <c r="RF32" i="5" s="1"/>
  <c r="RG32" i="5" s="1"/>
  <c r="ME41" i="5"/>
  <c r="MF41" i="5" s="1"/>
  <c r="MG41" i="5" s="1"/>
  <c r="MH41" i="5" s="1"/>
  <c r="PM54" i="5"/>
  <c r="PN54" i="5" s="1"/>
  <c r="PO54" i="5" s="1"/>
  <c r="PP54" i="5" s="1"/>
  <c r="NV32" i="5"/>
  <c r="NW32" i="5" s="1"/>
  <c r="NX32" i="5" s="1"/>
  <c r="NY32" i="5" s="1"/>
  <c r="HF13" i="5"/>
  <c r="HG13" i="5" s="1"/>
  <c r="HH13" i="5" s="1"/>
  <c r="HI13" i="5" s="1"/>
  <c r="IW7" i="5"/>
  <c r="IX7" i="5" s="1"/>
  <c r="IY7" i="5" s="1"/>
  <c r="IZ7" i="5" s="1"/>
  <c r="DX73" i="5"/>
  <c r="DY73" i="5" s="1"/>
  <c r="DZ73" i="5" s="1"/>
  <c r="EA73" i="5" s="1"/>
  <c r="IW42" i="5"/>
  <c r="IX42" i="5" s="1"/>
  <c r="IY42" i="5" s="1"/>
  <c r="IZ42" i="5" s="1"/>
  <c r="CG36" i="5"/>
  <c r="CH36" i="5" s="1"/>
  <c r="CI36" i="5" s="1"/>
  <c r="DX90" i="5"/>
  <c r="DY90" i="5" s="1"/>
  <c r="DZ90" i="5" s="1"/>
  <c r="EA90" i="5" s="1"/>
  <c r="NV54" i="5"/>
  <c r="NW54" i="5" s="1"/>
  <c r="NX54" i="5" s="1"/>
  <c r="NY54" i="5" s="1"/>
  <c r="DX27" i="5"/>
  <c r="DY27" i="5" s="1"/>
  <c r="DZ27" i="5" s="1"/>
  <c r="FQ23" i="5"/>
  <c r="FR23" i="5" s="1"/>
  <c r="FO23" i="5"/>
  <c r="FO7" i="5"/>
  <c r="FP7" i="5" s="1"/>
  <c r="FQ7" i="5" s="1"/>
  <c r="FR7" i="5" s="1"/>
  <c r="PM28" i="5"/>
  <c r="PN28" i="5" s="1"/>
  <c r="PO28" i="5" s="1"/>
  <c r="PP28" i="5" s="1"/>
  <c r="DN116" i="5"/>
  <c r="DU3" i="5"/>
  <c r="KD116" i="5"/>
  <c r="KK3" i="5"/>
  <c r="PM103" i="5"/>
  <c r="PN103" i="5" s="1"/>
  <c r="PO103" i="5" s="1"/>
  <c r="PP103" i="5" s="1"/>
  <c r="KN7" i="5"/>
  <c r="KO7" i="5" s="1"/>
  <c r="KP7" i="5" s="1"/>
  <c r="KQ7" i="5" s="1"/>
  <c r="RD77" i="5"/>
  <c r="RE77" i="5" s="1"/>
  <c r="RF77" i="5" s="1"/>
  <c r="RG77" i="5" s="1"/>
  <c r="DX96" i="5"/>
  <c r="DY96" i="5" s="1"/>
  <c r="DZ96" i="5" s="1"/>
  <c r="EA96" i="5" s="1"/>
  <c r="KN49" i="5"/>
  <c r="KO49" i="5" s="1"/>
  <c r="KP49" i="5" s="1"/>
  <c r="KQ49" i="5" s="1"/>
  <c r="ME56" i="5"/>
  <c r="MF56" i="5" s="1"/>
  <c r="MG56" i="5" s="1"/>
  <c r="MH56" i="5" s="1"/>
  <c r="FO17" i="5"/>
  <c r="FP17" i="5" s="1"/>
  <c r="FQ17" i="5" s="1"/>
  <c r="FR17" i="5" s="1"/>
  <c r="ME5" i="5"/>
  <c r="MF5" i="5" s="1"/>
  <c r="MG5" i="5" s="1"/>
  <c r="MH5" i="5" s="1"/>
  <c r="DX28" i="5"/>
  <c r="DY28" i="5" s="1"/>
  <c r="DZ28" i="5" s="1"/>
  <c r="PM82" i="5"/>
  <c r="PN82" i="5" s="1"/>
  <c r="PO82" i="5" s="1"/>
  <c r="PP82" i="5" s="1"/>
  <c r="DX29" i="5"/>
  <c r="DY29" i="5" s="1"/>
  <c r="DZ29" i="5" s="1"/>
  <c r="IW61" i="5"/>
  <c r="IX61" i="5" s="1"/>
  <c r="IY61" i="5" s="1"/>
  <c r="IZ61" i="5" s="1"/>
  <c r="DX24" i="5"/>
  <c r="DY24" i="5" s="1"/>
  <c r="DZ24" i="5" s="1"/>
  <c r="DX82" i="5"/>
  <c r="DY82" i="5" s="1"/>
  <c r="DZ82" i="5" s="1"/>
  <c r="EA82" i="5" s="1"/>
  <c r="FO79" i="5"/>
  <c r="FP79" i="5" s="1"/>
  <c r="FQ79" i="5" s="1"/>
  <c r="FR79" i="5" s="1"/>
  <c r="SU93" i="5"/>
  <c r="SV93" i="5" s="1"/>
  <c r="SW93" i="5" s="1"/>
  <c r="SX93" i="5" s="1"/>
  <c r="PM109" i="5"/>
  <c r="PN109" i="5" s="1"/>
  <c r="PO109" i="5" s="1"/>
  <c r="PP109" i="5" s="1"/>
  <c r="ME95" i="5"/>
  <c r="MF95" i="5" s="1"/>
  <c r="MG95" i="5" s="1"/>
  <c r="MH95" i="5" s="1"/>
  <c r="ME99" i="5"/>
  <c r="MF99" i="5" s="1"/>
  <c r="MG99" i="5" s="1"/>
  <c r="MH99" i="5" s="1"/>
  <c r="RD110" i="5"/>
  <c r="RE110" i="5" s="1"/>
  <c r="RF110" i="5" s="1"/>
  <c r="RG110" i="5" s="1"/>
  <c r="AP114" i="5"/>
  <c r="AQ114" i="5" s="1"/>
  <c r="AR114" i="5" s="1"/>
  <c r="CG72" i="5"/>
  <c r="CH72" i="5" s="1"/>
  <c r="CI72" i="5" s="1"/>
  <c r="CJ72" i="5" s="1"/>
  <c r="CG38" i="5"/>
  <c r="CH38" i="5" s="1"/>
  <c r="CI38" i="5" s="1"/>
  <c r="CJ38" i="5" s="1"/>
  <c r="AP105" i="5"/>
  <c r="AQ105" i="5" s="1"/>
  <c r="AR105" i="5" s="1"/>
  <c r="HF92" i="5"/>
  <c r="HG92" i="5" s="1"/>
  <c r="HH92" i="5" s="1"/>
  <c r="HI92" i="5" s="1"/>
  <c r="NV59" i="5"/>
  <c r="NW59" i="5" s="1"/>
  <c r="NX59" i="5" s="1"/>
  <c r="NY59" i="5" s="1"/>
  <c r="SU76" i="5"/>
  <c r="SV76" i="5" s="1"/>
  <c r="SW76" i="5" s="1"/>
  <c r="SX76" i="5" s="1"/>
  <c r="PM20" i="5"/>
  <c r="PN20" i="5" s="1"/>
  <c r="PO20" i="5" s="1"/>
  <c r="PP20" i="5" s="1"/>
  <c r="ME40" i="5"/>
  <c r="MF40" i="5" s="1"/>
  <c r="MG40" i="5" s="1"/>
  <c r="MH40" i="5" s="1"/>
  <c r="IW63" i="5"/>
  <c r="IX63" i="5" s="1"/>
  <c r="IY63" i="5" s="1"/>
  <c r="IZ63" i="5" s="1"/>
  <c r="KN4" i="5"/>
  <c r="KO4" i="5" s="1"/>
  <c r="KP4" i="5" s="1"/>
  <c r="KQ4" i="5" s="1"/>
  <c r="SU99" i="5"/>
  <c r="SV99" i="5" s="1"/>
  <c r="SW99" i="5" s="1"/>
  <c r="SX99" i="5" s="1"/>
  <c r="DX43" i="5"/>
  <c r="DY43" i="5" s="1"/>
  <c r="DZ43" i="5" s="1"/>
  <c r="EA43" i="5" s="1"/>
  <c r="IW14" i="5"/>
  <c r="IX14" i="5" s="1"/>
  <c r="IY14" i="5" s="1"/>
  <c r="IZ14" i="5" s="1"/>
  <c r="FO14" i="5"/>
  <c r="FP14" i="5" s="1"/>
  <c r="FQ14" i="5" s="1"/>
  <c r="FR14" i="5" s="1"/>
  <c r="PM81" i="5"/>
  <c r="PN81" i="5" s="1"/>
  <c r="PO81" i="5" s="1"/>
  <c r="PP81" i="5" s="1"/>
  <c r="CG91" i="5"/>
  <c r="CH91" i="5" s="1"/>
  <c r="CI91" i="5" s="1"/>
  <c r="CJ91" i="5" s="1"/>
  <c r="CG87" i="5"/>
  <c r="CH87" i="5" s="1"/>
  <c r="CI87" i="5" s="1"/>
  <c r="CJ87" i="5" s="1"/>
  <c r="SU101" i="5"/>
  <c r="SV101" i="5" s="1"/>
  <c r="SW101" i="5" s="1"/>
  <c r="SX101" i="5" s="1"/>
  <c r="PM91" i="5"/>
  <c r="PN91" i="5" s="1"/>
  <c r="PO91" i="5" s="1"/>
  <c r="PP91" i="5" s="1"/>
  <c r="AP13" i="5"/>
  <c r="AQ13" i="5" s="1"/>
  <c r="AR13" i="5" s="1"/>
  <c r="SU14" i="5"/>
  <c r="SV14" i="5" s="1"/>
  <c r="SW14" i="5" s="1"/>
  <c r="SX14" i="5" s="1"/>
  <c r="PM62" i="5"/>
  <c r="PN62" i="5" s="1"/>
  <c r="PO62" i="5" s="1"/>
  <c r="PP62" i="5" s="1"/>
  <c r="IW8" i="5"/>
  <c r="IX8" i="5" s="1"/>
  <c r="IY8" i="5" s="1"/>
  <c r="IZ8" i="5" s="1"/>
  <c r="RD39" i="5"/>
  <c r="RE39" i="5" s="1"/>
  <c r="RF39" i="5" s="1"/>
  <c r="RG39" i="5" s="1"/>
  <c r="SU106" i="5"/>
  <c r="SV106" i="5" s="1"/>
  <c r="SW106" i="5" s="1"/>
  <c r="SX106" i="5" s="1"/>
  <c r="RD53" i="5"/>
  <c r="RE53" i="5" s="1"/>
  <c r="RF53" i="5" s="1"/>
  <c r="RG53" i="5" s="1"/>
  <c r="CG58" i="5"/>
  <c r="CI58" i="5"/>
  <c r="CJ58" i="5" s="1"/>
  <c r="FO53" i="5"/>
  <c r="FQ53" i="5"/>
  <c r="FR53" i="5" s="1"/>
  <c r="IW111" i="5"/>
  <c r="IX111" i="5" s="1"/>
  <c r="IY111" i="5" s="1"/>
  <c r="IZ111" i="5" s="1"/>
  <c r="IW83" i="5"/>
  <c r="IX83" i="5" s="1"/>
  <c r="IY83" i="5" s="1"/>
  <c r="IZ83" i="5" s="1"/>
  <c r="SU115" i="5"/>
  <c r="SV115" i="5" s="1"/>
  <c r="SW115" i="5" s="1"/>
  <c r="SX115" i="5" s="1"/>
  <c r="HF36" i="5"/>
  <c r="HG36" i="5" s="1"/>
  <c r="HH36" i="5" s="1"/>
  <c r="HI36" i="5" s="1"/>
  <c r="AP38" i="5"/>
  <c r="AQ38" i="5" s="1"/>
  <c r="AR38" i="5" s="1"/>
  <c r="RD57" i="5"/>
  <c r="RE57" i="5" s="1"/>
  <c r="RF57" i="5" s="1"/>
  <c r="RG57" i="5" s="1"/>
  <c r="ME68" i="5"/>
  <c r="MF68" i="5" s="1"/>
  <c r="MG68" i="5" s="1"/>
  <c r="MH68" i="5" s="1"/>
  <c r="IW91" i="5"/>
  <c r="IX91" i="5" s="1"/>
  <c r="IY91" i="5" s="1"/>
  <c r="IZ91" i="5" s="1"/>
  <c r="HF42" i="5"/>
  <c r="HG42" i="5" s="1"/>
  <c r="HH42" i="5" s="1"/>
  <c r="HI42" i="5" s="1"/>
  <c r="CG97" i="5"/>
  <c r="CH97" i="5" s="1"/>
  <c r="CI97" i="5" s="1"/>
  <c r="CJ97" i="5" s="1"/>
  <c r="AP46" i="5"/>
  <c r="AQ46" i="5" s="1"/>
  <c r="AR46" i="5" s="1"/>
  <c r="HF99" i="5"/>
  <c r="HG99" i="5" s="1"/>
  <c r="HH99" i="5" s="1"/>
  <c r="HI99" i="5" s="1"/>
  <c r="SU100" i="5"/>
  <c r="SV100" i="5" s="1"/>
  <c r="SW100" i="5" s="1"/>
  <c r="SX100" i="5" s="1"/>
  <c r="IW4" i="5"/>
  <c r="IX4" i="5" s="1"/>
  <c r="IY4" i="5" s="1"/>
  <c r="IZ4" i="5" s="1"/>
  <c r="RD71" i="5"/>
  <c r="RE71" i="5" s="1"/>
  <c r="RF71" i="5" s="1"/>
  <c r="RG71" i="5" s="1"/>
  <c r="ME59" i="5"/>
  <c r="MF59" i="5" s="1"/>
  <c r="MG59" i="5" s="1"/>
  <c r="MH59" i="5" s="1"/>
  <c r="FO62" i="5"/>
  <c r="FQ62" i="5"/>
  <c r="FR62" i="5" s="1"/>
  <c r="HF72" i="5"/>
  <c r="HG72" i="5" s="1"/>
  <c r="HH72" i="5" s="1"/>
  <c r="HI72" i="5" s="1"/>
  <c r="NV102" i="5"/>
  <c r="NW102" i="5" s="1"/>
  <c r="NX102" i="5" s="1"/>
  <c r="NY102" i="5" s="1"/>
  <c r="NV69" i="5"/>
  <c r="NW69" i="5" s="1"/>
  <c r="NX69" i="5" s="1"/>
  <c r="NY69" i="5" s="1"/>
  <c r="KN67" i="5"/>
  <c r="KO67" i="5" s="1"/>
  <c r="KP67" i="5" s="1"/>
  <c r="KQ67" i="5" s="1"/>
  <c r="IW31" i="5"/>
  <c r="IX31" i="5" s="1"/>
  <c r="IY31" i="5" s="1"/>
  <c r="IZ31" i="5" s="1"/>
  <c r="RD65" i="5"/>
  <c r="RE65" i="5" s="1"/>
  <c r="RF65" i="5" s="1"/>
  <c r="RG65" i="5" s="1"/>
  <c r="KN44" i="5"/>
  <c r="KO44" i="5" s="1"/>
  <c r="KP44" i="5" s="1"/>
  <c r="KQ44" i="5" s="1"/>
  <c r="NV113" i="5"/>
  <c r="NW113" i="5" s="1"/>
  <c r="NX113" i="5" s="1"/>
  <c r="NY113" i="5" s="1"/>
  <c r="CG49" i="5"/>
  <c r="CH49" i="5" s="1"/>
  <c r="CI49" i="5" s="1"/>
  <c r="CJ49" i="5" s="1"/>
  <c r="DX4" i="5"/>
  <c r="DY4" i="5" s="1"/>
  <c r="DZ4" i="5" s="1"/>
  <c r="EA4" i="5" s="1"/>
  <c r="PM114" i="5"/>
  <c r="PN114" i="5" s="1"/>
  <c r="PO114" i="5" s="1"/>
  <c r="PP114" i="5" s="1"/>
  <c r="RD76" i="5"/>
  <c r="RE76" i="5" s="1"/>
  <c r="RF76" i="5" s="1"/>
  <c r="RG76" i="5" s="1"/>
  <c r="ME14" i="5"/>
  <c r="MF14" i="5" s="1"/>
  <c r="MG14" i="5" s="1"/>
  <c r="MH14" i="5" s="1"/>
  <c r="HF49" i="5"/>
  <c r="HG49" i="5" s="1"/>
  <c r="HH49" i="5" s="1"/>
  <c r="HI49" i="5" s="1"/>
  <c r="ME48" i="5"/>
  <c r="MF48" i="5" s="1"/>
  <c r="MG48" i="5" s="1"/>
  <c r="MH48" i="5" s="1"/>
  <c r="AP42" i="5"/>
  <c r="AQ42" i="5" s="1"/>
  <c r="AR42" i="5" s="1"/>
  <c r="KN42" i="5"/>
  <c r="KO42" i="5" s="1"/>
  <c r="KP42" i="5" s="1"/>
  <c r="KQ42" i="5" s="1"/>
  <c r="PM35" i="5"/>
  <c r="PN35" i="5" s="1"/>
  <c r="PO35" i="5" s="1"/>
  <c r="PP35" i="5" s="1"/>
  <c r="KN9" i="5"/>
  <c r="KO9" i="5" s="1"/>
  <c r="KP9" i="5" s="1"/>
  <c r="KQ9" i="5" s="1"/>
  <c r="ME42" i="5"/>
  <c r="MF42" i="5" s="1"/>
  <c r="MG42" i="5" s="1"/>
  <c r="MH42" i="5" s="1"/>
  <c r="SU11" i="5"/>
  <c r="SV11" i="5" s="1"/>
  <c r="SW11" i="5" s="1"/>
  <c r="SX11" i="5" s="1"/>
  <c r="CG43" i="5"/>
  <c r="CH43" i="5" s="1"/>
  <c r="CI43" i="5" s="1"/>
  <c r="CJ43" i="5" s="1"/>
  <c r="AP8" i="5"/>
  <c r="AQ8" i="5" s="1"/>
  <c r="AR8" i="5" s="1"/>
  <c r="AP4" i="5"/>
  <c r="AQ4" i="5" s="1"/>
  <c r="AR4" i="5" s="1"/>
  <c r="SK116" i="5"/>
  <c r="SR3" i="5"/>
  <c r="DX22" i="5"/>
  <c r="DY22" i="5" s="1"/>
  <c r="DZ22" i="5" s="1"/>
  <c r="HF86" i="5"/>
  <c r="HG86" i="5" s="1"/>
  <c r="HH86" i="5" s="1"/>
  <c r="HI86" i="5" s="1"/>
  <c r="KN54" i="5"/>
  <c r="KO54" i="5" s="1"/>
  <c r="KP54" i="5" s="1"/>
  <c r="KQ54" i="5" s="1"/>
  <c r="ME83" i="5"/>
  <c r="MF83" i="5" s="1"/>
  <c r="MG83" i="5" s="1"/>
  <c r="MH83" i="5" s="1"/>
  <c r="SU72" i="5"/>
  <c r="SV72" i="5" s="1"/>
  <c r="SW72" i="5" s="1"/>
  <c r="SX72" i="5" s="1"/>
  <c r="AP80" i="5"/>
  <c r="AQ80" i="5" s="1"/>
  <c r="AR80" i="5" s="1"/>
  <c r="FO65" i="5"/>
  <c r="FP65" i="5" s="1"/>
  <c r="FQ65" i="5" s="1"/>
  <c r="FR65" i="5" s="1"/>
  <c r="DX107" i="5"/>
  <c r="DY107" i="5" s="1"/>
  <c r="DZ107" i="5" s="1"/>
  <c r="EA107" i="5" s="1"/>
  <c r="KN113" i="5"/>
  <c r="KO113" i="5" s="1"/>
  <c r="KP113" i="5" s="1"/>
  <c r="KQ113" i="5" s="1"/>
  <c r="DX93" i="5"/>
  <c r="DY93" i="5" s="1"/>
  <c r="DZ93" i="5" s="1"/>
  <c r="EA93" i="5" s="1"/>
  <c r="IW76" i="5"/>
  <c r="IX76" i="5" s="1"/>
  <c r="IY76" i="5" s="1"/>
  <c r="IZ76" i="5" s="1"/>
  <c r="HF109" i="5"/>
  <c r="HG109" i="5" s="1"/>
  <c r="HH109" i="5" s="1"/>
  <c r="HI109" i="5" s="1"/>
  <c r="PM23" i="5"/>
  <c r="PN23" i="5" s="1"/>
  <c r="PO23" i="5" s="1"/>
  <c r="PP23" i="5" s="1"/>
  <c r="IW100" i="5"/>
  <c r="IX100" i="5" s="1"/>
  <c r="IY100" i="5" s="1"/>
  <c r="IZ100" i="5" s="1"/>
  <c r="ME86" i="5"/>
  <c r="MF86" i="5" s="1"/>
  <c r="MG86" i="5" s="1"/>
  <c r="MH86" i="5" s="1"/>
  <c r="NV58" i="5"/>
  <c r="NW58" i="5" s="1"/>
  <c r="NX58" i="5" s="1"/>
  <c r="NY58" i="5" s="1"/>
  <c r="SU41" i="5"/>
  <c r="SV41" i="5" s="1"/>
  <c r="SW41" i="5" s="1"/>
  <c r="SX41" i="5" s="1"/>
  <c r="IW104" i="5"/>
  <c r="IX104" i="5" s="1"/>
  <c r="IY104" i="5" s="1"/>
  <c r="IZ104" i="5" s="1"/>
  <c r="FO82" i="5"/>
  <c r="FP82" i="5" s="1"/>
  <c r="FQ82" i="5" s="1"/>
  <c r="FR82" i="5" s="1"/>
  <c r="RD66" i="5"/>
  <c r="RE66" i="5" s="1"/>
  <c r="RF66" i="5" s="1"/>
  <c r="RG66" i="5" s="1"/>
  <c r="KN106" i="5"/>
  <c r="KO106" i="5" s="1"/>
  <c r="KP106" i="5" s="1"/>
  <c r="KQ106" i="5" s="1"/>
  <c r="DX55" i="5"/>
  <c r="DY55" i="5" s="1"/>
  <c r="DZ55" i="5" s="1"/>
  <c r="EA55" i="5" s="1"/>
  <c r="KN33" i="5"/>
  <c r="KO33" i="5" s="1"/>
  <c r="KP33" i="5" s="1"/>
  <c r="KQ33" i="5" s="1"/>
  <c r="KN80" i="5"/>
  <c r="KO80" i="5" s="1"/>
  <c r="KP80" i="5" s="1"/>
  <c r="KQ80" i="5" s="1"/>
  <c r="IW98" i="5"/>
  <c r="IX98" i="5" s="1"/>
  <c r="IY98" i="5" s="1"/>
  <c r="IZ98" i="5" s="1"/>
  <c r="HF59" i="5"/>
  <c r="HG59" i="5" s="1"/>
  <c r="HH59" i="5" s="1"/>
  <c r="HI59" i="5" s="1"/>
  <c r="DX74" i="5"/>
  <c r="DY74" i="5" s="1"/>
  <c r="DZ74" i="5" s="1"/>
  <c r="EA74" i="5" s="1"/>
  <c r="FO103" i="5"/>
  <c r="FP103" i="5" s="1"/>
  <c r="FQ103" i="5" s="1"/>
  <c r="FR103" i="5" s="1"/>
  <c r="PM48" i="5"/>
  <c r="PN48" i="5" s="1"/>
  <c r="PO48" i="5" s="1"/>
  <c r="PP48" i="5" s="1"/>
  <c r="AP40" i="5"/>
  <c r="AQ40" i="5" s="1"/>
  <c r="AR40" i="5" s="1"/>
  <c r="HF67" i="5"/>
  <c r="HG67" i="5" s="1"/>
  <c r="HH67" i="5" s="1"/>
  <c r="HI67" i="5" s="1"/>
  <c r="FO46" i="5"/>
  <c r="FQ46" i="5"/>
  <c r="FR46" i="5" s="1"/>
  <c r="FQ68" i="5"/>
  <c r="FR68" i="5" s="1"/>
  <c r="FO68" i="5"/>
  <c r="SU36" i="5"/>
  <c r="SV36" i="5" s="1"/>
  <c r="SW36" i="5" s="1"/>
  <c r="SX36" i="5" s="1"/>
  <c r="PM31" i="5"/>
  <c r="PN31" i="5" s="1"/>
  <c r="PO31" i="5" s="1"/>
  <c r="PP31" i="5" s="1"/>
  <c r="RD92" i="5"/>
  <c r="RE92" i="5" s="1"/>
  <c r="RF92" i="5" s="1"/>
  <c r="RG92" i="5" s="1"/>
  <c r="RD91" i="5"/>
  <c r="RE91" i="5" s="1"/>
  <c r="RF91" i="5" s="1"/>
  <c r="RG91" i="5" s="1"/>
  <c r="PM63" i="5"/>
  <c r="PN63" i="5" s="1"/>
  <c r="PO63" i="5" s="1"/>
  <c r="PP63" i="5" s="1"/>
  <c r="SU48" i="5"/>
  <c r="SV48" i="5" s="1"/>
  <c r="SW48" i="5" s="1"/>
  <c r="SX48" i="5" s="1"/>
  <c r="DX48" i="5"/>
  <c r="DY48" i="5" s="1"/>
  <c r="DZ48" i="5" s="1"/>
  <c r="CG50" i="5"/>
  <c r="CH50" i="5" s="1"/>
  <c r="CI50" i="5" s="1"/>
  <c r="CJ50" i="5" s="1"/>
  <c r="RD43" i="5"/>
  <c r="RE43" i="5" s="1"/>
  <c r="RF43" i="5" s="1"/>
  <c r="RG43" i="5" s="1"/>
  <c r="NS116" i="5"/>
  <c r="NV3" i="5"/>
  <c r="PM55" i="5"/>
  <c r="PN55" i="5" s="1"/>
  <c r="PO55" i="5" s="1"/>
  <c r="PP55" i="5" s="1"/>
  <c r="FE116" i="5"/>
  <c r="FL3" i="5"/>
  <c r="DX25" i="5"/>
  <c r="DY25" i="5" s="1"/>
  <c r="DZ25" i="5" s="1"/>
  <c r="FO35" i="5"/>
  <c r="FP35" i="5" s="1"/>
  <c r="FQ35" i="5" s="1"/>
  <c r="FR35" i="5" s="1"/>
  <c r="FO42" i="5"/>
  <c r="FP42" i="5" s="1"/>
  <c r="FQ42" i="5" s="1"/>
  <c r="FR42" i="5" s="1"/>
  <c r="SU4" i="5"/>
  <c r="SV4" i="5" s="1"/>
  <c r="SW4" i="5" s="1"/>
  <c r="SX4" i="5" s="1"/>
  <c r="PM89" i="5"/>
  <c r="PN89" i="5" s="1"/>
  <c r="PO89" i="5" s="1"/>
  <c r="PP89" i="5" s="1"/>
  <c r="IW56" i="5"/>
  <c r="IX56" i="5" s="1"/>
  <c r="IY56" i="5" s="1"/>
  <c r="IZ56" i="5" s="1"/>
  <c r="DX18" i="5"/>
  <c r="DY18" i="5" s="1"/>
  <c r="DZ18" i="5" s="1"/>
  <c r="CG90" i="5"/>
  <c r="CH90" i="5" s="1"/>
  <c r="CI90" i="5" s="1"/>
  <c r="NV76" i="5"/>
  <c r="NW76" i="5" s="1"/>
  <c r="NX76" i="5" s="1"/>
  <c r="NY76" i="5" s="1"/>
  <c r="AP83" i="5"/>
  <c r="AQ83" i="5" s="1"/>
  <c r="AR83" i="5" s="1"/>
  <c r="HF68" i="5"/>
  <c r="HG68" i="5" s="1"/>
  <c r="HH68" i="5" s="1"/>
  <c r="HI68" i="5" s="1"/>
  <c r="NV114" i="5"/>
  <c r="NW114" i="5" s="1"/>
  <c r="NX114" i="5" s="1"/>
  <c r="NY114" i="5" s="1"/>
  <c r="NV55" i="5"/>
  <c r="NW55" i="5" s="1"/>
  <c r="NX55" i="5" s="1"/>
  <c r="NY55" i="5" s="1"/>
  <c r="SU70" i="5"/>
  <c r="SV70" i="5" s="1"/>
  <c r="SW70" i="5" s="1"/>
  <c r="SX70" i="5" s="1"/>
  <c r="SU108" i="5"/>
  <c r="SV108" i="5" s="1"/>
  <c r="SW108" i="5" s="1"/>
  <c r="SX108" i="5" s="1"/>
  <c r="RD62" i="5"/>
  <c r="RE62" i="5" s="1"/>
  <c r="RF62" i="5" s="1"/>
  <c r="RG62" i="5" s="1"/>
  <c r="DX101" i="5"/>
  <c r="DY101" i="5" s="1"/>
  <c r="DZ101" i="5" s="1"/>
  <c r="EA101" i="5" s="1"/>
  <c r="HF87" i="5"/>
  <c r="HG87" i="5" s="1"/>
  <c r="HH87" i="5" s="1"/>
  <c r="HI87" i="5" s="1"/>
  <c r="IW93" i="5"/>
  <c r="IX93" i="5" s="1"/>
  <c r="IY93" i="5" s="1"/>
  <c r="IZ93" i="5" s="1"/>
  <c r="CG68" i="5"/>
  <c r="CI68" i="5"/>
  <c r="CJ68" i="5" s="1"/>
  <c r="IW50" i="5"/>
  <c r="IX50" i="5" s="1"/>
  <c r="IY50" i="5" s="1"/>
  <c r="IZ50" i="5" s="1"/>
  <c r="IW115" i="5"/>
  <c r="IX115" i="5" s="1"/>
  <c r="IY115" i="5" s="1"/>
  <c r="IZ115" i="5" s="1"/>
  <c r="IW94" i="5"/>
  <c r="IX94" i="5" s="1"/>
  <c r="IY94" i="5" s="1"/>
  <c r="IZ94" i="5" s="1"/>
  <c r="CG40" i="5"/>
  <c r="CH40" i="5" s="1"/>
  <c r="CI40" i="5" s="1"/>
  <c r="CJ40" i="5" s="1"/>
  <c r="DX65" i="5"/>
  <c r="DY65" i="5" s="1"/>
  <c r="DZ65" i="5" s="1"/>
  <c r="EA65" i="5" s="1"/>
  <c r="IW40" i="5"/>
  <c r="IX40" i="5" s="1"/>
  <c r="IY40" i="5" s="1"/>
  <c r="IZ40" i="5" s="1"/>
  <c r="DX91" i="5"/>
  <c r="DY91" i="5" s="1"/>
  <c r="DZ91" i="5" s="1"/>
  <c r="EA91" i="5" s="1"/>
  <c r="HF61" i="5"/>
  <c r="HG61" i="5" s="1"/>
  <c r="HH61" i="5" s="1"/>
  <c r="HI61" i="5" s="1"/>
  <c r="KN76" i="5"/>
  <c r="KO76" i="5" s="1"/>
  <c r="KP76" i="5" s="1"/>
  <c r="KQ76" i="5" s="1"/>
  <c r="ME15" i="5"/>
  <c r="MF15" i="5" s="1"/>
  <c r="MG15" i="5" s="1"/>
  <c r="MH15" i="5" s="1"/>
  <c r="RD95" i="5"/>
  <c r="RE95" i="5" s="1"/>
  <c r="RF95" i="5" s="1"/>
  <c r="RG95" i="5" s="1"/>
  <c r="FO83" i="5"/>
  <c r="FP83" i="5" s="1"/>
  <c r="FQ83" i="5" s="1"/>
  <c r="FR83" i="5" s="1"/>
  <c r="IW57" i="5"/>
  <c r="IX57" i="5" s="1"/>
  <c r="IY57" i="5" s="1"/>
  <c r="IZ57" i="5" s="1"/>
  <c r="ME63" i="5"/>
  <c r="MF63" i="5" s="1"/>
  <c r="MG63" i="5" s="1"/>
  <c r="MH63" i="5" s="1"/>
  <c r="PM49" i="5"/>
  <c r="PN49" i="5" s="1"/>
  <c r="PO49" i="5" s="1"/>
  <c r="PP49" i="5" s="1"/>
  <c r="ME50" i="5"/>
  <c r="MF50" i="5" s="1"/>
  <c r="MG50" i="5" s="1"/>
  <c r="MH50" i="5" s="1"/>
  <c r="ME94" i="5"/>
  <c r="MF94" i="5" s="1"/>
  <c r="MG94" i="5" s="1"/>
  <c r="MH94" i="5" s="1"/>
  <c r="CG75" i="5"/>
  <c r="CH75" i="5" s="1"/>
  <c r="CI75" i="5" s="1"/>
  <c r="CJ75" i="5" s="1"/>
  <c r="CG4" i="5"/>
  <c r="CH4" i="5" s="1"/>
  <c r="CI4" i="5" s="1"/>
  <c r="CJ4" i="5" s="1"/>
  <c r="RD54" i="5"/>
  <c r="RE54" i="5" s="1"/>
  <c r="RF54" i="5" s="1"/>
  <c r="RG54" i="5" s="1"/>
  <c r="RD79" i="5"/>
  <c r="RE79" i="5" s="1"/>
  <c r="RF79" i="5" s="1"/>
  <c r="RG79" i="5" s="1"/>
  <c r="RD100" i="5"/>
  <c r="RE100" i="5" s="1"/>
  <c r="RF100" i="5" s="1"/>
  <c r="RG100" i="5" s="1"/>
  <c r="DX92" i="5"/>
  <c r="DY92" i="5" s="1"/>
  <c r="DZ92" i="5" s="1"/>
  <c r="EA92" i="5" s="1"/>
  <c r="CG69" i="5"/>
  <c r="CH69" i="5" s="1"/>
  <c r="CI69" i="5" s="1"/>
  <c r="IW89" i="5"/>
  <c r="IX89" i="5" s="1"/>
  <c r="IY89" i="5" s="1"/>
  <c r="IZ89" i="5" s="1"/>
  <c r="PM56" i="5"/>
  <c r="PN56" i="5" s="1"/>
  <c r="PO56" i="5" s="1"/>
  <c r="PP56" i="5" s="1"/>
  <c r="PM22" i="5"/>
  <c r="PN22" i="5" s="1"/>
  <c r="PO22" i="5" s="1"/>
  <c r="PP22" i="5" s="1"/>
  <c r="DX77" i="5"/>
  <c r="DY77" i="5" s="1"/>
  <c r="DZ77" i="5" s="1"/>
  <c r="EA77" i="5" s="1"/>
  <c r="IW5" i="5"/>
  <c r="IX5" i="5" s="1"/>
  <c r="IY5" i="5" s="1"/>
  <c r="IZ5" i="5" s="1"/>
  <c r="FO100" i="5"/>
  <c r="FP100" i="5" s="1"/>
  <c r="FQ100" i="5" s="1"/>
  <c r="FR100" i="5" s="1"/>
  <c r="NV75" i="5"/>
  <c r="NW75" i="5" s="1"/>
  <c r="NX75" i="5" s="1"/>
  <c r="NY75" i="5" s="1"/>
  <c r="ME46" i="5"/>
  <c r="MF46" i="5" s="1"/>
  <c r="MG46" i="5" s="1"/>
  <c r="MH46" i="5" s="1"/>
  <c r="FO63" i="5"/>
  <c r="FP63" i="5" s="1"/>
  <c r="FQ63" i="5" s="1"/>
  <c r="FR63" i="5" s="1"/>
  <c r="IW72" i="5"/>
  <c r="IX72" i="5" s="1"/>
  <c r="IY72" i="5" s="1"/>
  <c r="IZ72" i="5" s="1"/>
  <c r="IW48" i="5"/>
  <c r="IX48" i="5" s="1"/>
  <c r="IY48" i="5" s="1"/>
  <c r="IZ48" i="5" s="1"/>
  <c r="ME7" i="5"/>
  <c r="MF7" i="5" s="1"/>
  <c r="MG7" i="5" s="1"/>
  <c r="MH7" i="5" s="1"/>
  <c r="RD61" i="5"/>
  <c r="RE61" i="5" s="1"/>
  <c r="RF61" i="5" s="1"/>
  <c r="RG61" i="5" s="1"/>
  <c r="FO59" i="5"/>
  <c r="FP59" i="5" s="1"/>
  <c r="FQ59" i="5" s="1"/>
  <c r="FR59" i="5" s="1"/>
  <c r="LU116" i="5"/>
  <c r="MB3" i="5"/>
  <c r="HF58" i="5"/>
  <c r="HG58" i="5" s="1"/>
  <c r="HH58" i="5" s="1"/>
  <c r="HI58" i="5" s="1"/>
  <c r="HF10" i="5"/>
  <c r="HG10" i="5" s="1"/>
  <c r="HH10" i="5" s="1"/>
  <c r="HI10" i="5" s="1"/>
  <c r="NV35" i="5"/>
  <c r="NW35" i="5" s="1"/>
  <c r="NX35" i="5" s="1"/>
  <c r="NY35" i="5" s="1"/>
  <c r="HF8" i="5"/>
  <c r="HG8" i="5" s="1"/>
  <c r="HH8" i="5" s="1"/>
  <c r="HI8" i="5" s="1"/>
  <c r="KN46" i="5"/>
  <c r="KO46" i="5" s="1"/>
  <c r="KP46" i="5" s="1"/>
  <c r="KQ46" i="5" s="1"/>
  <c r="SU10" i="5"/>
  <c r="SV10" i="5" s="1"/>
  <c r="SW10" i="5" s="1"/>
  <c r="SX10" i="5" s="1"/>
  <c r="ME9" i="5"/>
  <c r="MF9" i="5" s="1"/>
  <c r="MG9" i="5" s="1"/>
  <c r="MH9" i="5" s="1"/>
  <c r="FQ27" i="5"/>
  <c r="FR27" i="5" s="1"/>
  <c r="FO27" i="5"/>
  <c r="PM94" i="5"/>
  <c r="PN94" i="5" s="1"/>
  <c r="PO94" i="5" s="1"/>
  <c r="PP94" i="5" s="1"/>
  <c r="ME17" i="5"/>
  <c r="MF17" i="5" s="1"/>
  <c r="MG17" i="5" s="1"/>
  <c r="MH17" i="5" s="1"/>
  <c r="NV62" i="5"/>
  <c r="NW62" i="5" s="1"/>
  <c r="NX62" i="5" s="1"/>
  <c r="NY62" i="5" s="1"/>
  <c r="HF63" i="5"/>
  <c r="HG63" i="5" s="1"/>
  <c r="HH63" i="5" s="1"/>
  <c r="HI63" i="5" s="1"/>
  <c r="PM39" i="5"/>
  <c r="PN39" i="5" s="1"/>
  <c r="PO39" i="5" s="1"/>
  <c r="PP39" i="5" s="1"/>
  <c r="KN111" i="5"/>
  <c r="KO111" i="5" s="1"/>
  <c r="KP111" i="5" s="1"/>
  <c r="KQ111" i="5" s="1"/>
  <c r="SU84" i="5"/>
  <c r="SV84" i="5" s="1"/>
  <c r="SW84" i="5" s="1"/>
  <c r="SX84" i="5" s="1"/>
  <c r="NV77" i="5"/>
  <c r="NW77" i="5" s="1"/>
  <c r="NX77" i="5" s="1"/>
  <c r="NY77" i="5" s="1"/>
  <c r="RD84" i="5"/>
  <c r="RE84" i="5" s="1"/>
  <c r="RF84" i="5" s="1"/>
  <c r="RG84" i="5" s="1"/>
  <c r="AP88" i="5"/>
  <c r="AQ88" i="5" s="1"/>
  <c r="AR88" i="5" s="1"/>
  <c r="ME23" i="5"/>
  <c r="MF23" i="5" s="1"/>
  <c r="MG23" i="5" s="1"/>
  <c r="MH23" i="5" s="1"/>
  <c r="PM73" i="5"/>
  <c r="PN73" i="5" s="1"/>
  <c r="PO73" i="5" s="1"/>
  <c r="PP73" i="5" s="1"/>
  <c r="NV82" i="5"/>
  <c r="NW82" i="5" s="1"/>
  <c r="NX82" i="5" s="1"/>
  <c r="NY82" i="5" s="1"/>
  <c r="DX94" i="5"/>
  <c r="DY94" i="5" s="1"/>
  <c r="DZ94" i="5" s="1"/>
  <c r="EA94" i="5" s="1"/>
  <c r="ME98" i="5"/>
  <c r="MF98" i="5" s="1"/>
  <c r="MG98" i="5" s="1"/>
  <c r="MH98" i="5" s="1"/>
  <c r="NV107" i="5"/>
  <c r="NW107" i="5" s="1"/>
  <c r="NX107" i="5" s="1"/>
  <c r="NY107" i="5" s="1"/>
  <c r="AP60" i="5"/>
  <c r="AQ60" i="5" s="1"/>
  <c r="AR60" i="5" s="1"/>
  <c r="SU67" i="5"/>
  <c r="SV67" i="5" s="1"/>
  <c r="SW67" i="5" s="1"/>
  <c r="SX67" i="5" s="1"/>
  <c r="ME109" i="5"/>
  <c r="MF109" i="5" s="1"/>
  <c r="MG109" i="5" s="1"/>
  <c r="MH109" i="5" s="1"/>
  <c r="SU109" i="5"/>
  <c r="SV109" i="5" s="1"/>
  <c r="SW109" i="5" s="1"/>
  <c r="SX109" i="5" s="1"/>
  <c r="SU110" i="5"/>
  <c r="SV110" i="5" s="1"/>
  <c r="SW110" i="5" s="1"/>
  <c r="SX110" i="5" s="1"/>
  <c r="HF81" i="5"/>
  <c r="HG81" i="5" s="1"/>
  <c r="HH81" i="5" s="1"/>
  <c r="HI81" i="5" s="1"/>
  <c r="SU45" i="5"/>
  <c r="SV45" i="5" s="1"/>
  <c r="SW45" i="5" s="1"/>
  <c r="SX45" i="5" s="1"/>
  <c r="DX114" i="5"/>
  <c r="DY114" i="5" s="1"/>
  <c r="DZ114" i="5" s="1"/>
  <c r="EA114" i="5" s="1"/>
  <c r="DX60" i="5"/>
  <c r="DY60" i="5" s="1"/>
  <c r="DZ60" i="5" s="1"/>
  <c r="EA60" i="5" s="1"/>
  <c r="PM14" i="5"/>
  <c r="PN14" i="5" s="1"/>
  <c r="PO14" i="5" s="1"/>
  <c r="PP14" i="5" s="1"/>
  <c r="PM12" i="5"/>
  <c r="PN12" i="5" s="1"/>
  <c r="PO12" i="5" s="1"/>
  <c r="PP12" i="5" s="1"/>
  <c r="DX44" i="5"/>
  <c r="DY44" i="5" s="1"/>
  <c r="DZ44" i="5" s="1"/>
  <c r="EA44" i="5" s="1"/>
  <c r="PC116" i="5"/>
  <c r="PJ3" i="5"/>
  <c r="PM32" i="5"/>
  <c r="PN32" i="5" s="1"/>
  <c r="PO32" i="5" s="1"/>
  <c r="PP32" i="5" s="1"/>
  <c r="CG77" i="5"/>
  <c r="CH77" i="5" s="1"/>
  <c r="CI77" i="5" s="1"/>
  <c r="CJ77" i="5" s="1"/>
  <c r="PM107" i="5"/>
  <c r="PN107" i="5" s="1"/>
  <c r="PO107" i="5" s="1"/>
  <c r="PP107" i="5" s="1"/>
  <c r="NV70" i="5"/>
  <c r="NW70" i="5" s="1"/>
  <c r="NX70" i="5" s="1"/>
  <c r="NY70" i="5" s="1"/>
  <c r="FO43" i="5"/>
  <c r="FP43" i="5" s="1"/>
  <c r="FQ43" i="5" s="1"/>
  <c r="FR43" i="5" s="1"/>
  <c r="RD89" i="5"/>
  <c r="RE89" i="5" s="1"/>
  <c r="RF89" i="5" s="1"/>
  <c r="RG89" i="5" s="1"/>
  <c r="IW108" i="5"/>
  <c r="IX108" i="5" s="1"/>
  <c r="IY108" i="5" s="1"/>
  <c r="IZ108" i="5" s="1"/>
  <c r="HF51" i="5"/>
  <c r="HG51" i="5" s="1"/>
  <c r="HH51" i="5" s="1"/>
  <c r="HI51" i="5" s="1"/>
  <c r="DX112" i="5"/>
  <c r="DY112" i="5" s="1"/>
  <c r="DZ112" i="5" s="1"/>
  <c r="EA112" i="5" s="1"/>
  <c r="DX39" i="5"/>
  <c r="DY39" i="5" s="1"/>
  <c r="DZ39" i="5" s="1"/>
  <c r="EA39" i="5" s="1"/>
  <c r="CG62" i="5"/>
  <c r="CI62" i="5"/>
  <c r="CJ62" i="5" s="1"/>
  <c r="HF5" i="5"/>
  <c r="HG5" i="5" s="1"/>
  <c r="HH5" i="5" s="1"/>
  <c r="HI5" i="5" s="1"/>
  <c r="ME102" i="5"/>
  <c r="MF102" i="5" s="1"/>
  <c r="MG102" i="5" s="1"/>
  <c r="MH102" i="5" s="1"/>
  <c r="SU13" i="5"/>
  <c r="SV13" i="5" s="1"/>
  <c r="SW13" i="5" s="1"/>
  <c r="SX13" i="5" s="1"/>
  <c r="NV37" i="5"/>
  <c r="NW37" i="5" s="1"/>
  <c r="NX37" i="5" s="1"/>
  <c r="NY37" i="5" s="1"/>
  <c r="IW73" i="5"/>
  <c r="IX73" i="5" s="1"/>
  <c r="IY73" i="5" s="1"/>
  <c r="IZ73" i="5" s="1"/>
  <c r="NV42" i="5"/>
  <c r="NW42" i="5" s="1"/>
  <c r="NX42" i="5" s="1"/>
  <c r="NY42" i="5" s="1"/>
  <c r="ME87" i="5"/>
  <c r="MF87" i="5" s="1"/>
  <c r="MG87" i="5" s="1"/>
  <c r="MH87" i="5" s="1"/>
  <c r="DX111" i="5"/>
  <c r="DY111" i="5" s="1"/>
  <c r="DZ111" i="5" s="1"/>
  <c r="EA111" i="5" s="1"/>
  <c r="PM72" i="5"/>
  <c r="PN72" i="5" s="1"/>
  <c r="PO72" i="5" s="1"/>
  <c r="PP72" i="5" s="1"/>
  <c r="SU103" i="5"/>
  <c r="SV103" i="5" s="1"/>
  <c r="SW103" i="5" s="1"/>
  <c r="SX103" i="5" s="1"/>
  <c r="KN60" i="5"/>
  <c r="KO60" i="5" s="1"/>
  <c r="KP60" i="5" s="1"/>
  <c r="KQ60" i="5" s="1"/>
  <c r="FO16" i="5"/>
  <c r="FP16" i="5" s="1"/>
  <c r="FQ16" i="5" s="1"/>
  <c r="FR16" i="5" s="1"/>
  <c r="IW109" i="5"/>
  <c r="IX109" i="5" s="1"/>
  <c r="IY109" i="5" s="1"/>
  <c r="IZ109" i="5" s="1"/>
  <c r="IW75" i="5"/>
  <c r="IX75" i="5" s="1"/>
  <c r="IY75" i="5" s="1"/>
  <c r="IZ75" i="5" s="1"/>
  <c r="CG63" i="5"/>
  <c r="CH63" i="5" s="1"/>
  <c r="CI63" i="5" s="1"/>
  <c r="CJ63" i="5" s="1"/>
  <c r="PM88" i="5"/>
  <c r="PN88" i="5" s="1"/>
  <c r="PO88" i="5" s="1"/>
  <c r="PP88" i="5" s="1"/>
  <c r="HF105" i="5"/>
  <c r="HG105" i="5" s="1"/>
  <c r="HH105" i="5" s="1"/>
  <c r="HI105" i="5" s="1"/>
  <c r="IW38" i="5"/>
  <c r="IX38" i="5" s="1"/>
  <c r="IY38" i="5" s="1"/>
  <c r="IZ38" i="5" s="1"/>
  <c r="KN88" i="5"/>
  <c r="KO88" i="5" s="1"/>
  <c r="KP88" i="5" s="1"/>
  <c r="KQ88" i="5" s="1"/>
  <c r="NV80" i="5"/>
  <c r="NW80" i="5" s="1"/>
  <c r="NX80" i="5" s="1"/>
  <c r="NY80" i="5" s="1"/>
  <c r="HF40" i="5"/>
  <c r="HG40" i="5" s="1"/>
  <c r="HH40" i="5" s="1"/>
  <c r="HI40" i="5" s="1"/>
  <c r="PM76" i="5"/>
  <c r="PN76" i="5" s="1"/>
  <c r="PO76" i="5" s="1"/>
  <c r="PP76" i="5" s="1"/>
  <c r="DX8" i="5"/>
  <c r="DY8" i="5" s="1"/>
  <c r="DZ8" i="5" s="1"/>
  <c r="EA8" i="5" s="1"/>
  <c r="PM52" i="5"/>
  <c r="PN52" i="5" s="1"/>
  <c r="PO52" i="5" s="1"/>
  <c r="PP52" i="5" s="1"/>
  <c r="KN104" i="5"/>
  <c r="KO104" i="5" s="1"/>
  <c r="KP104" i="5" s="1"/>
  <c r="KQ104" i="5" s="1"/>
  <c r="PM29" i="5"/>
  <c r="PN29" i="5" s="1"/>
  <c r="PO29" i="5" s="1"/>
  <c r="PP29" i="5" s="1"/>
  <c r="FO41" i="5"/>
  <c r="FP41" i="5" s="1"/>
  <c r="FQ41" i="5" s="1"/>
  <c r="FR41" i="5" s="1"/>
  <c r="FO89" i="5"/>
  <c r="FP89" i="5" s="1"/>
  <c r="FQ89" i="5" s="1"/>
  <c r="FR89" i="5" s="1"/>
  <c r="FO96" i="5"/>
  <c r="FP96" i="5" s="1"/>
  <c r="FQ96" i="5" s="1"/>
  <c r="FR96" i="5" s="1"/>
  <c r="NV13" i="5"/>
  <c r="NW13" i="5" s="1"/>
  <c r="NX13" i="5" s="1"/>
  <c r="NY13" i="5" s="1"/>
  <c r="DX58" i="5"/>
  <c r="DY58" i="5" s="1"/>
  <c r="DZ58" i="5" s="1"/>
  <c r="EA58" i="5" s="1"/>
  <c r="FO48" i="5"/>
  <c r="FP48" i="5" s="1"/>
  <c r="FQ48" i="5" s="1"/>
  <c r="FR48" i="5" s="1"/>
  <c r="DX75" i="5"/>
  <c r="DY75" i="5" s="1"/>
  <c r="DZ75" i="5" s="1"/>
  <c r="EA75" i="5" s="1"/>
  <c r="DX78" i="5"/>
  <c r="DY78" i="5" s="1"/>
  <c r="DZ78" i="5" s="1"/>
  <c r="EA78" i="5" s="1"/>
  <c r="PM69" i="5"/>
  <c r="PN69" i="5" s="1"/>
  <c r="PO69" i="5" s="1"/>
  <c r="PP69" i="5" s="1"/>
  <c r="RD35" i="5"/>
  <c r="RE35" i="5" s="1"/>
  <c r="RF35" i="5" s="1"/>
  <c r="RG35" i="5" s="1"/>
  <c r="FO56" i="5"/>
  <c r="FP56" i="5" s="1"/>
  <c r="FQ56" i="5" s="1"/>
  <c r="FR56" i="5" s="1"/>
  <c r="SU63" i="5"/>
  <c r="SV63" i="5" s="1"/>
  <c r="SW63" i="5" s="1"/>
  <c r="SX63" i="5" s="1"/>
  <c r="IW77" i="5"/>
  <c r="IX77" i="5" s="1"/>
  <c r="IY77" i="5" s="1"/>
  <c r="IZ77" i="5" s="1"/>
  <c r="AP16" i="5"/>
  <c r="AQ16" i="5" s="1"/>
  <c r="AR16" i="5" s="1"/>
  <c r="CG13" i="5"/>
  <c r="CH13" i="5" s="1"/>
  <c r="CI13" i="5" s="1"/>
  <c r="CJ13" i="5" s="1"/>
  <c r="IW43" i="5"/>
  <c r="IX43" i="5" s="1"/>
  <c r="IY43" i="5" s="1"/>
  <c r="IZ43" i="5" s="1"/>
  <c r="KN53" i="5"/>
  <c r="KO53" i="5" s="1"/>
  <c r="KP53" i="5" s="1"/>
  <c r="KQ53" i="5" s="1"/>
  <c r="IW41" i="5"/>
  <c r="IX41" i="5" s="1"/>
  <c r="IY41" i="5" s="1"/>
  <c r="IZ41" i="5" s="1"/>
  <c r="FO87" i="5"/>
  <c r="FP87" i="5" s="1"/>
  <c r="FQ87" i="5" s="1"/>
  <c r="FR87" i="5" s="1"/>
  <c r="FO20" i="5"/>
  <c r="FQ20" i="5"/>
  <c r="FR20" i="5" s="1"/>
  <c r="IW78" i="5"/>
  <c r="IX78" i="5" s="1"/>
  <c r="IY78" i="5" s="1"/>
  <c r="IZ78" i="5" s="1"/>
  <c r="SU43" i="5"/>
  <c r="SV43" i="5" s="1"/>
  <c r="SW43" i="5" s="1"/>
  <c r="SX43" i="5" s="1"/>
  <c r="HF55" i="5"/>
  <c r="HG55" i="5" s="1"/>
  <c r="HH55" i="5" s="1"/>
  <c r="HI55" i="5" s="1"/>
  <c r="NV34" i="5"/>
  <c r="NW34" i="5" s="1"/>
  <c r="NX34" i="5" s="1"/>
  <c r="NY34" i="5" s="1"/>
  <c r="SU35" i="5"/>
  <c r="SV35" i="5" s="1"/>
  <c r="SW35" i="5" s="1"/>
  <c r="SX35" i="5" s="1"/>
  <c r="BW116" i="5"/>
  <c r="CD3" i="5"/>
  <c r="FO8" i="5"/>
  <c r="FP8" i="5" s="1"/>
  <c r="FQ8" i="5" s="1"/>
  <c r="FR8" i="5" s="1"/>
  <c r="KN11" i="5"/>
  <c r="KO11" i="5" s="1"/>
  <c r="KP11" i="5" s="1"/>
  <c r="KQ11" i="5" s="1"/>
  <c r="RD59" i="5"/>
  <c r="RE59" i="5" s="1"/>
  <c r="RF59" i="5" s="1"/>
  <c r="RG59" i="5" s="1"/>
  <c r="DX17" i="5"/>
  <c r="DY17" i="5" s="1"/>
  <c r="DZ17" i="5" s="1"/>
  <c r="ME29" i="5"/>
  <c r="MF29" i="5" s="1"/>
  <c r="MG29" i="5" s="1"/>
  <c r="MH29" i="5" s="1"/>
  <c r="HF82" i="5"/>
  <c r="HG82" i="5" s="1"/>
  <c r="HH82" i="5" s="1"/>
  <c r="HI82" i="5" s="1"/>
  <c r="PM95" i="5"/>
  <c r="PN95" i="5" s="1"/>
  <c r="PO95" i="5" s="1"/>
  <c r="PP95" i="5" s="1"/>
  <c r="DX99" i="5"/>
  <c r="DY99" i="5" s="1"/>
  <c r="DZ99" i="5" s="1"/>
  <c r="EA99" i="5" s="1"/>
  <c r="KN114" i="5"/>
  <c r="KO114" i="5" s="1"/>
  <c r="KP114" i="5" s="1"/>
  <c r="KQ114" i="5" s="1"/>
  <c r="CG12" i="5"/>
  <c r="CH12" i="5" s="1"/>
  <c r="CI12" i="5" s="1"/>
  <c r="CJ12" i="5" s="1"/>
  <c r="ME16" i="5"/>
  <c r="MF16" i="5" s="1"/>
  <c r="MG16" i="5" s="1"/>
  <c r="MH16" i="5" s="1"/>
  <c r="CG103" i="5"/>
  <c r="CH103" i="5" s="1"/>
  <c r="CI103" i="5" s="1"/>
  <c r="CJ103" i="5" s="1"/>
  <c r="RD48" i="5"/>
  <c r="RE48" i="5" s="1"/>
  <c r="RF48" i="5" s="1"/>
  <c r="RG48" i="5" s="1"/>
  <c r="HF65" i="5"/>
  <c r="HG65" i="5" s="1"/>
  <c r="HH65" i="5" s="1"/>
  <c r="HI65" i="5" s="1"/>
  <c r="SU44" i="5"/>
  <c r="SV44" i="5" s="1"/>
  <c r="SW44" i="5" s="1"/>
  <c r="SX44" i="5" s="1"/>
  <c r="HF69" i="5"/>
  <c r="HG69" i="5" s="1"/>
  <c r="HH69" i="5" s="1"/>
  <c r="HI69" i="5" s="1"/>
  <c r="CG96" i="5"/>
  <c r="CH96" i="5" s="1"/>
  <c r="CI96" i="5" s="1"/>
  <c r="CJ96" i="5" s="1"/>
  <c r="RD33" i="5"/>
  <c r="RE33" i="5" s="1"/>
  <c r="RF33" i="5" s="1"/>
  <c r="RG33" i="5" s="1"/>
  <c r="KN86" i="5"/>
  <c r="KO86" i="5" s="1"/>
  <c r="KP86" i="5" s="1"/>
  <c r="KQ86" i="5" s="1"/>
  <c r="NV104" i="5"/>
  <c r="NW104" i="5" s="1"/>
  <c r="NX104" i="5" s="1"/>
  <c r="NY104" i="5" s="1"/>
  <c r="IW67" i="5"/>
  <c r="IX67" i="5" s="1"/>
  <c r="IY67" i="5" s="1"/>
  <c r="IZ67" i="5" s="1"/>
  <c r="NV66" i="5"/>
  <c r="NW66" i="5" s="1"/>
  <c r="NX66" i="5" s="1"/>
  <c r="NY66" i="5" s="1"/>
  <c r="SU56" i="5"/>
  <c r="SV56" i="5" s="1"/>
  <c r="SW56" i="5" s="1"/>
  <c r="SX56" i="5" s="1"/>
  <c r="NV33" i="5"/>
  <c r="NW33" i="5" s="1"/>
  <c r="NX33" i="5" s="1"/>
  <c r="NY33" i="5" s="1"/>
  <c r="NV103" i="5"/>
  <c r="NW103" i="5" s="1"/>
  <c r="NX103" i="5" s="1"/>
  <c r="NY103" i="5" s="1"/>
  <c r="SU90" i="5"/>
  <c r="SV90" i="5" s="1"/>
  <c r="SW90" i="5" s="1"/>
  <c r="SX90" i="5" s="1"/>
  <c r="RD88" i="5"/>
  <c r="RE88" i="5" s="1"/>
  <c r="RF88" i="5" s="1"/>
  <c r="RG88" i="5" s="1"/>
  <c r="CI64" i="5"/>
  <c r="CJ64" i="5" s="1"/>
  <c r="CG64" i="5"/>
  <c r="AP94" i="5"/>
  <c r="AQ94" i="5" s="1"/>
  <c r="AR94" i="5" s="1"/>
  <c r="RD16" i="5"/>
  <c r="RE16" i="5" s="1"/>
  <c r="RF16" i="5" s="1"/>
  <c r="RG16" i="5" s="1"/>
  <c r="RD50" i="5"/>
  <c r="RE50" i="5" s="1"/>
  <c r="RF50" i="5" s="1"/>
  <c r="RG50" i="5" s="1"/>
  <c r="FO81" i="5"/>
  <c r="FP81" i="5" s="1"/>
  <c r="FQ81" i="5" s="1"/>
  <c r="FR81" i="5" s="1"/>
  <c r="CG46" i="5"/>
  <c r="CI46" i="5"/>
  <c r="CJ46" i="5" s="1"/>
  <c r="CG66" i="5"/>
  <c r="CI66" i="5"/>
  <c r="CJ66" i="5" s="1"/>
  <c r="NV100" i="5"/>
  <c r="NW100" i="5" s="1"/>
  <c r="NX100" i="5" s="1"/>
  <c r="NY100" i="5" s="1"/>
  <c r="HF41" i="5"/>
  <c r="HG41" i="5" s="1"/>
  <c r="HH41" i="5" s="1"/>
  <c r="HI41" i="5" s="1"/>
  <c r="KN13" i="5"/>
  <c r="KO13" i="5" s="1"/>
  <c r="KP13" i="5" s="1"/>
  <c r="KQ13" i="5" s="1"/>
  <c r="IW87" i="5"/>
  <c r="IX87" i="5" s="1"/>
  <c r="IY87" i="5" s="1"/>
  <c r="IZ87" i="5" s="1"/>
  <c r="DX70" i="5"/>
  <c r="DY70" i="5" s="1"/>
  <c r="DZ70" i="5" s="1"/>
  <c r="EA70" i="5" s="1"/>
  <c r="NV40" i="5"/>
  <c r="NW40" i="5" s="1"/>
  <c r="NX40" i="5" s="1"/>
  <c r="NY40" i="5" s="1"/>
  <c r="KN112" i="5"/>
  <c r="KO112" i="5" s="1"/>
  <c r="KP112" i="5" s="1"/>
  <c r="KQ112" i="5" s="1"/>
  <c r="SU65" i="5"/>
  <c r="SV65" i="5" s="1"/>
  <c r="SW65" i="5" s="1"/>
  <c r="SX65" i="5" s="1"/>
  <c r="DX6" i="5"/>
  <c r="DY6" i="5" s="1"/>
  <c r="DZ6" i="5" s="1"/>
  <c r="EA6" i="5" s="1"/>
  <c r="NV15" i="5"/>
  <c r="NW15" i="5" s="1"/>
  <c r="NX15" i="5" s="1"/>
  <c r="NY15" i="5" s="1"/>
  <c r="KN56" i="5"/>
  <c r="KO56" i="5" s="1"/>
  <c r="KP56" i="5" s="1"/>
  <c r="KQ56" i="5" s="1"/>
  <c r="KN43" i="5"/>
  <c r="KO43" i="5" s="1"/>
  <c r="KP43" i="5" s="1"/>
  <c r="KQ43" i="5" s="1"/>
  <c r="FO57" i="5"/>
  <c r="FQ57" i="5"/>
  <c r="FR57" i="5" s="1"/>
  <c r="AP11" i="5"/>
  <c r="AQ11" i="5" s="1"/>
  <c r="AR11" i="5" s="1"/>
  <c r="SU42" i="5"/>
  <c r="SV42" i="5" s="1"/>
  <c r="SW42" i="5" s="1"/>
  <c r="SX42" i="5" s="1"/>
  <c r="PM17" i="5"/>
  <c r="PN17" i="5" s="1"/>
  <c r="PO17" i="5" s="1"/>
  <c r="PP17" i="5" s="1"/>
  <c r="SU54" i="5"/>
  <c r="SV54" i="5" s="1"/>
  <c r="SW54" i="5" s="1"/>
  <c r="SX54" i="5" s="1"/>
  <c r="HF9" i="5"/>
  <c r="HG9" i="5" s="1"/>
  <c r="HH9" i="5" s="1"/>
  <c r="HI9" i="5" s="1"/>
  <c r="RD6" i="5"/>
  <c r="RE6" i="5" s="1"/>
  <c r="RF6" i="5" s="1"/>
  <c r="RG6" i="5" s="1"/>
  <c r="IW10" i="5"/>
  <c r="IX10" i="5" s="1"/>
  <c r="IY10" i="5" s="1"/>
  <c r="IZ10" i="5" s="1"/>
  <c r="ME61" i="5"/>
  <c r="MF61" i="5" s="1"/>
  <c r="MG61" i="5" s="1"/>
  <c r="MH61" i="5" s="1"/>
  <c r="FO36" i="5"/>
  <c r="FP36" i="5" s="1"/>
  <c r="FQ36" i="5" s="1"/>
  <c r="FR36" i="5" s="1"/>
  <c r="NV73" i="5"/>
  <c r="NW73" i="5" s="1"/>
  <c r="NX73" i="5" s="1"/>
  <c r="NY73" i="5" s="1"/>
  <c r="KN82" i="5"/>
  <c r="KO82" i="5" s="1"/>
  <c r="KP82" i="5" s="1"/>
  <c r="KQ82" i="5" s="1"/>
  <c r="IW101" i="5"/>
  <c r="IX101" i="5" s="1"/>
  <c r="IY101" i="5" s="1"/>
  <c r="IZ101" i="5" s="1"/>
  <c r="NV79" i="5"/>
  <c r="NW79" i="5" s="1"/>
  <c r="NX79" i="5" s="1"/>
  <c r="NY79" i="5" s="1"/>
  <c r="SU111" i="5"/>
  <c r="SV111" i="5" s="1"/>
  <c r="SW111" i="5" s="1"/>
  <c r="SX111" i="5" s="1"/>
  <c r="NV109" i="5"/>
  <c r="NW109" i="5" s="1"/>
  <c r="NX109" i="5" s="1"/>
  <c r="NY109" i="5" s="1"/>
  <c r="AS33" i="5"/>
  <c r="KN100" i="5"/>
  <c r="KO100" i="5" s="1"/>
  <c r="KP100" i="5" s="1"/>
  <c r="KQ100" i="5" s="1"/>
  <c r="SU114" i="5"/>
  <c r="SV114" i="5" s="1"/>
  <c r="SW114" i="5" s="1"/>
  <c r="SX114" i="5" s="1"/>
  <c r="HF50" i="5"/>
  <c r="HG50" i="5" s="1"/>
  <c r="HH50" i="5" s="1"/>
  <c r="HI50" i="5" s="1"/>
  <c r="NV112" i="5"/>
  <c r="NW112" i="5" s="1"/>
  <c r="NX112" i="5" s="1"/>
  <c r="NY112" i="5" s="1"/>
  <c r="KN102" i="5"/>
  <c r="KO102" i="5" s="1"/>
  <c r="KP102" i="5" s="1"/>
  <c r="KQ102" i="5" s="1"/>
  <c r="NV74" i="5"/>
  <c r="NW74" i="5" s="1"/>
  <c r="NX74" i="5" s="1"/>
  <c r="NY74" i="5" s="1"/>
  <c r="DX115" i="5"/>
  <c r="DY115" i="5" s="1"/>
  <c r="DZ115" i="5" s="1"/>
  <c r="EA115" i="5" s="1"/>
  <c r="NV93" i="5"/>
  <c r="NW93" i="5" s="1"/>
  <c r="NX93" i="5" s="1"/>
  <c r="NY93" i="5" s="1"/>
  <c r="AP45" i="5"/>
  <c r="AQ45" i="5" s="1"/>
  <c r="AR45" i="5" s="1"/>
  <c r="HF54" i="5"/>
  <c r="HG54" i="5" s="1"/>
  <c r="HH54" i="5" s="1"/>
  <c r="HI54" i="5" s="1"/>
  <c r="DX88" i="5"/>
  <c r="DY88" i="5" s="1"/>
  <c r="DZ88" i="5" s="1"/>
  <c r="EA88" i="5" s="1"/>
  <c r="SU74" i="5"/>
  <c r="SV74" i="5" s="1"/>
  <c r="SW74" i="5" s="1"/>
  <c r="SX74" i="5" s="1"/>
  <c r="SU80" i="5"/>
  <c r="SV80" i="5" s="1"/>
  <c r="SW80" i="5" s="1"/>
  <c r="SX80" i="5" s="1"/>
  <c r="PM101" i="5"/>
  <c r="PN101" i="5" s="1"/>
  <c r="PO101" i="5" s="1"/>
  <c r="PP101" i="5" s="1"/>
  <c r="SU81" i="5"/>
  <c r="SV81" i="5" s="1"/>
  <c r="SW81" i="5" s="1"/>
  <c r="SX81" i="5" s="1"/>
  <c r="HF111" i="5"/>
  <c r="HG111" i="5" s="1"/>
  <c r="HH111" i="5" s="1"/>
  <c r="HI111" i="5" s="1"/>
  <c r="PM21" i="5"/>
  <c r="PN21" i="5" s="1"/>
  <c r="PO21" i="5" s="1"/>
  <c r="PP21" i="5" s="1"/>
  <c r="PM65" i="5"/>
  <c r="PN65" i="5" s="1"/>
  <c r="PO65" i="5" s="1"/>
  <c r="PP65" i="5" s="1"/>
  <c r="AP43" i="5"/>
  <c r="AQ43" i="5" s="1"/>
  <c r="AR43" i="5" s="1"/>
  <c r="IW90" i="5"/>
  <c r="IX90" i="5" s="1"/>
  <c r="IY90" i="5" s="1"/>
  <c r="IZ90" i="5" s="1"/>
  <c r="CG115" i="5"/>
  <c r="CH115" i="5" s="1"/>
  <c r="CI115" i="5" s="1"/>
  <c r="CJ115" i="5" s="1"/>
  <c r="SU85" i="5"/>
  <c r="SV85" i="5" s="1"/>
  <c r="SW85" i="5" s="1"/>
  <c r="SX85" i="5" s="1"/>
  <c r="NV7" i="5"/>
  <c r="NW7" i="5" s="1"/>
  <c r="NX7" i="5" s="1"/>
  <c r="NY7" i="5" s="1"/>
  <c r="DX37" i="5"/>
  <c r="DY37" i="5" s="1"/>
  <c r="DZ37" i="5" s="1"/>
  <c r="EA37" i="5" s="1"/>
  <c r="PM93" i="5"/>
  <c r="PN93" i="5" s="1"/>
  <c r="PO93" i="5" s="1"/>
  <c r="PP93" i="5" s="1"/>
  <c r="FO94" i="5"/>
  <c r="FP94" i="5" s="1"/>
  <c r="FQ94" i="5" s="1"/>
  <c r="FR94" i="5" s="1"/>
  <c r="SU40" i="5"/>
  <c r="SV40" i="5" s="1"/>
  <c r="SW40" i="5" s="1"/>
  <c r="SX40" i="5" s="1"/>
  <c r="KN65" i="5"/>
  <c r="KO65" i="5" s="1"/>
  <c r="KP65" i="5" s="1"/>
  <c r="KQ65" i="5" s="1"/>
  <c r="ME100" i="5"/>
  <c r="MF100" i="5" s="1"/>
  <c r="MG100" i="5" s="1"/>
  <c r="MH100" i="5" s="1"/>
  <c r="NV56" i="5"/>
  <c r="NW56" i="5" s="1"/>
  <c r="NX56" i="5" s="1"/>
  <c r="NY56" i="5" s="1"/>
  <c r="FO102" i="5"/>
  <c r="FP102" i="5" s="1"/>
  <c r="FQ102" i="5" s="1"/>
  <c r="FR102" i="5" s="1"/>
  <c r="PM4" i="5"/>
  <c r="PN4" i="5" s="1"/>
  <c r="PO4" i="5" s="1"/>
  <c r="PP4" i="5" s="1"/>
  <c r="FO114" i="5"/>
  <c r="FP114" i="5" s="1"/>
  <c r="FQ114" i="5" s="1"/>
  <c r="FR114" i="5" s="1"/>
  <c r="RD67" i="5"/>
  <c r="RE67" i="5" s="1"/>
  <c r="RF67" i="5" s="1"/>
  <c r="RG67" i="5" s="1"/>
  <c r="FO108" i="5"/>
  <c r="FP108" i="5" s="1"/>
  <c r="FQ108" i="5" s="1"/>
  <c r="FR108" i="5" s="1"/>
  <c r="DX67" i="5"/>
  <c r="DY67" i="5" s="1"/>
  <c r="DZ67" i="5" s="1"/>
  <c r="EA67" i="5" s="1"/>
  <c r="PM106" i="5"/>
  <c r="PN106" i="5" s="1"/>
  <c r="PO106" i="5" s="1"/>
  <c r="PP106" i="5" s="1"/>
  <c r="DX33" i="5"/>
  <c r="DY33" i="5" s="1"/>
  <c r="DZ33" i="5" s="1"/>
  <c r="EA33" i="5" s="1"/>
  <c r="SU102" i="5"/>
  <c r="SV102" i="5" s="1"/>
  <c r="SW102" i="5" s="1"/>
  <c r="SX102" i="5" s="1"/>
  <c r="IW105" i="5"/>
  <c r="IX105" i="5" s="1"/>
  <c r="IY105" i="5" s="1"/>
  <c r="IZ105" i="5" s="1"/>
  <c r="PM67" i="5"/>
  <c r="PN67" i="5" s="1"/>
  <c r="PO67" i="5" s="1"/>
  <c r="PP67" i="5" s="1"/>
  <c r="AP108" i="5"/>
  <c r="AQ108" i="5" s="1"/>
  <c r="AR108" i="5" s="1"/>
  <c r="HF98" i="5"/>
  <c r="HG98" i="5" s="1"/>
  <c r="HH98" i="5" s="1"/>
  <c r="HI98" i="5" s="1"/>
  <c r="DX97" i="5"/>
  <c r="DY97" i="5" s="1"/>
  <c r="DZ97" i="5" s="1"/>
  <c r="EA97" i="5" s="1"/>
  <c r="CG101" i="5"/>
  <c r="CH101" i="5" s="1"/>
  <c r="CI101" i="5" s="1"/>
  <c r="CJ101" i="5" s="1"/>
  <c r="ME58" i="5"/>
  <c r="MF58" i="5" s="1"/>
  <c r="MG58" i="5" s="1"/>
  <c r="MH58" i="5" s="1"/>
  <c r="IW55" i="5"/>
  <c r="IX55" i="5" s="1"/>
  <c r="IY55" i="5" s="1"/>
  <c r="IZ55" i="5" s="1"/>
  <c r="AP35" i="5"/>
  <c r="AQ35" i="5" s="1"/>
  <c r="AR35" i="5" s="1"/>
  <c r="KN68" i="5"/>
  <c r="KO68" i="5" s="1"/>
  <c r="KP68" i="5" s="1"/>
  <c r="KQ68" i="5" s="1"/>
  <c r="DX40" i="5"/>
  <c r="DY40" i="5" s="1"/>
  <c r="DZ40" i="5" s="1"/>
  <c r="EA40" i="5" s="1"/>
  <c r="NV85" i="5"/>
  <c r="NW85" i="5" s="1"/>
  <c r="NX85" i="5" s="1"/>
  <c r="NY85" i="5" s="1"/>
  <c r="NV60" i="5"/>
  <c r="NW60" i="5" s="1"/>
  <c r="NX60" i="5" s="1"/>
  <c r="NY60" i="5" s="1"/>
  <c r="NV84" i="5"/>
  <c r="NW84" i="5" s="1"/>
  <c r="NX84" i="5" s="1"/>
  <c r="NY84" i="5" s="1"/>
  <c r="RD101" i="5"/>
  <c r="RE101" i="5" s="1"/>
  <c r="RF101" i="5" s="1"/>
  <c r="RG101" i="5" s="1"/>
  <c r="HF48" i="5"/>
  <c r="HG48" i="5" s="1"/>
  <c r="HH48" i="5" s="1"/>
  <c r="HI48" i="5" s="1"/>
  <c r="PM7" i="5"/>
  <c r="PN7" i="5" s="1"/>
  <c r="PO7" i="5" s="1"/>
  <c r="PP7" i="5" s="1"/>
  <c r="CG34" i="5"/>
  <c r="CH34" i="5" s="1"/>
  <c r="CI34" i="5" s="1"/>
  <c r="CJ34" i="5" s="1"/>
  <c r="AP7" i="5"/>
  <c r="AQ7" i="5" s="1"/>
  <c r="AR7" i="5" s="1"/>
  <c r="PM30" i="5"/>
  <c r="PN30" i="5" s="1"/>
  <c r="PO30" i="5" s="1"/>
  <c r="PP30" i="5" s="1"/>
  <c r="SU31" i="5"/>
  <c r="SV31" i="5" s="1"/>
  <c r="SW31" i="5" s="1"/>
  <c r="SX31" i="5" s="1"/>
  <c r="NV57" i="5"/>
  <c r="NW57" i="5" s="1"/>
  <c r="NX57" i="5" s="1"/>
  <c r="NY57" i="5" s="1"/>
  <c r="RD80" i="5"/>
  <c r="RE80" i="5" s="1"/>
  <c r="RF80" i="5" s="1"/>
  <c r="RG80" i="5" s="1"/>
  <c r="FO5" i="5"/>
  <c r="FP5" i="5" s="1"/>
  <c r="FQ5" i="5" s="1"/>
  <c r="FR5" i="5" s="1"/>
  <c r="SU73" i="5"/>
  <c r="SV73" i="5" s="1"/>
  <c r="SW73" i="5" s="1"/>
  <c r="SX73" i="5" s="1"/>
  <c r="AP115" i="5"/>
  <c r="AQ115" i="5" s="1"/>
  <c r="AR115" i="5" s="1"/>
  <c r="RD115" i="5"/>
  <c r="RE115" i="5" s="1"/>
  <c r="RF115" i="5" s="1"/>
  <c r="RG115" i="5" s="1"/>
  <c r="KN69" i="5"/>
  <c r="KO69" i="5" s="1"/>
  <c r="KP69" i="5" s="1"/>
  <c r="KQ69" i="5" s="1"/>
  <c r="ME66" i="5"/>
  <c r="MF66" i="5" s="1"/>
  <c r="MG66" i="5" s="1"/>
  <c r="MH66" i="5" s="1"/>
  <c r="KN16" i="5"/>
  <c r="KO16" i="5" s="1"/>
  <c r="KP16" i="5" s="1"/>
  <c r="KQ16" i="5" s="1"/>
  <c r="IW35" i="5"/>
  <c r="IX35" i="5" s="1"/>
  <c r="IY35" i="5" s="1"/>
  <c r="IZ35" i="5" s="1"/>
  <c r="FO49" i="5"/>
  <c r="FP49" i="5" s="1"/>
  <c r="FQ49" i="5" s="1"/>
  <c r="FR49" i="5" s="1"/>
  <c r="SU92" i="5"/>
  <c r="SV92" i="5" s="1"/>
  <c r="SW92" i="5" s="1"/>
  <c r="SX92" i="5" s="1"/>
  <c r="ME107" i="5"/>
  <c r="MF107" i="5" s="1"/>
  <c r="MG107" i="5" s="1"/>
  <c r="MH107" i="5" s="1"/>
  <c r="RD12" i="5"/>
  <c r="RE12" i="5" s="1"/>
  <c r="RF12" i="5" s="1"/>
  <c r="RG12" i="5" s="1"/>
  <c r="KN34" i="5"/>
  <c r="KO34" i="5" s="1"/>
  <c r="KP34" i="5" s="1"/>
  <c r="KQ34" i="5" s="1"/>
  <c r="ME34" i="5"/>
  <c r="MF34" i="5" s="1"/>
  <c r="MG34" i="5" s="1"/>
  <c r="MH34" i="5" s="1"/>
  <c r="AP50" i="5"/>
  <c r="AQ50" i="5" s="1"/>
  <c r="AR50" i="5" s="1"/>
  <c r="FO107" i="5"/>
  <c r="FP107" i="5" s="1"/>
  <c r="FQ107" i="5" s="1"/>
  <c r="FR107" i="5" s="1"/>
  <c r="SU50" i="5"/>
  <c r="SV50" i="5" s="1"/>
  <c r="SW50" i="5" s="1"/>
  <c r="SX50" i="5" s="1"/>
  <c r="ME45" i="5"/>
  <c r="MF45" i="5" s="1"/>
  <c r="MG45" i="5" s="1"/>
  <c r="MH45" i="5" s="1"/>
  <c r="PM13" i="5"/>
  <c r="PN13" i="5" s="1"/>
  <c r="PO13" i="5" s="1"/>
  <c r="PP13" i="5" s="1"/>
  <c r="FO72" i="5"/>
  <c r="FP72" i="5" s="1"/>
  <c r="FQ72" i="5" s="1"/>
  <c r="FR72" i="5" s="1"/>
  <c r="ME110" i="5"/>
  <c r="MF110" i="5" s="1"/>
  <c r="MG110" i="5" s="1"/>
  <c r="MH110" i="5" s="1"/>
  <c r="RD69" i="5"/>
  <c r="RE69" i="5" s="1"/>
  <c r="RF69" i="5" s="1"/>
  <c r="RG69" i="5" s="1"/>
  <c r="PM112" i="5"/>
  <c r="PN112" i="5" s="1"/>
  <c r="PO112" i="5" s="1"/>
  <c r="PP112" i="5" s="1"/>
  <c r="IW96" i="5"/>
  <c r="IX96" i="5" s="1"/>
  <c r="IY96" i="5" s="1"/>
  <c r="IZ96" i="5" s="1"/>
  <c r="ME44" i="5"/>
  <c r="MF44" i="5" s="1"/>
  <c r="MG44" i="5" s="1"/>
  <c r="MH44" i="5" s="1"/>
  <c r="HF34" i="5"/>
  <c r="HG34" i="5" s="1"/>
  <c r="HH34" i="5" s="1"/>
  <c r="HI34" i="5" s="1"/>
  <c r="HF77" i="5"/>
  <c r="HG77" i="5" s="1"/>
  <c r="HH77" i="5" s="1"/>
  <c r="HI77" i="5" s="1"/>
  <c r="HF37" i="5"/>
  <c r="HG37" i="5" s="1"/>
  <c r="HH37" i="5" s="1"/>
  <c r="HI37" i="5" s="1"/>
  <c r="FO4" i="5"/>
  <c r="FP4" i="5" s="1"/>
  <c r="FQ4" i="5" s="1"/>
  <c r="FR4" i="5" s="1"/>
  <c r="ME13" i="5"/>
  <c r="MF13" i="5" s="1"/>
  <c r="MG13" i="5" s="1"/>
  <c r="MH13" i="5" s="1"/>
  <c r="RD87" i="5"/>
  <c r="RE87" i="5" s="1"/>
  <c r="RF87" i="5" s="1"/>
  <c r="RG87" i="5" s="1"/>
  <c r="FO74" i="5"/>
  <c r="FP74" i="5" s="1"/>
  <c r="FQ74" i="5" s="1"/>
  <c r="FR74" i="5" s="1"/>
  <c r="GV116" i="5"/>
  <c r="HC3" i="5"/>
  <c r="ME49" i="5"/>
  <c r="MF49" i="5" s="1"/>
  <c r="MG49" i="5" s="1"/>
  <c r="MH49" i="5" s="1"/>
  <c r="SU8" i="5"/>
  <c r="SV8" i="5" s="1"/>
  <c r="SW8" i="5" s="1"/>
  <c r="SX8" i="5" s="1"/>
  <c r="CG89" i="5"/>
  <c r="CH89" i="5" s="1"/>
  <c r="CI89" i="5" s="1"/>
  <c r="CJ89" i="5" s="1"/>
  <c r="SU77" i="5"/>
  <c r="SV77" i="5" s="1"/>
  <c r="SW77" i="5" s="1"/>
  <c r="SX77" i="5" s="1"/>
  <c r="AP6" i="5"/>
  <c r="AQ6" i="5" s="1"/>
  <c r="AR6" i="5" s="1"/>
  <c r="HF75" i="5"/>
  <c r="HG75" i="5" s="1"/>
  <c r="HH75" i="5" s="1"/>
  <c r="HI75" i="5" s="1"/>
  <c r="ME28" i="5"/>
  <c r="MF28" i="5" s="1"/>
  <c r="MG28" i="5" s="1"/>
  <c r="MH28" i="5" s="1"/>
  <c r="NV10" i="5"/>
  <c r="NW10" i="5" s="1"/>
  <c r="NX10" i="5" s="1"/>
  <c r="NY10" i="5" s="1"/>
  <c r="AP61" i="5"/>
  <c r="AQ61" i="5" s="1"/>
  <c r="AR61" i="5" s="1"/>
  <c r="PM11" i="5"/>
  <c r="PN11" i="5" s="1"/>
  <c r="PO11" i="5" s="1"/>
  <c r="PP11" i="5" s="1"/>
  <c r="NV46" i="5"/>
  <c r="NW46" i="5" s="1"/>
  <c r="NX46" i="5" s="1"/>
  <c r="NY46" i="5" s="1"/>
  <c r="HF11" i="5"/>
  <c r="HG11" i="5" s="1"/>
  <c r="HH11" i="5" s="1"/>
  <c r="HI11" i="5" s="1"/>
  <c r="CG10" i="5"/>
  <c r="CH10" i="5" s="1"/>
  <c r="CI10" i="5" s="1"/>
  <c r="CJ10" i="5" s="1"/>
  <c r="CG110" i="5"/>
  <c r="CH110" i="5" s="1"/>
  <c r="CI110" i="5" s="1"/>
  <c r="CJ110" i="5" s="1"/>
  <c r="RD72" i="5"/>
  <c r="RE72" i="5" s="1"/>
  <c r="RF72" i="5" s="1"/>
  <c r="RG72" i="5" s="1"/>
  <c r="FQ71" i="5"/>
  <c r="FR71" i="5" s="1"/>
  <c r="FO71" i="5"/>
  <c r="PM43" i="5"/>
  <c r="PN43" i="5" s="1"/>
  <c r="PO43" i="5" s="1"/>
  <c r="PP43" i="5" s="1"/>
  <c r="NV41" i="5"/>
  <c r="NW41" i="5" s="1"/>
  <c r="NX41" i="5" s="1"/>
  <c r="NY41" i="5" s="1"/>
  <c r="SU96" i="5"/>
  <c r="SV96" i="5" s="1"/>
  <c r="SW96" i="5" s="1"/>
  <c r="SX96" i="5" s="1"/>
  <c r="SU83" i="5"/>
  <c r="SV83" i="5" s="1"/>
  <c r="SW83" i="5" s="1"/>
  <c r="SX83" i="5" s="1"/>
  <c r="AP89" i="5"/>
  <c r="AQ89" i="5" s="1"/>
  <c r="AR89" i="5" s="1"/>
  <c r="AP103" i="5"/>
  <c r="AQ103" i="5" s="1"/>
  <c r="AR103" i="5" s="1"/>
  <c r="HF76" i="5"/>
  <c r="HG76" i="5" s="1"/>
  <c r="HH76" i="5" s="1"/>
  <c r="HI76" i="5" s="1"/>
  <c r="PM83" i="5"/>
  <c r="PN83" i="5" s="1"/>
  <c r="PO83" i="5" s="1"/>
  <c r="PP83" i="5" s="1"/>
  <c r="ME101" i="5"/>
  <c r="MF101" i="5" s="1"/>
  <c r="MG101" i="5" s="1"/>
  <c r="MH101" i="5" s="1"/>
  <c r="NV101" i="5"/>
  <c r="NW101" i="5" s="1"/>
  <c r="NX101" i="5" s="1"/>
  <c r="NY101" i="5" s="1"/>
  <c r="IW112" i="5"/>
  <c r="IX112" i="5" s="1"/>
  <c r="IY112" i="5" s="1"/>
  <c r="IZ112" i="5" s="1"/>
  <c r="AP37" i="5"/>
  <c r="AQ37" i="5" s="1"/>
  <c r="AR37" i="5" s="1"/>
  <c r="GG3" i="4"/>
  <c r="ST116" i="4"/>
  <c r="SS116" i="4"/>
  <c r="SQ116" i="4"/>
  <c r="SP116" i="4"/>
  <c r="SO116" i="4"/>
  <c r="SN116" i="4"/>
  <c r="SM116" i="4"/>
  <c r="SI116" i="4"/>
  <c r="SH116" i="4"/>
  <c r="SF116" i="4"/>
  <c r="SE116" i="4"/>
  <c r="SD116" i="4"/>
  <c r="SC116" i="4"/>
  <c r="SB116" i="4"/>
  <c r="SA116" i="4"/>
  <c r="RZ116" i="4"/>
  <c r="RY116" i="4"/>
  <c r="RX116" i="4"/>
  <c r="RW116" i="4"/>
  <c r="SL3" i="4"/>
  <c r="RV3" i="4"/>
  <c r="RT116" i="4"/>
  <c r="RR116" i="4"/>
  <c r="RQ116" i="4"/>
  <c r="RP116" i="4"/>
  <c r="RO116" i="4"/>
  <c r="RN116" i="4"/>
  <c r="RM116" i="4"/>
  <c r="RL116" i="4"/>
  <c r="RK116" i="4"/>
  <c r="RJ116" i="4"/>
  <c r="RI116" i="4"/>
  <c r="RH116" i="4"/>
  <c r="RC116" i="4"/>
  <c r="RB116" i="4"/>
  <c r="QZ116" i="4"/>
  <c r="QY116" i="4"/>
  <c r="QX116" i="4"/>
  <c r="QW116" i="4"/>
  <c r="QV116" i="4"/>
  <c r="QR116" i="4"/>
  <c r="QO116" i="4"/>
  <c r="QN116" i="4"/>
  <c r="QM116" i="4"/>
  <c r="QL116" i="4"/>
  <c r="QK116" i="4"/>
  <c r="QJ116" i="4"/>
  <c r="QI116" i="4"/>
  <c r="QH116" i="4"/>
  <c r="QG116" i="4"/>
  <c r="QF116" i="4"/>
  <c r="QU3" i="4"/>
  <c r="QP116" i="4"/>
  <c r="QE3" i="4"/>
  <c r="QC116" i="4"/>
  <c r="QA116" i="4"/>
  <c r="PZ116" i="4"/>
  <c r="PY116" i="4"/>
  <c r="PX116" i="4"/>
  <c r="PW116" i="4"/>
  <c r="PV116" i="4"/>
  <c r="PU116" i="4"/>
  <c r="PT116" i="4"/>
  <c r="PS116" i="4"/>
  <c r="PR116" i="4"/>
  <c r="PQ116" i="4"/>
  <c r="PL116" i="4"/>
  <c r="PK116" i="4"/>
  <c r="PI116" i="4"/>
  <c r="PH116" i="4"/>
  <c r="PG116" i="4"/>
  <c r="PF116" i="4"/>
  <c r="PE116" i="4"/>
  <c r="PA116" i="4"/>
  <c r="OZ116" i="4"/>
  <c r="OX116" i="4"/>
  <c r="OW116" i="4"/>
  <c r="OV116" i="4"/>
  <c r="OU116" i="4"/>
  <c r="OT116" i="4"/>
  <c r="OS116" i="4"/>
  <c r="OR116" i="4"/>
  <c r="OQ116" i="4"/>
  <c r="OP116" i="4"/>
  <c r="OO116" i="4"/>
  <c r="PD3" i="4"/>
  <c r="ON3" i="4"/>
  <c r="OK3" i="4" s="1"/>
  <c r="OL116" i="4"/>
  <c r="OJ116" i="4"/>
  <c r="OI116" i="4"/>
  <c r="OH116" i="4"/>
  <c r="OG116" i="4"/>
  <c r="OF116" i="4"/>
  <c r="OE116" i="4"/>
  <c r="OD116" i="4"/>
  <c r="OC116" i="4"/>
  <c r="OB116" i="4"/>
  <c r="OA116" i="4"/>
  <c r="NZ116" i="4"/>
  <c r="NU116" i="4"/>
  <c r="NT116" i="4"/>
  <c r="NR116" i="4"/>
  <c r="NQ116" i="4"/>
  <c r="NP116" i="4"/>
  <c r="NO116" i="4"/>
  <c r="NN116" i="4"/>
  <c r="NJ116" i="4"/>
  <c r="NI116" i="4"/>
  <c r="NG116" i="4"/>
  <c r="NF116" i="4"/>
  <c r="NE116" i="4"/>
  <c r="ND116" i="4"/>
  <c r="NC116" i="4"/>
  <c r="NB116" i="4"/>
  <c r="NA116" i="4"/>
  <c r="MZ116" i="4"/>
  <c r="MY116" i="4"/>
  <c r="MX116" i="4"/>
  <c r="NM3" i="4"/>
  <c r="NM116" i="4" s="1"/>
  <c r="MW3" i="4"/>
  <c r="MU116" i="4"/>
  <c r="MS116" i="4"/>
  <c r="MR116" i="4"/>
  <c r="MQ116" i="4"/>
  <c r="MP116" i="4"/>
  <c r="MO116" i="4"/>
  <c r="MN116" i="4"/>
  <c r="MM116" i="4"/>
  <c r="ML116" i="4"/>
  <c r="MK116" i="4"/>
  <c r="MJ116" i="4"/>
  <c r="MI116" i="4"/>
  <c r="MD116" i="4"/>
  <c r="MC116" i="4"/>
  <c r="MA116" i="4"/>
  <c r="LZ116" i="4"/>
  <c r="LY116" i="4"/>
  <c r="LX116" i="4"/>
  <c r="LW116" i="4"/>
  <c r="LS116" i="4"/>
  <c r="LR116" i="4"/>
  <c r="LP116" i="4"/>
  <c r="LO116" i="4"/>
  <c r="LN116" i="4"/>
  <c r="LM116" i="4"/>
  <c r="LL116" i="4"/>
  <c r="LK116" i="4"/>
  <c r="LJ116" i="4"/>
  <c r="LI116" i="4"/>
  <c r="LH116" i="4"/>
  <c r="LG116" i="4"/>
  <c r="LV3" i="4"/>
  <c r="LF3" i="4"/>
  <c r="LD116" i="4"/>
  <c r="LB116" i="4"/>
  <c r="LA116" i="4"/>
  <c r="KZ116" i="4"/>
  <c r="KY116" i="4"/>
  <c r="KX116" i="4"/>
  <c r="KW116" i="4"/>
  <c r="KV116" i="4"/>
  <c r="KU116" i="4"/>
  <c r="KT116" i="4"/>
  <c r="KS116" i="4"/>
  <c r="KR116" i="4"/>
  <c r="KM116" i="4"/>
  <c r="KL116" i="4"/>
  <c r="KJ116" i="4"/>
  <c r="KI116" i="4"/>
  <c r="KH116" i="4"/>
  <c r="KG116" i="4"/>
  <c r="KF116" i="4"/>
  <c r="KB116" i="4"/>
  <c r="KA116" i="4"/>
  <c r="JY116" i="4"/>
  <c r="JX116" i="4"/>
  <c r="JW116" i="4"/>
  <c r="JV116" i="4"/>
  <c r="JU116" i="4"/>
  <c r="JT116" i="4"/>
  <c r="JS116" i="4"/>
  <c r="JR116" i="4"/>
  <c r="JQ116" i="4"/>
  <c r="JP116" i="4"/>
  <c r="JZ116" i="4"/>
  <c r="KE3" i="4"/>
  <c r="JO3" i="4"/>
  <c r="JM116" i="4"/>
  <c r="JK116" i="4"/>
  <c r="JJ116" i="4"/>
  <c r="JI116" i="4"/>
  <c r="JH116" i="4"/>
  <c r="JG116" i="4"/>
  <c r="JF116" i="4"/>
  <c r="JE116" i="4"/>
  <c r="JD116" i="4"/>
  <c r="JC116" i="4"/>
  <c r="JB116" i="4"/>
  <c r="JA116" i="4"/>
  <c r="IV116" i="4"/>
  <c r="IU116" i="4"/>
  <c r="IS116" i="4"/>
  <c r="IR116" i="4"/>
  <c r="IQ116" i="4"/>
  <c r="IP116" i="4"/>
  <c r="IO116" i="4"/>
  <c r="IK116" i="4"/>
  <c r="IJ116" i="4"/>
  <c r="IH116" i="4"/>
  <c r="IG116" i="4"/>
  <c r="IF116" i="4"/>
  <c r="IE116" i="4"/>
  <c r="ID116" i="4"/>
  <c r="IC116" i="4"/>
  <c r="IB116" i="4"/>
  <c r="IA116" i="4"/>
  <c r="HZ116" i="4"/>
  <c r="HY116" i="4"/>
  <c r="IN3" i="4"/>
  <c r="HX3" i="4"/>
  <c r="HV116" i="4"/>
  <c r="HT116" i="4"/>
  <c r="HS116" i="4"/>
  <c r="HR116" i="4"/>
  <c r="HQ116" i="4"/>
  <c r="HP116" i="4"/>
  <c r="HO116" i="4"/>
  <c r="HN116" i="4"/>
  <c r="HM116" i="4"/>
  <c r="HL116" i="4"/>
  <c r="HK116" i="4"/>
  <c r="HJ116" i="4"/>
  <c r="HE116" i="4"/>
  <c r="HD116" i="4"/>
  <c r="HB116" i="4"/>
  <c r="HA116" i="4"/>
  <c r="GZ116" i="4"/>
  <c r="GY116" i="4"/>
  <c r="GX116" i="4"/>
  <c r="GT116" i="4"/>
  <c r="GS116" i="4"/>
  <c r="GQ116" i="4"/>
  <c r="GP116" i="4"/>
  <c r="GO116" i="4"/>
  <c r="GN116" i="4"/>
  <c r="GM116" i="4"/>
  <c r="GL116" i="4"/>
  <c r="GK116" i="4"/>
  <c r="GJ116" i="4"/>
  <c r="GI116" i="4"/>
  <c r="GH116" i="4"/>
  <c r="GW3" i="4"/>
  <c r="GE116" i="4"/>
  <c r="GC116" i="4"/>
  <c r="GB116" i="4"/>
  <c r="GA116" i="4"/>
  <c r="FZ116" i="4"/>
  <c r="FY116" i="4"/>
  <c r="FX116" i="4"/>
  <c r="FW116" i="4"/>
  <c r="FV116" i="4"/>
  <c r="FU116" i="4"/>
  <c r="FT116" i="4"/>
  <c r="FS116" i="4"/>
  <c r="FN116" i="4"/>
  <c r="FM116" i="4"/>
  <c r="FK116" i="4"/>
  <c r="FJ116" i="4"/>
  <c r="FI116" i="4"/>
  <c r="FH116" i="4"/>
  <c r="FG116" i="4"/>
  <c r="FC116" i="4"/>
  <c r="FB116" i="4"/>
  <c r="EZ116" i="4"/>
  <c r="EY116" i="4"/>
  <c r="EX116" i="4"/>
  <c r="EW116" i="4"/>
  <c r="EV116" i="4"/>
  <c r="EU116" i="4"/>
  <c r="ET116" i="4"/>
  <c r="ES116" i="4"/>
  <c r="ER116" i="4"/>
  <c r="EQ116" i="4"/>
  <c r="FF3" i="4"/>
  <c r="FF116" i="4" s="1"/>
  <c r="FA3" i="4"/>
  <c r="EN116" i="4"/>
  <c r="EL116" i="4"/>
  <c r="EK116" i="4"/>
  <c r="EJ116" i="4"/>
  <c r="EI116" i="4"/>
  <c r="EH116" i="4"/>
  <c r="EG116" i="4"/>
  <c r="EF116" i="4"/>
  <c r="EE116" i="4"/>
  <c r="ED116" i="4"/>
  <c r="EC116" i="4"/>
  <c r="EB116" i="4"/>
  <c r="DW116" i="4"/>
  <c r="DV116" i="4"/>
  <c r="DT116" i="4"/>
  <c r="DS116" i="4"/>
  <c r="DR116" i="4"/>
  <c r="DQ116" i="4"/>
  <c r="DP116" i="4"/>
  <c r="DL116" i="4"/>
  <c r="DK116" i="4"/>
  <c r="DI116" i="4"/>
  <c r="DH116" i="4"/>
  <c r="DG116" i="4"/>
  <c r="DF116" i="4"/>
  <c r="DE116" i="4"/>
  <c r="DD116" i="4"/>
  <c r="DC116" i="4"/>
  <c r="DB116" i="4"/>
  <c r="DA116" i="4"/>
  <c r="CZ116" i="4"/>
  <c r="DJ116" i="4"/>
  <c r="CY3" i="4"/>
  <c r="CW116" i="4"/>
  <c r="CU116" i="4"/>
  <c r="CT116" i="4"/>
  <c r="CS116" i="4"/>
  <c r="CR116" i="4"/>
  <c r="CQ116" i="4"/>
  <c r="CP116" i="4"/>
  <c r="CO116" i="4"/>
  <c r="CN116" i="4"/>
  <c r="CM116" i="4"/>
  <c r="CL116" i="4"/>
  <c r="CK116" i="4"/>
  <c r="BS3" i="4"/>
  <c r="AT116" i="4"/>
  <c r="CF116" i="4"/>
  <c r="CE116" i="4"/>
  <c r="CC116" i="4"/>
  <c r="CB116" i="4"/>
  <c r="CA116" i="4"/>
  <c r="BZ116" i="4"/>
  <c r="BY116" i="4"/>
  <c r="BU116" i="4"/>
  <c r="BT116" i="4"/>
  <c r="BR116" i="4"/>
  <c r="BQ116" i="4"/>
  <c r="BP116" i="4"/>
  <c r="BO116" i="4"/>
  <c r="BN116" i="4"/>
  <c r="BM116" i="4"/>
  <c r="BL116" i="4"/>
  <c r="BK116" i="4"/>
  <c r="BJ116" i="4"/>
  <c r="BI116" i="4"/>
  <c r="BF116" i="4"/>
  <c r="BD116" i="4"/>
  <c r="BC116" i="4"/>
  <c r="BB116" i="4"/>
  <c r="BA116" i="4"/>
  <c r="AZ116" i="4"/>
  <c r="AY116" i="4"/>
  <c r="AX116" i="4"/>
  <c r="AW116" i="4"/>
  <c r="AV116" i="4"/>
  <c r="AU116" i="4"/>
  <c r="AO116" i="4"/>
  <c r="AN116" i="4"/>
  <c r="AL116" i="4"/>
  <c r="AK116" i="4"/>
  <c r="AJ116" i="4"/>
  <c r="AI116" i="4"/>
  <c r="AH116" i="4"/>
  <c r="AD116" i="4"/>
  <c r="AC116" i="4"/>
  <c r="AA116" i="4"/>
  <c r="Z116" i="4"/>
  <c r="Y116" i="4"/>
  <c r="X116" i="4"/>
  <c r="W116" i="4"/>
  <c r="V116" i="4"/>
  <c r="U116" i="4"/>
  <c r="T116" i="4"/>
  <c r="S116" i="4"/>
  <c r="R116" i="4"/>
  <c r="P116" i="4"/>
  <c r="N116" i="4"/>
  <c r="M116" i="4"/>
  <c r="L116" i="4"/>
  <c r="K116" i="4"/>
  <c r="J116" i="4"/>
  <c r="I116" i="4"/>
  <c r="H116" i="4"/>
  <c r="G116" i="4"/>
  <c r="F116" i="4"/>
  <c r="E116" i="4"/>
  <c r="D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BH3" i="4"/>
  <c r="AB3" i="4"/>
  <c r="Q3" i="4"/>
  <c r="AG12" i="1"/>
  <c r="CF102" i="1"/>
  <c r="CE102" i="1"/>
  <c r="CC102" i="1"/>
  <c r="CB102" i="1"/>
  <c r="CA102" i="1"/>
  <c r="BZ102" i="1"/>
  <c r="BY102" i="1"/>
  <c r="BU102" i="1"/>
  <c r="BT102" i="1"/>
  <c r="BR102" i="1"/>
  <c r="BQ102" i="1"/>
  <c r="BP102" i="1"/>
  <c r="BO102" i="1"/>
  <c r="BN102" i="1"/>
  <c r="BM102" i="1"/>
  <c r="BL102" i="1"/>
  <c r="BK102" i="1"/>
  <c r="BJ102" i="1"/>
  <c r="BI102" i="1"/>
  <c r="BF102" i="1"/>
  <c r="BD102" i="1"/>
  <c r="BC102" i="1"/>
  <c r="BB102" i="1"/>
  <c r="BA102" i="1"/>
  <c r="AZ102" i="1"/>
  <c r="AY102" i="1"/>
  <c r="AX102" i="1"/>
  <c r="AW102" i="1"/>
  <c r="AV102" i="1"/>
  <c r="AU102" i="1"/>
  <c r="AT102" i="1"/>
  <c r="BS101" i="1"/>
  <c r="BH101" i="1"/>
  <c r="BE101" i="1" s="1"/>
  <c r="BS100" i="1"/>
  <c r="BH100" i="1"/>
  <c r="BE100" i="1" s="1"/>
  <c r="BS99" i="1"/>
  <c r="BH99" i="1"/>
  <c r="BE99" i="1" s="1"/>
  <c r="BS98" i="1"/>
  <c r="BH98" i="1"/>
  <c r="BE98" i="1" s="1"/>
  <c r="BS97" i="1"/>
  <c r="BH97" i="1"/>
  <c r="BE97" i="1" s="1"/>
  <c r="BS96" i="1"/>
  <c r="BH96" i="1"/>
  <c r="BE96" i="1" s="1"/>
  <c r="BS95" i="1"/>
  <c r="BH95" i="1"/>
  <c r="BE95" i="1" s="1"/>
  <c r="BS94" i="1"/>
  <c r="BH94" i="1"/>
  <c r="BE94" i="1" s="1"/>
  <c r="BS93" i="1"/>
  <c r="BH93" i="1"/>
  <c r="BE93" i="1" s="1"/>
  <c r="BS92" i="1"/>
  <c r="BH92" i="1"/>
  <c r="BE92" i="1" s="1"/>
  <c r="BS91" i="1"/>
  <c r="BH91" i="1"/>
  <c r="BE91" i="1" s="1"/>
  <c r="BS90" i="1"/>
  <c r="BH90" i="1"/>
  <c r="BE90" i="1" s="1"/>
  <c r="BS89" i="1"/>
  <c r="BH89" i="1"/>
  <c r="BE89" i="1" s="1"/>
  <c r="BS88" i="1"/>
  <c r="BH88" i="1"/>
  <c r="BE88" i="1" s="1"/>
  <c r="BS87" i="1"/>
  <c r="BH87" i="1"/>
  <c r="BE87" i="1" s="1"/>
  <c r="BS86" i="1"/>
  <c r="BH86" i="1"/>
  <c r="BE86" i="1" s="1"/>
  <c r="BS85" i="1"/>
  <c r="BH85" i="1"/>
  <c r="BE85" i="1" s="1"/>
  <c r="BS84" i="1"/>
  <c r="BH84" i="1"/>
  <c r="BE84" i="1" s="1"/>
  <c r="BS83" i="1"/>
  <c r="BH83" i="1"/>
  <c r="BE83" i="1" s="1"/>
  <c r="BS82" i="1"/>
  <c r="BH82" i="1"/>
  <c r="BE82" i="1" s="1"/>
  <c r="BS81" i="1"/>
  <c r="BH81" i="1"/>
  <c r="BE81" i="1" s="1"/>
  <c r="BS80" i="1"/>
  <c r="BH80" i="1"/>
  <c r="BE80" i="1" s="1"/>
  <c r="BS79" i="1"/>
  <c r="BH79" i="1"/>
  <c r="BE79" i="1" s="1"/>
  <c r="BS78" i="1"/>
  <c r="BH78" i="1"/>
  <c r="BE78" i="1" s="1"/>
  <c r="BS77" i="1"/>
  <c r="BH77" i="1"/>
  <c r="BE77" i="1" s="1"/>
  <c r="BS76" i="1"/>
  <c r="BH76" i="1"/>
  <c r="BE76" i="1" s="1"/>
  <c r="BS75" i="1"/>
  <c r="BH75" i="1"/>
  <c r="BE75" i="1" s="1"/>
  <c r="BS74" i="1"/>
  <c r="BH74" i="1"/>
  <c r="BE74" i="1" s="1"/>
  <c r="BS73" i="1"/>
  <c r="BH73" i="1"/>
  <c r="BE73" i="1" s="1"/>
  <c r="BS72" i="1"/>
  <c r="BH72" i="1"/>
  <c r="BE72" i="1" s="1"/>
  <c r="BS71" i="1"/>
  <c r="BH71" i="1"/>
  <c r="BE71" i="1" s="1"/>
  <c r="BS70" i="1"/>
  <c r="BH70" i="1"/>
  <c r="BE70" i="1" s="1"/>
  <c r="BS69" i="1"/>
  <c r="BH69" i="1"/>
  <c r="BE69" i="1" s="1"/>
  <c r="BS68" i="1"/>
  <c r="BH68" i="1"/>
  <c r="BE68" i="1" s="1"/>
  <c r="BS67" i="1"/>
  <c r="BH67" i="1"/>
  <c r="BE67" i="1" s="1"/>
  <c r="BS66" i="1"/>
  <c r="BH66" i="1"/>
  <c r="BE66" i="1" s="1"/>
  <c r="BS65" i="1"/>
  <c r="BH65" i="1"/>
  <c r="BE65" i="1" s="1"/>
  <c r="BS64" i="1"/>
  <c r="BH64" i="1"/>
  <c r="BE64" i="1" s="1"/>
  <c r="BS63" i="1"/>
  <c r="BH63" i="1"/>
  <c r="BE63" i="1" s="1"/>
  <c r="BS62" i="1"/>
  <c r="BH62" i="1"/>
  <c r="BE62" i="1" s="1"/>
  <c r="BS61" i="1"/>
  <c r="BH61" i="1"/>
  <c r="BE61" i="1" s="1"/>
  <c r="BS60" i="1"/>
  <c r="BH60" i="1"/>
  <c r="BE60" i="1" s="1"/>
  <c r="BS59" i="1"/>
  <c r="BH59" i="1"/>
  <c r="BE59" i="1" s="1"/>
  <c r="BS58" i="1"/>
  <c r="BH58" i="1"/>
  <c r="BE58" i="1" s="1"/>
  <c r="CG57" i="1"/>
  <c r="BS57" i="1"/>
  <c r="BH57" i="1"/>
  <c r="BE57" i="1" s="1"/>
  <c r="BS56" i="1"/>
  <c r="BH56" i="1"/>
  <c r="BE56" i="1" s="1"/>
  <c r="BS55" i="1"/>
  <c r="BH55" i="1"/>
  <c r="BE55" i="1" s="1"/>
  <c r="CG54" i="1"/>
  <c r="BS54" i="1"/>
  <c r="BH54" i="1"/>
  <c r="BE54" i="1" s="1"/>
  <c r="BS53" i="1"/>
  <c r="BH53" i="1"/>
  <c r="BE53" i="1" s="1"/>
  <c r="CG52" i="1"/>
  <c r="BS52" i="1"/>
  <c r="BH52" i="1"/>
  <c r="BE52" i="1" s="1"/>
  <c r="BS51" i="1"/>
  <c r="BH51" i="1"/>
  <c r="BE51" i="1" s="1"/>
  <c r="CG50" i="1"/>
  <c r="BS50" i="1"/>
  <c r="BH50" i="1"/>
  <c r="BE50" i="1" s="1"/>
  <c r="BS49" i="1"/>
  <c r="BH49" i="1"/>
  <c r="BE49" i="1" s="1"/>
  <c r="CG48" i="1"/>
  <c r="BS48" i="1"/>
  <c r="BH48" i="1"/>
  <c r="BE48" i="1" s="1"/>
  <c r="BS47" i="1"/>
  <c r="BH47" i="1"/>
  <c r="BE47" i="1" s="1"/>
  <c r="BS46" i="1"/>
  <c r="BH46" i="1"/>
  <c r="BE46" i="1" s="1"/>
  <c r="BS45" i="1"/>
  <c r="BH45" i="1"/>
  <c r="BE45" i="1" s="1"/>
  <c r="CG44" i="1"/>
  <c r="BS44" i="1"/>
  <c r="BH44" i="1"/>
  <c r="BE44" i="1" s="1"/>
  <c r="CG43" i="1"/>
  <c r="BS43" i="1"/>
  <c r="BH43" i="1"/>
  <c r="BE43" i="1" s="1"/>
  <c r="BS42" i="1"/>
  <c r="BH42" i="1"/>
  <c r="BE42" i="1" s="1"/>
  <c r="BS41" i="1"/>
  <c r="BH41" i="1"/>
  <c r="BE41" i="1" s="1"/>
  <c r="BS40" i="1"/>
  <c r="BH40" i="1"/>
  <c r="BE40" i="1" s="1"/>
  <c r="CG39" i="1"/>
  <c r="BS39" i="1"/>
  <c r="BH39" i="1"/>
  <c r="BE39" i="1" s="1"/>
  <c r="BS38" i="1"/>
  <c r="BH38" i="1"/>
  <c r="BE38" i="1" s="1"/>
  <c r="BS37" i="1"/>
  <c r="BH37" i="1"/>
  <c r="BE37" i="1" s="1"/>
  <c r="BS36" i="1"/>
  <c r="BH36" i="1"/>
  <c r="BE36" i="1" s="1"/>
  <c r="BS35" i="1"/>
  <c r="BH35" i="1"/>
  <c r="BE35" i="1" s="1"/>
  <c r="BS34" i="1"/>
  <c r="BH34" i="1"/>
  <c r="BE34" i="1" s="1"/>
  <c r="CG33" i="1"/>
  <c r="BS33" i="1"/>
  <c r="BH33" i="1"/>
  <c r="BE33" i="1" s="1"/>
  <c r="CG32" i="1"/>
  <c r="BS32" i="1"/>
  <c r="BH32" i="1"/>
  <c r="BE32" i="1" s="1"/>
  <c r="BS31" i="1"/>
  <c r="BH31" i="1"/>
  <c r="BE31" i="1" s="1"/>
  <c r="BS30" i="1"/>
  <c r="BH30" i="1"/>
  <c r="BE30" i="1" s="1"/>
  <c r="BS29" i="1"/>
  <c r="BH29" i="1"/>
  <c r="BE29" i="1" s="1"/>
  <c r="BS28" i="1"/>
  <c r="BH28" i="1"/>
  <c r="BE28" i="1" s="1"/>
  <c r="BS27" i="1"/>
  <c r="BH27" i="1"/>
  <c r="BE27" i="1" s="1"/>
  <c r="BS26" i="1"/>
  <c r="BH26" i="1"/>
  <c r="BE26" i="1" s="1"/>
  <c r="BS25" i="1"/>
  <c r="BH25" i="1"/>
  <c r="BE25" i="1" s="1"/>
  <c r="BS24" i="1"/>
  <c r="BH24" i="1"/>
  <c r="BE24" i="1" s="1"/>
  <c r="BS23" i="1"/>
  <c r="BH23" i="1"/>
  <c r="BE23" i="1" s="1"/>
  <c r="BS22" i="1"/>
  <c r="BH22" i="1"/>
  <c r="BE22" i="1" s="1"/>
  <c r="BS21" i="1"/>
  <c r="BH21" i="1"/>
  <c r="BE21" i="1" s="1"/>
  <c r="BS20" i="1"/>
  <c r="BH20" i="1"/>
  <c r="BE20" i="1" s="1"/>
  <c r="BS19" i="1"/>
  <c r="BH19" i="1"/>
  <c r="BE19" i="1" s="1"/>
  <c r="BS18" i="1"/>
  <c r="BH18" i="1"/>
  <c r="BE18" i="1" s="1"/>
  <c r="BS17" i="1"/>
  <c r="BH17" i="1"/>
  <c r="BE17" i="1" s="1"/>
  <c r="BS16" i="1"/>
  <c r="BH16" i="1"/>
  <c r="BE16" i="1" s="1"/>
  <c r="BS15" i="1"/>
  <c r="BH15" i="1"/>
  <c r="BE15" i="1" s="1"/>
  <c r="BS14" i="1"/>
  <c r="BH14" i="1"/>
  <c r="BE14" i="1" s="1"/>
  <c r="BS13" i="1"/>
  <c r="BH13" i="1"/>
  <c r="BE13" i="1" s="1"/>
  <c r="BS12" i="1"/>
  <c r="BH12" i="1"/>
  <c r="BE12" i="1" s="1"/>
  <c r="BX11" i="1"/>
  <c r="BS11" i="1"/>
  <c r="BH11" i="1"/>
  <c r="BX10" i="1"/>
  <c r="BS10" i="1"/>
  <c r="BH10" i="1"/>
  <c r="BX9" i="1"/>
  <c r="BS9" i="1"/>
  <c r="BH9" i="1"/>
  <c r="BX8" i="1"/>
  <c r="BS8" i="1"/>
  <c r="BH8" i="1"/>
  <c r="BE8" i="1" s="1"/>
  <c r="BX7" i="1"/>
  <c r="BS7" i="1"/>
  <c r="BH7" i="1"/>
  <c r="BE7" i="1" s="1"/>
  <c r="BX6" i="1"/>
  <c r="BS6" i="1"/>
  <c r="BH6" i="1"/>
  <c r="BE6" i="1" s="1"/>
  <c r="BX5" i="1"/>
  <c r="BS5" i="1"/>
  <c r="BH5" i="1"/>
  <c r="BE5" i="1" s="1"/>
  <c r="BX4" i="1"/>
  <c r="BS4" i="1"/>
  <c r="BH4" i="1"/>
  <c r="BE4" i="1" s="1"/>
  <c r="BX3" i="1"/>
  <c r="BS3" i="1"/>
  <c r="BH3" i="1"/>
  <c r="I89" i="2"/>
  <c r="I90" i="2"/>
  <c r="I96" i="2"/>
  <c r="I100" i="2"/>
  <c r="I101" i="2"/>
  <c r="I105" i="2"/>
  <c r="I107" i="2"/>
  <c r="I109" i="2"/>
  <c r="I111" i="2"/>
  <c r="I114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60" i="2"/>
  <c r="HG5" i="6" l="1"/>
  <c r="HH5" i="6" s="1"/>
  <c r="TD9" i="6"/>
  <c r="TE9" i="6" s="1"/>
  <c r="TD97" i="6"/>
  <c r="TE97" i="6" s="1"/>
  <c r="TD68" i="6"/>
  <c r="TE68" i="6" s="1"/>
  <c r="TD103" i="6"/>
  <c r="TE103" i="6" s="1"/>
  <c r="TD49" i="6"/>
  <c r="TE49" i="6" s="1"/>
  <c r="TD8" i="6"/>
  <c r="TE8" i="6" s="1"/>
  <c r="TD90" i="6"/>
  <c r="TE90" i="6" s="1"/>
  <c r="TD70" i="6"/>
  <c r="TE70" i="6" s="1"/>
  <c r="TD113" i="6"/>
  <c r="TE113" i="6" s="1"/>
  <c r="TD125" i="6"/>
  <c r="TE125" i="6" s="1"/>
  <c r="NW115" i="6"/>
  <c r="NX115" i="6" s="1"/>
  <c r="NW82" i="6"/>
  <c r="NW120" i="6"/>
  <c r="NX120" i="6" s="1"/>
  <c r="NW41" i="6"/>
  <c r="NX41" i="6" s="1"/>
  <c r="NW108" i="6"/>
  <c r="NX108" i="6" s="1"/>
  <c r="NW93" i="6"/>
  <c r="NX93" i="6" s="1"/>
  <c r="NW91" i="6"/>
  <c r="NX91" i="6" s="1"/>
  <c r="NW45" i="6"/>
  <c r="NX45" i="6" s="1"/>
  <c r="NW48" i="6"/>
  <c r="NX48" i="6" s="1"/>
  <c r="NW43" i="6"/>
  <c r="NW46" i="6"/>
  <c r="NX46" i="6" s="1"/>
  <c r="NW42" i="6"/>
  <c r="NX42" i="6" s="1"/>
  <c r="NW44" i="6"/>
  <c r="NX44" i="6" s="1"/>
  <c r="NW121" i="6"/>
  <c r="NX121" i="6" s="1"/>
  <c r="NW119" i="6"/>
  <c r="NX119" i="6" s="1"/>
  <c r="NW106" i="6"/>
  <c r="NX106" i="6" s="1"/>
  <c r="NW107" i="6"/>
  <c r="NX107" i="6" s="1"/>
  <c r="NW110" i="6"/>
  <c r="NX110" i="6" s="1"/>
  <c r="NW109" i="6"/>
  <c r="NX109" i="6" s="1"/>
  <c r="NW111" i="6"/>
  <c r="NX111" i="6" s="1"/>
  <c r="NW112" i="6"/>
  <c r="NX112" i="6" s="1"/>
  <c r="NW117" i="6"/>
  <c r="NX117" i="6" s="1"/>
  <c r="NW118" i="6"/>
  <c r="NX118" i="6" s="1"/>
  <c r="NW122" i="6"/>
  <c r="NX122" i="6" s="1"/>
  <c r="NW123" i="6"/>
  <c r="NX123" i="6" s="1"/>
  <c r="NW124" i="6"/>
  <c r="NX124" i="6" s="1"/>
  <c r="NW126" i="6"/>
  <c r="NX126" i="6" s="1"/>
  <c r="NW105" i="6"/>
  <c r="NW102" i="6"/>
  <c r="NX102" i="6" s="1"/>
  <c r="NW101" i="6"/>
  <c r="NX101" i="6" s="1"/>
  <c r="NW100" i="6"/>
  <c r="NX100" i="6" s="1"/>
  <c r="NW99" i="6"/>
  <c r="NX99" i="6" s="1"/>
  <c r="NW98" i="6"/>
  <c r="NX98" i="6" s="1"/>
  <c r="NW96" i="6"/>
  <c r="NX96" i="6" s="1"/>
  <c r="NW69" i="6"/>
  <c r="NX69" i="6" s="1"/>
  <c r="NW71" i="6"/>
  <c r="NX71" i="6" s="1"/>
  <c r="NW73" i="6"/>
  <c r="NX73" i="6" s="1"/>
  <c r="NW74" i="6"/>
  <c r="NX74" i="6" s="1"/>
  <c r="NW75" i="6"/>
  <c r="NW76" i="6"/>
  <c r="NX76" i="6" s="1"/>
  <c r="NW77" i="6"/>
  <c r="NX77" i="6" s="1"/>
  <c r="NW78" i="6"/>
  <c r="NX78" i="6" s="1"/>
  <c r="NW79" i="6"/>
  <c r="NX79" i="6" s="1"/>
  <c r="NW80" i="6"/>
  <c r="NX80" i="6" s="1"/>
  <c r="NW83" i="6"/>
  <c r="NX83" i="6" s="1"/>
  <c r="NW84" i="6"/>
  <c r="NX84" i="6" s="1"/>
  <c r="NW86" i="6"/>
  <c r="NW87" i="6"/>
  <c r="NX87" i="6" s="1"/>
  <c r="NW64" i="6"/>
  <c r="NX64" i="6" s="1"/>
  <c r="NW63" i="6"/>
  <c r="NX63" i="6" s="1"/>
  <c r="NW62" i="6"/>
  <c r="NX62" i="6" s="1"/>
  <c r="NW61" i="6"/>
  <c r="NX61" i="6" s="1"/>
  <c r="NW60" i="6"/>
  <c r="NX60" i="6" s="1"/>
  <c r="NW56" i="6"/>
  <c r="NX56" i="6" s="1"/>
  <c r="NW55" i="6"/>
  <c r="NX55" i="6" s="1"/>
  <c r="NW51" i="6"/>
  <c r="NX51" i="6" s="1"/>
  <c r="NW50" i="6"/>
  <c r="NX50" i="6" s="1"/>
  <c r="KO15" i="6"/>
  <c r="KP15" i="6" s="1"/>
  <c r="KO4" i="6"/>
  <c r="KP4" i="6" s="1"/>
  <c r="KO7" i="6"/>
  <c r="KO11" i="6"/>
  <c r="KP11" i="6" s="1"/>
  <c r="KO12" i="6"/>
  <c r="KP12" i="6" s="1"/>
  <c r="KO16" i="6"/>
  <c r="KP16" i="6" s="1"/>
  <c r="IX12" i="6"/>
  <c r="IY12" i="6" s="1"/>
  <c r="IX15" i="6"/>
  <c r="IY15" i="6" s="1"/>
  <c r="IX16" i="6"/>
  <c r="IY16" i="6" s="1"/>
  <c r="IX14" i="6"/>
  <c r="IY14" i="6" s="1"/>
  <c r="TD94" i="6"/>
  <c r="TE94" i="6" s="1"/>
  <c r="TD26" i="6"/>
  <c r="TE26" i="6" s="1"/>
  <c r="TD89" i="6"/>
  <c r="TE89" i="6" s="1"/>
  <c r="TD25" i="6"/>
  <c r="TE25" i="6" s="1"/>
  <c r="TD28" i="6"/>
  <c r="TE28" i="6" s="1"/>
  <c r="TD54" i="6"/>
  <c r="TE54" i="6" s="1"/>
  <c r="TD27" i="6"/>
  <c r="TE27" i="6" s="1"/>
  <c r="TD92" i="6"/>
  <c r="TE92" i="6" s="1"/>
  <c r="TD23" i="6"/>
  <c r="TE23" i="6" s="1"/>
  <c r="TD58" i="6"/>
  <c r="TE58" i="6" s="1"/>
  <c r="TD81" i="6"/>
  <c r="TE81" i="6" s="1"/>
  <c r="TD21" i="6"/>
  <c r="TE21" i="6" s="1"/>
  <c r="TD19" i="6"/>
  <c r="TE19" i="6" s="1"/>
  <c r="TD30" i="6"/>
  <c r="TE30" i="6" s="1"/>
  <c r="TD95" i="6"/>
  <c r="TE95" i="6" s="1"/>
  <c r="TD24" i="6"/>
  <c r="TE24" i="6" s="1"/>
  <c r="TD57" i="6"/>
  <c r="TE57" i="6" s="1"/>
  <c r="TD47" i="6"/>
  <c r="TE47" i="6" s="1"/>
  <c r="TD85" i="6"/>
  <c r="TE85" i="6" s="1"/>
  <c r="MA127" i="6"/>
  <c r="AL127" i="6"/>
  <c r="CC127" i="6"/>
  <c r="TD104" i="6"/>
  <c r="TE104" i="6" s="1"/>
  <c r="TD114" i="6"/>
  <c r="TE114" i="6" s="1"/>
  <c r="TD22" i="6"/>
  <c r="TE22" i="6" s="1"/>
  <c r="TD53" i="6"/>
  <c r="TE53" i="6" s="1"/>
  <c r="TD65" i="6"/>
  <c r="TE65" i="6" s="1"/>
  <c r="TD66" i="6"/>
  <c r="TE66" i="6" s="1"/>
  <c r="TD18" i="6"/>
  <c r="TE18" i="6" s="1"/>
  <c r="TD59" i="6"/>
  <c r="TE59" i="6" s="1"/>
  <c r="TD20" i="6"/>
  <c r="TE20" i="6" s="1"/>
  <c r="IS127" i="6"/>
  <c r="PI127" i="6"/>
  <c r="KJ127" i="6"/>
  <c r="SU127" i="6"/>
  <c r="FK127" i="6"/>
  <c r="DT127" i="6"/>
  <c r="RB127" i="6"/>
  <c r="NU127" i="6"/>
  <c r="NV3" i="6"/>
  <c r="SZ3" i="4"/>
  <c r="SZ116" i="4" s="1"/>
  <c r="TA96" i="5"/>
  <c r="TB96" i="5" s="1"/>
  <c r="AS96" i="5"/>
  <c r="TA104" i="5"/>
  <c r="TB104" i="5" s="1"/>
  <c r="AS104" i="5"/>
  <c r="EA28" i="5"/>
  <c r="TA28" i="5"/>
  <c r="TB28" i="5" s="1"/>
  <c r="TA21" i="5"/>
  <c r="TB21" i="5" s="1"/>
  <c r="EA21" i="5"/>
  <c r="TA87" i="5"/>
  <c r="TB87" i="5" s="1"/>
  <c r="AS87" i="5"/>
  <c r="AS111" i="5"/>
  <c r="TA111" i="5"/>
  <c r="TB111" i="5" s="1"/>
  <c r="CJ112" i="5"/>
  <c r="TA112" i="5"/>
  <c r="TB112" i="5" s="1"/>
  <c r="TA102" i="5"/>
  <c r="TB102" i="5" s="1"/>
  <c r="AS102" i="5"/>
  <c r="TA6" i="5"/>
  <c r="TB6" i="5" s="1"/>
  <c r="AS6" i="5"/>
  <c r="TA105" i="5"/>
  <c r="TB105" i="5" s="1"/>
  <c r="AS105" i="5"/>
  <c r="CJ113" i="5"/>
  <c r="TA113" i="5"/>
  <c r="TB113" i="5" s="1"/>
  <c r="TA67" i="5"/>
  <c r="TB67" i="5" s="1"/>
  <c r="AS67" i="5"/>
  <c r="TA109" i="5"/>
  <c r="TB109" i="5" s="1"/>
  <c r="AS109" i="5"/>
  <c r="TA97" i="5"/>
  <c r="TB97" i="5" s="1"/>
  <c r="AS97" i="5"/>
  <c r="AS75" i="5"/>
  <c r="TA75" i="5"/>
  <c r="TB75" i="5" s="1"/>
  <c r="TA115" i="5"/>
  <c r="TB115" i="5" s="1"/>
  <c r="AS115" i="5"/>
  <c r="EA48" i="5"/>
  <c r="TA48" i="5"/>
  <c r="TB48" i="5" s="1"/>
  <c r="EA22" i="5"/>
  <c r="TA22" i="5"/>
  <c r="TB22" i="5" s="1"/>
  <c r="TA85" i="5"/>
  <c r="TB85" i="5" s="1"/>
  <c r="AS85" i="5"/>
  <c r="TA106" i="5"/>
  <c r="TB106" i="5" s="1"/>
  <c r="AS106" i="5"/>
  <c r="CJ82" i="5"/>
  <c r="TA82" i="5"/>
  <c r="TB82" i="5" s="1"/>
  <c r="EA19" i="5"/>
  <c r="TA19" i="5"/>
  <c r="TB19" i="5" s="1"/>
  <c r="TA15" i="5"/>
  <c r="TB15" i="5" s="1"/>
  <c r="AS15" i="5"/>
  <c r="TA34" i="5"/>
  <c r="TB34" i="5" s="1"/>
  <c r="AS34" i="5"/>
  <c r="AS49" i="5"/>
  <c r="TA49" i="5"/>
  <c r="TB49" i="5" s="1"/>
  <c r="TA76" i="5"/>
  <c r="TB76" i="5" s="1"/>
  <c r="AS76" i="5"/>
  <c r="CJ69" i="5"/>
  <c r="TA69" i="5"/>
  <c r="TB69" i="5" s="1"/>
  <c r="TA13" i="5"/>
  <c r="TB13" i="5" s="1"/>
  <c r="AS13" i="5"/>
  <c r="EA27" i="5"/>
  <c r="TA27" i="5"/>
  <c r="TB27" i="5" s="1"/>
  <c r="CJ70" i="5"/>
  <c r="TA70" i="5"/>
  <c r="TB70" i="5" s="1"/>
  <c r="CJ86" i="5"/>
  <c r="TA86" i="5"/>
  <c r="TB86" i="5" s="1"/>
  <c r="KQ64" i="5"/>
  <c r="TA64" i="5"/>
  <c r="TB64" i="5" s="1"/>
  <c r="EA25" i="5"/>
  <c r="TA25" i="5"/>
  <c r="TB25" i="5" s="1"/>
  <c r="CJ36" i="5"/>
  <c r="TA36" i="5"/>
  <c r="TB36" i="5" s="1"/>
  <c r="EA84" i="5"/>
  <c r="TA84" i="5"/>
  <c r="TB84" i="5" s="1"/>
  <c r="TA107" i="5"/>
  <c r="TB107" i="5" s="1"/>
  <c r="AS107" i="5"/>
  <c r="TA94" i="5"/>
  <c r="TB94" i="5" s="1"/>
  <c r="AS94" i="5"/>
  <c r="CJ90" i="5"/>
  <c r="TA90" i="5"/>
  <c r="TB90" i="5" s="1"/>
  <c r="TA4" i="5"/>
  <c r="TB4" i="5" s="1"/>
  <c r="AS4" i="5"/>
  <c r="AS114" i="5"/>
  <c r="TA114" i="5"/>
  <c r="TB114" i="5" s="1"/>
  <c r="TA78" i="5"/>
  <c r="TB78" i="5" s="1"/>
  <c r="AS78" i="5"/>
  <c r="TA63" i="5"/>
  <c r="TB63" i="5" s="1"/>
  <c r="AS63" i="5"/>
  <c r="TA51" i="5"/>
  <c r="TB51" i="5" s="1"/>
  <c r="AS51" i="5"/>
  <c r="TA110" i="5"/>
  <c r="TB110" i="5" s="1"/>
  <c r="AS110" i="5"/>
  <c r="AS56" i="5"/>
  <c r="TA56" i="5"/>
  <c r="TB56" i="5" s="1"/>
  <c r="EA18" i="5"/>
  <c r="TA18" i="5"/>
  <c r="TB18" i="5" s="1"/>
  <c r="AS44" i="5"/>
  <c r="TA44" i="5"/>
  <c r="TB44" i="5" s="1"/>
  <c r="TA31" i="5"/>
  <c r="TB31" i="5" s="1"/>
  <c r="AS31" i="5"/>
  <c r="TA16" i="5"/>
  <c r="TB16" i="5" s="1"/>
  <c r="AS16" i="5"/>
  <c r="CJ65" i="5"/>
  <c r="TA65" i="5"/>
  <c r="TB65" i="5" s="1"/>
  <c r="TA47" i="5"/>
  <c r="TB47" i="5" s="1"/>
  <c r="AS47" i="5"/>
  <c r="EA23" i="5"/>
  <c r="TA23" i="5"/>
  <c r="TB23" i="5" s="1"/>
  <c r="CJ59" i="5"/>
  <c r="TA59" i="5"/>
  <c r="TB59" i="5" s="1"/>
  <c r="AS66" i="5"/>
  <c r="TA66" i="5"/>
  <c r="TB66" i="5" s="1"/>
  <c r="CJ55" i="5"/>
  <c r="TA55" i="5"/>
  <c r="TB55" i="5" s="1"/>
  <c r="TA58" i="5"/>
  <c r="TB58" i="5" s="1"/>
  <c r="AS58" i="5"/>
  <c r="TA81" i="5"/>
  <c r="TB81" i="5" s="1"/>
  <c r="AS81" i="5"/>
  <c r="AS43" i="5"/>
  <c r="TA43" i="5"/>
  <c r="TB43" i="5" s="1"/>
  <c r="TA88" i="5"/>
  <c r="TB88" i="5" s="1"/>
  <c r="AS88" i="5"/>
  <c r="CJ33" i="5"/>
  <c r="TA33" i="5"/>
  <c r="TB33" i="5" s="1"/>
  <c r="AS71" i="5"/>
  <c r="TA71" i="5"/>
  <c r="TB71" i="5" s="1"/>
  <c r="FR52" i="5"/>
  <c r="TA52" i="5"/>
  <c r="TB52" i="5" s="1"/>
  <c r="TA54" i="5"/>
  <c r="TB54" i="5" s="1"/>
  <c r="AS54" i="5"/>
  <c r="BV22" i="4"/>
  <c r="BV34" i="4"/>
  <c r="BV46" i="4"/>
  <c r="BV58" i="4"/>
  <c r="BV70" i="4"/>
  <c r="BV82" i="4"/>
  <c r="BV94" i="4"/>
  <c r="BV106" i="4"/>
  <c r="BV6" i="4"/>
  <c r="BV13" i="4"/>
  <c r="BV25" i="4"/>
  <c r="BV37" i="4"/>
  <c r="BV49" i="4"/>
  <c r="BV61" i="4"/>
  <c r="BV73" i="4"/>
  <c r="BV85" i="4"/>
  <c r="BV97" i="4"/>
  <c r="BV109" i="4"/>
  <c r="BV9" i="4"/>
  <c r="BV12" i="4"/>
  <c r="BV27" i="4"/>
  <c r="BV41" i="4"/>
  <c r="BV55" i="4"/>
  <c r="BV69" i="4"/>
  <c r="BV84" i="4"/>
  <c r="BV99" i="4"/>
  <c r="BV113" i="4"/>
  <c r="BV18" i="4"/>
  <c r="BV33" i="4"/>
  <c r="BV50" i="4"/>
  <c r="BV65" i="4"/>
  <c r="BV80" i="4"/>
  <c r="BV96" i="4"/>
  <c r="BV112" i="4"/>
  <c r="BV17" i="4"/>
  <c r="BV35" i="4"/>
  <c r="BV52" i="4"/>
  <c r="BV68" i="4"/>
  <c r="BV87" i="4"/>
  <c r="BV103" i="4"/>
  <c r="BV8" i="4"/>
  <c r="BV19" i="4"/>
  <c r="BV36" i="4"/>
  <c r="BV53" i="4"/>
  <c r="BV71" i="4"/>
  <c r="BV88" i="4"/>
  <c r="BV104" i="4"/>
  <c r="BV10" i="4"/>
  <c r="BV23" i="4"/>
  <c r="BV40" i="4"/>
  <c r="BV57" i="4"/>
  <c r="BV75" i="4"/>
  <c r="BV91" i="4"/>
  <c r="BV108" i="4"/>
  <c r="BV24" i="4"/>
  <c r="BV42" i="4"/>
  <c r="BV59" i="4"/>
  <c r="BV76" i="4"/>
  <c r="BV92" i="4"/>
  <c r="BV110" i="4"/>
  <c r="BV28" i="4"/>
  <c r="BV51" i="4"/>
  <c r="BV78" i="4"/>
  <c r="BV102" i="4"/>
  <c r="BV29" i="4"/>
  <c r="BV54" i="4"/>
  <c r="BV79" i="4"/>
  <c r="BV105" i="4"/>
  <c r="BV16" i="4"/>
  <c r="BV47" i="4"/>
  <c r="BV81" i="4"/>
  <c r="BV114" i="4"/>
  <c r="BV20" i="4"/>
  <c r="BV48" i="4"/>
  <c r="BV83" i="4"/>
  <c r="BV115" i="4"/>
  <c r="BV21" i="4"/>
  <c r="BV56" i="4"/>
  <c r="BV86" i="4"/>
  <c r="BV4" i="4"/>
  <c r="BV26" i="4"/>
  <c r="BV60" i="4"/>
  <c r="BV89" i="4"/>
  <c r="BV5" i="4"/>
  <c r="BV32" i="4"/>
  <c r="BV64" i="4"/>
  <c r="BV95" i="4"/>
  <c r="BV30" i="4"/>
  <c r="BV62" i="4"/>
  <c r="BV90" i="4"/>
  <c r="BV7" i="4"/>
  <c r="BV31" i="4"/>
  <c r="BV63" i="4"/>
  <c r="BV93" i="4"/>
  <c r="BV3" i="4"/>
  <c r="BV14" i="4"/>
  <c r="BV98" i="4"/>
  <c r="BV101" i="4"/>
  <c r="BV15" i="4"/>
  <c r="BV100" i="4"/>
  <c r="BV38" i="4"/>
  <c r="BV39" i="4"/>
  <c r="BV107" i="4"/>
  <c r="BV43" i="4"/>
  <c r="BV111" i="4"/>
  <c r="BV44" i="4"/>
  <c r="BV45" i="4"/>
  <c r="BV66" i="4"/>
  <c r="BV67" i="4"/>
  <c r="BV72" i="4"/>
  <c r="BV11" i="4"/>
  <c r="BV74" i="4"/>
  <c r="BV77" i="4"/>
  <c r="FL116" i="5"/>
  <c r="FO3" i="5"/>
  <c r="EA29" i="5"/>
  <c r="TA29" i="5"/>
  <c r="TB29" i="5" s="1"/>
  <c r="AS100" i="5"/>
  <c r="TA100" i="5"/>
  <c r="TB100" i="5" s="1"/>
  <c r="TA92" i="5"/>
  <c r="TB92" i="5" s="1"/>
  <c r="AS92" i="5"/>
  <c r="AS45" i="5"/>
  <c r="TA45" i="5"/>
  <c r="TB45" i="5" s="1"/>
  <c r="CD116" i="5"/>
  <c r="CG3" i="5"/>
  <c r="TA12" i="5"/>
  <c r="TB12" i="5" s="1"/>
  <c r="AS12" i="5"/>
  <c r="TA39" i="5"/>
  <c r="TB39" i="5" s="1"/>
  <c r="TA83" i="5"/>
  <c r="TB83" i="5" s="1"/>
  <c r="AS83" i="5"/>
  <c r="TA68" i="5"/>
  <c r="TB68" i="5" s="1"/>
  <c r="TA41" i="5"/>
  <c r="TB41" i="5" s="1"/>
  <c r="NV116" i="5"/>
  <c r="NW3" i="5"/>
  <c r="NK10" i="4"/>
  <c r="NK22" i="4"/>
  <c r="NK34" i="4"/>
  <c r="NK46" i="4"/>
  <c r="NK58" i="4"/>
  <c r="NK70" i="4"/>
  <c r="NK82" i="4"/>
  <c r="NK94" i="4"/>
  <c r="NK106" i="4"/>
  <c r="NK15" i="4"/>
  <c r="NK28" i="4"/>
  <c r="NK41" i="4"/>
  <c r="NK54" i="4"/>
  <c r="NK67" i="4"/>
  <c r="NK80" i="4"/>
  <c r="NK93" i="4"/>
  <c r="NK107" i="4"/>
  <c r="AE5" i="4"/>
  <c r="AE17" i="4"/>
  <c r="AM17" i="4" s="1"/>
  <c r="AE29" i="4"/>
  <c r="AM29" i="4" s="1"/>
  <c r="AQ29" i="4" s="1"/>
  <c r="AR29" i="4" s="1"/>
  <c r="AE41" i="4"/>
  <c r="AE53" i="4"/>
  <c r="AE65" i="4"/>
  <c r="AE77" i="4"/>
  <c r="AE89" i="4"/>
  <c r="AE101" i="4"/>
  <c r="AE113" i="4"/>
  <c r="AE6" i="4"/>
  <c r="AE30" i="4"/>
  <c r="AM30" i="4" s="1"/>
  <c r="AQ30" i="4" s="1"/>
  <c r="AR30" i="4" s="1"/>
  <c r="AE42" i="4"/>
  <c r="AE54" i="4"/>
  <c r="AE66" i="4"/>
  <c r="AE78" i="4"/>
  <c r="AE90" i="4"/>
  <c r="AE102" i="4"/>
  <c r="AE114" i="4"/>
  <c r="NK16" i="4"/>
  <c r="NK29" i="4"/>
  <c r="NK42" i="4"/>
  <c r="NK55" i="4"/>
  <c r="NK68" i="4"/>
  <c r="NK81" i="4"/>
  <c r="NK95" i="4"/>
  <c r="NK108" i="4"/>
  <c r="AE18" i="4"/>
  <c r="AM18" i="4" s="1"/>
  <c r="NK6" i="4"/>
  <c r="NK19" i="4"/>
  <c r="NK32" i="4"/>
  <c r="NK45" i="4"/>
  <c r="NK59" i="4"/>
  <c r="NK72" i="4"/>
  <c r="NK85" i="4"/>
  <c r="NK98" i="4"/>
  <c r="NK111" i="4"/>
  <c r="AE9" i="4"/>
  <c r="AE21" i="4"/>
  <c r="AM21" i="4" s="1"/>
  <c r="AQ21" i="4" s="1"/>
  <c r="AR21" i="4" s="1"/>
  <c r="AE33" i="4"/>
  <c r="AE45" i="4"/>
  <c r="AE57" i="4"/>
  <c r="AE69" i="4"/>
  <c r="AE81" i="4"/>
  <c r="AE93" i="4"/>
  <c r="AE105" i="4"/>
  <c r="AE10" i="4"/>
  <c r="AE22" i="4"/>
  <c r="AM22" i="4" s="1"/>
  <c r="AE34" i="4"/>
  <c r="AE46" i="4"/>
  <c r="AE58" i="4"/>
  <c r="AE70" i="4"/>
  <c r="AE82" i="4"/>
  <c r="AE94" i="4"/>
  <c r="AE106" i="4"/>
  <c r="NK7" i="4"/>
  <c r="NK20" i="4"/>
  <c r="NK33" i="4"/>
  <c r="NK47" i="4"/>
  <c r="NK60" i="4"/>
  <c r="NK73" i="4"/>
  <c r="NK86" i="4"/>
  <c r="NK99" i="4"/>
  <c r="NK112" i="4"/>
  <c r="NK17" i="4"/>
  <c r="NK37" i="4"/>
  <c r="NK56" i="4"/>
  <c r="NK76" i="4"/>
  <c r="NK96" i="4"/>
  <c r="NK115" i="4"/>
  <c r="AE16" i="4"/>
  <c r="AE36" i="4"/>
  <c r="AE52" i="4"/>
  <c r="AE72" i="4"/>
  <c r="AE88" i="4"/>
  <c r="AE108" i="4"/>
  <c r="NK24" i="4"/>
  <c r="NK44" i="4"/>
  <c r="NK65" i="4"/>
  <c r="NK88" i="4"/>
  <c r="NK109" i="4"/>
  <c r="AE20" i="4"/>
  <c r="AM20" i="4" s="1"/>
  <c r="AE39" i="4"/>
  <c r="AE60" i="4"/>
  <c r="AE79" i="4"/>
  <c r="AE98" i="4"/>
  <c r="NK4" i="4"/>
  <c r="NK25" i="4"/>
  <c r="NK48" i="4"/>
  <c r="NK66" i="4"/>
  <c r="NK89" i="4"/>
  <c r="NK110" i="4"/>
  <c r="AE23" i="4"/>
  <c r="AM23" i="4" s="1"/>
  <c r="AE40" i="4"/>
  <c r="AE61" i="4"/>
  <c r="AE80" i="4"/>
  <c r="AE99" i="4"/>
  <c r="NK5" i="4"/>
  <c r="NK26" i="4"/>
  <c r="NK49" i="4"/>
  <c r="NK69" i="4"/>
  <c r="NK90" i="4"/>
  <c r="NK113" i="4"/>
  <c r="AE24" i="4"/>
  <c r="AM24" i="4" s="1"/>
  <c r="AE43" i="4"/>
  <c r="AE62" i="4"/>
  <c r="AE83" i="4"/>
  <c r="AE100" i="4"/>
  <c r="NK8" i="4"/>
  <c r="NK27" i="4"/>
  <c r="NK50" i="4"/>
  <c r="NK71" i="4"/>
  <c r="NK91" i="4"/>
  <c r="NK114" i="4"/>
  <c r="AE4" i="4"/>
  <c r="AE25" i="4"/>
  <c r="AM25" i="4" s="1"/>
  <c r="AE44" i="4"/>
  <c r="AE63" i="4"/>
  <c r="AE84" i="4"/>
  <c r="AE103" i="4"/>
  <c r="AE8" i="4"/>
  <c r="AE27" i="4"/>
  <c r="AM27" i="4" s="1"/>
  <c r="AE48" i="4"/>
  <c r="AE67" i="4"/>
  <c r="AE86" i="4"/>
  <c r="AE107" i="4"/>
  <c r="NK12" i="4"/>
  <c r="NK35" i="4"/>
  <c r="NK53" i="4"/>
  <c r="NK77" i="4"/>
  <c r="NK100" i="4"/>
  <c r="AE11" i="4"/>
  <c r="AE28" i="4"/>
  <c r="AM28" i="4" s="1"/>
  <c r="AE49" i="4"/>
  <c r="AE68" i="4"/>
  <c r="AE87" i="4"/>
  <c r="AE109" i="4"/>
  <c r="NK9" i="4"/>
  <c r="NK30" i="4"/>
  <c r="NK51" i="4"/>
  <c r="NK74" i="4"/>
  <c r="NK92" i="4"/>
  <c r="AE7" i="4"/>
  <c r="AE26" i="4"/>
  <c r="AM26" i="4" s="1"/>
  <c r="AE47" i="4"/>
  <c r="AE64" i="4"/>
  <c r="AE85" i="4"/>
  <c r="AE104" i="4"/>
  <c r="NK11" i="4"/>
  <c r="NK31" i="4"/>
  <c r="NK52" i="4"/>
  <c r="NK75" i="4"/>
  <c r="NK97" i="4"/>
  <c r="NK57" i="4"/>
  <c r="NK103" i="4"/>
  <c r="AE38" i="4"/>
  <c r="AE92" i="4"/>
  <c r="AE50" i="4"/>
  <c r="AE95" i="4"/>
  <c r="NK13" i="4"/>
  <c r="NK105" i="4"/>
  <c r="AE51" i="4"/>
  <c r="AE12" i="4"/>
  <c r="AE55" i="4"/>
  <c r="AE97" i="4"/>
  <c r="NK38" i="4"/>
  <c r="NK61" i="4"/>
  <c r="NK104" i="4"/>
  <c r="NK62" i="4"/>
  <c r="AE96" i="4"/>
  <c r="NK14" i="4"/>
  <c r="NK63" i="4"/>
  <c r="NK102" i="4"/>
  <c r="NK18" i="4"/>
  <c r="NK64" i="4"/>
  <c r="AE13" i="4"/>
  <c r="AE56" i="4"/>
  <c r="AE110" i="4"/>
  <c r="NK21" i="4"/>
  <c r="NK78" i="4"/>
  <c r="AE14" i="4"/>
  <c r="AE59" i="4"/>
  <c r="AE111" i="4"/>
  <c r="NK23" i="4"/>
  <c r="NK79" i="4"/>
  <c r="AE15" i="4"/>
  <c r="AE71" i="4"/>
  <c r="AE112" i="4"/>
  <c r="NK36" i="4"/>
  <c r="NK83" i="4"/>
  <c r="AE19" i="4"/>
  <c r="AM19" i="4" s="1"/>
  <c r="AE73" i="4"/>
  <c r="AE115" i="4"/>
  <c r="NK84" i="4"/>
  <c r="AE31" i="4"/>
  <c r="AE74" i="4"/>
  <c r="AE3" i="4"/>
  <c r="NK39" i="4"/>
  <c r="NK87" i="4"/>
  <c r="AE32" i="4"/>
  <c r="AE75" i="4"/>
  <c r="NK43" i="4"/>
  <c r="AE37" i="4"/>
  <c r="NK40" i="4"/>
  <c r="NK101" i="4"/>
  <c r="AE35" i="4"/>
  <c r="AE76" i="4"/>
  <c r="AE91" i="4"/>
  <c r="LT15" i="4"/>
  <c r="LT27" i="4"/>
  <c r="LT39" i="4"/>
  <c r="LT51" i="4"/>
  <c r="LT63" i="4"/>
  <c r="LT75" i="4"/>
  <c r="LT87" i="4"/>
  <c r="LT99" i="4"/>
  <c r="LT111" i="4"/>
  <c r="LT4" i="4"/>
  <c r="LT16" i="4"/>
  <c r="LT28" i="4"/>
  <c r="LT40" i="4"/>
  <c r="LT52" i="4"/>
  <c r="LT64" i="4"/>
  <c r="LT76" i="4"/>
  <c r="LT88" i="4"/>
  <c r="LT100" i="4"/>
  <c r="LT112" i="4"/>
  <c r="LT7" i="4"/>
  <c r="LT19" i="4"/>
  <c r="LT31" i="4"/>
  <c r="LT43" i="4"/>
  <c r="LT55" i="4"/>
  <c r="LT67" i="4"/>
  <c r="LT79" i="4"/>
  <c r="LT91" i="4"/>
  <c r="LT103" i="4"/>
  <c r="LT115" i="4"/>
  <c r="LT5" i="4"/>
  <c r="LT21" i="4"/>
  <c r="LT36" i="4"/>
  <c r="LT53" i="4"/>
  <c r="LT69" i="4"/>
  <c r="LT84" i="4"/>
  <c r="LT101" i="4"/>
  <c r="LT11" i="4"/>
  <c r="LT29" i="4"/>
  <c r="LT46" i="4"/>
  <c r="LT62" i="4"/>
  <c r="LT81" i="4"/>
  <c r="LT97" i="4"/>
  <c r="LT3" i="4"/>
  <c r="LT14" i="4"/>
  <c r="LT34" i="4"/>
  <c r="LT54" i="4"/>
  <c r="LT72" i="4"/>
  <c r="LT92" i="4"/>
  <c r="LT109" i="4"/>
  <c r="LT17" i="4"/>
  <c r="LT35" i="4"/>
  <c r="LT56" i="4"/>
  <c r="LT73" i="4"/>
  <c r="LT93" i="4"/>
  <c r="LT110" i="4"/>
  <c r="LT22" i="4"/>
  <c r="LT41" i="4"/>
  <c r="LT59" i="4"/>
  <c r="LT78" i="4"/>
  <c r="LT96" i="4"/>
  <c r="LT23" i="4"/>
  <c r="LT42" i="4"/>
  <c r="LT60" i="4"/>
  <c r="LT80" i="4"/>
  <c r="LT98" i="4"/>
  <c r="LT24" i="4"/>
  <c r="LT49" i="4"/>
  <c r="LT82" i="4"/>
  <c r="LT107" i="4"/>
  <c r="LT25" i="4"/>
  <c r="LT50" i="4"/>
  <c r="LT83" i="4"/>
  <c r="LT108" i="4"/>
  <c r="LT26" i="4"/>
  <c r="LT57" i="4"/>
  <c r="LT113" i="4"/>
  <c r="LT85" i="4"/>
  <c r="LT32" i="4"/>
  <c r="LT68" i="4"/>
  <c r="LT105" i="4"/>
  <c r="LT33" i="4"/>
  <c r="LT70" i="4"/>
  <c r="LT106" i="4"/>
  <c r="LT37" i="4"/>
  <c r="LT71" i="4"/>
  <c r="LT114" i="4"/>
  <c r="LT6" i="4"/>
  <c r="LT38" i="4"/>
  <c r="LT74" i="4"/>
  <c r="LT10" i="4"/>
  <c r="LT47" i="4"/>
  <c r="LT89" i="4"/>
  <c r="LT8" i="4"/>
  <c r="LT44" i="4"/>
  <c r="LT77" i="4"/>
  <c r="LT9" i="4"/>
  <c r="LT45" i="4"/>
  <c r="LT86" i="4"/>
  <c r="LT58" i="4"/>
  <c r="LT65" i="4"/>
  <c r="LT61" i="4"/>
  <c r="LT66" i="4"/>
  <c r="LT90" i="4"/>
  <c r="LT94" i="4"/>
  <c r="LT12" i="4"/>
  <c r="LT95" i="4"/>
  <c r="LT13" i="4"/>
  <c r="LT102" i="4"/>
  <c r="LT18" i="4"/>
  <c r="LT104" i="4"/>
  <c r="LT20" i="4"/>
  <c r="LT30" i="4"/>
  <c r="LT48" i="4"/>
  <c r="EA17" i="5"/>
  <c r="TA17" i="5"/>
  <c r="TB17" i="5" s="1"/>
  <c r="TA10" i="5"/>
  <c r="TB10" i="5" s="1"/>
  <c r="AS10" i="5"/>
  <c r="TA40" i="5"/>
  <c r="TB40" i="5" s="1"/>
  <c r="AS40" i="5"/>
  <c r="EA24" i="5"/>
  <c r="TA24" i="5"/>
  <c r="TB24" i="5" s="1"/>
  <c r="KK116" i="5"/>
  <c r="KN3" i="5"/>
  <c r="TA73" i="5"/>
  <c r="TB73" i="5" s="1"/>
  <c r="AS73" i="5"/>
  <c r="QS8" i="4"/>
  <c r="QS20" i="4"/>
  <c r="QS32" i="4"/>
  <c r="QS44" i="4"/>
  <c r="QS56" i="4"/>
  <c r="QS68" i="4"/>
  <c r="QS80" i="4"/>
  <c r="QS92" i="4"/>
  <c r="QS104" i="4"/>
  <c r="QS3" i="4"/>
  <c r="QS9" i="4"/>
  <c r="QS21" i="4"/>
  <c r="QS33" i="4"/>
  <c r="QS45" i="4"/>
  <c r="QS57" i="4"/>
  <c r="QS69" i="4"/>
  <c r="QS81" i="4"/>
  <c r="QS93" i="4"/>
  <c r="QS105" i="4"/>
  <c r="QS12" i="4"/>
  <c r="QS24" i="4"/>
  <c r="QS36" i="4"/>
  <c r="QS48" i="4"/>
  <c r="QS60" i="4"/>
  <c r="QS72" i="4"/>
  <c r="QS84" i="4"/>
  <c r="QS96" i="4"/>
  <c r="QS108" i="4"/>
  <c r="QS5" i="4"/>
  <c r="QS22" i="4"/>
  <c r="QS38" i="4"/>
  <c r="QS53" i="4"/>
  <c r="QS70" i="4"/>
  <c r="QS86" i="4"/>
  <c r="QS101" i="4"/>
  <c r="QS14" i="4"/>
  <c r="QS18" i="4"/>
  <c r="QS37" i="4"/>
  <c r="QS54" i="4"/>
  <c r="QS73" i="4"/>
  <c r="QS89" i="4"/>
  <c r="QS107" i="4"/>
  <c r="QS13" i="4"/>
  <c r="QS31" i="4"/>
  <c r="QS51" i="4"/>
  <c r="QS71" i="4"/>
  <c r="QS90" i="4"/>
  <c r="QS110" i="4"/>
  <c r="QS15" i="4"/>
  <c r="QS34" i="4"/>
  <c r="QS52" i="4"/>
  <c r="QS74" i="4"/>
  <c r="QS91" i="4"/>
  <c r="QS111" i="4"/>
  <c r="QS19" i="4"/>
  <c r="QS40" i="4"/>
  <c r="QS59" i="4"/>
  <c r="QS77" i="4"/>
  <c r="QS97" i="4"/>
  <c r="QS114" i="4"/>
  <c r="QS23" i="4"/>
  <c r="QS41" i="4"/>
  <c r="QS61" i="4"/>
  <c r="QS78" i="4"/>
  <c r="QS98" i="4"/>
  <c r="QS115" i="4"/>
  <c r="QS25" i="4"/>
  <c r="QS49" i="4"/>
  <c r="QS79" i="4"/>
  <c r="QS106" i="4"/>
  <c r="QS26" i="4"/>
  <c r="QS50" i="4"/>
  <c r="QS82" i="4"/>
  <c r="QS109" i="4"/>
  <c r="QS27" i="4"/>
  <c r="QS83" i="4"/>
  <c r="QS55" i="4"/>
  <c r="QS112" i="4"/>
  <c r="QS29" i="4"/>
  <c r="QS65" i="4"/>
  <c r="QS102" i="4"/>
  <c r="QS30" i="4"/>
  <c r="QS66" i="4"/>
  <c r="QS103" i="4"/>
  <c r="QS35" i="4"/>
  <c r="QS67" i="4"/>
  <c r="QS113" i="4"/>
  <c r="QS39" i="4"/>
  <c r="QS75" i="4"/>
  <c r="QS7" i="4"/>
  <c r="QS46" i="4"/>
  <c r="QS87" i="4"/>
  <c r="QS4" i="4"/>
  <c r="QS42" i="4"/>
  <c r="QS76" i="4"/>
  <c r="QS6" i="4"/>
  <c r="QS43" i="4"/>
  <c r="QS85" i="4"/>
  <c r="QS64" i="4"/>
  <c r="QS94" i="4"/>
  <c r="QS95" i="4"/>
  <c r="QS88" i="4"/>
  <c r="QS10" i="4"/>
  <c r="QS11" i="4"/>
  <c r="QS99" i="4"/>
  <c r="QS16" i="4"/>
  <c r="QS100" i="4"/>
  <c r="QS17" i="4"/>
  <c r="QS28" i="4"/>
  <c r="QS47" i="4"/>
  <c r="QS58" i="4"/>
  <c r="QS62" i="4"/>
  <c r="QS63" i="4"/>
  <c r="TA37" i="5"/>
  <c r="TB37" i="5" s="1"/>
  <c r="AS37" i="5"/>
  <c r="HF3" i="5"/>
  <c r="HC116" i="5"/>
  <c r="TA50" i="5"/>
  <c r="TB50" i="5" s="1"/>
  <c r="AS50" i="5"/>
  <c r="TA101" i="5"/>
  <c r="TB101" i="5" s="1"/>
  <c r="AS101" i="5"/>
  <c r="EA20" i="5"/>
  <c r="TA20" i="5"/>
  <c r="TB20" i="5" s="1"/>
  <c r="TA7" i="5"/>
  <c r="TB7" i="5" s="1"/>
  <c r="AS7" i="5"/>
  <c r="AS80" i="5"/>
  <c r="TA80" i="5"/>
  <c r="TB80" i="5" s="1"/>
  <c r="SR116" i="5"/>
  <c r="SU3" i="5"/>
  <c r="TA91" i="5"/>
  <c r="TB91" i="5" s="1"/>
  <c r="EA30" i="5"/>
  <c r="TA30" i="5"/>
  <c r="TB30" i="5" s="1"/>
  <c r="AM116" i="5"/>
  <c r="AP3" i="5"/>
  <c r="PB9" i="4"/>
  <c r="PB21" i="4"/>
  <c r="PB12" i="4"/>
  <c r="PB24" i="4"/>
  <c r="PB36" i="4"/>
  <c r="PB48" i="4"/>
  <c r="PB60" i="4"/>
  <c r="PB72" i="4"/>
  <c r="PB84" i="4"/>
  <c r="PB96" i="4"/>
  <c r="PB108" i="4"/>
  <c r="PB6" i="4"/>
  <c r="PB20" i="4"/>
  <c r="PB34" i="4"/>
  <c r="PB47" i="4"/>
  <c r="PB7" i="4"/>
  <c r="PB23" i="4"/>
  <c r="PB38" i="4"/>
  <c r="PB52" i="4"/>
  <c r="PB65" i="4"/>
  <c r="PB78" i="4"/>
  <c r="PB91" i="4"/>
  <c r="PB104" i="4"/>
  <c r="PB16" i="4"/>
  <c r="PB32" i="4"/>
  <c r="PB49" i="4"/>
  <c r="PB63" i="4"/>
  <c r="PB77" i="4"/>
  <c r="PB92" i="4"/>
  <c r="PB106" i="4"/>
  <c r="PB17" i="4"/>
  <c r="PB33" i="4"/>
  <c r="PB50" i="4"/>
  <c r="PB64" i="4"/>
  <c r="PB79" i="4"/>
  <c r="PB93" i="4"/>
  <c r="PB107" i="4"/>
  <c r="PB4" i="4"/>
  <c r="PB22" i="4"/>
  <c r="PB39" i="4"/>
  <c r="PB54" i="4"/>
  <c r="PB68" i="4"/>
  <c r="PB82" i="4"/>
  <c r="PB97" i="4"/>
  <c r="PB111" i="4"/>
  <c r="PB5" i="4"/>
  <c r="PB25" i="4"/>
  <c r="PB40" i="4"/>
  <c r="PB55" i="4"/>
  <c r="PB69" i="4"/>
  <c r="PB83" i="4"/>
  <c r="PB98" i="4"/>
  <c r="PB112" i="4"/>
  <c r="PB10" i="4"/>
  <c r="PB31" i="4"/>
  <c r="PB57" i="4"/>
  <c r="PB76" i="4"/>
  <c r="PB100" i="4"/>
  <c r="PB11" i="4"/>
  <c r="PB35" i="4"/>
  <c r="PB58" i="4"/>
  <c r="PB80" i="4"/>
  <c r="PB101" i="4"/>
  <c r="PB19" i="4"/>
  <c r="PB46" i="4"/>
  <c r="PB74" i="4"/>
  <c r="PB102" i="4"/>
  <c r="PB26" i="4"/>
  <c r="PB51" i="4"/>
  <c r="PB75" i="4"/>
  <c r="PB27" i="4"/>
  <c r="PB53" i="4"/>
  <c r="PB81" i="4"/>
  <c r="PB105" i="4"/>
  <c r="PB28" i="4"/>
  <c r="PB56" i="4"/>
  <c r="PB85" i="4"/>
  <c r="PB109" i="4"/>
  <c r="PB37" i="4"/>
  <c r="PB62" i="4"/>
  <c r="PB88" i="4"/>
  <c r="PB114" i="4"/>
  <c r="PB103" i="4"/>
  <c r="PB29" i="4"/>
  <c r="PB59" i="4"/>
  <c r="PB86" i="4"/>
  <c r="PB110" i="4"/>
  <c r="PB30" i="4"/>
  <c r="PB61" i="4"/>
  <c r="PB87" i="4"/>
  <c r="PB113" i="4"/>
  <c r="PB43" i="4"/>
  <c r="PB99" i="4"/>
  <c r="PB3" i="4"/>
  <c r="PB44" i="4"/>
  <c r="PB115" i="4"/>
  <c r="PB45" i="4"/>
  <c r="PB66" i="4"/>
  <c r="PB67" i="4"/>
  <c r="PB8" i="4"/>
  <c r="PB70" i="4"/>
  <c r="PB13" i="4"/>
  <c r="PB71" i="4"/>
  <c r="PB14" i="4"/>
  <c r="PB73" i="4"/>
  <c r="PB15" i="4"/>
  <c r="PB89" i="4"/>
  <c r="PB18" i="4"/>
  <c r="PB90" i="4"/>
  <c r="PB94" i="4"/>
  <c r="PB42" i="4"/>
  <c r="PB41" i="4"/>
  <c r="PB95" i="4"/>
  <c r="TA26" i="5"/>
  <c r="TB26" i="5" s="1"/>
  <c r="EA26" i="5"/>
  <c r="TA103" i="5"/>
  <c r="TB103" i="5" s="1"/>
  <c r="AS103" i="5"/>
  <c r="TA60" i="5"/>
  <c r="TB60" i="5" s="1"/>
  <c r="AS60" i="5"/>
  <c r="TA46" i="5"/>
  <c r="TB46" i="5" s="1"/>
  <c r="AS46" i="5"/>
  <c r="TA38" i="5"/>
  <c r="TB38" i="5" s="1"/>
  <c r="AS38" i="5"/>
  <c r="RA116" i="5"/>
  <c r="RD3" i="5"/>
  <c r="AS99" i="5"/>
  <c r="TA99" i="5"/>
  <c r="TB99" i="5" s="1"/>
  <c r="AS79" i="5"/>
  <c r="TA79" i="5"/>
  <c r="TB79" i="5" s="1"/>
  <c r="GU5" i="4"/>
  <c r="GU17" i="4"/>
  <c r="GU29" i="4"/>
  <c r="GU41" i="4"/>
  <c r="GU53" i="4"/>
  <c r="GU65" i="4"/>
  <c r="GU77" i="4"/>
  <c r="GU89" i="4"/>
  <c r="GU101" i="4"/>
  <c r="GU113" i="4"/>
  <c r="GU6" i="4"/>
  <c r="GU18" i="4"/>
  <c r="GU30" i="4"/>
  <c r="GU42" i="4"/>
  <c r="GU54" i="4"/>
  <c r="GU66" i="4"/>
  <c r="GU78" i="4"/>
  <c r="GU90" i="4"/>
  <c r="GU102" i="4"/>
  <c r="GU114" i="4"/>
  <c r="GU9" i="4"/>
  <c r="GU21" i="4"/>
  <c r="GU33" i="4"/>
  <c r="GU45" i="4"/>
  <c r="GU57" i="4"/>
  <c r="GU69" i="4"/>
  <c r="GU81" i="4"/>
  <c r="GU93" i="4"/>
  <c r="GU105" i="4"/>
  <c r="GU19" i="4"/>
  <c r="GU35" i="4"/>
  <c r="GU50" i="4"/>
  <c r="GU67" i="4"/>
  <c r="GU83" i="4"/>
  <c r="GU98" i="4"/>
  <c r="GU115" i="4"/>
  <c r="GU12" i="4"/>
  <c r="GU28" i="4"/>
  <c r="GU47" i="4"/>
  <c r="GU63" i="4"/>
  <c r="GU82" i="4"/>
  <c r="GU99" i="4"/>
  <c r="GU16" i="4"/>
  <c r="GU37" i="4"/>
  <c r="GU56" i="4"/>
  <c r="GU74" i="4"/>
  <c r="GU94" i="4"/>
  <c r="GU111" i="4"/>
  <c r="GU20" i="4"/>
  <c r="GU38" i="4"/>
  <c r="GU58" i="4"/>
  <c r="GU75" i="4"/>
  <c r="GU95" i="4"/>
  <c r="GU112" i="4"/>
  <c r="GU4" i="4"/>
  <c r="GU24" i="4"/>
  <c r="GU43" i="4"/>
  <c r="GU61" i="4"/>
  <c r="GU80" i="4"/>
  <c r="GU100" i="4"/>
  <c r="GU7" i="4"/>
  <c r="GU25" i="4"/>
  <c r="GU44" i="4"/>
  <c r="GU62" i="4"/>
  <c r="GU84" i="4"/>
  <c r="GU103" i="4"/>
  <c r="GU26" i="4"/>
  <c r="GU52" i="4"/>
  <c r="GU85" i="4"/>
  <c r="GU109" i="4"/>
  <c r="GU27" i="4"/>
  <c r="GU55" i="4"/>
  <c r="GU86" i="4"/>
  <c r="GU110" i="4"/>
  <c r="GU31" i="4"/>
  <c r="GU59" i="4"/>
  <c r="GU87" i="4"/>
  <c r="GU3" i="4"/>
  <c r="GU34" i="4"/>
  <c r="GU71" i="4"/>
  <c r="GU107" i="4"/>
  <c r="GU36" i="4"/>
  <c r="GU72" i="4"/>
  <c r="GU108" i="4"/>
  <c r="GU39" i="4"/>
  <c r="GU73" i="4"/>
  <c r="GU8" i="4"/>
  <c r="GU40" i="4"/>
  <c r="GU76" i="4"/>
  <c r="GU13" i="4"/>
  <c r="GU49" i="4"/>
  <c r="GU91" i="4"/>
  <c r="GU10" i="4"/>
  <c r="GU46" i="4"/>
  <c r="GU79" i="4"/>
  <c r="GU11" i="4"/>
  <c r="GU48" i="4"/>
  <c r="GU88" i="4"/>
  <c r="GU14" i="4"/>
  <c r="GU97" i="4"/>
  <c r="GU22" i="4"/>
  <c r="GU106" i="4"/>
  <c r="GU15" i="4"/>
  <c r="GU104" i="4"/>
  <c r="GU23" i="4"/>
  <c r="GU32" i="4"/>
  <c r="GU51" i="4"/>
  <c r="GU60" i="4"/>
  <c r="GU64" i="4"/>
  <c r="GU68" i="4"/>
  <c r="GU70" i="4"/>
  <c r="GU92" i="4"/>
  <c r="GU96" i="4"/>
  <c r="TA5" i="5"/>
  <c r="TB5" i="5" s="1"/>
  <c r="AS5" i="5"/>
  <c r="SY3" i="4"/>
  <c r="SY116" i="4" s="1"/>
  <c r="TA89" i="5"/>
  <c r="TB89" i="5" s="1"/>
  <c r="AS89" i="5"/>
  <c r="TA61" i="5"/>
  <c r="TB61" i="5" s="1"/>
  <c r="AS61" i="5"/>
  <c r="TA8" i="5"/>
  <c r="TB8" i="5" s="1"/>
  <c r="AS8" i="5"/>
  <c r="TA11" i="5"/>
  <c r="TB11" i="5" s="1"/>
  <c r="AS11" i="5"/>
  <c r="TA53" i="5"/>
  <c r="TB53" i="5" s="1"/>
  <c r="FD28" i="4"/>
  <c r="FD40" i="4"/>
  <c r="FD52" i="4"/>
  <c r="FD64" i="4"/>
  <c r="FD76" i="4"/>
  <c r="FD88" i="4"/>
  <c r="FD100" i="4"/>
  <c r="FD112" i="4"/>
  <c r="FD12" i="4"/>
  <c r="FD29" i="4"/>
  <c r="FD41" i="4"/>
  <c r="FD53" i="4"/>
  <c r="FD65" i="4"/>
  <c r="FD77" i="4"/>
  <c r="FD89" i="4"/>
  <c r="FD101" i="4"/>
  <c r="FD113" i="4"/>
  <c r="FD13" i="4"/>
  <c r="FD20" i="4"/>
  <c r="FD32" i="4"/>
  <c r="FD44" i="4"/>
  <c r="FD56" i="4"/>
  <c r="FD68" i="4"/>
  <c r="FD80" i="4"/>
  <c r="FD92" i="4"/>
  <c r="FD104" i="4"/>
  <c r="FD4" i="4"/>
  <c r="FD16" i="4"/>
  <c r="FD34" i="4"/>
  <c r="FD49" i="4"/>
  <c r="FD66" i="4"/>
  <c r="FD82" i="4"/>
  <c r="FD97" i="4"/>
  <c r="FD114" i="4"/>
  <c r="FD18" i="4"/>
  <c r="FD21" i="4"/>
  <c r="FD37" i="4"/>
  <c r="FD55" i="4"/>
  <c r="FD72" i="4"/>
  <c r="FD90" i="4"/>
  <c r="FD107" i="4"/>
  <c r="FD11" i="4"/>
  <c r="FD35" i="4"/>
  <c r="FD54" i="4"/>
  <c r="FD73" i="4"/>
  <c r="FD93" i="4"/>
  <c r="FD110" i="4"/>
  <c r="FD19" i="4"/>
  <c r="FD36" i="4"/>
  <c r="FD57" i="4"/>
  <c r="FD74" i="4"/>
  <c r="FD94" i="4"/>
  <c r="FD111" i="4"/>
  <c r="FD3" i="4"/>
  <c r="FD23" i="4"/>
  <c r="FD42" i="4"/>
  <c r="FD60" i="4"/>
  <c r="FD79" i="4"/>
  <c r="FD98" i="4"/>
  <c r="FD6" i="4"/>
  <c r="FD24" i="4"/>
  <c r="FD43" i="4"/>
  <c r="FD61" i="4"/>
  <c r="FD81" i="4"/>
  <c r="FD99" i="4"/>
  <c r="FD7" i="4"/>
  <c r="FD45" i="4"/>
  <c r="FD70" i="4"/>
  <c r="FD102" i="4"/>
  <c r="FD15" i="4"/>
  <c r="FD46" i="4"/>
  <c r="FD71" i="4"/>
  <c r="FD103" i="4"/>
  <c r="FD17" i="4"/>
  <c r="FD47" i="4"/>
  <c r="FD75" i="4"/>
  <c r="FD105" i="4"/>
  <c r="FD50" i="4"/>
  <c r="FD86" i="4"/>
  <c r="FD10" i="4"/>
  <c r="FD51" i="4"/>
  <c r="FD87" i="4"/>
  <c r="FD14" i="4"/>
  <c r="FD22" i="4"/>
  <c r="FD58" i="4"/>
  <c r="FD91" i="4"/>
  <c r="FD25" i="4"/>
  <c r="FD59" i="4"/>
  <c r="FD95" i="4"/>
  <c r="FD30" i="4"/>
  <c r="FD67" i="4"/>
  <c r="FD108" i="4"/>
  <c r="FD26" i="4"/>
  <c r="FD62" i="4"/>
  <c r="FD96" i="4"/>
  <c r="FD27" i="4"/>
  <c r="FD63" i="4"/>
  <c r="FD106" i="4"/>
  <c r="FD85" i="4"/>
  <c r="FD109" i="4"/>
  <c r="FD115" i="4"/>
  <c r="FD31" i="4"/>
  <c r="FD5" i="4"/>
  <c r="FD33" i="4"/>
  <c r="FD8" i="4"/>
  <c r="FD38" i="4"/>
  <c r="FD9" i="4"/>
  <c r="FD39" i="4"/>
  <c r="FD48" i="4"/>
  <c r="FD69" i="4"/>
  <c r="FD78" i="4"/>
  <c r="FD83" i="4"/>
  <c r="FD84" i="4"/>
  <c r="TA42" i="5"/>
  <c r="TB42" i="5" s="1"/>
  <c r="AS42" i="5"/>
  <c r="TA14" i="5"/>
  <c r="TB14" i="5" s="1"/>
  <c r="AS14" i="5"/>
  <c r="TA98" i="5"/>
  <c r="TB98" i="5" s="1"/>
  <c r="AS98" i="5"/>
  <c r="TA32" i="5"/>
  <c r="TB32" i="5" s="1"/>
  <c r="AS32" i="5"/>
  <c r="SJ10" i="4"/>
  <c r="SJ22" i="4"/>
  <c r="SJ34" i="4"/>
  <c r="SJ46" i="4"/>
  <c r="SJ58" i="4"/>
  <c r="SJ70" i="4"/>
  <c r="SJ82" i="4"/>
  <c r="SJ94" i="4"/>
  <c r="SJ106" i="4"/>
  <c r="SJ11" i="4"/>
  <c r="SJ23" i="4"/>
  <c r="SJ35" i="4"/>
  <c r="SJ47" i="4"/>
  <c r="SJ59" i="4"/>
  <c r="SJ71" i="4"/>
  <c r="SJ83" i="4"/>
  <c r="SJ95" i="4"/>
  <c r="SJ107" i="4"/>
  <c r="SJ14" i="4"/>
  <c r="SJ26" i="4"/>
  <c r="SJ38" i="4"/>
  <c r="SJ50" i="4"/>
  <c r="SJ62" i="4"/>
  <c r="SJ74" i="4"/>
  <c r="SJ86" i="4"/>
  <c r="SJ98" i="4"/>
  <c r="SJ110" i="4"/>
  <c r="SJ4" i="4"/>
  <c r="SJ19" i="4"/>
  <c r="SJ36" i="4"/>
  <c r="SJ52" i="4"/>
  <c r="SJ67" i="4"/>
  <c r="SJ84" i="4"/>
  <c r="SJ100" i="4"/>
  <c r="SJ115" i="4"/>
  <c r="SJ17" i="4"/>
  <c r="SJ33" i="4"/>
  <c r="SJ53" i="4"/>
  <c r="SJ69" i="4"/>
  <c r="SJ88" i="4"/>
  <c r="SJ104" i="4"/>
  <c r="SJ6" i="4"/>
  <c r="SJ24" i="4"/>
  <c r="SJ41" i="4"/>
  <c r="SJ57" i="4"/>
  <c r="SJ76" i="4"/>
  <c r="SJ92" i="4"/>
  <c r="SJ111" i="4"/>
  <c r="SJ25" i="4"/>
  <c r="SJ44" i="4"/>
  <c r="SJ65" i="4"/>
  <c r="SJ87" i="4"/>
  <c r="SJ108" i="4"/>
  <c r="SJ5" i="4"/>
  <c r="SJ27" i="4"/>
  <c r="SJ45" i="4"/>
  <c r="SJ66" i="4"/>
  <c r="SJ89" i="4"/>
  <c r="SJ109" i="4"/>
  <c r="SJ9" i="4"/>
  <c r="SJ30" i="4"/>
  <c r="SJ51" i="4"/>
  <c r="SJ73" i="4"/>
  <c r="SJ93" i="4"/>
  <c r="SJ114" i="4"/>
  <c r="SJ12" i="4"/>
  <c r="SJ31" i="4"/>
  <c r="SJ54" i="4"/>
  <c r="SJ75" i="4"/>
  <c r="SJ96" i="4"/>
  <c r="SJ3" i="4"/>
  <c r="SJ13" i="4"/>
  <c r="SJ42" i="4"/>
  <c r="SJ77" i="4"/>
  <c r="SJ103" i="4"/>
  <c r="SJ15" i="4"/>
  <c r="SJ43" i="4"/>
  <c r="SJ78" i="4"/>
  <c r="SJ105" i="4"/>
  <c r="SJ16" i="4"/>
  <c r="SJ48" i="4"/>
  <c r="SJ112" i="4"/>
  <c r="SJ79" i="4"/>
  <c r="SJ40" i="4"/>
  <c r="SJ85" i="4"/>
  <c r="SJ49" i="4"/>
  <c r="SJ90" i="4"/>
  <c r="SJ7" i="4"/>
  <c r="SJ55" i="4"/>
  <c r="SJ91" i="4"/>
  <c r="SJ8" i="4"/>
  <c r="SJ56" i="4"/>
  <c r="SJ97" i="4"/>
  <c r="SJ21" i="4"/>
  <c r="SJ63" i="4"/>
  <c r="SJ102" i="4"/>
  <c r="SJ18" i="4"/>
  <c r="SJ60" i="4"/>
  <c r="SJ99" i="4"/>
  <c r="SJ20" i="4"/>
  <c r="SJ61" i="4"/>
  <c r="SJ101" i="4"/>
  <c r="SJ28" i="4"/>
  <c r="SJ29" i="4"/>
  <c r="SJ32" i="4"/>
  <c r="SJ37" i="4"/>
  <c r="SJ39" i="4"/>
  <c r="SJ64" i="4"/>
  <c r="SJ68" i="4"/>
  <c r="SJ72" i="4"/>
  <c r="SJ80" i="4"/>
  <c r="SJ81" i="4"/>
  <c r="SJ113" i="4"/>
  <c r="TA74" i="5"/>
  <c r="TB74" i="5" s="1"/>
  <c r="TA57" i="5"/>
  <c r="TB57" i="5" s="1"/>
  <c r="AS57" i="5"/>
  <c r="TA35" i="5"/>
  <c r="TB35" i="5" s="1"/>
  <c r="AS35" i="5"/>
  <c r="TA108" i="5"/>
  <c r="TB108" i="5" s="1"/>
  <c r="AS108" i="5"/>
  <c r="AS62" i="5"/>
  <c r="TA62" i="5"/>
  <c r="TB62" i="5" s="1"/>
  <c r="TA9" i="5"/>
  <c r="TB9" i="5" s="1"/>
  <c r="AS9" i="5"/>
  <c r="TA77" i="5"/>
  <c r="TB77" i="5" s="1"/>
  <c r="TA72" i="5"/>
  <c r="TB72" i="5" s="1"/>
  <c r="AS72" i="5"/>
  <c r="DM10" i="4"/>
  <c r="DM22" i="4"/>
  <c r="DM11" i="4"/>
  <c r="DM23" i="4"/>
  <c r="DM35" i="4"/>
  <c r="DM47" i="4"/>
  <c r="DM59" i="4"/>
  <c r="DM71" i="4"/>
  <c r="DM83" i="4"/>
  <c r="DM95" i="4"/>
  <c r="DM107" i="4"/>
  <c r="DM3" i="4"/>
  <c r="DM14" i="4"/>
  <c r="DM26" i="4"/>
  <c r="DM38" i="4"/>
  <c r="DM50" i="4"/>
  <c r="DM62" i="4"/>
  <c r="DM74" i="4"/>
  <c r="DM86" i="4"/>
  <c r="DM98" i="4"/>
  <c r="DM110" i="4"/>
  <c r="DM19" i="4"/>
  <c r="DM34" i="4"/>
  <c r="DM49" i="4"/>
  <c r="DM64" i="4"/>
  <c r="DM78" i="4"/>
  <c r="DM92" i="4"/>
  <c r="DM106" i="4"/>
  <c r="DM16" i="4"/>
  <c r="DM32" i="4"/>
  <c r="DM48" i="4"/>
  <c r="DM65" i="4"/>
  <c r="DM80" i="4"/>
  <c r="DM96" i="4"/>
  <c r="DM112" i="4"/>
  <c r="DM24" i="4"/>
  <c r="DM41" i="4"/>
  <c r="DM57" i="4"/>
  <c r="DM75" i="4"/>
  <c r="DM91" i="4"/>
  <c r="DM109" i="4"/>
  <c r="DM25" i="4"/>
  <c r="DM42" i="4"/>
  <c r="DM58" i="4"/>
  <c r="DM76" i="4"/>
  <c r="DM93" i="4"/>
  <c r="DM111" i="4"/>
  <c r="DM9" i="4"/>
  <c r="DM29" i="4"/>
  <c r="DM45" i="4"/>
  <c r="DM63" i="4"/>
  <c r="DM81" i="4"/>
  <c r="DM99" i="4"/>
  <c r="DM115" i="4"/>
  <c r="DM12" i="4"/>
  <c r="DM30" i="4"/>
  <c r="DM46" i="4"/>
  <c r="DM66" i="4"/>
  <c r="DM82" i="4"/>
  <c r="DM100" i="4"/>
  <c r="DM4" i="4"/>
  <c r="DM33" i="4"/>
  <c r="DM56" i="4"/>
  <c r="DM85" i="4"/>
  <c r="DM108" i="4"/>
  <c r="DM7" i="4"/>
  <c r="DM60" i="4"/>
  <c r="DM87" i="4"/>
  <c r="DM113" i="4"/>
  <c r="DM36" i="4"/>
  <c r="DM37" i="4"/>
  <c r="DM68" i="4"/>
  <c r="DM97" i="4"/>
  <c r="DM39" i="4"/>
  <c r="DM69" i="4"/>
  <c r="DM101" i="4"/>
  <c r="DM8" i="4"/>
  <c r="DM40" i="4"/>
  <c r="DM70" i="4"/>
  <c r="DM13" i="4"/>
  <c r="DM43" i="4"/>
  <c r="DM72" i="4"/>
  <c r="DM103" i="4"/>
  <c r="DM18" i="4"/>
  <c r="DM52" i="4"/>
  <c r="DM79" i="4"/>
  <c r="DM114" i="4"/>
  <c r="DM102" i="4"/>
  <c r="DM15" i="4"/>
  <c r="DM44" i="4"/>
  <c r="DM73" i="4"/>
  <c r="DM104" i="4"/>
  <c r="DM17" i="4"/>
  <c r="DM51" i="4"/>
  <c r="DM77" i="4"/>
  <c r="DM105" i="4"/>
  <c r="DM54" i="4"/>
  <c r="DM61" i="4"/>
  <c r="DM67" i="4"/>
  <c r="DM55" i="4"/>
  <c r="DM84" i="4"/>
  <c r="DM88" i="4"/>
  <c r="DM20" i="4"/>
  <c r="DM89" i="4"/>
  <c r="DM21" i="4"/>
  <c r="DM90" i="4"/>
  <c r="DM27" i="4"/>
  <c r="DM94" i="4"/>
  <c r="DM28" i="4"/>
  <c r="DM5" i="4"/>
  <c r="DM6" i="4"/>
  <c r="DM31" i="4"/>
  <c r="DM53" i="4"/>
  <c r="MB116" i="5"/>
  <c r="ME3" i="5"/>
  <c r="TA93" i="5"/>
  <c r="TB93" i="5" s="1"/>
  <c r="AS93" i="5"/>
  <c r="IL10" i="4"/>
  <c r="IL22" i="4"/>
  <c r="IL34" i="4"/>
  <c r="IL46" i="4"/>
  <c r="IL58" i="4"/>
  <c r="IL70" i="4"/>
  <c r="IL82" i="4"/>
  <c r="IL94" i="4"/>
  <c r="IL106" i="4"/>
  <c r="IL11" i="4"/>
  <c r="IL23" i="4"/>
  <c r="IL35" i="4"/>
  <c r="IL47" i="4"/>
  <c r="IL59" i="4"/>
  <c r="IL71" i="4"/>
  <c r="IL83" i="4"/>
  <c r="IL95" i="4"/>
  <c r="IL107" i="4"/>
  <c r="IL14" i="4"/>
  <c r="IL26" i="4"/>
  <c r="IL38" i="4"/>
  <c r="IL50" i="4"/>
  <c r="IL62" i="4"/>
  <c r="IL74" i="4"/>
  <c r="IL86" i="4"/>
  <c r="IL98" i="4"/>
  <c r="IL110" i="4"/>
  <c r="IL4" i="4"/>
  <c r="IL19" i="4"/>
  <c r="IL36" i="4"/>
  <c r="IL52" i="4"/>
  <c r="IL67" i="4"/>
  <c r="IL84" i="4"/>
  <c r="IL100" i="4"/>
  <c r="IL115" i="4"/>
  <c r="IL20" i="4"/>
  <c r="IL39" i="4"/>
  <c r="IL55" i="4"/>
  <c r="IL73" i="4"/>
  <c r="IL90" i="4"/>
  <c r="IL108" i="4"/>
  <c r="IL16" i="4"/>
  <c r="IL33" i="4"/>
  <c r="IL54" i="4"/>
  <c r="IL75" i="4"/>
  <c r="IL92" i="4"/>
  <c r="IL112" i="4"/>
  <c r="IL17" i="4"/>
  <c r="IL37" i="4"/>
  <c r="IL56" i="4"/>
  <c r="IL76" i="4"/>
  <c r="IL93" i="4"/>
  <c r="IL113" i="4"/>
  <c r="IL5" i="4"/>
  <c r="IL24" i="4"/>
  <c r="IL42" i="4"/>
  <c r="IL61" i="4"/>
  <c r="IL79" i="4"/>
  <c r="IL99" i="4"/>
  <c r="IL6" i="4"/>
  <c r="IL25" i="4"/>
  <c r="IL43" i="4"/>
  <c r="IL63" i="4"/>
  <c r="IL80" i="4"/>
  <c r="IL101" i="4"/>
  <c r="IL27" i="4"/>
  <c r="IL51" i="4"/>
  <c r="IL81" i="4"/>
  <c r="IL109" i="4"/>
  <c r="IL28" i="4"/>
  <c r="IL53" i="4"/>
  <c r="IL85" i="4"/>
  <c r="IL111" i="4"/>
  <c r="IL29" i="4"/>
  <c r="IL57" i="4"/>
  <c r="IL87" i="4"/>
  <c r="IL114" i="4"/>
  <c r="IL31" i="4"/>
  <c r="IL68" i="4"/>
  <c r="IL104" i="4"/>
  <c r="IL69" i="4"/>
  <c r="IL105" i="4"/>
  <c r="IL40" i="4"/>
  <c r="IL72" i="4"/>
  <c r="IL3" i="4"/>
  <c r="IL7" i="4"/>
  <c r="IL41" i="4"/>
  <c r="IL77" i="4"/>
  <c r="IL12" i="4"/>
  <c r="IL48" i="4"/>
  <c r="IL89" i="4"/>
  <c r="IL32" i="4"/>
  <c r="IL8" i="4"/>
  <c r="IL44" i="4"/>
  <c r="IL78" i="4"/>
  <c r="IL9" i="4"/>
  <c r="IL45" i="4"/>
  <c r="IL88" i="4"/>
  <c r="IL21" i="4"/>
  <c r="IL30" i="4"/>
  <c r="IL49" i="4"/>
  <c r="IL60" i="4"/>
  <c r="IL64" i="4"/>
  <c r="IL65" i="4"/>
  <c r="IL66" i="4"/>
  <c r="IL91" i="4"/>
  <c r="IL96" i="4"/>
  <c r="IL13" i="4"/>
  <c r="IL97" i="4"/>
  <c r="IL102" i="4"/>
  <c r="IL103" i="4"/>
  <c r="IL15" i="4"/>
  <c r="IL18" i="4"/>
  <c r="PJ116" i="5"/>
  <c r="PM3" i="5"/>
  <c r="DU116" i="5"/>
  <c r="DX3" i="5"/>
  <c r="IT116" i="5"/>
  <c r="IW3" i="5"/>
  <c r="TA95" i="5"/>
  <c r="TB95" i="5" s="1"/>
  <c r="KC7" i="4"/>
  <c r="KC21" i="4"/>
  <c r="KC22" i="4"/>
  <c r="KC31" i="4"/>
  <c r="KC48" i="4"/>
  <c r="KC52" i="4"/>
  <c r="KC54" i="4"/>
  <c r="KC55" i="4"/>
  <c r="KC58" i="4"/>
  <c r="KC4" i="4"/>
  <c r="KC8" i="4"/>
  <c r="KC16" i="4"/>
  <c r="KC20" i="4"/>
  <c r="KC42" i="4"/>
  <c r="KC47" i="4"/>
  <c r="KC49" i="4"/>
  <c r="KC50" i="4"/>
  <c r="KC56" i="4"/>
  <c r="KC19" i="4"/>
  <c r="KC27" i="4"/>
  <c r="KC30" i="4"/>
  <c r="KC40" i="4"/>
  <c r="KC41" i="4"/>
  <c r="KC53" i="4"/>
  <c r="KC6" i="4"/>
  <c r="KC14" i="4"/>
  <c r="KC36" i="4"/>
  <c r="KC43" i="4"/>
  <c r="KC24" i="4"/>
  <c r="KC61" i="4"/>
  <c r="KC66" i="4"/>
  <c r="KC68" i="4"/>
  <c r="KC80" i="4"/>
  <c r="KC81" i="4"/>
  <c r="KC90" i="4"/>
  <c r="KC96" i="4"/>
  <c r="KC37" i="4"/>
  <c r="KC51" i="4"/>
  <c r="KC76" i="4"/>
  <c r="KC46" i="4"/>
  <c r="KC60" i="4"/>
  <c r="KC71" i="4"/>
  <c r="KC82" i="4"/>
  <c r="KC95" i="4"/>
  <c r="KC9" i="4"/>
  <c r="KC12" i="4"/>
  <c r="KC25" i="4"/>
  <c r="KC29" i="4"/>
  <c r="KC45" i="4"/>
  <c r="KC75" i="4"/>
  <c r="KC86" i="4"/>
  <c r="KC91" i="4"/>
  <c r="KC92" i="4"/>
  <c r="KC23" i="4"/>
  <c r="KC62" i="4"/>
  <c r="KC93" i="4"/>
  <c r="KC94" i="4"/>
  <c r="KC102" i="4"/>
  <c r="KC103" i="4"/>
  <c r="KC105" i="4"/>
  <c r="KC106" i="4"/>
  <c r="KC15" i="4"/>
  <c r="KC26" i="4"/>
  <c r="KC73" i="4"/>
  <c r="KC83" i="4"/>
  <c r="KC85" i="4"/>
  <c r="KC104" i="4"/>
  <c r="KC5" i="4"/>
  <c r="KC13" i="4"/>
  <c r="KC28" i="4"/>
  <c r="KC35" i="4"/>
  <c r="KC64" i="4"/>
  <c r="KC74" i="4"/>
  <c r="KC87" i="4"/>
  <c r="KC107" i="4"/>
  <c r="KC11" i="4"/>
  <c r="KC39" i="4"/>
  <c r="KC57" i="4"/>
  <c r="KC69" i="4"/>
  <c r="KC18" i="4"/>
  <c r="KC32" i="4"/>
  <c r="KC38" i="4"/>
  <c r="KC72" i="4"/>
  <c r="KC97" i="4"/>
  <c r="KC98" i="4"/>
  <c r="KC10" i="4"/>
  <c r="KC17" i="4"/>
  <c r="KC44" i="4"/>
  <c r="KC78" i="4"/>
  <c r="KC34" i="4"/>
  <c r="KC77" i="4"/>
  <c r="KC111" i="4"/>
  <c r="KC33" i="4"/>
  <c r="KC63" i="4"/>
  <c r="KC65" i="4"/>
  <c r="KC67" i="4"/>
  <c r="KC109" i="4"/>
  <c r="KC115" i="4"/>
  <c r="KC84" i="4"/>
  <c r="KC89" i="4"/>
  <c r="KC113" i="4"/>
  <c r="KC100" i="4"/>
  <c r="KC112" i="4"/>
  <c r="KC59" i="4"/>
  <c r="KC70" i="4"/>
  <c r="KC88" i="4"/>
  <c r="KC108" i="4"/>
  <c r="KC99" i="4"/>
  <c r="KC79" i="4"/>
  <c r="KC101" i="4"/>
  <c r="KC114" i="4"/>
  <c r="KC110" i="4"/>
  <c r="KC3" i="4"/>
  <c r="NK3" i="4"/>
  <c r="FA116" i="4"/>
  <c r="RV116" i="4"/>
  <c r="SG116" i="4"/>
  <c r="SL116" i="4"/>
  <c r="RS116" i="4"/>
  <c r="QU116" i="4"/>
  <c r="QB116" i="4"/>
  <c r="QE116" i="4"/>
  <c r="OY116" i="4"/>
  <c r="ON116" i="4"/>
  <c r="PD116" i="4"/>
  <c r="OK116" i="4"/>
  <c r="MT116" i="4"/>
  <c r="MW116" i="4"/>
  <c r="NH116" i="4"/>
  <c r="LV116" i="4"/>
  <c r="LC116" i="4"/>
  <c r="LF116" i="4"/>
  <c r="LQ116" i="4"/>
  <c r="JL116" i="4"/>
  <c r="KE116" i="4"/>
  <c r="JO116" i="4"/>
  <c r="II116" i="4"/>
  <c r="HX116" i="4"/>
  <c r="IN116" i="4"/>
  <c r="HU116" i="4"/>
  <c r="GG116" i="4"/>
  <c r="GD116" i="4"/>
  <c r="GR116" i="4"/>
  <c r="GW116" i="4"/>
  <c r="EP116" i="4"/>
  <c r="EM116" i="4"/>
  <c r="CY116" i="4"/>
  <c r="DO116" i="4"/>
  <c r="CV116" i="4"/>
  <c r="Q116" i="4"/>
  <c r="BX116" i="4"/>
  <c r="AB116" i="4"/>
  <c r="BS116" i="4"/>
  <c r="BE116" i="4"/>
  <c r="AG116" i="4"/>
  <c r="O116" i="4"/>
  <c r="FE77" i="4" s="1"/>
  <c r="BH116" i="4"/>
  <c r="BX102" i="1"/>
  <c r="BE102" i="1"/>
  <c r="BH102" i="1"/>
  <c r="BS102" i="1"/>
  <c r="TD7" i="6" l="1"/>
  <c r="TE7" i="6" s="1"/>
  <c r="KP7" i="6"/>
  <c r="TD86" i="6"/>
  <c r="TE86" i="6" s="1"/>
  <c r="NX86" i="6"/>
  <c r="TD43" i="6"/>
  <c r="TE43" i="6" s="1"/>
  <c r="NX43" i="6"/>
  <c r="TD75" i="6"/>
  <c r="TE75" i="6" s="1"/>
  <c r="NX75" i="6"/>
  <c r="TD105" i="6"/>
  <c r="TE105" i="6" s="1"/>
  <c r="NX105" i="6"/>
  <c r="TD82" i="6"/>
  <c r="TE82" i="6" s="1"/>
  <c r="NX82" i="6"/>
  <c r="TD116" i="6"/>
  <c r="TE116" i="6" s="1"/>
  <c r="TD10" i="6"/>
  <c r="TE10" i="6" s="1"/>
  <c r="TD67" i="6"/>
  <c r="TE67" i="6" s="1"/>
  <c r="TD29" i="6"/>
  <c r="TE29" i="6" s="1"/>
  <c r="TD5" i="6"/>
  <c r="TE5" i="6" s="1"/>
  <c r="TD72" i="6"/>
  <c r="TE72" i="6" s="1"/>
  <c r="TD6" i="6"/>
  <c r="TE6" i="6" s="1"/>
  <c r="TD11" i="6"/>
  <c r="TE11" i="6" s="1"/>
  <c r="TD88" i="6"/>
  <c r="TE88" i="6" s="1"/>
  <c r="TD91" i="6"/>
  <c r="TE91" i="6" s="1"/>
  <c r="TD41" i="6"/>
  <c r="TE41" i="6" s="1"/>
  <c r="TD87" i="6"/>
  <c r="TE87" i="6" s="1"/>
  <c r="TD14" i="6"/>
  <c r="TE14" i="6" s="1"/>
  <c r="TD51" i="6"/>
  <c r="TE51" i="6" s="1"/>
  <c r="TD56" i="6"/>
  <c r="TE56" i="6" s="1"/>
  <c r="TD119" i="6"/>
  <c r="TE119" i="6" s="1"/>
  <c r="TD99" i="6"/>
  <c r="TE99" i="6" s="1"/>
  <c r="TD122" i="6"/>
  <c r="TE122" i="6" s="1"/>
  <c r="TD108" i="6"/>
  <c r="TE108" i="6" s="1"/>
  <c r="TD50" i="6"/>
  <c r="TE50" i="6" s="1"/>
  <c r="TD110" i="6"/>
  <c r="TE110" i="6" s="1"/>
  <c r="TD44" i="6"/>
  <c r="TE44" i="6" s="1"/>
  <c r="TD64" i="6"/>
  <c r="TE64" i="6" s="1"/>
  <c r="TD107" i="6"/>
  <c r="TE107" i="6" s="1"/>
  <c r="TD96" i="6"/>
  <c r="TE96" i="6" s="1"/>
  <c r="TD121" i="6"/>
  <c r="TE121" i="6" s="1"/>
  <c r="TD115" i="6"/>
  <c r="TE115" i="6" s="1"/>
  <c r="TD71" i="6"/>
  <c r="TE71" i="6" s="1"/>
  <c r="TD4" i="6"/>
  <c r="TE4" i="6" s="1"/>
  <c r="TD83" i="6"/>
  <c r="TE83" i="6" s="1"/>
  <c r="TD13" i="6"/>
  <c r="TE13" i="6" s="1"/>
  <c r="TD93" i="6"/>
  <c r="TE93" i="6" s="1"/>
  <c r="TD109" i="6"/>
  <c r="TE109" i="6" s="1"/>
  <c r="TD48" i="6"/>
  <c r="TE48" i="6" s="1"/>
  <c r="TD69" i="6"/>
  <c r="TE69" i="6" s="1"/>
  <c r="TD120" i="6"/>
  <c r="TE120" i="6" s="1"/>
  <c r="TD124" i="6"/>
  <c r="TE124" i="6" s="1"/>
  <c r="TD123" i="6"/>
  <c r="TE123" i="6" s="1"/>
  <c r="TD126" i="6"/>
  <c r="TE126" i="6" s="1"/>
  <c r="TD118" i="6"/>
  <c r="TE118" i="6" s="1"/>
  <c r="TD106" i="6"/>
  <c r="TE106" i="6" s="1"/>
  <c r="TD100" i="6"/>
  <c r="TE100" i="6" s="1"/>
  <c r="TD102" i="6"/>
  <c r="TE102" i="6" s="1"/>
  <c r="TD98" i="6"/>
  <c r="TE98" i="6" s="1"/>
  <c r="TD101" i="6"/>
  <c r="TE101" i="6" s="1"/>
  <c r="TD84" i="6"/>
  <c r="TE84" i="6" s="1"/>
  <c r="TD73" i="6"/>
  <c r="TE73" i="6" s="1"/>
  <c r="TD76" i="6"/>
  <c r="TE76" i="6" s="1"/>
  <c r="TD74" i="6"/>
  <c r="TE74" i="6" s="1"/>
  <c r="TD61" i="6"/>
  <c r="TE61" i="6" s="1"/>
  <c r="TD60" i="6"/>
  <c r="TE60" i="6" s="1"/>
  <c r="TD55" i="6"/>
  <c r="TE55" i="6" s="1"/>
  <c r="TD45" i="6"/>
  <c r="TE45" i="6" s="1"/>
  <c r="TD46" i="6"/>
  <c r="TE46" i="6" s="1"/>
  <c r="TD42" i="6"/>
  <c r="TE42" i="6" s="1"/>
  <c r="TD78" i="6"/>
  <c r="TE78" i="6" s="1"/>
  <c r="TD117" i="6"/>
  <c r="TE117" i="6" s="1"/>
  <c r="TD112" i="6"/>
  <c r="TE112" i="6" s="1"/>
  <c r="TD111" i="6"/>
  <c r="TE111" i="6" s="1"/>
  <c r="TD80" i="6"/>
  <c r="TE80" i="6" s="1"/>
  <c r="TD79" i="6"/>
  <c r="TE79" i="6" s="1"/>
  <c r="TD77" i="6"/>
  <c r="TE77" i="6" s="1"/>
  <c r="TD62" i="6"/>
  <c r="TE62" i="6" s="1"/>
  <c r="TD63" i="6"/>
  <c r="TE63" i="6" s="1"/>
  <c r="TD12" i="6"/>
  <c r="TE12" i="6" s="1"/>
  <c r="TD16" i="6"/>
  <c r="TE16" i="6" s="1"/>
  <c r="TD15" i="6"/>
  <c r="TE15" i="6" s="1"/>
  <c r="RE127" i="6"/>
  <c r="RF3" i="6"/>
  <c r="NV127" i="6"/>
  <c r="NW3" i="6"/>
  <c r="IV127" i="6"/>
  <c r="IW3" i="6"/>
  <c r="CF127" i="6"/>
  <c r="CG3" i="6"/>
  <c r="PL127" i="6"/>
  <c r="PM3" i="6"/>
  <c r="AO127" i="6"/>
  <c r="MD127" i="6"/>
  <c r="ME3" i="6"/>
  <c r="SX127" i="6"/>
  <c r="DW127" i="6"/>
  <c r="HF3" i="6"/>
  <c r="KM127" i="6"/>
  <c r="KN3" i="6"/>
  <c r="FN127" i="6"/>
  <c r="GU116" i="4"/>
  <c r="AQ18" i="4"/>
  <c r="AR18" i="4" s="1"/>
  <c r="AP116" i="5"/>
  <c r="AQ3" i="5"/>
  <c r="AQ27" i="4"/>
  <c r="AR27" i="4" s="1"/>
  <c r="AQ17" i="4"/>
  <c r="AR17" i="4" s="1"/>
  <c r="PB116" i="4"/>
  <c r="AQ28" i="4"/>
  <c r="AR28" i="4" s="1"/>
  <c r="AQ19" i="4"/>
  <c r="AR19" i="4" s="1"/>
  <c r="DX116" i="5"/>
  <c r="DY3" i="5"/>
  <c r="AQ20" i="4"/>
  <c r="AR20" i="4" s="1"/>
  <c r="AF74" i="4"/>
  <c r="AM74" i="4" s="1"/>
  <c r="AQ74" i="4" s="1"/>
  <c r="NL19" i="4"/>
  <c r="NL29" i="4"/>
  <c r="NL17" i="4"/>
  <c r="NL30" i="4"/>
  <c r="NL3" i="4"/>
  <c r="NS3" i="4" s="1"/>
  <c r="NL21" i="4"/>
  <c r="NL9" i="4"/>
  <c r="NS9" i="4" s="1"/>
  <c r="NL22" i="4"/>
  <c r="NL10" i="4"/>
  <c r="NS10" i="4" s="1"/>
  <c r="NL28" i="4"/>
  <c r="NL11" i="4"/>
  <c r="NS11" i="4" s="1"/>
  <c r="NL20" i="4"/>
  <c r="NL18" i="4"/>
  <c r="NL23" i="4"/>
  <c r="NL24" i="4"/>
  <c r="NL25" i="4"/>
  <c r="NL26" i="4"/>
  <c r="NL27" i="4"/>
  <c r="NL51" i="4"/>
  <c r="NS51" i="4" s="1"/>
  <c r="NL72" i="4"/>
  <c r="NS72" i="4" s="1"/>
  <c r="NL15" i="4"/>
  <c r="NS15" i="4" s="1"/>
  <c r="NL80" i="4"/>
  <c r="NS80" i="4" s="1"/>
  <c r="NL110" i="4"/>
  <c r="NS110" i="4" s="1"/>
  <c r="NL104" i="4"/>
  <c r="NS104" i="4" s="1"/>
  <c r="NL57" i="4"/>
  <c r="NS57" i="4" s="1"/>
  <c r="NL102" i="4"/>
  <c r="NS102" i="4" s="1"/>
  <c r="NL56" i="4"/>
  <c r="NS56" i="4" s="1"/>
  <c r="NL91" i="4"/>
  <c r="NS91" i="4" s="1"/>
  <c r="NL48" i="4"/>
  <c r="NS48" i="4" s="1"/>
  <c r="NL84" i="4"/>
  <c r="NS84" i="4" s="1"/>
  <c r="NW84" i="4" s="1"/>
  <c r="NX84" i="4" s="1"/>
  <c r="NL87" i="4"/>
  <c r="NS87" i="4" s="1"/>
  <c r="NL45" i="4"/>
  <c r="NS45" i="4" s="1"/>
  <c r="NL54" i="4"/>
  <c r="NS54" i="4" s="1"/>
  <c r="NL113" i="4"/>
  <c r="NS113" i="4" s="1"/>
  <c r="NL52" i="4"/>
  <c r="NS52" i="4" s="1"/>
  <c r="NL14" i="4"/>
  <c r="NS14" i="4" s="1"/>
  <c r="NL50" i="4"/>
  <c r="NS50" i="4" s="1"/>
  <c r="NL33" i="4"/>
  <c r="NS33" i="4" s="1"/>
  <c r="NL53" i="4"/>
  <c r="NS53" i="4" s="1"/>
  <c r="NL94" i="4"/>
  <c r="NS94" i="4" s="1"/>
  <c r="NL49" i="4"/>
  <c r="NS49" i="4" s="1"/>
  <c r="NL71" i="4"/>
  <c r="NS71" i="4" s="1"/>
  <c r="NL70" i="4"/>
  <c r="NS70" i="4" s="1"/>
  <c r="NL32" i="4"/>
  <c r="NS32" i="4" s="1"/>
  <c r="NL112" i="4"/>
  <c r="NS112" i="4" s="1"/>
  <c r="NL46" i="4"/>
  <c r="NS46" i="4" s="1"/>
  <c r="NL7" i="4"/>
  <c r="NS7" i="4" s="1"/>
  <c r="NL101" i="4"/>
  <c r="NS101" i="4" s="1"/>
  <c r="NL31" i="4"/>
  <c r="NS31" i="4" s="1"/>
  <c r="NL59" i="4"/>
  <c r="NS59" i="4" s="1"/>
  <c r="NL42" i="4"/>
  <c r="NS42" i="4" s="1"/>
  <c r="NL16" i="4"/>
  <c r="NS16" i="4" s="1"/>
  <c r="NL90" i="4"/>
  <c r="NS90" i="4" s="1"/>
  <c r="NL78" i="4"/>
  <c r="NS78" i="4" s="1"/>
  <c r="NL82" i="4"/>
  <c r="NS82" i="4" s="1"/>
  <c r="NL100" i="4"/>
  <c r="NS100" i="4" s="1"/>
  <c r="NL39" i="4"/>
  <c r="NS39" i="4" s="1"/>
  <c r="NL85" i="4"/>
  <c r="NS85" i="4" s="1"/>
  <c r="NL63" i="4"/>
  <c r="NS63" i="4" s="1"/>
  <c r="NL62" i="4"/>
  <c r="NS62" i="4" s="1"/>
  <c r="NL35" i="4"/>
  <c r="NS35" i="4" s="1"/>
  <c r="NL95" i="4"/>
  <c r="NS95" i="4" s="1"/>
  <c r="NL64" i="4"/>
  <c r="NS64" i="4" s="1"/>
  <c r="NL109" i="4"/>
  <c r="NS109" i="4" s="1"/>
  <c r="NL98" i="4"/>
  <c r="NS98" i="4" s="1"/>
  <c r="NL81" i="4"/>
  <c r="NS81" i="4" s="1"/>
  <c r="NL106" i="4"/>
  <c r="NS106" i="4" s="1"/>
  <c r="NL105" i="4"/>
  <c r="NS105" i="4" s="1"/>
  <c r="NL75" i="4"/>
  <c r="NS75" i="4" s="1"/>
  <c r="NL88" i="4"/>
  <c r="NS88" i="4" s="1"/>
  <c r="NL47" i="4"/>
  <c r="NS47" i="4" s="1"/>
  <c r="NL114" i="4"/>
  <c r="NS114" i="4" s="1"/>
  <c r="NL97" i="4"/>
  <c r="NS97" i="4" s="1"/>
  <c r="NL107" i="4"/>
  <c r="NS107" i="4" s="1"/>
  <c r="NL37" i="4"/>
  <c r="NS37" i="4" s="1"/>
  <c r="NL74" i="4"/>
  <c r="NS74" i="4" s="1"/>
  <c r="NL5" i="4"/>
  <c r="NS5" i="4" s="1"/>
  <c r="NL58" i="4"/>
  <c r="NS58" i="4" s="1"/>
  <c r="NL89" i="4"/>
  <c r="NS89" i="4" s="1"/>
  <c r="NL73" i="4"/>
  <c r="NS73" i="4" s="1"/>
  <c r="NL41" i="4"/>
  <c r="NS41" i="4" s="1"/>
  <c r="NL65" i="4"/>
  <c r="NS65" i="4" s="1"/>
  <c r="NL66" i="4"/>
  <c r="NS66" i="4" s="1"/>
  <c r="NL34" i="4"/>
  <c r="NS34" i="4" s="1"/>
  <c r="NL76" i="4"/>
  <c r="NS76" i="4" s="1"/>
  <c r="NL40" i="4"/>
  <c r="NS40" i="4" s="1"/>
  <c r="NL13" i="4"/>
  <c r="NS13" i="4" s="1"/>
  <c r="NL12" i="4"/>
  <c r="NS12" i="4" s="1"/>
  <c r="NL6" i="4"/>
  <c r="NS6" i="4" s="1"/>
  <c r="NL86" i="4"/>
  <c r="NS86" i="4" s="1"/>
  <c r="NL61" i="4"/>
  <c r="NS61" i="4" s="1"/>
  <c r="NL44" i="4"/>
  <c r="NS44" i="4" s="1"/>
  <c r="NL92" i="4"/>
  <c r="NS92" i="4" s="1"/>
  <c r="NL60" i="4"/>
  <c r="NS60" i="4" s="1"/>
  <c r="NL111" i="4"/>
  <c r="NS111" i="4" s="1"/>
  <c r="NL43" i="4"/>
  <c r="NS43" i="4" s="1"/>
  <c r="NL8" i="4"/>
  <c r="NS8" i="4" s="1"/>
  <c r="NL79" i="4"/>
  <c r="NS79" i="4" s="1"/>
  <c r="NL36" i="4"/>
  <c r="NS36" i="4" s="1"/>
  <c r="NL93" i="4"/>
  <c r="NS93" i="4" s="1"/>
  <c r="NL67" i="4"/>
  <c r="NS67" i="4" s="1"/>
  <c r="NL108" i="4"/>
  <c r="NS108" i="4" s="1"/>
  <c r="NL38" i="4"/>
  <c r="NS38" i="4" s="1"/>
  <c r="NL77" i="4"/>
  <c r="NS77" i="4" s="1"/>
  <c r="NL103" i="4"/>
  <c r="NS103" i="4" s="1"/>
  <c r="NL96" i="4"/>
  <c r="NS96" i="4" s="1"/>
  <c r="NL83" i="4"/>
  <c r="NS83" i="4" s="1"/>
  <c r="NL99" i="4"/>
  <c r="NS99" i="4" s="1"/>
  <c r="NL4" i="4"/>
  <c r="NS4" i="4" s="1"/>
  <c r="NL69" i="4"/>
  <c r="NS69" i="4" s="1"/>
  <c r="NL55" i="4"/>
  <c r="NS55" i="4" s="1"/>
  <c r="NL115" i="4"/>
  <c r="NS115" i="4" s="1"/>
  <c r="NL68" i="4"/>
  <c r="NS68" i="4" s="1"/>
  <c r="AS29" i="4"/>
  <c r="AF44" i="4"/>
  <c r="AM44" i="4" s="1"/>
  <c r="AQ44" i="4" s="1"/>
  <c r="ME116" i="5"/>
  <c r="MF3" i="5"/>
  <c r="RD116" i="5"/>
  <c r="RE3" i="5"/>
  <c r="SU116" i="5"/>
  <c r="SV3" i="5"/>
  <c r="AQ23" i="4"/>
  <c r="AR23" i="4" s="1"/>
  <c r="FO116" i="5"/>
  <c r="FP3" i="5"/>
  <c r="PM116" i="5"/>
  <c r="PN3" i="5"/>
  <c r="HF116" i="5"/>
  <c r="HG3" i="5"/>
  <c r="KN116" i="5"/>
  <c r="KO3" i="5"/>
  <c r="NW116" i="5"/>
  <c r="NX3" i="5"/>
  <c r="AS21" i="4"/>
  <c r="IW116" i="5"/>
  <c r="IX3" i="5"/>
  <c r="AQ26" i="4"/>
  <c r="AR26" i="4" s="1"/>
  <c r="AQ22" i="4"/>
  <c r="AR22" i="4" s="1"/>
  <c r="AS30" i="4"/>
  <c r="AQ25" i="4"/>
  <c r="AR25" i="4" s="1"/>
  <c r="AQ24" i="4"/>
  <c r="AR24" i="4" s="1"/>
  <c r="CG116" i="5"/>
  <c r="CH3" i="5"/>
  <c r="AF63" i="4"/>
  <c r="AM63" i="4" s="1"/>
  <c r="AQ63" i="4" s="1"/>
  <c r="AF13" i="4"/>
  <c r="AM13" i="4" s="1"/>
  <c r="AQ13" i="4" s="1"/>
  <c r="AR13" i="4" s="1"/>
  <c r="LT116" i="4"/>
  <c r="SJ116" i="4"/>
  <c r="AF104" i="4"/>
  <c r="AF15" i="4"/>
  <c r="AM15" i="4" s="1"/>
  <c r="QS116" i="4"/>
  <c r="DM116" i="4"/>
  <c r="NK116" i="4"/>
  <c r="FD116" i="4"/>
  <c r="KC116" i="4"/>
  <c r="AF52" i="4"/>
  <c r="AF68" i="4"/>
  <c r="AM68" i="4" s="1"/>
  <c r="IL116" i="4"/>
  <c r="AF92" i="4"/>
  <c r="AM92" i="4" s="1"/>
  <c r="AQ92" i="4" s="1"/>
  <c r="AF50" i="4"/>
  <c r="AM50" i="4" s="1"/>
  <c r="AF113" i="4"/>
  <c r="AM113" i="4" s="1"/>
  <c r="AQ113" i="4" s="1"/>
  <c r="AF112" i="4"/>
  <c r="AM112" i="4" s="1"/>
  <c r="AQ112" i="4" s="1"/>
  <c r="AF55" i="4"/>
  <c r="AM55" i="4" s="1"/>
  <c r="AQ55" i="4" s="1"/>
  <c r="AF40" i="4"/>
  <c r="AF62" i="4"/>
  <c r="AM62" i="4" s="1"/>
  <c r="AF12" i="4"/>
  <c r="AM12" i="4" s="1"/>
  <c r="AF49" i="4"/>
  <c r="AF48" i="4"/>
  <c r="AM48" i="4" s="1"/>
  <c r="AF53" i="4"/>
  <c r="AM53" i="4" s="1"/>
  <c r="AF99" i="4"/>
  <c r="AM99" i="4" s="1"/>
  <c r="AF56" i="4"/>
  <c r="AM56" i="4" s="1"/>
  <c r="AF108" i="4"/>
  <c r="AM108" i="4" s="1"/>
  <c r="AF90" i="4"/>
  <c r="AM90" i="4" s="1"/>
  <c r="AF71" i="4"/>
  <c r="AM71" i="4" s="1"/>
  <c r="AF85" i="4"/>
  <c r="AM85" i="4" s="1"/>
  <c r="AF51" i="4"/>
  <c r="AM51" i="4" s="1"/>
  <c r="AF70" i="4"/>
  <c r="AM70" i="4" s="1"/>
  <c r="AF37" i="4"/>
  <c r="AM37" i="4" s="1"/>
  <c r="AF58" i="4"/>
  <c r="AM58" i="4" s="1"/>
  <c r="AQ58" i="4" s="1"/>
  <c r="AR58" i="4" s="1"/>
  <c r="AF57" i="4"/>
  <c r="AM57" i="4" s="1"/>
  <c r="AQ57" i="4" s="1"/>
  <c r="AR57" i="4" s="1"/>
  <c r="AF76" i="4"/>
  <c r="AM76" i="4" s="1"/>
  <c r="AF66" i="4"/>
  <c r="AM66" i="4" s="1"/>
  <c r="AQ66" i="4" s="1"/>
  <c r="AR66" i="4" s="1"/>
  <c r="AF54" i="4"/>
  <c r="AM54" i="4" s="1"/>
  <c r="AF59" i="4"/>
  <c r="AM59" i="4" s="1"/>
  <c r="AF41" i="4"/>
  <c r="AM41" i="4" s="1"/>
  <c r="AF111" i="4"/>
  <c r="AM111" i="4" s="1"/>
  <c r="AF97" i="4"/>
  <c r="AM97" i="4" s="1"/>
  <c r="AF7" i="4"/>
  <c r="AM7" i="4" s="1"/>
  <c r="AF39" i="4"/>
  <c r="AM39" i="4" s="1"/>
  <c r="AF60" i="4"/>
  <c r="AM60" i="4" s="1"/>
  <c r="AF38" i="4"/>
  <c r="AM38" i="4" s="1"/>
  <c r="AF42" i="4"/>
  <c r="AM42" i="4" s="1"/>
  <c r="AF8" i="4"/>
  <c r="AM8" i="4" s="1"/>
  <c r="AF80" i="4"/>
  <c r="AM80" i="4" s="1"/>
  <c r="AF101" i="4"/>
  <c r="AM101" i="4" s="1"/>
  <c r="AF83" i="4"/>
  <c r="AM83" i="4" s="1"/>
  <c r="AF95" i="4"/>
  <c r="AM95" i="4" s="1"/>
  <c r="AF31" i="4"/>
  <c r="AM31" i="4" s="1"/>
  <c r="AF36" i="4"/>
  <c r="AM36" i="4" s="1"/>
  <c r="AF94" i="4"/>
  <c r="AM94" i="4" s="1"/>
  <c r="AF16" i="4"/>
  <c r="AM16" i="4" s="1"/>
  <c r="AF84" i="4"/>
  <c r="AM84" i="4" s="1"/>
  <c r="AF81" i="4"/>
  <c r="AM81" i="4" s="1"/>
  <c r="AF93" i="4"/>
  <c r="AM93" i="4" s="1"/>
  <c r="AF114" i="4"/>
  <c r="AM114" i="4" s="1"/>
  <c r="AF105" i="4"/>
  <c r="AM105" i="4" s="1"/>
  <c r="AF96" i="4"/>
  <c r="AM96" i="4" s="1"/>
  <c r="AF32" i="4"/>
  <c r="AM32" i="4" s="1"/>
  <c r="AF47" i="4"/>
  <c r="AM47" i="4" s="1"/>
  <c r="AQ47" i="4" s="1"/>
  <c r="AR47" i="4" s="1"/>
  <c r="AF110" i="4"/>
  <c r="AM110" i="4" s="1"/>
  <c r="AF33" i="4"/>
  <c r="AM33" i="4" s="1"/>
  <c r="AF115" i="4"/>
  <c r="AM115" i="4" s="1"/>
  <c r="AF89" i="4"/>
  <c r="AM89" i="4" s="1"/>
  <c r="AF72" i="4"/>
  <c r="AM72" i="4" s="1"/>
  <c r="AF69" i="4"/>
  <c r="AM69" i="4" s="1"/>
  <c r="AF43" i="4"/>
  <c r="AM43" i="4" s="1"/>
  <c r="AF87" i="4"/>
  <c r="AM87" i="4" s="1"/>
  <c r="AF6" i="4"/>
  <c r="AM6" i="4" s="1"/>
  <c r="AF107" i="4"/>
  <c r="AM107" i="4" s="1"/>
  <c r="AF86" i="4"/>
  <c r="AM86" i="4" s="1"/>
  <c r="AF5" i="4"/>
  <c r="AM5" i="4" s="1"/>
  <c r="AF82" i="4"/>
  <c r="AM82" i="4" s="1"/>
  <c r="AF73" i="4"/>
  <c r="AM73" i="4" s="1"/>
  <c r="AF61" i="4"/>
  <c r="AM61" i="4" s="1"/>
  <c r="SK9" i="4"/>
  <c r="SR9" i="4" s="1"/>
  <c r="DN10" i="4"/>
  <c r="DU10" i="4" s="1"/>
  <c r="IM11" i="4"/>
  <c r="IT11" i="4" s="1"/>
  <c r="PC11" i="4"/>
  <c r="PJ11" i="4" s="1"/>
  <c r="PN11" i="4" s="1"/>
  <c r="PO11" i="4" s="1"/>
  <c r="PP11" i="4" s="1"/>
  <c r="DN9" i="4"/>
  <c r="DU9" i="4" s="1"/>
  <c r="IM10" i="4"/>
  <c r="IT10" i="4" s="1"/>
  <c r="PC10" i="4"/>
  <c r="PJ10" i="4" s="1"/>
  <c r="PN10" i="4" s="1"/>
  <c r="PO10" i="4" s="1"/>
  <c r="PP10" i="4" s="1"/>
  <c r="IM9" i="4"/>
  <c r="IT9" i="4" s="1"/>
  <c r="PC9" i="4"/>
  <c r="PJ9" i="4" s="1"/>
  <c r="FE11" i="4"/>
  <c r="FL11" i="4" s="1"/>
  <c r="BW10" i="4"/>
  <c r="CD10" i="4" s="1"/>
  <c r="GV10" i="4"/>
  <c r="HC10" i="4" s="1"/>
  <c r="LU10" i="4"/>
  <c r="MB10" i="4" s="1"/>
  <c r="DN5" i="4"/>
  <c r="DU5" i="4" s="1"/>
  <c r="QT7" i="4"/>
  <c r="RA7" i="4" s="1"/>
  <c r="RE7" i="4" s="1"/>
  <c r="FE4" i="4"/>
  <c r="FL4" i="4" s="1"/>
  <c r="KD10" i="4"/>
  <c r="KK10" i="4" s="1"/>
  <c r="LU4" i="4"/>
  <c r="MB4" i="4" s="1"/>
  <c r="GV5" i="4"/>
  <c r="HC5" i="4" s="1"/>
  <c r="IM5" i="4"/>
  <c r="IT5" i="4" s="1"/>
  <c r="PC6" i="4"/>
  <c r="PJ6" i="4" s="1"/>
  <c r="SK6" i="4"/>
  <c r="SR6" i="4" s="1"/>
  <c r="FE10" i="4"/>
  <c r="FL10" i="4" s="1"/>
  <c r="QT10" i="4"/>
  <c r="RA10" i="4" s="1"/>
  <c r="RE10" i="4" s="1"/>
  <c r="SK11" i="4"/>
  <c r="SR11" i="4" s="1"/>
  <c r="LU9" i="4"/>
  <c r="MB9" i="4" s="1"/>
  <c r="MF9" i="4" s="1"/>
  <c r="MG9" i="4" s="1"/>
  <c r="MH9" i="4" s="1"/>
  <c r="PC13" i="4"/>
  <c r="PJ13" i="4" s="1"/>
  <c r="PN13" i="4" s="1"/>
  <c r="PO13" i="4" s="1"/>
  <c r="PP13" i="4" s="1"/>
  <c r="FE18" i="4"/>
  <c r="FL18" i="4" s="1"/>
  <c r="FP18" i="4" s="1"/>
  <c r="FQ18" i="4" s="1"/>
  <c r="FR18" i="4" s="1"/>
  <c r="GV18" i="4"/>
  <c r="LU19" i="4"/>
  <c r="MB19" i="4" s="1"/>
  <c r="MF19" i="4" s="1"/>
  <c r="MG19" i="4" s="1"/>
  <c r="MH19" i="4" s="1"/>
  <c r="BW20" i="4"/>
  <c r="GV20" i="4"/>
  <c r="PC20" i="4"/>
  <c r="PJ20" i="4" s="1"/>
  <c r="PN20" i="4" s="1"/>
  <c r="PO20" i="4" s="1"/>
  <c r="PP20" i="4" s="1"/>
  <c r="AF9" i="4"/>
  <c r="AM9" i="4" s="1"/>
  <c r="FE9" i="4"/>
  <c r="FL9" i="4" s="1"/>
  <c r="BW11" i="4"/>
  <c r="CD11" i="4" s="1"/>
  <c r="LU18" i="4"/>
  <c r="MB18" i="4" s="1"/>
  <c r="BW19" i="4"/>
  <c r="SK19" i="4"/>
  <c r="GV6" i="4"/>
  <c r="HC6" i="4" s="1"/>
  <c r="GV11" i="4"/>
  <c r="HC11" i="4" s="1"/>
  <c r="LU11" i="4"/>
  <c r="MB11" i="4" s="1"/>
  <c r="MF11" i="4" s="1"/>
  <c r="MG11" i="4" s="1"/>
  <c r="MH11" i="4" s="1"/>
  <c r="LU12" i="4"/>
  <c r="MB12" i="4" s="1"/>
  <c r="MF12" i="4" s="1"/>
  <c r="MG12" i="4" s="1"/>
  <c r="MH12" i="4" s="1"/>
  <c r="DN17" i="4"/>
  <c r="DU17" i="4" s="1"/>
  <c r="DY17" i="4" s="1"/>
  <c r="DZ17" i="4" s="1"/>
  <c r="EA17" i="4" s="1"/>
  <c r="LU17" i="4"/>
  <c r="MB17" i="4" s="1"/>
  <c r="MF17" i="4" s="1"/>
  <c r="MG17" i="4" s="1"/>
  <c r="MH17" i="4" s="1"/>
  <c r="BW18" i="4"/>
  <c r="SK18" i="4"/>
  <c r="FE7" i="4"/>
  <c r="FL7" i="4" s="1"/>
  <c r="KD9" i="4"/>
  <c r="KK9" i="4" s="1"/>
  <c r="QT11" i="4"/>
  <c r="RA11" i="4" s="1"/>
  <c r="RE11" i="4" s="1"/>
  <c r="SK17" i="4"/>
  <c r="KD19" i="4"/>
  <c r="QT19" i="4"/>
  <c r="DN20" i="4"/>
  <c r="DU20" i="4" s="1"/>
  <c r="DY20" i="4" s="1"/>
  <c r="DZ20" i="4" s="1"/>
  <c r="EA20" i="4" s="1"/>
  <c r="IM20" i="4"/>
  <c r="LU20" i="4"/>
  <c r="MB20" i="4" s="1"/>
  <c r="MF20" i="4" s="1"/>
  <c r="MG20" i="4" s="1"/>
  <c r="MH20" i="4" s="1"/>
  <c r="BW21" i="4"/>
  <c r="GV21" i="4"/>
  <c r="PC21" i="4"/>
  <c r="PJ21" i="4" s="1"/>
  <c r="QT4" i="4"/>
  <c r="RA4" i="4" s="1"/>
  <c r="RE4" i="4" s="1"/>
  <c r="DN6" i="4"/>
  <c r="DU6" i="4" s="1"/>
  <c r="DN13" i="4"/>
  <c r="DU13" i="4" s="1"/>
  <c r="QT16" i="4"/>
  <c r="RA16" i="4" s="1"/>
  <c r="RE16" i="4" s="1"/>
  <c r="DN18" i="4"/>
  <c r="DU18" i="4" s="1"/>
  <c r="DY18" i="4" s="1"/>
  <c r="DZ18" i="4" s="1"/>
  <c r="EA18" i="4" s="1"/>
  <c r="FE20" i="4"/>
  <c r="FL20" i="4" s="1"/>
  <c r="LU22" i="4"/>
  <c r="MB22" i="4" s="1"/>
  <c r="QT23" i="4"/>
  <c r="DN24" i="4"/>
  <c r="DU24" i="4" s="1"/>
  <c r="DY24" i="4" s="1"/>
  <c r="DZ24" i="4" s="1"/>
  <c r="EA24" i="4" s="1"/>
  <c r="IM24" i="4"/>
  <c r="PC24" i="4"/>
  <c r="PJ24" i="4" s="1"/>
  <c r="PN24" i="4" s="1"/>
  <c r="PO24" i="4" s="1"/>
  <c r="PP24" i="4" s="1"/>
  <c r="SK26" i="4"/>
  <c r="LU27" i="4"/>
  <c r="MB27" i="4" s="1"/>
  <c r="MF27" i="4" s="1"/>
  <c r="MG27" i="4" s="1"/>
  <c r="MH27" i="4" s="1"/>
  <c r="SK28" i="4"/>
  <c r="LU29" i="4"/>
  <c r="MB29" i="4" s="1"/>
  <c r="MF29" i="4" s="1"/>
  <c r="MG29" i="4" s="1"/>
  <c r="MH29" i="4" s="1"/>
  <c r="BW30" i="4"/>
  <c r="GV30" i="4"/>
  <c r="SK5" i="4"/>
  <c r="SR5" i="4" s="1"/>
  <c r="DN7" i="4"/>
  <c r="DU7" i="4" s="1"/>
  <c r="QT9" i="4"/>
  <c r="RA9" i="4" s="1"/>
  <c r="RE9" i="4" s="1"/>
  <c r="KD11" i="4"/>
  <c r="KK11" i="4" s="1"/>
  <c r="GV17" i="4"/>
  <c r="GV19" i="4"/>
  <c r="IM21" i="4"/>
  <c r="LU21" i="4"/>
  <c r="MB21" i="4" s="1"/>
  <c r="SK21" i="4"/>
  <c r="QT22" i="4"/>
  <c r="DN23" i="4"/>
  <c r="DU23" i="4" s="1"/>
  <c r="DY23" i="4" s="1"/>
  <c r="DZ23" i="4" s="1"/>
  <c r="EA23" i="4" s="1"/>
  <c r="IM23" i="4"/>
  <c r="FE25" i="4"/>
  <c r="FL25" i="4" s="1"/>
  <c r="LU25" i="4"/>
  <c r="MB25" i="4" s="1"/>
  <c r="MF25" i="4" s="1"/>
  <c r="MG25" i="4" s="1"/>
  <c r="MH25" i="4" s="1"/>
  <c r="BW26" i="4"/>
  <c r="GV26" i="4"/>
  <c r="QT27" i="4"/>
  <c r="DN28" i="4"/>
  <c r="DU28" i="4" s="1"/>
  <c r="IM28" i="4"/>
  <c r="SK29" i="4"/>
  <c r="LU30" i="4"/>
  <c r="MB30" i="4" s="1"/>
  <c r="QT5" i="4"/>
  <c r="RA5" i="4" s="1"/>
  <c r="RE5" i="4" s="1"/>
  <c r="LU15" i="4"/>
  <c r="MB15" i="4" s="1"/>
  <c r="MF15" i="4" s="1"/>
  <c r="MG15" i="4" s="1"/>
  <c r="MH15" i="4" s="1"/>
  <c r="LU16" i="4"/>
  <c r="MB16" i="4" s="1"/>
  <c r="FE17" i="4"/>
  <c r="FL17" i="4" s="1"/>
  <c r="FP17" i="4" s="1"/>
  <c r="FQ17" i="4" s="1"/>
  <c r="FR17" i="4" s="1"/>
  <c r="QT17" i="4"/>
  <c r="QT18" i="4"/>
  <c r="FE19" i="4"/>
  <c r="FL19" i="4" s="1"/>
  <c r="FP19" i="4" s="1"/>
  <c r="FQ19" i="4" s="1"/>
  <c r="FR19" i="4" s="1"/>
  <c r="SK20" i="4"/>
  <c r="DN21" i="4"/>
  <c r="DU21" i="4" s="1"/>
  <c r="DY21" i="4" s="1"/>
  <c r="DZ21" i="4" s="1"/>
  <c r="EA21" i="4" s="1"/>
  <c r="DN22" i="4"/>
  <c r="DU22" i="4" s="1"/>
  <c r="DY22" i="4" s="1"/>
  <c r="DZ22" i="4" s="1"/>
  <c r="EA22" i="4" s="1"/>
  <c r="IM22" i="4"/>
  <c r="PC23" i="4"/>
  <c r="PJ23" i="4" s="1"/>
  <c r="PN23" i="4" s="1"/>
  <c r="PO23" i="4" s="1"/>
  <c r="PP23" i="4" s="1"/>
  <c r="SK25" i="4"/>
  <c r="KD26" i="4"/>
  <c r="QT26" i="4"/>
  <c r="DN27" i="4"/>
  <c r="DU27" i="4" s="1"/>
  <c r="DY27" i="4" s="1"/>
  <c r="DZ27" i="4" s="1"/>
  <c r="EA27" i="4" s="1"/>
  <c r="IM27" i="4"/>
  <c r="PC28" i="4"/>
  <c r="PJ28" i="4" s="1"/>
  <c r="DN29" i="4"/>
  <c r="DU29" i="4" s="1"/>
  <c r="DY29" i="4" s="1"/>
  <c r="DZ29" i="4" s="1"/>
  <c r="EA29" i="4" s="1"/>
  <c r="IM29" i="4"/>
  <c r="SK30" i="4"/>
  <c r="AF11" i="4"/>
  <c r="AM11" i="4" s="1"/>
  <c r="BW17" i="4"/>
  <c r="PC19" i="4"/>
  <c r="PJ19" i="4" s="1"/>
  <c r="QT21" i="4"/>
  <c r="PC22" i="4"/>
  <c r="PJ22" i="4" s="1"/>
  <c r="FE24" i="4"/>
  <c r="FL24" i="4" s="1"/>
  <c r="LU24" i="4"/>
  <c r="MB24" i="4" s="1"/>
  <c r="BW25" i="4"/>
  <c r="GV25" i="4"/>
  <c r="PC27" i="4"/>
  <c r="PJ27" i="4" s="1"/>
  <c r="PC29" i="4"/>
  <c r="PJ29" i="4" s="1"/>
  <c r="DN30" i="4"/>
  <c r="DU30" i="4" s="1"/>
  <c r="DY30" i="4" s="1"/>
  <c r="DZ30" i="4" s="1"/>
  <c r="IM30" i="4"/>
  <c r="PC5" i="4"/>
  <c r="PJ5" i="4" s="1"/>
  <c r="QT8" i="4"/>
  <c r="RA8" i="4" s="1"/>
  <c r="RE8" i="4" s="1"/>
  <c r="BW9" i="4"/>
  <c r="CD9" i="4" s="1"/>
  <c r="BW12" i="4"/>
  <c r="CD12" i="4" s="1"/>
  <c r="SK13" i="4"/>
  <c r="SR13" i="4" s="1"/>
  <c r="PC18" i="4"/>
  <c r="PJ18" i="4" s="1"/>
  <c r="PN18" i="4" s="1"/>
  <c r="PO18" i="4" s="1"/>
  <c r="PP18" i="4" s="1"/>
  <c r="DN19" i="4"/>
  <c r="DU19" i="4" s="1"/>
  <c r="DY19" i="4" s="1"/>
  <c r="DZ19" i="4" s="1"/>
  <c r="EA19" i="4" s="1"/>
  <c r="SK22" i="4"/>
  <c r="BW24" i="4"/>
  <c r="KD27" i="4"/>
  <c r="KD30" i="4"/>
  <c r="QT30" i="4"/>
  <c r="SK38" i="4"/>
  <c r="SR38" i="4" s="1"/>
  <c r="KD5" i="4"/>
  <c r="KK5" i="4" s="1"/>
  <c r="DN11" i="4"/>
  <c r="DU11" i="4" s="1"/>
  <c r="SK14" i="4"/>
  <c r="SR14" i="4" s="1"/>
  <c r="QT20" i="4"/>
  <c r="KD22" i="4"/>
  <c r="SK24" i="4"/>
  <c r="DN25" i="4"/>
  <c r="DU25" i="4" s="1"/>
  <c r="DY25" i="4" s="1"/>
  <c r="DZ25" i="4" s="1"/>
  <c r="EA25" i="4" s="1"/>
  <c r="FE27" i="4"/>
  <c r="FL27" i="4" s="1"/>
  <c r="KD28" i="4"/>
  <c r="QT28" i="4"/>
  <c r="GV29" i="4"/>
  <c r="BW7" i="4"/>
  <c r="CD7" i="4" s="1"/>
  <c r="SK10" i="4"/>
  <c r="SR10" i="4" s="1"/>
  <c r="PC12" i="4"/>
  <c r="PJ12" i="4" s="1"/>
  <c r="PN12" i="4" s="1"/>
  <c r="PO12" i="4" s="1"/>
  <c r="PP12" i="4" s="1"/>
  <c r="IM18" i="4"/>
  <c r="FE22" i="4"/>
  <c r="FL22" i="4" s="1"/>
  <c r="KD23" i="4"/>
  <c r="SK23" i="4"/>
  <c r="QT25" i="4"/>
  <c r="FE26" i="4"/>
  <c r="FL26" i="4" s="1"/>
  <c r="FE28" i="4"/>
  <c r="FL28" i="4" s="1"/>
  <c r="BW29" i="4"/>
  <c r="FE30" i="4"/>
  <c r="FL30" i="4" s="1"/>
  <c r="DN34" i="4"/>
  <c r="DU34" i="4" s="1"/>
  <c r="IM36" i="4"/>
  <c r="IT36" i="4" s="1"/>
  <c r="DN37" i="4"/>
  <c r="DU37" i="4" s="1"/>
  <c r="AF10" i="4"/>
  <c r="AM10" i="4" s="1"/>
  <c r="FE16" i="4"/>
  <c r="FL16" i="4" s="1"/>
  <c r="KD17" i="4"/>
  <c r="IM19" i="4"/>
  <c r="KD21" i="4"/>
  <c r="BW22" i="4"/>
  <c r="GV23" i="4"/>
  <c r="LU23" i="4"/>
  <c r="MB23" i="4" s="1"/>
  <c r="MF23" i="4" s="1"/>
  <c r="MG23" i="4" s="1"/>
  <c r="MH23" i="4" s="1"/>
  <c r="PC25" i="4"/>
  <c r="PJ25" i="4" s="1"/>
  <c r="BW28" i="4"/>
  <c r="QT29" i="4"/>
  <c r="PC30" i="4"/>
  <c r="PJ30" i="4" s="1"/>
  <c r="LU31" i="4"/>
  <c r="MB31" i="4" s="1"/>
  <c r="MF31" i="4" s="1"/>
  <c r="MG31" i="4" s="1"/>
  <c r="MH31" i="4" s="1"/>
  <c r="SK33" i="4"/>
  <c r="SR33" i="4" s="1"/>
  <c r="SK36" i="4"/>
  <c r="SR36" i="4" s="1"/>
  <c r="KD6" i="4"/>
  <c r="KK6" i="4" s="1"/>
  <c r="PC14" i="4"/>
  <c r="PJ14" i="4" s="1"/>
  <c r="PC17" i="4"/>
  <c r="PJ17" i="4" s="1"/>
  <c r="PN17" i="4" s="1"/>
  <c r="PO17" i="4" s="1"/>
  <c r="PP17" i="4" s="1"/>
  <c r="IM25" i="4"/>
  <c r="SK27" i="4"/>
  <c r="PC37" i="4"/>
  <c r="PJ37" i="4" s="1"/>
  <c r="PN37" i="4" s="1"/>
  <c r="PO37" i="4" s="1"/>
  <c r="PP37" i="4" s="1"/>
  <c r="PC26" i="4"/>
  <c r="PJ26" i="4" s="1"/>
  <c r="PN26" i="4" s="1"/>
  <c r="PO26" i="4" s="1"/>
  <c r="PP26" i="4" s="1"/>
  <c r="BW27" i="4"/>
  <c r="KD29" i="4"/>
  <c r="DN31" i="4"/>
  <c r="DU31" i="4" s="1"/>
  <c r="GV9" i="4"/>
  <c r="HC9" i="4" s="1"/>
  <c r="QT15" i="4"/>
  <c r="RA15" i="4" s="1"/>
  <c r="RE15" i="4" s="1"/>
  <c r="KD18" i="4"/>
  <c r="KD20" i="4"/>
  <c r="GV24" i="4"/>
  <c r="KD24" i="4"/>
  <c r="LU28" i="4"/>
  <c r="MB28" i="4" s="1"/>
  <c r="MF28" i="4" s="1"/>
  <c r="MG28" i="4" s="1"/>
  <c r="MH28" i="4" s="1"/>
  <c r="PC35" i="4"/>
  <c r="PJ35" i="4" s="1"/>
  <c r="PN35" i="4" s="1"/>
  <c r="PO35" i="4" s="1"/>
  <c r="PP35" i="4" s="1"/>
  <c r="IM12" i="4"/>
  <c r="IT12" i="4" s="1"/>
  <c r="IM14" i="4"/>
  <c r="IT14" i="4" s="1"/>
  <c r="LU13" i="4"/>
  <c r="MB13" i="4" s="1"/>
  <c r="IM17" i="4"/>
  <c r="FE23" i="4"/>
  <c r="FL23" i="4" s="1"/>
  <c r="KD13" i="4"/>
  <c r="KK13" i="4" s="1"/>
  <c r="FE21" i="4"/>
  <c r="FL21" i="4" s="1"/>
  <c r="KD25" i="4"/>
  <c r="BW13" i="4"/>
  <c r="CD13" i="4" s="1"/>
  <c r="DN26" i="4"/>
  <c r="DU26" i="4" s="1"/>
  <c r="DY26" i="4" s="1"/>
  <c r="DZ26" i="4" s="1"/>
  <c r="EA26" i="4" s="1"/>
  <c r="DN33" i="4"/>
  <c r="DU33" i="4" s="1"/>
  <c r="SK37" i="4"/>
  <c r="SR37" i="4" s="1"/>
  <c r="FE39" i="4"/>
  <c r="FL39" i="4" s="1"/>
  <c r="GV28" i="4"/>
  <c r="IM32" i="4"/>
  <c r="IT32" i="4" s="1"/>
  <c r="IM35" i="4"/>
  <c r="IT35" i="4" s="1"/>
  <c r="GV31" i="4"/>
  <c r="HC31" i="4" s="1"/>
  <c r="SK32" i="4"/>
  <c r="SR32" i="4" s="1"/>
  <c r="PC33" i="4"/>
  <c r="PJ33" i="4" s="1"/>
  <c r="DN35" i="4"/>
  <c r="DU35" i="4" s="1"/>
  <c r="PC44" i="4"/>
  <c r="PJ44" i="4" s="1"/>
  <c r="PC46" i="4"/>
  <c r="PJ46" i="4" s="1"/>
  <c r="QT46" i="4"/>
  <c r="RA46" i="4" s="1"/>
  <c r="QT24" i="4"/>
  <c r="FE29" i="4"/>
  <c r="FL29" i="4" s="1"/>
  <c r="IM26" i="4"/>
  <c r="LU26" i="4"/>
  <c r="MB26" i="4" s="1"/>
  <c r="IM43" i="4"/>
  <c r="IT43" i="4" s="1"/>
  <c r="DN44" i="4"/>
  <c r="DU44" i="4" s="1"/>
  <c r="FE44" i="4"/>
  <c r="FL44" i="4" s="1"/>
  <c r="DN47" i="4"/>
  <c r="DU47" i="4" s="1"/>
  <c r="DY47" i="4" s="1"/>
  <c r="DZ47" i="4" s="1"/>
  <c r="EA47" i="4" s="1"/>
  <c r="GV27" i="4"/>
  <c r="QT40" i="4"/>
  <c r="RA40" i="4" s="1"/>
  <c r="RE40" i="4" s="1"/>
  <c r="QT51" i="4"/>
  <c r="RA51" i="4" s="1"/>
  <c r="RE51" i="4" s="1"/>
  <c r="GV22" i="4"/>
  <c r="BW23" i="4"/>
  <c r="IM34" i="4"/>
  <c r="IT34" i="4" s="1"/>
  <c r="PC36" i="4"/>
  <c r="PJ36" i="4" s="1"/>
  <c r="PN36" i="4" s="1"/>
  <c r="PO36" i="4" s="1"/>
  <c r="PP36" i="4" s="1"/>
  <c r="QT42" i="4"/>
  <c r="RA42" i="4" s="1"/>
  <c r="RE42" i="4" s="1"/>
  <c r="LU43" i="4"/>
  <c r="MB43" i="4" s="1"/>
  <c r="MF43" i="4" s="1"/>
  <c r="MG43" i="4" s="1"/>
  <c r="MH43" i="4" s="1"/>
  <c r="PC43" i="4"/>
  <c r="PJ43" i="4" s="1"/>
  <c r="PC40" i="4"/>
  <c r="PJ40" i="4" s="1"/>
  <c r="KD41" i="4"/>
  <c r="FE42" i="4"/>
  <c r="FL42" i="4" s="1"/>
  <c r="SK43" i="4"/>
  <c r="SR43" i="4" s="1"/>
  <c r="FE47" i="4"/>
  <c r="FL47" i="4" s="1"/>
  <c r="FE50" i="4"/>
  <c r="FL50" i="4" s="1"/>
  <c r="DN56" i="4"/>
  <c r="DU56" i="4" s="1"/>
  <c r="SK44" i="4"/>
  <c r="SR44" i="4" s="1"/>
  <c r="DN57" i="4"/>
  <c r="DU57" i="4" s="1"/>
  <c r="DY57" i="4" s="1"/>
  <c r="DZ57" i="4" s="1"/>
  <c r="EA57" i="4" s="1"/>
  <c r="FE60" i="4"/>
  <c r="FL60" i="4" s="1"/>
  <c r="BW49" i="4"/>
  <c r="CD49" i="4" s="1"/>
  <c r="IM49" i="4"/>
  <c r="IT49" i="4" s="1"/>
  <c r="IX49" i="4" s="1"/>
  <c r="GV56" i="4"/>
  <c r="HC56" i="4" s="1"/>
  <c r="FE57" i="4"/>
  <c r="FL57" i="4" s="1"/>
  <c r="SK65" i="4"/>
  <c r="SR65" i="4" s="1"/>
  <c r="LU66" i="4"/>
  <c r="MB66" i="4" s="1"/>
  <c r="PC67" i="4"/>
  <c r="PJ67" i="4" s="1"/>
  <c r="KD42" i="4"/>
  <c r="KK42" i="4" s="1"/>
  <c r="IM45" i="4"/>
  <c r="IT45" i="4" s="1"/>
  <c r="BW48" i="4"/>
  <c r="CD48" i="4" s="1"/>
  <c r="BW41" i="4"/>
  <c r="CD41" i="4" s="1"/>
  <c r="DN54" i="4"/>
  <c r="DU54" i="4" s="1"/>
  <c r="KD58" i="4"/>
  <c r="KK58" i="4" s="1"/>
  <c r="LU63" i="4"/>
  <c r="MB63" i="4" s="1"/>
  <c r="MF63" i="4" s="1"/>
  <c r="MG63" i="4" s="1"/>
  <c r="MH63" i="4" s="1"/>
  <c r="FE66" i="4"/>
  <c r="FL66" i="4" s="1"/>
  <c r="FE53" i="4"/>
  <c r="FL53" i="4" s="1"/>
  <c r="KD53" i="4"/>
  <c r="KK53" i="4" s="1"/>
  <c r="QT60" i="4"/>
  <c r="RA60" i="4" s="1"/>
  <c r="RE60" i="4" s="1"/>
  <c r="GV63" i="4"/>
  <c r="HC63" i="4" s="1"/>
  <c r="IM44" i="4"/>
  <c r="IT44" i="4" s="1"/>
  <c r="KD47" i="4"/>
  <c r="KK47" i="4" s="1"/>
  <c r="SK49" i="4"/>
  <c r="SR49" i="4" s="1"/>
  <c r="IM54" i="4"/>
  <c r="IT54" i="4" s="1"/>
  <c r="IX54" i="4" s="1"/>
  <c r="LU56" i="4"/>
  <c r="MB56" i="4" s="1"/>
  <c r="BW59" i="4"/>
  <c r="CD59" i="4" s="1"/>
  <c r="FE64" i="4"/>
  <c r="FL64" i="4" s="1"/>
  <c r="IM65" i="4"/>
  <c r="IT65" i="4" s="1"/>
  <c r="IX65" i="4" s="1"/>
  <c r="SK72" i="4"/>
  <c r="SR72" i="4" s="1"/>
  <c r="LU73" i="4"/>
  <c r="MB73" i="4" s="1"/>
  <c r="MF73" i="4" s="1"/>
  <c r="MG73" i="4" s="1"/>
  <c r="MH73" i="4" s="1"/>
  <c r="SK74" i="4"/>
  <c r="SR74" i="4" s="1"/>
  <c r="QT77" i="4"/>
  <c r="RA77" i="4" s="1"/>
  <c r="RE77" i="4" s="1"/>
  <c r="GV80" i="4"/>
  <c r="HC80" i="4" s="1"/>
  <c r="KD45" i="4"/>
  <c r="KK45" i="4" s="1"/>
  <c r="BW47" i="4"/>
  <c r="CD47" i="4" s="1"/>
  <c r="IM47" i="4"/>
  <c r="IT47" i="4" s="1"/>
  <c r="GV49" i="4"/>
  <c r="HC49" i="4" s="1"/>
  <c r="QT49" i="4"/>
  <c r="RA49" i="4" s="1"/>
  <c r="RE49" i="4" s="1"/>
  <c r="IM52" i="4"/>
  <c r="IT52" i="4" s="1"/>
  <c r="IX52" i="4" s="1"/>
  <c r="DN53" i="4"/>
  <c r="DU53" i="4" s="1"/>
  <c r="DY53" i="4" s="1"/>
  <c r="DZ53" i="4" s="1"/>
  <c r="EA53" i="4" s="1"/>
  <c r="IM53" i="4"/>
  <c r="IT53" i="4" s="1"/>
  <c r="GV47" i="4"/>
  <c r="HC47" i="4" s="1"/>
  <c r="HG47" i="4" s="1"/>
  <c r="HH47" i="4" s="1"/>
  <c r="HI47" i="4" s="1"/>
  <c r="KD56" i="4"/>
  <c r="GV52" i="4"/>
  <c r="HC52" i="4" s="1"/>
  <c r="PC57" i="4"/>
  <c r="PJ57" i="4" s="1"/>
  <c r="QT58" i="4"/>
  <c r="RA58" i="4" s="1"/>
  <c r="LU59" i="4"/>
  <c r="MB59" i="4" s="1"/>
  <c r="MF59" i="4" s="1"/>
  <c r="MG59" i="4" s="1"/>
  <c r="MH59" i="4" s="1"/>
  <c r="IM39" i="4"/>
  <c r="IT39" i="4" s="1"/>
  <c r="SK51" i="4"/>
  <c r="SR51" i="4" s="1"/>
  <c r="FE54" i="4"/>
  <c r="FL54" i="4" s="1"/>
  <c r="LU58" i="4"/>
  <c r="MB58" i="4" s="1"/>
  <c r="FE59" i="4"/>
  <c r="FL59" i="4" s="1"/>
  <c r="QT61" i="4"/>
  <c r="RA61" i="4" s="1"/>
  <c r="RE61" i="4" s="1"/>
  <c r="PC63" i="4"/>
  <c r="PJ63" i="4" s="1"/>
  <c r="PN63" i="4" s="1"/>
  <c r="PO63" i="4" s="1"/>
  <c r="PP63" i="4" s="1"/>
  <c r="BW71" i="4"/>
  <c r="CD71" i="4" s="1"/>
  <c r="SK58" i="4"/>
  <c r="KD62" i="4"/>
  <c r="KK62" i="4" s="1"/>
  <c r="KD64" i="4"/>
  <c r="KK64" i="4" s="1"/>
  <c r="FE70" i="4"/>
  <c r="FL70" i="4" s="1"/>
  <c r="BW72" i="4"/>
  <c r="CD72" i="4" s="1"/>
  <c r="SK76" i="4"/>
  <c r="SR76" i="4" s="1"/>
  <c r="QT78" i="4"/>
  <c r="RA78" i="4" s="1"/>
  <c r="RE78" i="4" s="1"/>
  <c r="PC81" i="4"/>
  <c r="PJ81" i="4" s="1"/>
  <c r="IM59" i="4"/>
  <c r="IT59" i="4" s="1"/>
  <c r="IX59" i="4" s="1"/>
  <c r="IM62" i="4"/>
  <c r="IT62" i="4" s="1"/>
  <c r="LU60" i="4"/>
  <c r="MB60" i="4" s="1"/>
  <c r="MF60" i="4" s="1"/>
  <c r="MG60" i="4" s="1"/>
  <c r="MH60" i="4" s="1"/>
  <c r="LU61" i="4"/>
  <c r="MB61" i="4" s="1"/>
  <c r="MF61" i="4" s="1"/>
  <c r="MG61" i="4" s="1"/>
  <c r="MH61" i="4" s="1"/>
  <c r="GV62" i="4"/>
  <c r="HC62" i="4" s="1"/>
  <c r="HG62" i="4" s="1"/>
  <c r="HH62" i="4" s="1"/>
  <c r="HI62" i="4" s="1"/>
  <c r="IM64" i="4"/>
  <c r="IT64" i="4" s="1"/>
  <c r="DN65" i="4"/>
  <c r="DU65" i="4" s="1"/>
  <c r="FE69" i="4"/>
  <c r="FL69" i="4" s="1"/>
  <c r="DN64" i="4"/>
  <c r="DU64" i="4" s="1"/>
  <c r="DY64" i="4" s="1"/>
  <c r="DZ64" i="4" s="1"/>
  <c r="EA64" i="4" s="1"/>
  <c r="BW61" i="4"/>
  <c r="CD61" i="4" s="1"/>
  <c r="IM70" i="4"/>
  <c r="IT70" i="4" s="1"/>
  <c r="IX70" i="4" s="1"/>
  <c r="KD61" i="4"/>
  <c r="KK61" i="4" s="1"/>
  <c r="DN74" i="4"/>
  <c r="DU74" i="4" s="1"/>
  <c r="DN77" i="4"/>
  <c r="DU77" i="4" s="1"/>
  <c r="SK71" i="4"/>
  <c r="QT82" i="4"/>
  <c r="RA82" i="4" s="1"/>
  <c r="RE82" i="4" s="1"/>
  <c r="LU83" i="4"/>
  <c r="MB83" i="4" s="1"/>
  <c r="MF83" i="4" s="1"/>
  <c r="MG83" i="4" s="1"/>
  <c r="MH83" i="4" s="1"/>
  <c r="GV86" i="4"/>
  <c r="HC86" i="4" s="1"/>
  <c r="LU86" i="4"/>
  <c r="MB86" i="4" s="1"/>
  <c r="QT87" i="4"/>
  <c r="RA87" i="4" s="1"/>
  <c r="RE87" i="4" s="1"/>
  <c r="KD77" i="4"/>
  <c r="KK77" i="4" s="1"/>
  <c r="BW86" i="4"/>
  <c r="CD86" i="4" s="1"/>
  <c r="BW90" i="4"/>
  <c r="CD90" i="4" s="1"/>
  <c r="LU94" i="4"/>
  <c r="MB94" i="4" s="1"/>
  <c r="QT105" i="4"/>
  <c r="RA105" i="4" s="1"/>
  <c r="RE105" i="4" s="1"/>
  <c r="PC80" i="4"/>
  <c r="PJ80" i="4" s="1"/>
  <c r="QT83" i="4"/>
  <c r="RA83" i="4" s="1"/>
  <c r="RE83" i="4" s="1"/>
  <c r="GV84" i="4"/>
  <c r="HC84" i="4" s="1"/>
  <c r="IM89" i="4"/>
  <c r="IT89" i="4" s="1"/>
  <c r="IX89" i="4" s="1"/>
  <c r="DN94" i="4"/>
  <c r="DU94" i="4" s="1"/>
  <c r="GV94" i="4"/>
  <c r="HC94" i="4" s="1"/>
  <c r="DN96" i="4"/>
  <c r="DU96" i="4" s="1"/>
  <c r="GV96" i="4"/>
  <c r="HC96" i="4" s="1"/>
  <c r="LU96" i="4"/>
  <c r="MB96" i="4" s="1"/>
  <c r="LU97" i="4"/>
  <c r="MB97" i="4" s="1"/>
  <c r="MF97" i="4" s="1"/>
  <c r="MG97" i="4" s="1"/>
  <c r="MH97" i="4" s="1"/>
  <c r="LU98" i="4"/>
  <c r="MB98" i="4" s="1"/>
  <c r="SK99" i="4"/>
  <c r="SR99" i="4" s="1"/>
  <c r="GV100" i="4"/>
  <c r="HC100" i="4" s="1"/>
  <c r="PC100" i="4"/>
  <c r="PJ100" i="4" s="1"/>
  <c r="IM102" i="4"/>
  <c r="IT102" i="4" s="1"/>
  <c r="IX102" i="4" s="1"/>
  <c r="SK102" i="4"/>
  <c r="SR102" i="4" s="1"/>
  <c r="GV103" i="4"/>
  <c r="HC103" i="4" s="1"/>
  <c r="QT103" i="4"/>
  <c r="RA103" i="4" s="1"/>
  <c r="RE103" i="4" s="1"/>
  <c r="KD104" i="4"/>
  <c r="GV105" i="4"/>
  <c r="HC105" i="4" s="1"/>
  <c r="PC106" i="4"/>
  <c r="PJ106" i="4" s="1"/>
  <c r="KD107" i="4"/>
  <c r="KK107" i="4" s="1"/>
  <c r="QT107" i="4"/>
  <c r="RA107" i="4" s="1"/>
  <c r="RE107" i="4" s="1"/>
  <c r="GV108" i="4"/>
  <c r="HC108" i="4" s="1"/>
  <c r="LU108" i="4"/>
  <c r="MB108" i="4" s="1"/>
  <c r="MF108" i="4" s="1"/>
  <c r="MG108" i="4" s="1"/>
  <c r="MH108" i="4" s="1"/>
  <c r="DN109" i="4"/>
  <c r="DU109" i="4" s="1"/>
  <c r="KD111" i="4"/>
  <c r="PC75" i="4"/>
  <c r="PJ75" i="4" s="1"/>
  <c r="LU79" i="4"/>
  <c r="MB79" i="4" s="1"/>
  <c r="MF79" i="4" s="1"/>
  <c r="MG79" i="4" s="1"/>
  <c r="MH79" i="4" s="1"/>
  <c r="IM80" i="4"/>
  <c r="IT80" i="4" s="1"/>
  <c r="IX80" i="4" s="1"/>
  <c r="KD83" i="4"/>
  <c r="PC74" i="4"/>
  <c r="PJ74" i="4" s="1"/>
  <c r="PN74" i="4" s="1"/>
  <c r="PO74" i="4" s="1"/>
  <c r="PP74" i="4" s="1"/>
  <c r="SK77" i="4"/>
  <c r="SR77" i="4" s="1"/>
  <c r="LU78" i="4"/>
  <c r="MB78" i="4" s="1"/>
  <c r="SK80" i="4"/>
  <c r="SR80" i="4" s="1"/>
  <c r="GV72" i="4"/>
  <c r="HC72" i="4" s="1"/>
  <c r="LU77" i="4"/>
  <c r="MB77" i="4" s="1"/>
  <c r="MF77" i="4" s="1"/>
  <c r="MG77" i="4" s="1"/>
  <c r="MH77" i="4" s="1"/>
  <c r="FE81" i="4"/>
  <c r="FL81" i="4" s="1"/>
  <c r="PC73" i="4"/>
  <c r="PJ73" i="4" s="1"/>
  <c r="KD76" i="4"/>
  <c r="KK76" i="4" s="1"/>
  <c r="QT81" i="4"/>
  <c r="RA81" i="4" s="1"/>
  <c r="RE81" i="4" s="1"/>
  <c r="BW82" i="4"/>
  <c r="CD82" i="4" s="1"/>
  <c r="LU82" i="4"/>
  <c r="MB82" i="4" s="1"/>
  <c r="SK82" i="4"/>
  <c r="SR82" i="4" s="1"/>
  <c r="DN73" i="4"/>
  <c r="DU73" i="4" s="1"/>
  <c r="DN81" i="4"/>
  <c r="DU81" i="4" s="1"/>
  <c r="KD82" i="4"/>
  <c r="FE92" i="4"/>
  <c r="FL92" i="4" s="1"/>
  <c r="BW98" i="4"/>
  <c r="CD98" i="4" s="1"/>
  <c r="FE85" i="4"/>
  <c r="FL85" i="4" s="1"/>
  <c r="PC86" i="4"/>
  <c r="PJ86" i="4" s="1"/>
  <c r="LU90" i="4"/>
  <c r="MB90" i="4" s="1"/>
  <c r="BW91" i="4"/>
  <c r="CD91" i="4" s="1"/>
  <c r="QT93" i="4"/>
  <c r="RA93" i="4" s="1"/>
  <c r="RE93" i="4" s="1"/>
  <c r="BW94" i="4"/>
  <c r="CD94" i="4" s="1"/>
  <c r="KD95" i="4"/>
  <c r="KK95" i="4" s="1"/>
  <c r="PC95" i="4"/>
  <c r="PJ95" i="4" s="1"/>
  <c r="PN95" i="4" s="1"/>
  <c r="PO95" i="4" s="1"/>
  <c r="PP95" i="4" s="1"/>
  <c r="GV98" i="4"/>
  <c r="HC98" i="4" s="1"/>
  <c r="KD101" i="4"/>
  <c r="KK101" i="4" s="1"/>
  <c r="FE104" i="4"/>
  <c r="FL104" i="4" s="1"/>
  <c r="PC104" i="4"/>
  <c r="PJ104" i="4" s="1"/>
  <c r="KD110" i="4"/>
  <c r="LU84" i="4"/>
  <c r="MB84" i="4" s="1"/>
  <c r="MF84" i="4" s="1"/>
  <c r="MG84" i="4" s="1"/>
  <c r="MH84" i="4" s="1"/>
  <c r="QT88" i="4"/>
  <c r="RA88" i="4" s="1"/>
  <c r="RE88" i="4" s="1"/>
  <c r="GV93" i="4"/>
  <c r="HC93" i="4" s="1"/>
  <c r="BW95" i="4"/>
  <c r="CD95" i="4" s="1"/>
  <c r="BW96" i="4"/>
  <c r="CD96" i="4" s="1"/>
  <c r="SK98" i="4"/>
  <c r="SR98" i="4" s="1"/>
  <c r="GV106" i="4"/>
  <c r="HC106" i="4" s="1"/>
  <c r="FE110" i="4"/>
  <c r="FL110" i="4" s="1"/>
  <c r="SK84" i="4"/>
  <c r="SR84" i="4" s="1"/>
  <c r="PC91" i="4"/>
  <c r="PJ91" i="4" s="1"/>
  <c r="SK94" i="4"/>
  <c r="SR94" i="4" s="1"/>
  <c r="GV97" i="4"/>
  <c r="HC97" i="4" s="1"/>
  <c r="QT97" i="4"/>
  <c r="RA97" i="4" s="1"/>
  <c r="RE97" i="4" s="1"/>
  <c r="DN101" i="4"/>
  <c r="DU101" i="4" s="1"/>
  <c r="QT106" i="4"/>
  <c r="RA106" i="4" s="1"/>
  <c r="RE106" i="4" s="1"/>
  <c r="IM108" i="4"/>
  <c r="IT108" i="4" s="1"/>
  <c r="IX108" i="4" s="1"/>
  <c r="FE87" i="4"/>
  <c r="FL87" i="4" s="1"/>
  <c r="KD93" i="4"/>
  <c r="SK95" i="4"/>
  <c r="SR95" i="4" s="1"/>
  <c r="BW102" i="4"/>
  <c r="CD102" i="4" s="1"/>
  <c r="SK103" i="4"/>
  <c r="SR103" i="4" s="1"/>
  <c r="IM112" i="4"/>
  <c r="IT112" i="4" s="1"/>
  <c r="IX112" i="4" s="1"/>
  <c r="DN95" i="4"/>
  <c r="DU95" i="4" s="1"/>
  <c r="DN108" i="4"/>
  <c r="DU108" i="4" s="1"/>
  <c r="QT111" i="4"/>
  <c r="RA111" i="4" s="1"/>
  <c r="RE111" i="4" s="1"/>
  <c r="SK111" i="4"/>
  <c r="SR111" i="4" s="1"/>
  <c r="SK115" i="4"/>
  <c r="SR115" i="4" s="1"/>
  <c r="DN102" i="4"/>
  <c r="DU102" i="4" s="1"/>
  <c r="SK112" i="4"/>
  <c r="SR112" i="4" s="1"/>
  <c r="SK93" i="4"/>
  <c r="SR93" i="4" s="1"/>
  <c r="IM99" i="4"/>
  <c r="IT99" i="4" s="1"/>
  <c r="LU102" i="4"/>
  <c r="MB102" i="4" s="1"/>
  <c r="SK107" i="4"/>
  <c r="SR107" i="4" s="1"/>
  <c r="IM114" i="4"/>
  <c r="IT114" i="4" s="1"/>
  <c r="IX114" i="4" s="1"/>
  <c r="KD114" i="4"/>
  <c r="KK114" i="4" s="1"/>
  <c r="FE88" i="4"/>
  <c r="FL88" i="4" s="1"/>
  <c r="KD88" i="4"/>
  <c r="KK88" i="4" s="1"/>
  <c r="KD97" i="4"/>
  <c r="SK105" i="4"/>
  <c r="SR105" i="4" s="1"/>
  <c r="LU107" i="4"/>
  <c r="MB107" i="4" s="1"/>
  <c r="MF107" i="4" s="1"/>
  <c r="MG107" i="4" s="1"/>
  <c r="MH107" i="4" s="1"/>
  <c r="SK108" i="4"/>
  <c r="SR108" i="4" s="1"/>
  <c r="PC109" i="4"/>
  <c r="PJ109" i="4" s="1"/>
  <c r="PN109" i="4" s="1"/>
  <c r="PO109" i="4" s="1"/>
  <c r="PP109" i="4" s="1"/>
  <c r="PC113" i="4"/>
  <c r="PJ113" i="4" s="1"/>
  <c r="QT114" i="4"/>
  <c r="RA114" i="4" s="1"/>
  <c r="RE114" i="4" s="1"/>
  <c r="LU104" i="4"/>
  <c r="MB104" i="4" s="1"/>
  <c r="GV114" i="4"/>
  <c r="HC114" i="4" s="1"/>
  <c r="IM115" i="4"/>
  <c r="IT115" i="4" s="1"/>
  <c r="IX115" i="4" s="1"/>
  <c r="PC83" i="4"/>
  <c r="PJ83" i="4" s="1"/>
  <c r="PN83" i="4" s="1"/>
  <c r="PO83" i="4" s="1"/>
  <c r="PP83" i="4" s="1"/>
  <c r="FE91" i="4"/>
  <c r="FL91" i="4" s="1"/>
  <c r="GV95" i="4"/>
  <c r="HC95" i="4" s="1"/>
  <c r="BW97" i="4"/>
  <c r="CD97" i="4" s="1"/>
  <c r="FE97" i="4"/>
  <c r="FL97" i="4" s="1"/>
  <c r="IM100" i="4"/>
  <c r="IT100" i="4" s="1"/>
  <c r="IM87" i="4"/>
  <c r="IT87" i="4" s="1"/>
  <c r="IX87" i="4" s="1"/>
  <c r="KD92" i="4"/>
  <c r="KK92" i="4" s="1"/>
  <c r="PC94" i="4"/>
  <c r="PJ94" i="4" s="1"/>
  <c r="KD102" i="4"/>
  <c r="KK102" i="4" s="1"/>
  <c r="IM106" i="4"/>
  <c r="IT106" i="4" s="1"/>
  <c r="IX106" i="4" s="1"/>
  <c r="IM85" i="4"/>
  <c r="IT85" i="4" s="1"/>
  <c r="IX85" i="4" s="1"/>
  <c r="SK90" i="4"/>
  <c r="SR90" i="4" s="1"/>
  <c r="DN89" i="4"/>
  <c r="DU89" i="4" s="1"/>
  <c r="BW103" i="4"/>
  <c r="CD103" i="4" s="1"/>
  <c r="BW112" i="4"/>
  <c r="CD112" i="4" s="1"/>
  <c r="BW114" i="4"/>
  <c r="CD114" i="4" s="1"/>
  <c r="DN115" i="4"/>
  <c r="DU115" i="4" s="1"/>
  <c r="GV111" i="4"/>
  <c r="HC111" i="4" s="1"/>
  <c r="PC112" i="4"/>
  <c r="PJ112" i="4" s="1"/>
  <c r="LU115" i="4"/>
  <c r="MB115" i="4" s="1"/>
  <c r="MF115" i="4" s="1"/>
  <c r="MG115" i="4" s="1"/>
  <c r="MH115" i="4" s="1"/>
  <c r="BW115" i="4"/>
  <c r="CD115" i="4" s="1"/>
  <c r="DN105" i="4"/>
  <c r="DU105" i="4" s="1"/>
  <c r="FE107" i="4"/>
  <c r="FL107" i="4" s="1"/>
  <c r="DN93" i="4"/>
  <c r="DU93" i="4" s="1"/>
  <c r="IM79" i="4"/>
  <c r="IT79" i="4" s="1"/>
  <c r="IX79" i="4" s="1"/>
  <c r="QT110" i="4"/>
  <c r="RA110" i="4" s="1"/>
  <c r="RE110" i="4" s="1"/>
  <c r="FE103" i="4"/>
  <c r="FL103" i="4" s="1"/>
  <c r="PC99" i="4"/>
  <c r="PJ99" i="4" s="1"/>
  <c r="PC77" i="4"/>
  <c r="PJ77" i="4" s="1"/>
  <c r="PN77" i="4" s="1"/>
  <c r="PO77" i="4" s="1"/>
  <c r="PP77" i="4" s="1"/>
  <c r="KD74" i="4"/>
  <c r="KK74" i="4" s="1"/>
  <c r="QT108" i="4"/>
  <c r="RA108" i="4" s="1"/>
  <c r="RE108" i="4" s="1"/>
  <c r="PC105" i="4"/>
  <c r="PJ105" i="4" s="1"/>
  <c r="SK100" i="4"/>
  <c r="SR100" i="4" s="1"/>
  <c r="BW89" i="4"/>
  <c r="CD89" i="4" s="1"/>
  <c r="KD99" i="4"/>
  <c r="KK99" i="4" s="1"/>
  <c r="SK83" i="4"/>
  <c r="SR83" i="4" s="1"/>
  <c r="BW108" i="4"/>
  <c r="CD108" i="4" s="1"/>
  <c r="IM76" i="4"/>
  <c r="IT76" i="4" s="1"/>
  <c r="IX76" i="4" s="1"/>
  <c r="FE96" i="4"/>
  <c r="FL96" i="4" s="1"/>
  <c r="LU76" i="4"/>
  <c r="MB76" i="4" s="1"/>
  <c r="MF76" i="4" s="1"/>
  <c r="MG76" i="4" s="1"/>
  <c r="MH76" i="4" s="1"/>
  <c r="KD100" i="4"/>
  <c r="FE94" i="4"/>
  <c r="FL94" i="4" s="1"/>
  <c r="DN87" i="4"/>
  <c r="DU87" i="4" s="1"/>
  <c r="FE61" i="4"/>
  <c r="FL61" i="4" s="1"/>
  <c r="FL77" i="4"/>
  <c r="KD66" i="4"/>
  <c r="KK66" i="4" s="1"/>
  <c r="GV77" i="4"/>
  <c r="HC77" i="4" s="1"/>
  <c r="IM97" i="4"/>
  <c r="IT97" i="4" s="1"/>
  <c r="QT71" i="4"/>
  <c r="RA71" i="4" s="1"/>
  <c r="IM83" i="4"/>
  <c r="IT83" i="4" s="1"/>
  <c r="IX83" i="4" s="1"/>
  <c r="GV81" i="4"/>
  <c r="HC81" i="4" s="1"/>
  <c r="SK86" i="4"/>
  <c r="SR86" i="4" s="1"/>
  <c r="PC76" i="4"/>
  <c r="PJ76" i="4" s="1"/>
  <c r="PN76" i="4" s="1"/>
  <c r="PO76" i="4" s="1"/>
  <c r="PP76" i="4" s="1"/>
  <c r="PC72" i="4"/>
  <c r="PJ72" i="4" s="1"/>
  <c r="QT68" i="4"/>
  <c r="RA68" i="4" s="1"/>
  <c r="QT52" i="4"/>
  <c r="RA52" i="4" s="1"/>
  <c r="RE52" i="4" s="1"/>
  <c r="PC66" i="4"/>
  <c r="PJ66" i="4" s="1"/>
  <c r="PN66" i="4" s="1"/>
  <c r="PO66" i="4" s="1"/>
  <c r="PP66" i="4" s="1"/>
  <c r="BW65" i="4"/>
  <c r="CD65" i="4" s="1"/>
  <c r="LU50" i="4"/>
  <c r="MB50" i="4" s="1"/>
  <c r="FE62" i="4"/>
  <c r="FL62" i="4" s="1"/>
  <c r="BW60" i="4"/>
  <c r="CD60" i="4" s="1"/>
  <c r="LU80" i="4"/>
  <c r="MB80" i="4" s="1"/>
  <c r="PC71" i="4"/>
  <c r="PJ71" i="4" s="1"/>
  <c r="GV67" i="4"/>
  <c r="HC67" i="4" s="1"/>
  <c r="KD73" i="4"/>
  <c r="KD57" i="4"/>
  <c r="KK57" i="4" s="1"/>
  <c r="QT59" i="4"/>
  <c r="RA59" i="4" s="1"/>
  <c r="RE59" i="4" s="1"/>
  <c r="KD60" i="4"/>
  <c r="KK60" i="4" s="1"/>
  <c r="QT47" i="4"/>
  <c r="RA47" i="4" s="1"/>
  <c r="IM31" i="4"/>
  <c r="IT31" i="4" s="1"/>
  <c r="DN50" i="4"/>
  <c r="DU50" i="4" s="1"/>
  <c r="IM61" i="4"/>
  <c r="IT61" i="4" s="1"/>
  <c r="IX61" i="4" s="1"/>
  <c r="BW55" i="4"/>
  <c r="CD55" i="4" s="1"/>
  <c r="PC60" i="4"/>
  <c r="PJ60" i="4" s="1"/>
  <c r="SK54" i="4"/>
  <c r="SR54" i="4" s="1"/>
  <c r="PC39" i="4"/>
  <c r="PJ39" i="4" s="1"/>
  <c r="QT64" i="4"/>
  <c r="RA64" i="4" s="1"/>
  <c r="DN49" i="4"/>
  <c r="DU49" i="4" s="1"/>
  <c r="PC53" i="4"/>
  <c r="PJ53" i="4" s="1"/>
  <c r="PN53" i="4" s="1"/>
  <c r="PO53" i="4" s="1"/>
  <c r="PP53" i="4" s="1"/>
  <c r="FE48" i="4"/>
  <c r="FL48" i="4" s="1"/>
  <c r="SK48" i="4"/>
  <c r="SR48" i="4" s="1"/>
  <c r="FE31" i="4"/>
  <c r="FL31" i="4" s="1"/>
  <c r="LU34" i="4"/>
  <c r="MB34" i="4" s="1"/>
  <c r="PC41" i="4"/>
  <c r="PJ41" i="4" s="1"/>
  <c r="FE37" i="4"/>
  <c r="FL37" i="4" s="1"/>
  <c r="DN38" i="4"/>
  <c r="DU38" i="4" s="1"/>
  <c r="LU14" i="4"/>
  <c r="MB14" i="4" s="1"/>
  <c r="MF14" i="4" s="1"/>
  <c r="MG14" i="4" s="1"/>
  <c r="MH14" i="4" s="1"/>
  <c r="GV16" i="4"/>
  <c r="HC16" i="4" s="1"/>
  <c r="PC31" i="4"/>
  <c r="PJ31" i="4" s="1"/>
  <c r="GV36" i="4"/>
  <c r="HC36" i="4" s="1"/>
  <c r="LU8" i="4"/>
  <c r="MB8" i="4" s="1"/>
  <c r="LU7" i="4"/>
  <c r="MB7" i="4" s="1"/>
  <c r="MF7" i="4" s="1"/>
  <c r="MG7" i="4" s="1"/>
  <c r="MH7" i="4" s="1"/>
  <c r="IM4" i="4"/>
  <c r="IT4" i="4" s="1"/>
  <c r="SK39" i="4"/>
  <c r="SR39" i="4" s="1"/>
  <c r="BW36" i="4"/>
  <c r="CD36" i="4" s="1"/>
  <c r="LU37" i="4"/>
  <c r="MB37" i="4" s="1"/>
  <c r="KD14" i="4"/>
  <c r="KK14" i="4" s="1"/>
  <c r="KD8" i="4"/>
  <c r="KK8" i="4" s="1"/>
  <c r="LU99" i="4"/>
  <c r="MB99" i="4" s="1"/>
  <c r="MF99" i="4" s="1"/>
  <c r="MG99" i="4" s="1"/>
  <c r="MH99" i="4" s="1"/>
  <c r="GV83" i="4"/>
  <c r="HC83" i="4" s="1"/>
  <c r="QT95" i="4"/>
  <c r="RA95" i="4" s="1"/>
  <c r="RE95" i="4" s="1"/>
  <c r="FE56" i="4"/>
  <c r="FL56" i="4" s="1"/>
  <c r="GV50" i="4"/>
  <c r="HC50" i="4" s="1"/>
  <c r="QT50" i="4"/>
  <c r="RA50" i="4" s="1"/>
  <c r="RE50" i="4" s="1"/>
  <c r="GV59" i="4"/>
  <c r="HC59" i="4" s="1"/>
  <c r="LU52" i="4"/>
  <c r="MB52" i="4" s="1"/>
  <c r="MF52" i="4" s="1"/>
  <c r="MG52" i="4" s="1"/>
  <c r="MH52" i="4" s="1"/>
  <c r="DN40" i="4"/>
  <c r="DU40" i="4" s="1"/>
  <c r="LU41" i="4"/>
  <c r="MB41" i="4" s="1"/>
  <c r="MF41" i="4" s="1"/>
  <c r="MG41" i="4" s="1"/>
  <c r="MH41" i="4" s="1"/>
  <c r="GV43" i="4"/>
  <c r="HC43" i="4" s="1"/>
  <c r="GV35" i="4"/>
  <c r="HC35" i="4" s="1"/>
  <c r="QT33" i="4"/>
  <c r="RA33" i="4" s="1"/>
  <c r="RE33" i="4" s="1"/>
  <c r="BW15" i="4"/>
  <c r="GV7" i="4"/>
  <c r="HC7" i="4" s="1"/>
  <c r="BW8" i="4"/>
  <c r="CD8" i="4" s="1"/>
  <c r="IM90" i="4"/>
  <c r="IT90" i="4" s="1"/>
  <c r="IX90" i="4" s="1"/>
  <c r="PC101" i="4"/>
  <c r="PJ101" i="4" s="1"/>
  <c r="PN101" i="4" s="1"/>
  <c r="PO101" i="4" s="1"/>
  <c r="PP101" i="4" s="1"/>
  <c r="QT92" i="4"/>
  <c r="RA92" i="4" s="1"/>
  <c r="RE92" i="4" s="1"/>
  <c r="SK61" i="4"/>
  <c r="SR61" i="4" s="1"/>
  <c r="FE76" i="4"/>
  <c r="FL76" i="4" s="1"/>
  <c r="QT63" i="4"/>
  <c r="RA63" i="4" s="1"/>
  <c r="RE63" i="4" s="1"/>
  <c r="DN43" i="4"/>
  <c r="DU43" i="4" s="1"/>
  <c r="DN58" i="4"/>
  <c r="DU58" i="4" s="1"/>
  <c r="DY58" i="4" s="1"/>
  <c r="DZ58" i="4" s="1"/>
  <c r="EA58" i="4" s="1"/>
  <c r="KD32" i="4"/>
  <c r="FE46" i="4"/>
  <c r="FL46" i="4" s="1"/>
  <c r="KD36" i="4"/>
  <c r="KK36" i="4" s="1"/>
  <c r="BW31" i="4"/>
  <c r="CD31" i="4" s="1"/>
  <c r="SK104" i="4"/>
  <c r="SR104" i="4" s="1"/>
  <c r="SK81" i="4"/>
  <c r="SR81" i="4" s="1"/>
  <c r="SK66" i="4"/>
  <c r="BW68" i="4"/>
  <c r="CD68" i="4" s="1"/>
  <c r="FE68" i="4"/>
  <c r="FL68" i="4" s="1"/>
  <c r="KD69" i="4"/>
  <c r="KK69" i="4" s="1"/>
  <c r="FE58" i="4"/>
  <c r="FL58" i="4" s="1"/>
  <c r="PC45" i="4"/>
  <c r="PJ45" i="4" s="1"/>
  <c r="QT53" i="4"/>
  <c r="RA53" i="4" s="1"/>
  <c r="SK45" i="4"/>
  <c r="SR45" i="4" s="1"/>
  <c r="FE40" i="4"/>
  <c r="FL40" i="4" s="1"/>
  <c r="QT35" i="4"/>
  <c r="RA35" i="4" s="1"/>
  <c r="RE35" i="4" s="1"/>
  <c r="FE33" i="4"/>
  <c r="FL33" i="4" s="1"/>
  <c r="IM111" i="4"/>
  <c r="IT111" i="4" s="1"/>
  <c r="IX111" i="4" s="1"/>
  <c r="QT100" i="4"/>
  <c r="RA100" i="4" s="1"/>
  <c r="RE100" i="4" s="1"/>
  <c r="FE111" i="4"/>
  <c r="FL111" i="4" s="1"/>
  <c r="QT104" i="4"/>
  <c r="RA104" i="4" s="1"/>
  <c r="RE104" i="4" s="1"/>
  <c r="KD115" i="4"/>
  <c r="KK115" i="4" s="1"/>
  <c r="QT113" i="4"/>
  <c r="RA113" i="4" s="1"/>
  <c r="RE113" i="4" s="1"/>
  <c r="LU109" i="4"/>
  <c r="MB109" i="4" s="1"/>
  <c r="PC102" i="4"/>
  <c r="PJ102" i="4" s="1"/>
  <c r="GV91" i="4"/>
  <c r="HC91" i="4" s="1"/>
  <c r="QT109" i="4"/>
  <c r="RA109" i="4" s="1"/>
  <c r="RE109" i="4" s="1"/>
  <c r="KD86" i="4"/>
  <c r="KK86" i="4" s="1"/>
  <c r="SK89" i="4"/>
  <c r="SR89" i="4" s="1"/>
  <c r="GV74" i="4"/>
  <c r="HC74" i="4" s="1"/>
  <c r="FE108" i="4"/>
  <c r="FL108" i="4" s="1"/>
  <c r="FE89" i="4"/>
  <c r="FL89" i="4" s="1"/>
  <c r="BW111" i="4"/>
  <c r="CD111" i="4" s="1"/>
  <c r="BW105" i="4"/>
  <c r="CD105" i="4" s="1"/>
  <c r="SK88" i="4"/>
  <c r="SR88" i="4" s="1"/>
  <c r="QT112" i="4"/>
  <c r="RA112" i="4" s="1"/>
  <c r="RE112" i="4" s="1"/>
  <c r="DN110" i="4"/>
  <c r="DU110" i="4" s="1"/>
  <c r="GV92" i="4"/>
  <c r="HC92" i="4" s="1"/>
  <c r="PC98" i="4"/>
  <c r="PJ98" i="4" s="1"/>
  <c r="FE100" i="4"/>
  <c r="FL100" i="4" s="1"/>
  <c r="BW88" i="4"/>
  <c r="CD88" i="4" s="1"/>
  <c r="GV87" i="4"/>
  <c r="HC87" i="4" s="1"/>
  <c r="PC88" i="4"/>
  <c r="PJ88" i="4" s="1"/>
  <c r="FE84" i="4"/>
  <c r="FL84" i="4" s="1"/>
  <c r="IM101" i="4"/>
  <c r="IT101" i="4" s="1"/>
  <c r="KD96" i="4"/>
  <c r="KK96" i="4" s="1"/>
  <c r="PC92" i="4"/>
  <c r="PJ92" i="4" s="1"/>
  <c r="PN92" i="4" s="1"/>
  <c r="PO92" i="4" s="1"/>
  <c r="PP92" i="4" s="1"/>
  <c r="PC65" i="4"/>
  <c r="PJ65" i="4" s="1"/>
  <c r="LU92" i="4"/>
  <c r="MB92" i="4" s="1"/>
  <c r="MF92" i="4" s="1"/>
  <c r="MG92" i="4" s="1"/>
  <c r="MH92" i="4" s="1"/>
  <c r="FE83" i="4"/>
  <c r="FL83" i="4" s="1"/>
  <c r="QT86" i="4"/>
  <c r="RA86" i="4" s="1"/>
  <c r="RE86" i="4" s="1"/>
  <c r="IM72" i="4"/>
  <c r="IT72" i="4" s="1"/>
  <c r="IX72" i="4" s="1"/>
  <c r="QT75" i="4"/>
  <c r="RA75" i="4" s="1"/>
  <c r="RE75" i="4" s="1"/>
  <c r="IM67" i="4"/>
  <c r="IT67" i="4" s="1"/>
  <c r="IX67" i="4" s="1"/>
  <c r="DN51" i="4"/>
  <c r="DU51" i="4" s="1"/>
  <c r="BW66" i="4"/>
  <c r="CD66" i="4" s="1"/>
  <c r="SK69" i="4"/>
  <c r="SR69" i="4" s="1"/>
  <c r="LU64" i="4"/>
  <c r="MB64" i="4" s="1"/>
  <c r="LU49" i="4"/>
  <c r="MB49" i="4" s="1"/>
  <c r="MF49" i="4" s="1"/>
  <c r="MG49" i="4" s="1"/>
  <c r="MH49" i="4" s="1"/>
  <c r="PC61" i="4"/>
  <c r="PJ61" i="4" s="1"/>
  <c r="PN61" i="4" s="1"/>
  <c r="PO61" i="4" s="1"/>
  <c r="PP61" i="4" s="1"/>
  <c r="SK52" i="4"/>
  <c r="SR52" i="4" s="1"/>
  <c r="FE67" i="4"/>
  <c r="FL67" i="4" s="1"/>
  <c r="KD80" i="4"/>
  <c r="KK80" i="4" s="1"/>
  <c r="PC70" i="4"/>
  <c r="PJ70" i="4" s="1"/>
  <c r="QT65" i="4"/>
  <c r="RA65" i="4" s="1"/>
  <c r="RE65" i="4" s="1"/>
  <c r="IM60" i="4"/>
  <c r="IT60" i="4" s="1"/>
  <c r="IX60" i="4" s="1"/>
  <c r="DN71" i="4"/>
  <c r="DU71" i="4" s="1"/>
  <c r="DY71" i="4" s="1"/>
  <c r="DZ71" i="4" s="1"/>
  <c r="EA71" i="4" s="1"/>
  <c r="DN63" i="4"/>
  <c r="DU63" i="4" s="1"/>
  <c r="SK56" i="4"/>
  <c r="SR56" i="4" s="1"/>
  <c r="KD52" i="4"/>
  <c r="KD59" i="4"/>
  <c r="KK59" i="4" s="1"/>
  <c r="PC50" i="4"/>
  <c r="PJ50" i="4" s="1"/>
  <c r="PN50" i="4" s="1"/>
  <c r="PO50" i="4" s="1"/>
  <c r="PP50" i="4" s="1"/>
  <c r="BW52" i="4"/>
  <c r="CD52" i="4" s="1"/>
  <c r="IM46" i="4"/>
  <c r="IT46" i="4" s="1"/>
  <c r="FE49" i="4"/>
  <c r="FL49" i="4" s="1"/>
  <c r="KD34" i="4"/>
  <c r="IM68" i="4"/>
  <c r="IT68" i="4" s="1"/>
  <c r="SK63" i="4"/>
  <c r="SR63" i="4" s="1"/>
  <c r="PC52" i="4"/>
  <c r="PJ52" i="4" s="1"/>
  <c r="KD49" i="4"/>
  <c r="KK49" i="4" s="1"/>
  <c r="SK42" i="4"/>
  <c r="SR42" i="4" s="1"/>
  <c r="IM55" i="4"/>
  <c r="IT55" i="4" s="1"/>
  <c r="IX55" i="4" s="1"/>
  <c r="PC47" i="4"/>
  <c r="PJ47" i="4" s="1"/>
  <c r="IM42" i="4"/>
  <c r="IT42" i="4" s="1"/>
  <c r="KD40" i="4"/>
  <c r="QT34" i="4"/>
  <c r="RA34" i="4" s="1"/>
  <c r="RE34" i="4" s="1"/>
  <c r="PC16" i="4"/>
  <c r="PJ16" i="4" s="1"/>
  <c r="LU44" i="4"/>
  <c r="MB44" i="4" s="1"/>
  <c r="MF44" i="4" s="1"/>
  <c r="MG44" i="4" s="1"/>
  <c r="MH44" i="4" s="1"/>
  <c r="SK15" i="4"/>
  <c r="SR15" i="4" s="1"/>
  <c r="SK12" i="4"/>
  <c r="SR12" i="4" s="1"/>
  <c r="LU6" i="4"/>
  <c r="MB6" i="4" s="1"/>
  <c r="MF6" i="4" s="1"/>
  <c r="MG6" i="4" s="1"/>
  <c r="MH6" i="4" s="1"/>
  <c r="GV12" i="4"/>
  <c r="HC12" i="4" s="1"/>
  <c r="DN75" i="4"/>
  <c r="DU75" i="4" s="1"/>
  <c r="BW74" i="4"/>
  <c r="CD74" i="4" s="1"/>
  <c r="FE75" i="4"/>
  <c r="FL75" i="4" s="1"/>
  <c r="LU71" i="4"/>
  <c r="MB71" i="4" s="1"/>
  <c r="MF71" i="4" s="1"/>
  <c r="MG71" i="4" s="1"/>
  <c r="MH71" i="4" s="1"/>
  <c r="PC82" i="4"/>
  <c r="PJ82" i="4" s="1"/>
  <c r="PN82" i="4" s="1"/>
  <c r="PO82" i="4" s="1"/>
  <c r="PP82" i="4" s="1"/>
  <c r="BW56" i="4"/>
  <c r="CD56" i="4" s="1"/>
  <c r="LU47" i="4"/>
  <c r="MB47" i="4" s="1"/>
  <c r="MF47" i="4" s="1"/>
  <c r="MG47" i="4" s="1"/>
  <c r="MH47" i="4" s="1"/>
  <c r="FE43" i="4"/>
  <c r="FL43" i="4" s="1"/>
  <c r="DN41" i="4"/>
  <c r="DU41" i="4" s="1"/>
  <c r="GV40" i="4"/>
  <c r="HC40" i="4" s="1"/>
  <c r="IM6" i="4"/>
  <c r="IT6" i="4" s="1"/>
  <c r="GV8" i="4"/>
  <c r="HC8" i="4" s="1"/>
  <c r="BW6" i="4"/>
  <c r="CD6" i="4" s="1"/>
  <c r="FE101" i="4"/>
  <c r="FL101" i="4" s="1"/>
  <c r="BW85" i="4"/>
  <c r="CD85" i="4" s="1"/>
  <c r="QT96" i="4"/>
  <c r="RA96" i="4" s="1"/>
  <c r="RE96" i="4" s="1"/>
  <c r="BW87" i="4"/>
  <c r="CD87" i="4" s="1"/>
  <c r="QT74" i="4"/>
  <c r="RA74" i="4" s="1"/>
  <c r="RE74" i="4" s="1"/>
  <c r="DN76" i="4"/>
  <c r="DU76" i="4" s="1"/>
  <c r="DN82" i="4"/>
  <c r="DU82" i="4" s="1"/>
  <c r="KD67" i="4"/>
  <c r="KK67" i="4" s="1"/>
  <c r="SK68" i="4"/>
  <c r="LU55" i="4"/>
  <c r="MB55" i="4" s="1"/>
  <c r="MF55" i="4" s="1"/>
  <c r="MG55" i="4" s="1"/>
  <c r="MH55" i="4" s="1"/>
  <c r="LU74" i="4"/>
  <c r="MB74" i="4" s="1"/>
  <c r="IM82" i="4"/>
  <c r="IT82" i="4" s="1"/>
  <c r="IX82" i="4" s="1"/>
  <c r="IM63" i="4"/>
  <c r="IT63" i="4" s="1"/>
  <c r="IX63" i="4" s="1"/>
  <c r="QT44" i="4"/>
  <c r="RA44" i="4" s="1"/>
  <c r="RE44" i="4" s="1"/>
  <c r="KD50" i="4"/>
  <c r="GV41" i="4"/>
  <c r="HC41" i="4" s="1"/>
  <c r="IM37" i="4"/>
  <c r="IT37" i="4" s="1"/>
  <c r="QT13" i="4"/>
  <c r="RA13" i="4" s="1"/>
  <c r="RE13" i="4" s="1"/>
  <c r="KD16" i="4"/>
  <c r="KK16" i="4" s="1"/>
  <c r="DN12" i="4"/>
  <c r="DU12" i="4" s="1"/>
  <c r="IM74" i="4"/>
  <c r="IT74" i="4" s="1"/>
  <c r="IX74" i="4" s="1"/>
  <c r="BW75" i="4"/>
  <c r="CD75" i="4" s="1"/>
  <c r="SK73" i="4"/>
  <c r="SR73" i="4" s="1"/>
  <c r="BW70" i="4"/>
  <c r="CD70" i="4" s="1"/>
  <c r="DN68" i="4"/>
  <c r="DU68" i="4" s="1"/>
  <c r="DY68" i="4" s="1"/>
  <c r="DZ68" i="4" s="1"/>
  <c r="EA68" i="4" s="1"/>
  <c r="KD48" i="4"/>
  <c r="KK48" i="4" s="1"/>
  <c r="PC68" i="4"/>
  <c r="PJ68" i="4" s="1"/>
  <c r="IM77" i="4"/>
  <c r="IT77" i="4" s="1"/>
  <c r="IX77" i="4" s="1"/>
  <c r="FE55" i="4"/>
  <c r="FL55" i="4" s="1"/>
  <c r="SK53" i="4"/>
  <c r="KD46" i="4"/>
  <c r="KK46" i="4" s="1"/>
  <c r="SK16" i="4"/>
  <c r="SR16" i="4" s="1"/>
  <c r="KD105" i="4"/>
  <c r="KK105" i="4" s="1"/>
  <c r="IM109" i="4"/>
  <c r="IT109" i="4" s="1"/>
  <c r="IX109" i="4" s="1"/>
  <c r="LU113" i="4"/>
  <c r="MB113" i="4" s="1"/>
  <c r="MF113" i="4" s="1"/>
  <c r="MG113" i="4" s="1"/>
  <c r="MH113" i="4" s="1"/>
  <c r="QT102" i="4"/>
  <c r="RA102" i="4" s="1"/>
  <c r="RE102" i="4" s="1"/>
  <c r="DN98" i="4"/>
  <c r="DU98" i="4" s="1"/>
  <c r="GV109" i="4"/>
  <c r="HC109" i="4" s="1"/>
  <c r="SK113" i="4"/>
  <c r="SR113" i="4" s="1"/>
  <c r="FE102" i="4"/>
  <c r="FL102" i="4" s="1"/>
  <c r="LU85" i="4"/>
  <c r="MB85" i="4" s="1"/>
  <c r="MF85" i="4" s="1"/>
  <c r="MG85" i="4" s="1"/>
  <c r="MH85" i="4" s="1"/>
  <c r="FE105" i="4"/>
  <c r="FL105" i="4" s="1"/>
  <c r="FE109" i="4"/>
  <c r="FL109" i="4" s="1"/>
  <c r="QT89" i="4"/>
  <c r="RA89" i="4" s="1"/>
  <c r="RE89" i="4" s="1"/>
  <c r="IM92" i="4"/>
  <c r="IT92" i="4" s="1"/>
  <c r="IX92" i="4" s="1"/>
  <c r="FE79" i="4"/>
  <c r="FL79" i="4" s="1"/>
  <c r="LU106" i="4"/>
  <c r="MB106" i="4" s="1"/>
  <c r="LU95" i="4"/>
  <c r="MB95" i="4" s="1"/>
  <c r="MF95" i="4" s="1"/>
  <c r="MG95" i="4" s="1"/>
  <c r="MH95" i="4" s="1"/>
  <c r="PC93" i="4"/>
  <c r="PJ93" i="4" s="1"/>
  <c r="QT99" i="4"/>
  <c r="RA99" i="4" s="1"/>
  <c r="RE99" i="4" s="1"/>
  <c r="BW83" i="4"/>
  <c r="CD83" i="4" s="1"/>
  <c r="DN85" i="4"/>
  <c r="DU85" i="4" s="1"/>
  <c r="KD71" i="4"/>
  <c r="KK71" i="4" s="1"/>
  <c r="KD75" i="4"/>
  <c r="KK75" i="4" s="1"/>
  <c r="GV75" i="4"/>
  <c r="HC75" i="4" s="1"/>
  <c r="IM95" i="4"/>
  <c r="IT95" i="4" s="1"/>
  <c r="IX95" i="4" s="1"/>
  <c r="DN69" i="4"/>
  <c r="DU69" i="4" s="1"/>
  <c r="QT84" i="4"/>
  <c r="RA84" i="4" s="1"/>
  <c r="RE84" i="4" s="1"/>
  <c r="QT79" i="4"/>
  <c r="RA79" i="4" s="1"/>
  <c r="RE79" i="4" s="1"/>
  <c r="LU75" i="4"/>
  <c r="MB75" i="4" s="1"/>
  <c r="MF75" i="4" s="1"/>
  <c r="MG75" i="4" s="1"/>
  <c r="MH75" i="4" s="1"/>
  <c r="KD72" i="4"/>
  <c r="LU72" i="4"/>
  <c r="MB72" i="4" s="1"/>
  <c r="QT69" i="4"/>
  <c r="RA69" i="4" s="1"/>
  <c r="RE69" i="4" s="1"/>
  <c r="GV64" i="4"/>
  <c r="HC64" i="4" s="1"/>
  <c r="HG64" i="4" s="1"/>
  <c r="HH64" i="4" s="1"/>
  <c r="HI64" i="4" s="1"/>
  <c r="LU65" i="4"/>
  <c r="MB65" i="4" s="1"/>
  <c r="MF65" i="4" s="1"/>
  <c r="MG65" i="4" s="1"/>
  <c r="MH65" i="4" s="1"/>
  <c r="BW50" i="4"/>
  <c r="CD50" i="4" s="1"/>
  <c r="FE80" i="4"/>
  <c r="FL80" i="4" s="1"/>
  <c r="SK75" i="4"/>
  <c r="SR75" i="4" s="1"/>
  <c r="FE65" i="4"/>
  <c r="FL65" i="4" s="1"/>
  <c r="SK70" i="4"/>
  <c r="SR70" i="4" s="1"/>
  <c r="IM56" i="4"/>
  <c r="IT56" i="4" s="1"/>
  <c r="IX56" i="4" s="1"/>
  <c r="LU57" i="4"/>
  <c r="MB57" i="4" s="1"/>
  <c r="MF57" i="4" s="1"/>
  <c r="MG57" i="4" s="1"/>
  <c r="MH57" i="4" s="1"/>
  <c r="PC59" i="4"/>
  <c r="PJ59" i="4" s="1"/>
  <c r="IM50" i="4"/>
  <c r="IT50" i="4" s="1"/>
  <c r="IX50" i="4" s="1"/>
  <c r="FE51" i="4"/>
  <c r="FL51" i="4" s="1"/>
  <c r="PC56" i="4"/>
  <c r="PJ56" i="4" s="1"/>
  <c r="DN70" i="4"/>
  <c r="DU70" i="4" s="1"/>
  <c r="BW54" i="4"/>
  <c r="CD54" i="4" s="1"/>
  <c r="PC64" i="4"/>
  <c r="PJ64" i="4" s="1"/>
  <c r="DN52" i="4"/>
  <c r="DU52" i="4" s="1"/>
  <c r="GV34" i="4"/>
  <c r="HC34" i="4" s="1"/>
  <c r="KD63" i="4"/>
  <c r="KK63" i="4" s="1"/>
  <c r="GV55" i="4"/>
  <c r="HC55" i="4" s="1"/>
  <c r="BW14" i="4"/>
  <c r="CD14" i="4" s="1"/>
  <c r="LU46" i="4"/>
  <c r="MB46" i="4" s="1"/>
  <c r="MF46" i="4" s="1"/>
  <c r="MG46" i="4" s="1"/>
  <c r="MH46" i="4" s="1"/>
  <c r="QT48" i="4"/>
  <c r="RA48" i="4" s="1"/>
  <c r="RE48" i="4" s="1"/>
  <c r="DN55" i="4"/>
  <c r="DU55" i="4" s="1"/>
  <c r="SK46" i="4"/>
  <c r="DN48" i="4"/>
  <c r="DU48" i="4" s="1"/>
  <c r="DN42" i="4"/>
  <c r="DU42" i="4" s="1"/>
  <c r="KD43" i="4"/>
  <c r="KK43" i="4" s="1"/>
  <c r="LU39" i="4"/>
  <c r="MB39" i="4" s="1"/>
  <c r="MF39" i="4" s="1"/>
  <c r="MG39" i="4" s="1"/>
  <c r="MH39" i="4" s="1"/>
  <c r="BW42" i="4"/>
  <c r="CD42" i="4" s="1"/>
  <c r="QT41" i="4"/>
  <c r="RA41" i="4" s="1"/>
  <c r="RE41" i="4" s="1"/>
  <c r="LU42" i="4"/>
  <c r="MB42" i="4" s="1"/>
  <c r="QT31" i="4"/>
  <c r="RA31" i="4" s="1"/>
  <c r="RE31" i="4" s="1"/>
  <c r="DN45" i="4"/>
  <c r="DU45" i="4" s="1"/>
  <c r="GV44" i="4"/>
  <c r="HC44" i="4" s="1"/>
  <c r="IM38" i="4"/>
  <c r="IT38" i="4" s="1"/>
  <c r="BW32" i="4"/>
  <c r="CD32" i="4" s="1"/>
  <c r="GV37" i="4"/>
  <c r="HC37" i="4" s="1"/>
  <c r="DN36" i="4"/>
  <c r="DU36" i="4" s="1"/>
  <c r="BW5" i="4"/>
  <c r="CD5" i="4" s="1"/>
  <c r="FE14" i="4"/>
  <c r="FL14" i="4" s="1"/>
  <c r="FE32" i="4"/>
  <c r="FL32" i="4" s="1"/>
  <c r="LU33" i="4"/>
  <c r="MB33" i="4" s="1"/>
  <c r="MF33" i="4" s="1"/>
  <c r="MG33" i="4" s="1"/>
  <c r="MH33" i="4" s="1"/>
  <c r="PC15" i="4"/>
  <c r="PJ15" i="4" s="1"/>
  <c r="KD35" i="4"/>
  <c r="FE15" i="4"/>
  <c r="FL15" i="4" s="1"/>
  <c r="DN4" i="4"/>
  <c r="DU4" i="4" s="1"/>
  <c r="FE13" i="4"/>
  <c r="FL13" i="4" s="1"/>
  <c r="LU35" i="4"/>
  <c r="MB35" i="4" s="1"/>
  <c r="MF35" i="4" s="1"/>
  <c r="MG35" i="4" s="1"/>
  <c r="MH35" i="4" s="1"/>
  <c r="BW34" i="4"/>
  <c r="CD34" i="4" s="1"/>
  <c r="DN16" i="4"/>
  <c r="DU16" i="4" s="1"/>
  <c r="QT12" i="4"/>
  <c r="RA12" i="4" s="1"/>
  <c r="RE12" i="4" s="1"/>
  <c r="IM8" i="4"/>
  <c r="IT8" i="4" s="1"/>
  <c r="PC7" i="4"/>
  <c r="PJ7" i="4" s="1"/>
  <c r="PN7" i="4" s="1"/>
  <c r="PO7" i="4" s="1"/>
  <c r="PP7" i="4" s="1"/>
  <c r="DN8" i="4"/>
  <c r="DU8" i="4" s="1"/>
  <c r="SK8" i="4"/>
  <c r="SR8" i="4" s="1"/>
  <c r="FE8" i="4"/>
  <c r="FL8" i="4" s="1"/>
  <c r="GV76" i="4"/>
  <c r="HC76" i="4" s="1"/>
  <c r="QT70" i="4"/>
  <c r="RA70" i="4" s="1"/>
  <c r="RE70" i="4" s="1"/>
  <c r="FE63" i="4"/>
  <c r="FL63" i="4" s="1"/>
  <c r="GV51" i="4"/>
  <c r="HC51" i="4" s="1"/>
  <c r="DN59" i="4"/>
  <c r="DU59" i="4" s="1"/>
  <c r="LU69" i="4"/>
  <c r="MB69" i="4" s="1"/>
  <c r="KD33" i="4"/>
  <c r="KK33" i="4" s="1"/>
  <c r="IM51" i="4"/>
  <c r="IT51" i="4" s="1"/>
  <c r="IX51" i="4" s="1"/>
  <c r="GV46" i="4"/>
  <c r="HC46" i="4" s="1"/>
  <c r="HG46" i="4" s="1"/>
  <c r="HH46" i="4" s="1"/>
  <c r="HI46" i="4" s="1"/>
  <c r="BW38" i="4"/>
  <c r="CD38" i="4" s="1"/>
  <c r="KD44" i="4"/>
  <c r="KK44" i="4" s="1"/>
  <c r="IM40" i="4"/>
  <c r="IT40" i="4" s="1"/>
  <c r="LU38" i="4"/>
  <c r="MB38" i="4" s="1"/>
  <c r="BW35" i="4"/>
  <c r="CD35" i="4" s="1"/>
  <c r="FE115" i="4"/>
  <c r="FL115" i="4" s="1"/>
  <c r="BW92" i="4"/>
  <c r="CD92" i="4" s="1"/>
  <c r="IM110" i="4"/>
  <c r="IT110" i="4" s="1"/>
  <c r="IX110" i="4" s="1"/>
  <c r="FE74" i="4"/>
  <c r="FL74" i="4" s="1"/>
  <c r="FE71" i="4"/>
  <c r="FL71" i="4" s="1"/>
  <c r="IM98" i="4"/>
  <c r="IT98" i="4" s="1"/>
  <c r="IM71" i="4"/>
  <c r="IT71" i="4" s="1"/>
  <c r="GV79" i="4"/>
  <c r="HC79" i="4" s="1"/>
  <c r="PC69" i="4"/>
  <c r="PJ69" i="4" s="1"/>
  <c r="PN69" i="4" s="1"/>
  <c r="PO69" i="4" s="1"/>
  <c r="PP69" i="4" s="1"/>
  <c r="SK50" i="4"/>
  <c r="SR50" i="4" s="1"/>
  <c r="GV54" i="4"/>
  <c r="HC54" i="4" s="1"/>
  <c r="PC42" i="4"/>
  <c r="PJ42" i="4" s="1"/>
  <c r="PN42" i="4" s="1"/>
  <c r="PO42" i="4" s="1"/>
  <c r="PP42" i="4" s="1"/>
  <c r="LU48" i="4"/>
  <c r="MB48" i="4" s="1"/>
  <c r="QT43" i="4"/>
  <c r="RA43" i="4" s="1"/>
  <c r="RE43" i="4" s="1"/>
  <c r="KD31" i="4"/>
  <c r="KK31" i="4" s="1"/>
  <c r="SK35" i="4"/>
  <c r="SR35" i="4" s="1"/>
  <c r="GV14" i="4"/>
  <c r="HC14" i="4" s="1"/>
  <c r="FE5" i="4"/>
  <c r="FL5" i="4" s="1"/>
  <c r="BW76" i="4"/>
  <c r="CD76" i="4" s="1"/>
  <c r="DN72" i="4"/>
  <c r="DU72" i="4" s="1"/>
  <c r="LU81" i="4"/>
  <c r="MB81" i="4" s="1"/>
  <c r="MF81" i="4" s="1"/>
  <c r="MG81" i="4" s="1"/>
  <c r="MH81" i="4" s="1"/>
  <c r="DN60" i="4"/>
  <c r="DU60" i="4" s="1"/>
  <c r="BW63" i="4"/>
  <c r="CD63" i="4" s="1"/>
  <c r="KD68" i="4"/>
  <c r="KK68" i="4" s="1"/>
  <c r="PC55" i="4"/>
  <c r="PJ55" i="4" s="1"/>
  <c r="GV42" i="4"/>
  <c r="HC42" i="4" s="1"/>
  <c r="QT57" i="4"/>
  <c r="RA57" i="4" s="1"/>
  <c r="PC62" i="4"/>
  <c r="PJ62" i="4" s="1"/>
  <c r="SK59" i="4"/>
  <c r="SR59" i="4" s="1"/>
  <c r="KD39" i="4"/>
  <c r="KK39" i="4" s="1"/>
  <c r="QT32" i="4"/>
  <c r="RA32" i="4" s="1"/>
  <c r="RE32" i="4" s="1"/>
  <c r="IM15" i="4"/>
  <c r="IT15" i="4" s="1"/>
  <c r="IM16" i="4"/>
  <c r="IT16" i="4" s="1"/>
  <c r="KD103" i="4"/>
  <c r="KK103" i="4" s="1"/>
  <c r="DN107" i="4"/>
  <c r="DU107" i="4" s="1"/>
  <c r="DN113" i="4"/>
  <c r="DU113" i="4" s="1"/>
  <c r="PC115" i="4"/>
  <c r="PJ115" i="4" s="1"/>
  <c r="PN115" i="4" s="1"/>
  <c r="PO115" i="4" s="1"/>
  <c r="PP115" i="4" s="1"/>
  <c r="IM103" i="4"/>
  <c r="IT103" i="4" s="1"/>
  <c r="IX103" i="4" s="1"/>
  <c r="GV99" i="4"/>
  <c r="HC99" i="4" s="1"/>
  <c r="SK96" i="4"/>
  <c r="SR96" i="4" s="1"/>
  <c r="IM86" i="4"/>
  <c r="IT86" i="4" s="1"/>
  <c r="IX86" i="4" s="1"/>
  <c r="DN92" i="4"/>
  <c r="DU92" i="4" s="1"/>
  <c r="IM107" i="4"/>
  <c r="IT107" i="4" s="1"/>
  <c r="IX107" i="4" s="1"/>
  <c r="GV88" i="4"/>
  <c r="HC88" i="4" s="1"/>
  <c r="BW110" i="4"/>
  <c r="CD110" i="4" s="1"/>
  <c r="PC107" i="4"/>
  <c r="PJ107" i="4" s="1"/>
  <c r="PN107" i="4" s="1"/>
  <c r="PO107" i="4" s="1"/>
  <c r="PP107" i="4" s="1"/>
  <c r="FE106" i="4"/>
  <c r="FL106" i="4" s="1"/>
  <c r="KD87" i="4"/>
  <c r="IM75" i="4"/>
  <c r="IT75" i="4" s="1"/>
  <c r="IX75" i="4" s="1"/>
  <c r="FE95" i="4"/>
  <c r="FL95" i="4" s="1"/>
  <c r="DN91" i="4"/>
  <c r="DU91" i="4" s="1"/>
  <c r="FE86" i="4"/>
  <c r="FL86" i="4" s="1"/>
  <c r="PC110" i="4"/>
  <c r="PJ110" i="4" s="1"/>
  <c r="IM66" i="4"/>
  <c r="IT66" i="4" s="1"/>
  <c r="SK64" i="4"/>
  <c r="DN100" i="4"/>
  <c r="DU100" i="4" s="1"/>
  <c r="DN114" i="4"/>
  <c r="DU114" i="4" s="1"/>
  <c r="QT101" i="4"/>
  <c r="RA101" i="4" s="1"/>
  <c r="RE101" i="4" s="1"/>
  <c r="KD108" i="4"/>
  <c r="SK85" i="4"/>
  <c r="SR85" i="4" s="1"/>
  <c r="BW113" i="4"/>
  <c r="CD113" i="4" s="1"/>
  <c r="GV101" i="4"/>
  <c r="HC101" i="4" s="1"/>
  <c r="LU91" i="4"/>
  <c r="MB91" i="4" s="1"/>
  <c r="MF91" i="4" s="1"/>
  <c r="MG91" i="4" s="1"/>
  <c r="MH91" i="4" s="1"/>
  <c r="KD84" i="4"/>
  <c r="KK84" i="4" s="1"/>
  <c r="GV85" i="4"/>
  <c r="HC85" i="4" s="1"/>
  <c r="BW104" i="4"/>
  <c r="CD104" i="4" s="1"/>
  <c r="SK106" i="4"/>
  <c r="SR106" i="4" s="1"/>
  <c r="FE114" i="4"/>
  <c r="FL114" i="4" s="1"/>
  <c r="LU53" i="4"/>
  <c r="MB53" i="4" s="1"/>
  <c r="MF53" i="4" s="1"/>
  <c r="MG53" i="4" s="1"/>
  <c r="MH53" i="4" s="1"/>
  <c r="SK114" i="4"/>
  <c r="SR114" i="4" s="1"/>
  <c r="DN112" i="4"/>
  <c r="DU112" i="4" s="1"/>
  <c r="PC114" i="4"/>
  <c r="PJ114" i="4" s="1"/>
  <c r="PN114" i="4" s="1"/>
  <c r="PO114" i="4" s="1"/>
  <c r="PP114" i="4" s="1"/>
  <c r="GV113" i="4"/>
  <c r="HC113" i="4" s="1"/>
  <c r="PC96" i="4"/>
  <c r="PJ96" i="4" s="1"/>
  <c r="KD112" i="4"/>
  <c r="KK112" i="4" s="1"/>
  <c r="LU112" i="4"/>
  <c r="MB112" i="4" s="1"/>
  <c r="PC103" i="4"/>
  <c r="PJ103" i="4" s="1"/>
  <c r="LU100" i="4"/>
  <c r="MB100" i="4" s="1"/>
  <c r="MF100" i="4" s="1"/>
  <c r="MG100" i="4" s="1"/>
  <c r="MH100" i="4" s="1"/>
  <c r="GV104" i="4"/>
  <c r="HC104" i="4" s="1"/>
  <c r="DN90" i="4"/>
  <c r="DU90" i="4" s="1"/>
  <c r="LU111" i="4"/>
  <c r="MB111" i="4" s="1"/>
  <c r="MF111" i="4" s="1"/>
  <c r="MG111" i="4" s="1"/>
  <c r="MH111" i="4" s="1"/>
  <c r="BW109" i="4"/>
  <c r="CD109" i="4" s="1"/>
  <c r="QT85" i="4"/>
  <c r="RA85" i="4" s="1"/>
  <c r="RE85" i="4" s="1"/>
  <c r="GV115" i="4"/>
  <c r="HC115" i="4" s="1"/>
  <c r="FE99" i="4"/>
  <c r="FL99" i="4" s="1"/>
  <c r="GV107" i="4"/>
  <c r="HC107" i="4" s="1"/>
  <c r="LU101" i="4"/>
  <c r="MB101" i="4" s="1"/>
  <c r="DN97" i="4"/>
  <c r="DU97" i="4" s="1"/>
  <c r="QT90" i="4"/>
  <c r="RA90" i="4" s="1"/>
  <c r="RE90" i="4" s="1"/>
  <c r="DN86" i="4"/>
  <c r="DU86" i="4" s="1"/>
  <c r="QT98" i="4"/>
  <c r="RA98" i="4" s="1"/>
  <c r="RE98" i="4" s="1"/>
  <c r="KD90" i="4"/>
  <c r="KK90" i="4" s="1"/>
  <c r="QT80" i="4"/>
  <c r="RA80" i="4" s="1"/>
  <c r="RE80" i="4" s="1"/>
  <c r="SK109" i="4"/>
  <c r="SR109" i="4" s="1"/>
  <c r="IM96" i="4"/>
  <c r="IT96" i="4" s="1"/>
  <c r="IX96" i="4" s="1"/>
  <c r="KD81" i="4"/>
  <c r="KK81" i="4" s="1"/>
  <c r="GV78" i="4"/>
  <c r="HC78" i="4" s="1"/>
  <c r="GV82" i="4"/>
  <c r="HC82" i="4" s="1"/>
  <c r="KD78" i="4"/>
  <c r="KK78" i="4" s="1"/>
  <c r="DN79" i="4"/>
  <c r="DU79" i="4" s="1"/>
  <c r="PC79" i="4"/>
  <c r="PJ79" i="4" s="1"/>
  <c r="PN79" i="4" s="1"/>
  <c r="PO79" i="4" s="1"/>
  <c r="PP79" i="4" s="1"/>
  <c r="FE113" i="4"/>
  <c r="FL113" i="4" s="1"/>
  <c r="PC108" i="4"/>
  <c r="PJ108" i="4" s="1"/>
  <c r="PN108" i="4" s="1"/>
  <c r="PO108" i="4" s="1"/>
  <c r="PP108" i="4" s="1"/>
  <c r="QT115" i="4"/>
  <c r="RA115" i="4" s="1"/>
  <c r="RE115" i="4" s="1"/>
  <c r="FE112" i="4"/>
  <c r="FL112" i="4" s="1"/>
  <c r="DN106" i="4"/>
  <c r="DU106" i="4" s="1"/>
  <c r="IM94" i="4"/>
  <c r="IT94" i="4" s="1"/>
  <c r="IX94" i="4" s="1"/>
  <c r="LU103" i="4"/>
  <c r="MB103" i="4" s="1"/>
  <c r="MF103" i="4" s="1"/>
  <c r="MG103" i="4" s="1"/>
  <c r="MH103" i="4" s="1"/>
  <c r="BW100" i="4"/>
  <c r="CD100" i="4" s="1"/>
  <c r="GV90" i="4"/>
  <c r="HC90" i="4" s="1"/>
  <c r="PC111" i="4"/>
  <c r="PJ111" i="4" s="1"/>
  <c r="PN111" i="4" s="1"/>
  <c r="PO111" i="4" s="1"/>
  <c r="PP111" i="4" s="1"/>
  <c r="GV102" i="4"/>
  <c r="HC102" i="4" s="1"/>
  <c r="PC87" i="4"/>
  <c r="PJ87" i="4" s="1"/>
  <c r="BW93" i="4"/>
  <c r="CD93" i="4" s="1"/>
  <c r="DN103" i="4"/>
  <c r="DU103" i="4" s="1"/>
  <c r="BW107" i="4"/>
  <c r="CD107" i="4" s="1"/>
  <c r="PC90" i="4"/>
  <c r="PJ90" i="4" s="1"/>
  <c r="PN90" i="4" s="1"/>
  <c r="PO90" i="4" s="1"/>
  <c r="PP90" i="4" s="1"/>
  <c r="PC84" i="4"/>
  <c r="PJ84" i="4" s="1"/>
  <c r="KD113" i="4"/>
  <c r="KK113" i="4" s="1"/>
  <c r="DN104" i="4"/>
  <c r="DU104" i="4" s="1"/>
  <c r="DN80" i="4"/>
  <c r="DU80" i="4" s="1"/>
  <c r="KD94" i="4"/>
  <c r="KK94" i="4" s="1"/>
  <c r="KD89" i="4"/>
  <c r="KK89" i="4" s="1"/>
  <c r="FE82" i="4"/>
  <c r="FL82" i="4" s="1"/>
  <c r="KD79" i="4"/>
  <c r="KK79" i="4" s="1"/>
  <c r="DN83" i="4"/>
  <c r="DU83" i="4" s="1"/>
  <c r="GV71" i="4"/>
  <c r="HC71" i="4" s="1"/>
  <c r="HG71" i="4" s="1"/>
  <c r="HH71" i="4" s="1"/>
  <c r="HI71" i="4" s="1"/>
  <c r="DN88" i="4"/>
  <c r="DU88" i="4" s="1"/>
  <c r="KD106" i="4"/>
  <c r="KD109" i="4"/>
  <c r="KK109" i="4" s="1"/>
  <c r="IM113" i="4"/>
  <c r="IT113" i="4" s="1"/>
  <c r="IX113" i="4" s="1"/>
  <c r="LU110" i="4"/>
  <c r="MB110" i="4" s="1"/>
  <c r="SK97" i="4"/>
  <c r="SR97" i="4" s="1"/>
  <c r="IM93" i="4"/>
  <c r="IT93" i="4" s="1"/>
  <c r="IX93" i="4" s="1"/>
  <c r="DN111" i="4"/>
  <c r="DU111" i="4" s="1"/>
  <c r="IM91" i="4"/>
  <c r="IT91" i="4" s="1"/>
  <c r="IX91" i="4" s="1"/>
  <c r="LU87" i="4"/>
  <c r="MB87" i="4" s="1"/>
  <c r="MF87" i="4" s="1"/>
  <c r="MG87" i="4" s="1"/>
  <c r="MH87" i="4" s="1"/>
  <c r="GV110" i="4"/>
  <c r="HC110" i="4" s="1"/>
  <c r="SK110" i="4"/>
  <c r="SR110" i="4" s="1"/>
  <c r="SK92" i="4"/>
  <c r="SR92" i="4" s="1"/>
  <c r="SK101" i="4"/>
  <c r="SR101" i="4" s="1"/>
  <c r="KD91" i="4"/>
  <c r="KK91" i="4" s="1"/>
  <c r="LU114" i="4"/>
  <c r="MB114" i="4" s="1"/>
  <c r="LU105" i="4"/>
  <c r="MB105" i="4" s="1"/>
  <c r="MF105" i="4" s="1"/>
  <c r="MG105" i="4" s="1"/>
  <c r="MH105" i="4" s="1"/>
  <c r="PC89" i="4"/>
  <c r="PJ89" i="4" s="1"/>
  <c r="BW99" i="4"/>
  <c r="CD99" i="4" s="1"/>
  <c r="GV112" i="4"/>
  <c r="HC112" i="4" s="1"/>
  <c r="IM104" i="4"/>
  <c r="IT104" i="4" s="1"/>
  <c r="IX104" i="4" s="1"/>
  <c r="IM84" i="4"/>
  <c r="IT84" i="4" s="1"/>
  <c r="IX84" i="4" s="1"/>
  <c r="PC97" i="4"/>
  <c r="PJ97" i="4" s="1"/>
  <c r="LU93" i="4"/>
  <c r="MB93" i="4" s="1"/>
  <c r="LU89" i="4"/>
  <c r="MB89" i="4" s="1"/>
  <c r="MF89" i="4" s="1"/>
  <c r="MG89" i="4" s="1"/>
  <c r="MH89" i="4" s="1"/>
  <c r="SK87" i="4"/>
  <c r="SR87" i="4" s="1"/>
  <c r="BW77" i="4"/>
  <c r="CD77" i="4" s="1"/>
  <c r="BW106" i="4"/>
  <c r="CD106" i="4" s="1"/>
  <c r="BW101" i="4"/>
  <c r="CD101" i="4" s="1"/>
  <c r="FE90" i="4"/>
  <c r="FL90" i="4" s="1"/>
  <c r="KD85" i="4"/>
  <c r="KK85" i="4" s="1"/>
  <c r="LU88" i="4"/>
  <c r="MB88" i="4" s="1"/>
  <c r="IM73" i="4"/>
  <c r="IT73" i="4" s="1"/>
  <c r="IX73" i="4" s="1"/>
  <c r="FE72" i="4"/>
  <c r="FL72" i="4" s="1"/>
  <c r="IM69" i="4"/>
  <c r="IT69" i="4" s="1"/>
  <c r="IX69" i="4" s="1"/>
  <c r="KD98" i="4"/>
  <c r="KK98" i="4" s="1"/>
  <c r="QT94" i="4"/>
  <c r="RA94" i="4" s="1"/>
  <c r="RE94" i="4" s="1"/>
  <c r="BW80" i="4"/>
  <c r="CD80" i="4" s="1"/>
  <c r="FE93" i="4"/>
  <c r="FL93" i="4" s="1"/>
  <c r="BW84" i="4"/>
  <c r="CD84" i="4" s="1"/>
  <c r="IM81" i="4"/>
  <c r="IT81" i="4" s="1"/>
  <c r="IX81" i="4" s="1"/>
  <c r="FE78" i="4"/>
  <c r="FL78" i="4" s="1"/>
  <c r="GV73" i="4"/>
  <c r="HC73" i="4" s="1"/>
  <c r="QT76" i="4"/>
  <c r="RA76" i="4" s="1"/>
  <c r="RE76" i="4" s="1"/>
  <c r="QT72" i="4"/>
  <c r="RA72" i="4" s="1"/>
  <c r="RE72" i="4" s="1"/>
  <c r="BW69" i="4"/>
  <c r="CD69" i="4" s="1"/>
  <c r="QT55" i="4"/>
  <c r="RA55" i="4" s="1"/>
  <c r="RE55" i="4" s="1"/>
  <c r="BW67" i="4"/>
  <c r="CD67" i="4" s="1"/>
  <c r="QT66" i="4"/>
  <c r="RA66" i="4" s="1"/>
  <c r="DN66" i="4"/>
  <c r="DU66" i="4" s="1"/>
  <c r="DY66" i="4" s="1"/>
  <c r="DZ66" i="4" s="1"/>
  <c r="EA66" i="4" s="1"/>
  <c r="SK62" i="4"/>
  <c r="SK60" i="4"/>
  <c r="SR60" i="4" s="1"/>
  <c r="GV66" i="4"/>
  <c r="HC66" i="4" s="1"/>
  <c r="HG66" i="4" s="1"/>
  <c r="HH66" i="4" s="1"/>
  <c r="HI66" i="4" s="1"/>
  <c r="DN61" i="4"/>
  <c r="DU61" i="4" s="1"/>
  <c r="KD65" i="4"/>
  <c r="KK65" i="4" s="1"/>
  <c r="GV58" i="4"/>
  <c r="HC58" i="4" s="1"/>
  <c r="HG58" i="4" s="1"/>
  <c r="HH58" i="4" s="1"/>
  <c r="HI58" i="4" s="1"/>
  <c r="DN39" i="4"/>
  <c r="DU39" i="4" s="1"/>
  <c r="BW57" i="4"/>
  <c r="CD57" i="4" s="1"/>
  <c r="IM48" i="4"/>
  <c r="IT48" i="4" s="1"/>
  <c r="IX48" i="4" s="1"/>
  <c r="BW51" i="4"/>
  <c r="CD51" i="4" s="1"/>
  <c r="QT56" i="4"/>
  <c r="RA56" i="4" s="1"/>
  <c r="RE56" i="4" s="1"/>
  <c r="BW45" i="4"/>
  <c r="CD45" i="4" s="1"/>
  <c r="GV65" i="4"/>
  <c r="HC65" i="4" s="1"/>
  <c r="SK57" i="4"/>
  <c r="KD38" i="4"/>
  <c r="GV48" i="4"/>
  <c r="HC48" i="4" s="1"/>
  <c r="KD51" i="4"/>
  <c r="KK51" i="4" s="1"/>
  <c r="PC58" i="4"/>
  <c r="PJ58" i="4" s="1"/>
  <c r="PN58" i="4" s="1"/>
  <c r="PO58" i="4" s="1"/>
  <c r="PP58" i="4" s="1"/>
  <c r="BW43" i="4"/>
  <c r="CD43" i="4" s="1"/>
  <c r="DN32" i="4"/>
  <c r="DU32" i="4" s="1"/>
  <c r="BW39" i="4"/>
  <c r="CD39" i="4" s="1"/>
  <c r="IM41" i="4"/>
  <c r="IT41" i="4" s="1"/>
  <c r="SK41" i="4"/>
  <c r="SR41" i="4" s="1"/>
  <c r="PC34" i="4"/>
  <c r="PJ34" i="4" s="1"/>
  <c r="PN34" i="4" s="1"/>
  <c r="PO34" i="4" s="1"/>
  <c r="PP34" i="4" s="1"/>
  <c r="FE36" i="4"/>
  <c r="FL36" i="4" s="1"/>
  <c r="BW16" i="4"/>
  <c r="FE38" i="4"/>
  <c r="FL38" i="4" s="1"/>
  <c r="SK34" i="4"/>
  <c r="SR34" i="4" s="1"/>
  <c r="QT36" i="4"/>
  <c r="RA36" i="4" s="1"/>
  <c r="RE36" i="4" s="1"/>
  <c r="GV32" i="4"/>
  <c r="HC32" i="4" s="1"/>
  <c r="IM13" i="4"/>
  <c r="IT13" i="4" s="1"/>
  <c r="BW33" i="4"/>
  <c r="CD33" i="4" s="1"/>
  <c r="PC8" i="4"/>
  <c r="PJ8" i="4" s="1"/>
  <c r="PN8" i="4" s="1"/>
  <c r="PO8" i="4" s="1"/>
  <c r="PP8" i="4" s="1"/>
  <c r="QT14" i="4"/>
  <c r="RA14" i="4" s="1"/>
  <c r="RE14" i="4" s="1"/>
  <c r="DN15" i="4"/>
  <c r="DU15" i="4" s="1"/>
  <c r="SK4" i="4"/>
  <c r="SR4" i="4" s="1"/>
  <c r="FE12" i="4"/>
  <c r="FL12" i="4" s="1"/>
  <c r="LU5" i="4"/>
  <c r="MB5" i="4" s="1"/>
  <c r="MF5" i="4" s="1"/>
  <c r="MG5" i="4" s="1"/>
  <c r="MH5" i="4" s="1"/>
  <c r="FE6" i="4"/>
  <c r="FL6" i="4" s="1"/>
  <c r="PC85" i="4"/>
  <c r="PJ85" i="4" s="1"/>
  <c r="PN85" i="4" s="1"/>
  <c r="PO85" i="4" s="1"/>
  <c r="PP85" i="4" s="1"/>
  <c r="BW79" i="4"/>
  <c r="CD79" i="4" s="1"/>
  <c r="SK91" i="4"/>
  <c r="SR91" i="4" s="1"/>
  <c r="BW73" i="4"/>
  <c r="CD73" i="4" s="1"/>
  <c r="DN62" i="4"/>
  <c r="DU62" i="4" s="1"/>
  <c r="DY62" i="4" s="1"/>
  <c r="DZ62" i="4" s="1"/>
  <c r="EA62" i="4" s="1"/>
  <c r="BW64" i="4"/>
  <c r="CD64" i="4" s="1"/>
  <c r="GV60" i="4"/>
  <c r="HC60" i="4" s="1"/>
  <c r="FE45" i="4"/>
  <c r="FL45" i="4" s="1"/>
  <c r="PC51" i="4"/>
  <c r="PJ51" i="4" s="1"/>
  <c r="PN51" i="4" s="1"/>
  <c r="PO51" i="4" s="1"/>
  <c r="PP51" i="4" s="1"/>
  <c r="LU51" i="4"/>
  <c r="MB51" i="4" s="1"/>
  <c r="MF51" i="4" s="1"/>
  <c r="MG51" i="4" s="1"/>
  <c r="MH51" i="4" s="1"/>
  <c r="QT62" i="4"/>
  <c r="RA62" i="4" s="1"/>
  <c r="LU54" i="4"/>
  <c r="MB54" i="4" s="1"/>
  <c r="MF54" i="4" s="1"/>
  <c r="MG54" i="4" s="1"/>
  <c r="MH54" i="4" s="1"/>
  <c r="FE34" i="4"/>
  <c r="FL34" i="4" s="1"/>
  <c r="SK31" i="4"/>
  <c r="SR31" i="4" s="1"/>
  <c r="GV15" i="4"/>
  <c r="HC15" i="4" s="1"/>
  <c r="KD4" i="4"/>
  <c r="KK4" i="4" s="1"/>
  <c r="IM105" i="4"/>
  <c r="IT105" i="4" s="1"/>
  <c r="IX105" i="4" s="1"/>
  <c r="QT91" i="4"/>
  <c r="RA91" i="4" s="1"/>
  <c r="RE91" i="4" s="1"/>
  <c r="DN99" i="4"/>
  <c r="DU99" i="4" s="1"/>
  <c r="IM78" i="4"/>
  <c r="IT78" i="4" s="1"/>
  <c r="IX78" i="4" s="1"/>
  <c r="SK79" i="4"/>
  <c r="SR79" i="4" s="1"/>
  <c r="GV89" i="4"/>
  <c r="HC89" i="4" s="1"/>
  <c r="SK78" i="4"/>
  <c r="SR78" i="4" s="1"/>
  <c r="GV70" i="4"/>
  <c r="HC70" i="4" s="1"/>
  <c r="LU68" i="4"/>
  <c r="MB68" i="4" s="1"/>
  <c r="MF68" i="4" s="1"/>
  <c r="MG68" i="4" s="1"/>
  <c r="MH68" i="4" s="1"/>
  <c r="BW62" i="4"/>
  <c r="CD62" i="4" s="1"/>
  <c r="QT38" i="4"/>
  <c r="RA38" i="4" s="1"/>
  <c r="RE38" i="4" s="1"/>
  <c r="BW44" i="4"/>
  <c r="CD44" i="4" s="1"/>
  <c r="BW40" i="4"/>
  <c r="CD40" i="4" s="1"/>
  <c r="LU70" i="4"/>
  <c r="MB70" i="4" s="1"/>
  <c r="FE98" i="4"/>
  <c r="FL98" i="4" s="1"/>
  <c r="PC78" i="4"/>
  <c r="PJ78" i="4" s="1"/>
  <c r="GV53" i="4"/>
  <c r="HC53" i="4" s="1"/>
  <c r="HG53" i="4" s="1"/>
  <c r="HH53" i="4" s="1"/>
  <c r="HI53" i="4" s="1"/>
  <c r="GV68" i="4"/>
  <c r="HC68" i="4" s="1"/>
  <c r="HG68" i="4" s="1"/>
  <c r="HH68" i="4" s="1"/>
  <c r="HI68" i="4" s="1"/>
  <c r="LU40" i="4"/>
  <c r="MB40" i="4" s="1"/>
  <c r="SK40" i="4"/>
  <c r="SR40" i="4" s="1"/>
  <c r="PC38" i="4"/>
  <c r="PJ38" i="4" s="1"/>
  <c r="FE73" i="4"/>
  <c r="FL73" i="4" s="1"/>
  <c r="GV69" i="4"/>
  <c r="HC69" i="4" s="1"/>
  <c r="LU67" i="4"/>
  <c r="MB67" i="4" s="1"/>
  <c r="MF67" i="4" s="1"/>
  <c r="MG67" i="4" s="1"/>
  <c r="MH67" i="4" s="1"/>
  <c r="BW53" i="4"/>
  <c r="CD53" i="4" s="1"/>
  <c r="FE35" i="4"/>
  <c r="FL35" i="4" s="1"/>
  <c r="LU36" i="4"/>
  <c r="MB36" i="4" s="1"/>
  <c r="MF36" i="4" s="1"/>
  <c r="MG36" i="4" s="1"/>
  <c r="MH36" i="4" s="1"/>
  <c r="PC4" i="4"/>
  <c r="PJ4" i="4" s="1"/>
  <c r="GV38" i="4"/>
  <c r="HC38" i="4" s="1"/>
  <c r="GV4" i="4"/>
  <c r="HC4" i="4" s="1"/>
  <c r="BW78" i="4"/>
  <c r="CD78" i="4" s="1"/>
  <c r="GV39" i="4"/>
  <c r="HC39" i="4" s="1"/>
  <c r="DN67" i="4"/>
  <c r="DU67" i="4" s="1"/>
  <c r="KD54" i="4"/>
  <c r="KK54" i="4" s="1"/>
  <c r="BW46" i="4"/>
  <c r="CD46" i="4" s="1"/>
  <c r="LU62" i="4"/>
  <c r="MB62" i="4" s="1"/>
  <c r="FE41" i="4"/>
  <c r="FL41" i="4" s="1"/>
  <c r="DN78" i="4"/>
  <c r="DU78" i="4" s="1"/>
  <c r="KD55" i="4"/>
  <c r="KK55" i="4" s="1"/>
  <c r="PC49" i="4"/>
  <c r="PJ49" i="4" s="1"/>
  <c r="BW4" i="4"/>
  <c r="CD4" i="4" s="1"/>
  <c r="IM88" i="4"/>
  <c r="IT88" i="4" s="1"/>
  <c r="IX88" i="4" s="1"/>
  <c r="BW58" i="4"/>
  <c r="CD58" i="4" s="1"/>
  <c r="GV61" i="4"/>
  <c r="HC61" i="4" s="1"/>
  <c r="QT45" i="4"/>
  <c r="RA45" i="4" s="1"/>
  <c r="RE45" i="4" s="1"/>
  <c r="PC48" i="4"/>
  <c r="PJ48" i="4" s="1"/>
  <c r="GV45" i="4"/>
  <c r="HC45" i="4" s="1"/>
  <c r="QT39" i="4"/>
  <c r="RA39" i="4" s="1"/>
  <c r="RE39" i="4" s="1"/>
  <c r="KD12" i="4"/>
  <c r="KK12" i="4" s="1"/>
  <c r="LU45" i="4"/>
  <c r="MB45" i="4" s="1"/>
  <c r="BW37" i="4"/>
  <c r="CD37" i="4" s="1"/>
  <c r="IM33" i="4"/>
  <c r="IT33" i="4" s="1"/>
  <c r="KD15" i="4"/>
  <c r="KK15" i="4" s="1"/>
  <c r="QT67" i="4"/>
  <c r="RA67" i="4" s="1"/>
  <c r="RE67" i="4" s="1"/>
  <c r="FE52" i="4"/>
  <c r="FL52" i="4" s="1"/>
  <c r="SK67" i="4"/>
  <c r="SR67" i="4" s="1"/>
  <c r="IM57" i="4"/>
  <c r="IT57" i="4" s="1"/>
  <c r="BW81" i="4"/>
  <c r="CD81" i="4" s="1"/>
  <c r="SK55" i="4"/>
  <c r="SR55" i="4" s="1"/>
  <c r="QT54" i="4"/>
  <c r="RA54" i="4" s="1"/>
  <c r="RE54" i="4" s="1"/>
  <c r="SK47" i="4"/>
  <c r="DN84" i="4"/>
  <c r="DU84" i="4" s="1"/>
  <c r="QT73" i="4"/>
  <c r="RA73" i="4" s="1"/>
  <c r="RE73" i="4" s="1"/>
  <c r="DN14" i="4"/>
  <c r="DU14" i="4" s="1"/>
  <c r="QT6" i="4"/>
  <c r="RA6" i="4" s="1"/>
  <c r="RE6" i="4" s="1"/>
  <c r="PC54" i="4"/>
  <c r="PJ54" i="4" s="1"/>
  <c r="SK7" i="4"/>
  <c r="SR7" i="4" s="1"/>
  <c r="LU32" i="4"/>
  <c r="MB32" i="4" s="1"/>
  <c r="GV57" i="4"/>
  <c r="HC57" i="4" s="1"/>
  <c r="HG57" i="4" s="1"/>
  <c r="HH57" i="4" s="1"/>
  <c r="HI57" i="4" s="1"/>
  <c r="DN46" i="4"/>
  <c r="DU46" i="4" s="1"/>
  <c r="DY46" i="4" s="1"/>
  <c r="DZ46" i="4" s="1"/>
  <c r="EA46" i="4" s="1"/>
  <c r="IM7" i="4"/>
  <c r="IT7" i="4" s="1"/>
  <c r="KD70" i="4"/>
  <c r="KK70" i="4" s="1"/>
  <c r="IM58" i="4"/>
  <c r="IT58" i="4" s="1"/>
  <c r="KD7" i="4"/>
  <c r="KK7" i="4" s="1"/>
  <c r="PC32" i="4"/>
  <c r="PJ32" i="4" s="1"/>
  <c r="GV33" i="4"/>
  <c r="HC33" i="4" s="1"/>
  <c r="GV13" i="4"/>
  <c r="HC13" i="4" s="1"/>
  <c r="QT37" i="4"/>
  <c r="RA37" i="4" s="1"/>
  <c r="RE37" i="4" s="1"/>
  <c r="KD37" i="4"/>
  <c r="AF14" i="4"/>
  <c r="AM14" i="4" s="1"/>
  <c r="AF100" i="4"/>
  <c r="AM100" i="4" s="1"/>
  <c r="AF46" i="4"/>
  <c r="AM46" i="4" s="1"/>
  <c r="AQ46" i="4" s="1"/>
  <c r="AR46" i="4" s="1"/>
  <c r="AF98" i="4"/>
  <c r="AM98" i="4" s="1"/>
  <c r="AF67" i="4"/>
  <c r="AM67" i="4" s="1"/>
  <c r="AF88" i="4"/>
  <c r="AM88" i="4" s="1"/>
  <c r="AF103" i="4"/>
  <c r="AM103" i="4" s="1"/>
  <c r="AF102" i="4"/>
  <c r="AM102" i="4" s="1"/>
  <c r="AF35" i="4"/>
  <c r="AM35" i="4" s="1"/>
  <c r="AF64" i="4"/>
  <c r="AM64" i="4" s="1"/>
  <c r="AQ64" i="4" s="1"/>
  <c r="AR64" i="4" s="1"/>
  <c r="AF45" i="4"/>
  <c r="AM45" i="4" s="1"/>
  <c r="AF106" i="4"/>
  <c r="AM106" i="4" s="1"/>
  <c r="AF79" i="4"/>
  <c r="AM79" i="4" s="1"/>
  <c r="AF109" i="4"/>
  <c r="AM109" i="4" s="1"/>
  <c r="AF75" i="4"/>
  <c r="AM75" i="4" s="1"/>
  <c r="AF78" i="4"/>
  <c r="AM78" i="4" s="1"/>
  <c r="AF77" i="4"/>
  <c r="AM77" i="4" s="1"/>
  <c r="AF91" i="4"/>
  <c r="AM91" i="4" s="1"/>
  <c r="AF65" i="4"/>
  <c r="AM65" i="4" s="1"/>
  <c r="AF4" i="4"/>
  <c r="AM4" i="4" s="1"/>
  <c r="AF34" i="4"/>
  <c r="AM34" i="4" s="1"/>
  <c r="SK3" i="4"/>
  <c r="SR3" i="4" s="1"/>
  <c r="PC3" i="4"/>
  <c r="PJ3" i="4" s="1"/>
  <c r="KD3" i="4"/>
  <c r="DN3" i="4"/>
  <c r="DU3" i="4" s="1"/>
  <c r="BW3" i="4"/>
  <c r="CD3" i="4" s="1"/>
  <c r="QT3" i="4"/>
  <c r="RA3" i="4" s="1"/>
  <c r="IM3" i="4"/>
  <c r="IT3" i="4" s="1"/>
  <c r="FE3" i="4"/>
  <c r="FL3" i="4" s="1"/>
  <c r="GV3" i="4"/>
  <c r="HC3" i="4" s="1"/>
  <c r="LU3" i="4"/>
  <c r="MB3" i="4" s="1"/>
  <c r="BV116" i="4"/>
  <c r="AF3" i="4"/>
  <c r="AE116" i="4"/>
  <c r="AG4" i="1"/>
  <c r="AG5" i="1"/>
  <c r="AG6" i="1"/>
  <c r="AG7" i="1"/>
  <c r="AG8" i="1"/>
  <c r="AG9" i="1"/>
  <c r="AG10" i="1"/>
  <c r="AG11" i="1"/>
  <c r="AG3" i="1"/>
  <c r="AN102" i="1"/>
  <c r="AO102" i="1"/>
  <c r="AC102" i="1"/>
  <c r="AD102" i="1"/>
  <c r="AH102" i="1"/>
  <c r="AI102" i="1"/>
  <c r="AJ102" i="1"/>
  <c r="AK102" i="1"/>
  <c r="AL10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3" i="1"/>
  <c r="R102" i="1"/>
  <c r="S102" i="1"/>
  <c r="T102" i="1"/>
  <c r="U102" i="1"/>
  <c r="V102" i="1"/>
  <c r="W102" i="1"/>
  <c r="X102" i="1"/>
  <c r="Y102" i="1"/>
  <c r="Z102" i="1"/>
  <c r="AA102" i="1"/>
  <c r="P102" i="1"/>
  <c r="Q3" i="1"/>
  <c r="G10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O18" i="1" s="1"/>
  <c r="Q19" i="1"/>
  <c r="O19" i="1" s="1"/>
  <c r="Q20" i="1"/>
  <c r="O20" i="1" s="1"/>
  <c r="Q21" i="1"/>
  <c r="O21" i="1" s="1"/>
  <c r="Q22" i="1"/>
  <c r="O22" i="1" s="1"/>
  <c r="Q23" i="1"/>
  <c r="O23" i="1" s="1"/>
  <c r="Q24" i="1"/>
  <c r="O24" i="1" s="1"/>
  <c r="Q25" i="1"/>
  <c r="O25" i="1" s="1"/>
  <c r="Q26" i="1"/>
  <c r="O26" i="1" s="1"/>
  <c r="Q27" i="1"/>
  <c r="O27" i="1" s="1"/>
  <c r="Q28" i="1"/>
  <c r="O28" i="1" s="1"/>
  <c r="Q29" i="1"/>
  <c r="O29" i="1" s="1"/>
  <c r="Q30" i="1"/>
  <c r="O30" i="1" s="1"/>
  <c r="Q31" i="1"/>
  <c r="O31" i="1" s="1"/>
  <c r="Q32" i="1"/>
  <c r="O32" i="1" s="1"/>
  <c r="Q33" i="1"/>
  <c r="O33" i="1" s="1"/>
  <c r="Q34" i="1"/>
  <c r="O34" i="1" s="1"/>
  <c r="Q35" i="1"/>
  <c r="O35" i="1" s="1"/>
  <c r="Q36" i="1"/>
  <c r="O36" i="1" s="1"/>
  <c r="Q37" i="1"/>
  <c r="O37" i="1" s="1"/>
  <c r="Q38" i="1"/>
  <c r="O38" i="1" s="1"/>
  <c r="Q39" i="1"/>
  <c r="O39" i="1" s="1"/>
  <c r="Q40" i="1"/>
  <c r="O40" i="1" s="1"/>
  <c r="Q41" i="1"/>
  <c r="O41" i="1" s="1"/>
  <c r="Q42" i="1"/>
  <c r="O42" i="1" s="1"/>
  <c r="Q43" i="1"/>
  <c r="O43" i="1" s="1"/>
  <c r="Q44" i="1"/>
  <c r="O44" i="1" s="1"/>
  <c r="Q45" i="1"/>
  <c r="O45" i="1" s="1"/>
  <c r="Q46" i="1"/>
  <c r="O46" i="1" s="1"/>
  <c r="Q47" i="1"/>
  <c r="O47" i="1" s="1"/>
  <c r="Q48" i="1"/>
  <c r="O48" i="1" s="1"/>
  <c r="Q49" i="1"/>
  <c r="O49" i="1" s="1"/>
  <c r="Q50" i="1"/>
  <c r="O50" i="1" s="1"/>
  <c r="Q51" i="1"/>
  <c r="O51" i="1" s="1"/>
  <c r="Q52" i="1"/>
  <c r="O52" i="1" s="1"/>
  <c r="Q53" i="1"/>
  <c r="O53" i="1" s="1"/>
  <c r="Q54" i="1"/>
  <c r="O54" i="1" s="1"/>
  <c r="Q55" i="1"/>
  <c r="O55" i="1" s="1"/>
  <c r="Q56" i="1"/>
  <c r="O56" i="1" s="1"/>
  <c r="Q57" i="1"/>
  <c r="O57" i="1" s="1"/>
  <c r="Q58" i="1"/>
  <c r="O58" i="1" s="1"/>
  <c r="Q59" i="1"/>
  <c r="O59" i="1" s="1"/>
  <c r="Q60" i="1"/>
  <c r="O60" i="1" s="1"/>
  <c r="Q61" i="1"/>
  <c r="O61" i="1" s="1"/>
  <c r="Q62" i="1"/>
  <c r="O62" i="1" s="1"/>
  <c r="Q63" i="1"/>
  <c r="O63" i="1" s="1"/>
  <c r="Q64" i="1"/>
  <c r="O64" i="1" s="1"/>
  <c r="Q65" i="1"/>
  <c r="O65" i="1" s="1"/>
  <c r="Q66" i="1"/>
  <c r="O66" i="1" s="1"/>
  <c r="Q67" i="1"/>
  <c r="O67" i="1" s="1"/>
  <c r="Q68" i="1"/>
  <c r="O68" i="1" s="1"/>
  <c r="Q69" i="1"/>
  <c r="O69" i="1" s="1"/>
  <c r="Q70" i="1"/>
  <c r="O70" i="1" s="1"/>
  <c r="Q71" i="1"/>
  <c r="O71" i="1" s="1"/>
  <c r="Q72" i="1"/>
  <c r="O72" i="1" s="1"/>
  <c r="Q73" i="1"/>
  <c r="O73" i="1" s="1"/>
  <c r="Q74" i="1"/>
  <c r="O74" i="1" s="1"/>
  <c r="Q75" i="1"/>
  <c r="O75" i="1" s="1"/>
  <c r="Q76" i="1"/>
  <c r="O76" i="1" s="1"/>
  <c r="Q77" i="1"/>
  <c r="O77" i="1" s="1"/>
  <c r="Q78" i="1"/>
  <c r="O78" i="1" s="1"/>
  <c r="Q79" i="1"/>
  <c r="O79" i="1" s="1"/>
  <c r="Q80" i="1"/>
  <c r="O80" i="1" s="1"/>
  <c r="Q81" i="1"/>
  <c r="O81" i="1" s="1"/>
  <c r="Q82" i="1"/>
  <c r="O82" i="1" s="1"/>
  <c r="Q83" i="1"/>
  <c r="O83" i="1" s="1"/>
  <c r="Q84" i="1"/>
  <c r="O84" i="1" s="1"/>
  <c r="Q85" i="1"/>
  <c r="O85" i="1" s="1"/>
  <c r="Q86" i="1"/>
  <c r="O86" i="1" s="1"/>
  <c r="Q87" i="1"/>
  <c r="O87" i="1" s="1"/>
  <c r="Q88" i="1"/>
  <c r="O88" i="1" s="1"/>
  <c r="Q89" i="1"/>
  <c r="O89" i="1" s="1"/>
  <c r="Q90" i="1"/>
  <c r="O90" i="1" s="1"/>
  <c r="Q91" i="1"/>
  <c r="O91" i="1" s="1"/>
  <c r="Q92" i="1"/>
  <c r="O92" i="1" s="1"/>
  <c r="Q93" i="1"/>
  <c r="O93" i="1" s="1"/>
  <c r="Q94" i="1"/>
  <c r="O94" i="1" s="1"/>
  <c r="Q95" i="1"/>
  <c r="O95" i="1" s="1"/>
  <c r="Q96" i="1"/>
  <c r="O96" i="1" s="1"/>
  <c r="Q97" i="1"/>
  <c r="O97" i="1" s="1"/>
  <c r="Q98" i="1"/>
  <c r="O98" i="1" s="1"/>
  <c r="Q99" i="1"/>
  <c r="O99" i="1" s="1"/>
  <c r="Q100" i="1"/>
  <c r="O100" i="1" s="1"/>
  <c r="Q101" i="1"/>
  <c r="O101" i="1" s="1"/>
  <c r="M102" i="1"/>
  <c r="N102" i="1"/>
  <c r="L102" i="1"/>
  <c r="D102" i="1"/>
  <c r="F102" i="1"/>
  <c r="E102" i="1"/>
  <c r="FO127" i="6" l="1"/>
  <c r="AP127" i="6"/>
  <c r="HG3" i="6"/>
  <c r="CG127" i="6"/>
  <c r="CH3" i="6"/>
  <c r="DX127" i="6"/>
  <c r="SY127" i="6"/>
  <c r="SZ3" i="6"/>
  <c r="NW127" i="6"/>
  <c r="NX3" i="6"/>
  <c r="NX127" i="6" s="1"/>
  <c r="KN127" i="6"/>
  <c r="KO3" i="6"/>
  <c r="IW127" i="6"/>
  <c r="IX3" i="6"/>
  <c r="ME127" i="6"/>
  <c r="MF3" i="6"/>
  <c r="RF127" i="6"/>
  <c r="RG3" i="6"/>
  <c r="PM127" i="6"/>
  <c r="PN3" i="6"/>
  <c r="AQ7" i="4"/>
  <c r="AR7" i="4" s="1"/>
  <c r="MF48" i="4"/>
  <c r="MG48" i="4" s="1"/>
  <c r="MH48" i="4" s="1"/>
  <c r="RE53" i="4"/>
  <c r="RF53" i="4" s="1"/>
  <c r="RG53" i="4" s="1"/>
  <c r="RE64" i="4"/>
  <c r="RF64" i="4" s="1"/>
  <c r="RG64" i="4" s="1"/>
  <c r="MF82" i="4"/>
  <c r="MG82" i="4" s="1"/>
  <c r="MH82" i="4" s="1"/>
  <c r="CI47" i="4"/>
  <c r="CJ47" i="4" s="1"/>
  <c r="NW83" i="4"/>
  <c r="NX83" i="4" s="1"/>
  <c r="NW111" i="4"/>
  <c r="NX111" i="4" s="1"/>
  <c r="NW66" i="4"/>
  <c r="NX66" i="4" s="1"/>
  <c r="NW47" i="4"/>
  <c r="NX47" i="4" s="1"/>
  <c r="NW63" i="4"/>
  <c r="NX63" i="4" s="1"/>
  <c r="NW7" i="4"/>
  <c r="NX7" i="4" s="1"/>
  <c r="NY7" i="4" s="1"/>
  <c r="NW52" i="4"/>
  <c r="NX52" i="4" s="1"/>
  <c r="NW110" i="4"/>
  <c r="NX110" i="4" s="1"/>
  <c r="NW11" i="4"/>
  <c r="NX11" i="4" s="1"/>
  <c r="NY11" i="4" s="1"/>
  <c r="CI58" i="4"/>
  <c r="CJ58" i="4" s="1"/>
  <c r="MF40" i="4"/>
  <c r="MG40" i="4" s="1"/>
  <c r="MH40" i="4" s="1"/>
  <c r="KO68" i="4"/>
  <c r="KP68" i="4" s="1"/>
  <c r="KQ68" i="4" s="1"/>
  <c r="MF109" i="4"/>
  <c r="MG109" i="4" s="1"/>
  <c r="MH109" i="4" s="1"/>
  <c r="MF86" i="4"/>
  <c r="MG86" i="4" s="1"/>
  <c r="MH86" i="4" s="1"/>
  <c r="RE58" i="4"/>
  <c r="RF58" i="4" s="1"/>
  <c r="RG58" i="4" s="1"/>
  <c r="FQ29" i="4"/>
  <c r="FR29" i="4" s="1"/>
  <c r="AQ53" i="4"/>
  <c r="AR53" i="4" s="1"/>
  <c r="NW96" i="4"/>
  <c r="NX96" i="4" s="1"/>
  <c r="NW60" i="4"/>
  <c r="NX60" i="4" s="1"/>
  <c r="NW65" i="4"/>
  <c r="NX65" i="4" s="1"/>
  <c r="NW88" i="4"/>
  <c r="NX88" i="4" s="1"/>
  <c r="NW85" i="4"/>
  <c r="NX85" i="4" s="1"/>
  <c r="NY85" i="4" s="1"/>
  <c r="NW46" i="4"/>
  <c r="NX46" i="4" s="1"/>
  <c r="NY46" i="4" s="1"/>
  <c r="NW113" i="4"/>
  <c r="NX113" i="4" s="1"/>
  <c r="NW80" i="4"/>
  <c r="NX80" i="4" s="1"/>
  <c r="KO62" i="4"/>
  <c r="KP62" i="4" s="1"/>
  <c r="KQ62" i="4" s="1"/>
  <c r="MF30" i="4"/>
  <c r="MG30" i="4" s="1"/>
  <c r="MH30" i="4" s="1"/>
  <c r="MF18" i="4"/>
  <c r="MG18" i="4" s="1"/>
  <c r="AQ68" i="4"/>
  <c r="AR68" i="4" s="1"/>
  <c r="NW92" i="4"/>
  <c r="NX92" i="4" s="1"/>
  <c r="NW41" i="4"/>
  <c r="NX41" i="4" s="1"/>
  <c r="NW75" i="4"/>
  <c r="NX75" i="4" s="1"/>
  <c r="NW39" i="4"/>
  <c r="NX39" i="4" s="1"/>
  <c r="NW112" i="4"/>
  <c r="NX112" i="4" s="1"/>
  <c r="NW54" i="4"/>
  <c r="NX54" i="4" s="1"/>
  <c r="NY54" i="4" s="1"/>
  <c r="NW10" i="4"/>
  <c r="NX10" i="4" s="1"/>
  <c r="NY10" i="4" s="1"/>
  <c r="AS64" i="4"/>
  <c r="MF37" i="4"/>
  <c r="MG37" i="4" s="1"/>
  <c r="MH37" i="4" s="1"/>
  <c r="MF80" i="4"/>
  <c r="MG80" i="4" s="1"/>
  <c r="MH80" i="4" s="1"/>
  <c r="NW44" i="4"/>
  <c r="NX44" i="4" s="1"/>
  <c r="NW73" i="4"/>
  <c r="NX73" i="4" s="1"/>
  <c r="NW100" i="4"/>
  <c r="NX100" i="4" s="1"/>
  <c r="NY100" i="4" s="1"/>
  <c r="NW45" i="4"/>
  <c r="NX45" i="4" s="1"/>
  <c r="NW72" i="4"/>
  <c r="NX72" i="4" s="1"/>
  <c r="AS19" i="4"/>
  <c r="AS28" i="4"/>
  <c r="MF106" i="4"/>
  <c r="MG106" i="4" s="1"/>
  <c r="MH106" i="4" s="1"/>
  <c r="NW38" i="4"/>
  <c r="NX38" i="4" s="1"/>
  <c r="NW89" i="4"/>
  <c r="NX89" i="4" s="1"/>
  <c r="NW106" i="4"/>
  <c r="NX106" i="4" s="1"/>
  <c r="MF45" i="4"/>
  <c r="MG45" i="4" s="1"/>
  <c r="MH45" i="4" s="1"/>
  <c r="FQ53" i="4"/>
  <c r="FR53" i="4" s="1"/>
  <c r="FQ28" i="4"/>
  <c r="FR28" i="4" s="1"/>
  <c r="AQ62" i="4"/>
  <c r="AR62" i="4" s="1"/>
  <c r="NW68" i="4"/>
  <c r="NX68" i="4" s="1"/>
  <c r="NY68" i="4" s="1"/>
  <c r="NW98" i="4"/>
  <c r="NX98" i="4" s="1"/>
  <c r="KO66" i="4"/>
  <c r="KP66" i="4" s="1"/>
  <c r="KQ66" i="4" s="1"/>
  <c r="FQ66" i="4"/>
  <c r="FR66" i="4" s="1"/>
  <c r="FQ26" i="4"/>
  <c r="FR26" i="4" s="1"/>
  <c r="FQ27" i="4"/>
  <c r="FR27" i="4" s="1"/>
  <c r="NW115" i="4"/>
  <c r="NX115" i="4" s="1"/>
  <c r="RE62" i="4"/>
  <c r="RF62" i="4" s="1"/>
  <c r="RG62" i="4" s="1"/>
  <c r="MF110" i="4"/>
  <c r="MG110" i="4" s="1"/>
  <c r="MH110" i="4" s="1"/>
  <c r="MF38" i="4"/>
  <c r="MG38" i="4" s="1"/>
  <c r="MH38" i="4" s="1"/>
  <c r="MF42" i="4"/>
  <c r="MG42" i="4" s="1"/>
  <c r="MH42" i="4" s="1"/>
  <c r="RE66" i="4"/>
  <c r="RF66" i="4" s="1"/>
  <c r="RG66" i="4" s="1"/>
  <c r="EA30" i="4"/>
  <c r="NW58" i="4"/>
  <c r="NX58" i="4" s="1"/>
  <c r="NY58" i="4" s="1"/>
  <c r="NW81" i="4"/>
  <c r="NX81" i="4" s="1"/>
  <c r="AS27" i="4"/>
  <c r="MF62" i="4"/>
  <c r="MG62" i="4" s="1"/>
  <c r="MH62" i="4" s="1"/>
  <c r="CI57" i="4"/>
  <c r="CJ57" i="4" s="1"/>
  <c r="FQ71" i="4"/>
  <c r="FR71" i="4" s="1"/>
  <c r="FQ64" i="4"/>
  <c r="FR64" i="4" s="1"/>
  <c r="AS47" i="4"/>
  <c r="NW36" i="4"/>
  <c r="NX36" i="4" s="1"/>
  <c r="NW37" i="4"/>
  <c r="NX37" i="4" s="1"/>
  <c r="NW42" i="4"/>
  <c r="NX42" i="4" s="1"/>
  <c r="NW53" i="4"/>
  <c r="NX53" i="4" s="1"/>
  <c r="NY53" i="4" s="1"/>
  <c r="MF112" i="4"/>
  <c r="MG112" i="4" s="1"/>
  <c r="MH112" i="4" s="1"/>
  <c r="MF8" i="4"/>
  <c r="MG8" i="4" s="1"/>
  <c r="MH8" i="4" s="1"/>
  <c r="FQ23" i="4"/>
  <c r="FR23" i="4" s="1"/>
  <c r="NW69" i="4"/>
  <c r="NX69" i="4" s="1"/>
  <c r="NW95" i="4"/>
  <c r="NX95" i="4" s="1"/>
  <c r="NW59" i="4"/>
  <c r="NX59" i="4" s="1"/>
  <c r="NW33" i="4"/>
  <c r="NX33" i="4" s="1"/>
  <c r="MF88" i="4"/>
  <c r="MG88" i="4" s="1"/>
  <c r="MH88" i="4" s="1"/>
  <c r="MF101" i="4"/>
  <c r="MG101" i="4" s="1"/>
  <c r="MH101" i="4" s="1"/>
  <c r="KO71" i="4"/>
  <c r="KP71" i="4" s="1"/>
  <c r="KQ71" i="4" s="1"/>
  <c r="MF96" i="4"/>
  <c r="MG96" i="4" s="1"/>
  <c r="MH96" i="4" s="1"/>
  <c r="MF24" i="4"/>
  <c r="MG24" i="4" s="1"/>
  <c r="FQ25" i="4"/>
  <c r="FR25" i="4" s="1"/>
  <c r="FQ20" i="4"/>
  <c r="FR20" i="4" s="1"/>
  <c r="MF4" i="4"/>
  <c r="MG4" i="4" s="1"/>
  <c r="MH4" i="4" s="1"/>
  <c r="NW4" i="4"/>
  <c r="NX4" i="4" s="1"/>
  <c r="NY4" i="4" s="1"/>
  <c r="KO53" i="4"/>
  <c r="KP53" i="4" s="1"/>
  <c r="KQ53" i="4" s="1"/>
  <c r="KO46" i="4"/>
  <c r="KP46" i="4" s="1"/>
  <c r="KQ46" i="4" s="1"/>
  <c r="RE47" i="4"/>
  <c r="RF47" i="4" s="1"/>
  <c r="RG47" i="4" s="1"/>
  <c r="MF58" i="4"/>
  <c r="MG58" i="4" s="1"/>
  <c r="MH58" i="4" s="1"/>
  <c r="NW55" i="4"/>
  <c r="NX55" i="4" s="1"/>
  <c r="NW13" i="4"/>
  <c r="NX13" i="4" s="1"/>
  <c r="NY13" i="4" s="1"/>
  <c r="NW64" i="4"/>
  <c r="NX64" i="4" s="1"/>
  <c r="NY64" i="4" s="1"/>
  <c r="NW56" i="4"/>
  <c r="NX56" i="4" s="1"/>
  <c r="NY56" i="4" s="1"/>
  <c r="CI46" i="4"/>
  <c r="CJ46" i="4" s="1"/>
  <c r="MF102" i="4"/>
  <c r="MG102" i="4" s="1"/>
  <c r="MH102" i="4" s="1"/>
  <c r="IX46" i="4"/>
  <c r="IY46" i="4" s="1"/>
  <c r="IZ46" i="4" s="1"/>
  <c r="FQ46" i="4"/>
  <c r="FR46" i="4" s="1"/>
  <c r="KO57" i="4"/>
  <c r="KP57" i="4" s="1"/>
  <c r="IX47" i="4"/>
  <c r="IY47" i="4" s="1"/>
  <c r="IZ47" i="4" s="1"/>
  <c r="MF26" i="4"/>
  <c r="MG26" i="4" s="1"/>
  <c r="MH26" i="4" s="1"/>
  <c r="MF13" i="4"/>
  <c r="MG13" i="4" s="1"/>
  <c r="MH13" i="4" s="1"/>
  <c r="FQ22" i="4"/>
  <c r="FR22" i="4" s="1"/>
  <c r="MF16" i="4"/>
  <c r="MG16" i="4" s="1"/>
  <c r="MH16" i="4" s="1"/>
  <c r="NW43" i="4"/>
  <c r="NX43" i="4" s="1"/>
  <c r="NY43" i="4" s="1"/>
  <c r="NW12" i="4"/>
  <c r="NX12" i="4" s="1"/>
  <c r="NY12" i="4" s="1"/>
  <c r="NW103" i="4"/>
  <c r="NX103" i="4" s="1"/>
  <c r="AS22" i="4"/>
  <c r="NW91" i="4"/>
  <c r="NX91" i="4" s="1"/>
  <c r="AS58" i="4"/>
  <c r="KO64" i="4"/>
  <c r="KP64" i="4" s="1"/>
  <c r="KQ64" i="4" s="1"/>
  <c r="NW79" i="4"/>
  <c r="NX79" i="4" s="1"/>
  <c r="CI62" i="4"/>
  <c r="CJ62" i="4" s="1"/>
  <c r="KO47" i="4"/>
  <c r="KP47" i="4" s="1"/>
  <c r="KQ47" i="4" s="1"/>
  <c r="KO116" i="5"/>
  <c r="KP3" i="5"/>
  <c r="NW61" i="4"/>
  <c r="NX61" i="4" s="1"/>
  <c r="KO58" i="4"/>
  <c r="KP58" i="4" s="1"/>
  <c r="KQ58" i="4" s="1"/>
  <c r="MF114" i="4"/>
  <c r="MG114" i="4" s="1"/>
  <c r="MH114" i="4" s="1"/>
  <c r="NW77" i="4"/>
  <c r="NX77" i="4" s="1"/>
  <c r="NW48" i="4"/>
  <c r="NX48" i="4" s="1"/>
  <c r="CI66" i="4"/>
  <c r="CJ66" i="4" s="1"/>
  <c r="NW105" i="4"/>
  <c r="NX105" i="4" s="1"/>
  <c r="KO10" i="4"/>
  <c r="KP10" i="4" s="1"/>
  <c r="KQ10" i="4" s="1"/>
  <c r="RE71" i="4"/>
  <c r="RF71" i="4" s="1"/>
  <c r="RG71" i="4" s="1"/>
  <c r="IX116" i="5"/>
  <c r="IY3" i="5"/>
  <c r="FP116" i="5"/>
  <c r="FQ3" i="5"/>
  <c r="MF98" i="4"/>
  <c r="MG98" i="4" s="1"/>
  <c r="MH98" i="4" s="1"/>
  <c r="MF21" i="4"/>
  <c r="MG21" i="4" s="1"/>
  <c r="MH21" i="4" s="1"/>
  <c r="MF69" i="4"/>
  <c r="MG69" i="4" s="1"/>
  <c r="MH69" i="4" s="1"/>
  <c r="FQ57" i="4"/>
  <c r="FR57" i="4" s="1"/>
  <c r="NW50" i="4"/>
  <c r="NX50" i="4" s="1"/>
  <c r="NW74" i="4"/>
  <c r="NX74" i="4" s="1"/>
  <c r="MF90" i="4"/>
  <c r="MG90" i="4" s="1"/>
  <c r="MH90" i="4" s="1"/>
  <c r="KO55" i="4"/>
  <c r="KP55" i="4" s="1"/>
  <c r="KQ55" i="4" s="1"/>
  <c r="KO5" i="4"/>
  <c r="KP5" i="4" s="1"/>
  <c r="KQ5" i="4" s="1"/>
  <c r="NW67" i="4"/>
  <c r="NX67" i="4" s="1"/>
  <c r="NW97" i="4"/>
  <c r="NX97" i="4" s="1"/>
  <c r="MF74" i="4"/>
  <c r="MG74" i="4" s="1"/>
  <c r="MH74" i="4" s="1"/>
  <c r="MF66" i="4"/>
  <c r="MG66" i="4" s="1"/>
  <c r="MH66" i="4" s="1"/>
  <c r="KO90" i="4"/>
  <c r="KP90" i="4" s="1"/>
  <c r="KQ90" i="4" s="1"/>
  <c r="NW6" i="4"/>
  <c r="NX6" i="4" s="1"/>
  <c r="NY6" i="4" s="1"/>
  <c r="IX53" i="4"/>
  <c r="IY53" i="4" s="1"/>
  <c r="IZ53" i="4" s="1"/>
  <c r="NW114" i="4"/>
  <c r="NX114" i="4" s="1"/>
  <c r="HG116" i="5"/>
  <c r="HH3" i="5"/>
  <c r="KK97" i="4"/>
  <c r="KO97" i="4" s="1"/>
  <c r="KO12" i="4"/>
  <c r="KP12" i="4" s="1"/>
  <c r="KQ12" i="4" s="1"/>
  <c r="KO63" i="4"/>
  <c r="KP63" i="4" s="1"/>
  <c r="KQ63" i="4" s="1"/>
  <c r="KO49" i="4"/>
  <c r="KP49" i="4" s="1"/>
  <c r="KQ49" i="4" s="1"/>
  <c r="AS25" i="4"/>
  <c r="MF56" i="4"/>
  <c r="MG56" i="4" s="1"/>
  <c r="MH56" i="4" s="1"/>
  <c r="NW93" i="4"/>
  <c r="NX93" i="4" s="1"/>
  <c r="AS26" i="4"/>
  <c r="NW49" i="4"/>
  <c r="NX49" i="4" s="1"/>
  <c r="AM52" i="4"/>
  <c r="AQ52" i="4" s="1"/>
  <c r="AR52" i="4" s="1"/>
  <c r="KO74" i="4"/>
  <c r="KP74" i="4" s="1"/>
  <c r="KQ74" i="4" s="1"/>
  <c r="KO77" i="4"/>
  <c r="KP77" i="4" s="1"/>
  <c r="KQ77" i="4" s="1"/>
  <c r="NW40" i="4"/>
  <c r="NX40" i="4" s="1"/>
  <c r="NW34" i="4"/>
  <c r="NX34" i="4" s="1"/>
  <c r="MF93" i="4"/>
  <c r="MG93" i="4" s="1"/>
  <c r="MH93" i="4" s="1"/>
  <c r="AS46" i="4"/>
  <c r="NW71" i="4"/>
  <c r="NX71" i="4" s="1"/>
  <c r="NY71" i="4" s="1"/>
  <c r="KK37" i="4"/>
  <c r="KO37" i="4" s="1"/>
  <c r="NW90" i="4"/>
  <c r="NX90" i="4" s="1"/>
  <c r="FQ24" i="4"/>
  <c r="FR24" i="4" s="1"/>
  <c r="KO81" i="4"/>
  <c r="KP81" i="4" s="1"/>
  <c r="KQ81" i="4" s="1"/>
  <c r="NW76" i="4"/>
  <c r="NX76" i="4" s="1"/>
  <c r="NY76" i="4" s="1"/>
  <c r="IX58" i="4"/>
  <c r="IY58" i="4" s="1"/>
  <c r="FQ58" i="4"/>
  <c r="FR58" i="4" s="1"/>
  <c r="KO15" i="4"/>
  <c r="KP15" i="4" s="1"/>
  <c r="KQ15" i="4" s="1"/>
  <c r="KO113" i="4"/>
  <c r="KP113" i="4" s="1"/>
  <c r="KQ113" i="4" s="1"/>
  <c r="KO48" i="4"/>
  <c r="KP48" i="4" s="1"/>
  <c r="KQ48" i="4" s="1"/>
  <c r="KO8" i="4"/>
  <c r="KP8" i="4" s="1"/>
  <c r="KQ8" i="4" s="1"/>
  <c r="KO45" i="4"/>
  <c r="KP45" i="4" s="1"/>
  <c r="KQ45" i="4" s="1"/>
  <c r="NW8" i="4"/>
  <c r="NX8" i="4" s="1"/>
  <c r="NY8" i="4" s="1"/>
  <c r="NW9" i="4"/>
  <c r="NX9" i="4" s="1"/>
  <c r="NY9" i="4" s="1"/>
  <c r="KK50" i="4"/>
  <c r="KO50" i="4" s="1"/>
  <c r="IX68" i="4"/>
  <c r="IY68" i="4" s="1"/>
  <c r="IZ68" i="4" s="1"/>
  <c r="SV116" i="5"/>
  <c r="SW3" i="5"/>
  <c r="MF32" i="4"/>
  <c r="MG32" i="4" s="1"/>
  <c r="MH32" i="4" s="1"/>
  <c r="NW70" i="4"/>
  <c r="NX70" i="4" s="1"/>
  <c r="AQ116" i="5"/>
  <c r="AR3" i="5"/>
  <c r="NW102" i="4"/>
  <c r="NX102" i="4" s="1"/>
  <c r="NY102" i="4" s="1"/>
  <c r="KO91" i="4"/>
  <c r="KP91" i="4" s="1"/>
  <c r="KQ91" i="4" s="1"/>
  <c r="KO109" i="4"/>
  <c r="KP109" i="4" s="1"/>
  <c r="KQ109" i="4" s="1"/>
  <c r="KO103" i="4"/>
  <c r="KP103" i="4" s="1"/>
  <c r="KQ103" i="4" s="1"/>
  <c r="KO59" i="4"/>
  <c r="KP59" i="4" s="1"/>
  <c r="KQ59" i="4" s="1"/>
  <c r="KO14" i="4"/>
  <c r="KP14" i="4" s="1"/>
  <c r="KQ14" i="4" s="1"/>
  <c r="KO42" i="4"/>
  <c r="KP42" i="4" s="1"/>
  <c r="KQ42" i="4" s="1"/>
  <c r="NW14" i="4"/>
  <c r="NX14" i="4" s="1"/>
  <c r="NY14" i="4" s="1"/>
  <c r="AQ12" i="4"/>
  <c r="AR12" i="4" s="1"/>
  <c r="PN116" i="5"/>
  <c r="PO3" i="5"/>
  <c r="NW57" i="4"/>
  <c r="NX57" i="4" s="1"/>
  <c r="NY57" i="4" s="1"/>
  <c r="MF10" i="4"/>
  <c r="MG10" i="4" s="1"/>
  <c r="MH10" i="4" s="1"/>
  <c r="KO44" i="4"/>
  <c r="KP44" i="4" s="1"/>
  <c r="KQ44" i="4" s="1"/>
  <c r="KO96" i="4"/>
  <c r="KP96" i="4" s="1"/>
  <c r="KQ96" i="4" s="1"/>
  <c r="KO115" i="4"/>
  <c r="KP115" i="4" s="1"/>
  <c r="KQ115" i="4" s="1"/>
  <c r="KO69" i="4"/>
  <c r="KP69" i="4" s="1"/>
  <c r="KQ69" i="4" s="1"/>
  <c r="KO76" i="4"/>
  <c r="KP76" i="4" s="1"/>
  <c r="KQ76" i="4" s="1"/>
  <c r="KO9" i="4"/>
  <c r="KP9" i="4" s="1"/>
  <c r="KQ9" i="4" s="1"/>
  <c r="AS24" i="4"/>
  <c r="IX66" i="4"/>
  <c r="IY66" i="4" s="1"/>
  <c r="IZ66" i="4" s="1"/>
  <c r="MF22" i="4"/>
  <c r="MG22" i="4" s="1"/>
  <c r="MH22" i="4" s="1"/>
  <c r="NW101" i="4"/>
  <c r="NX101" i="4" s="1"/>
  <c r="KK38" i="4"/>
  <c r="KO38" i="4" s="1"/>
  <c r="MF70" i="4"/>
  <c r="MG70" i="4" s="1"/>
  <c r="MH70" i="4" s="1"/>
  <c r="DY28" i="4"/>
  <c r="DZ28" i="4" s="1"/>
  <c r="KK106" i="4"/>
  <c r="RE116" i="5"/>
  <c r="RF3" i="5"/>
  <c r="KK40" i="4"/>
  <c r="KO7" i="4"/>
  <c r="KP7" i="4" s="1"/>
  <c r="KQ7" i="4" s="1"/>
  <c r="KO88" i="4"/>
  <c r="KP88" i="4" s="1"/>
  <c r="KQ88" i="4" s="1"/>
  <c r="KK83" i="4"/>
  <c r="KO83" i="4" s="1"/>
  <c r="KK52" i="4"/>
  <c r="KO52" i="4" s="1"/>
  <c r="CI64" i="4"/>
  <c r="CJ64" i="4" s="1"/>
  <c r="IX71" i="4"/>
  <c r="IY71" i="4" s="1"/>
  <c r="IZ71" i="4" s="1"/>
  <c r="MF34" i="4"/>
  <c r="MG34" i="4" s="1"/>
  <c r="MH34" i="4" s="1"/>
  <c r="CI68" i="4"/>
  <c r="CJ68" i="4" s="1"/>
  <c r="DY116" i="5"/>
  <c r="DZ3" i="5"/>
  <c r="FQ62" i="4"/>
  <c r="FR62" i="4" s="1"/>
  <c r="KO98" i="4"/>
  <c r="KP98" i="4" s="1"/>
  <c r="KQ98" i="4" s="1"/>
  <c r="KO70" i="4"/>
  <c r="KP70" i="4" s="1"/>
  <c r="KQ70" i="4" s="1"/>
  <c r="KO39" i="4"/>
  <c r="KP39" i="4" s="1"/>
  <c r="KQ39" i="4" s="1"/>
  <c r="KO105" i="4"/>
  <c r="KP105" i="4" s="1"/>
  <c r="KQ105" i="4" s="1"/>
  <c r="NW5" i="4"/>
  <c r="NX5" i="4" s="1"/>
  <c r="NY5" i="4" s="1"/>
  <c r="KO99" i="4"/>
  <c r="KP99" i="4" s="1"/>
  <c r="KQ99" i="4" s="1"/>
  <c r="KO114" i="4"/>
  <c r="KP114" i="4" s="1"/>
  <c r="KQ114" i="4" s="1"/>
  <c r="AQ15" i="4"/>
  <c r="AR15" i="4" s="1"/>
  <c r="CH116" i="5"/>
  <c r="CI3" i="5"/>
  <c r="KK41" i="4"/>
  <c r="KO95" i="4"/>
  <c r="KP95" i="4" s="1"/>
  <c r="KQ95" i="4" s="1"/>
  <c r="FQ21" i="4"/>
  <c r="FR21" i="4" s="1"/>
  <c r="KO4" i="4"/>
  <c r="KP4" i="4" s="1"/>
  <c r="KQ4" i="4" s="1"/>
  <c r="NW15" i="4"/>
  <c r="NX15" i="4" s="1"/>
  <c r="NY15" i="4" s="1"/>
  <c r="KO79" i="4"/>
  <c r="KP79" i="4" s="1"/>
  <c r="KQ79" i="4" s="1"/>
  <c r="KO67" i="4"/>
  <c r="KP67" i="4" s="1"/>
  <c r="KQ67" i="4" s="1"/>
  <c r="NW16" i="4"/>
  <c r="NX16" i="4" s="1"/>
  <c r="NY16" i="4" s="1"/>
  <c r="AS13" i="4"/>
  <c r="NW35" i="4"/>
  <c r="NX35" i="4" s="1"/>
  <c r="NW107" i="4"/>
  <c r="NX107" i="4" s="1"/>
  <c r="NY107" i="4" s="1"/>
  <c r="RE57" i="4"/>
  <c r="RF57" i="4" s="1"/>
  <c r="RG57" i="4" s="1"/>
  <c r="NW94" i="4"/>
  <c r="NX94" i="4" s="1"/>
  <c r="MF72" i="4"/>
  <c r="MG72" i="4" s="1"/>
  <c r="MH72" i="4" s="1"/>
  <c r="AM104" i="4"/>
  <c r="AQ104" i="4" s="1"/>
  <c r="KK87" i="4"/>
  <c r="KO87" i="4" s="1"/>
  <c r="MF104" i="4"/>
  <c r="MG104" i="4" s="1"/>
  <c r="MH104" i="4" s="1"/>
  <c r="NW87" i="4"/>
  <c r="NX87" i="4" s="1"/>
  <c r="MF116" i="5"/>
  <c r="MG3" i="5"/>
  <c r="MF94" i="4"/>
  <c r="MG94" i="4" s="1"/>
  <c r="MH94" i="4" s="1"/>
  <c r="NW32" i="4"/>
  <c r="NX32" i="4" s="1"/>
  <c r="CI71" i="4"/>
  <c r="CJ71" i="4" s="1"/>
  <c r="AS20" i="4"/>
  <c r="NW62" i="4"/>
  <c r="NX62" i="4" s="1"/>
  <c r="NY62" i="4" s="1"/>
  <c r="FQ68" i="4"/>
  <c r="FR68" i="4" s="1"/>
  <c r="FQ30" i="4"/>
  <c r="FR30" i="4" s="1"/>
  <c r="NW82" i="4"/>
  <c r="NX82" i="4" s="1"/>
  <c r="AS18" i="4"/>
  <c r="RE68" i="4"/>
  <c r="RF68" i="4" s="1"/>
  <c r="RG68" i="4" s="1"/>
  <c r="AS57" i="4"/>
  <c r="IX64" i="4"/>
  <c r="IY64" i="4" s="1"/>
  <c r="IZ64" i="4" s="1"/>
  <c r="KO84" i="4"/>
  <c r="KP84" i="4" s="1"/>
  <c r="KQ84" i="4" s="1"/>
  <c r="KO33" i="4"/>
  <c r="KP33" i="4" s="1"/>
  <c r="KQ33" i="4" s="1"/>
  <c r="KO43" i="4"/>
  <c r="KP43" i="4" s="1"/>
  <c r="KQ43" i="4" s="1"/>
  <c r="KO16" i="4"/>
  <c r="KP16" i="4" s="1"/>
  <c r="KQ16" i="4" s="1"/>
  <c r="KO102" i="4"/>
  <c r="KP102" i="4" s="1"/>
  <c r="KQ102" i="4" s="1"/>
  <c r="KO101" i="4"/>
  <c r="KP101" i="4" s="1"/>
  <c r="KQ101" i="4" s="1"/>
  <c r="KO61" i="4"/>
  <c r="KP61" i="4" s="1"/>
  <c r="KQ61" i="4" s="1"/>
  <c r="NW31" i="4"/>
  <c r="NX31" i="4" s="1"/>
  <c r="NY31" i="4" s="1"/>
  <c r="KO11" i="4"/>
  <c r="KP11" i="4" s="1"/>
  <c r="KQ11" i="4" s="1"/>
  <c r="AQ50" i="4"/>
  <c r="AR50" i="4" s="1"/>
  <c r="NW51" i="4"/>
  <c r="NX51" i="4" s="1"/>
  <c r="FQ47" i="4"/>
  <c r="FR47" i="4" s="1"/>
  <c r="NW104" i="4"/>
  <c r="NX104" i="4" s="1"/>
  <c r="AS66" i="4"/>
  <c r="MF78" i="4"/>
  <c r="MG78" i="4" s="1"/>
  <c r="MH78" i="4" s="1"/>
  <c r="IX57" i="4"/>
  <c r="IY57" i="4" s="1"/>
  <c r="IZ57" i="4" s="1"/>
  <c r="RE46" i="4"/>
  <c r="RF46" i="4" s="1"/>
  <c r="RG46" i="4" s="1"/>
  <c r="NX116" i="5"/>
  <c r="NY3" i="5"/>
  <c r="NY116" i="5" s="1"/>
  <c r="MF64" i="4"/>
  <c r="MG64" i="4" s="1"/>
  <c r="MH64" i="4" s="1"/>
  <c r="NW109" i="4"/>
  <c r="NX109" i="4" s="1"/>
  <c r="AQ71" i="4"/>
  <c r="AR71" i="4" s="1"/>
  <c r="KK82" i="4"/>
  <c r="KO82" i="4" s="1"/>
  <c r="NW99" i="4"/>
  <c r="NX99" i="4" s="1"/>
  <c r="AS17" i="4"/>
  <c r="TA17" i="4"/>
  <c r="TB17" i="4" s="1"/>
  <c r="KK72" i="4"/>
  <c r="NW3" i="4"/>
  <c r="NX3" i="4" s="1"/>
  <c r="KO54" i="4"/>
  <c r="KP54" i="4" s="1"/>
  <c r="KQ54" i="4" s="1"/>
  <c r="KO89" i="4"/>
  <c r="KP89" i="4" s="1"/>
  <c r="KQ89" i="4" s="1"/>
  <c r="KO78" i="4"/>
  <c r="KP78" i="4" s="1"/>
  <c r="KQ78" i="4" s="1"/>
  <c r="KO112" i="4"/>
  <c r="KP112" i="4" s="1"/>
  <c r="KQ112" i="4" s="1"/>
  <c r="KO31" i="4"/>
  <c r="KP31" i="4" s="1"/>
  <c r="KQ31" i="4" s="1"/>
  <c r="KO75" i="4"/>
  <c r="KP75" i="4" s="1"/>
  <c r="KQ75" i="4" s="1"/>
  <c r="KO86" i="4"/>
  <c r="KP86" i="4" s="1"/>
  <c r="KQ86" i="4" s="1"/>
  <c r="KO60" i="4"/>
  <c r="KP60" i="4" s="1"/>
  <c r="KQ60" i="4" s="1"/>
  <c r="KO107" i="4"/>
  <c r="KP107" i="4" s="1"/>
  <c r="KQ107" i="4" s="1"/>
  <c r="KO13" i="4"/>
  <c r="KP13" i="4" s="1"/>
  <c r="KQ13" i="4" s="1"/>
  <c r="KK34" i="4"/>
  <c r="KO34" i="4" s="1"/>
  <c r="KK93" i="4"/>
  <c r="KO93" i="4" s="1"/>
  <c r="NW78" i="4"/>
  <c r="NX78" i="4" s="1"/>
  <c r="NW86" i="4"/>
  <c r="NX86" i="4" s="1"/>
  <c r="KK35" i="4"/>
  <c r="NW108" i="4"/>
  <c r="NX108" i="4" s="1"/>
  <c r="MF50" i="4"/>
  <c r="MG50" i="4" s="1"/>
  <c r="MH50" i="4" s="1"/>
  <c r="CI53" i="4"/>
  <c r="CJ53" i="4" s="1"/>
  <c r="AS23" i="4"/>
  <c r="KK56" i="4"/>
  <c r="KO56" i="4" s="1"/>
  <c r="AM40" i="4"/>
  <c r="AQ40" i="4" s="1"/>
  <c r="AR40" i="4" s="1"/>
  <c r="IX62" i="4"/>
  <c r="IY62" i="4" s="1"/>
  <c r="IZ62" i="4" s="1"/>
  <c r="KK108" i="4"/>
  <c r="KO108" i="4" s="1"/>
  <c r="KK73" i="4"/>
  <c r="KO51" i="4"/>
  <c r="KP51" i="4" s="1"/>
  <c r="KQ51" i="4" s="1"/>
  <c r="KO65" i="4"/>
  <c r="KP65" i="4" s="1"/>
  <c r="KQ65" i="4" s="1"/>
  <c r="KO85" i="4"/>
  <c r="KP85" i="4" s="1"/>
  <c r="KQ85" i="4" s="1"/>
  <c r="KO94" i="4"/>
  <c r="KP94" i="4" s="1"/>
  <c r="KQ94" i="4" s="1"/>
  <c r="KO80" i="4"/>
  <c r="KP80" i="4" s="1"/>
  <c r="KQ80" i="4" s="1"/>
  <c r="KO36" i="4"/>
  <c r="KP36" i="4" s="1"/>
  <c r="KQ36" i="4" s="1"/>
  <c r="KO92" i="4"/>
  <c r="KP92" i="4" s="1"/>
  <c r="KQ92" i="4" s="1"/>
  <c r="KO6" i="4"/>
  <c r="KP6" i="4" s="1"/>
  <c r="KQ6" i="4" s="1"/>
  <c r="AQ48" i="4"/>
  <c r="AR48" i="4" s="1"/>
  <c r="KK100" i="4"/>
  <c r="KK111" i="4"/>
  <c r="KK32" i="4"/>
  <c r="AM49" i="4"/>
  <c r="AQ49" i="4" s="1"/>
  <c r="AR49" i="4" s="1"/>
  <c r="KK104" i="4"/>
  <c r="KO104" i="4" s="1"/>
  <c r="KK110" i="4"/>
  <c r="KO110" i="4" s="1"/>
  <c r="SV3" i="4"/>
  <c r="SW3" i="4" s="1"/>
  <c r="FP3" i="4"/>
  <c r="FQ3" i="4" s="1"/>
  <c r="PN102" i="4"/>
  <c r="PO102" i="4" s="1"/>
  <c r="PP102" i="4" s="1"/>
  <c r="PN86" i="4"/>
  <c r="PO86" i="4" s="1"/>
  <c r="PP86" i="4" s="1"/>
  <c r="PN5" i="4"/>
  <c r="PO5" i="4" s="1"/>
  <c r="PP5" i="4" s="1"/>
  <c r="PN4" i="4"/>
  <c r="PO4" i="4" s="1"/>
  <c r="PP4" i="4" s="1"/>
  <c r="PN48" i="4"/>
  <c r="PO48" i="4" s="1"/>
  <c r="PP48" i="4" s="1"/>
  <c r="PN64" i="4"/>
  <c r="PO64" i="4" s="1"/>
  <c r="PP64" i="4" s="1"/>
  <c r="PN70" i="4"/>
  <c r="PO70" i="4" s="1"/>
  <c r="PP70" i="4" s="1"/>
  <c r="PN65" i="4"/>
  <c r="PO65" i="4" s="1"/>
  <c r="PP65" i="4" s="1"/>
  <c r="PN41" i="4"/>
  <c r="PO41" i="4" s="1"/>
  <c r="PP41" i="4" s="1"/>
  <c r="PN39" i="4"/>
  <c r="PO39" i="4" s="1"/>
  <c r="PP39" i="4" s="1"/>
  <c r="PN99" i="4"/>
  <c r="PO99" i="4" s="1"/>
  <c r="PP99" i="4" s="1"/>
  <c r="PN46" i="4"/>
  <c r="PO46" i="4" s="1"/>
  <c r="PP46" i="4" s="1"/>
  <c r="PN14" i="4"/>
  <c r="PO14" i="4" s="1"/>
  <c r="PP14" i="4" s="1"/>
  <c r="PN25" i="4"/>
  <c r="PO25" i="4" s="1"/>
  <c r="PP25" i="4" s="1"/>
  <c r="PN22" i="4"/>
  <c r="PO22" i="4" s="1"/>
  <c r="PP22" i="4" s="1"/>
  <c r="PN28" i="4"/>
  <c r="PO28" i="4" s="1"/>
  <c r="PP28" i="4" s="1"/>
  <c r="PN21" i="4"/>
  <c r="PO21" i="4" s="1"/>
  <c r="PP21" i="4" s="1"/>
  <c r="PN6" i="4"/>
  <c r="PO6" i="4" s="1"/>
  <c r="PP6" i="4" s="1"/>
  <c r="PN16" i="4"/>
  <c r="PO16" i="4" s="1"/>
  <c r="PP16" i="4" s="1"/>
  <c r="PN52" i="4"/>
  <c r="PO52" i="4" s="1"/>
  <c r="PP52" i="4" s="1"/>
  <c r="PN98" i="4"/>
  <c r="PO98" i="4" s="1"/>
  <c r="PP98" i="4" s="1"/>
  <c r="PN112" i="4"/>
  <c r="PO112" i="4" s="1"/>
  <c r="PP112" i="4" s="1"/>
  <c r="PN113" i="4"/>
  <c r="PO113" i="4" s="1"/>
  <c r="PP113" i="4" s="1"/>
  <c r="PN80" i="4"/>
  <c r="PO80" i="4" s="1"/>
  <c r="PP80" i="4" s="1"/>
  <c r="PN44" i="4"/>
  <c r="PO44" i="4" s="1"/>
  <c r="PP44" i="4" s="1"/>
  <c r="PN56" i="4"/>
  <c r="PO56" i="4" s="1"/>
  <c r="PP56" i="4" s="1"/>
  <c r="PN60" i="4"/>
  <c r="PO60" i="4" s="1"/>
  <c r="PP60" i="4" s="1"/>
  <c r="PN91" i="4"/>
  <c r="PO91" i="4" s="1"/>
  <c r="PP91" i="4" s="1"/>
  <c r="PN67" i="4"/>
  <c r="PO67" i="4" s="1"/>
  <c r="PP67" i="4" s="1"/>
  <c r="PN40" i="4"/>
  <c r="PO40" i="4" s="1"/>
  <c r="PP40" i="4" s="1"/>
  <c r="PN29" i="4"/>
  <c r="PO29" i="4" s="1"/>
  <c r="PP29" i="4" s="1"/>
  <c r="PN19" i="4"/>
  <c r="PO19" i="4" s="1"/>
  <c r="PP19" i="4" s="1"/>
  <c r="PN31" i="4"/>
  <c r="PO31" i="4" s="1"/>
  <c r="PP31" i="4" s="1"/>
  <c r="PN73" i="4"/>
  <c r="PO73" i="4" s="1"/>
  <c r="PP73" i="4" s="1"/>
  <c r="PN81" i="4"/>
  <c r="PO81" i="4" s="1"/>
  <c r="PP81" i="4" s="1"/>
  <c r="PN33" i="4"/>
  <c r="PO33" i="4" s="1"/>
  <c r="PP33" i="4" s="1"/>
  <c r="PN27" i="4"/>
  <c r="PO27" i="4" s="1"/>
  <c r="PP27" i="4" s="1"/>
  <c r="PN38" i="4"/>
  <c r="PO38" i="4" s="1"/>
  <c r="PP38" i="4" s="1"/>
  <c r="PN54" i="4"/>
  <c r="PO54" i="4" s="1"/>
  <c r="PP54" i="4" s="1"/>
  <c r="PN62" i="4"/>
  <c r="PO62" i="4" s="1"/>
  <c r="PP62" i="4" s="1"/>
  <c r="PN45" i="4"/>
  <c r="PO45" i="4" s="1"/>
  <c r="PP45" i="4" s="1"/>
  <c r="PN105" i="4"/>
  <c r="PO105" i="4" s="1"/>
  <c r="PP105" i="4" s="1"/>
  <c r="PN94" i="4"/>
  <c r="PO94" i="4" s="1"/>
  <c r="PP94" i="4" s="1"/>
  <c r="PN100" i="4"/>
  <c r="PO100" i="4" s="1"/>
  <c r="PP100" i="4" s="1"/>
  <c r="PN9" i="4"/>
  <c r="PO9" i="4" s="1"/>
  <c r="PP9" i="4" s="1"/>
  <c r="PN84" i="4"/>
  <c r="PO84" i="4" s="1"/>
  <c r="PP84" i="4" s="1"/>
  <c r="PN103" i="4"/>
  <c r="PO103" i="4" s="1"/>
  <c r="PP103" i="4" s="1"/>
  <c r="PN15" i="4"/>
  <c r="PO15" i="4" s="1"/>
  <c r="PP15" i="4" s="1"/>
  <c r="PN49" i="4"/>
  <c r="PO49" i="4" s="1"/>
  <c r="PP49" i="4" s="1"/>
  <c r="PN96" i="4"/>
  <c r="PO96" i="4" s="1"/>
  <c r="PP96" i="4" s="1"/>
  <c r="PN59" i="4"/>
  <c r="PO59" i="4" s="1"/>
  <c r="PP59" i="4" s="1"/>
  <c r="PN93" i="4"/>
  <c r="PO93" i="4" s="1"/>
  <c r="PP93" i="4" s="1"/>
  <c r="PN47" i="4"/>
  <c r="PO47" i="4" s="1"/>
  <c r="PP47" i="4" s="1"/>
  <c r="PN88" i="4"/>
  <c r="PO88" i="4" s="1"/>
  <c r="PP88" i="4" s="1"/>
  <c r="PN71" i="4"/>
  <c r="PO71" i="4" s="1"/>
  <c r="PP71" i="4" s="1"/>
  <c r="PN104" i="4"/>
  <c r="PO104" i="4" s="1"/>
  <c r="PP104" i="4" s="1"/>
  <c r="PN106" i="4"/>
  <c r="PO106" i="4" s="1"/>
  <c r="PP106" i="4" s="1"/>
  <c r="PN57" i="4"/>
  <c r="PO57" i="4" s="1"/>
  <c r="PP57" i="4" s="1"/>
  <c r="PN43" i="4"/>
  <c r="PO43" i="4" s="1"/>
  <c r="PP43" i="4" s="1"/>
  <c r="PN30" i="4"/>
  <c r="PO30" i="4" s="1"/>
  <c r="PP30" i="4" s="1"/>
  <c r="PN97" i="4"/>
  <c r="PO97" i="4" s="1"/>
  <c r="PP97" i="4" s="1"/>
  <c r="PN32" i="4"/>
  <c r="PO32" i="4" s="1"/>
  <c r="PP32" i="4" s="1"/>
  <c r="PN110" i="4"/>
  <c r="PO110" i="4" s="1"/>
  <c r="PP110" i="4" s="1"/>
  <c r="PN68" i="4"/>
  <c r="PO68" i="4" s="1"/>
  <c r="PP68" i="4" s="1"/>
  <c r="PN78" i="4"/>
  <c r="PO78" i="4" s="1"/>
  <c r="PP78" i="4" s="1"/>
  <c r="PN89" i="4"/>
  <c r="PO89" i="4" s="1"/>
  <c r="PP89" i="4" s="1"/>
  <c r="PN87" i="4"/>
  <c r="PO87" i="4" s="1"/>
  <c r="PP87" i="4" s="1"/>
  <c r="PN55" i="4"/>
  <c r="PO55" i="4" s="1"/>
  <c r="PP55" i="4" s="1"/>
  <c r="PN72" i="4"/>
  <c r="PO72" i="4" s="1"/>
  <c r="PP72" i="4" s="1"/>
  <c r="PN75" i="4"/>
  <c r="PO75" i="4" s="1"/>
  <c r="PP75" i="4" s="1"/>
  <c r="AQ99" i="4"/>
  <c r="AR99" i="4" s="1"/>
  <c r="AR44" i="4"/>
  <c r="AR63" i="4"/>
  <c r="AR92" i="4"/>
  <c r="AR55" i="4"/>
  <c r="AR113" i="4"/>
  <c r="AR112" i="4"/>
  <c r="AR74" i="4"/>
  <c r="DU116" i="4"/>
  <c r="RF45" i="4"/>
  <c r="RG45" i="4" s="1"/>
  <c r="IY78" i="4"/>
  <c r="CH80" i="4"/>
  <c r="DY104" i="4"/>
  <c r="SV114" i="4"/>
  <c r="SW114" i="4" s="1"/>
  <c r="SX114" i="4" s="1"/>
  <c r="DY92" i="4"/>
  <c r="CH38" i="4"/>
  <c r="DY36" i="4"/>
  <c r="AQ77" i="4"/>
  <c r="SV34" i="4"/>
  <c r="SW34" i="4" s="1"/>
  <c r="SX34" i="4" s="1"/>
  <c r="SV60" i="4"/>
  <c r="SW60" i="4" s="1"/>
  <c r="SX60" i="4" s="1"/>
  <c r="IY84" i="4"/>
  <c r="RF85" i="4"/>
  <c r="RG85" i="4" s="1"/>
  <c r="FP63" i="4"/>
  <c r="CH42" i="4"/>
  <c r="CI42" i="4" s="1"/>
  <c r="RF13" i="4"/>
  <c r="RG13" i="4" s="1"/>
  <c r="SV15" i="4"/>
  <c r="SW15" i="4" s="1"/>
  <c r="SX15" i="4" s="1"/>
  <c r="RF86" i="4"/>
  <c r="RG86" i="4" s="1"/>
  <c r="RF63" i="4"/>
  <c r="RG63" i="4" s="1"/>
  <c r="HC116" i="4"/>
  <c r="AQ102" i="4"/>
  <c r="CH37" i="4"/>
  <c r="CI37" i="4" s="1"/>
  <c r="SV91" i="4"/>
  <c r="SW91" i="4" s="1"/>
  <c r="SX91" i="4" s="1"/>
  <c r="IY104" i="4"/>
  <c r="DY86" i="4"/>
  <c r="FP114" i="4"/>
  <c r="SV35" i="4"/>
  <c r="SW35" i="4" s="1"/>
  <c r="SX35" i="4" s="1"/>
  <c r="CH32" i="4"/>
  <c r="FP65" i="4"/>
  <c r="RF96" i="4"/>
  <c r="RG96" i="4" s="1"/>
  <c r="CH52" i="4"/>
  <c r="CI52" i="4" s="1"/>
  <c r="FP83" i="4"/>
  <c r="FP111" i="4"/>
  <c r="CH15" i="4"/>
  <c r="CI15" i="4" s="1"/>
  <c r="CJ15" i="4" s="1"/>
  <c r="SV54" i="4"/>
  <c r="SW54" i="4" s="1"/>
  <c r="SX54" i="4" s="1"/>
  <c r="FP107" i="4"/>
  <c r="GV116" i="4"/>
  <c r="RF37" i="4"/>
  <c r="RG37" i="4" s="1"/>
  <c r="FP98" i="4"/>
  <c r="CH79" i="4"/>
  <c r="CI79" i="4" s="1"/>
  <c r="IY69" i="4"/>
  <c r="IZ69" i="4" s="1"/>
  <c r="CH63" i="4"/>
  <c r="CI63" i="4" s="1"/>
  <c r="CH35" i="4"/>
  <c r="CI35" i="4" s="1"/>
  <c r="IX38" i="4"/>
  <c r="SV75" i="4"/>
  <c r="SW75" i="4" s="1"/>
  <c r="SX75" i="4" s="1"/>
  <c r="CH70" i="4"/>
  <c r="CI70" i="4" s="1"/>
  <c r="SV69" i="4"/>
  <c r="SW69" i="4" s="1"/>
  <c r="SX69" i="4" s="1"/>
  <c r="RF100" i="4"/>
  <c r="RG100" i="4" s="1"/>
  <c r="RF33" i="4"/>
  <c r="RG33" i="4" s="1"/>
  <c r="IY114" i="4"/>
  <c r="CH102" i="4"/>
  <c r="CH91" i="4"/>
  <c r="DY73" i="4"/>
  <c r="QT116" i="4"/>
  <c r="AQ65" i="4"/>
  <c r="AQ45" i="4"/>
  <c r="SV7" i="4"/>
  <c r="SW7" i="4" s="1"/>
  <c r="SX7" i="4" s="1"/>
  <c r="SV55" i="4"/>
  <c r="SW55" i="4" s="1"/>
  <c r="SX55" i="4" s="1"/>
  <c r="DY78" i="4"/>
  <c r="CH78" i="4"/>
  <c r="CI78" i="4" s="1"/>
  <c r="RF38" i="4"/>
  <c r="RG38" i="4" s="1"/>
  <c r="SV79" i="4"/>
  <c r="SW79" i="4" s="1"/>
  <c r="SX79" i="4" s="1"/>
  <c r="SV31" i="4"/>
  <c r="SW31" i="4" s="1"/>
  <c r="SX31" i="4" s="1"/>
  <c r="FP12" i="4"/>
  <c r="FQ12" i="4" s="1"/>
  <c r="FR12" i="4" s="1"/>
  <c r="CH51" i="4"/>
  <c r="CI51" i="4" s="1"/>
  <c r="CH69" i="4"/>
  <c r="CI69" i="4" s="1"/>
  <c r="FP93" i="4"/>
  <c r="IY91" i="4"/>
  <c r="IZ91" i="4" s="1"/>
  <c r="DY88" i="4"/>
  <c r="DY80" i="4"/>
  <c r="DY79" i="4"/>
  <c r="RF80" i="4"/>
  <c r="RG80" i="4" s="1"/>
  <c r="FP99" i="4"/>
  <c r="DY114" i="4"/>
  <c r="IY75" i="4"/>
  <c r="DY107" i="4"/>
  <c r="CH76" i="4"/>
  <c r="CI76" i="4" s="1"/>
  <c r="FP74" i="4"/>
  <c r="SV8" i="4"/>
  <c r="SW8" i="4" s="1"/>
  <c r="SX8" i="4" s="1"/>
  <c r="FP13" i="4"/>
  <c r="FQ13" i="4" s="1"/>
  <c r="FR13" i="4" s="1"/>
  <c r="CH5" i="4"/>
  <c r="CI5" i="4" s="1"/>
  <c r="CJ5" i="4" s="1"/>
  <c r="DY55" i="4"/>
  <c r="DY69" i="4"/>
  <c r="FP105" i="4"/>
  <c r="IY77" i="4"/>
  <c r="DY12" i="4"/>
  <c r="CH6" i="4"/>
  <c r="CI6" i="4" s="1"/>
  <c r="CJ6" i="4" s="1"/>
  <c r="SV12" i="4"/>
  <c r="SW12" i="4" s="1"/>
  <c r="SX12" i="4" s="1"/>
  <c r="DY63" i="4"/>
  <c r="SV52" i="4"/>
  <c r="SW52" i="4" s="1"/>
  <c r="SX52" i="4" s="1"/>
  <c r="RF75" i="4"/>
  <c r="RG75" i="4" s="1"/>
  <c r="FP108" i="4"/>
  <c r="RF113" i="4"/>
  <c r="RG113" i="4" s="1"/>
  <c r="FP40" i="4"/>
  <c r="DY40" i="4"/>
  <c r="FP37" i="4"/>
  <c r="DY49" i="4"/>
  <c r="IX31" i="4"/>
  <c r="IY31" i="4" s="1"/>
  <c r="CH89" i="4"/>
  <c r="CI89" i="4" s="1"/>
  <c r="CJ89" i="4" s="1"/>
  <c r="RF110" i="4"/>
  <c r="RG110" i="4" s="1"/>
  <c r="SV90" i="4"/>
  <c r="SW90" i="4" s="1"/>
  <c r="SX90" i="4" s="1"/>
  <c r="FP97" i="4"/>
  <c r="FQ97" i="4" s="1"/>
  <c r="FR97" i="4" s="1"/>
  <c r="IX99" i="4"/>
  <c r="DY108" i="4"/>
  <c r="FP87" i="4"/>
  <c r="SV84" i="4"/>
  <c r="SW84" i="4" s="1"/>
  <c r="CH98" i="4"/>
  <c r="CI98" i="4" s="1"/>
  <c r="CJ98" i="4" s="1"/>
  <c r="RF81" i="4"/>
  <c r="RG81" i="4" s="1"/>
  <c r="CH90" i="4"/>
  <c r="DY65" i="4"/>
  <c r="SV51" i="4"/>
  <c r="SW51" i="4" s="1"/>
  <c r="SX51" i="4" s="1"/>
  <c r="RF60" i="4"/>
  <c r="RG60" i="4" s="1"/>
  <c r="CH48" i="4"/>
  <c r="FP50" i="4"/>
  <c r="RF51" i="4"/>
  <c r="RG51" i="4" s="1"/>
  <c r="SV32" i="4"/>
  <c r="SW32" i="4" s="1"/>
  <c r="SX32" i="4" s="1"/>
  <c r="DY33" i="4"/>
  <c r="DY31" i="4"/>
  <c r="AQ10" i="4"/>
  <c r="AR10" i="4" s="1"/>
  <c r="CH7" i="4"/>
  <c r="CI7" i="4" s="1"/>
  <c r="CJ7" i="4" s="1"/>
  <c r="RF4" i="4"/>
  <c r="RG4" i="4" s="1"/>
  <c r="CH11" i="4"/>
  <c r="CI11" i="4" s="1"/>
  <c r="CJ11" i="4" s="1"/>
  <c r="SV6" i="4"/>
  <c r="SW6" i="4" s="1"/>
  <c r="SX6" i="4" s="1"/>
  <c r="DY5" i="4"/>
  <c r="DZ5" i="4" s="1"/>
  <c r="IX10" i="4"/>
  <c r="IY10" i="4" s="1"/>
  <c r="IZ10" i="4" s="1"/>
  <c r="AQ82" i="4"/>
  <c r="AQ72" i="4"/>
  <c r="AQ105" i="4"/>
  <c r="AQ94" i="4"/>
  <c r="AQ42" i="4"/>
  <c r="AQ59" i="4"/>
  <c r="AQ51" i="4"/>
  <c r="IY82" i="4"/>
  <c r="IY55" i="4"/>
  <c r="FP49" i="4"/>
  <c r="IY72" i="4"/>
  <c r="DY110" i="4"/>
  <c r="SV45" i="4"/>
  <c r="SW45" i="4" s="1"/>
  <c r="SX45" i="4" s="1"/>
  <c r="SV81" i="4"/>
  <c r="SW81" i="4" s="1"/>
  <c r="SX81" i="4" s="1"/>
  <c r="DY43" i="4"/>
  <c r="CH8" i="4"/>
  <c r="CI8" i="4" s="1"/>
  <c r="CJ8" i="4" s="1"/>
  <c r="CH60" i="4"/>
  <c r="CI60" i="4" s="1"/>
  <c r="SV100" i="4"/>
  <c r="SW100" i="4" s="1"/>
  <c r="SX100" i="4" s="1"/>
  <c r="DY115" i="4"/>
  <c r="CH97" i="4"/>
  <c r="CI97" i="4" s="1"/>
  <c r="RF114" i="4"/>
  <c r="RG114" i="4" s="1"/>
  <c r="DY95" i="4"/>
  <c r="IY108" i="4"/>
  <c r="FP110" i="4"/>
  <c r="FP92" i="4"/>
  <c r="SV77" i="4"/>
  <c r="SW77" i="4" s="1"/>
  <c r="SX77" i="4" s="1"/>
  <c r="SV99" i="4"/>
  <c r="SW99" i="4" s="1"/>
  <c r="SX99" i="4" s="1"/>
  <c r="DY94" i="4"/>
  <c r="CH86" i="4"/>
  <c r="CI86" i="4" s="1"/>
  <c r="DY77" i="4"/>
  <c r="RF78" i="4"/>
  <c r="RG78" i="4" s="1"/>
  <c r="IX39" i="4"/>
  <c r="IY39" i="4" s="1"/>
  <c r="CH59" i="4"/>
  <c r="CI59" i="4" s="1"/>
  <c r="IX45" i="4"/>
  <c r="RF40" i="4"/>
  <c r="RG40" i="4" s="1"/>
  <c r="DY37" i="4"/>
  <c r="SV14" i="4"/>
  <c r="SW14" i="4" s="1"/>
  <c r="SX14" i="4" s="1"/>
  <c r="FP9" i="4"/>
  <c r="FQ9" i="4" s="1"/>
  <c r="FR9" i="4" s="1"/>
  <c r="AQ5" i="4"/>
  <c r="AR5" i="4" s="1"/>
  <c r="AQ89" i="4"/>
  <c r="AQ36" i="4"/>
  <c r="AQ38" i="4"/>
  <c r="AQ54" i="4"/>
  <c r="AQ85" i="4"/>
  <c r="SV89" i="4"/>
  <c r="SW89" i="4" s="1"/>
  <c r="SX89" i="4" s="1"/>
  <c r="RF104" i="4"/>
  <c r="RG104" i="4" s="1"/>
  <c r="SV86" i="4"/>
  <c r="SW86" i="4" s="1"/>
  <c r="SX86" i="4" s="1"/>
  <c r="FP77" i="4"/>
  <c r="DY93" i="4"/>
  <c r="CH114" i="4"/>
  <c r="FP88" i="4"/>
  <c r="SV93" i="4"/>
  <c r="SW93" i="4" s="1"/>
  <c r="SX93" i="4" s="1"/>
  <c r="RF106" i="4"/>
  <c r="RG106" i="4" s="1"/>
  <c r="CH94" i="4"/>
  <c r="CI94" i="4" s="1"/>
  <c r="DY109" i="4"/>
  <c r="IY89" i="4"/>
  <c r="DY74" i="4"/>
  <c r="SV76" i="4"/>
  <c r="SW76" i="4" s="1"/>
  <c r="SX76" i="4" s="1"/>
  <c r="RF61" i="4"/>
  <c r="RG61" i="4" s="1"/>
  <c r="RF77" i="4"/>
  <c r="RG77" i="4" s="1"/>
  <c r="IY49" i="4"/>
  <c r="SV43" i="4"/>
  <c r="SW43" i="4" s="1"/>
  <c r="SX43" i="4" s="1"/>
  <c r="IX35" i="4"/>
  <c r="CH13" i="4"/>
  <c r="CI13" i="4" s="1"/>
  <c r="CJ13" i="4" s="1"/>
  <c r="SV36" i="4"/>
  <c r="SW36" i="4" s="1"/>
  <c r="SX36" i="4" s="1"/>
  <c r="IX36" i="4"/>
  <c r="DY11" i="4"/>
  <c r="DZ11" i="4" s="1"/>
  <c r="RF5" i="4"/>
  <c r="RG5" i="4" s="1"/>
  <c r="RF11" i="4"/>
  <c r="RG11" i="4" s="1"/>
  <c r="AQ9" i="4"/>
  <c r="AR9" i="4" s="1"/>
  <c r="IX5" i="4"/>
  <c r="IY5" i="4" s="1"/>
  <c r="IZ5" i="4" s="1"/>
  <c r="DY9" i="4"/>
  <c r="DZ9" i="4" s="1"/>
  <c r="AQ86" i="4"/>
  <c r="AQ115" i="4"/>
  <c r="AQ31" i="4"/>
  <c r="AR31" i="4" s="1"/>
  <c r="AQ60" i="4"/>
  <c r="CH74" i="4"/>
  <c r="FP61" i="4"/>
  <c r="FP91" i="4"/>
  <c r="SV112" i="4"/>
  <c r="SW112" i="4" s="1"/>
  <c r="SX112" i="4" s="1"/>
  <c r="SV103" i="4"/>
  <c r="SW103" i="4" s="1"/>
  <c r="SX103" i="4" s="1"/>
  <c r="DY101" i="4"/>
  <c r="SV98" i="4"/>
  <c r="SW98" i="4" s="1"/>
  <c r="SX98" i="4" s="1"/>
  <c r="RF93" i="4"/>
  <c r="RG93" i="4" s="1"/>
  <c r="DY81" i="4"/>
  <c r="FP81" i="4"/>
  <c r="RF103" i="4"/>
  <c r="RG103" i="4" s="1"/>
  <c r="RF87" i="4"/>
  <c r="RG87" i="4" s="1"/>
  <c r="CH72" i="4"/>
  <c r="CI72" i="4" s="1"/>
  <c r="FP59" i="4"/>
  <c r="IY52" i="4"/>
  <c r="SV74" i="4"/>
  <c r="SW74" i="4" s="1"/>
  <c r="SX74" i="4" s="1"/>
  <c r="IY54" i="4"/>
  <c r="CH49" i="4"/>
  <c r="FP42" i="4"/>
  <c r="RF42" i="4"/>
  <c r="RG42" i="4" s="1"/>
  <c r="IX32" i="4"/>
  <c r="IY32" i="4" s="1"/>
  <c r="IX14" i="4"/>
  <c r="IY14" i="4" s="1"/>
  <c r="IZ14" i="4" s="1"/>
  <c r="SV33" i="4"/>
  <c r="SW33" i="4" s="1"/>
  <c r="SX33" i="4" s="1"/>
  <c r="CH10" i="4"/>
  <c r="CI10" i="4" s="1"/>
  <c r="CJ10" i="4" s="1"/>
  <c r="AQ107" i="4"/>
  <c r="AQ33" i="4"/>
  <c r="AQ114" i="4"/>
  <c r="AQ95" i="4"/>
  <c r="AQ39" i="4"/>
  <c r="AQ76" i="4"/>
  <c r="AQ90" i="4"/>
  <c r="IY80" i="4"/>
  <c r="RF83" i="4"/>
  <c r="RG83" i="4" s="1"/>
  <c r="IY70" i="4"/>
  <c r="RF49" i="4"/>
  <c r="RG49" i="4" s="1"/>
  <c r="SV49" i="4"/>
  <c r="SW49" i="4" s="1"/>
  <c r="SX49" i="4" s="1"/>
  <c r="FP60" i="4"/>
  <c r="FP44" i="4"/>
  <c r="IX12" i="4"/>
  <c r="IY12" i="4" s="1"/>
  <c r="IZ12" i="4" s="1"/>
  <c r="RF15" i="4"/>
  <c r="RG15" i="4" s="1"/>
  <c r="DY34" i="4"/>
  <c r="SV38" i="4"/>
  <c r="SW38" i="4" s="1"/>
  <c r="SX38" i="4" s="1"/>
  <c r="SV13" i="4"/>
  <c r="SW13" i="4" s="1"/>
  <c r="SX13" i="4" s="1"/>
  <c r="FP7" i="4"/>
  <c r="FQ7" i="4" s="1"/>
  <c r="FR7" i="4" s="1"/>
  <c r="FP11" i="4"/>
  <c r="FQ11" i="4" s="1"/>
  <c r="FR11" i="4" s="1"/>
  <c r="IX11" i="4"/>
  <c r="IY11" i="4" s="1"/>
  <c r="IZ11" i="4" s="1"/>
  <c r="AQ6" i="4"/>
  <c r="AR6" i="4" s="1"/>
  <c r="AQ110" i="4"/>
  <c r="AQ93" i="4"/>
  <c r="AQ83" i="4"/>
  <c r="AQ108" i="4"/>
  <c r="CH81" i="4"/>
  <c r="CI81" i="4" s="1"/>
  <c r="RF36" i="4"/>
  <c r="RG36" i="4" s="1"/>
  <c r="DY8" i="4"/>
  <c r="RF41" i="4"/>
  <c r="RG41" i="4" s="1"/>
  <c r="AQ35" i="4"/>
  <c r="DY99" i="4"/>
  <c r="SV41" i="4"/>
  <c r="SW41" i="4" s="1"/>
  <c r="SX41" i="4" s="1"/>
  <c r="RF94" i="4"/>
  <c r="RG94" i="4" s="1"/>
  <c r="FP112" i="4"/>
  <c r="RF98" i="4"/>
  <c r="RG98" i="4" s="1"/>
  <c r="IX16" i="4"/>
  <c r="IY16" i="4" s="1"/>
  <c r="IZ16" i="4" s="1"/>
  <c r="CH92" i="4"/>
  <c r="CI92" i="4" s="1"/>
  <c r="CJ92" i="4" s="1"/>
  <c r="DY70" i="4"/>
  <c r="FP75" i="4"/>
  <c r="AQ78" i="4"/>
  <c r="DY14" i="4"/>
  <c r="DZ14" i="4" s="1"/>
  <c r="RF91" i="4"/>
  <c r="RG91" i="4" s="1"/>
  <c r="FP38" i="4"/>
  <c r="SV97" i="4"/>
  <c r="SW97" i="4" s="1"/>
  <c r="SX97" i="4" s="1"/>
  <c r="RF115" i="4"/>
  <c r="RG115" i="4" s="1"/>
  <c r="SV96" i="4"/>
  <c r="SW96" i="4" s="1"/>
  <c r="SX96" i="4" s="1"/>
  <c r="IX8" i="4"/>
  <c r="IY8" i="4" s="1"/>
  <c r="IZ8" i="4" s="1"/>
  <c r="SV16" i="4"/>
  <c r="SW16" i="4" s="1"/>
  <c r="SX16" i="4" s="1"/>
  <c r="RF65" i="4"/>
  <c r="RG65" i="4" s="1"/>
  <c r="SV88" i="4"/>
  <c r="SW88" i="4" s="1"/>
  <c r="SX88" i="4" s="1"/>
  <c r="CH31" i="4"/>
  <c r="CI31" i="4" s="1"/>
  <c r="CJ31" i="4" s="1"/>
  <c r="RF108" i="4"/>
  <c r="RG108" i="4" s="1"/>
  <c r="AQ103" i="4"/>
  <c r="SV67" i="4"/>
  <c r="SW67" i="4" s="1"/>
  <c r="SX67" i="4" s="1"/>
  <c r="IY105" i="4"/>
  <c r="CH16" i="4"/>
  <c r="CI16" i="4" s="1"/>
  <c r="CJ16" i="4" s="1"/>
  <c r="SV92" i="4"/>
  <c r="SW92" i="4" s="1"/>
  <c r="SX92" i="4" s="1"/>
  <c r="CH100" i="4"/>
  <c r="RF12" i="4"/>
  <c r="RG12" i="4" s="1"/>
  <c r="DY41" i="4"/>
  <c r="RF109" i="4"/>
  <c r="RG109" i="4" s="1"/>
  <c r="FP76" i="4"/>
  <c r="SV48" i="4"/>
  <c r="SW48" i="4" s="1"/>
  <c r="SX48" i="4" s="1"/>
  <c r="DY105" i="4"/>
  <c r="RF97" i="4"/>
  <c r="RG97" i="4" s="1"/>
  <c r="RA116" i="4"/>
  <c r="AQ109" i="4"/>
  <c r="AQ88" i="4"/>
  <c r="DY84" i="4"/>
  <c r="FP52" i="4"/>
  <c r="CH4" i="4"/>
  <c r="CI4" i="4" s="1"/>
  <c r="CJ4" i="4" s="1"/>
  <c r="FP35" i="4"/>
  <c r="CH33" i="4"/>
  <c r="CI33" i="4" s="1"/>
  <c r="FP36" i="4"/>
  <c r="DY32" i="4"/>
  <c r="FP78" i="4"/>
  <c r="FP72" i="4"/>
  <c r="SV87" i="4"/>
  <c r="SW87" i="4" s="1"/>
  <c r="SX87" i="4" s="1"/>
  <c r="CH99" i="4"/>
  <c r="CI99" i="4" s="1"/>
  <c r="SV110" i="4"/>
  <c r="SW110" i="4" s="1"/>
  <c r="SX110" i="4" s="1"/>
  <c r="FP82" i="4"/>
  <c r="CH107" i="4"/>
  <c r="CI107" i="4" s="1"/>
  <c r="DY97" i="4"/>
  <c r="DY90" i="4"/>
  <c r="CH104" i="4"/>
  <c r="FP86" i="4"/>
  <c r="CH110" i="4"/>
  <c r="CI110" i="4" s="1"/>
  <c r="DY60" i="4"/>
  <c r="RF43" i="4"/>
  <c r="RG43" i="4" s="1"/>
  <c r="DY16" i="4"/>
  <c r="DZ16" i="4" s="1"/>
  <c r="DY42" i="4"/>
  <c r="FP51" i="4"/>
  <c r="FP80" i="4"/>
  <c r="DY85" i="4"/>
  <c r="SV73" i="4"/>
  <c r="SW73" i="4" s="1"/>
  <c r="SX73" i="4" s="1"/>
  <c r="FP43" i="4"/>
  <c r="DY75" i="4"/>
  <c r="RF34" i="4"/>
  <c r="RG34" i="4" s="1"/>
  <c r="SV63" i="4"/>
  <c r="SW63" i="4" s="1"/>
  <c r="SX63" i="4" s="1"/>
  <c r="CH88" i="4"/>
  <c r="CH105" i="4"/>
  <c r="SV61" i="4"/>
  <c r="SW61" i="4" s="1"/>
  <c r="SX61" i="4" s="1"/>
  <c r="FP56" i="4"/>
  <c r="SV39" i="4"/>
  <c r="SW39" i="4" s="1"/>
  <c r="SX39" i="4" s="1"/>
  <c r="FP48" i="4"/>
  <c r="CH55" i="4"/>
  <c r="IY83" i="4"/>
  <c r="CH108" i="4"/>
  <c r="CI108" i="4" s="1"/>
  <c r="CH115" i="4"/>
  <c r="CH103" i="4"/>
  <c r="CI103" i="4" s="1"/>
  <c r="IY115" i="4"/>
  <c r="SV108" i="4"/>
  <c r="SW108" i="4" s="1"/>
  <c r="SX108" i="4" s="1"/>
  <c r="SV115" i="4"/>
  <c r="SW115" i="4" s="1"/>
  <c r="SX115" i="4" s="1"/>
  <c r="SV95" i="4"/>
  <c r="SW95" i="4" s="1"/>
  <c r="SX95" i="4" s="1"/>
  <c r="CH95" i="4"/>
  <c r="CI95" i="4" s="1"/>
  <c r="CJ95" i="4" s="1"/>
  <c r="FP104" i="4"/>
  <c r="SV82" i="4"/>
  <c r="SW82" i="4" s="1"/>
  <c r="SX82" i="4" s="1"/>
  <c r="RF107" i="4"/>
  <c r="RG107" i="4" s="1"/>
  <c r="SV102" i="4"/>
  <c r="SW102" i="4" s="1"/>
  <c r="SX102" i="4" s="1"/>
  <c r="CH61" i="4"/>
  <c r="CI61" i="4" s="1"/>
  <c r="SV72" i="4"/>
  <c r="SW72" i="4" s="1"/>
  <c r="SX72" i="4" s="1"/>
  <c r="SV65" i="4"/>
  <c r="SW65" i="4" s="1"/>
  <c r="SX65" i="4" s="1"/>
  <c r="IX34" i="4"/>
  <c r="IY34" i="4" s="1"/>
  <c r="DY44" i="4"/>
  <c r="FP39" i="4"/>
  <c r="CH12" i="4"/>
  <c r="CI12" i="4" s="1"/>
  <c r="CJ12" i="4" s="1"/>
  <c r="AQ11" i="4"/>
  <c r="AR11" i="4" s="1"/>
  <c r="RF9" i="4"/>
  <c r="RG9" i="4" s="1"/>
  <c r="RF16" i="4"/>
  <c r="RG16" i="4" s="1"/>
  <c r="SV11" i="4"/>
  <c r="SW11" i="4" s="1"/>
  <c r="SX11" i="4" s="1"/>
  <c r="AQ87" i="4"/>
  <c r="AQ81" i="4"/>
  <c r="AQ101" i="4"/>
  <c r="AQ97" i="4"/>
  <c r="AQ56" i="4"/>
  <c r="AQ100" i="4"/>
  <c r="FP34" i="4"/>
  <c r="FP90" i="4"/>
  <c r="FP5" i="4"/>
  <c r="FQ5" i="4" s="1"/>
  <c r="FR5" i="4" s="1"/>
  <c r="DY4" i="4"/>
  <c r="DZ4" i="4" s="1"/>
  <c r="CH54" i="4"/>
  <c r="RF74" i="4"/>
  <c r="RG74" i="4" s="1"/>
  <c r="AQ14" i="4"/>
  <c r="AR14" i="4" s="1"/>
  <c r="DY15" i="4"/>
  <c r="DZ15" i="4" s="1"/>
  <c r="CH101" i="4"/>
  <c r="DY83" i="4"/>
  <c r="FP106" i="4"/>
  <c r="SV50" i="4"/>
  <c r="SW50" i="4" s="1"/>
  <c r="SX50" i="4" s="1"/>
  <c r="SV70" i="4"/>
  <c r="SW70" i="4" s="1"/>
  <c r="SX70" i="4" s="1"/>
  <c r="IX6" i="4"/>
  <c r="IY6" i="4" s="1"/>
  <c r="IZ6" i="4" s="1"/>
  <c r="IY60" i="4"/>
  <c r="RF112" i="4"/>
  <c r="RG112" i="4" s="1"/>
  <c r="RF14" i="4"/>
  <c r="RG14" i="4" s="1"/>
  <c r="SV101" i="4"/>
  <c r="SW101" i="4" s="1"/>
  <c r="SX101" i="4" s="1"/>
  <c r="CH109" i="4"/>
  <c r="CI109" i="4" s="1"/>
  <c r="RF70" i="4"/>
  <c r="RG70" i="4" s="1"/>
  <c r="CH14" i="4"/>
  <c r="CI14" i="4" s="1"/>
  <c r="CJ14" i="4" s="1"/>
  <c r="FP31" i="4"/>
  <c r="FQ31" i="4" s="1"/>
  <c r="FR31" i="4" s="1"/>
  <c r="CH112" i="4"/>
  <c r="AQ75" i="4"/>
  <c r="RF73" i="4"/>
  <c r="RG73" i="4" s="1"/>
  <c r="FP73" i="4"/>
  <c r="DY39" i="4"/>
  <c r="SV106" i="4"/>
  <c r="SW106" i="4" s="1"/>
  <c r="SX106" i="4" s="1"/>
  <c r="FP79" i="4"/>
  <c r="CH36" i="4"/>
  <c r="CH65" i="4"/>
  <c r="CI65" i="4" s="1"/>
  <c r="IY76" i="4"/>
  <c r="CH96" i="4"/>
  <c r="FP70" i="4"/>
  <c r="MB116" i="4"/>
  <c r="AQ79" i="4"/>
  <c r="AQ67" i="4"/>
  <c r="RF67" i="4"/>
  <c r="RG67" i="4" s="1"/>
  <c r="RF39" i="4"/>
  <c r="RG39" i="4" s="1"/>
  <c r="DY67" i="4"/>
  <c r="SV40" i="4"/>
  <c r="SW40" i="4" s="1"/>
  <c r="SX40" i="4" s="1"/>
  <c r="CH40" i="4"/>
  <c r="SV78" i="4"/>
  <c r="SW78" i="4" s="1"/>
  <c r="SX78" i="4" s="1"/>
  <c r="FP45" i="4"/>
  <c r="FP6" i="4"/>
  <c r="FQ6" i="4" s="1"/>
  <c r="FR6" i="4" s="1"/>
  <c r="CH43" i="4"/>
  <c r="CI43" i="4" s="1"/>
  <c r="CH45" i="4"/>
  <c r="CH67" i="4"/>
  <c r="CI67" i="4" s="1"/>
  <c r="CJ67" i="4" s="1"/>
  <c r="IY81" i="4"/>
  <c r="DY103" i="4"/>
  <c r="FP113" i="4"/>
  <c r="DY91" i="4"/>
  <c r="SV59" i="4"/>
  <c r="SW59" i="4" s="1"/>
  <c r="SX59" i="4" s="1"/>
  <c r="IX40" i="4"/>
  <c r="IY40" i="4" s="1"/>
  <c r="CH34" i="4"/>
  <c r="FP32" i="4"/>
  <c r="DY45" i="4"/>
  <c r="DY48" i="4"/>
  <c r="IY50" i="4"/>
  <c r="CH50" i="4"/>
  <c r="CI50" i="4" s="1"/>
  <c r="RF79" i="4"/>
  <c r="RG79" i="4" s="1"/>
  <c r="CH83" i="4"/>
  <c r="CI83" i="4" s="1"/>
  <c r="RF89" i="4"/>
  <c r="RG89" i="4" s="1"/>
  <c r="DY98" i="4"/>
  <c r="CH75" i="4"/>
  <c r="CI75" i="4" s="1"/>
  <c r="DY82" i="4"/>
  <c r="FP101" i="4"/>
  <c r="DY51" i="4"/>
  <c r="FP100" i="4"/>
  <c r="CH111" i="4"/>
  <c r="CI111" i="4" s="1"/>
  <c r="FP33" i="4"/>
  <c r="RF92" i="4"/>
  <c r="RG92" i="4" s="1"/>
  <c r="RF95" i="4"/>
  <c r="RG95" i="4" s="1"/>
  <c r="IY61" i="4"/>
  <c r="RF52" i="4"/>
  <c r="RG52" i="4" s="1"/>
  <c r="DY87" i="4"/>
  <c r="SV83" i="4"/>
  <c r="SW83" i="4" s="1"/>
  <c r="SX83" i="4" s="1"/>
  <c r="SV107" i="4"/>
  <c r="SW107" i="4" s="1"/>
  <c r="SX107" i="4" s="1"/>
  <c r="SV111" i="4"/>
  <c r="SW111" i="4" s="1"/>
  <c r="SX111" i="4" s="1"/>
  <c r="SV94" i="4"/>
  <c r="SW94" i="4" s="1"/>
  <c r="SX94" i="4" s="1"/>
  <c r="IY102" i="4"/>
  <c r="RF105" i="4"/>
  <c r="RG105" i="4" s="1"/>
  <c r="IX44" i="4"/>
  <c r="DY54" i="4"/>
  <c r="SV44" i="4"/>
  <c r="SW44" i="4" s="1"/>
  <c r="SX44" i="4" s="1"/>
  <c r="IX43" i="4"/>
  <c r="DY35" i="4"/>
  <c r="CH9" i="4"/>
  <c r="CI9" i="4" s="1"/>
  <c r="CJ9" i="4" s="1"/>
  <c r="DY7" i="4"/>
  <c r="DY13" i="4"/>
  <c r="RF10" i="4"/>
  <c r="RG10" i="4" s="1"/>
  <c r="FP4" i="4"/>
  <c r="FQ4" i="4" s="1"/>
  <c r="FR4" i="4" s="1"/>
  <c r="IX9" i="4"/>
  <c r="IY9" i="4" s="1"/>
  <c r="IZ9" i="4" s="1"/>
  <c r="DY10" i="4"/>
  <c r="DZ10" i="4" s="1"/>
  <c r="AQ61" i="4"/>
  <c r="AQ43" i="4"/>
  <c r="AQ32" i="4"/>
  <c r="AQ84" i="4"/>
  <c r="AQ80" i="4"/>
  <c r="AQ111" i="4"/>
  <c r="AQ37" i="4"/>
  <c r="AQ91" i="4"/>
  <c r="IX33" i="4"/>
  <c r="IY33" i="4" s="1"/>
  <c r="SV4" i="4"/>
  <c r="SW4" i="4" s="1"/>
  <c r="SX4" i="4" s="1"/>
  <c r="IY48" i="4"/>
  <c r="RF72" i="4"/>
  <c r="RG72" i="4" s="1"/>
  <c r="DY111" i="4"/>
  <c r="DY106" i="4"/>
  <c r="DY100" i="4"/>
  <c r="RF48" i="4"/>
  <c r="RG48" i="4" s="1"/>
  <c r="RF6" i="4"/>
  <c r="RG6" i="4" s="1"/>
  <c r="FP41" i="4"/>
  <c r="CH73" i="4"/>
  <c r="RF76" i="4"/>
  <c r="RG76" i="4" s="1"/>
  <c r="IY86" i="4"/>
  <c r="FP15" i="4"/>
  <c r="FQ15" i="4" s="1"/>
  <c r="FR15" i="4" s="1"/>
  <c r="RF69" i="4"/>
  <c r="RG69" i="4" s="1"/>
  <c r="CH87" i="4"/>
  <c r="CI87" i="4" s="1"/>
  <c r="SV42" i="4"/>
  <c r="SW42" i="4" s="1"/>
  <c r="SX42" i="4" s="1"/>
  <c r="FP84" i="4"/>
  <c r="SV104" i="4"/>
  <c r="SW104" i="4" s="1"/>
  <c r="SX104" i="4" s="1"/>
  <c r="PJ116" i="4"/>
  <c r="IX41" i="4"/>
  <c r="CH106" i="4"/>
  <c r="CH113" i="4"/>
  <c r="CI113" i="4" s="1"/>
  <c r="IX15" i="4"/>
  <c r="IY15" i="4" s="1"/>
  <c r="IZ15" i="4" s="1"/>
  <c r="FP115" i="4"/>
  <c r="FP102" i="4"/>
  <c r="IX37" i="4"/>
  <c r="RF50" i="4"/>
  <c r="RG50" i="4" s="1"/>
  <c r="RF59" i="4"/>
  <c r="RG59" i="4" s="1"/>
  <c r="FP96" i="4"/>
  <c r="IX7" i="4"/>
  <c r="IY7" i="4" s="1"/>
  <c r="IZ7" i="4" s="1"/>
  <c r="CH39" i="4"/>
  <c r="CH77" i="4"/>
  <c r="CI77" i="4" s="1"/>
  <c r="RF90" i="4"/>
  <c r="RG90" i="4" s="1"/>
  <c r="SV85" i="4"/>
  <c r="SW85" i="4" s="1"/>
  <c r="SX85" i="4" s="1"/>
  <c r="RF32" i="4"/>
  <c r="RG32" i="4" s="1"/>
  <c r="SV113" i="4"/>
  <c r="SW113" i="4" s="1"/>
  <c r="SX113" i="4" s="1"/>
  <c r="CH85" i="4"/>
  <c r="CI85" i="4" s="1"/>
  <c r="AQ4" i="4"/>
  <c r="AR4" i="4" s="1"/>
  <c r="AQ106" i="4"/>
  <c r="AQ98" i="4"/>
  <c r="RF54" i="4"/>
  <c r="RG54" i="4" s="1"/>
  <c r="CH44" i="4"/>
  <c r="IX13" i="4"/>
  <c r="IY13" i="4" s="1"/>
  <c r="IZ13" i="4" s="1"/>
  <c r="RF56" i="4"/>
  <c r="RG56" i="4" s="1"/>
  <c r="DY61" i="4"/>
  <c r="RF55" i="4"/>
  <c r="RG55" i="4" s="1"/>
  <c r="CH84" i="4"/>
  <c r="CI84" i="4" s="1"/>
  <c r="CH93" i="4"/>
  <c r="SV109" i="4"/>
  <c r="SW109" i="4" s="1"/>
  <c r="SX109" i="4" s="1"/>
  <c r="DY112" i="4"/>
  <c r="RF101" i="4"/>
  <c r="RG101" i="4" s="1"/>
  <c r="FP95" i="4"/>
  <c r="DY113" i="4"/>
  <c r="DY72" i="4"/>
  <c r="DY59" i="4"/>
  <c r="FP8" i="4"/>
  <c r="FQ8" i="4" s="1"/>
  <c r="FR8" i="4" s="1"/>
  <c r="FP14" i="4"/>
  <c r="FQ14" i="4" s="1"/>
  <c r="FR14" i="4" s="1"/>
  <c r="RF31" i="4"/>
  <c r="RG31" i="4" s="1"/>
  <c r="DY52" i="4"/>
  <c r="RF84" i="4"/>
  <c r="RG84" i="4" s="1"/>
  <c r="RF99" i="4"/>
  <c r="RG99" i="4" s="1"/>
  <c r="FP109" i="4"/>
  <c r="RF102" i="4"/>
  <c r="RG102" i="4" s="1"/>
  <c r="FP55" i="4"/>
  <c r="FQ55" i="4" s="1"/>
  <c r="FR55" i="4" s="1"/>
  <c r="RF44" i="4"/>
  <c r="RG44" i="4" s="1"/>
  <c r="DY76" i="4"/>
  <c r="CH56" i="4"/>
  <c r="IX42" i="4"/>
  <c r="IY42" i="4" s="1"/>
  <c r="SV56" i="4"/>
  <c r="SW56" i="4" s="1"/>
  <c r="SX56" i="4" s="1"/>
  <c r="FP67" i="4"/>
  <c r="IY67" i="4"/>
  <c r="FP89" i="4"/>
  <c r="RF35" i="4"/>
  <c r="RG35" i="4" s="1"/>
  <c r="IX4" i="4"/>
  <c r="IY4" i="4" s="1"/>
  <c r="IZ4" i="4" s="1"/>
  <c r="DY38" i="4"/>
  <c r="DY50" i="4"/>
  <c r="IX97" i="4"/>
  <c r="FP94" i="4"/>
  <c r="FP103" i="4"/>
  <c r="DY89" i="4"/>
  <c r="SV105" i="4"/>
  <c r="SW105" i="4" s="1"/>
  <c r="SX105" i="4" s="1"/>
  <c r="RF111" i="4"/>
  <c r="RG111" i="4" s="1"/>
  <c r="RF88" i="4"/>
  <c r="RG88" i="4" s="1"/>
  <c r="HG98" i="4"/>
  <c r="HH98" i="4" s="1"/>
  <c r="HI98" i="4" s="1"/>
  <c r="FP85" i="4"/>
  <c r="FQ85" i="4" s="1"/>
  <c r="FR85" i="4" s="1"/>
  <c r="CH82" i="4"/>
  <c r="SV80" i="4"/>
  <c r="SW80" i="4" s="1"/>
  <c r="SX80" i="4" s="1"/>
  <c r="DY96" i="4"/>
  <c r="RF82" i="4"/>
  <c r="RG82" i="4" s="1"/>
  <c r="FP69" i="4"/>
  <c r="IY59" i="4"/>
  <c r="IZ59" i="4" s="1"/>
  <c r="FP54" i="4"/>
  <c r="IY65" i="4"/>
  <c r="CH41" i="4"/>
  <c r="DY56" i="4"/>
  <c r="SV37" i="4"/>
  <c r="SW37" i="4" s="1"/>
  <c r="SX37" i="4" s="1"/>
  <c r="FP16" i="4"/>
  <c r="FQ16" i="4" s="1"/>
  <c r="FR16" i="4" s="1"/>
  <c r="SV10" i="4"/>
  <c r="SW10" i="4" s="1"/>
  <c r="SX10" i="4" s="1"/>
  <c r="RF8" i="4"/>
  <c r="RG8" i="4" s="1"/>
  <c r="SV5" i="4"/>
  <c r="SW5" i="4" s="1"/>
  <c r="SX5" i="4" s="1"/>
  <c r="DY6" i="4"/>
  <c r="DZ6" i="4" s="1"/>
  <c r="EA6" i="4" s="1"/>
  <c r="FP10" i="4"/>
  <c r="FQ10" i="4" s="1"/>
  <c r="FR10" i="4" s="1"/>
  <c r="RF7" i="4"/>
  <c r="RG7" i="4" s="1"/>
  <c r="SV9" i="4"/>
  <c r="SW9" i="4" s="1"/>
  <c r="SX9" i="4" s="1"/>
  <c r="AQ73" i="4"/>
  <c r="AQ69" i="4"/>
  <c r="AQ96" i="4"/>
  <c r="AQ16" i="4"/>
  <c r="AR16" i="4" s="1"/>
  <c r="AQ8" i="4"/>
  <c r="AR8" i="4" s="1"/>
  <c r="AQ41" i="4"/>
  <c r="AQ70" i="4"/>
  <c r="SR116" i="4"/>
  <c r="SK116" i="4"/>
  <c r="LU116" i="4"/>
  <c r="DY3" i="4"/>
  <c r="DN116" i="4"/>
  <c r="KD116" i="4"/>
  <c r="KK3" i="4"/>
  <c r="NS116" i="4"/>
  <c r="PN3" i="4"/>
  <c r="IT116" i="4"/>
  <c r="FL116" i="4"/>
  <c r="PC116" i="4"/>
  <c r="FE116" i="4"/>
  <c r="IM116" i="4"/>
  <c r="RE3" i="4"/>
  <c r="MF3" i="4"/>
  <c r="IX3" i="4"/>
  <c r="HG3" i="4"/>
  <c r="CH3" i="4"/>
  <c r="CI3" i="4" s="1"/>
  <c r="CJ3" i="4" s="1"/>
  <c r="BW116" i="4"/>
  <c r="AF116" i="4"/>
  <c r="AM3" i="4"/>
  <c r="BV93" i="1"/>
  <c r="BV88" i="1"/>
  <c r="BV78" i="1"/>
  <c r="BV73" i="1"/>
  <c r="BV66" i="1"/>
  <c r="BV61" i="1"/>
  <c r="BV56" i="1"/>
  <c r="BV49" i="1"/>
  <c r="BV47" i="1"/>
  <c r="BV43" i="1"/>
  <c r="BV31" i="1"/>
  <c r="BV26" i="1"/>
  <c r="BV21" i="1"/>
  <c r="BV16" i="1"/>
  <c r="BV10" i="1"/>
  <c r="BV3" i="1"/>
  <c r="BV72" i="1"/>
  <c r="BV67" i="1"/>
  <c r="BV37" i="1"/>
  <c r="BV98" i="1"/>
  <c r="BV85" i="1"/>
  <c r="BV80" i="1"/>
  <c r="BV68" i="1"/>
  <c r="BV58" i="1"/>
  <c r="BV51" i="1"/>
  <c r="BV38" i="1"/>
  <c r="BV33" i="1"/>
  <c r="BV8" i="1"/>
  <c r="BV6" i="1"/>
  <c r="BV95" i="1"/>
  <c r="BV90" i="1"/>
  <c r="BV82" i="1"/>
  <c r="BV75" i="1"/>
  <c r="BV63" i="1"/>
  <c r="BV53" i="1"/>
  <c r="BV40" i="1"/>
  <c r="BV35" i="1"/>
  <c r="BV28" i="1"/>
  <c r="BV23" i="1"/>
  <c r="BV18" i="1"/>
  <c r="BV13" i="1"/>
  <c r="BV100" i="1"/>
  <c r="BV92" i="1"/>
  <c r="BV87" i="1"/>
  <c r="BV77" i="1"/>
  <c r="BV70" i="1"/>
  <c r="BV65" i="1"/>
  <c r="BV60" i="1"/>
  <c r="BV55" i="1"/>
  <c r="BV46" i="1"/>
  <c r="BV42" i="1"/>
  <c r="BV25" i="1"/>
  <c r="BV20" i="1"/>
  <c r="BV15" i="1"/>
  <c r="BV11" i="1"/>
  <c r="BV4" i="1"/>
  <c r="BV97" i="1"/>
  <c r="BV84" i="1"/>
  <c r="BV79" i="1"/>
  <c r="BV44" i="1"/>
  <c r="BV30" i="1"/>
  <c r="BV94" i="1"/>
  <c r="BV89" i="1"/>
  <c r="BV81" i="1"/>
  <c r="BV74" i="1"/>
  <c r="BV62" i="1"/>
  <c r="BV57" i="1"/>
  <c r="BV50" i="1"/>
  <c r="BV48" i="1"/>
  <c r="BV34" i="1"/>
  <c r="BV32" i="1"/>
  <c r="BV27" i="1"/>
  <c r="BV22" i="1"/>
  <c r="BV17" i="1"/>
  <c r="BV12" i="1"/>
  <c r="BV9" i="1"/>
  <c r="BV7" i="1"/>
  <c r="BV5" i="1"/>
  <c r="BV99" i="1"/>
  <c r="BV86" i="1"/>
  <c r="BV69" i="1"/>
  <c r="BV64" i="1"/>
  <c r="BV59" i="1"/>
  <c r="BV52" i="1"/>
  <c r="BV39" i="1"/>
  <c r="BV24" i="1"/>
  <c r="BV101" i="1"/>
  <c r="BV96" i="1"/>
  <c r="BV91" i="1"/>
  <c r="BV83" i="1"/>
  <c r="BV76" i="1"/>
  <c r="BV71" i="1"/>
  <c r="BV54" i="1"/>
  <c r="BV45" i="1"/>
  <c r="BV41" i="1"/>
  <c r="BV36" i="1"/>
  <c r="BV29" i="1"/>
  <c r="BV19" i="1"/>
  <c r="BV14" i="1"/>
  <c r="AE3" i="1"/>
  <c r="AE11" i="1"/>
  <c r="AE19" i="1"/>
  <c r="AE27" i="1"/>
  <c r="AE35" i="1"/>
  <c r="AE43" i="1"/>
  <c r="AE51" i="1"/>
  <c r="AE59" i="1"/>
  <c r="AE67" i="1"/>
  <c r="AE75" i="1"/>
  <c r="AE83" i="1"/>
  <c r="AE91" i="1"/>
  <c r="AE99" i="1"/>
  <c r="AE28" i="1"/>
  <c r="AE44" i="1"/>
  <c r="AE52" i="1"/>
  <c r="AE68" i="1"/>
  <c r="AE76" i="1"/>
  <c r="AE92" i="1"/>
  <c r="AE100" i="1"/>
  <c r="AE21" i="1"/>
  <c r="AE45" i="1"/>
  <c r="AE69" i="1"/>
  <c r="AE85" i="1"/>
  <c r="AE101" i="1"/>
  <c r="AE22" i="1"/>
  <c r="AE46" i="1"/>
  <c r="AE70" i="1"/>
  <c r="AE94" i="1"/>
  <c r="AE23" i="1"/>
  <c r="AE39" i="1"/>
  <c r="AE55" i="1"/>
  <c r="AE79" i="1"/>
  <c r="AE8" i="1"/>
  <c r="AE32" i="1"/>
  <c r="AE56" i="1"/>
  <c r="AE64" i="1"/>
  <c r="AE72" i="1"/>
  <c r="AE96" i="1"/>
  <c r="AE9" i="1"/>
  <c r="AE65" i="1"/>
  <c r="AE97" i="1"/>
  <c r="AE4" i="1"/>
  <c r="AE12" i="1"/>
  <c r="AE20" i="1"/>
  <c r="AE36" i="1"/>
  <c r="AE60" i="1"/>
  <c r="AE84" i="1"/>
  <c r="AE37" i="1"/>
  <c r="AE53" i="1"/>
  <c r="AE77" i="1"/>
  <c r="AE6" i="1"/>
  <c r="AE30" i="1"/>
  <c r="AE54" i="1"/>
  <c r="AE78" i="1"/>
  <c r="AE15" i="1"/>
  <c r="AE47" i="1"/>
  <c r="AE71" i="1"/>
  <c r="AE95" i="1"/>
  <c r="AE24" i="1"/>
  <c r="AE48" i="1"/>
  <c r="AE88" i="1"/>
  <c r="AE25" i="1"/>
  <c r="AE33" i="1"/>
  <c r="AE41" i="1"/>
  <c r="AE57" i="1"/>
  <c r="AE81" i="1"/>
  <c r="AE5" i="1"/>
  <c r="AE13" i="1"/>
  <c r="AE29" i="1"/>
  <c r="AE61" i="1"/>
  <c r="AE93" i="1"/>
  <c r="AE14" i="1"/>
  <c r="AE38" i="1"/>
  <c r="AE62" i="1"/>
  <c r="AE86" i="1"/>
  <c r="AE7" i="1"/>
  <c r="AE31" i="1"/>
  <c r="AE63" i="1"/>
  <c r="AE87" i="1"/>
  <c r="AE16" i="1"/>
  <c r="AE40" i="1"/>
  <c r="AE80" i="1"/>
  <c r="AE17" i="1"/>
  <c r="AE49" i="1"/>
  <c r="AE89" i="1"/>
  <c r="AE10" i="1"/>
  <c r="AE18" i="1"/>
  <c r="AE26" i="1"/>
  <c r="AE34" i="1"/>
  <c r="AE42" i="1"/>
  <c r="AE50" i="1"/>
  <c r="AE58" i="1"/>
  <c r="AE66" i="1"/>
  <c r="AE74" i="1"/>
  <c r="AE82" i="1"/>
  <c r="AE90" i="1"/>
  <c r="AE98" i="1"/>
  <c r="AE73" i="1"/>
  <c r="AG102" i="1"/>
  <c r="AB102" i="1"/>
  <c r="Q102" i="1"/>
  <c r="PN127" i="6" l="1"/>
  <c r="PO3" i="6"/>
  <c r="PO127" i="6" s="1"/>
  <c r="KO127" i="6"/>
  <c r="KP3" i="6"/>
  <c r="KP127" i="6" s="1"/>
  <c r="AQ127" i="6"/>
  <c r="TD3" i="6"/>
  <c r="AR127" i="6"/>
  <c r="RH3" i="6"/>
  <c r="RH127" i="6" s="1"/>
  <c r="RG127" i="6"/>
  <c r="IX127" i="6"/>
  <c r="IY3" i="6"/>
  <c r="IY127" i="6" s="1"/>
  <c r="SZ127" i="6"/>
  <c r="TA3" i="6"/>
  <c r="TA127" i="6" s="1"/>
  <c r="DY127" i="6"/>
  <c r="DZ127" i="6"/>
  <c r="CH127" i="6"/>
  <c r="CI3" i="6"/>
  <c r="CI127" i="6" s="1"/>
  <c r="HH3" i="6"/>
  <c r="FP127" i="6"/>
  <c r="FQ127" i="6"/>
  <c r="MF127" i="6"/>
  <c r="MG3" i="6"/>
  <c r="MG127" i="6" s="1"/>
  <c r="TA20" i="4"/>
  <c r="TB20" i="4" s="1"/>
  <c r="TA23" i="4"/>
  <c r="TB23" i="4" s="1"/>
  <c r="MH18" i="4"/>
  <c r="TA18" i="4"/>
  <c r="TB18" i="4" s="1"/>
  <c r="TA22" i="4"/>
  <c r="TB22" i="4" s="1"/>
  <c r="TA27" i="4"/>
  <c r="TB27" i="4" s="1"/>
  <c r="TA29" i="4"/>
  <c r="TB29" i="4" s="1"/>
  <c r="AS40" i="4"/>
  <c r="KQ57" i="4"/>
  <c r="TA57" i="4"/>
  <c r="TB57" i="4" s="1"/>
  <c r="AS49" i="4"/>
  <c r="AS12" i="4"/>
  <c r="NY47" i="4"/>
  <c r="TA47" i="4"/>
  <c r="TB47" i="4" s="1"/>
  <c r="AS15" i="4"/>
  <c r="MH24" i="4"/>
  <c r="TA24" i="4"/>
  <c r="TB24" i="4" s="1"/>
  <c r="TA53" i="4"/>
  <c r="TB53" i="4" s="1"/>
  <c r="AS53" i="4"/>
  <c r="AS48" i="4"/>
  <c r="AS71" i="4"/>
  <c r="TA71" i="4"/>
  <c r="TB71" i="4" s="1"/>
  <c r="TA62" i="4"/>
  <c r="TB62" i="4" s="1"/>
  <c r="AS62" i="4"/>
  <c r="EA28" i="4"/>
  <c r="TA28" i="4"/>
  <c r="TB28" i="4" s="1"/>
  <c r="IZ58" i="4"/>
  <c r="TA58" i="4"/>
  <c r="TB58" i="4" s="1"/>
  <c r="AS52" i="4"/>
  <c r="NY66" i="4"/>
  <c r="TA66" i="4"/>
  <c r="TB66" i="4" s="1"/>
  <c r="AS16" i="4"/>
  <c r="AS10" i="4"/>
  <c r="SW116" i="5"/>
  <c r="SX3" i="5"/>
  <c r="SX116" i="5" s="1"/>
  <c r="HH116" i="5"/>
  <c r="HI3" i="5"/>
  <c r="HI116" i="5" s="1"/>
  <c r="AS92" i="4"/>
  <c r="TA46" i="4"/>
  <c r="TB46" i="4" s="1"/>
  <c r="TA64" i="4"/>
  <c r="TB64" i="4" s="1"/>
  <c r="KO32" i="4"/>
  <c r="KP32" i="4" s="1"/>
  <c r="KQ32" i="4" s="1"/>
  <c r="AS9" i="4"/>
  <c r="AS74" i="4"/>
  <c r="AS63" i="4"/>
  <c r="KP108" i="4"/>
  <c r="KQ108" i="4" s="1"/>
  <c r="MG116" i="5"/>
  <c r="MH3" i="5"/>
  <c r="MH116" i="5" s="1"/>
  <c r="RF116" i="5"/>
  <c r="RG3" i="5"/>
  <c r="RG116" i="5" s="1"/>
  <c r="TA25" i="4"/>
  <c r="TB25" i="4" s="1"/>
  <c r="FQ116" i="5"/>
  <c r="FR3" i="5"/>
  <c r="FR116" i="5" s="1"/>
  <c r="AS11" i="4"/>
  <c r="AS112" i="4"/>
  <c r="AS44" i="4"/>
  <c r="CI116" i="5"/>
  <c r="CJ3" i="5"/>
  <c r="CJ116" i="5" s="1"/>
  <c r="AR116" i="5"/>
  <c r="TA3" i="5"/>
  <c r="AS3" i="5"/>
  <c r="AS116" i="5" s="1"/>
  <c r="KP50" i="4"/>
  <c r="KQ50" i="4" s="1"/>
  <c r="KP116" i="5"/>
  <c r="KQ3" i="5"/>
  <c r="KQ116" i="5" s="1"/>
  <c r="AS68" i="4"/>
  <c r="TA68" i="4"/>
  <c r="TB68" i="4" s="1"/>
  <c r="AS99" i="4"/>
  <c r="KO100" i="4"/>
  <c r="KP100" i="4" s="1"/>
  <c r="KQ100" i="4" s="1"/>
  <c r="AS5" i="4"/>
  <c r="AS113" i="4"/>
  <c r="IY116" i="5"/>
  <c r="IZ3" i="5"/>
  <c r="IZ116" i="5" s="1"/>
  <c r="KO40" i="4"/>
  <c r="KP40" i="4" s="1"/>
  <c r="KQ40" i="4" s="1"/>
  <c r="AS55" i="4"/>
  <c r="KP56" i="4"/>
  <c r="KQ56" i="4" s="1"/>
  <c r="KP52" i="4"/>
  <c r="KQ52" i="4" s="1"/>
  <c r="TA30" i="4"/>
  <c r="TB30" i="4" s="1"/>
  <c r="TA19" i="4"/>
  <c r="TB19" i="4" s="1"/>
  <c r="AS6" i="4"/>
  <c r="AS7" i="4"/>
  <c r="KO41" i="4"/>
  <c r="KP41" i="4" s="1"/>
  <c r="KQ41" i="4" s="1"/>
  <c r="KP83" i="4"/>
  <c r="KQ83" i="4" s="1"/>
  <c r="AS31" i="4"/>
  <c r="KP110" i="4"/>
  <c r="KQ110" i="4" s="1"/>
  <c r="KP93" i="4"/>
  <c r="KQ93" i="4" s="1"/>
  <c r="KP82" i="4"/>
  <c r="KQ82" i="4" s="1"/>
  <c r="KP87" i="4"/>
  <c r="KQ87" i="4" s="1"/>
  <c r="KO72" i="4"/>
  <c r="KP72" i="4" s="1"/>
  <c r="KQ72" i="4" s="1"/>
  <c r="KO35" i="4"/>
  <c r="KP35" i="4" s="1"/>
  <c r="KQ35" i="4" s="1"/>
  <c r="AS4" i="4"/>
  <c r="KP104" i="4"/>
  <c r="KQ104" i="4" s="1"/>
  <c r="KP34" i="4"/>
  <c r="KQ34" i="4" s="1"/>
  <c r="KO111" i="4"/>
  <c r="KP111" i="4" s="1"/>
  <c r="KQ111" i="4" s="1"/>
  <c r="PO116" i="5"/>
  <c r="PP3" i="5"/>
  <c r="PP116" i="5" s="1"/>
  <c r="KP37" i="4"/>
  <c r="KQ37" i="4" s="1"/>
  <c r="KP97" i="4"/>
  <c r="KQ97" i="4" s="1"/>
  <c r="KO106" i="4"/>
  <c r="KP106" i="4" s="1"/>
  <c r="KQ106" i="4" s="1"/>
  <c r="AS50" i="4"/>
  <c r="AS14" i="4"/>
  <c r="DZ116" i="5"/>
  <c r="EA3" i="5"/>
  <c r="EA116" i="5" s="1"/>
  <c r="TA26" i="4"/>
  <c r="TB26" i="4" s="1"/>
  <c r="AS8" i="4"/>
  <c r="AR104" i="4"/>
  <c r="TA21" i="4"/>
  <c r="TB21" i="4" s="1"/>
  <c r="KO73" i="4"/>
  <c r="KP73" i="4" s="1"/>
  <c r="KQ73" i="4" s="1"/>
  <c r="KP38" i="4"/>
  <c r="KQ38" i="4" s="1"/>
  <c r="SX84" i="4"/>
  <c r="NY78" i="4"/>
  <c r="NY98" i="4"/>
  <c r="NY81" i="4"/>
  <c r="NY33" i="4"/>
  <c r="NY32" i="4"/>
  <c r="NY73" i="4"/>
  <c r="NY111" i="4"/>
  <c r="NY35" i="4"/>
  <c r="NY99" i="4"/>
  <c r="NY105" i="4"/>
  <c r="NY77" i="4"/>
  <c r="NY87" i="4"/>
  <c r="NY95" i="4"/>
  <c r="NY86" i="4"/>
  <c r="NY60" i="4"/>
  <c r="NY91" i="4"/>
  <c r="NY67" i="4"/>
  <c r="NY72" i="4"/>
  <c r="NY39" i="4"/>
  <c r="NY103" i="4"/>
  <c r="NY113" i="4"/>
  <c r="NY88" i="4"/>
  <c r="NY65" i="4"/>
  <c r="NY51" i="4"/>
  <c r="NY49" i="4"/>
  <c r="NY79" i="4"/>
  <c r="NY75" i="4"/>
  <c r="NY108" i="4"/>
  <c r="NY114" i="4"/>
  <c r="NY36" i="4"/>
  <c r="NY40" i="4"/>
  <c r="NY110" i="4"/>
  <c r="NY48" i="4"/>
  <c r="NY101" i="4"/>
  <c r="NY55" i="4"/>
  <c r="NY61" i="4"/>
  <c r="NY69" i="4"/>
  <c r="NY97" i="4"/>
  <c r="NY70" i="4"/>
  <c r="NY115" i="4"/>
  <c r="NY93" i="4"/>
  <c r="NY90" i="4"/>
  <c r="NY34" i="4"/>
  <c r="NY89" i="4"/>
  <c r="NY59" i="4"/>
  <c r="NY50" i="4"/>
  <c r="NY45" i="4"/>
  <c r="NY41" i="4"/>
  <c r="NY104" i="4"/>
  <c r="NY74" i="4"/>
  <c r="NY42" i="4"/>
  <c r="NY94" i="4"/>
  <c r="NY80" i="4"/>
  <c r="NY82" i="4"/>
  <c r="NY44" i="4"/>
  <c r="NY92" i="4"/>
  <c r="NY112" i="4"/>
  <c r="NY63" i="4"/>
  <c r="NY38" i="4"/>
  <c r="NY83" i="4"/>
  <c r="NY37" i="4"/>
  <c r="NY96" i="4"/>
  <c r="NY109" i="4"/>
  <c r="NY106" i="4"/>
  <c r="NY84" i="4"/>
  <c r="NY52" i="4"/>
  <c r="IX101" i="4"/>
  <c r="IY101" i="4" s="1"/>
  <c r="IZ101" i="4" s="1"/>
  <c r="IX98" i="4"/>
  <c r="IY98" i="4" s="1"/>
  <c r="IZ98" i="4" s="1"/>
  <c r="IX100" i="4"/>
  <c r="IY100" i="4" s="1"/>
  <c r="IZ100" i="4" s="1"/>
  <c r="IZ61" i="4"/>
  <c r="IZ55" i="4"/>
  <c r="IY107" i="4"/>
  <c r="IZ107" i="4" s="1"/>
  <c r="IY113" i="4"/>
  <c r="IZ113" i="4" s="1"/>
  <c r="IZ76" i="4"/>
  <c r="IZ82" i="4"/>
  <c r="IY94" i="4"/>
  <c r="IZ94" i="4" s="1"/>
  <c r="IY87" i="4"/>
  <c r="IZ87" i="4" s="1"/>
  <c r="IY93" i="4"/>
  <c r="IZ93" i="4" s="1"/>
  <c r="IZ60" i="4"/>
  <c r="IY51" i="4"/>
  <c r="IZ51" i="4" s="1"/>
  <c r="IZ104" i="4"/>
  <c r="IY99" i="4"/>
  <c r="IZ99" i="4" s="1"/>
  <c r="IZ65" i="4"/>
  <c r="IZ50" i="4"/>
  <c r="IZ89" i="4"/>
  <c r="IZ39" i="4"/>
  <c r="IZ72" i="4"/>
  <c r="IZ75" i="4"/>
  <c r="IZ84" i="4"/>
  <c r="IY111" i="4"/>
  <c r="IZ111" i="4" s="1"/>
  <c r="IY95" i="4"/>
  <c r="IZ95" i="4" s="1"/>
  <c r="IY35" i="4"/>
  <c r="IZ35" i="4" s="1"/>
  <c r="IZ67" i="4"/>
  <c r="IZ102" i="4"/>
  <c r="IZ77" i="4"/>
  <c r="IZ54" i="4"/>
  <c r="IZ40" i="4"/>
  <c r="IZ34" i="4"/>
  <c r="IZ105" i="4"/>
  <c r="IZ32" i="4"/>
  <c r="IZ52" i="4"/>
  <c r="IZ31" i="4"/>
  <c r="IY38" i="4"/>
  <c r="IZ38" i="4" s="1"/>
  <c r="IY43" i="4"/>
  <c r="IZ43" i="4" s="1"/>
  <c r="IY96" i="4"/>
  <c r="IZ96" i="4" s="1"/>
  <c r="IY36" i="4"/>
  <c r="IZ36" i="4" s="1"/>
  <c r="IY92" i="4"/>
  <c r="IZ92" i="4" s="1"/>
  <c r="IY37" i="4"/>
  <c r="IZ37" i="4" s="1"/>
  <c r="IY85" i="4"/>
  <c r="IZ85" i="4" s="1"/>
  <c r="IY56" i="4"/>
  <c r="IZ56" i="4" s="1"/>
  <c r="IY90" i="4"/>
  <c r="IZ90" i="4" s="1"/>
  <c r="IY106" i="4"/>
  <c r="IZ106" i="4" s="1"/>
  <c r="IZ33" i="4"/>
  <c r="IZ86" i="4"/>
  <c r="IZ80" i="4"/>
  <c r="IY45" i="4"/>
  <c r="IZ45" i="4" s="1"/>
  <c r="IZ49" i="4"/>
  <c r="IZ108" i="4"/>
  <c r="IZ114" i="4"/>
  <c r="IY97" i="4"/>
  <c r="IZ97" i="4" s="1"/>
  <c r="IY109" i="4"/>
  <c r="IZ109" i="4" s="1"/>
  <c r="IZ42" i="4"/>
  <c r="IZ48" i="4"/>
  <c r="IZ81" i="4"/>
  <c r="IZ115" i="4"/>
  <c r="IZ83" i="4"/>
  <c r="IZ70" i="4"/>
  <c r="IZ78" i="4"/>
  <c r="IY74" i="4"/>
  <c r="IZ74" i="4" s="1"/>
  <c r="IY88" i="4"/>
  <c r="IZ88" i="4" s="1"/>
  <c r="IY44" i="4"/>
  <c r="IZ44" i="4" s="1"/>
  <c r="IY73" i="4"/>
  <c r="IZ73" i="4" s="1"/>
  <c r="IY112" i="4"/>
  <c r="IZ112" i="4" s="1"/>
  <c r="IY103" i="4"/>
  <c r="IZ103" i="4" s="1"/>
  <c r="IY41" i="4"/>
  <c r="IZ41" i="4" s="1"/>
  <c r="IY79" i="4"/>
  <c r="IZ79" i="4" s="1"/>
  <c r="IY110" i="4"/>
  <c r="IZ110" i="4" s="1"/>
  <c r="IY63" i="4"/>
  <c r="IZ63" i="4" s="1"/>
  <c r="HG13" i="4"/>
  <c r="HH13" i="4" s="1"/>
  <c r="HI13" i="4" s="1"/>
  <c r="HG12" i="4"/>
  <c r="HH12" i="4" s="1"/>
  <c r="HI12" i="4" s="1"/>
  <c r="HG92" i="4"/>
  <c r="HH92" i="4" s="1"/>
  <c r="HI92" i="4" s="1"/>
  <c r="HG104" i="4"/>
  <c r="HH104" i="4" s="1"/>
  <c r="HI104" i="4" s="1"/>
  <c r="HG82" i="4"/>
  <c r="HH82" i="4" s="1"/>
  <c r="HI82" i="4" s="1"/>
  <c r="HG107" i="4"/>
  <c r="HH107" i="4" s="1"/>
  <c r="HI107" i="4" s="1"/>
  <c r="HG34" i="4"/>
  <c r="HH34" i="4" s="1"/>
  <c r="HI34" i="4" s="1"/>
  <c r="HG99" i="4"/>
  <c r="HH99" i="4" s="1"/>
  <c r="HI99" i="4" s="1"/>
  <c r="HG35" i="4"/>
  <c r="HH35" i="4" s="1"/>
  <c r="HI35" i="4" s="1"/>
  <c r="HG70" i="4"/>
  <c r="HH70" i="4" s="1"/>
  <c r="HI70" i="4" s="1"/>
  <c r="HG7" i="4"/>
  <c r="HH7" i="4" s="1"/>
  <c r="HI7" i="4" s="1"/>
  <c r="HG38" i="4"/>
  <c r="HH38" i="4" s="1"/>
  <c r="HI38" i="4" s="1"/>
  <c r="HG102" i="4"/>
  <c r="HH102" i="4" s="1"/>
  <c r="HI102" i="4" s="1"/>
  <c r="HG5" i="4"/>
  <c r="HH5" i="4" s="1"/>
  <c r="HI5" i="4" s="1"/>
  <c r="HG106" i="4"/>
  <c r="HH106" i="4" s="1"/>
  <c r="HI106" i="4" s="1"/>
  <c r="HG31" i="4"/>
  <c r="HH31" i="4" s="1"/>
  <c r="HI31" i="4" s="1"/>
  <c r="HG94" i="4"/>
  <c r="HH94" i="4" s="1"/>
  <c r="HI94" i="4" s="1"/>
  <c r="HG108" i="4"/>
  <c r="HH108" i="4" s="1"/>
  <c r="HI108" i="4" s="1"/>
  <c r="HG48" i="4"/>
  <c r="HH48" i="4" s="1"/>
  <c r="HI48" i="4" s="1"/>
  <c r="HG44" i="4"/>
  <c r="HH44" i="4" s="1"/>
  <c r="HI44" i="4" s="1"/>
  <c r="HG85" i="4"/>
  <c r="HH85" i="4" s="1"/>
  <c r="HI85" i="4" s="1"/>
  <c r="HG86" i="4"/>
  <c r="HH86" i="4" s="1"/>
  <c r="HI86" i="4" s="1"/>
  <c r="HG100" i="4"/>
  <c r="HH100" i="4" s="1"/>
  <c r="HI100" i="4" s="1"/>
  <c r="HG83" i="4"/>
  <c r="HH83" i="4" s="1"/>
  <c r="HI83" i="4" s="1"/>
  <c r="HG42" i="4"/>
  <c r="HH42" i="4" s="1"/>
  <c r="HI42" i="4" s="1"/>
  <c r="HG78" i="4"/>
  <c r="HH78" i="4" s="1"/>
  <c r="HI78" i="4" s="1"/>
  <c r="HG113" i="4"/>
  <c r="HH113" i="4" s="1"/>
  <c r="HI113" i="4" s="1"/>
  <c r="HG15" i="4"/>
  <c r="HH15" i="4" s="1"/>
  <c r="HI15" i="4" s="1"/>
  <c r="HG96" i="4"/>
  <c r="HH96" i="4" s="1"/>
  <c r="HI96" i="4" s="1"/>
  <c r="HG61" i="4"/>
  <c r="HH61" i="4" s="1"/>
  <c r="HI61" i="4" s="1"/>
  <c r="HG89" i="4"/>
  <c r="HH89" i="4" s="1"/>
  <c r="HI89" i="4" s="1"/>
  <c r="HG110" i="4"/>
  <c r="HH110" i="4" s="1"/>
  <c r="HI110" i="4" s="1"/>
  <c r="HG90" i="4"/>
  <c r="HH90" i="4" s="1"/>
  <c r="HI90" i="4" s="1"/>
  <c r="HG52" i="4"/>
  <c r="HH52" i="4" s="1"/>
  <c r="HI52" i="4" s="1"/>
  <c r="HG16" i="4"/>
  <c r="HH16" i="4" s="1"/>
  <c r="HI16" i="4" s="1"/>
  <c r="HG54" i="4"/>
  <c r="HH54" i="4" s="1"/>
  <c r="HI54" i="4" s="1"/>
  <c r="HG84" i="4"/>
  <c r="HH84" i="4" s="1"/>
  <c r="HI84" i="4" s="1"/>
  <c r="HG77" i="4"/>
  <c r="HH77" i="4" s="1"/>
  <c r="HI77" i="4" s="1"/>
  <c r="HG8" i="4"/>
  <c r="HH8" i="4" s="1"/>
  <c r="HI8" i="4" s="1"/>
  <c r="HG45" i="4"/>
  <c r="HH45" i="4" s="1"/>
  <c r="HI45" i="4" s="1"/>
  <c r="HG51" i="4"/>
  <c r="HH51" i="4" s="1"/>
  <c r="HI51" i="4" s="1"/>
  <c r="HG114" i="4"/>
  <c r="HH114" i="4" s="1"/>
  <c r="HI114" i="4" s="1"/>
  <c r="HG75" i="4"/>
  <c r="HH75" i="4" s="1"/>
  <c r="HI75" i="4" s="1"/>
  <c r="HG93" i="4"/>
  <c r="HH93" i="4" s="1"/>
  <c r="HI93" i="4" s="1"/>
  <c r="HG33" i="4"/>
  <c r="HH33" i="4" s="1"/>
  <c r="HI33" i="4" s="1"/>
  <c r="HG14" i="4"/>
  <c r="HH14" i="4" s="1"/>
  <c r="HI14" i="4" s="1"/>
  <c r="HG43" i="4"/>
  <c r="HH43" i="4" s="1"/>
  <c r="HI43" i="4" s="1"/>
  <c r="HG88" i="4"/>
  <c r="HH88" i="4" s="1"/>
  <c r="HI88" i="4" s="1"/>
  <c r="HG101" i="4"/>
  <c r="HH101" i="4" s="1"/>
  <c r="HI101" i="4" s="1"/>
  <c r="HG91" i="4"/>
  <c r="HH91" i="4" s="1"/>
  <c r="HI91" i="4" s="1"/>
  <c r="HG37" i="4"/>
  <c r="HH37" i="4" s="1"/>
  <c r="HI37" i="4" s="1"/>
  <c r="HG95" i="4"/>
  <c r="HH95" i="4" s="1"/>
  <c r="HI95" i="4" s="1"/>
  <c r="HG80" i="4"/>
  <c r="HH80" i="4" s="1"/>
  <c r="HI80" i="4" s="1"/>
  <c r="HG105" i="4"/>
  <c r="HH105" i="4" s="1"/>
  <c r="HI105" i="4" s="1"/>
  <c r="HG32" i="4"/>
  <c r="HH32" i="4" s="1"/>
  <c r="HI32" i="4" s="1"/>
  <c r="HG67" i="4"/>
  <c r="HH67" i="4" s="1"/>
  <c r="HI67" i="4" s="1"/>
  <c r="HG69" i="4"/>
  <c r="HH69" i="4" s="1"/>
  <c r="HI69" i="4" s="1"/>
  <c r="HG40" i="4"/>
  <c r="HH40" i="4" s="1"/>
  <c r="HI40" i="4" s="1"/>
  <c r="HG36" i="4"/>
  <c r="HH36" i="4" s="1"/>
  <c r="HI36" i="4" s="1"/>
  <c r="HG111" i="4"/>
  <c r="HH111" i="4" s="1"/>
  <c r="HI111" i="4" s="1"/>
  <c r="HG65" i="4"/>
  <c r="HH65" i="4" s="1"/>
  <c r="HI65" i="4" s="1"/>
  <c r="HG60" i="4"/>
  <c r="HH60" i="4" s="1"/>
  <c r="HI60" i="4" s="1"/>
  <c r="HG9" i="4"/>
  <c r="HH9" i="4" s="1"/>
  <c r="HI9" i="4" s="1"/>
  <c r="HG11" i="4"/>
  <c r="HH11" i="4" s="1"/>
  <c r="HI11" i="4" s="1"/>
  <c r="HG55" i="4"/>
  <c r="HH55" i="4" s="1"/>
  <c r="HI55" i="4" s="1"/>
  <c r="HG41" i="4"/>
  <c r="HH41" i="4" s="1"/>
  <c r="HI41" i="4" s="1"/>
  <c r="HG59" i="4"/>
  <c r="HH59" i="4" s="1"/>
  <c r="HI59" i="4" s="1"/>
  <c r="HG112" i="4"/>
  <c r="HH112" i="4" s="1"/>
  <c r="HI112" i="4" s="1"/>
  <c r="HG49" i="4"/>
  <c r="HH49" i="4" s="1"/>
  <c r="HI49" i="4" s="1"/>
  <c r="HG97" i="4"/>
  <c r="HH97" i="4" s="1"/>
  <c r="HI97" i="4" s="1"/>
  <c r="HG109" i="4"/>
  <c r="HH109" i="4" s="1"/>
  <c r="HI109" i="4" s="1"/>
  <c r="HG74" i="4"/>
  <c r="HH74" i="4" s="1"/>
  <c r="HI74" i="4" s="1"/>
  <c r="HG63" i="4"/>
  <c r="HH63" i="4" s="1"/>
  <c r="HI63" i="4" s="1"/>
  <c r="HG50" i="4"/>
  <c r="HH50" i="4" s="1"/>
  <c r="HI50" i="4" s="1"/>
  <c r="HG39" i="4"/>
  <c r="HH39" i="4" s="1"/>
  <c r="HI39" i="4" s="1"/>
  <c r="HG87" i="4"/>
  <c r="HH87" i="4" s="1"/>
  <c r="HI87" i="4" s="1"/>
  <c r="HG72" i="4"/>
  <c r="HH72" i="4" s="1"/>
  <c r="HI72" i="4" s="1"/>
  <c r="HG79" i="4"/>
  <c r="HH79" i="4" s="1"/>
  <c r="HI79" i="4" s="1"/>
  <c r="HG73" i="4"/>
  <c r="HH73" i="4" s="1"/>
  <c r="HI73" i="4" s="1"/>
  <c r="HG76" i="4"/>
  <c r="HH76" i="4" s="1"/>
  <c r="HI76" i="4" s="1"/>
  <c r="HG81" i="4"/>
  <c r="HH81" i="4" s="1"/>
  <c r="HI81" i="4" s="1"/>
  <c r="HG115" i="4"/>
  <c r="HH115" i="4" s="1"/>
  <c r="HI115" i="4" s="1"/>
  <c r="HG6" i="4"/>
  <c r="HH6" i="4" s="1"/>
  <c r="HI6" i="4" s="1"/>
  <c r="HG10" i="4"/>
  <c r="HH10" i="4" s="1"/>
  <c r="HI10" i="4" s="1"/>
  <c r="HG56" i="4"/>
  <c r="HH56" i="4" s="1"/>
  <c r="HI56" i="4" s="1"/>
  <c r="HG103" i="4"/>
  <c r="HH103" i="4" s="1"/>
  <c r="HI103" i="4" s="1"/>
  <c r="HG4" i="4"/>
  <c r="HH4" i="4" s="1"/>
  <c r="HI4" i="4" s="1"/>
  <c r="DZ8" i="4"/>
  <c r="EA8" i="4" s="1"/>
  <c r="EA10" i="4"/>
  <c r="EA15" i="4"/>
  <c r="EA16" i="4"/>
  <c r="EA14" i="4"/>
  <c r="EA9" i="4"/>
  <c r="EA11" i="4"/>
  <c r="DZ13" i="4"/>
  <c r="DY102" i="4"/>
  <c r="DZ102" i="4" s="1"/>
  <c r="EA102" i="4" s="1"/>
  <c r="EA4" i="4"/>
  <c r="EA5" i="4"/>
  <c r="DZ7" i="4"/>
  <c r="EA7" i="4" s="1"/>
  <c r="DZ12" i="4"/>
  <c r="EA12" i="4" s="1"/>
  <c r="CJ111" i="4"/>
  <c r="CJ107" i="4"/>
  <c r="CI56" i="4"/>
  <c r="CJ56" i="4" s="1"/>
  <c r="CI112" i="4"/>
  <c r="CJ112" i="4" s="1"/>
  <c r="CI88" i="4"/>
  <c r="CJ88" i="4" s="1"/>
  <c r="CI90" i="4"/>
  <c r="CJ90" i="4" s="1"/>
  <c r="CJ70" i="4"/>
  <c r="CI93" i="4"/>
  <c r="CJ93" i="4" s="1"/>
  <c r="CI40" i="4"/>
  <c r="CJ40" i="4" s="1"/>
  <c r="CI104" i="4"/>
  <c r="CJ104" i="4" s="1"/>
  <c r="CI39" i="4"/>
  <c r="CJ39" i="4" s="1"/>
  <c r="CI44" i="4"/>
  <c r="CJ44" i="4" s="1"/>
  <c r="CI114" i="4"/>
  <c r="CJ114" i="4" s="1"/>
  <c r="CI32" i="4"/>
  <c r="CJ32" i="4" s="1"/>
  <c r="CI74" i="4"/>
  <c r="CJ74" i="4" s="1"/>
  <c r="CI115" i="4"/>
  <c r="CJ115" i="4" s="1"/>
  <c r="CJ72" i="4"/>
  <c r="CJ69" i="4"/>
  <c r="CJ75" i="4"/>
  <c r="CJ81" i="4"/>
  <c r="CJ63" i="4"/>
  <c r="CJ79" i="4"/>
  <c r="CJ37" i="4"/>
  <c r="CJ42" i="4"/>
  <c r="CI34" i="4"/>
  <c r="CJ34" i="4" s="1"/>
  <c r="CI106" i="4"/>
  <c r="CJ106" i="4" s="1"/>
  <c r="CI54" i="4"/>
  <c r="CJ54" i="4" s="1"/>
  <c r="CI101" i="4"/>
  <c r="CJ101" i="4" s="1"/>
  <c r="CJ65" i="4"/>
  <c r="CJ33" i="4"/>
  <c r="CJ50" i="4"/>
  <c r="CJ86" i="4"/>
  <c r="CJ87" i="4"/>
  <c r="CJ110" i="4"/>
  <c r="CJ59" i="4"/>
  <c r="CJ51" i="4"/>
  <c r="CI41" i="4"/>
  <c r="CJ41" i="4" s="1"/>
  <c r="CI100" i="4"/>
  <c r="CJ100" i="4" s="1"/>
  <c r="CI55" i="4"/>
  <c r="CJ55" i="4" s="1"/>
  <c r="CI96" i="4"/>
  <c r="CJ96" i="4" s="1"/>
  <c r="CI91" i="4"/>
  <c r="CJ91" i="4" s="1"/>
  <c r="CJ84" i="4"/>
  <c r="CJ113" i="4"/>
  <c r="CJ83" i="4"/>
  <c r="CJ109" i="4"/>
  <c r="CJ103" i="4"/>
  <c r="CJ60" i="4"/>
  <c r="CJ43" i="4"/>
  <c r="CJ99" i="4"/>
  <c r="CJ97" i="4"/>
  <c r="CJ35" i="4"/>
  <c r="CJ85" i="4"/>
  <c r="CJ77" i="4"/>
  <c r="CJ61" i="4"/>
  <c r="CJ108" i="4"/>
  <c r="CJ94" i="4"/>
  <c r="CJ76" i="4"/>
  <c r="CJ78" i="4"/>
  <c r="CJ52" i="4"/>
  <c r="CI82" i="4"/>
  <c r="CJ82" i="4" s="1"/>
  <c r="CI49" i="4"/>
  <c r="CJ49" i="4" s="1"/>
  <c r="CI80" i="4"/>
  <c r="CJ80" i="4" s="1"/>
  <c r="CI45" i="4"/>
  <c r="CJ45" i="4" s="1"/>
  <c r="CI73" i="4"/>
  <c r="CJ73" i="4" s="1"/>
  <c r="CI105" i="4"/>
  <c r="CJ105" i="4" s="1"/>
  <c r="CI36" i="4"/>
  <c r="CJ36" i="4" s="1"/>
  <c r="CI48" i="4"/>
  <c r="CJ48" i="4" s="1"/>
  <c r="CI102" i="4"/>
  <c r="CJ102" i="4" s="1"/>
  <c r="CI38" i="4"/>
  <c r="CJ38" i="4" s="1"/>
  <c r="AQ34" i="4"/>
  <c r="AR34" i="4" s="1"/>
  <c r="AR88" i="4"/>
  <c r="AR103" i="4"/>
  <c r="AR35" i="4"/>
  <c r="AR110" i="4"/>
  <c r="AR39" i="4"/>
  <c r="AR38" i="4"/>
  <c r="AR42" i="4"/>
  <c r="AR95" i="4"/>
  <c r="AR60" i="4"/>
  <c r="AR36" i="4"/>
  <c r="AR94" i="4"/>
  <c r="AR61" i="4"/>
  <c r="AR67" i="4"/>
  <c r="AR41" i="4"/>
  <c r="AR98" i="4"/>
  <c r="AR91" i="4"/>
  <c r="AR79" i="4"/>
  <c r="AR100" i="4"/>
  <c r="AR109" i="4"/>
  <c r="AR106" i="4"/>
  <c r="AR37" i="4"/>
  <c r="AR56" i="4"/>
  <c r="AR114" i="4"/>
  <c r="AR89" i="4"/>
  <c r="AR105" i="4"/>
  <c r="AR33" i="4"/>
  <c r="AR115" i="4"/>
  <c r="AR72" i="4"/>
  <c r="AR86" i="4"/>
  <c r="AR82" i="4"/>
  <c r="AR45" i="4"/>
  <c r="AR102" i="4"/>
  <c r="AR70" i="4"/>
  <c r="AR96" i="4"/>
  <c r="AR69" i="4"/>
  <c r="AR84" i="4"/>
  <c r="AS84" i="4" s="1"/>
  <c r="AR81" i="4"/>
  <c r="AR78" i="4"/>
  <c r="AR65" i="4"/>
  <c r="AR77" i="4"/>
  <c r="AR111" i="4"/>
  <c r="AR101" i="4"/>
  <c r="AR32" i="4"/>
  <c r="AR75" i="4"/>
  <c r="AR87" i="4"/>
  <c r="AR83" i="4"/>
  <c r="AR90" i="4"/>
  <c r="AR85" i="4"/>
  <c r="AR51" i="4"/>
  <c r="AR97" i="4"/>
  <c r="AR80" i="4"/>
  <c r="AR108" i="4"/>
  <c r="AR107" i="4"/>
  <c r="AR73" i="4"/>
  <c r="AR43" i="4"/>
  <c r="AR93" i="4"/>
  <c r="AR76" i="4"/>
  <c r="AR54" i="4"/>
  <c r="AR59" i="4"/>
  <c r="DZ96" i="4"/>
  <c r="EA96" i="4" s="1"/>
  <c r="DZ95" i="4"/>
  <c r="EA95" i="4" s="1"/>
  <c r="DZ40" i="4"/>
  <c r="EA40" i="4" s="1"/>
  <c r="DZ59" i="4"/>
  <c r="EA59" i="4" s="1"/>
  <c r="DZ54" i="4"/>
  <c r="EA54" i="4" s="1"/>
  <c r="DZ93" i="4"/>
  <c r="EA93" i="4" s="1"/>
  <c r="DZ106" i="4"/>
  <c r="EA106" i="4" s="1"/>
  <c r="DZ52" i="4"/>
  <c r="EA52" i="4" s="1"/>
  <c r="DZ72" i="4"/>
  <c r="EA72" i="4" s="1"/>
  <c r="DZ111" i="4"/>
  <c r="EA111" i="4" s="1"/>
  <c r="DZ87" i="4"/>
  <c r="EA87" i="4" s="1"/>
  <c r="DZ91" i="4"/>
  <c r="EA91" i="4" s="1"/>
  <c r="DZ39" i="4"/>
  <c r="EA39" i="4" s="1"/>
  <c r="DZ97" i="4"/>
  <c r="EA97" i="4" s="1"/>
  <c r="DZ81" i="4"/>
  <c r="EA81" i="4" s="1"/>
  <c r="DZ49" i="4"/>
  <c r="EA49" i="4" s="1"/>
  <c r="DZ69" i="4"/>
  <c r="EA69" i="4" s="1"/>
  <c r="DZ80" i="4"/>
  <c r="EA80" i="4" s="1"/>
  <c r="DZ50" i="4"/>
  <c r="EA50" i="4" s="1"/>
  <c r="DZ84" i="4"/>
  <c r="EA84" i="4" s="1"/>
  <c r="DZ99" i="4"/>
  <c r="EA99" i="4" s="1"/>
  <c r="DZ78" i="4"/>
  <c r="EA78" i="4" s="1"/>
  <c r="DZ61" i="4"/>
  <c r="EA61" i="4" s="1"/>
  <c r="DZ82" i="4"/>
  <c r="EA82" i="4" s="1"/>
  <c r="DZ89" i="4"/>
  <c r="EA89" i="4" s="1"/>
  <c r="DZ42" i="4"/>
  <c r="EA42" i="4" s="1"/>
  <c r="DZ113" i="4"/>
  <c r="EA113" i="4" s="1"/>
  <c r="DZ67" i="4"/>
  <c r="EA67" i="4" s="1"/>
  <c r="DZ41" i="4"/>
  <c r="EA41" i="4" s="1"/>
  <c r="DZ70" i="4"/>
  <c r="EA70" i="4" s="1"/>
  <c r="DZ34" i="4"/>
  <c r="EA34" i="4" s="1"/>
  <c r="DZ94" i="4"/>
  <c r="EA94" i="4" s="1"/>
  <c r="DZ108" i="4"/>
  <c r="EA108" i="4" s="1"/>
  <c r="DZ88" i="4"/>
  <c r="EA88" i="4" s="1"/>
  <c r="DZ73" i="4"/>
  <c r="EA73" i="4" s="1"/>
  <c r="DZ100" i="4"/>
  <c r="EA100" i="4" s="1"/>
  <c r="DZ101" i="4"/>
  <c r="EA101" i="4" s="1"/>
  <c r="DZ107" i="4"/>
  <c r="EA107" i="4" s="1"/>
  <c r="DZ76" i="4"/>
  <c r="EA76" i="4" s="1"/>
  <c r="DZ32" i="4"/>
  <c r="EA32" i="4" s="1"/>
  <c r="DZ63" i="4"/>
  <c r="EA63" i="4" s="1"/>
  <c r="DZ104" i="4"/>
  <c r="EA104" i="4" s="1"/>
  <c r="DZ112" i="4"/>
  <c r="EA112" i="4" s="1"/>
  <c r="DZ38" i="4"/>
  <c r="EA38" i="4" s="1"/>
  <c r="DZ83" i="4"/>
  <c r="EA83" i="4" s="1"/>
  <c r="DZ35" i="4"/>
  <c r="EA35" i="4" s="1"/>
  <c r="DZ48" i="4"/>
  <c r="EA48" i="4" s="1"/>
  <c r="DZ103" i="4"/>
  <c r="EA103" i="4" s="1"/>
  <c r="DZ44" i="4"/>
  <c r="EA44" i="4" s="1"/>
  <c r="DZ75" i="4"/>
  <c r="EA75" i="4" s="1"/>
  <c r="DZ85" i="4"/>
  <c r="EA85" i="4" s="1"/>
  <c r="DZ105" i="4"/>
  <c r="EA105" i="4" s="1"/>
  <c r="DZ74" i="4"/>
  <c r="EA74" i="4" s="1"/>
  <c r="DZ37" i="4"/>
  <c r="EA37" i="4" s="1"/>
  <c r="DZ115" i="4"/>
  <c r="EA115" i="4" s="1"/>
  <c r="DZ110" i="4"/>
  <c r="EA110" i="4" s="1"/>
  <c r="DZ55" i="4"/>
  <c r="EA55" i="4" s="1"/>
  <c r="DZ92" i="4"/>
  <c r="EA92" i="4" s="1"/>
  <c r="DZ43" i="4"/>
  <c r="EA43" i="4" s="1"/>
  <c r="DZ31" i="4"/>
  <c r="EA31" i="4" s="1"/>
  <c r="DZ79" i="4"/>
  <c r="EA79" i="4" s="1"/>
  <c r="DZ51" i="4"/>
  <c r="EA51" i="4" s="1"/>
  <c r="DZ60" i="4"/>
  <c r="EA60" i="4" s="1"/>
  <c r="DZ90" i="4"/>
  <c r="EA90" i="4" s="1"/>
  <c r="DZ109" i="4"/>
  <c r="EA109" i="4" s="1"/>
  <c r="DZ77" i="4"/>
  <c r="EA77" i="4" s="1"/>
  <c r="DZ33" i="4"/>
  <c r="EA33" i="4" s="1"/>
  <c r="DZ114" i="4"/>
  <c r="EA114" i="4" s="1"/>
  <c r="DZ36" i="4"/>
  <c r="EA36" i="4" s="1"/>
  <c r="DZ56" i="4"/>
  <c r="EA56" i="4" s="1"/>
  <c r="DZ98" i="4"/>
  <c r="EA98" i="4" s="1"/>
  <c r="DZ45" i="4"/>
  <c r="EA45" i="4" s="1"/>
  <c r="DZ65" i="4"/>
  <c r="EA65" i="4" s="1"/>
  <c r="DZ86" i="4"/>
  <c r="EA86" i="4" s="1"/>
  <c r="FQ104" i="4"/>
  <c r="FR104" i="4" s="1"/>
  <c r="FQ51" i="4"/>
  <c r="FR51" i="4" s="1"/>
  <c r="FQ82" i="4"/>
  <c r="FR82" i="4" s="1"/>
  <c r="FQ76" i="4"/>
  <c r="FR76" i="4" s="1"/>
  <c r="FQ75" i="4"/>
  <c r="FR75" i="4" s="1"/>
  <c r="FQ44" i="4"/>
  <c r="FR44" i="4" s="1"/>
  <c r="FQ59" i="4"/>
  <c r="FR59" i="4" s="1"/>
  <c r="FQ49" i="4"/>
  <c r="FR49" i="4" s="1"/>
  <c r="FQ41" i="4"/>
  <c r="FR41" i="4" s="1"/>
  <c r="FQ106" i="4"/>
  <c r="FR106" i="4" s="1"/>
  <c r="FQ34" i="4"/>
  <c r="FR34" i="4" s="1"/>
  <c r="FQ54" i="4"/>
  <c r="FR54" i="4" s="1"/>
  <c r="FQ36" i="4"/>
  <c r="FR36" i="4" s="1"/>
  <c r="FQ102" i="4"/>
  <c r="FR102" i="4" s="1"/>
  <c r="FQ84" i="4"/>
  <c r="FR84" i="4" s="1"/>
  <c r="FQ79" i="4"/>
  <c r="FR79" i="4" s="1"/>
  <c r="FQ35" i="4"/>
  <c r="FR35" i="4" s="1"/>
  <c r="FQ42" i="4"/>
  <c r="FR42" i="4" s="1"/>
  <c r="FQ81" i="4"/>
  <c r="FR81" i="4" s="1"/>
  <c r="FQ92" i="4"/>
  <c r="FR92" i="4" s="1"/>
  <c r="FQ40" i="4"/>
  <c r="FR40" i="4" s="1"/>
  <c r="FQ105" i="4"/>
  <c r="FR105" i="4" s="1"/>
  <c r="FQ107" i="4"/>
  <c r="FR107" i="4" s="1"/>
  <c r="FQ65" i="4"/>
  <c r="FR65" i="4" s="1"/>
  <c r="FQ48" i="4"/>
  <c r="FR48" i="4" s="1"/>
  <c r="FQ38" i="4"/>
  <c r="FR38" i="4" s="1"/>
  <c r="FQ112" i="4"/>
  <c r="FR112" i="4" s="1"/>
  <c r="FQ87" i="4"/>
  <c r="FR87" i="4" s="1"/>
  <c r="FQ93" i="4"/>
  <c r="FR93" i="4" s="1"/>
  <c r="FQ60" i="4"/>
  <c r="FR60" i="4" s="1"/>
  <c r="FQ91" i="4"/>
  <c r="FR91" i="4" s="1"/>
  <c r="FQ88" i="4"/>
  <c r="FR88" i="4" s="1"/>
  <c r="FQ77" i="4"/>
  <c r="FR77" i="4" s="1"/>
  <c r="FQ108" i="4"/>
  <c r="FR108" i="4" s="1"/>
  <c r="FQ89" i="4"/>
  <c r="FR89" i="4" s="1"/>
  <c r="FQ96" i="4"/>
  <c r="FR96" i="4" s="1"/>
  <c r="FQ113" i="4"/>
  <c r="FR113" i="4" s="1"/>
  <c r="FQ39" i="4"/>
  <c r="FR39" i="4" s="1"/>
  <c r="FQ94" i="4"/>
  <c r="FR94" i="4" s="1"/>
  <c r="FQ73" i="4"/>
  <c r="FR73" i="4" s="1"/>
  <c r="FQ72" i="4"/>
  <c r="FR72" i="4" s="1"/>
  <c r="FQ110" i="4"/>
  <c r="FR110" i="4" s="1"/>
  <c r="FQ37" i="4"/>
  <c r="FR37" i="4" s="1"/>
  <c r="FQ74" i="4"/>
  <c r="FR74" i="4" s="1"/>
  <c r="FQ111" i="4"/>
  <c r="FR111" i="4" s="1"/>
  <c r="FQ33" i="4"/>
  <c r="FQ109" i="4"/>
  <c r="FR109" i="4" s="1"/>
  <c r="FQ95" i="4"/>
  <c r="FR95" i="4" s="1"/>
  <c r="FQ115" i="4"/>
  <c r="FR115" i="4" s="1"/>
  <c r="FQ45" i="4"/>
  <c r="FR45" i="4" s="1"/>
  <c r="FQ70" i="4"/>
  <c r="FR70" i="4" s="1"/>
  <c r="FQ90" i="4"/>
  <c r="FR90" i="4" s="1"/>
  <c r="FQ56" i="4"/>
  <c r="FR56" i="4" s="1"/>
  <c r="FQ43" i="4"/>
  <c r="FR43" i="4" s="1"/>
  <c r="FQ86" i="4"/>
  <c r="FR86" i="4" s="1"/>
  <c r="FQ78" i="4"/>
  <c r="FR78" i="4" s="1"/>
  <c r="FQ52" i="4"/>
  <c r="FR52" i="4" s="1"/>
  <c r="FQ61" i="4"/>
  <c r="FR61" i="4" s="1"/>
  <c r="FQ50" i="4"/>
  <c r="FR50" i="4" s="1"/>
  <c r="FQ98" i="4"/>
  <c r="FR98" i="4" s="1"/>
  <c r="FQ83" i="4"/>
  <c r="FR83" i="4" s="1"/>
  <c r="FQ114" i="4"/>
  <c r="FR114" i="4" s="1"/>
  <c r="FQ63" i="4"/>
  <c r="FR63" i="4" s="1"/>
  <c r="FQ103" i="4"/>
  <c r="FR103" i="4" s="1"/>
  <c r="FQ69" i="4"/>
  <c r="FR69" i="4" s="1"/>
  <c r="FQ67" i="4"/>
  <c r="FR67" i="4" s="1"/>
  <c r="FQ100" i="4"/>
  <c r="FR100" i="4" s="1"/>
  <c r="FQ101" i="4"/>
  <c r="FR101" i="4" s="1"/>
  <c r="FQ32" i="4"/>
  <c r="FR32" i="4" s="1"/>
  <c r="FQ80" i="4"/>
  <c r="FR80" i="4" s="1"/>
  <c r="FQ99" i="4"/>
  <c r="FR99" i="4" s="1"/>
  <c r="PM116" i="4"/>
  <c r="FP116" i="4"/>
  <c r="NW116" i="4"/>
  <c r="HF116" i="4"/>
  <c r="DX116" i="4"/>
  <c r="SU116" i="4"/>
  <c r="SV116" i="4"/>
  <c r="IW116" i="4"/>
  <c r="KK116" i="4"/>
  <c r="FO116" i="4"/>
  <c r="RD116" i="4"/>
  <c r="NV116" i="4"/>
  <c r="ME116" i="4"/>
  <c r="SW116" i="4"/>
  <c r="SX3" i="4"/>
  <c r="RE116" i="4"/>
  <c r="RF3" i="4"/>
  <c r="PN116" i="4"/>
  <c r="PO3" i="4"/>
  <c r="NY3" i="4"/>
  <c r="MF116" i="4"/>
  <c r="MG3" i="4"/>
  <c r="IY3" i="4"/>
  <c r="HH3" i="4"/>
  <c r="FR3" i="4"/>
  <c r="DZ3" i="4"/>
  <c r="CD116" i="4"/>
  <c r="AM116" i="4"/>
  <c r="BV102" i="1"/>
  <c r="AE102" i="1"/>
  <c r="TE3" i="6" l="1"/>
  <c r="TA6" i="4"/>
  <c r="TB6" i="4" s="1"/>
  <c r="DY116" i="4"/>
  <c r="TA92" i="4"/>
  <c r="TB92" i="4" s="1"/>
  <c r="TA15" i="4"/>
  <c r="TB15" i="4" s="1"/>
  <c r="TA8" i="4"/>
  <c r="TB8" i="4" s="1"/>
  <c r="TA113" i="4"/>
  <c r="TB113" i="4" s="1"/>
  <c r="AS34" i="4"/>
  <c r="TA34" i="4"/>
  <c r="TB34" i="4" s="1"/>
  <c r="IX116" i="4"/>
  <c r="AS94" i="4"/>
  <c r="TA94" i="4"/>
  <c r="TB94" i="4" s="1"/>
  <c r="TA99" i="4"/>
  <c r="TB99" i="4" s="1"/>
  <c r="AS83" i="4"/>
  <c r="TA83" i="4"/>
  <c r="TB83" i="4" s="1"/>
  <c r="TA55" i="4"/>
  <c r="TB55" i="4" s="1"/>
  <c r="AS76" i="4"/>
  <c r="TA76" i="4"/>
  <c r="TB76" i="4" s="1"/>
  <c r="AS60" i="4"/>
  <c r="TA60" i="4"/>
  <c r="TB60" i="4" s="1"/>
  <c r="AS75" i="4"/>
  <c r="TA75" i="4"/>
  <c r="TB75" i="4" s="1"/>
  <c r="TA112" i="4"/>
  <c r="TB112" i="4" s="1"/>
  <c r="TA16" i="4"/>
  <c r="TB16" i="4" s="1"/>
  <c r="TA12" i="4"/>
  <c r="TB12" i="4" s="1"/>
  <c r="AS32" i="4"/>
  <c r="TA32" i="4"/>
  <c r="TB32" i="4" s="1"/>
  <c r="TA14" i="4"/>
  <c r="TB14" i="4" s="1"/>
  <c r="TA4" i="4"/>
  <c r="TB4" i="4" s="1"/>
  <c r="TA11" i="4"/>
  <c r="TB11" i="4" s="1"/>
  <c r="TA48" i="4"/>
  <c r="TB48" i="4" s="1"/>
  <c r="TA49" i="4"/>
  <c r="TB49" i="4" s="1"/>
  <c r="AS108" i="4"/>
  <c r="TA108" i="4"/>
  <c r="TB108" i="4" s="1"/>
  <c r="AS77" i="4"/>
  <c r="TA77" i="4"/>
  <c r="TB77" i="4" s="1"/>
  <c r="AS72" i="4"/>
  <c r="TA72" i="4"/>
  <c r="TB72" i="4" s="1"/>
  <c r="AS91" i="4"/>
  <c r="TA91" i="4"/>
  <c r="TB91" i="4" s="1"/>
  <c r="AS110" i="4"/>
  <c r="TA110" i="4"/>
  <c r="TB110" i="4" s="1"/>
  <c r="AS85" i="4"/>
  <c r="TA85" i="4"/>
  <c r="TB85" i="4" s="1"/>
  <c r="AS89" i="4"/>
  <c r="TA89" i="4"/>
  <c r="TB89" i="4" s="1"/>
  <c r="AS61" i="4"/>
  <c r="TA61" i="4"/>
  <c r="TB61" i="4" s="1"/>
  <c r="AS104" i="4"/>
  <c r="TA104" i="4"/>
  <c r="TB104" i="4" s="1"/>
  <c r="AS59" i="4"/>
  <c r="TA59" i="4"/>
  <c r="TB59" i="4" s="1"/>
  <c r="AS90" i="4"/>
  <c r="TA90" i="4"/>
  <c r="TB90" i="4" s="1"/>
  <c r="AS69" i="4"/>
  <c r="TA69" i="4"/>
  <c r="TB69" i="4" s="1"/>
  <c r="AS114" i="4"/>
  <c r="TA114" i="4"/>
  <c r="TB114" i="4" s="1"/>
  <c r="AS54" i="4"/>
  <c r="TA54" i="4"/>
  <c r="TB54" i="4" s="1"/>
  <c r="AS96" i="4"/>
  <c r="TA96" i="4"/>
  <c r="TB96" i="4" s="1"/>
  <c r="AS56" i="4"/>
  <c r="TA56" i="4"/>
  <c r="TB56" i="4" s="1"/>
  <c r="AS36" i="4"/>
  <c r="TA36" i="4"/>
  <c r="TB36" i="4" s="1"/>
  <c r="TA31" i="4"/>
  <c r="TB31" i="4" s="1"/>
  <c r="TA44" i="4"/>
  <c r="TB44" i="4" s="1"/>
  <c r="TA10" i="4"/>
  <c r="TB10" i="4" s="1"/>
  <c r="AS87" i="4"/>
  <c r="TA87" i="4"/>
  <c r="TB87" i="4" s="1"/>
  <c r="AS70" i="4"/>
  <c r="TA70" i="4"/>
  <c r="TB70" i="4" s="1"/>
  <c r="AS37" i="4"/>
  <c r="TA37" i="4"/>
  <c r="TB37" i="4" s="1"/>
  <c r="EA13" i="4"/>
  <c r="TA13" i="4"/>
  <c r="TB13" i="4" s="1"/>
  <c r="AS93" i="4"/>
  <c r="TA93" i="4"/>
  <c r="TB93" i="4" s="1"/>
  <c r="AS102" i="4"/>
  <c r="TA102" i="4"/>
  <c r="TB102" i="4" s="1"/>
  <c r="AS106" i="4"/>
  <c r="TA106" i="4"/>
  <c r="TB106" i="4" s="1"/>
  <c r="AS95" i="4"/>
  <c r="TA95" i="4"/>
  <c r="TB95" i="4" s="1"/>
  <c r="AS43" i="4"/>
  <c r="TA43" i="4"/>
  <c r="TB43" i="4" s="1"/>
  <c r="AS45" i="4"/>
  <c r="TA45" i="4"/>
  <c r="TB45" i="4" s="1"/>
  <c r="AS109" i="4"/>
  <c r="TA109" i="4"/>
  <c r="TB109" i="4" s="1"/>
  <c r="AS42" i="4"/>
  <c r="TA42" i="4"/>
  <c r="TB42" i="4" s="1"/>
  <c r="AS73" i="4"/>
  <c r="TA73" i="4"/>
  <c r="TB73" i="4" s="1"/>
  <c r="AS101" i="4"/>
  <c r="TA101" i="4"/>
  <c r="TB101" i="4" s="1"/>
  <c r="AS82" i="4"/>
  <c r="TA82" i="4"/>
  <c r="TB82" i="4" s="1"/>
  <c r="AS100" i="4"/>
  <c r="TA100" i="4"/>
  <c r="TB100" i="4" s="1"/>
  <c r="AS38" i="4"/>
  <c r="TA38" i="4"/>
  <c r="TB38" i="4" s="1"/>
  <c r="TA7" i="4"/>
  <c r="TB7" i="4" s="1"/>
  <c r="AS107" i="4"/>
  <c r="TA107" i="4"/>
  <c r="TB107" i="4" s="1"/>
  <c r="AS111" i="4"/>
  <c r="TA111" i="4"/>
  <c r="TB111" i="4" s="1"/>
  <c r="AS86" i="4"/>
  <c r="TA86" i="4"/>
  <c r="TB86" i="4" s="1"/>
  <c r="AS79" i="4"/>
  <c r="TA79" i="4"/>
  <c r="TB79" i="4" s="1"/>
  <c r="AS39" i="4"/>
  <c r="TA39" i="4"/>
  <c r="TB39" i="4" s="1"/>
  <c r="TA63" i="4"/>
  <c r="TB63" i="4" s="1"/>
  <c r="TA50" i="4"/>
  <c r="TB50" i="4" s="1"/>
  <c r="TA52" i="4"/>
  <c r="TB52" i="4" s="1"/>
  <c r="SX116" i="4"/>
  <c r="AS80" i="4"/>
  <c r="TA80" i="4"/>
  <c r="TB80" i="4" s="1"/>
  <c r="AS65" i="4"/>
  <c r="TA65" i="4"/>
  <c r="TB65" i="4" s="1"/>
  <c r="AS115" i="4"/>
  <c r="TA115" i="4"/>
  <c r="TB115" i="4" s="1"/>
  <c r="AS98" i="4"/>
  <c r="TA98" i="4"/>
  <c r="TB98" i="4" s="1"/>
  <c r="AS35" i="4"/>
  <c r="TA35" i="4"/>
  <c r="TB35" i="4" s="1"/>
  <c r="TA116" i="5"/>
  <c r="TB3" i="5"/>
  <c r="TB116" i="5" s="1"/>
  <c r="TA74" i="4"/>
  <c r="TB74" i="4" s="1"/>
  <c r="AS97" i="4"/>
  <c r="TA97" i="4"/>
  <c r="TB97" i="4" s="1"/>
  <c r="AS78" i="4"/>
  <c r="TA78" i="4"/>
  <c r="TB78" i="4" s="1"/>
  <c r="AS33" i="4"/>
  <c r="TA33" i="4"/>
  <c r="TB33" i="4" s="1"/>
  <c r="AS41" i="4"/>
  <c r="TA41" i="4"/>
  <c r="TB41" i="4" s="1"/>
  <c r="AS103" i="4"/>
  <c r="TA103" i="4"/>
  <c r="TB103" i="4" s="1"/>
  <c r="TA5" i="4"/>
  <c r="TB5" i="4" s="1"/>
  <c r="AS51" i="4"/>
  <c r="TA51" i="4"/>
  <c r="TB51" i="4" s="1"/>
  <c r="AS81" i="4"/>
  <c r="TA81" i="4"/>
  <c r="TB81" i="4" s="1"/>
  <c r="AS105" i="4"/>
  <c r="TA105" i="4"/>
  <c r="TB105" i="4" s="1"/>
  <c r="AS67" i="4"/>
  <c r="TA67" i="4"/>
  <c r="TB67" i="4" s="1"/>
  <c r="AS88" i="4"/>
  <c r="TA88" i="4"/>
  <c r="TB88" i="4" s="1"/>
  <c r="TA9" i="4"/>
  <c r="TB9" i="4" s="1"/>
  <c r="TA40" i="4"/>
  <c r="TB40" i="4" s="1"/>
  <c r="TA84" i="4"/>
  <c r="TB84" i="4" s="1"/>
  <c r="NX116" i="4"/>
  <c r="NY116" i="4"/>
  <c r="HG116" i="4"/>
  <c r="FQ116" i="4"/>
  <c r="FR33" i="4"/>
  <c r="FR116" i="4" s="1"/>
  <c r="KO3" i="4"/>
  <c r="KN116" i="4"/>
  <c r="RF116" i="4"/>
  <c r="RG3" i="4"/>
  <c r="RG116" i="4" s="1"/>
  <c r="PO116" i="4"/>
  <c r="PP3" i="4"/>
  <c r="PP116" i="4" s="1"/>
  <c r="MG116" i="4"/>
  <c r="MH3" i="4"/>
  <c r="MH116" i="4" s="1"/>
  <c r="IY116" i="4"/>
  <c r="IZ3" i="4"/>
  <c r="IZ116" i="4" s="1"/>
  <c r="HH116" i="4"/>
  <c r="HI3" i="4"/>
  <c r="HI116" i="4" s="1"/>
  <c r="DZ116" i="4"/>
  <c r="EA3" i="4"/>
  <c r="AQ3" i="4"/>
  <c r="AP116" i="4"/>
  <c r="CG116" i="4"/>
  <c r="O52" i="2"/>
  <c r="P52" i="2" s="1"/>
  <c r="Q52" i="2" s="1"/>
  <c r="R52" i="2" s="1"/>
  <c r="S52" i="2" s="1"/>
  <c r="T52" i="2" s="1"/>
  <c r="V52" i="2" s="1"/>
  <c r="W52" i="2" s="1"/>
  <c r="V54" i="2"/>
  <c r="W54" i="2" s="1"/>
  <c r="V47" i="2"/>
  <c r="V44" i="2"/>
  <c r="W44" i="2" s="1"/>
  <c r="V43" i="2"/>
  <c r="W43" i="2" s="1"/>
  <c r="V42" i="2"/>
  <c r="W42" i="2" s="1"/>
  <c r="V41" i="2"/>
  <c r="W41" i="2" s="1"/>
  <c r="V40" i="2"/>
  <c r="W40" i="2" s="1"/>
  <c r="V39" i="2"/>
  <c r="W39" i="2" s="1"/>
  <c r="V38" i="2"/>
  <c r="W38" i="2" s="1"/>
  <c r="V37" i="2"/>
  <c r="W37" i="2" s="1"/>
  <c r="V36" i="2"/>
  <c r="W36" i="2" s="1"/>
  <c r="V35" i="2"/>
  <c r="W35" i="2" s="1"/>
  <c r="V34" i="2"/>
  <c r="W34" i="2" s="1"/>
  <c r="V33" i="2"/>
  <c r="W33" i="2" s="1"/>
  <c r="V32" i="2"/>
  <c r="W32" i="2" s="1"/>
  <c r="V31" i="2"/>
  <c r="V29" i="2"/>
  <c r="W29" i="2" s="1"/>
  <c r="V28" i="2"/>
  <c r="W28" i="2" s="1"/>
  <c r="V27" i="2"/>
  <c r="W27" i="2" s="1"/>
  <c r="V26" i="2"/>
  <c r="W26" i="2" s="1"/>
  <c r="V25" i="2"/>
  <c r="W25" i="2" s="1"/>
  <c r="V24" i="2"/>
  <c r="W24" i="2" s="1"/>
  <c r="V23" i="2"/>
  <c r="W23" i="2" s="1"/>
  <c r="V22" i="2"/>
  <c r="W22" i="2" s="1"/>
  <c r="V21" i="2"/>
  <c r="W21" i="2" s="1"/>
  <c r="V20" i="2"/>
  <c r="W20" i="2" s="1"/>
  <c r="V19" i="2"/>
  <c r="W19" i="2" s="1"/>
  <c r="V18" i="2"/>
  <c r="W18" i="2" s="1"/>
  <c r="V17" i="2"/>
  <c r="W17" i="2" s="1"/>
  <c r="V13" i="2"/>
  <c r="W13" i="2" s="1"/>
  <c r="V12" i="2"/>
  <c r="W12" i="2" s="1"/>
  <c r="V8" i="2"/>
  <c r="W8" i="2" s="1"/>
  <c r="V7" i="2"/>
  <c r="W7" i="2" s="1"/>
  <c r="V6" i="2"/>
  <c r="W6" i="2" s="1"/>
  <c r="V5" i="2"/>
  <c r="W5" i="2" s="1"/>
  <c r="V4" i="2"/>
  <c r="EA116" i="4" l="1"/>
  <c r="KO116" i="4"/>
  <c r="KP3" i="4"/>
  <c r="CH116" i="4"/>
  <c r="AQ116" i="4"/>
  <c r="AR3" i="4"/>
  <c r="V10" i="2"/>
  <c r="V14" i="2" s="1"/>
  <c r="W30" i="2"/>
  <c r="W4" i="2"/>
  <c r="W10" i="2" s="1"/>
  <c r="V30" i="2"/>
  <c r="L45" i="2"/>
  <c r="L48" i="2" s="1"/>
  <c r="G54" i="2"/>
  <c r="H54" i="2" s="1"/>
  <c r="H31" i="2"/>
  <c r="W31" i="2" s="1"/>
  <c r="H30" i="2"/>
  <c r="G30" i="2"/>
  <c r="H10" i="2"/>
  <c r="H14" i="2" s="1"/>
  <c r="G10" i="2"/>
  <c r="G14" i="2" s="1"/>
  <c r="TA3" i="4" l="1"/>
  <c r="TB3" i="4" s="1"/>
  <c r="TB116" i="4" s="1"/>
  <c r="KP116" i="4"/>
  <c r="KQ3" i="4"/>
  <c r="KQ116" i="4" s="1"/>
  <c r="AR116" i="4"/>
  <c r="AS3" i="4"/>
  <c r="AS116" i="4" s="1"/>
  <c r="CI116" i="4"/>
  <c r="CJ116" i="4"/>
  <c r="K45" i="2"/>
  <c r="K48" i="2" s="1"/>
  <c r="J45" i="2"/>
  <c r="J48" i="2" s="1"/>
  <c r="I45" i="2"/>
  <c r="I48" i="2" s="1"/>
  <c r="V45" i="2"/>
  <c r="V56" i="2" s="1"/>
  <c r="N45" i="2"/>
  <c r="N48" i="2" s="1"/>
  <c r="M45" i="2"/>
  <c r="M48" i="2" s="1"/>
  <c r="G45" i="2"/>
  <c r="G50" i="2" s="1"/>
  <c r="G52" i="2" s="1"/>
  <c r="V15" i="2"/>
  <c r="W14" i="2"/>
  <c r="W45" i="2" s="1"/>
  <c r="H45" i="2"/>
  <c r="H56" i="2" s="1"/>
  <c r="H15" i="2"/>
  <c r="G15" i="2"/>
  <c r="TA116" i="4" l="1"/>
  <c r="G56" i="2"/>
  <c r="V48" i="2"/>
  <c r="V50" i="2"/>
  <c r="H50" i="2"/>
  <c r="H52" i="2" s="1"/>
  <c r="W15" i="2"/>
  <c r="W56" i="2"/>
  <c r="W50" i="2"/>
  <c r="O16" i="1" l="1"/>
  <c r="O17" i="1"/>
  <c r="O15" i="1" l="1"/>
  <c r="K102" i="1" l="1"/>
  <c r="J102" i="1"/>
  <c r="H102" i="1"/>
  <c r="I102" i="1"/>
  <c r="O14" i="1"/>
  <c r="O13" i="1"/>
  <c r="O12" i="1"/>
  <c r="O8" i="1"/>
  <c r="O7" i="1"/>
  <c r="O6" i="1"/>
  <c r="O5" i="1"/>
  <c r="O4" i="1"/>
  <c r="B23" i="2"/>
  <c r="O102" i="1" l="1"/>
  <c r="BW9" i="1" l="1"/>
  <c r="CD9" i="1" s="1"/>
  <c r="CG9" i="1" s="1"/>
  <c r="CH9" i="1" s="1"/>
  <c r="CI9" i="1" s="1"/>
  <c r="CJ9" i="1" s="1"/>
  <c r="BW11" i="1"/>
  <c r="CD11" i="1" s="1"/>
  <c r="CG11" i="1" s="1"/>
  <c r="CH11" i="1" s="1"/>
  <c r="CI11" i="1" s="1"/>
  <c r="CJ11" i="1" s="1"/>
  <c r="BW48" i="1"/>
  <c r="BW41" i="1"/>
  <c r="CD41" i="1" s="1"/>
  <c r="CG41" i="1" s="1"/>
  <c r="CH41" i="1" s="1"/>
  <c r="CI41" i="1" s="1"/>
  <c r="CJ41" i="1" s="1"/>
  <c r="BW10" i="1"/>
  <c r="CD10" i="1" s="1"/>
  <c r="CG10" i="1" s="1"/>
  <c r="CH10" i="1" s="1"/>
  <c r="CI10" i="1" s="1"/>
  <c r="CJ10" i="1" s="1"/>
  <c r="BW3" i="1"/>
  <c r="BW46" i="1"/>
  <c r="CD46" i="1" s="1"/>
  <c r="CG46" i="1" s="1"/>
  <c r="CH46" i="1" s="1"/>
  <c r="CI46" i="1" s="1"/>
  <c r="CJ46" i="1" s="1"/>
  <c r="BW4" i="1"/>
  <c r="CD4" i="1" s="1"/>
  <c r="CG4" i="1" s="1"/>
  <c r="CH4" i="1" s="1"/>
  <c r="CI4" i="1" s="1"/>
  <c r="CJ4" i="1" s="1"/>
  <c r="BW22" i="1"/>
  <c r="CD22" i="1" s="1"/>
  <c r="CG22" i="1" s="1"/>
  <c r="CH22" i="1" s="1"/>
  <c r="CI22" i="1" s="1"/>
  <c r="CJ22" i="1" s="1"/>
  <c r="BW89" i="1"/>
  <c r="CD89" i="1" s="1"/>
  <c r="CG89" i="1" s="1"/>
  <c r="CH89" i="1" s="1"/>
  <c r="CI89" i="1" s="1"/>
  <c r="CJ89" i="1" s="1"/>
  <c r="BW84" i="1"/>
  <c r="CD84" i="1" s="1"/>
  <c r="BW100" i="1"/>
  <c r="CD100" i="1" s="1"/>
  <c r="BW6" i="1"/>
  <c r="CD6" i="1" s="1"/>
  <c r="CG6" i="1" s="1"/>
  <c r="CH6" i="1" s="1"/>
  <c r="CI6" i="1" s="1"/>
  <c r="CJ6" i="1" s="1"/>
  <c r="BW73" i="1"/>
  <c r="CD73" i="1" s="1"/>
  <c r="CG73" i="1" s="1"/>
  <c r="CH73" i="1" s="1"/>
  <c r="CI73" i="1" s="1"/>
  <c r="CJ73" i="1" s="1"/>
  <c r="BW47" i="1"/>
  <c r="CD47" i="1" s="1"/>
  <c r="CG47" i="1" s="1"/>
  <c r="CH47" i="1" s="1"/>
  <c r="CI47" i="1" s="1"/>
  <c r="CJ47" i="1" s="1"/>
  <c r="BW14" i="1"/>
  <c r="CD14" i="1" s="1"/>
  <c r="CG14" i="1" s="1"/>
  <c r="CH14" i="1" s="1"/>
  <c r="CI14" i="1" s="1"/>
  <c r="CJ14" i="1" s="1"/>
  <c r="BW91" i="1"/>
  <c r="CD91" i="1" s="1"/>
  <c r="BW52" i="1"/>
  <c r="BW81" i="1"/>
  <c r="CD81" i="1" s="1"/>
  <c r="CG81" i="1" s="1"/>
  <c r="CH81" i="1" s="1"/>
  <c r="CI81" i="1" s="1"/>
  <c r="CJ81" i="1" s="1"/>
  <c r="BW55" i="1"/>
  <c r="CD55" i="1" s="1"/>
  <c r="CG55" i="1" s="1"/>
  <c r="CH55" i="1" s="1"/>
  <c r="CI55" i="1" s="1"/>
  <c r="CJ55" i="1" s="1"/>
  <c r="BW40" i="1"/>
  <c r="CD40" i="1" s="1"/>
  <c r="CG40" i="1" s="1"/>
  <c r="CH40" i="1" s="1"/>
  <c r="CI40" i="1" s="1"/>
  <c r="CJ40" i="1" s="1"/>
  <c r="BW33" i="1"/>
  <c r="BW98" i="1"/>
  <c r="CD98" i="1" s="1"/>
  <c r="CG98" i="1" s="1"/>
  <c r="CH98" i="1" s="1"/>
  <c r="CI98" i="1" s="1"/>
  <c r="CJ98" i="1" s="1"/>
  <c r="BW61" i="1"/>
  <c r="CD61" i="1" s="1"/>
  <c r="CG61" i="1" s="1"/>
  <c r="CH61" i="1" s="1"/>
  <c r="CI61" i="1" s="1"/>
  <c r="CJ61" i="1" s="1"/>
  <c r="BW29" i="1"/>
  <c r="CD29" i="1" s="1"/>
  <c r="CG29" i="1" s="1"/>
  <c r="CH29" i="1" s="1"/>
  <c r="CI29" i="1" s="1"/>
  <c r="CJ29" i="1" s="1"/>
  <c r="BW86" i="1"/>
  <c r="CD86" i="1" s="1"/>
  <c r="CG86" i="1" s="1"/>
  <c r="CH86" i="1" s="1"/>
  <c r="CI86" i="1" s="1"/>
  <c r="CJ86" i="1" s="1"/>
  <c r="BW16" i="1"/>
  <c r="CD16" i="1" s="1"/>
  <c r="CG16" i="1" s="1"/>
  <c r="CH16" i="1" s="1"/>
  <c r="CI16" i="1" s="1"/>
  <c r="CJ16" i="1" s="1"/>
  <c r="BW99" i="1"/>
  <c r="CD99" i="1" s="1"/>
  <c r="BW78" i="1"/>
  <c r="CD78" i="1" s="1"/>
  <c r="CG78" i="1" s="1"/>
  <c r="CH78" i="1" s="1"/>
  <c r="CI78" i="1" s="1"/>
  <c r="CJ78" i="1" s="1"/>
  <c r="BW63" i="1"/>
  <c r="CD63" i="1" s="1"/>
  <c r="CG63" i="1" s="1"/>
  <c r="CH63" i="1" s="1"/>
  <c r="CI63" i="1" s="1"/>
  <c r="CJ63" i="1" s="1"/>
  <c r="BW64" i="1"/>
  <c r="CD64" i="1" s="1"/>
  <c r="CG64" i="1" s="1"/>
  <c r="CH64" i="1" s="1"/>
  <c r="CI64" i="1" s="1"/>
  <c r="CJ64" i="1" s="1"/>
  <c r="BW20" i="1"/>
  <c r="CD20" i="1" s="1"/>
  <c r="CG20" i="1" s="1"/>
  <c r="CH20" i="1" s="1"/>
  <c r="CI20" i="1" s="1"/>
  <c r="CJ20" i="1" s="1"/>
  <c r="BW27" i="1"/>
  <c r="CD27" i="1" s="1"/>
  <c r="CG27" i="1" s="1"/>
  <c r="CH27" i="1" s="1"/>
  <c r="CI27" i="1" s="1"/>
  <c r="CJ27" i="1" s="1"/>
  <c r="BW94" i="1"/>
  <c r="CD94" i="1" s="1"/>
  <c r="CG94" i="1" s="1"/>
  <c r="CH94" i="1" s="1"/>
  <c r="CI94" i="1" s="1"/>
  <c r="CJ94" i="1" s="1"/>
  <c r="BW97" i="1"/>
  <c r="CD97" i="1" s="1"/>
  <c r="CG97" i="1" s="1"/>
  <c r="CH97" i="1" s="1"/>
  <c r="CI97" i="1" s="1"/>
  <c r="CJ97" i="1" s="1"/>
  <c r="BW13" i="1"/>
  <c r="CD13" i="1" s="1"/>
  <c r="CG13" i="1" s="1"/>
  <c r="CH13" i="1" s="1"/>
  <c r="CI13" i="1" s="1"/>
  <c r="CJ13" i="1" s="1"/>
  <c r="BW8" i="1"/>
  <c r="CD8" i="1" s="1"/>
  <c r="CG8" i="1" s="1"/>
  <c r="CH8" i="1" s="1"/>
  <c r="CI8" i="1" s="1"/>
  <c r="CJ8" i="1" s="1"/>
  <c r="BW80" i="1"/>
  <c r="CD80" i="1" s="1"/>
  <c r="CG80" i="1" s="1"/>
  <c r="CH80" i="1" s="1"/>
  <c r="CI80" i="1" s="1"/>
  <c r="CJ80" i="1" s="1"/>
  <c r="BW49" i="1"/>
  <c r="CD49" i="1" s="1"/>
  <c r="CG49" i="1" s="1"/>
  <c r="CH49" i="1" s="1"/>
  <c r="CI49" i="1" s="1"/>
  <c r="CJ49" i="1" s="1"/>
  <c r="BW19" i="1"/>
  <c r="CD19" i="1" s="1"/>
  <c r="CG19" i="1" s="1"/>
  <c r="CH19" i="1" s="1"/>
  <c r="CI19" i="1" s="1"/>
  <c r="CJ19" i="1" s="1"/>
  <c r="BW96" i="1"/>
  <c r="CD96" i="1" s="1"/>
  <c r="CG96" i="1" s="1"/>
  <c r="CH96" i="1" s="1"/>
  <c r="CI96" i="1" s="1"/>
  <c r="CJ96" i="1" s="1"/>
  <c r="BW59" i="1"/>
  <c r="CD59" i="1" s="1"/>
  <c r="BW50" i="1"/>
  <c r="BW36" i="1"/>
  <c r="CD36" i="1" s="1"/>
  <c r="CG36" i="1" s="1"/>
  <c r="CH36" i="1" s="1"/>
  <c r="CI36" i="1" s="1"/>
  <c r="CJ36" i="1" s="1"/>
  <c r="BW21" i="1"/>
  <c r="CD21" i="1" s="1"/>
  <c r="CG21" i="1" s="1"/>
  <c r="CH21" i="1" s="1"/>
  <c r="CI21" i="1" s="1"/>
  <c r="CJ21" i="1" s="1"/>
  <c r="BW76" i="1"/>
  <c r="CD76" i="1" s="1"/>
  <c r="CG76" i="1" s="1"/>
  <c r="CH76" i="1" s="1"/>
  <c r="CI76" i="1" s="1"/>
  <c r="CJ76" i="1" s="1"/>
  <c r="BW15" i="1"/>
  <c r="CD15" i="1" s="1"/>
  <c r="BW45" i="1"/>
  <c r="CD45" i="1" s="1"/>
  <c r="BW32" i="1"/>
  <c r="BW34" i="1"/>
  <c r="CD34" i="1" s="1"/>
  <c r="BW42" i="1"/>
  <c r="CD42" i="1" s="1"/>
  <c r="CG42" i="1" s="1"/>
  <c r="CH42" i="1" s="1"/>
  <c r="CI42" i="1" s="1"/>
  <c r="CJ42" i="1" s="1"/>
  <c r="BW23" i="1"/>
  <c r="CD23" i="1" s="1"/>
  <c r="CG23" i="1" s="1"/>
  <c r="CH23" i="1" s="1"/>
  <c r="CI23" i="1" s="1"/>
  <c r="CJ23" i="1" s="1"/>
  <c r="BW31" i="1"/>
  <c r="CD31" i="1" s="1"/>
  <c r="BW85" i="1"/>
  <c r="CD85" i="1" s="1"/>
  <c r="CG85" i="1" s="1"/>
  <c r="CH85" i="1" s="1"/>
  <c r="CI85" i="1" s="1"/>
  <c r="CJ85" i="1" s="1"/>
  <c r="BW56" i="1"/>
  <c r="CD56" i="1" s="1"/>
  <c r="CG56" i="1" s="1"/>
  <c r="CH56" i="1" s="1"/>
  <c r="CI56" i="1" s="1"/>
  <c r="CJ56" i="1" s="1"/>
  <c r="BW24" i="1"/>
  <c r="CD24" i="1" s="1"/>
  <c r="BW18" i="1"/>
  <c r="CD18" i="1" s="1"/>
  <c r="CG18" i="1" s="1"/>
  <c r="CH18" i="1" s="1"/>
  <c r="CI18" i="1" s="1"/>
  <c r="CJ18" i="1" s="1"/>
  <c r="BW69" i="1"/>
  <c r="CD69" i="1" s="1"/>
  <c r="BW57" i="1"/>
  <c r="BW28" i="1"/>
  <c r="CD28" i="1" s="1"/>
  <c r="CG28" i="1" s="1"/>
  <c r="CH28" i="1" s="1"/>
  <c r="CI28" i="1" s="1"/>
  <c r="CJ28" i="1" s="1"/>
  <c r="BW66" i="1"/>
  <c r="CD66" i="1" s="1"/>
  <c r="BW54" i="1"/>
  <c r="BW92" i="1"/>
  <c r="CD92" i="1" s="1"/>
  <c r="CG92" i="1" s="1"/>
  <c r="CH92" i="1" s="1"/>
  <c r="CI92" i="1" s="1"/>
  <c r="CJ92" i="1" s="1"/>
  <c r="BW77" i="1"/>
  <c r="CD77" i="1" s="1"/>
  <c r="CG77" i="1" s="1"/>
  <c r="CH77" i="1" s="1"/>
  <c r="CI77" i="1" s="1"/>
  <c r="CJ77" i="1" s="1"/>
  <c r="BW101" i="1"/>
  <c r="CD101" i="1" s="1"/>
  <c r="BW62" i="1"/>
  <c r="CD62" i="1" s="1"/>
  <c r="CG62" i="1" s="1"/>
  <c r="CH62" i="1" s="1"/>
  <c r="CI62" i="1" s="1"/>
  <c r="CJ62" i="1" s="1"/>
  <c r="BW30" i="1"/>
  <c r="CD30" i="1" s="1"/>
  <c r="CG30" i="1" s="1"/>
  <c r="CH30" i="1" s="1"/>
  <c r="CI30" i="1" s="1"/>
  <c r="CJ30" i="1" s="1"/>
  <c r="BW60" i="1"/>
  <c r="CD60" i="1" s="1"/>
  <c r="BW75" i="1"/>
  <c r="CD75" i="1" s="1"/>
  <c r="CG75" i="1" s="1"/>
  <c r="CH75" i="1" s="1"/>
  <c r="CI75" i="1" s="1"/>
  <c r="CJ75" i="1" s="1"/>
  <c r="BW38" i="1"/>
  <c r="CD38" i="1" s="1"/>
  <c r="CG38" i="1" s="1"/>
  <c r="CH38" i="1" s="1"/>
  <c r="CI38" i="1" s="1"/>
  <c r="CJ38" i="1" s="1"/>
  <c r="BW35" i="1"/>
  <c r="CD35" i="1" s="1"/>
  <c r="CG35" i="1" s="1"/>
  <c r="CH35" i="1" s="1"/>
  <c r="CI35" i="1" s="1"/>
  <c r="CJ35" i="1" s="1"/>
  <c r="BW25" i="1"/>
  <c r="CD25" i="1" s="1"/>
  <c r="BW7" i="1"/>
  <c r="CD7" i="1" s="1"/>
  <c r="CG7" i="1" s="1"/>
  <c r="CH7" i="1" s="1"/>
  <c r="CI7" i="1" s="1"/>
  <c r="CJ7" i="1" s="1"/>
  <c r="BW67" i="1"/>
  <c r="CD67" i="1" s="1"/>
  <c r="CG67" i="1" s="1"/>
  <c r="CH67" i="1" s="1"/>
  <c r="CI67" i="1" s="1"/>
  <c r="CJ67" i="1" s="1"/>
  <c r="BW37" i="1"/>
  <c r="CD37" i="1" s="1"/>
  <c r="CG37" i="1" s="1"/>
  <c r="CH37" i="1" s="1"/>
  <c r="CI37" i="1" s="1"/>
  <c r="CJ37" i="1" s="1"/>
  <c r="BW65" i="1"/>
  <c r="CD65" i="1" s="1"/>
  <c r="CG65" i="1" s="1"/>
  <c r="CH65" i="1" s="1"/>
  <c r="CI65" i="1" s="1"/>
  <c r="CJ65" i="1" s="1"/>
  <c r="BW82" i="1"/>
  <c r="CD82" i="1" s="1"/>
  <c r="CG82" i="1" s="1"/>
  <c r="CH82" i="1" s="1"/>
  <c r="CI82" i="1" s="1"/>
  <c r="CJ82" i="1" s="1"/>
  <c r="BW51" i="1"/>
  <c r="CD51" i="1" s="1"/>
  <c r="BW53" i="1"/>
  <c r="CD53" i="1" s="1"/>
  <c r="CG53" i="1" s="1"/>
  <c r="CH53" i="1" s="1"/>
  <c r="CI53" i="1" s="1"/>
  <c r="CJ53" i="1" s="1"/>
  <c r="BW71" i="1"/>
  <c r="CD71" i="1" s="1"/>
  <c r="CG71" i="1" s="1"/>
  <c r="CH71" i="1" s="1"/>
  <c r="CI71" i="1" s="1"/>
  <c r="CJ71" i="1" s="1"/>
  <c r="BW12" i="1"/>
  <c r="CD12" i="1" s="1"/>
  <c r="CG12" i="1" s="1"/>
  <c r="CH12" i="1" s="1"/>
  <c r="CI12" i="1" s="1"/>
  <c r="CJ12" i="1" s="1"/>
  <c r="BW74" i="1"/>
  <c r="CD74" i="1" s="1"/>
  <c r="CG74" i="1" s="1"/>
  <c r="CH74" i="1" s="1"/>
  <c r="CI74" i="1" s="1"/>
  <c r="CJ74" i="1" s="1"/>
  <c r="BW44" i="1"/>
  <c r="BW70" i="1"/>
  <c r="CD70" i="1" s="1"/>
  <c r="CG70" i="1" s="1"/>
  <c r="CH70" i="1" s="1"/>
  <c r="CI70" i="1" s="1"/>
  <c r="CJ70" i="1" s="1"/>
  <c r="BW90" i="1"/>
  <c r="CD90" i="1" s="1"/>
  <c r="CG90" i="1" s="1"/>
  <c r="CH90" i="1" s="1"/>
  <c r="CI90" i="1" s="1"/>
  <c r="CJ90" i="1" s="1"/>
  <c r="BW58" i="1"/>
  <c r="CD58" i="1" s="1"/>
  <c r="CG58" i="1" s="1"/>
  <c r="CH58" i="1" s="1"/>
  <c r="CI58" i="1" s="1"/>
  <c r="CJ58" i="1" s="1"/>
  <c r="BW26" i="1"/>
  <c r="CD26" i="1" s="1"/>
  <c r="CG26" i="1" s="1"/>
  <c r="CH26" i="1" s="1"/>
  <c r="CI26" i="1" s="1"/>
  <c r="CJ26" i="1" s="1"/>
  <c r="BW88" i="1"/>
  <c r="CD88" i="1" s="1"/>
  <c r="BW5" i="1"/>
  <c r="CD5" i="1" s="1"/>
  <c r="CG5" i="1" s="1"/>
  <c r="CH5" i="1" s="1"/>
  <c r="CI5" i="1" s="1"/>
  <c r="CJ5" i="1" s="1"/>
  <c r="BW17" i="1"/>
  <c r="CD17" i="1" s="1"/>
  <c r="CG17" i="1" s="1"/>
  <c r="CH17" i="1" s="1"/>
  <c r="CI17" i="1" s="1"/>
  <c r="CJ17" i="1" s="1"/>
  <c r="BW79" i="1"/>
  <c r="CD79" i="1" s="1"/>
  <c r="CG79" i="1" s="1"/>
  <c r="CH79" i="1" s="1"/>
  <c r="CI79" i="1" s="1"/>
  <c r="CJ79" i="1" s="1"/>
  <c r="BW72" i="1"/>
  <c r="CD72" i="1" s="1"/>
  <c r="CG72" i="1" s="1"/>
  <c r="CH72" i="1" s="1"/>
  <c r="CI72" i="1" s="1"/>
  <c r="CJ72" i="1" s="1"/>
  <c r="BW87" i="1"/>
  <c r="CD87" i="1" s="1"/>
  <c r="BW95" i="1"/>
  <c r="CD95" i="1" s="1"/>
  <c r="BW68" i="1"/>
  <c r="CD68" i="1" s="1"/>
  <c r="BW43" i="1"/>
  <c r="BW93" i="1"/>
  <c r="CD93" i="1" s="1"/>
  <c r="CG93" i="1" s="1"/>
  <c r="CH93" i="1" s="1"/>
  <c r="CI93" i="1" s="1"/>
  <c r="CJ93" i="1" s="1"/>
  <c r="BW83" i="1"/>
  <c r="CD83" i="1" s="1"/>
  <c r="CG83" i="1" s="1"/>
  <c r="CH83" i="1" s="1"/>
  <c r="CI83" i="1" s="1"/>
  <c r="CJ83" i="1" s="1"/>
  <c r="BW39" i="1"/>
  <c r="AF4" i="1"/>
  <c r="AF8" i="1"/>
  <c r="AF7" i="1"/>
  <c r="AF6" i="1"/>
  <c r="AF5" i="1"/>
  <c r="AF14" i="1"/>
  <c r="AF13" i="1"/>
  <c r="AF3" i="1"/>
  <c r="AF11" i="1"/>
  <c r="AF10" i="1"/>
  <c r="AF9" i="1"/>
  <c r="AF76" i="1"/>
  <c r="AF61" i="1"/>
  <c r="AF36" i="1"/>
  <c r="AF82" i="1"/>
  <c r="AF18" i="1"/>
  <c r="AF57" i="1"/>
  <c r="AF64" i="1"/>
  <c r="AF20" i="1"/>
  <c r="AF55" i="1"/>
  <c r="AF70" i="1"/>
  <c r="AF39" i="1"/>
  <c r="AF37" i="1"/>
  <c r="AF43" i="1"/>
  <c r="AF28" i="1"/>
  <c r="AF40" i="1"/>
  <c r="AF31" i="1"/>
  <c r="AF93" i="1"/>
  <c r="AF27" i="1"/>
  <c r="AF99" i="1"/>
  <c r="AF32" i="1"/>
  <c r="AF87" i="1"/>
  <c r="AF38" i="1"/>
  <c r="AF19" i="1"/>
  <c r="AF42" i="1"/>
  <c r="AF88" i="1"/>
  <c r="AF81" i="1"/>
  <c r="AF79" i="1"/>
  <c r="AF77" i="1"/>
  <c r="AF89" i="1"/>
  <c r="AF65" i="1"/>
  <c r="AF86" i="1"/>
  <c r="AF44" i="1"/>
  <c r="AF53" i="1"/>
  <c r="AF83" i="1"/>
  <c r="AF74" i="1"/>
  <c r="AF92" i="1"/>
  <c r="AF49" i="1"/>
  <c r="AF56" i="1"/>
  <c r="AF91" i="1"/>
  <c r="AM91" i="1" s="1"/>
  <c r="AF47" i="1"/>
  <c r="AF62" i="1"/>
  <c r="AF54" i="1"/>
  <c r="AF101" i="1"/>
  <c r="AF58" i="1"/>
  <c r="AF25" i="1"/>
  <c r="AF35" i="1"/>
  <c r="AF95" i="1"/>
  <c r="AM95" i="1" s="1"/>
  <c r="AF46" i="1"/>
  <c r="AF29" i="1"/>
  <c r="AF50" i="1"/>
  <c r="AF96" i="1"/>
  <c r="AF97" i="1"/>
  <c r="AF23" i="1"/>
  <c r="AF85" i="1"/>
  <c r="AF51" i="1"/>
  <c r="AF24" i="1"/>
  <c r="AF30" i="1"/>
  <c r="AF98" i="1"/>
  <c r="AF84" i="1"/>
  <c r="AF75" i="1"/>
  <c r="AF45" i="1"/>
  <c r="AF59" i="1"/>
  <c r="AF66" i="1"/>
  <c r="AF52" i="1"/>
  <c r="AF41" i="1"/>
  <c r="AF48" i="1"/>
  <c r="AF67" i="1"/>
  <c r="AF21" i="1"/>
  <c r="AF94" i="1"/>
  <c r="AF100" i="1"/>
  <c r="AF80" i="1"/>
  <c r="AF69" i="1"/>
  <c r="AF68" i="1"/>
  <c r="AF90" i="1"/>
  <c r="AF26" i="1"/>
  <c r="AF73" i="1"/>
  <c r="AF72" i="1"/>
  <c r="AF60" i="1"/>
  <c r="AF33" i="1"/>
  <c r="AF63" i="1"/>
  <c r="AF78" i="1"/>
  <c r="AF34" i="1"/>
  <c r="AF71" i="1"/>
  <c r="AF22" i="1"/>
  <c r="AF17" i="1"/>
  <c r="AF16" i="1"/>
  <c r="AF15" i="1"/>
  <c r="AF12" i="1"/>
  <c r="AM93" i="1"/>
  <c r="CG68" i="1" l="1"/>
  <c r="CH68" i="1" s="1"/>
  <c r="CI68" i="1" s="1"/>
  <c r="CJ68" i="1" s="1"/>
  <c r="CG95" i="1"/>
  <c r="CH95" i="1" s="1"/>
  <c r="CI95" i="1" s="1"/>
  <c r="CJ95" i="1" s="1"/>
  <c r="CG51" i="1"/>
  <c r="CH51" i="1" s="1"/>
  <c r="CI51" i="1" s="1"/>
  <c r="CJ51" i="1" s="1"/>
  <c r="BW102" i="1"/>
  <c r="CD3" i="1"/>
  <c r="CG66" i="1"/>
  <c r="CH66" i="1" s="1"/>
  <c r="CI66" i="1" s="1"/>
  <c r="CJ66" i="1" s="1"/>
  <c r="CG60" i="1"/>
  <c r="CH60" i="1" s="1"/>
  <c r="CI60" i="1" s="1"/>
  <c r="CJ60" i="1" s="1"/>
  <c r="CG88" i="1"/>
  <c r="CH88" i="1" s="1"/>
  <c r="CI88" i="1" s="1"/>
  <c r="CJ88" i="1" s="1"/>
  <c r="CG25" i="1"/>
  <c r="CH25" i="1" s="1"/>
  <c r="CI25" i="1" s="1"/>
  <c r="CJ25" i="1" s="1"/>
  <c r="CG24" i="1"/>
  <c r="CH24" i="1" s="1"/>
  <c r="CI24" i="1" s="1"/>
  <c r="CJ24" i="1" s="1"/>
  <c r="CG45" i="1"/>
  <c r="CH45" i="1" s="1"/>
  <c r="CI45" i="1" s="1"/>
  <c r="CJ45" i="1" s="1"/>
  <c r="CG87" i="1"/>
  <c r="CH87" i="1" s="1"/>
  <c r="CI87" i="1" s="1"/>
  <c r="CJ87" i="1" s="1"/>
  <c r="CG99" i="1"/>
  <c r="CH99" i="1" s="1"/>
  <c r="CI99" i="1" s="1"/>
  <c r="CJ99" i="1" s="1"/>
  <c r="CG84" i="1"/>
  <c r="CH84" i="1" s="1"/>
  <c r="CI84" i="1" s="1"/>
  <c r="CJ84" i="1" s="1"/>
  <c r="CG31" i="1"/>
  <c r="CH31" i="1" s="1"/>
  <c r="CI31" i="1" s="1"/>
  <c r="CJ31" i="1" s="1"/>
  <c r="CG100" i="1"/>
  <c r="CH100" i="1" s="1"/>
  <c r="CI100" i="1" s="1"/>
  <c r="CJ100" i="1" s="1"/>
  <c r="CG69" i="1"/>
  <c r="CH69" i="1" s="1"/>
  <c r="CI69" i="1" s="1"/>
  <c r="CJ69" i="1" s="1"/>
  <c r="CG34" i="1"/>
  <c r="CH34" i="1" s="1"/>
  <c r="CI34" i="1" s="1"/>
  <c r="CJ34" i="1" s="1"/>
  <c r="CG59" i="1"/>
  <c r="CH59" i="1" s="1"/>
  <c r="CI59" i="1" s="1"/>
  <c r="CJ59" i="1" s="1"/>
  <c r="CG15" i="1"/>
  <c r="CH15" i="1" s="1"/>
  <c r="CI15" i="1" s="1"/>
  <c r="CJ15" i="1" s="1"/>
  <c r="CG101" i="1"/>
  <c r="CH101" i="1" s="1"/>
  <c r="CI101" i="1" s="1"/>
  <c r="CJ101" i="1" s="1"/>
  <c r="CG91" i="1"/>
  <c r="CH91" i="1" s="1"/>
  <c r="CI91" i="1" s="1"/>
  <c r="CJ91" i="1" s="1"/>
  <c r="AM84" i="1"/>
  <c r="AM96" i="1"/>
  <c r="AM101" i="1"/>
  <c r="AM99" i="1"/>
  <c r="AM86" i="1"/>
  <c r="AM100" i="1"/>
  <c r="AM85" i="1"/>
  <c r="AM90" i="1"/>
  <c r="AM88" i="1"/>
  <c r="AM89" i="1"/>
  <c r="AM87" i="1"/>
  <c r="AM98" i="1"/>
  <c r="AM94" i="1"/>
  <c r="AM97" i="1"/>
  <c r="AM92" i="1"/>
  <c r="AM17" i="1"/>
  <c r="AM18" i="1"/>
  <c r="AM16" i="1"/>
  <c r="AM20" i="1"/>
  <c r="AM15" i="1"/>
  <c r="AM19" i="1"/>
  <c r="AM21" i="1"/>
  <c r="AM5" i="1"/>
  <c r="AM55" i="1"/>
  <c r="AM71" i="1"/>
  <c r="AM83" i="1"/>
  <c r="AM22" i="1"/>
  <c r="AM34" i="1"/>
  <c r="AM58" i="1"/>
  <c r="AM10" i="1"/>
  <c r="AM25" i="1"/>
  <c r="AM35" i="1"/>
  <c r="AM46" i="1"/>
  <c r="AM59" i="1"/>
  <c r="AM30" i="1"/>
  <c r="AM6" i="1"/>
  <c r="AM81" i="1"/>
  <c r="AM23" i="1"/>
  <c r="AM42" i="1"/>
  <c r="AM70" i="1"/>
  <c r="AM82" i="1"/>
  <c r="AM13" i="1"/>
  <c r="AM60" i="1"/>
  <c r="AM73" i="1"/>
  <c r="AM11" i="1"/>
  <c r="AM41" i="1"/>
  <c r="AM69" i="1"/>
  <c r="AM12" i="1"/>
  <c r="AM27" i="1"/>
  <c r="AM37" i="1"/>
  <c r="AM49" i="1"/>
  <c r="AM61" i="1"/>
  <c r="AM68" i="1"/>
  <c r="AM72" i="1"/>
  <c r="AM76" i="1"/>
  <c r="AM80" i="1"/>
  <c r="AM7" i="1"/>
  <c r="AM36" i="1"/>
  <c r="AM8" i="1"/>
  <c r="AM45" i="1"/>
  <c r="AM28" i="1"/>
  <c r="AM51" i="1"/>
  <c r="AM31" i="1"/>
  <c r="AM56" i="1"/>
  <c r="AM74" i="1"/>
  <c r="AM78" i="1"/>
  <c r="AM4" i="1"/>
  <c r="AM65" i="1"/>
  <c r="AM38" i="1"/>
  <c r="AM62" i="1"/>
  <c r="AM79" i="1"/>
  <c r="AM26" i="1"/>
  <c r="AM47" i="1"/>
  <c r="AM75" i="1"/>
  <c r="AM14" i="1"/>
  <c r="AM29" i="1"/>
  <c r="AM40" i="1"/>
  <c r="AM53" i="1"/>
  <c r="AM63" i="1"/>
  <c r="AM9" i="1"/>
  <c r="AM67" i="1"/>
  <c r="AM64" i="1"/>
  <c r="AM77" i="1"/>
  <c r="AM66" i="1"/>
  <c r="AM24" i="1"/>
  <c r="CG3" i="1" l="1"/>
  <c r="CD102" i="1"/>
  <c r="AF102" i="1"/>
  <c r="AM3" i="1"/>
  <c r="CH3" i="1" l="1"/>
  <c r="CG102" i="1"/>
  <c r="AM102" i="1"/>
  <c r="CH102" i="1" l="1"/>
  <c r="CI3" i="1"/>
  <c r="AP50" i="1"/>
  <c r="AP3" i="1"/>
  <c r="AQ3" i="1" s="1"/>
  <c r="AP48" i="1"/>
  <c r="AP37" i="1"/>
  <c r="AP61" i="1"/>
  <c r="AP54" i="1"/>
  <c r="AP43" i="1"/>
  <c r="AP33" i="1"/>
  <c r="AP90" i="1"/>
  <c r="AP44" i="1"/>
  <c r="AP52" i="1"/>
  <c r="AP81" i="1"/>
  <c r="AP95" i="1"/>
  <c r="AP51" i="1"/>
  <c r="AP88" i="1"/>
  <c r="AP47" i="1"/>
  <c r="AP35" i="1"/>
  <c r="AP40" i="1"/>
  <c r="AP31" i="1"/>
  <c r="AP83" i="1"/>
  <c r="AP36" i="1"/>
  <c r="AP42" i="1"/>
  <c r="AP22" i="1"/>
  <c r="AP72" i="1"/>
  <c r="AP73" i="1"/>
  <c r="AP39" i="1"/>
  <c r="AP15" i="1"/>
  <c r="AP86" i="1"/>
  <c r="AP28" i="1"/>
  <c r="AP70" i="1"/>
  <c r="AP64" i="1"/>
  <c r="AP60" i="1"/>
  <c r="AP66" i="1"/>
  <c r="AP93" i="1"/>
  <c r="AP20" i="1"/>
  <c r="AP101" i="1"/>
  <c r="AP13" i="1"/>
  <c r="AP11" i="1"/>
  <c r="AP77" i="1"/>
  <c r="AP24" i="1"/>
  <c r="AP23" i="1"/>
  <c r="AP49" i="1"/>
  <c r="AP12" i="1"/>
  <c r="AP17" i="1"/>
  <c r="AP5" i="1"/>
  <c r="AP30" i="1"/>
  <c r="AP68" i="1"/>
  <c r="AP78" i="1"/>
  <c r="AP56" i="1"/>
  <c r="AP98" i="1"/>
  <c r="AP29" i="1"/>
  <c r="AP21" i="1"/>
  <c r="AP57" i="1"/>
  <c r="AP18" i="1"/>
  <c r="AP84" i="1"/>
  <c r="AP62" i="1"/>
  <c r="AP34" i="1"/>
  <c r="AP16" i="1"/>
  <c r="AP32" i="1"/>
  <c r="AP65" i="1"/>
  <c r="AP55" i="1"/>
  <c r="AP97" i="1"/>
  <c r="AP82" i="1"/>
  <c r="AP58" i="1"/>
  <c r="AP10" i="1"/>
  <c r="AP59" i="1"/>
  <c r="AP8" i="1"/>
  <c r="AP89" i="1"/>
  <c r="CJ3" i="1" l="1"/>
  <c r="CJ102" i="1" s="1"/>
  <c r="CI102" i="1"/>
  <c r="AQ30" i="1"/>
  <c r="AQ13" i="1"/>
  <c r="AQ89" i="1"/>
  <c r="AQ101" i="1"/>
  <c r="AQ95" i="1"/>
  <c r="AQ82" i="1"/>
  <c r="AQ68" i="1"/>
  <c r="AQ72" i="1"/>
  <c r="AQ47" i="1"/>
  <c r="AQ61" i="1"/>
  <c r="AQ29" i="1"/>
  <c r="AQ97" i="1"/>
  <c r="AQ64" i="1"/>
  <c r="AQ22" i="1"/>
  <c r="AQ51" i="1"/>
  <c r="AR3" i="1"/>
  <c r="AS3" i="1" s="1"/>
  <c r="I60" i="2" s="1"/>
  <c r="AQ83" i="1"/>
  <c r="AQ15" i="1"/>
  <c r="AQ11" i="1"/>
  <c r="AQ88" i="1"/>
  <c r="AQ28" i="1"/>
  <c r="AQ93" i="1"/>
  <c r="AQ18" i="1"/>
  <c r="AQ5" i="1"/>
  <c r="AQ42" i="1"/>
  <c r="AQ36" i="1"/>
  <c r="AQ86" i="1"/>
  <c r="AQ37" i="1"/>
  <c r="AQ78" i="1"/>
  <c r="AQ24" i="1"/>
  <c r="AQ66" i="1"/>
  <c r="AQ35" i="1"/>
  <c r="AQ90" i="1"/>
  <c r="AP74" i="1"/>
  <c r="AQ8" i="1"/>
  <c r="AQ65" i="1"/>
  <c r="AQ12" i="1"/>
  <c r="AQ77" i="1"/>
  <c r="AP71" i="1"/>
  <c r="AP79" i="1"/>
  <c r="AP46" i="1"/>
  <c r="AP26" i="1"/>
  <c r="AP100" i="1"/>
  <c r="AP45" i="1"/>
  <c r="AP63" i="1"/>
  <c r="AP14" i="1"/>
  <c r="AP92" i="1"/>
  <c r="AQ21" i="1"/>
  <c r="AQ20" i="1"/>
  <c r="AP85" i="1"/>
  <c r="AQ34" i="1"/>
  <c r="AQ10" i="1"/>
  <c r="AQ55" i="1"/>
  <c r="AQ98" i="1"/>
  <c r="AP96" i="1"/>
  <c r="AP38" i="1"/>
  <c r="AQ58" i="1"/>
  <c r="AP9" i="1"/>
  <c r="AQ56" i="1"/>
  <c r="AP4" i="1"/>
  <c r="AP87" i="1"/>
  <c r="AP75" i="1"/>
  <c r="AP67" i="1"/>
  <c r="AQ59" i="1"/>
  <c r="AQ62" i="1"/>
  <c r="AP99" i="1"/>
  <c r="AQ49" i="1"/>
  <c r="AQ60" i="1"/>
  <c r="AP53" i="1"/>
  <c r="AP41" i="1"/>
  <c r="AP6" i="1"/>
  <c r="AQ16" i="1"/>
  <c r="AQ84" i="1"/>
  <c r="AQ17" i="1"/>
  <c r="AQ23" i="1"/>
  <c r="AP69" i="1"/>
  <c r="AP25" i="1"/>
  <c r="AP80" i="1"/>
  <c r="AP76" i="1"/>
  <c r="AQ70" i="1"/>
  <c r="AP27" i="1"/>
  <c r="AP91" i="1"/>
  <c r="AQ81" i="1"/>
  <c r="AQ31" i="1"/>
  <c r="AQ40" i="1"/>
  <c r="AP19" i="1"/>
  <c r="AP7" i="1"/>
  <c r="AQ73" i="1"/>
  <c r="AP94" i="1"/>
  <c r="AR23" i="1" l="1"/>
  <c r="AS23" i="1" s="1"/>
  <c r="I80" i="2" s="1"/>
  <c r="AQ45" i="1"/>
  <c r="AR5" i="1"/>
  <c r="AS5" i="1" s="1"/>
  <c r="I62" i="2" s="1"/>
  <c r="AR17" i="1"/>
  <c r="AS17" i="1" s="1"/>
  <c r="I74" i="2" s="1"/>
  <c r="AR34" i="1"/>
  <c r="AS34" i="1" s="1"/>
  <c r="I91" i="2" s="1"/>
  <c r="AR66" i="1"/>
  <c r="AS66" i="1" s="1"/>
  <c r="I123" i="2" s="1"/>
  <c r="AR83" i="1"/>
  <c r="AS83" i="1" s="1"/>
  <c r="I140" i="2" s="1"/>
  <c r="AR22" i="1"/>
  <c r="AS22" i="1" s="1"/>
  <c r="I79" i="2" s="1"/>
  <c r="AR61" i="1"/>
  <c r="AS61" i="1" s="1"/>
  <c r="I118" i="2" s="1"/>
  <c r="AR68" i="1"/>
  <c r="AS68" i="1" s="1"/>
  <c r="I125" i="2" s="1"/>
  <c r="AQ94" i="1"/>
  <c r="AQ27" i="1"/>
  <c r="AR84" i="1"/>
  <c r="AS84" i="1" s="1"/>
  <c r="I141" i="2" s="1"/>
  <c r="AR62" i="1"/>
  <c r="AS62" i="1" s="1"/>
  <c r="I119" i="2" s="1"/>
  <c r="AR58" i="1"/>
  <c r="AS58" i="1" s="1"/>
  <c r="I115" i="2" s="1"/>
  <c r="AQ85" i="1"/>
  <c r="AQ26" i="1"/>
  <c r="AQ74" i="1"/>
  <c r="AR18" i="1"/>
  <c r="AS18" i="1" s="1"/>
  <c r="I75" i="2" s="1"/>
  <c r="AR11" i="1"/>
  <c r="AS11" i="1" s="1"/>
  <c r="I68" i="2" s="1"/>
  <c r="AR89" i="1"/>
  <c r="AS89" i="1" s="1"/>
  <c r="I146" i="2" s="1"/>
  <c r="AR64" i="1"/>
  <c r="AS64" i="1" s="1"/>
  <c r="I121" i="2" s="1"/>
  <c r="AR81" i="1"/>
  <c r="AS81" i="1" s="1"/>
  <c r="I138" i="2" s="1"/>
  <c r="AR56" i="1"/>
  <c r="AS56" i="1" s="1"/>
  <c r="I113" i="2" s="1"/>
  <c r="AR65" i="1"/>
  <c r="AS65" i="1" s="1"/>
  <c r="I122" i="2" s="1"/>
  <c r="AQ91" i="1"/>
  <c r="AQ9" i="1"/>
  <c r="AR73" i="1"/>
  <c r="AS73" i="1" s="1"/>
  <c r="I130" i="2" s="1"/>
  <c r="AR59" i="1"/>
  <c r="AS59" i="1" s="1"/>
  <c r="I116" i="2" s="1"/>
  <c r="AQ38" i="1"/>
  <c r="AQ46" i="1"/>
  <c r="AR36" i="1"/>
  <c r="AS36" i="1" s="1"/>
  <c r="I93" i="2" s="1"/>
  <c r="AQ76" i="1"/>
  <c r="AQ96" i="1"/>
  <c r="AQ79" i="1"/>
  <c r="AQ19" i="1"/>
  <c r="AQ75" i="1"/>
  <c r="AQ92" i="1"/>
  <c r="AQ71" i="1"/>
  <c r="AR78" i="1"/>
  <c r="AS78" i="1" s="1"/>
  <c r="I135" i="2" s="1"/>
  <c r="AR15" i="1"/>
  <c r="AS15" i="1" s="1"/>
  <c r="I72" i="2" s="1"/>
  <c r="AR97" i="1"/>
  <c r="AS97" i="1" s="1"/>
  <c r="I154" i="2" s="1"/>
  <c r="AR72" i="1"/>
  <c r="AS72" i="1" s="1"/>
  <c r="I129" i="2" s="1"/>
  <c r="AR49" i="1"/>
  <c r="AS49" i="1" s="1"/>
  <c r="I106" i="2" s="1"/>
  <c r="AR101" i="1"/>
  <c r="AS101" i="1" s="1"/>
  <c r="I158" i="2" s="1"/>
  <c r="AQ100" i="1"/>
  <c r="AR70" i="1"/>
  <c r="AS70" i="1" s="1"/>
  <c r="I127" i="2" s="1"/>
  <c r="AQ6" i="1"/>
  <c r="AR21" i="1"/>
  <c r="AS21" i="1" s="1"/>
  <c r="I78" i="2" s="1"/>
  <c r="AR90" i="1"/>
  <c r="AS90" i="1" s="1"/>
  <c r="I147" i="2" s="1"/>
  <c r="AR82" i="1"/>
  <c r="AS82" i="1" s="1"/>
  <c r="I139" i="2" s="1"/>
  <c r="AQ25" i="1"/>
  <c r="AR55" i="1"/>
  <c r="AS55" i="1" s="1"/>
  <c r="I112" i="2" s="1"/>
  <c r="AQ14" i="1"/>
  <c r="AR77" i="1"/>
  <c r="AS77" i="1" s="1"/>
  <c r="I134" i="2" s="1"/>
  <c r="AR35" i="1"/>
  <c r="AS35" i="1" s="1"/>
  <c r="I92" i="2" s="1"/>
  <c r="AR37" i="1"/>
  <c r="AS37" i="1" s="1"/>
  <c r="I94" i="2" s="1"/>
  <c r="AR42" i="1"/>
  <c r="AS42" i="1" s="1"/>
  <c r="I99" i="2" s="1"/>
  <c r="AR95" i="1"/>
  <c r="AS95" i="1" s="1"/>
  <c r="I152" i="2" s="1"/>
  <c r="AR86" i="1"/>
  <c r="AS86" i="1" s="1"/>
  <c r="I143" i="2" s="1"/>
  <c r="AR88" i="1"/>
  <c r="AS88" i="1" s="1"/>
  <c r="I145" i="2" s="1"/>
  <c r="AQ99" i="1"/>
  <c r="AR8" i="1"/>
  <c r="AS8" i="1" s="1"/>
  <c r="I65" i="2" s="1"/>
  <c r="AR16" i="1"/>
  <c r="AS16" i="1" s="1"/>
  <c r="I73" i="2" s="1"/>
  <c r="AR20" i="1"/>
  <c r="AS20" i="1" s="1"/>
  <c r="I77" i="2" s="1"/>
  <c r="AR24" i="1"/>
  <c r="AS24" i="1" s="1"/>
  <c r="I81" i="2" s="1"/>
  <c r="AR47" i="1"/>
  <c r="AS47" i="1" s="1"/>
  <c r="I104" i="2" s="1"/>
  <c r="AQ7" i="1"/>
  <c r="AQ67" i="1"/>
  <c r="AR28" i="1"/>
  <c r="AS28" i="1" s="1"/>
  <c r="I85" i="2" s="1"/>
  <c r="AR13" i="1"/>
  <c r="AS13" i="1" s="1"/>
  <c r="I70" i="2" s="1"/>
  <c r="AQ80" i="1"/>
  <c r="AQ41" i="1"/>
  <c r="AR98" i="1"/>
  <c r="AS98" i="1" s="1"/>
  <c r="I155" i="2" s="1"/>
  <c r="AR40" i="1"/>
  <c r="AS40" i="1" s="1"/>
  <c r="I97" i="2" s="1"/>
  <c r="AQ53" i="1"/>
  <c r="AQ87" i="1"/>
  <c r="AR31" i="1"/>
  <c r="AS31" i="1" s="1"/>
  <c r="I88" i="2" s="1"/>
  <c r="AQ69" i="1"/>
  <c r="AR60" i="1"/>
  <c r="AS60" i="1" s="1"/>
  <c r="I117" i="2" s="1"/>
  <c r="AQ4" i="1"/>
  <c r="AR10" i="1"/>
  <c r="AS10" i="1" s="1"/>
  <c r="I67" i="2" s="1"/>
  <c r="AQ63" i="1"/>
  <c r="AR12" i="1"/>
  <c r="AS12" i="1" s="1"/>
  <c r="I69" i="2" s="1"/>
  <c r="AR93" i="1"/>
  <c r="AS93" i="1" s="1"/>
  <c r="I150" i="2" s="1"/>
  <c r="AR51" i="1"/>
  <c r="AS51" i="1" s="1"/>
  <c r="I108" i="2" s="1"/>
  <c r="AR29" i="1"/>
  <c r="AS29" i="1" s="1"/>
  <c r="I86" i="2" s="1"/>
  <c r="AR30" i="1"/>
  <c r="AS30" i="1" s="1"/>
  <c r="I87" i="2" s="1"/>
  <c r="AP102" i="1"/>
  <c r="AQ102" i="1" l="1"/>
  <c r="AR87" i="1"/>
  <c r="AS87" i="1" s="1"/>
  <c r="I144" i="2" s="1"/>
  <c r="AR41" i="1"/>
  <c r="AS41" i="1" s="1"/>
  <c r="I98" i="2" s="1"/>
  <c r="AR99" i="1"/>
  <c r="AS99" i="1" s="1"/>
  <c r="I156" i="2" s="1"/>
  <c r="AR67" i="1"/>
  <c r="AS67" i="1" s="1"/>
  <c r="I124" i="2" s="1"/>
  <c r="AR25" i="1"/>
  <c r="AS25" i="1" s="1"/>
  <c r="I82" i="2" s="1"/>
  <c r="AR92" i="1"/>
  <c r="AS92" i="1" s="1"/>
  <c r="I149" i="2" s="1"/>
  <c r="AR79" i="1"/>
  <c r="AS79" i="1" s="1"/>
  <c r="I136" i="2" s="1"/>
  <c r="AR53" i="1"/>
  <c r="AS53" i="1" s="1"/>
  <c r="I110" i="2" s="1"/>
  <c r="AR80" i="1"/>
  <c r="AS80" i="1" s="1"/>
  <c r="I137" i="2" s="1"/>
  <c r="AR6" i="1"/>
  <c r="AS6" i="1" s="1"/>
  <c r="I63" i="2" s="1"/>
  <c r="AR46" i="1"/>
  <c r="AS46" i="1" s="1"/>
  <c r="I103" i="2" s="1"/>
  <c r="AR9" i="1"/>
  <c r="AS9" i="1" s="1"/>
  <c r="I66" i="2" s="1"/>
  <c r="AR74" i="1"/>
  <c r="AS74" i="1" s="1"/>
  <c r="I131" i="2" s="1"/>
  <c r="AR100" i="1"/>
  <c r="AS100" i="1" s="1"/>
  <c r="I157" i="2" s="1"/>
  <c r="AR75" i="1"/>
  <c r="AS75" i="1" s="1"/>
  <c r="I132" i="2" s="1"/>
  <c r="AR96" i="1"/>
  <c r="AS96" i="1" s="1"/>
  <c r="I153" i="2" s="1"/>
  <c r="AR4" i="1"/>
  <c r="AS4" i="1" s="1"/>
  <c r="I61" i="2" s="1"/>
  <c r="AR63" i="1"/>
  <c r="AS63" i="1" s="1"/>
  <c r="I120" i="2" s="1"/>
  <c r="AR69" i="1"/>
  <c r="AS69" i="1" s="1"/>
  <c r="I126" i="2" s="1"/>
  <c r="AR38" i="1"/>
  <c r="AS38" i="1" s="1"/>
  <c r="I95" i="2" s="1"/>
  <c r="AR91" i="1"/>
  <c r="AS91" i="1" s="1"/>
  <c r="I148" i="2" s="1"/>
  <c r="AR26" i="1"/>
  <c r="AS26" i="1" s="1"/>
  <c r="I83" i="2" s="1"/>
  <c r="AR7" i="1"/>
  <c r="AS7" i="1" s="1"/>
  <c r="I64" i="2" s="1"/>
  <c r="AR14" i="1"/>
  <c r="AS14" i="1" s="1"/>
  <c r="I71" i="2" s="1"/>
  <c r="AR19" i="1"/>
  <c r="AS19" i="1" s="1"/>
  <c r="I76" i="2" s="1"/>
  <c r="AR76" i="1"/>
  <c r="AS76" i="1" s="1"/>
  <c r="I133" i="2" s="1"/>
  <c r="AR85" i="1"/>
  <c r="AS85" i="1" s="1"/>
  <c r="I142" i="2" s="1"/>
  <c r="AR27" i="1"/>
  <c r="AS27" i="1" s="1"/>
  <c r="I84" i="2" s="1"/>
  <c r="AR45" i="1"/>
  <c r="AS45" i="1" s="1"/>
  <c r="I102" i="2" s="1"/>
  <c r="AR71" i="1"/>
  <c r="AS71" i="1" s="1"/>
  <c r="I128" i="2" s="1"/>
  <c r="AR94" i="1"/>
  <c r="AS94" i="1" s="1"/>
  <c r="I151" i="2" s="1"/>
  <c r="AR102" i="1" l="1"/>
  <c r="AS102" i="1"/>
  <c r="I159" i="2" s="1"/>
  <c r="GS17" i="6" l="1"/>
  <c r="HB17" i="6" l="1"/>
  <c r="GS127" i="6"/>
  <c r="HB127" i="6" l="1"/>
  <c r="HF17" i="6" l="1"/>
  <c r="HG17" i="6" s="1"/>
  <c r="HH17" i="6" s="1"/>
  <c r="HE127" i="6"/>
  <c r="HF127" i="6" l="1"/>
  <c r="HH127" i="6" l="1"/>
  <c r="TD17" i="6"/>
  <c r="HG127" i="6"/>
  <c r="TE17" i="6" l="1"/>
  <c r="TE127" i="6" s="1"/>
  <c r="TD127" i="6"/>
</calcChain>
</file>

<file path=xl/sharedStrings.xml><?xml version="1.0" encoding="utf-8"?>
<sst xmlns="http://schemas.openxmlformats.org/spreadsheetml/2006/main" count="7619" uniqueCount="566">
  <si>
    <t>Brutto PR</t>
  </si>
  <si>
    <t>Brutto IC</t>
  </si>
  <si>
    <t>Brutto KW</t>
  </si>
  <si>
    <t>W tym płatności kartowe</t>
  </si>
  <si>
    <t>Brutto Total</t>
  </si>
  <si>
    <t>Prowizja PR</t>
  </si>
  <si>
    <t>Prowizja IC</t>
  </si>
  <si>
    <t>Prowizja KW</t>
  </si>
  <si>
    <t>Prowizja Suma</t>
  </si>
  <si>
    <t>Czynsz</t>
  </si>
  <si>
    <t>Prąd</t>
  </si>
  <si>
    <t>Elavon</t>
  </si>
  <si>
    <t>Poczta Polska</t>
  </si>
  <si>
    <t>Amortyzacja</t>
  </si>
  <si>
    <t>Papier</t>
  </si>
  <si>
    <t>Transmisja danych</t>
  </si>
  <si>
    <t>Serwis*</t>
  </si>
  <si>
    <t>Polisa</t>
  </si>
  <si>
    <t>Total TVMs Direct Costs</t>
  </si>
  <si>
    <t>Non TVMs project fixed costs</t>
  </si>
  <si>
    <t>Project Variable costs</t>
  </si>
  <si>
    <t>OH</t>
  </si>
  <si>
    <t>Total Other Project Costs</t>
  </si>
  <si>
    <t>Total cost of TVM</t>
  </si>
  <si>
    <t>Proift/loss</t>
  </si>
  <si>
    <t>Nr aut.</t>
  </si>
  <si>
    <t>Lokalizacja automatu</t>
  </si>
  <si>
    <t>1203</t>
  </si>
  <si>
    <t>1204</t>
  </si>
  <si>
    <t>1205</t>
  </si>
  <si>
    <t>1206</t>
  </si>
  <si>
    <t>1207</t>
  </si>
  <si>
    <t>1208</t>
  </si>
  <si>
    <t>1209</t>
  </si>
  <si>
    <t>1210</t>
  </si>
  <si>
    <t>1217</t>
  </si>
  <si>
    <t>1235</t>
  </si>
  <si>
    <t>1236</t>
  </si>
  <si>
    <t>1237</t>
  </si>
  <si>
    <t>1238</t>
  </si>
  <si>
    <t>1239</t>
  </si>
  <si>
    <t>1240</t>
  </si>
  <si>
    <t>1241</t>
  </si>
  <si>
    <t>1244</t>
  </si>
  <si>
    <t>1247</t>
  </si>
  <si>
    <t>1252</t>
  </si>
  <si>
    <t>1253</t>
  </si>
  <si>
    <t>1254</t>
  </si>
  <si>
    <t>1256</t>
  </si>
  <si>
    <t>1257</t>
  </si>
  <si>
    <t>1266</t>
  </si>
  <si>
    <t>1267</t>
  </si>
  <si>
    <t>1269</t>
  </si>
  <si>
    <t>1271</t>
  </si>
  <si>
    <t>1274</t>
  </si>
  <si>
    <t>1286</t>
  </si>
  <si>
    <t>1295</t>
  </si>
  <si>
    <t>1296</t>
  </si>
  <si>
    <t>1297</t>
  </si>
  <si>
    <t>1298</t>
  </si>
  <si>
    <t>1299</t>
  </si>
  <si>
    <t xml:space="preserve">Brutto Arriva </t>
  </si>
  <si>
    <t>TVM PR &amp; IC KW</t>
  </si>
  <si>
    <t>MARKET
PLAN</t>
  </si>
  <si>
    <t>TOTAL
ACTUAL</t>
  </si>
  <si>
    <t>SALES OF TICKETS PR *)</t>
  </si>
  <si>
    <t>SALES LEASE AGREEMENT / OTHER SALES</t>
  </si>
  <si>
    <t>IC PROVISION</t>
  </si>
  <si>
    <t>SALES OF TICKETS KW *)</t>
  </si>
  <si>
    <t>SALES OF ARRIVA RP (FLAT FEE / TVM)</t>
  </si>
  <si>
    <t>SALES, GROSS</t>
  </si>
  <si>
    <t>PURCHASE COSTS OF TICKETS PR **)</t>
  </si>
  <si>
    <t>PURCHASE COSTS OF TICKETS KW **)</t>
  </si>
  <si>
    <t>SALES, NET</t>
  </si>
  <si>
    <t>Margin</t>
  </si>
  <si>
    <t>DEPRECIATION (8 years, of initial investment, calculatory)</t>
  </si>
  <si>
    <t>MATERIAL &amp; EQUIPMENT</t>
  </si>
  <si>
    <t xml:space="preserve"> thereof internal</t>
  </si>
  <si>
    <t xml:space="preserve"> thereof external</t>
  </si>
  <si>
    <t>SUBCONTRACTOR</t>
  </si>
  <si>
    <t>LABOR COSTS</t>
  </si>
  <si>
    <t>SUBTOTAL Cost of Products Sold</t>
  </si>
  <si>
    <t>OTHER DIRECT PROJECT COSTS:</t>
  </si>
  <si>
    <t>TRAVEL</t>
  </si>
  <si>
    <t>AGENTS/COMMISSION (calculatory)</t>
  </si>
  <si>
    <t>OTHER</t>
  </si>
  <si>
    <t>LDs</t>
  </si>
  <si>
    <t>SALES TAX (payable)</t>
  </si>
  <si>
    <t>RISK BUDGET</t>
  </si>
  <si>
    <t>CONSOLIDATION DIFFERENCE</t>
  </si>
  <si>
    <t>ACCRUALS</t>
  </si>
  <si>
    <t>WIP</t>
  </si>
  <si>
    <t>PROFIT/LOSS</t>
  </si>
  <si>
    <t>ONE TIME ITEMS included in operating expense</t>
  </si>
  <si>
    <t>PROFIT/LOSS (operational)</t>
  </si>
  <si>
    <t>CASH FLOW (per period)</t>
  </si>
  <si>
    <t>CASH FLOW (accumulated)</t>
  </si>
  <si>
    <t>NON-AMORTIZED INVESTMENT</t>
  </si>
  <si>
    <t>RETURN ON INVESTMENT</t>
  </si>
  <si>
    <t xml:space="preserve">       BURDEN COSTS MATERIAL 8,5%</t>
  </si>
  <si>
    <t xml:space="preserve">       HANDLING FEE SUBCON 15%</t>
  </si>
  <si>
    <t xml:space="preserve">       BURDEN COSTS LABOR 11,5%</t>
  </si>
  <si>
    <t xml:space="preserve">       DIVISION ALLOCATION RATE 15%</t>
  </si>
  <si>
    <t>Brutto KMŁ</t>
  </si>
  <si>
    <t>1261</t>
  </si>
  <si>
    <t>1262</t>
  </si>
  <si>
    <t>1263</t>
  </si>
  <si>
    <t>1290</t>
  </si>
  <si>
    <t>1294</t>
  </si>
  <si>
    <t>Brutto KD</t>
  </si>
  <si>
    <t>W tym płatności gotówką</t>
  </si>
  <si>
    <t>Brutto SKM</t>
  </si>
  <si>
    <t>Prowizja SKM</t>
  </si>
  <si>
    <t>Uwagi</t>
  </si>
  <si>
    <t>2017
YEAR TO DATE</t>
  </si>
  <si>
    <t>Utrzymanie oprogr. Centreo</t>
  </si>
  <si>
    <t>YEAR 2017</t>
  </si>
  <si>
    <t>YEARS until 2018</t>
  </si>
  <si>
    <t>Rok 2018</t>
  </si>
  <si>
    <t>Brutto KŚ</t>
  </si>
  <si>
    <t>1101</t>
  </si>
  <si>
    <t>1101_KRA_GL</t>
  </si>
  <si>
    <t>1102</t>
  </si>
  <si>
    <t>1102_ZIELON</t>
  </si>
  <si>
    <t>1103</t>
  </si>
  <si>
    <t>1103_Wroc_GL</t>
  </si>
  <si>
    <t>1104</t>
  </si>
  <si>
    <t>1104_POZN_GL</t>
  </si>
  <si>
    <t>1105</t>
  </si>
  <si>
    <t>1105_SWINOU</t>
  </si>
  <si>
    <t>1106</t>
  </si>
  <si>
    <t>1106_SZCZ_GL</t>
  </si>
  <si>
    <t>1107</t>
  </si>
  <si>
    <t>1107_OPOLE</t>
  </si>
  <si>
    <t>1108</t>
  </si>
  <si>
    <t>1108_TCZEW</t>
  </si>
  <si>
    <t>1109</t>
  </si>
  <si>
    <t>1109_JAROSW</t>
  </si>
  <si>
    <t>1110</t>
  </si>
  <si>
    <t>1110_BIALYS</t>
  </si>
  <si>
    <t>1111</t>
  </si>
  <si>
    <t>1111_PUCK</t>
  </si>
  <si>
    <t>1112</t>
  </si>
  <si>
    <t>1112_CHOJN</t>
  </si>
  <si>
    <t>1113</t>
  </si>
  <si>
    <t>1113_OLAWA</t>
  </si>
  <si>
    <t>1114</t>
  </si>
  <si>
    <t>1114_CZLUCH</t>
  </si>
  <si>
    <t>Wroclaw: ul. Józefa Pilsudskiego 105</t>
  </si>
  <si>
    <t>1206_WROC-GL</t>
  </si>
  <si>
    <t>1211</t>
  </si>
  <si>
    <t>1211_Lubin</t>
  </si>
  <si>
    <t>1212</t>
  </si>
  <si>
    <t>1212_WALBR_M</t>
  </si>
  <si>
    <t>1213</t>
  </si>
  <si>
    <t>1213_GLOGOW</t>
  </si>
  <si>
    <t>1215</t>
  </si>
  <si>
    <t>1215_ALEKSK</t>
  </si>
  <si>
    <t>1216</t>
  </si>
  <si>
    <t>1216_PSZCZYN</t>
  </si>
  <si>
    <t>Katowice: Pl. Wilhelma Szewczyka 1</t>
  </si>
  <si>
    <t>1219</t>
  </si>
  <si>
    <t>1219_KOSZALI</t>
  </si>
  <si>
    <t>1220</t>
  </si>
  <si>
    <t>1220_SLUPSK</t>
  </si>
  <si>
    <t>1221</t>
  </si>
  <si>
    <t>1221_SWID_MI</t>
  </si>
  <si>
    <t>1222</t>
  </si>
  <si>
    <t>1222_KOSCIER</t>
  </si>
  <si>
    <t>1223</t>
  </si>
  <si>
    <t>1223_MALBORK</t>
  </si>
  <si>
    <t>1224</t>
  </si>
  <si>
    <t>1224_Kuźnica</t>
  </si>
  <si>
    <t>1225</t>
  </si>
  <si>
    <t>1225_PRZEMY</t>
  </si>
  <si>
    <t>1226</t>
  </si>
  <si>
    <t>1226_TARNO</t>
  </si>
  <si>
    <t>1227</t>
  </si>
  <si>
    <t>1227_BOCHNIA</t>
  </si>
  <si>
    <t>1228</t>
  </si>
  <si>
    <t>1228_SOSNOW</t>
  </si>
  <si>
    <t>1229</t>
  </si>
  <si>
    <t>1229_TYCHY</t>
  </si>
  <si>
    <t>1230</t>
  </si>
  <si>
    <t>1230_GLIWICE</t>
  </si>
  <si>
    <t>1231</t>
  </si>
  <si>
    <t>1231_RYBNIK</t>
  </si>
  <si>
    <t>1232</t>
  </si>
  <si>
    <t>1232_BIELSKO</t>
  </si>
  <si>
    <t>1233</t>
  </si>
  <si>
    <t>1233_LUBL-EC</t>
  </si>
  <si>
    <t>1234</t>
  </si>
  <si>
    <t>1234_ZAGAN</t>
  </si>
  <si>
    <t>1235_POZN-GL</t>
  </si>
  <si>
    <t>Poznan: ul. Dworcowa 1</t>
  </si>
  <si>
    <t>Konin: ul. Kolejowa 1</t>
  </si>
  <si>
    <t>1242</t>
  </si>
  <si>
    <t>1242_KALISZ</t>
  </si>
  <si>
    <t>1243</t>
  </si>
  <si>
    <t>1243_POZ_GAR</t>
  </si>
  <si>
    <t>Gniezno: ul. Dworcowa 7</t>
  </si>
  <si>
    <t>1245</t>
  </si>
  <si>
    <t>1245_GDA_OLI</t>
  </si>
  <si>
    <t>1246</t>
  </si>
  <si>
    <t>Ostrów Wielkopolski: ul. Dworcowa 1</t>
  </si>
  <si>
    <t>1247_TOR-GL</t>
  </si>
  <si>
    <t>1248</t>
  </si>
  <si>
    <t>1248_PIOTRKO</t>
  </si>
  <si>
    <t>1249</t>
  </si>
  <si>
    <t>1249_WLOCLAW</t>
  </si>
  <si>
    <t>1250</t>
  </si>
  <si>
    <t>1250_RADOMSK</t>
  </si>
  <si>
    <t>1251</t>
  </si>
  <si>
    <t>Kielce: Plac Niepodległosci 1</t>
  </si>
  <si>
    <t>Opole: ul. Krakowska 48</t>
  </si>
  <si>
    <t>Wroclaw: ul. Stacyjna 5</t>
  </si>
  <si>
    <t>1255</t>
  </si>
  <si>
    <t>1255_ZABRZE</t>
  </si>
  <si>
    <t>1259</t>
  </si>
  <si>
    <t>1259_CZEMPIN</t>
  </si>
  <si>
    <t>1261_KRAK_GN</t>
  </si>
  <si>
    <t>1262_KRAK_GN</t>
  </si>
  <si>
    <t>1263_KRAK_GN</t>
  </si>
  <si>
    <t>1264</t>
  </si>
  <si>
    <t>1264_GORZ_WL</t>
  </si>
  <si>
    <t>1265</t>
  </si>
  <si>
    <t>Zielona Góra: ul. Dworcowa 32c</t>
  </si>
  <si>
    <t>Leszno: ul. Dworcowa</t>
  </si>
  <si>
    <t>1267_KRAK_GL</t>
  </si>
  <si>
    <t>1268</t>
  </si>
  <si>
    <t>1268_STAR_GD</t>
  </si>
  <si>
    <t>Gdansk: ul. Podwale Grodzkie 1</t>
  </si>
  <si>
    <t>1270</t>
  </si>
  <si>
    <t>1270_OlszZac</t>
  </si>
  <si>
    <t>Bydgoszcz: ul. Zygmunta Augusta 7</t>
  </si>
  <si>
    <t>1272</t>
  </si>
  <si>
    <t>Inowrocław: ul. Dworcowa 115</t>
  </si>
  <si>
    <t>1273</t>
  </si>
  <si>
    <t>1273_WLAD</t>
  </si>
  <si>
    <t>Krakow: pl. Jana Nowaka-Jezioranskiego 3</t>
  </si>
  <si>
    <t>1275</t>
  </si>
  <si>
    <t>Rzeszów: pl. Dworcowy 1</t>
  </si>
  <si>
    <t>1277</t>
  </si>
  <si>
    <t>Gdynia.: pl. Konstytucji 1</t>
  </si>
  <si>
    <t>1278</t>
  </si>
  <si>
    <t>1278_GDY_GL</t>
  </si>
  <si>
    <t>1287</t>
  </si>
  <si>
    <t>1287_KWIDZYN</t>
  </si>
  <si>
    <t>1288</t>
  </si>
  <si>
    <t>1288_JASTARN</t>
  </si>
  <si>
    <t>1289</t>
  </si>
  <si>
    <t>1289_HEL</t>
  </si>
  <si>
    <t>Szczecin: ul. Krzysztofa Kolumba 1</t>
  </si>
  <si>
    <t>1291</t>
  </si>
  <si>
    <t>Łódź: ul. Karolewska 55</t>
  </si>
  <si>
    <t>1292</t>
  </si>
  <si>
    <t>1292_LĘBORK</t>
  </si>
  <si>
    <t>1293</t>
  </si>
  <si>
    <t>1293_PUCK</t>
  </si>
  <si>
    <t>Brzeg: pl. Dworcowy</t>
  </si>
  <si>
    <t>Pila: ul. Zygmunta Starego 1</t>
  </si>
  <si>
    <t>Poznan: Dworcowa 1</t>
  </si>
  <si>
    <t>Kraków: pl. Jana Nowaka-Jezioranskiego 3</t>
  </si>
  <si>
    <t>RAZEM</t>
  </si>
  <si>
    <t/>
  </si>
  <si>
    <t>Brutto ŁKA</t>
  </si>
  <si>
    <t>Brutto PP</t>
  </si>
  <si>
    <t>Ilość biletów</t>
  </si>
  <si>
    <t>Prowizja PP</t>
  </si>
  <si>
    <t>Prowizja ARP</t>
  </si>
  <si>
    <t>Prowizja KMŁ</t>
  </si>
  <si>
    <t>Prowizja KD</t>
  </si>
  <si>
    <t>Prowizja KŚ</t>
  </si>
  <si>
    <t>Prowizja ŁKA</t>
  </si>
  <si>
    <t>Rodzaj automatu</t>
  </si>
  <si>
    <t>MOVE S320</t>
  </si>
  <si>
    <t>FAA2000</t>
  </si>
  <si>
    <t>ST|40</t>
  </si>
  <si>
    <t>Tczew</t>
  </si>
  <si>
    <t>BB8</t>
  </si>
  <si>
    <t>Słupsk</t>
  </si>
  <si>
    <t>Kościerzyna</t>
  </si>
  <si>
    <t>Malbork</t>
  </si>
  <si>
    <t>Gdańsk Wrzeszcz</t>
  </si>
  <si>
    <t>Gdańsk Oliwa</t>
  </si>
  <si>
    <t>Starogard Gdański</t>
  </si>
  <si>
    <t>Gdańsk Główny</t>
  </si>
  <si>
    <t>Władysławowo</t>
  </si>
  <si>
    <t>Gdańsk Strzyża</t>
  </si>
  <si>
    <t>Gdynia Główna</t>
  </si>
  <si>
    <t>Gdańsk Brętowo</t>
  </si>
  <si>
    <t>Gdańsk Jasień</t>
  </si>
  <si>
    <t>Gdańsk Kiełpinek</t>
  </si>
  <si>
    <t>Gdańsk Port Lotniczy</t>
  </si>
  <si>
    <t>Gdańsk Rębiechowo</t>
  </si>
  <si>
    <t>Gdańsk Osowa</t>
  </si>
  <si>
    <t>Kwidzyn</t>
  </si>
  <si>
    <t>Jastarnia</t>
  </si>
  <si>
    <t>Hel</t>
  </si>
  <si>
    <t>Elbląg</t>
  </si>
  <si>
    <t>Lębork</t>
  </si>
  <si>
    <t>Puck</t>
  </si>
  <si>
    <t>Gdańsk Śródmieście</t>
  </si>
  <si>
    <t>Sopot Główny</t>
  </si>
  <si>
    <t>Gdańsk Zaspa Peron</t>
  </si>
  <si>
    <t>Kraków Główny</t>
  </si>
  <si>
    <t>Jarosław</t>
  </si>
  <si>
    <t>Białystok</t>
  </si>
  <si>
    <t>Pszczyna</t>
  </si>
  <si>
    <t>Katowice</t>
  </si>
  <si>
    <t>Przemyśl</t>
  </si>
  <si>
    <t>Tarnów</t>
  </si>
  <si>
    <t>Bochnia</t>
  </si>
  <si>
    <t>Sosnowiec</t>
  </si>
  <si>
    <t>Tychy</t>
  </si>
  <si>
    <t>Gliwice</t>
  </si>
  <si>
    <t>Rybnik</t>
  </si>
  <si>
    <t>Bielsko Biała</t>
  </si>
  <si>
    <t>Lubliniec</t>
  </si>
  <si>
    <t>Radomsko</t>
  </si>
  <si>
    <t>Kielce</t>
  </si>
  <si>
    <t>Zabrze</t>
  </si>
  <si>
    <t>Rzeszów</t>
  </si>
  <si>
    <t>OT|40</t>
  </si>
  <si>
    <t>OT|50</t>
  </si>
  <si>
    <t>Zielona Góra</t>
  </si>
  <si>
    <t>Poznań Główny</t>
  </si>
  <si>
    <t>Świnoujście</t>
  </si>
  <si>
    <t>Szczecin Główny</t>
  </si>
  <si>
    <t>Rzepin</t>
  </si>
  <si>
    <t>Koszalin</t>
  </si>
  <si>
    <t>Żagań</t>
  </si>
  <si>
    <t>Konin</t>
  </si>
  <si>
    <t>Poznań Garbary</t>
  </si>
  <si>
    <t>Gniezno</t>
  </si>
  <si>
    <t>Czempiń</t>
  </si>
  <si>
    <t>Gorzów Wielkopolski</t>
  </si>
  <si>
    <t>Leszno</t>
  </si>
  <si>
    <t>Bydgoszcz Główna</t>
  </si>
  <si>
    <t>Inowrocław</t>
  </si>
  <si>
    <t>Szczecin</t>
  </si>
  <si>
    <t>Piła</t>
  </si>
  <si>
    <t>01_LIMAN_016</t>
  </si>
  <si>
    <t>02_JAGIE_014</t>
  </si>
  <si>
    <t>03_ROOSE_031</t>
  </si>
  <si>
    <t>04_ROOSE_025</t>
  </si>
  <si>
    <t>05_TEATR_071</t>
  </si>
  <si>
    <t>06_TEATR_155</t>
  </si>
  <si>
    <t>07_DWORC_095</t>
  </si>
  <si>
    <t>08_PRZYC_090</t>
  </si>
  <si>
    <t>09_SZPITA_153</t>
  </si>
  <si>
    <t>10_WYSZY_087</t>
  </si>
  <si>
    <t>11_WANKO_081</t>
  </si>
  <si>
    <t>12_SIKOR_013</t>
  </si>
  <si>
    <t>13_SLIWA_310</t>
  </si>
  <si>
    <t>14_KRASI_398</t>
  </si>
  <si>
    <t>101_1Maja</t>
  </si>
  <si>
    <t>102_Dambonia</t>
  </si>
  <si>
    <t>103_Ksi_Opol</t>
  </si>
  <si>
    <t>104_Niemodli</t>
  </si>
  <si>
    <t>105_Ozimska</t>
  </si>
  <si>
    <t>106_Piastows</t>
  </si>
  <si>
    <t>107_Kopernik</t>
  </si>
  <si>
    <t>108_Proszkow</t>
  </si>
  <si>
    <t>109_Sosnkows</t>
  </si>
  <si>
    <t>110_Wiejska</t>
  </si>
  <si>
    <t>111_Zlota</t>
  </si>
  <si>
    <t>112_Oleska</t>
  </si>
  <si>
    <t>113_Katowick</t>
  </si>
  <si>
    <t>114_Wojska</t>
  </si>
  <si>
    <t>115_Zachodni</t>
  </si>
  <si>
    <t>116_1Maja_CP</t>
  </si>
  <si>
    <t>Wrocław Główny</t>
  </si>
  <si>
    <t>Opole</t>
  </si>
  <si>
    <t>Lubin</t>
  </si>
  <si>
    <t>Wałbrzych Miasto</t>
  </si>
  <si>
    <t>Głogów</t>
  </si>
  <si>
    <t>Świdnica Miasto</t>
  </si>
  <si>
    <t>Kalisz</t>
  </si>
  <si>
    <t>Ostrów Wielkopolski</t>
  </si>
  <si>
    <t>Piotrków Trybunalski</t>
  </si>
  <si>
    <t>Wrocław Mikołajów</t>
  </si>
  <si>
    <t>Olsztyn</t>
  </si>
  <si>
    <t>Brzeg</t>
  </si>
  <si>
    <t>Chojnów</t>
  </si>
  <si>
    <t>Smolec</t>
  </si>
  <si>
    <t>Legnica</t>
  </si>
  <si>
    <t>Jelcz laskowice</t>
  </si>
  <si>
    <t>Zgorzelec Ujazd</t>
  </si>
  <si>
    <t>Kąty Wrocławskie</t>
  </si>
  <si>
    <t>Jaworzyna Śląska</t>
  </si>
  <si>
    <t>Wałbrzych Szczawienko</t>
  </si>
  <si>
    <t>Ziębice</t>
  </si>
  <si>
    <t>Środa Śląska</t>
  </si>
  <si>
    <t>Wrocław Nadodrze</t>
  </si>
  <si>
    <t>Trzebnica</t>
  </si>
  <si>
    <t>Siechnice</t>
  </si>
  <si>
    <t>Psie Pole</t>
  </si>
  <si>
    <t>Kłodzko Miasto</t>
  </si>
  <si>
    <t>Leśnica</t>
  </si>
  <si>
    <t>15_LO-VI_178</t>
  </si>
  <si>
    <t>16_WARSZ_001</t>
  </si>
  <si>
    <t>17_UNIWE_142</t>
  </si>
  <si>
    <t>18_EKONO_065</t>
  </si>
  <si>
    <t>19_WITOS_900</t>
  </si>
  <si>
    <t>20_WITOS_901</t>
  </si>
  <si>
    <t>21_PLOSK_903</t>
  </si>
  <si>
    <t>22_GALER_906</t>
  </si>
  <si>
    <t>23_GALER_921</t>
  </si>
  <si>
    <t>24_ZSO-3_082</t>
  </si>
  <si>
    <t>25_UNIWE_930</t>
  </si>
  <si>
    <t>26_OBIEG_919</t>
  </si>
  <si>
    <t>27_SZPIT_909</t>
  </si>
  <si>
    <t>28_SKWER_910</t>
  </si>
  <si>
    <t>29_SKWER_917</t>
  </si>
  <si>
    <t>30_PLANE_269</t>
  </si>
  <si>
    <t>31_FILHA_916</t>
  </si>
  <si>
    <t>32_KOSCI_915</t>
  </si>
  <si>
    <t>33_DWORZ_914</t>
  </si>
  <si>
    <t>34_DWORZ_74</t>
  </si>
  <si>
    <t>35_DWORZ_521</t>
  </si>
  <si>
    <t>36_CENTR_934</t>
  </si>
  <si>
    <t>37_CENTR_936</t>
  </si>
  <si>
    <t>38_Sw.Wojcie</t>
  </si>
  <si>
    <t>39_SAMUL_261</t>
  </si>
  <si>
    <t>40_PL.BEMA_5</t>
  </si>
  <si>
    <t>41_WORD</t>
  </si>
  <si>
    <t>42_OS_GENERA</t>
  </si>
  <si>
    <t>43_JANOWICZA</t>
  </si>
  <si>
    <t>44_BARCZ</t>
  </si>
  <si>
    <t>45_DWORCOWA</t>
  </si>
  <si>
    <t>46_WYSPIANSK</t>
  </si>
  <si>
    <t>47_JEZIORNA</t>
  </si>
  <si>
    <t>48_GALCZYNSK</t>
  </si>
  <si>
    <t>49_ZYTNIA</t>
  </si>
  <si>
    <t>50_DW_ZACH</t>
  </si>
  <si>
    <t>51_DW_CENTRU</t>
  </si>
  <si>
    <t>Nysa</t>
  </si>
  <si>
    <t xml:space="preserve">Strzelce Opolskie </t>
  </si>
  <si>
    <t xml:space="preserve">Lublin </t>
  </si>
  <si>
    <t>Krzyż Wielkopolski</t>
  </si>
  <si>
    <t>Warszawa Centralna</t>
  </si>
  <si>
    <t>Częstochowa</t>
  </si>
  <si>
    <t>Zwierzyn</t>
  </si>
  <si>
    <t>Gogolin</t>
  </si>
  <si>
    <t>Kędzierzyn Koźle</t>
  </si>
  <si>
    <t>Zakopane</t>
  </si>
  <si>
    <t>Pszczółki</t>
  </si>
  <si>
    <t>Człuchów</t>
  </si>
  <si>
    <t>Oława</t>
  </si>
  <si>
    <t>Chojnice</t>
  </si>
  <si>
    <t>Pelplin</t>
  </si>
  <si>
    <t>Toruń Główny</t>
  </si>
  <si>
    <t>Włocławek</t>
  </si>
  <si>
    <t>Czersk</t>
  </si>
  <si>
    <t>Gdańsk Leszczynki</t>
  </si>
  <si>
    <t>Sopot Kamienny Potok</t>
  </si>
  <si>
    <t>Żukowo</t>
  </si>
  <si>
    <t>Sopot</t>
  </si>
  <si>
    <t>Kartuzy</t>
  </si>
  <si>
    <t>Pruszcz Gdański</t>
  </si>
  <si>
    <t>Świebodzice</t>
  </si>
  <si>
    <t xml:space="preserve">Wołów </t>
  </si>
  <si>
    <t>Brzeg Dolny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</si>
  <si>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</si>
  <si>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</si>
  <si>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</si>
  <si>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</si>
  <si>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</si>
  <si>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</si>
  <si>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</si>
  <si>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</si>
  <si>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</si>
  <si>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</si>
  <si>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</si>
  <si>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</si>
  <si>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</si>
  <si>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</si>
  <si>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1115_KRAKÓW</t>
  </si>
  <si>
    <t>1117_ZAKOPANE</t>
  </si>
  <si>
    <t>1116_PSZCZÓŁKI</t>
  </si>
  <si>
    <t>1118_WROCŁAW GŁÓWNY</t>
  </si>
  <si>
    <t>1119_GŁOGÓW</t>
  </si>
  <si>
    <t>1120_KĘDZIERZYN KOŹLE</t>
  </si>
  <si>
    <t>1121_GOGOLIN</t>
  </si>
  <si>
    <t>1122_ELBLĄG</t>
  </si>
  <si>
    <t>1123_GDAŃSK WRZESZCZ</t>
  </si>
  <si>
    <t>1124_ZWIERZYN</t>
  </si>
  <si>
    <t>1125_CZĘSTOCHOWA</t>
  </si>
  <si>
    <t>1126_WARSZAWA CENTRALNA</t>
  </si>
  <si>
    <t>1127_WARSZAWA CENTRALNA</t>
  </si>
  <si>
    <t>1128_KRZYŻ WLKP</t>
  </si>
  <si>
    <t>139</t>
  </si>
  <si>
    <t>167,5</t>
  </si>
  <si>
    <t>238,00</t>
  </si>
  <si>
    <t>219,2</t>
  </si>
  <si>
    <t>TOTAL 2024</t>
  </si>
  <si>
    <t>Uwagi MW</t>
  </si>
  <si>
    <t>UWAGI AS</t>
  </si>
  <si>
    <t>Rekomendacja</t>
  </si>
  <si>
    <t>Legenda:
1. Do 5 000 PLN
2. 5 001 - 10 000
3. &gt; 10 001 - do relokacji</t>
  </si>
  <si>
    <t>demontaż</t>
  </si>
  <si>
    <t>Aleksand Kujaw. - usunięty 18.11.24</t>
  </si>
  <si>
    <t>Relokacja z Poznania do Pelplina 25.10.24</t>
  </si>
  <si>
    <t>Relokowany z Krakowa do Czerska 10.04.2024</t>
  </si>
  <si>
    <t>analiza dodatkowa</t>
  </si>
  <si>
    <t>polityczny</t>
  </si>
  <si>
    <t>powrót fo FAA2000</t>
  </si>
  <si>
    <t>powrót do faa2000</t>
  </si>
  <si>
    <t>demontaż lub 1206</t>
  </si>
  <si>
    <t>weryfikacja danych sprzedażowych - MW</t>
  </si>
  <si>
    <t xml:space="preserve">demontaż </t>
  </si>
  <si>
    <t>Kontakt z Tomaszem Królem w sprawie relokacji</t>
  </si>
  <si>
    <t>do weryfikacji co ma sprzedawać (IC 2 pociągi) / rozmowa z Sylwią w sprawie zmiany warunków sprzedaży</t>
  </si>
  <si>
    <t>do weryfikacji opłata za czynsz</t>
  </si>
  <si>
    <t>weryfikacja za 3-4 miesiące</t>
  </si>
  <si>
    <t>PKP Caffe - zostaje</t>
  </si>
  <si>
    <t>do analizy</t>
  </si>
  <si>
    <t>wymiana na FAA2000 lub demontaż - do rozmowy z IC - MW</t>
  </si>
  <si>
    <t>wymiana na BB8</t>
  </si>
  <si>
    <t>do demontażu</t>
  </si>
  <si>
    <t>do demontażu / relokacja na Poznań Dębiec / Poznań wschód</t>
  </si>
  <si>
    <t>do weryfikacji dane MW</t>
  </si>
  <si>
    <t>MW - zmiana warunków handlowych z KMŁ</t>
  </si>
  <si>
    <t>wizja lokalna + dane z kas biletowych / decyzja do końca marca</t>
  </si>
  <si>
    <t>obserwacja</t>
  </si>
  <si>
    <t>do weryfikacji ekran</t>
  </si>
  <si>
    <t>relokacja w miejsce automatu stacjonarnego?</t>
  </si>
  <si>
    <t>do analizy / decyzja do końca marca</t>
  </si>
  <si>
    <t>wizja lokalna MW, sprawdzić obroty na kasach biletowych / ewentualna wymiana na BB8</t>
  </si>
  <si>
    <t>do rozmowy z MG w sprawie relokacji / przeniesienie na poziom kas biletowych</t>
  </si>
  <si>
    <t>I etap - demontaż</t>
  </si>
  <si>
    <t>I etap - zostaje pilotażowo na 6 miesięcy</t>
  </si>
  <si>
    <t>I etap - demontaż po rozwiązaniu umowy z ŁKA / relokacja do Lublińca</t>
  </si>
  <si>
    <t>I etap - demontaż po rozwiązaniu umowy z ŁKA / relokacja do Pszczyny</t>
  </si>
  <si>
    <t>II etap - demontaż automatu - zyskujemy FAA2000</t>
  </si>
  <si>
    <t>I etap - w pierwszej kolejności rozmowy dotyczące zmiany z ryczałtu na prowizję dotyczy KŚ, umowa kończy się na początku 04.2025</t>
  </si>
  <si>
    <t>I etap - w pierwszej kolejności rozmowy dotyczące zmiany z ryczałtu na prowizję dotyczy KŚ, umowa kończy się 04.2025/ ewentualnie zamiana na FAA2000 z Radomska</t>
  </si>
  <si>
    <t>I etap - w pierwszej kolejności rozmowy dotyczące zmiany z ryczałtu na prowizję dotyczy KŚ, umowa kończy się na początku 04.2025 / ewentualnie zamiana na FAA2000 z Piotrkowa Trybunalskiego</t>
  </si>
  <si>
    <t>demontaż do wybrania 1277 lub 1278</t>
  </si>
  <si>
    <t>IC</t>
  </si>
  <si>
    <t>TOTAL 2025</t>
  </si>
  <si>
    <t>W tym płatności kartowe+BLIK</t>
  </si>
  <si>
    <t>1129 Września</t>
  </si>
  <si>
    <t>1130 Nowy Tomyśl</t>
  </si>
  <si>
    <t>1131 Kościan</t>
  </si>
  <si>
    <t>1132 Rawicz</t>
  </si>
  <si>
    <t>1250_RADOMSK-Karpacz</t>
  </si>
  <si>
    <t>1135 Kielce</t>
  </si>
  <si>
    <t>1133</t>
  </si>
  <si>
    <t>1133_PALED</t>
  </si>
  <si>
    <t>1134</t>
  </si>
  <si>
    <t>1134_CHODZ</t>
  </si>
  <si>
    <t>1125_CZĘSTOCHOWA/ KOLUSZKI</t>
  </si>
  <si>
    <t>1136_BOCHNI</t>
  </si>
  <si>
    <t>Nr TVM</t>
  </si>
  <si>
    <t>1137 Poznań Politechnika</t>
  </si>
  <si>
    <t>1138 Rzeszów</t>
  </si>
  <si>
    <t>Krakow: pl. Jana Nowaka-Jezioranskiego 3 / CZERSK</t>
  </si>
  <si>
    <t>540,00</t>
  </si>
  <si>
    <t>113,4</t>
  </si>
  <si>
    <t>187,20</t>
  </si>
  <si>
    <t>0</t>
  </si>
  <si>
    <t>ELAVON</t>
  </si>
  <si>
    <t>IT CARD</t>
  </si>
  <si>
    <t>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</si>
</sst>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\ &quot;zł&quot;;[Red]\-#,##0.00\ &quot;zł&quot;"/>
    <numFmt numFmtId="165" formatCode="_-* #,##0.00\ _z_ł_-;\-* #,##0.00\ _z_ł_-;_-* &quot;-&quot;??\ _z_ł_-;_-@_-"/>
    <numFmt numFmtId="166" formatCode="_-* #,##0.00&quot; zł&quot;_-;\-* #,##0.00&quot; zł&quot;_-;_-* \-??&quot; zł&quot;_-;_-@_-"/>
    <numFmt numFmtId="167" formatCode="[$-409]mmm\-yy;@"/>
    <numFmt numFmtId="168" formatCode="h:mm;@"/>
    <numFmt numFmtId="169" formatCode="#,##0_ ;[Red]\-#,##0\ "/>
    <numFmt numFmtId="170" formatCode="0.0%"/>
    <numFmt numFmtId="171" formatCode="0.00000%"/>
    <numFmt numFmtId="172" formatCode="#,##0.00_ ;[Red]\-#,##0.00\ "/>
    <numFmt numFmtId="173" formatCode="_-* #,##0.00\ [$zł-415]_-;\-* #,##0.00\ [$zł-415]_-;_-* &quot;-&quot;??\ [$zł-415]_-;_-@_-"/>
    <numFmt numFmtId="174" formatCode="#,##0.00_ ;\-#,##0.00\ "/>
  </numFmts>
  <fonts count="7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color indexed="72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  <charset val="238"/>
    </font>
    <font>
      <u/>
      <sz val="10"/>
      <color indexed="12"/>
      <name val="Arial CE"/>
      <family val="2"/>
      <charset val="238"/>
    </font>
    <font>
      <sz val="10"/>
      <name val="Arial CE"/>
      <family val="2"/>
      <charset val="238"/>
    </font>
    <font>
      <sz val="8"/>
      <name val="Arial"/>
      <family val="2"/>
      <charset val="238"/>
    </font>
    <font>
      <sz val="11"/>
      <color theme="1"/>
      <name val="Calibri"/>
      <family val="2"/>
      <scheme val="minor"/>
    </font>
    <font>
      <b/>
      <sz val="8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sz val="8"/>
      <color indexed="72"/>
      <name val="Arial"/>
      <family val="2"/>
      <charset val="238"/>
    </font>
    <font>
      <b/>
      <sz val="9"/>
      <color indexed="72"/>
      <name val="Arial"/>
      <family val="2"/>
      <charset val="238"/>
    </font>
    <font>
      <b/>
      <sz val="10"/>
      <name val="Futura XBlkIt BT"/>
      <charset val="238"/>
    </font>
    <font>
      <sz val="10"/>
      <name val="Arial"/>
      <family val="2"/>
    </font>
    <font>
      <sz val="9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9"/>
      <name val="Arial"/>
      <family val="2"/>
      <charset val="238"/>
    </font>
    <font>
      <i/>
      <sz val="9"/>
      <color theme="1"/>
      <name val="Calibri"/>
      <family val="2"/>
      <scheme val="minor"/>
    </font>
    <font>
      <i/>
      <sz val="9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u/>
      <sz val="9"/>
      <name val="Arial"/>
      <family val="2"/>
    </font>
    <font>
      <sz val="9"/>
      <color theme="0"/>
      <name val="Arial"/>
      <family val="2"/>
      <charset val="238"/>
    </font>
    <font>
      <u/>
      <sz val="9"/>
      <name val="Arial"/>
      <family val="2"/>
      <charset val="238"/>
    </font>
    <font>
      <i/>
      <sz val="9"/>
      <color theme="0"/>
      <name val="Arial"/>
      <family val="2"/>
    </font>
    <font>
      <sz val="10"/>
      <color theme="1"/>
      <name val="Calibri"/>
      <family val="2"/>
      <charset val="238"/>
      <scheme val="minor"/>
    </font>
    <font>
      <sz val="10"/>
      <name val="Futura XBlkIt BT"/>
      <family val="2"/>
    </font>
    <font>
      <b/>
      <i/>
      <sz val="10"/>
      <name val="Arial"/>
      <family val="2"/>
    </font>
    <font>
      <b/>
      <sz val="9"/>
      <color theme="1"/>
      <name val="Calibri"/>
      <family val="2"/>
      <charset val="238"/>
      <scheme val="minor"/>
    </font>
    <font>
      <sz val="8"/>
      <color indexed="8"/>
      <name val="Arial"/>
      <family val="2"/>
    </font>
    <font>
      <sz val="8"/>
      <color indexed="8"/>
      <name val="Calibri"/>
      <family val="2"/>
      <scheme val="minor"/>
    </font>
    <font>
      <sz val="8"/>
      <color indexed="72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72"/>
      <name val="Calibri"/>
      <family val="2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1"/>
      <name val="Calibri"/>
      <family val="2"/>
      <scheme val="minor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color theme="1"/>
      <name val="Arial"/>
      <family val="2"/>
      <charset val="238"/>
    </font>
    <font>
      <b/>
      <sz val="9"/>
      <name val="Arial"/>
      <family val="2"/>
      <charset val="238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b/>
      <sz val="8"/>
      <color indexed="8"/>
      <name val="Arial"/>
      <family val="2"/>
      <charset val="238"/>
    </font>
    <font>
      <b/>
      <sz val="8"/>
      <color indexed="8"/>
      <name val="Calibri"/>
      <family val="2"/>
      <charset val="238"/>
      <scheme val="minor"/>
    </font>
    <font>
      <sz val="8"/>
      <color indexed="8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8"/>
      <color rgb="FFFF0000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8"/>
      <color theme="1"/>
      <name val="Calibri"/>
      <family val="2"/>
      <charset val="238"/>
      <scheme val="minor"/>
    </font>
    <font>
      <sz val="9"/>
      <color indexed="72"/>
      <name val="Arial"/>
      <family val="2"/>
      <charset val="238"/>
    </font>
    <font>
      <sz val="9"/>
      <color theme="1"/>
      <name val="Arial"/>
      <family val="2"/>
      <charset val="238"/>
    </font>
    <font>
      <sz val="8"/>
      <color indexed="8"/>
      <name val="Arial"/>
      <family val="2"/>
    </font>
    <font>
      <sz val="9"/>
      <name val="Calibri"/>
      <family val="2"/>
      <scheme val="minor"/>
    </font>
    <font>
      <sz val="9"/>
      <name val="Calibri"/>
      <family val="2"/>
      <charset val="238"/>
      <scheme val="minor"/>
    </font>
    <font>
      <sz val="8"/>
      <color rgb="FF000000"/>
      <name val="Arial"/>
      <family val="2"/>
      <charset val="238"/>
    </font>
    <font>
      <sz val="8"/>
      <color indexed="8"/>
      <name val="Arial"/>
    </font>
    <font>
      <sz val="12"/>
      <color rgb="FF000000"/>
      <name val="Aptos Narrow"/>
      <family val="2"/>
    </font>
    <font>
      <sz val="11"/>
      <color rgb="FF000000"/>
      <name val="Aptos Narrow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indexed="23"/>
      </bottom>
      <diagonal/>
    </border>
  </borders>
  <cellStyleXfs count="47">
    <xf numFmtId="0" fontId="0" fillId="0" borderId="0"/>
    <xf numFmtId="0" fontId="2" fillId="0" borderId="0" applyNumberFormat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  <xf numFmtId="0" fontId="4" fillId="0" borderId="0"/>
    <xf numFmtId="0" fontId="7" fillId="0" borderId="0"/>
    <xf numFmtId="0" fontId="4" fillId="0" borderId="0"/>
    <xf numFmtId="0" fontId="9" fillId="0" borderId="0"/>
    <xf numFmtId="0" fontId="1" fillId="0" borderId="0"/>
    <xf numFmtId="0" fontId="7" fillId="0" borderId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166" fontId="4" fillId="0" borderId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1" fillId="0" borderId="0"/>
    <xf numFmtId="0" fontId="54" fillId="0" borderId="0"/>
  </cellStyleXfs>
  <cellXfs count="529">
    <xf numFmtId="0" fontId="0" fillId="0" borderId="0" xfId="0"/>
    <xf numFmtId="0" fontId="12" fillId="5" borderId="1" xfId="10" quotePrefix="1" applyFont="1" applyFill="1" applyBorder="1" applyAlignment="1">
      <alignment horizontal="center" vertical="center" wrapText="1"/>
    </xf>
    <xf numFmtId="0" fontId="12" fillId="4" borderId="1" xfId="10" quotePrefix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167" fontId="10" fillId="8" borderId="30" xfId="8" applyNumberFormat="1" applyFont="1" applyFill="1" applyBorder="1" applyAlignment="1">
      <alignment horizontal="center" vertical="center" wrapText="1"/>
    </xf>
    <xf numFmtId="49" fontId="4" fillId="8" borderId="30" xfId="8" applyNumberFormat="1" applyFill="1" applyBorder="1" applyAlignment="1">
      <alignment horizontal="center" vertical="center" wrapText="1"/>
    </xf>
    <xf numFmtId="49" fontId="4" fillId="8" borderId="4" xfId="8" applyNumberFormat="1" applyFill="1" applyBorder="1" applyAlignment="1">
      <alignment horizontal="center" vertical="center" wrapText="1"/>
    </xf>
    <xf numFmtId="49" fontId="17" fillId="0" borderId="8" xfId="8" applyNumberFormat="1" applyFont="1" applyBorder="1" applyAlignment="1">
      <alignment horizontal="center" vertical="center" wrapText="1"/>
    </xf>
    <xf numFmtId="168" fontId="17" fillId="0" borderId="10" xfId="8" applyNumberFormat="1" applyFont="1" applyBorder="1" applyAlignment="1">
      <alignment horizontal="centerContinuous" vertical="center"/>
    </xf>
    <xf numFmtId="49" fontId="17" fillId="0" borderId="11" xfId="8" applyNumberFormat="1" applyFont="1" applyBorder="1" applyAlignment="1">
      <alignment horizontal="centerContinuous" vertical="center"/>
    </xf>
    <xf numFmtId="49" fontId="4" fillId="0" borderId="8" xfId="8" applyNumberFormat="1" applyBorder="1" applyAlignment="1">
      <alignment horizontal="center" vertical="center" wrapText="1"/>
    </xf>
    <xf numFmtId="49" fontId="4" fillId="0" borderId="12" xfId="8" applyNumberFormat="1" applyBorder="1" applyAlignment="1">
      <alignment horizontal="centerContinuous" vertical="center"/>
    </xf>
    <xf numFmtId="49" fontId="4" fillId="0" borderId="0" xfId="8" applyNumberFormat="1" applyAlignment="1">
      <alignment horizontal="centerContinuous" vertical="center"/>
    </xf>
    <xf numFmtId="169" fontId="18" fillId="0" borderId="7" xfId="8" applyNumberFormat="1" applyFont="1" applyBorder="1" applyAlignment="1">
      <alignment vertical="center"/>
    </xf>
    <xf numFmtId="169" fontId="18" fillId="0" borderId="8" xfId="8" applyNumberFormat="1" applyFont="1" applyBorder="1" applyAlignment="1">
      <alignment vertical="center"/>
    </xf>
    <xf numFmtId="169" fontId="18" fillId="0" borderId="9" xfId="8" applyNumberFormat="1" applyFont="1" applyBorder="1" applyAlignment="1">
      <alignment vertical="center"/>
    </xf>
    <xf numFmtId="169" fontId="18" fillId="0" borderId="4" xfId="8" applyNumberFormat="1" applyFont="1" applyBorder="1" applyAlignment="1">
      <alignment vertical="center"/>
    </xf>
    <xf numFmtId="169" fontId="18" fillId="0" borderId="5" xfId="8" applyNumberFormat="1" applyFont="1" applyBorder="1" applyAlignment="1">
      <alignment vertical="center"/>
    </xf>
    <xf numFmtId="169" fontId="18" fillId="0" borderId="13" xfId="8" applyNumberFormat="1" applyFont="1" applyBorder="1" applyAlignment="1">
      <alignment vertical="center"/>
    </xf>
    <xf numFmtId="3" fontId="18" fillId="0" borderId="0" xfId="8" applyNumberFormat="1" applyFont="1" applyAlignment="1">
      <alignment vertical="center"/>
    </xf>
    <xf numFmtId="169" fontId="18" fillId="9" borderId="14" xfId="8" applyNumberFormat="1" applyFont="1" applyFill="1" applyBorder="1" applyAlignment="1">
      <alignment vertical="center"/>
    </xf>
    <xf numFmtId="169" fontId="18" fillId="9" borderId="4" xfId="8" applyNumberFormat="1" applyFont="1" applyFill="1" applyBorder="1" applyAlignment="1">
      <alignment vertical="center"/>
    </xf>
    <xf numFmtId="169" fontId="18" fillId="9" borderId="5" xfId="8" applyNumberFormat="1" applyFont="1" applyFill="1" applyBorder="1" applyAlignment="1">
      <alignment vertical="center"/>
    </xf>
    <xf numFmtId="169" fontId="18" fillId="9" borderId="13" xfId="8" applyNumberFormat="1" applyFont="1" applyFill="1" applyBorder="1" applyAlignment="1">
      <alignment vertical="center"/>
    </xf>
    <xf numFmtId="9" fontId="19" fillId="9" borderId="14" xfId="32" applyFont="1" applyFill="1" applyBorder="1" applyAlignment="1">
      <alignment vertical="center"/>
    </xf>
    <xf numFmtId="9" fontId="18" fillId="9" borderId="14" xfId="32" applyFont="1" applyFill="1" applyBorder="1" applyAlignment="1">
      <alignment vertical="center"/>
    </xf>
    <xf numFmtId="9" fontId="25" fillId="9" borderId="4" xfId="32" applyFont="1" applyFill="1" applyBorder="1" applyAlignment="1">
      <alignment vertical="center"/>
    </xf>
    <xf numFmtId="9" fontId="18" fillId="9" borderId="13" xfId="32" applyFont="1" applyFill="1" applyBorder="1" applyAlignment="1">
      <alignment vertical="center"/>
    </xf>
    <xf numFmtId="169" fontId="18" fillId="0" borderId="3" xfId="8" applyNumberFormat="1" applyFont="1" applyBorder="1" applyAlignment="1">
      <alignment horizontal="center" vertical="center"/>
    </xf>
    <xf numFmtId="3" fontId="18" fillId="0" borderId="0" xfId="8" applyNumberFormat="1" applyFont="1" applyAlignment="1">
      <alignment horizontal="center" vertical="center"/>
    </xf>
    <xf numFmtId="169" fontId="18" fillId="9" borderId="3" xfId="8" applyNumberFormat="1" applyFont="1" applyFill="1" applyBorder="1" applyAlignment="1">
      <alignment horizontal="center" vertical="center"/>
    </xf>
    <xf numFmtId="9" fontId="25" fillId="9" borderId="4" xfId="32" applyFont="1" applyFill="1" applyBorder="1" applyAlignment="1">
      <alignment horizontal="center" vertical="center"/>
    </xf>
    <xf numFmtId="169" fontId="18" fillId="9" borderId="3" xfId="8" applyNumberFormat="1" applyFont="1" applyFill="1" applyBorder="1" applyAlignment="1">
      <alignment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25" fillId="0" borderId="0" xfId="0" applyFont="1"/>
    <xf numFmtId="3" fontId="18" fillId="0" borderId="0" xfId="35" applyNumberFormat="1" applyFont="1" applyAlignment="1">
      <alignment vertical="center"/>
    </xf>
    <xf numFmtId="169" fontId="18" fillId="9" borderId="3" xfId="35" applyNumberFormat="1" applyFont="1" applyFill="1" applyBorder="1" applyAlignment="1">
      <alignment vertical="center"/>
    </xf>
    <xf numFmtId="4" fontId="3" fillId="2" borderId="4" xfId="0" applyNumberFormat="1" applyFont="1" applyFill="1" applyBorder="1" applyAlignment="1">
      <alignment horizontal="center" vertical="center" wrapText="1"/>
    </xf>
    <xf numFmtId="169" fontId="19" fillId="0" borderId="2" xfId="35" applyNumberFormat="1" applyFont="1" applyBorder="1" applyAlignment="1">
      <alignment vertical="center"/>
    </xf>
    <xf numFmtId="49" fontId="2" fillId="0" borderId="0" xfId="35" applyNumberFormat="1" applyAlignment="1">
      <alignment horizontal="center" vertical="center"/>
    </xf>
    <xf numFmtId="49" fontId="17" fillId="0" borderId="0" xfId="35" applyNumberFormat="1" applyFont="1" applyAlignment="1">
      <alignment horizontal="center" vertical="center"/>
    </xf>
    <xf numFmtId="169" fontId="18" fillId="0" borderId="0" xfId="35" applyNumberFormat="1" applyFont="1" applyAlignment="1">
      <alignment vertical="center"/>
    </xf>
    <xf numFmtId="9" fontId="18" fillId="0" borderId="0" xfId="32" applyFont="1" applyBorder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49" fontId="31" fillId="8" borderId="3" xfId="35" applyNumberFormat="1" applyFont="1" applyFill="1" applyBorder="1" applyAlignment="1">
      <alignment horizontal="left" vertical="center"/>
    </xf>
    <xf numFmtId="49" fontId="32" fillId="0" borderId="7" xfId="35" applyNumberFormat="1" applyFont="1" applyBorder="1" applyAlignment="1">
      <alignment horizontal="left" vertical="center"/>
    </xf>
    <xf numFmtId="169" fontId="18" fillId="0" borderId="14" xfId="35" applyNumberFormat="1" applyFont="1" applyBorder="1" applyAlignment="1">
      <alignment vertical="center"/>
    </xf>
    <xf numFmtId="0" fontId="18" fillId="0" borderId="0" xfId="35" applyFont="1" applyAlignment="1">
      <alignment vertical="center"/>
    </xf>
    <xf numFmtId="169" fontId="18" fillId="9" borderId="14" xfId="35" applyNumberFormat="1" applyFont="1" applyFill="1" applyBorder="1" applyAlignment="1">
      <alignment vertical="center"/>
    </xf>
    <xf numFmtId="49" fontId="16" fillId="8" borderId="2" xfId="35" applyNumberFormat="1" applyFont="1" applyFill="1" applyBorder="1" applyAlignment="1">
      <alignment horizontal="left" vertical="center"/>
    </xf>
    <xf numFmtId="49" fontId="32" fillId="0" borderId="6" xfId="35" applyNumberFormat="1" applyFont="1" applyBorder="1" applyAlignment="1">
      <alignment horizontal="left" vertical="center"/>
    </xf>
    <xf numFmtId="0" fontId="19" fillId="0" borderId="0" xfId="35" applyFont="1" applyAlignment="1">
      <alignment vertical="center"/>
    </xf>
    <xf numFmtId="169" fontId="19" fillId="9" borderId="2" xfId="35" applyNumberFormat="1" applyFont="1" applyFill="1" applyBorder="1" applyAlignment="1">
      <alignment vertical="center"/>
    </xf>
    <xf numFmtId="169" fontId="18" fillId="0" borderId="3" xfId="35" applyNumberFormat="1" applyFont="1" applyBorder="1" applyAlignment="1">
      <alignment vertical="center"/>
    </xf>
    <xf numFmtId="0" fontId="25" fillId="0" borderId="4" xfId="0" applyFont="1" applyBorder="1" applyAlignment="1">
      <alignment horizontal="left"/>
    </xf>
    <xf numFmtId="0" fontId="15" fillId="3" borderId="32" xfId="0" applyFont="1" applyFill="1" applyBorder="1" applyAlignment="1">
      <alignment horizontal="center" vertical="center" wrapText="1"/>
    </xf>
    <xf numFmtId="4" fontId="3" fillId="6" borderId="33" xfId="0" applyNumberFormat="1" applyFont="1" applyFill="1" applyBorder="1" applyAlignment="1">
      <alignment horizontal="center" vertical="center" wrapText="1"/>
    </xf>
    <xf numFmtId="4" fontId="3" fillId="7" borderId="33" xfId="0" applyNumberFormat="1" applyFont="1" applyFill="1" applyBorder="1" applyAlignment="1">
      <alignment horizontal="center" vertical="center" wrapText="1"/>
    </xf>
    <xf numFmtId="4" fontId="3" fillId="7" borderId="34" xfId="0" applyNumberFormat="1" applyFont="1" applyFill="1" applyBorder="1" applyAlignment="1">
      <alignment horizontal="center" vertical="center" wrapText="1"/>
    </xf>
    <xf numFmtId="4" fontId="3" fillId="6" borderId="34" xfId="0" applyNumberFormat="1" applyFont="1" applyFill="1" applyBorder="1" applyAlignment="1">
      <alignment horizontal="center" vertical="center" wrapText="1"/>
    </xf>
    <xf numFmtId="4" fontId="3" fillId="2" borderId="34" xfId="0" applyNumberFormat="1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25" fillId="7" borderId="0" xfId="0" applyFont="1" applyFill="1" applyAlignment="1">
      <alignment horizontal="left"/>
    </xf>
    <xf numFmtId="169" fontId="18" fillId="7" borderId="6" xfId="35" applyNumberFormat="1" applyFont="1" applyFill="1" applyBorder="1" applyAlignment="1">
      <alignment vertical="center"/>
    </xf>
    <xf numFmtId="169" fontId="18" fillId="7" borderId="7" xfId="35" applyNumberFormat="1" applyFont="1" applyFill="1" applyBorder="1" applyAlignment="1">
      <alignment vertical="center"/>
    </xf>
    <xf numFmtId="169" fontId="18" fillId="7" borderId="8" xfId="35" applyNumberFormat="1" applyFont="1" applyFill="1" applyBorder="1" applyAlignment="1">
      <alignment vertical="center"/>
    </xf>
    <xf numFmtId="169" fontId="18" fillId="7" borderId="0" xfId="35" applyNumberFormat="1" applyFont="1" applyFill="1" applyAlignment="1">
      <alignment vertical="center"/>
    </xf>
    <xf numFmtId="169" fontId="18" fillId="7" borderId="9" xfId="8" applyNumberFormat="1" applyFont="1" applyFill="1" applyBorder="1" applyAlignment="1">
      <alignment vertical="center"/>
    </xf>
    <xf numFmtId="169" fontId="18" fillId="7" borderId="7" xfId="8" applyNumberFormat="1" applyFont="1" applyFill="1" applyBorder="1" applyAlignment="1">
      <alignment vertical="center"/>
    </xf>
    <xf numFmtId="169" fontId="18" fillId="7" borderId="12" xfId="8" applyNumberFormat="1" applyFont="1" applyFill="1" applyBorder="1" applyAlignment="1">
      <alignment vertical="center"/>
    </xf>
    <xf numFmtId="169" fontId="18" fillId="7" borderId="0" xfId="8" applyNumberFormat="1" applyFont="1" applyFill="1" applyAlignment="1">
      <alignment vertical="center"/>
    </xf>
    <xf numFmtId="169" fontId="18" fillId="7" borderId="8" xfId="8" applyNumberFormat="1" applyFont="1" applyFill="1" applyBorder="1" applyAlignment="1">
      <alignment vertical="center"/>
    </xf>
    <xf numFmtId="0" fontId="0" fillId="7" borderId="0" xfId="0" applyFill="1"/>
    <xf numFmtId="169" fontId="19" fillId="7" borderId="2" xfId="35" applyNumberFormat="1" applyFont="1" applyFill="1" applyBorder="1" applyAlignment="1">
      <alignment vertical="center"/>
    </xf>
    <xf numFmtId="169" fontId="19" fillId="7" borderId="3" xfId="35" applyNumberFormat="1" applyFont="1" applyFill="1" applyBorder="1" applyAlignment="1">
      <alignment vertical="center"/>
    </xf>
    <xf numFmtId="169" fontId="19" fillId="7" borderId="4" xfId="35" applyNumberFormat="1" applyFont="1" applyFill="1" applyBorder="1" applyAlignment="1">
      <alignment vertical="center"/>
    </xf>
    <xf numFmtId="169" fontId="19" fillId="7" borderId="0" xfId="35" applyNumberFormat="1" applyFont="1" applyFill="1" applyAlignment="1">
      <alignment vertical="center"/>
    </xf>
    <xf numFmtId="169" fontId="19" fillId="7" borderId="5" xfId="8" applyNumberFormat="1" applyFont="1" applyFill="1" applyBorder="1" applyAlignment="1">
      <alignment vertical="center"/>
    </xf>
    <xf numFmtId="169" fontId="19" fillId="7" borderId="3" xfId="8" applyNumberFormat="1" applyFont="1" applyFill="1" applyBorder="1" applyAlignment="1">
      <alignment vertical="center"/>
    </xf>
    <xf numFmtId="169" fontId="19" fillId="7" borderId="13" xfId="8" applyNumberFormat="1" applyFont="1" applyFill="1" applyBorder="1" applyAlignment="1">
      <alignment vertical="center"/>
    </xf>
    <xf numFmtId="169" fontId="19" fillId="7" borderId="14" xfId="8" applyNumberFormat="1" applyFont="1" applyFill="1" applyBorder="1" applyAlignment="1">
      <alignment vertical="center"/>
    </xf>
    <xf numFmtId="169" fontId="19" fillId="7" borderId="4" xfId="8" applyNumberFormat="1" applyFont="1" applyFill="1" applyBorder="1" applyAlignment="1">
      <alignment vertical="center"/>
    </xf>
    <xf numFmtId="169" fontId="20" fillId="7" borderId="6" xfId="35" applyNumberFormat="1" applyFont="1" applyFill="1" applyBorder="1" applyAlignment="1">
      <alignment vertical="center"/>
    </xf>
    <xf numFmtId="169" fontId="21" fillId="7" borderId="7" xfId="35" applyNumberFormat="1" applyFont="1" applyFill="1" applyBorder="1" applyAlignment="1">
      <alignment horizontal="right" vertical="center"/>
    </xf>
    <xf numFmtId="0" fontId="24" fillId="7" borderId="0" xfId="0" applyFont="1" applyFill="1" applyAlignment="1">
      <alignment horizontal="left"/>
    </xf>
    <xf numFmtId="169" fontId="21" fillId="7" borderId="6" xfId="35" applyNumberFormat="1" applyFont="1" applyFill="1" applyBorder="1" applyAlignment="1">
      <alignment vertical="center"/>
    </xf>
    <xf numFmtId="169" fontId="22" fillId="7" borderId="7" xfId="35" applyNumberFormat="1" applyFont="1" applyFill="1" applyBorder="1" applyAlignment="1">
      <alignment vertical="center"/>
    </xf>
    <xf numFmtId="170" fontId="23" fillId="7" borderId="8" xfId="12" applyNumberFormat="1" applyFont="1" applyFill="1" applyBorder="1" applyAlignment="1">
      <alignment vertical="center"/>
    </xf>
    <xf numFmtId="170" fontId="22" fillId="7" borderId="0" xfId="32" applyNumberFormat="1" applyFont="1" applyFill="1" applyAlignment="1">
      <alignment vertical="center"/>
    </xf>
    <xf numFmtId="169" fontId="22" fillId="7" borderId="0" xfId="35" applyNumberFormat="1" applyFont="1" applyFill="1" applyAlignment="1">
      <alignment vertical="center"/>
    </xf>
    <xf numFmtId="170" fontId="22" fillId="7" borderId="9" xfId="8" applyNumberFormat="1" applyFont="1" applyFill="1" applyBorder="1" applyAlignment="1">
      <alignment vertical="center"/>
    </xf>
    <xf numFmtId="170" fontId="33" fillId="7" borderId="8" xfId="12" applyNumberFormat="1" applyFont="1" applyFill="1" applyBorder="1" applyAlignment="1">
      <alignment vertical="center"/>
    </xf>
    <xf numFmtId="9" fontId="25" fillId="7" borderId="8" xfId="12" applyFont="1" applyFill="1" applyBorder="1" applyAlignment="1">
      <alignment vertical="center"/>
    </xf>
    <xf numFmtId="170" fontId="18" fillId="7" borderId="0" xfId="32" applyNumberFormat="1" applyFont="1" applyFill="1" applyAlignment="1">
      <alignment vertical="center"/>
    </xf>
    <xf numFmtId="171" fontId="25" fillId="7" borderId="0" xfId="12" applyNumberFormat="1" applyFont="1" applyFill="1" applyBorder="1" applyAlignment="1">
      <alignment vertical="center"/>
    </xf>
    <xf numFmtId="169" fontId="21" fillId="7" borderId="15" xfId="35" applyNumberFormat="1" applyFont="1" applyFill="1" applyBorder="1" applyAlignment="1">
      <alignment vertical="center"/>
    </xf>
    <xf numFmtId="169" fontId="21" fillId="7" borderId="16" xfId="35" applyNumberFormat="1" applyFont="1" applyFill="1" applyBorder="1" applyAlignment="1">
      <alignment horizontal="right" vertical="center"/>
    </xf>
    <xf numFmtId="169" fontId="21" fillId="7" borderId="17" xfId="8" applyNumberFormat="1" applyFont="1" applyFill="1" applyBorder="1" applyAlignment="1">
      <alignment vertical="center"/>
    </xf>
    <xf numFmtId="169" fontId="21" fillId="7" borderId="0" xfId="35" applyNumberFormat="1" applyFont="1" applyFill="1" applyAlignment="1">
      <alignment vertical="center"/>
    </xf>
    <xf numFmtId="169" fontId="21" fillId="7" borderId="18" xfId="8" applyNumberFormat="1" applyFont="1" applyFill="1" applyBorder="1" applyAlignment="1">
      <alignment vertical="center"/>
    </xf>
    <xf numFmtId="169" fontId="21" fillId="7" borderId="16" xfId="8" applyNumberFormat="1" applyFont="1" applyFill="1" applyBorder="1" applyAlignment="1">
      <alignment vertical="center"/>
    </xf>
    <xf numFmtId="169" fontId="21" fillId="7" borderId="16" xfId="35" applyNumberFormat="1" applyFont="1" applyFill="1" applyBorder="1" applyAlignment="1">
      <alignment vertical="center"/>
    </xf>
    <xf numFmtId="169" fontId="21" fillId="7" borderId="19" xfId="8" applyNumberFormat="1" applyFont="1" applyFill="1" applyBorder="1" applyAlignment="1">
      <alignment vertical="center"/>
    </xf>
    <xf numFmtId="169" fontId="21" fillId="7" borderId="20" xfId="8" applyNumberFormat="1" applyFont="1" applyFill="1" applyBorder="1" applyAlignment="1">
      <alignment vertical="center"/>
    </xf>
    <xf numFmtId="169" fontId="21" fillId="7" borderId="21" xfId="35" applyNumberFormat="1" applyFont="1" applyFill="1" applyBorder="1" applyAlignment="1">
      <alignment vertical="center"/>
    </xf>
    <xf numFmtId="169" fontId="21" fillId="7" borderId="22" xfId="35" applyNumberFormat="1" applyFont="1" applyFill="1" applyBorder="1" applyAlignment="1">
      <alignment horizontal="right" vertical="center"/>
    </xf>
    <xf numFmtId="169" fontId="21" fillId="7" borderId="23" xfId="8" applyNumberFormat="1" applyFont="1" applyFill="1" applyBorder="1" applyAlignment="1">
      <alignment vertical="center"/>
    </xf>
    <xf numFmtId="169" fontId="21" fillId="7" borderId="24" xfId="8" applyNumberFormat="1" applyFont="1" applyFill="1" applyBorder="1" applyAlignment="1">
      <alignment vertical="center"/>
    </xf>
    <xf numFmtId="169" fontId="21" fillId="7" borderId="22" xfId="8" applyNumberFormat="1" applyFont="1" applyFill="1" applyBorder="1" applyAlignment="1">
      <alignment vertical="center"/>
    </xf>
    <xf numFmtId="169" fontId="21" fillId="7" borderId="22" xfId="35" applyNumberFormat="1" applyFont="1" applyFill="1" applyBorder="1" applyAlignment="1">
      <alignment vertical="center"/>
    </xf>
    <xf numFmtId="169" fontId="21" fillId="7" borderId="25" xfId="8" applyNumberFormat="1" applyFont="1" applyFill="1" applyBorder="1" applyAlignment="1">
      <alignment vertical="center"/>
    </xf>
    <xf numFmtId="169" fontId="21" fillId="7" borderId="26" xfId="8" applyNumberFormat="1" applyFont="1" applyFill="1" applyBorder="1" applyAlignment="1">
      <alignment vertical="center"/>
    </xf>
    <xf numFmtId="170" fontId="21" fillId="7" borderId="7" xfId="36" applyNumberFormat="1" applyFont="1" applyFill="1" applyBorder="1" applyAlignment="1">
      <alignment horizontal="right" vertical="center"/>
    </xf>
    <xf numFmtId="169" fontId="26" fillId="7" borderId="8" xfId="8" applyNumberFormat="1" applyFont="1" applyFill="1" applyBorder="1" applyAlignment="1">
      <alignment vertical="center"/>
    </xf>
    <xf numFmtId="169" fontId="26" fillId="7" borderId="9" xfId="8" applyNumberFormat="1" applyFont="1" applyFill="1" applyBorder="1" applyAlignment="1">
      <alignment vertical="center"/>
    </xf>
    <xf numFmtId="169" fontId="26" fillId="7" borderId="7" xfId="8" applyNumberFormat="1" applyFont="1" applyFill="1" applyBorder="1" applyAlignment="1">
      <alignment vertical="center"/>
    </xf>
    <xf numFmtId="169" fontId="26" fillId="7" borderId="7" xfId="35" applyNumberFormat="1" applyFont="1" applyFill="1" applyBorder="1" applyAlignment="1">
      <alignment vertical="center"/>
    </xf>
    <xf numFmtId="169" fontId="26" fillId="7" borderId="12" xfId="8" applyNumberFormat="1" applyFont="1" applyFill="1" applyBorder="1" applyAlignment="1">
      <alignment vertical="center"/>
    </xf>
    <xf numFmtId="169" fontId="26" fillId="7" borderId="0" xfId="8" applyNumberFormat="1" applyFont="1" applyFill="1" applyAlignment="1">
      <alignment vertical="center"/>
    </xf>
    <xf numFmtId="170" fontId="29" fillId="7" borderId="7" xfId="36" applyNumberFormat="1" applyFont="1" applyFill="1" applyBorder="1" applyAlignment="1">
      <alignment horizontal="left" vertical="center"/>
    </xf>
    <xf numFmtId="169" fontId="28" fillId="7" borderId="8" xfId="8" applyNumberFormat="1" applyFont="1" applyFill="1" applyBorder="1" applyAlignment="1">
      <alignment vertical="center"/>
    </xf>
    <xf numFmtId="169" fontId="18" fillId="7" borderId="6" xfId="35" applyNumberFormat="1" applyFont="1" applyFill="1" applyBorder="1" applyAlignment="1">
      <alignment vertical="center" wrapText="1"/>
    </xf>
    <xf numFmtId="169" fontId="18" fillId="7" borderId="7" xfId="35" applyNumberFormat="1" applyFont="1" applyFill="1" applyBorder="1" applyAlignment="1">
      <alignment vertical="center" wrapText="1"/>
    </xf>
    <xf numFmtId="169" fontId="20" fillId="7" borderId="8" xfId="8" applyNumberFormat="1" applyFont="1" applyFill="1" applyBorder="1" applyAlignment="1">
      <alignment vertical="center"/>
    </xf>
    <xf numFmtId="169" fontId="20" fillId="7" borderId="6" xfId="35" applyNumberFormat="1" applyFont="1" applyFill="1" applyBorder="1" applyAlignment="1">
      <alignment vertical="center" wrapText="1"/>
    </xf>
    <xf numFmtId="169" fontId="26" fillId="7" borderId="27" xfId="8" applyNumberFormat="1" applyFont="1" applyFill="1" applyBorder="1" applyAlignment="1">
      <alignment vertical="center"/>
    </xf>
    <xf numFmtId="169" fontId="20" fillId="7" borderId="2" xfId="35" applyNumberFormat="1" applyFont="1" applyFill="1" applyBorder="1" applyAlignment="1">
      <alignment vertical="center"/>
    </xf>
    <xf numFmtId="169" fontId="20" fillId="7" borderId="3" xfId="35" applyNumberFormat="1" applyFont="1" applyFill="1" applyBorder="1" applyAlignment="1">
      <alignment vertical="center"/>
    </xf>
    <xf numFmtId="169" fontId="20" fillId="7" borderId="4" xfId="8" applyNumberFormat="1" applyFont="1" applyFill="1" applyBorder="1" applyAlignment="1">
      <alignment vertical="center"/>
    </xf>
    <xf numFmtId="169" fontId="20" fillId="7" borderId="0" xfId="35" applyNumberFormat="1" applyFont="1" applyFill="1" applyAlignment="1">
      <alignment vertical="center"/>
    </xf>
    <xf numFmtId="169" fontId="20" fillId="7" borderId="5" xfId="8" applyNumberFormat="1" applyFont="1" applyFill="1" applyBorder="1" applyAlignment="1">
      <alignment vertical="center"/>
    </xf>
    <xf numFmtId="169" fontId="20" fillId="7" borderId="3" xfId="8" applyNumberFormat="1" applyFont="1" applyFill="1" applyBorder="1" applyAlignment="1">
      <alignment vertical="center"/>
    </xf>
    <xf numFmtId="169" fontId="20" fillId="7" borderId="13" xfId="8" applyNumberFormat="1" applyFont="1" applyFill="1" applyBorder="1" applyAlignment="1">
      <alignment vertical="center"/>
    </xf>
    <xf numFmtId="169" fontId="20" fillId="7" borderId="14" xfId="8" applyNumberFormat="1" applyFont="1" applyFill="1" applyBorder="1" applyAlignment="1">
      <alignment vertical="center"/>
    </xf>
    <xf numFmtId="172" fontId="18" fillId="7" borderId="0" xfId="35" applyNumberFormat="1" applyFont="1" applyFill="1" applyAlignment="1">
      <alignment vertical="center"/>
    </xf>
    <xf numFmtId="169" fontId="26" fillId="7" borderId="28" xfId="8" applyNumberFormat="1" applyFont="1" applyFill="1" applyBorder="1" applyAlignment="1">
      <alignment vertical="center"/>
    </xf>
    <xf numFmtId="169" fontId="21" fillId="7" borderId="6" xfId="35" applyNumberFormat="1" applyFont="1" applyFill="1" applyBorder="1" applyAlignment="1">
      <alignment vertical="top"/>
    </xf>
    <xf numFmtId="169" fontId="26" fillId="7" borderId="6" xfId="35" applyNumberFormat="1" applyFont="1" applyFill="1" applyBorder="1" applyAlignment="1">
      <alignment vertical="center"/>
    </xf>
    <xf numFmtId="169" fontId="21" fillId="7" borderId="7" xfId="35" applyNumberFormat="1" applyFont="1" applyFill="1" applyBorder="1" applyAlignment="1">
      <alignment vertical="center"/>
    </xf>
    <xf numFmtId="169" fontId="21" fillId="7" borderId="8" xfId="8" applyNumberFormat="1" applyFont="1" applyFill="1" applyBorder="1" applyAlignment="1">
      <alignment vertical="center"/>
    </xf>
    <xf numFmtId="169" fontId="21" fillId="7" borderId="9" xfId="8" applyNumberFormat="1" applyFont="1" applyFill="1" applyBorder="1" applyAlignment="1">
      <alignment vertical="center"/>
    </xf>
    <xf numFmtId="169" fontId="21" fillId="7" borderId="7" xfId="8" applyNumberFormat="1" applyFont="1" applyFill="1" applyBorder="1" applyAlignment="1">
      <alignment vertical="center"/>
    </xf>
    <xf numFmtId="169" fontId="21" fillId="7" borderId="12" xfId="8" applyNumberFormat="1" applyFont="1" applyFill="1" applyBorder="1" applyAlignment="1">
      <alignment vertical="center"/>
    </xf>
    <xf numFmtId="169" fontId="21" fillId="7" borderId="0" xfId="8" applyNumberFormat="1" applyFont="1" applyFill="1" applyAlignment="1">
      <alignment vertical="center"/>
    </xf>
    <xf numFmtId="10" fontId="19" fillId="7" borderId="3" xfId="36" applyNumberFormat="1" applyFont="1" applyFill="1" applyBorder="1" applyAlignment="1">
      <alignment vertical="center"/>
    </xf>
    <xf numFmtId="169" fontId="19" fillId="7" borderId="3" xfId="8" applyNumberFormat="1" applyFont="1" applyFill="1" applyBorder="1" applyAlignment="1">
      <alignment horizontal="center" vertical="center"/>
    </xf>
    <xf numFmtId="0" fontId="25" fillId="7" borderId="0" xfId="0" applyFont="1" applyFill="1"/>
    <xf numFmtId="169" fontId="25" fillId="7" borderId="0" xfId="0" applyNumberFormat="1" applyFont="1" applyFill="1" applyAlignment="1">
      <alignment horizontal="center" vertical="center"/>
    </xf>
    <xf numFmtId="169" fontId="25" fillId="7" borderId="0" xfId="0" applyNumberFormat="1" applyFont="1" applyFill="1"/>
    <xf numFmtId="169" fontId="19" fillId="7" borderId="4" xfId="8" applyNumberFormat="1" applyFont="1" applyFill="1" applyBorder="1" applyAlignment="1">
      <alignment horizontal="center" vertical="center"/>
    </xf>
    <xf numFmtId="169" fontId="19" fillId="7" borderId="29" xfId="8" applyNumberFormat="1" applyFont="1" applyFill="1" applyBorder="1" applyAlignment="1">
      <alignment vertical="center"/>
    </xf>
    <xf numFmtId="0" fontId="25" fillId="7" borderId="0" xfId="0" applyFont="1" applyFill="1" applyAlignment="1">
      <alignment horizontal="center" vertical="center"/>
    </xf>
    <xf numFmtId="169" fontId="18" fillId="7" borderId="14" xfId="35" applyNumberFormat="1" applyFont="1" applyFill="1" applyBorder="1" applyAlignment="1">
      <alignment vertical="center"/>
    </xf>
    <xf numFmtId="169" fontId="27" fillId="7" borderId="4" xfId="8" applyNumberFormat="1" applyFont="1" applyFill="1" applyBorder="1" applyAlignment="1">
      <alignment vertical="center"/>
    </xf>
    <xf numFmtId="169" fontId="18" fillId="7" borderId="4" xfId="8" applyNumberFormat="1" applyFont="1" applyFill="1" applyBorder="1" applyAlignment="1">
      <alignment vertical="center"/>
    </xf>
    <xf numFmtId="169" fontId="18" fillId="7" borderId="5" xfId="8" applyNumberFormat="1" applyFont="1" applyFill="1" applyBorder="1" applyAlignment="1">
      <alignment vertical="center"/>
    </xf>
    <xf numFmtId="169" fontId="18" fillId="7" borderId="3" xfId="8" applyNumberFormat="1" applyFont="1" applyFill="1" applyBorder="1" applyAlignment="1">
      <alignment horizontal="center" vertical="center"/>
    </xf>
    <xf numFmtId="169" fontId="18" fillId="7" borderId="3" xfId="35" applyNumberFormat="1" applyFont="1" applyFill="1" applyBorder="1" applyAlignment="1">
      <alignment vertical="center"/>
    </xf>
    <xf numFmtId="169" fontId="18" fillId="7" borderId="3" xfId="8" applyNumberFormat="1" applyFont="1" applyFill="1" applyBorder="1" applyAlignment="1">
      <alignment vertical="center"/>
    </xf>
    <xf numFmtId="169" fontId="18" fillId="7" borderId="13" xfId="8" applyNumberFormat="1" applyFont="1" applyFill="1" applyBorder="1" applyAlignment="1">
      <alignment vertical="center"/>
    </xf>
    <xf numFmtId="169" fontId="18" fillId="7" borderId="14" xfId="8" applyNumberFormat="1" applyFont="1" applyFill="1" applyBorder="1" applyAlignment="1">
      <alignment vertical="center"/>
    </xf>
    <xf numFmtId="4" fontId="5" fillId="2" borderId="4" xfId="0" applyNumberFormat="1" applyFont="1" applyFill="1" applyBorder="1" applyAlignment="1">
      <alignment horizontal="center" vertical="center" wrapText="1"/>
    </xf>
    <xf numFmtId="49" fontId="2" fillId="8" borderId="30" xfId="8" applyNumberFormat="1" applyFont="1" applyFill="1" applyBorder="1" applyAlignment="1">
      <alignment horizontal="center" vertical="center" wrapText="1"/>
    </xf>
    <xf numFmtId="169" fontId="18" fillId="0" borderId="40" xfId="35" applyNumberFormat="1" applyFont="1" applyBorder="1" applyAlignment="1">
      <alignment vertical="center"/>
    </xf>
    <xf numFmtId="0" fontId="34" fillId="2" borderId="39" xfId="0" applyFont="1" applyFill="1" applyBorder="1" applyAlignment="1">
      <alignment horizontal="left" wrapText="1"/>
    </xf>
    <xf numFmtId="4" fontId="34" fillId="2" borderId="39" xfId="0" applyNumberFormat="1" applyFont="1" applyFill="1" applyBorder="1" applyAlignment="1">
      <alignment horizontal="right" wrapText="1"/>
    </xf>
    <xf numFmtId="0" fontId="34" fillId="2" borderId="46" xfId="0" applyFont="1" applyFill="1" applyBorder="1" applyAlignment="1">
      <alignment horizontal="left" wrapText="1"/>
    </xf>
    <xf numFmtId="173" fontId="35" fillId="2" borderId="41" xfId="0" applyNumberFormat="1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173" fontId="36" fillId="2" borderId="41" xfId="0" applyNumberFormat="1" applyFont="1" applyFill="1" applyBorder="1" applyAlignment="1">
      <alignment horizontal="center" vertical="center" wrapText="1"/>
    </xf>
    <xf numFmtId="173" fontId="37" fillId="3" borderId="41" xfId="0" applyNumberFormat="1" applyFont="1" applyFill="1" applyBorder="1" applyAlignment="1">
      <alignment horizontal="center" vertical="center" wrapText="1"/>
    </xf>
    <xf numFmtId="173" fontId="38" fillId="0" borderId="41" xfId="0" applyNumberFormat="1" applyFont="1" applyBorder="1" applyAlignment="1">
      <alignment horizontal="center" vertical="center"/>
    </xf>
    <xf numFmtId="3" fontId="36" fillId="2" borderId="48" xfId="0" applyNumberFormat="1" applyFont="1" applyFill="1" applyBorder="1" applyAlignment="1">
      <alignment horizontal="center" vertical="center" wrapText="1"/>
    </xf>
    <xf numFmtId="4" fontId="39" fillId="10" borderId="41" xfId="0" applyNumberFormat="1" applyFont="1" applyFill="1" applyBorder="1" applyAlignment="1">
      <alignment horizontal="center" vertical="center"/>
    </xf>
    <xf numFmtId="3" fontId="40" fillId="10" borderId="48" xfId="0" applyNumberFormat="1" applyFont="1" applyFill="1" applyBorder="1" applyAlignment="1">
      <alignment horizontal="center" vertical="center" wrapText="1"/>
    </xf>
    <xf numFmtId="17" fontId="2" fillId="7" borderId="45" xfId="0" applyNumberFormat="1" applyFont="1" applyFill="1" applyBorder="1" applyAlignment="1">
      <alignment horizontal="center" vertical="center"/>
    </xf>
    <xf numFmtId="0" fontId="42" fillId="7" borderId="48" xfId="0" applyFont="1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43" fillId="7" borderId="48" xfId="0" applyFont="1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2" xfId="0" applyFill="1" applyBorder="1" applyAlignment="1">
      <alignment horizontal="left" vertical="center"/>
    </xf>
    <xf numFmtId="0" fontId="0" fillId="7" borderId="48" xfId="0" applyFill="1" applyBorder="1" applyAlignment="1">
      <alignment horizontal="left" vertical="center"/>
    </xf>
    <xf numFmtId="0" fontId="42" fillId="7" borderId="48" xfId="0" applyFont="1" applyFill="1" applyBorder="1" applyAlignment="1">
      <alignment horizontal="left" vertical="center"/>
    </xf>
    <xf numFmtId="0" fontId="30" fillId="7" borderId="48" xfId="0" applyFont="1" applyFill="1" applyBorder="1" applyAlignment="1">
      <alignment horizontal="center" vertical="center" wrapText="1" shrinkToFit="1"/>
    </xf>
    <xf numFmtId="0" fontId="30" fillId="7" borderId="48" xfId="0" applyFont="1" applyFill="1" applyBorder="1" applyAlignment="1">
      <alignment horizontal="center" vertical="center"/>
    </xf>
    <xf numFmtId="0" fontId="43" fillId="7" borderId="48" xfId="0" applyFont="1" applyFill="1" applyBorder="1" applyAlignment="1">
      <alignment horizontal="left" vertical="center"/>
    </xf>
    <xf numFmtId="0" fontId="30" fillId="7" borderId="47" xfId="0" applyFont="1" applyFill="1" applyBorder="1" applyAlignment="1">
      <alignment horizontal="center" vertical="center" wrapText="1" shrinkToFit="1"/>
    </xf>
    <xf numFmtId="0" fontId="0" fillId="7" borderId="48" xfId="0" applyFill="1" applyBorder="1"/>
    <xf numFmtId="4" fontId="44" fillId="11" borderId="0" xfId="0" applyNumberFormat="1" applyFont="1" applyFill="1" applyAlignment="1">
      <alignment horizontal="right"/>
    </xf>
    <xf numFmtId="17" fontId="2" fillId="12" borderId="45" xfId="0" applyNumberFormat="1" applyFont="1" applyFill="1" applyBorder="1" applyAlignment="1">
      <alignment horizontal="center" vertical="center"/>
    </xf>
    <xf numFmtId="173" fontId="36" fillId="2" borderId="48" xfId="0" applyNumberFormat="1" applyFont="1" applyFill="1" applyBorder="1" applyAlignment="1">
      <alignment horizontal="center" vertical="center" wrapText="1"/>
    </xf>
    <xf numFmtId="173" fontId="35" fillId="2" borderId="48" xfId="0" applyNumberFormat="1" applyFont="1" applyFill="1" applyBorder="1" applyAlignment="1">
      <alignment horizontal="center" vertical="center" wrapText="1"/>
    </xf>
    <xf numFmtId="4" fontId="3" fillId="6" borderId="50" xfId="0" applyNumberFormat="1" applyFont="1" applyFill="1" applyBorder="1" applyAlignment="1">
      <alignment horizontal="center" vertical="center" wrapText="1"/>
    </xf>
    <xf numFmtId="4" fontId="3" fillId="7" borderId="50" xfId="0" applyNumberFormat="1" applyFont="1" applyFill="1" applyBorder="1" applyAlignment="1">
      <alignment horizontal="center" vertical="center" wrapText="1"/>
    </xf>
    <xf numFmtId="4" fontId="3" fillId="7" borderId="49" xfId="0" applyNumberFormat="1" applyFont="1" applyFill="1" applyBorder="1" applyAlignment="1">
      <alignment horizontal="center" vertical="center" wrapText="1"/>
    </xf>
    <xf numFmtId="4" fontId="3" fillId="6" borderId="49" xfId="0" applyNumberFormat="1" applyFont="1" applyFill="1" applyBorder="1" applyAlignment="1">
      <alignment horizontal="center" vertical="center" wrapText="1"/>
    </xf>
    <xf numFmtId="4" fontId="45" fillId="2" borderId="51" xfId="0" applyNumberFormat="1" applyFont="1" applyFill="1" applyBorder="1" applyAlignment="1">
      <alignment horizontal="right" wrapText="1"/>
    </xf>
    <xf numFmtId="0" fontId="45" fillId="2" borderId="51" xfId="0" applyFont="1" applyFill="1" applyBorder="1" applyAlignment="1">
      <alignment horizontal="right" wrapText="1"/>
    </xf>
    <xf numFmtId="4" fontId="46" fillId="2" borderId="51" xfId="0" applyNumberFormat="1" applyFont="1" applyFill="1" applyBorder="1" applyAlignment="1">
      <alignment horizontal="right" wrapText="1"/>
    </xf>
    <xf numFmtId="0" fontId="46" fillId="2" borderId="51" xfId="0" applyFont="1" applyFill="1" applyBorder="1" applyAlignment="1">
      <alignment horizontal="right" wrapText="1"/>
    </xf>
    <xf numFmtId="4" fontId="47" fillId="2" borderId="51" xfId="0" applyNumberFormat="1" applyFont="1" applyFill="1" applyBorder="1" applyAlignment="1">
      <alignment horizontal="right" wrapText="1"/>
    </xf>
    <xf numFmtId="0" fontId="47" fillId="2" borderId="51" xfId="0" applyFont="1" applyFill="1" applyBorder="1" applyAlignment="1">
      <alignment horizontal="right" wrapText="1"/>
    </xf>
    <xf numFmtId="4" fontId="47" fillId="6" borderId="51" xfId="0" applyNumberFormat="1" applyFont="1" applyFill="1" applyBorder="1" applyAlignment="1">
      <alignment horizontal="right" wrapText="1"/>
    </xf>
    <xf numFmtId="4" fontId="47" fillId="6" borderId="51" xfId="0" applyNumberFormat="1" applyFont="1" applyFill="1" applyBorder="1" applyAlignment="1">
      <alignment horizontal="center" wrapText="1"/>
    </xf>
    <xf numFmtId="4" fontId="45" fillId="6" borderId="51" xfId="0" applyNumberFormat="1" applyFont="1" applyFill="1" applyBorder="1" applyAlignment="1">
      <alignment horizontal="center" wrapText="1"/>
    </xf>
    <xf numFmtId="4" fontId="45" fillId="6" borderId="51" xfId="0" applyNumberFormat="1" applyFont="1" applyFill="1" applyBorder="1" applyAlignment="1">
      <alignment horizontal="right" wrapText="1"/>
    </xf>
    <xf numFmtId="0" fontId="49" fillId="3" borderId="32" xfId="0" applyFont="1" applyFill="1" applyBorder="1" applyAlignment="1">
      <alignment horizontal="center" vertical="center" wrapText="1"/>
    </xf>
    <xf numFmtId="4" fontId="42" fillId="13" borderId="48" xfId="0" applyNumberFormat="1" applyFont="1" applyFill="1" applyBorder="1" applyAlignment="1">
      <alignment horizontal="center" vertical="center"/>
    </xf>
    <xf numFmtId="4" fontId="44" fillId="14" borderId="48" xfId="0" applyNumberFormat="1" applyFont="1" applyFill="1" applyBorder="1" applyAlignment="1">
      <alignment horizontal="center" vertical="center"/>
    </xf>
    <xf numFmtId="0" fontId="44" fillId="14" borderId="48" xfId="0" applyFont="1" applyFill="1" applyBorder="1" applyAlignment="1">
      <alignment horizontal="center" vertical="center"/>
    </xf>
    <xf numFmtId="4" fontId="0" fillId="14" borderId="48" xfId="0" applyNumberFormat="1" applyFill="1" applyBorder="1" applyAlignment="1">
      <alignment horizontal="center" vertical="center"/>
    </xf>
    <xf numFmtId="4" fontId="50" fillId="13" borderId="48" xfId="0" applyNumberFormat="1" applyFont="1" applyFill="1" applyBorder="1" applyAlignment="1">
      <alignment horizontal="center" vertical="center"/>
    </xf>
    <xf numFmtId="0" fontId="13" fillId="13" borderId="48" xfId="0" applyFont="1" applyFill="1" applyBorder="1" applyAlignment="1">
      <alignment horizontal="center" vertical="center"/>
    </xf>
    <xf numFmtId="4" fontId="13" fillId="13" borderId="48" xfId="0" applyNumberFormat="1" applyFont="1" applyFill="1" applyBorder="1" applyAlignment="1">
      <alignment horizontal="center" vertical="center"/>
    </xf>
    <xf numFmtId="4" fontId="13" fillId="13" borderId="48" xfId="0" applyNumberFormat="1" applyFont="1" applyFill="1" applyBorder="1" applyAlignment="1">
      <alignment horizontal="center"/>
    </xf>
    <xf numFmtId="4" fontId="41" fillId="13" borderId="48" xfId="0" applyNumberFormat="1" applyFont="1" applyFill="1" applyBorder="1" applyAlignment="1">
      <alignment horizontal="center" vertical="center"/>
    </xf>
    <xf numFmtId="0" fontId="0" fillId="13" borderId="48" xfId="0" applyFill="1" applyBorder="1" applyAlignment="1">
      <alignment horizontal="center" vertical="center"/>
    </xf>
    <xf numFmtId="4" fontId="0" fillId="13" borderId="48" xfId="0" applyNumberFormat="1" applyFill="1" applyBorder="1" applyAlignment="1">
      <alignment horizontal="center" vertical="center"/>
    </xf>
    <xf numFmtId="4" fontId="44" fillId="13" borderId="52" xfId="0" applyNumberFormat="1" applyFont="1" applyFill="1" applyBorder="1" applyAlignment="1">
      <alignment horizontal="center" vertical="center"/>
    </xf>
    <xf numFmtId="4" fontId="0" fillId="13" borderId="53" xfId="0" applyNumberFormat="1" applyFill="1" applyBorder="1" applyAlignment="1">
      <alignment horizontal="center" vertical="center"/>
    </xf>
    <xf numFmtId="4" fontId="44" fillId="13" borderId="53" xfId="0" applyNumberFormat="1" applyFont="1" applyFill="1" applyBorder="1" applyAlignment="1">
      <alignment horizontal="center" vertical="center"/>
    </xf>
    <xf numFmtId="4" fontId="0" fillId="13" borderId="53" xfId="0" applyNumberFormat="1" applyFill="1" applyBorder="1" applyAlignment="1">
      <alignment horizontal="center"/>
    </xf>
    <xf numFmtId="0" fontId="0" fillId="13" borderId="52" xfId="0" applyFill="1" applyBorder="1" applyAlignment="1">
      <alignment horizontal="center" vertical="center"/>
    </xf>
    <xf numFmtId="0" fontId="42" fillId="13" borderId="53" xfId="0" applyFont="1" applyFill="1" applyBorder="1" applyAlignment="1">
      <alignment horizontal="center" vertical="center"/>
    </xf>
    <xf numFmtId="0" fontId="44" fillId="13" borderId="53" xfId="0" applyFont="1" applyFill="1" applyBorder="1" applyAlignment="1">
      <alignment horizontal="center" vertical="center"/>
    </xf>
    <xf numFmtId="4" fontId="3" fillId="15" borderId="33" xfId="0" applyNumberFormat="1" applyFont="1" applyFill="1" applyBorder="1" applyAlignment="1">
      <alignment horizontal="center" vertical="center" wrapText="1"/>
    </xf>
    <xf numFmtId="0" fontId="0" fillId="13" borderId="53" xfId="0" applyFill="1" applyBorder="1" applyAlignment="1">
      <alignment horizontal="center" vertical="center"/>
    </xf>
    <xf numFmtId="4" fontId="0" fillId="13" borderId="52" xfId="0" applyNumberFormat="1" applyFill="1" applyBorder="1" applyAlignment="1">
      <alignment horizontal="center" vertical="center"/>
    </xf>
    <xf numFmtId="4" fontId="42" fillId="13" borderId="53" xfId="0" applyNumberFormat="1" applyFont="1" applyFill="1" applyBorder="1" applyAlignment="1">
      <alignment horizontal="center" vertical="center"/>
    </xf>
    <xf numFmtId="49" fontId="1" fillId="14" borderId="52" xfId="0" applyNumberFormat="1" applyFont="1" applyFill="1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4" fontId="44" fillId="14" borderId="53" xfId="0" applyNumberFormat="1" applyFont="1" applyFill="1" applyBorder="1" applyAlignment="1">
      <alignment horizontal="center" vertical="center"/>
    </xf>
    <xf numFmtId="4" fontId="44" fillId="14" borderId="52" xfId="0" applyNumberFormat="1" applyFont="1" applyFill="1" applyBorder="1" applyAlignment="1">
      <alignment horizontal="center" vertical="center"/>
    </xf>
    <xf numFmtId="4" fontId="0" fillId="14" borderId="53" xfId="0" applyNumberFormat="1" applyFill="1" applyBorder="1" applyAlignment="1">
      <alignment horizontal="center" vertical="center"/>
    </xf>
    <xf numFmtId="0" fontId="0" fillId="14" borderId="52" xfId="0" applyFill="1" applyBorder="1" applyAlignment="1">
      <alignment horizontal="center" vertical="center"/>
    </xf>
    <xf numFmtId="0" fontId="42" fillId="14" borderId="53" xfId="0" applyFont="1" applyFill="1" applyBorder="1" applyAlignment="1">
      <alignment horizontal="center" vertical="center"/>
    </xf>
    <xf numFmtId="4" fontId="0" fillId="14" borderId="52" xfId="0" applyNumberFormat="1" applyFill="1" applyBorder="1" applyAlignment="1">
      <alignment horizontal="center" vertical="center"/>
    </xf>
    <xf numFmtId="4" fontId="0" fillId="14" borderId="52" xfId="0" applyNumberFormat="1" applyFill="1" applyBorder="1" applyAlignment="1">
      <alignment horizontal="center"/>
    </xf>
    <xf numFmtId="0" fontId="0" fillId="14" borderId="53" xfId="0" applyFill="1" applyBorder="1" applyAlignment="1">
      <alignment horizontal="center"/>
    </xf>
    <xf numFmtId="4" fontId="1" fillId="14" borderId="52" xfId="0" applyNumberFormat="1" applyFont="1" applyFill="1" applyBorder="1" applyAlignment="1">
      <alignment horizontal="center" vertical="center"/>
    </xf>
    <xf numFmtId="4" fontId="44" fillId="13" borderId="48" xfId="0" applyNumberFormat="1" applyFont="1" applyFill="1" applyBorder="1" applyAlignment="1">
      <alignment horizontal="center" vertical="center"/>
    </xf>
    <xf numFmtId="4" fontId="0" fillId="13" borderId="48" xfId="0" applyNumberFormat="1" applyFill="1" applyBorder="1" applyAlignment="1">
      <alignment horizontal="center"/>
    </xf>
    <xf numFmtId="0" fontId="51" fillId="13" borderId="48" xfId="0" applyFont="1" applyFill="1" applyBorder="1" applyAlignment="1">
      <alignment horizontal="center" vertical="center"/>
    </xf>
    <xf numFmtId="4" fontId="1" fillId="7" borderId="52" xfId="0" applyNumberFormat="1" applyFont="1" applyFill="1" applyBorder="1" applyAlignment="1">
      <alignment horizontal="center" vertical="center"/>
    </xf>
    <xf numFmtId="4" fontId="0" fillId="7" borderId="53" xfId="0" applyNumberFormat="1" applyFill="1" applyBorder="1" applyAlignment="1">
      <alignment horizontal="center" vertical="center"/>
    </xf>
    <xf numFmtId="0" fontId="44" fillId="13" borderId="48" xfId="0" applyFont="1" applyFill="1" applyBorder="1" applyAlignment="1">
      <alignment horizontal="center" vertical="center"/>
    </xf>
    <xf numFmtId="4" fontId="0" fillId="7" borderId="52" xfId="0" applyNumberFormat="1" applyFill="1" applyBorder="1" applyAlignment="1">
      <alignment horizontal="center" vertical="center"/>
    </xf>
    <xf numFmtId="4" fontId="1" fillId="14" borderId="48" xfId="0" applyNumberFormat="1" applyFont="1" applyFill="1" applyBorder="1" applyAlignment="1">
      <alignment horizontal="center" vertical="center"/>
    </xf>
    <xf numFmtId="0" fontId="0" fillId="14" borderId="52" xfId="0" applyFill="1" applyBorder="1" applyAlignment="1">
      <alignment horizontal="center"/>
    </xf>
    <xf numFmtId="0" fontId="0" fillId="14" borderId="42" xfId="0" applyFill="1" applyBorder="1" applyAlignment="1">
      <alignment horizontal="center"/>
    </xf>
    <xf numFmtId="0" fontId="0" fillId="14" borderId="48" xfId="0" applyFill="1" applyBorder="1" applyAlignment="1">
      <alignment horizontal="center"/>
    </xf>
    <xf numFmtId="0" fontId="0" fillId="14" borderId="42" xfId="0" applyFill="1" applyBorder="1" applyAlignment="1">
      <alignment horizontal="center" vertical="center"/>
    </xf>
    <xf numFmtId="0" fontId="0" fillId="14" borderId="48" xfId="0" applyFill="1" applyBorder="1"/>
    <xf numFmtId="4" fontId="0" fillId="14" borderId="52" xfId="0" applyNumberFormat="1" applyFill="1" applyBorder="1"/>
    <xf numFmtId="0" fontId="15" fillId="3" borderId="48" xfId="0" applyFont="1" applyFill="1" applyBorder="1" applyAlignment="1">
      <alignment horizontal="center" vertical="center" wrapText="1"/>
    </xf>
    <xf numFmtId="0" fontId="0" fillId="0" borderId="48" xfId="0" applyBorder="1"/>
    <xf numFmtId="4" fontId="0" fillId="0" borderId="48" xfId="0" applyNumberFormat="1" applyBorder="1"/>
    <xf numFmtId="0" fontId="52" fillId="2" borderId="46" xfId="0" applyFont="1" applyFill="1" applyBorder="1" applyAlignment="1">
      <alignment horizontal="left" wrapText="1"/>
    </xf>
    <xf numFmtId="4" fontId="53" fillId="2" borderId="51" xfId="0" applyNumberFormat="1" applyFont="1" applyFill="1" applyBorder="1" applyAlignment="1">
      <alignment horizontal="right" wrapText="1"/>
    </xf>
    <xf numFmtId="4" fontId="0" fillId="17" borderId="48" xfId="0" applyNumberFormat="1" applyFill="1" applyBorder="1"/>
    <xf numFmtId="4" fontId="0" fillId="17" borderId="48" xfId="0" applyNumberFormat="1" applyFill="1" applyBorder="1" applyAlignment="1">
      <alignment wrapText="1"/>
    </xf>
    <xf numFmtId="4" fontId="0" fillId="18" borderId="48" xfId="0" applyNumberFormat="1" applyFill="1" applyBorder="1"/>
    <xf numFmtId="0" fontId="0" fillId="19" borderId="0" xfId="0" applyFill="1"/>
    <xf numFmtId="173" fontId="41" fillId="3" borderId="41" xfId="0" applyNumberFormat="1" applyFont="1" applyFill="1" applyBorder="1" applyAlignment="1">
      <alignment horizontal="center" vertical="center" wrapText="1"/>
    </xf>
    <xf numFmtId="4" fontId="53" fillId="2" borderId="51" xfId="0" applyNumberFormat="1" applyFont="1" applyFill="1" applyBorder="1" applyAlignment="1">
      <alignment horizontal="center" vertical="center" wrapText="1"/>
    </xf>
    <xf numFmtId="0" fontId="53" fillId="2" borderId="51" xfId="0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/>
    </xf>
    <xf numFmtId="4" fontId="44" fillId="0" borderId="48" xfId="0" applyNumberFormat="1" applyFont="1" applyBorder="1" applyAlignment="1">
      <alignment horizontal="center" vertical="center"/>
    </xf>
    <xf numFmtId="4" fontId="44" fillId="0" borderId="52" xfId="45" applyNumberFormat="1" applyFont="1" applyBorder="1" applyAlignment="1">
      <alignment horizontal="center" vertical="center"/>
    </xf>
    <xf numFmtId="4" fontId="42" fillId="13" borderId="48" xfId="45" applyNumberFormat="1" applyFont="1" applyFill="1" applyBorder="1" applyAlignment="1">
      <alignment horizontal="center" vertical="center"/>
    </xf>
    <xf numFmtId="0" fontId="11" fillId="0" borderId="48" xfId="45" applyBorder="1" applyAlignment="1">
      <alignment horizontal="center" vertical="center"/>
    </xf>
    <xf numFmtId="4" fontId="44" fillId="0" borderId="48" xfId="45" applyNumberFormat="1" applyFont="1" applyBorder="1" applyAlignment="1">
      <alignment horizontal="center" vertical="center"/>
    </xf>
    <xf numFmtId="4" fontId="42" fillId="0" borderId="48" xfId="45" applyNumberFormat="1" applyFont="1" applyBorder="1" applyAlignment="1">
      <alignment horizontal="center" vertical="center"/>
    </xf>
    <xf numFmtId="4" fontId="11" fillId="13" borderId="48" xfId="45" applyNumberFormat="1" applyFill="1" applyBorder="1" applyAlignment="1">
      <alignment horizontal="center" vertical="center"/>
    </xf>
    <xf numFmtId="4" fontId="1" fillId="14" borderId="48" xfId="45" applyNumberFormat="1" applyFont="1" applyFill="1" applyBorder="1" applyAlignment="1">
      <alignment horizontal="center" vertical="center"/>
    </xf>
    <xf numFmtId="4" fontId="11" fillId="14" borderId="48" xfId="45" applyNumberFormat="1" applyFill="1" applyBorder="1" applyAlignment="1">
      <alignment horizontal="center" vertical="center"/>
    </xf>
    <xf numFmtId="0" fontId="53" fillId="2" borderId="51" xfId="0" applyFont="1" applyFill="1" applyBorder="1" applyAlignment="1">
      <alignment horizontal="right" wrapText="1"/>
    </xf>
    <xf numFmtId="17" fontId="2" fillId="17" borderId="45" xfId="0" applyNumberFormat="1" applyFont="1" applyFill="1" applyBorder="1" applyAlignment="1">
      <alignment horizontal="center" vertical="center"/>
    </xf>
    <xf numFmtId="0" fontId="34" fillId="2" borderId="51" xfId="0" applyFont="1" applyFill="1" applyBorder="1" applyAlignment="1">
      <alignment horizontal="left" wrapText="1"/>
    </xf>
    <xf numFmtId="4" fontId="3" fillId="2" borderId="49" xfId="0" applyNumberFormat="1" applyFont="1" applyFill="1" applyBorder="1" applyAlignment="1">
      <alignment horizontal="center" vertical="center" wrapText="1"/>
    </xf>
    <xf numFmtId="4" fontId="44" fillId="0" borderId="8" xfId="0" applyNumberFormat="1" applyFont="1" applyBorder="1" applyAlignment="1">
      <alignment horizontal="center" vertical="center"/>
    </xf>
    <xf numFmtId="173" fontId="36" fillId="2" borderId="0" xfId="0" applyNumberFormat="1" applyFont="1" applyFill="1" applyAlignment="1">
      <alignment horizontal="center" vertical="center" wrapText="1"/>
    </xf>
    <xf numFmtId="173" fontId="35" fillId="2" borderId="0" xfId="0" applyNumberFormat="1" applyFont="1" applyFill="1" applyAlignment="1">
      <alignment horizontal="center" vertical="center" wrapText="1"/>
    </xf>
    <xf numFmtId="3" fontId="36" fillId="2" borderId="0" xfId="0" applyNumberFormat="1" applyFont="1" applyFill="1" applyAlignment="1">
      <alignment horizontal="center" vertical="center" wrapText="1"/>
    </xf>
    <xf numFmtId="4" fontId="45" fillId="6" borderId="54" xfId="0" applyNumberFormat="1" applyFont="1" applyFill="1" applyBorder="1" applyAlignment="1">
      <alignment horizontal="center" wrapText="1"/>
    </xf>
    <xf numFmtId="4" fontId="56" fillId="20" borderId="51" xfId="0" applyNumberFormat="1" applyFont="1" applyFill="1" applyBorder="1" applyAlignment="1">
      <alignment horizontal="center" wrapText="1"/>
    </xf>
    <xf numFmtId="4" fontId="55" fillId="20" borderId="51" xfId="0" applyNumberFormat="1" applyFont="1" applyFill="1" applyBorder="1" applyAlignment="1">
      <alignment horizontal="right" wrapText="1"/>
    </xf>
    <xf numFmtId="0" fontId="49" fillId="3" borderId="8" xfId="0" applyFont="1" applyFill="1" applyBorder="1" applyAlignment="1">
      <alignment horizontal="center" vertical="center" wrapText="1"/>
    </xf>
    <xf numFmtId="17" fontId="2" fillId="21" borderId="45" xfId="0" applyNumberFormat="1" applyFont="1" applyFill="1" applyBorder="1" applyAlignment="1">
      <alignment horizontal="center" vertical="center"/>
    </xf>
    <xf numFmtId="4" fontId="57" fillId="6" borderId="51" xfId="0" applyNumberFormat="1" applyFont="1" applyFill="1" applyBorder="1" applyAlignment="1">
      <alignment horizontal="right" wrapText="1"/>
    </xf>
    <xf numFmtId="4" fontId="53" fillId="6" borderId="51" xfId="0" applyNumberFormat="1" applyFont="1" applyFill="1" applyBorder="1" applyAlignment="1">
      <alignment horizontal="right" wrapText="1"/>
    </xf>
    <xf numFmtId="4" fontId="45" fillId="6" borderId="55" xfId="0" applyNumberFormat="1" applyFont="1" applyFill="1" applyBorder="1" applyAlignment="1">
      <alignment horizontal="right" wrapText="1"/>
    </xf>
    <xf numFmtId="0" fontId="58" fillId="3" borderId="8" xfId="0" applyFont="1" applyFill="1" applyBorder="1" applyAlignment="1">
      <alignment horizontal="center" vertical="center" wrapText="1"/>
    </xf>
    <xf numFmtId="173" fontId="50" fillId="2" borderId="41" xfId="0" applyNumberFormat="1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right" wrapText="1"/>
    </xf>
    <xf numFmtId="3" fontId="50" fillId="2" borderId="48" xfId="0" applyNumberFormat="1" applyFont="1" applyFill="1" applyBorder="1" applyAlignment="1">
      <alignment horizontal="center" vertical="center" wrapText="1"/>
    </xf>
    <xf numFmtId="0" fontId="59" fillId="5" borderId="1" xfId="10" quotePrefix="1" applyFont="1" applyFill="1" applyBorder="1" applyAlignment="1">
      <alignment horizontal="center" vertical="center" wrapText="1"/>
    </xf>
    <xf numFmtId="4" fontId="3" fillId="0" borderId="33" xfId="0" applyNumberFormat="1" applyFont="1" applyBorder="1" applyAlignment="1">
      <alignment horizontal="center" vertical="center" wrapText="1"/>
    </xf>
    <xf numFmtId="4" fontId="10" fillId="0" borderId="48" xfId="0" applyNumberFormat="1" applyFont="1" applyBorder="1" applyAlignment="1">
      <alignment horizontal="center" vertical="center"/>
    </xf>
    <xf numFmtId="0" fontId="60" fillId="0" borderId="48" xfId="0" applyFont="1" applyBorder="1" applyAlignment="1">
      <alignment horizontal="center" vertical="center"/>
    </xf>
    <xf numFmtId="4" fontId="60" fillId="0" borderId="48" xfId="0" applyNumberFormat="1" applyFont="1" applyBorder="1" applyAlignment="1">
      <alignment horizontal="center" vertical="center"/>
    </xf>
    <xf numFmtId="4" fontId="60" fillId="0" borderId="48" xfId="0" applyNumberFormat="1" applyFont="1" applyBorder="1" applyAlignment="1">
      <alignment horizontal="center"/>
    </xf>
    <xf numFmtId="0" fontId="10" fillId="0" borderId="48" xfId="0" applyFont="1" applyBorder="1" applyAlignment="1">
      <alignment horizontal="center" vertical="center"/>
    </xf>
    <xf numFmtId="4" fontId="10" fillId="0" borderId="52" xfId="0" applyNumberFormat="1" applyFont="1" applyBorder="1" applyAlignment="1">
      <alignment horizontal="center" vertical="center"/>
    </xf>
    <xf numFmtId="0" fontId="60" fillId="0" borderId="52" xfId="0" applyFont="1" applyBorder="1" applyAlignment="1">
      <alignment horizontal="center"/>
    </xf>
    <xf numFmtId="0" fontId="60" fillId="0" borderId="52" xfId="0" applyFont="1" applyBorder="1" applyAlignment="1">
      <alignment horizontal="center" vertical="center"/>
    </xf>
    <xf numFmtId="4" fontId="60" fillId="0" borderId="53" xfId="0" applyNumberFormat="1" applyFont="1" applyBorder="1" applyAlignment="1">
      <alignment horizontal="center" vertical="center"/>
    </xf>
    <xf numFmtId="4" fontId="60" fillId="0" borderId="52" xfId="0" applyNumberFormat="1" applyFont="1" applyBorder="1" applyAlignment="1">
      <alignment horizontal="center" vertical="center"/>
    </xf>
    <xf numFmtId="0" fontId="61" fillId="5" borderId="1" xfId="10" quotePrefix="1" applyFont="1" applyFill="1" applyBorder="1" applyAlignment="1">
      <alignment horizontal="center" vertical="center" wrapText="1"/>
    </xf>
    <xf numFmtId="4" fontId="18" fillId="0" borderId="48" xfId="0" applyNumberFormat="1" applyFont="1" applyBorder="1" applyAlignment="1">
      <alignment horizontal="center" vertical="center"/>
    </xf>
    <xf numFmtId="4" fontId="62" fillId="0" borderId="33" xfId="0" applyNumberFormat="1" applyFont="1" applyBorder="1" applyAlignment="1">
      <alignment horizontal="center" vertical="center" wrapText="1"/>
    </xf>
    <xf numFmtId="0" fontId="63" fillId="0" borderId="42" xfId="0" applyFont="1" applyBorder="1" applyAlignment="1">
      <alignment horizontal="center" vertical="center"/>
    </xf>
    <xf numFmtId="4" fontId="62" fillId="0" borderId="50" xfId="0" applyNumberFormat="1" applyFont="1" applyBorder="1" applyAlignment="1">
      <alignment horizontal="center" vertical="center" wrapText="1"/>
    </xf>
    <xf numFmtId="0" fontId="63" fillId="0" borderId="42" xfId="0" applyFont="1" applyBorder="1" applyAlignment="1">
      <alignment horizontal="center"/>
    </xf>
    <xf numFmtId="0" fontId="63" fillId="0" borderId="48" xfId="0" applyFont="1" applyBorder="1" applyAlignment="1">
      <alignment horizontal="center" vertical="center"/>
    </xf>
    <xf numFmtId="4" fontId="18" fillId="0" borderId="52" xfId="0" applyNumberFormat="1" applyFont="1" applyBorder="1" applyAlignment="1">
      <alignment horizontal="center" vertical="center"/>
    </xf>
    <xf numFmtId="4" fontId="63" fillId="0" borderId="48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63" fillId="0" borderId="48" xfId="0" applyFont="1" applyBorder="1" applyAlignment="1">
      <alignment horizontal="center"/>
    </xf>
    <xf numFmtId="4" fontId="63" fillId="0" borderId="52" xfId="0" applyNumberFormat="1" applyFont="1" applyBorder="1" applyAlignment="1">
      <alignment horizontal="center"/>
    </xf>
    <xf numFmtId="0" fontId="63" fillId="0" borderId="52" xfId="0" applyFont="1" applyBorder="1" applyAlignment="1">
      <alignment horizontal="center" vertical="center"/>
    </xf>
    <xf numFmtId="4" fontId="63" fillId="0" borderId="48" xfId="0" applyNumberFormat="1" applyFont="1" applyBorder="1" applyAlignment="1">
      <alignment horizontal="center"/>
    </xf>
    <xf numFmtId="0" fontId="15" fillId="12" borderId="8" xfId="0" applyFont="1" applyFill="1" applyBorder="1" applyAlignment="1">
      <alignment horizontal="center" vertical="center" wrapText="1"/>
    </xf>
    <xf numFmtId="0" fontId="12" fillId="12" borderId="1" xfId="10" quotePrefix="1" applyFont="1" applyFill="1" applyBorder="1" applyAlignment="1">
      <alignment horizontal="center" vertical="center" wrapText="1"/>
    </xf>
    <xf numFmtId="0" fontId="59" fillId="12" borderId="1" xfId="10" quotePrefix="1" applyFont="1" applyFill="1" applyBorder="1" applyAlignment="1">
      <alignment horizontal="center" vertical="center" wrapText="1"/>
    </xf>
    <xf numFmtId="0" fontId="64" fillId="2" borderId="51" xfId="0" applyFont="1" applyFill="1" applyBorder="1" applyAlignment="1">
      <alignment horizontal="left" wrapText="1"/>
    </xf>
    <xf numFmtId="4" fontId="64" fillId="2" borderId="51" xfId="0" applyNumberFormat="1" applyFont="1" applyFill="1" applyBorder="1" applyAlignment="1">
      <alignment horizontal="right" wrapText="1"/>
    </xf>
    <xf numFmtId="4" fontId="3" fillId="0" borderId="50" xfId="0" applyNumberFormat="1" applyFont="1" applyBorder="1" applyAlignment="1">
      <alignment horizontal="center" vertical="center" wrapText="1"/>
    </xf>
    <xf numFmtId="4" fontId="65" fillId="0" borderId="48" xfId="0" applyNumberFormat="1" applyFont="1" applyBorder="1" applyAlignment="1">
      <alignment horizontal="center" vertical="center"/>
    </xf>
    <xf numFmtId="4" fontId="66" fillId="0" borderId="4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4" fontId="65" fillId="0" borderId="52" xfId="0" applyNumberFormat="1" applyFont="1" applyBorder="1" applyAlignment="1">
      <alignment horizontal="center" vertical="center"/>
    </xf>
    <xf numFmtId="4" fontId="25" fillId="0" borderId="48" xfId="0" applyNumberFormat="1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65" fillId="0" borderId="48" xfId="0" applyFont="1" applyBorder="1" applyAlignment="1">
      <alignment horizontal="center" vertical="center"/>
    </xf>
    <xf numFmtId="0" fontId="25" fillId="0" borderId="48" xfId="0" applyFont="1" applyBorder="1"/>
    <xf numFmtId="4" fontId="25" fillId="0" borderId="52" xfId="0" applyNumberFormat="1" applyFont="1" applyBorder="1"/>
    <xf numFmtId="4" fontId="25" fillId="0" borderId="48" xfId="0" applyNumberFormat="1" applyFont="1" applyBorder="1" applyAlignment="1">
      <alignment horizontal="center"/>
    </xf>
    <xf numFmtId="4" fontId="25" fillId="0" borderId="52" xfId="0" applyNumberFormat="1" applyFont="1" applyBorder="1" applyAlignment="1">
      <alignment horizontal="center"/>
    </xf>
    <xf numFmtId="4" fontId="0" fillId="0" borderId="52" xfId="0" applyNumberFormat="1" applyBorder="1" applyAlignment="1">
      <alignment horizontal="center" vertical="center"/>
    </xf>
    <xf numFmtId="4" fontId="44" fillId="0" borderId="53" xfId="0" applyNumberFormat="1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12" fillId="21" borderId="1" xfId="10" quotePrefix="1" applyFont="1" applyFill="1" applyBorder="1" applyAlignment="1">
      <alignment horizontal="center" vertical="center" wrapText="1"/>
    </xf>
    <xf numFmtId="0" fontId="59" fillId="21" borderId="1" xfId="10" quotePrefix="1" applyFont="1" applyFill="1" applyBorder="1" applyAlignment="1">
      <alignment horizontal="center" vertical="center" wrapText="1"/>
    </xf>
    <xf numFmtId="4" fontId="0" fillId="0" borderId="53" xfId="0" applyNumberFormat="1" applyBorder="1" applyAlignment="1">
      <alignment horizontal="center" vertical="center"/>
    </xf>
    <xf numFmtId="4" fontId="1" fillId="0" borderId="52" xfId="0" applyNumberFormat="1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49" fontId="1" fillId="0" borderId="52" xfId="0" applyNumberFormat="1" applyFont="1" applyBorder="1" applyAlignment="1">
      <alignment horizontal="center" vertical="center"/>
    </xf>
    <xf numFmtId="4" fontId="44" fillId="0" borderId="52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44" fillId="0" borderId="53" xfId="0" applyFont="1" applyBorder="1" applyAlignment="1">
      <alignment horizontal="center" vertical="center"/>
    </xf>
    <xf numFmtId="4" fontId="0" fillId="0" borderId="53" xfId="0" applyNumberFormat="1" applyBorder="1" applyAlignment="1">
      <alignment horizontal="center"/>
    </xf>
    <xf numFmtId="4" fontId="3" fillId="0" borderId="56" xfId="0" applyNumberFormat="1" applyFont="1" applyBorder="1" applyAlignment="1">
      <alignment horizontal="center" vertical="center" wrapText="1"/>
    </xf>
    <xf numFmtId="4" fontId="3" fillId="0" borderId="48" xfId="0" applyNumberFormat="1" applyFont="1" applyBorder="1" applyAlignment="1">
      <alignment horizontal="center" vertical="center" wrapText="1"/>
    </xf>
    <xf numFmtId="49" fontId="1" fillId="0" borderId="48" xfId="0" applyNumberFormat="1" applyFont="1" applyBorder="1" applyAlignment="1">
      <alignment horizontal="center" vertical="center"/>
    </xf>
    <xf numFmtId="4" fontId="64" fillId="2" borderId="46" xfId="0" applyNumberFormat="1" applyFont="1" applyFill="1" applyBorder="1" applyAlignment="1">
      <alignment horizontal="right" wrapText="1"/>
    </xf>
    <xf numFmtId="4" fontId="64" fillId="2" borderId="57" xfId="0" applyNumberFormat="1" applyFont="1" applyFill="1" applyBorder="1" applyAlignment="1">
      <alignment horizontal="right" wrapText="1"/>
    </xf>
    <xf numFmtId="4" fontId="64" fillId="2" borderId="58" xfId="0" applyNumberFormat="1" applyFont="1" applyFill="1" applyBorder="1" applyAlignment="1">
      <alignment horizontal="right" wrapText="1"/>
    </xf>
    <xf numFmtId="4" fontId="64" fillId="2" borderId="59" xfId="0" applyNumberFormat="1" applyFont="1" applyFill="1" applyBorder="1" applyAlignment="1">
      <alignment horizontal="right" wrapText="1"/>
    </xf>
    <xf numFmtId="4" fontId="64" fillId="2" borderId="60" xfId="0" applyNumberFormat="1" applyFont="1" applyFill="1" applyBorder="1" applyAlignment="1">
      <alignment horizontal="right" wrapText="1"/>
    </xf>
    <xf numFmtId="0" fontId="64" fillId="2" borderId="51" xfId="0" applyFont="1" applyFill="1" applyBorder="1" applyAlignment="1">
      <alignment horizontal="right" wrapText="1"/>
    </xf>
    <xf numFmtId="3" fontId="36" fillId="2" borderId="48" xfId="0" applyNumberFormat="1" applyFont="1" applyFill="1" applyBorder="1" applyAlignment="1">
      <alignment horizontal="right" vertical="center" wrapText="1"/>
    </xf>
    <xf numFmtId="4" fontId="45" fillId="2" borderId="46" xfId="0" applyNumberFormat="1" applyFont="1" applyFill="1" applyBorder="1" applyAlignment="1">
      <alignment horizontal="right" wrapText="1"/>
    </xf>
    <xf numFmtId="0" fontId="10" fillId="2" borderId="55" xfId="0" applyFont="1" applyFill="1" applyBorder="1" applyAlignment="1">
      <alignment horizontal="right" wrapText="1"/>
    </xf>
    <xf numFmtId="4" fontId="45" fillId="2" borderId="57" xfId="0" applyNumberFormat="1" applyFont="1" applyFill="1" applyBorder="1" applyAlignment="1">
      <alignment horizontal="right" wrapText="1"/>
    </xf>
    <xf numFmtId="4" fontId="45" fillId="2" borderId="48" xfId="0" applyNumberFormat="1" applyFont="1" applyFill="1" applyBorder="1" applyAlignment="1">
      <alignment horizontal="right" wrapText="1"/>
    </xf>
    <xf numFmtId="4" fontId="45" fillId="7" borderId="51" xfId="0" applyNumberFormat="1" applyFont="1" applyFill="1" applyBorder="1" applyAlignment="1">
      <alignment horizontal="right" wrapText="1"/>
    </xf>
    <xf numFmtId="0" fontId="14" fillId="3" borderId="47" xfId="1" applyNumberFormat="1" applyFont="1" applyFill="1" applyBorder="1" applyAlignment="1">
      <alignment vertical="center" wrapText="1"/>
    </xf>
    <xf numFmtId="0" fontId="14" fillId="3" borderId="32" xfId="1" applyNumberFormat="1" applyFont="1" applyFill="1" applyBorder="1" applyAlignment="1">
      <alignment vertical="center" wrapText="1"/>
    </xf>
    <xf numFmtId="9" fontId="14" fillId="3" borderId="47" xfId="1" applyNumberFormat="1" applyFont="1" applyFill="1" applyBorder="1" applyAlignment="1">
      <alignment vertical="center" wrapText="1"/>
    </xf>
    <xf numFmtId="4" fontId="45" fillId="2" borderId="0" xfId="0" applyNumberFormat="1" applyFont="1" applyFill="1" applyAlignment="1">
      <alignment horizontal="right" wrapText="1"/>
    </xf>
    <xf numFmtId="3" fontId="36" fillId="2" borderId="0" xfId="0" applyNumberFormat="1" applyFont="1" applyFill="1" applyAlignment="1">
      <alignment horizontal="right" vertical="center" wrapText="1"/>
    </xf>
    <xf numFmtId="4" fontId="3" fillId="7" borderId="48" xfId="0" applyNumberFormat="1" applyFont="1" applyFill="1" applyBorder="1" applyAlignment="1">
      <alignment horizontal="center" vertical="center" wrapText="1"/>
    </xf>
    <xf numFmtId="164" fontId="67" fillId="0" borderId="48" xfId="0" applyNumberFormat="1" applyFont="1" applyBorder="1"/>
    <xf numFmtId="4" fontId="44" fillId="7" borderId="48" xfId="0" applyNumberFormat="1" applyFont="1" applyFill="1" applyBorder="1" applyAlignment="1">
      <alignment horizontal="center" vertical="center"/>
    </xf>
    <xf numFmtId="0" fontId="45" fillId="7" borderId="51" xfId="0" applyFont="1" applyFill="1" applyBorder="1" applyAlignment="1">
      <alignment horizontal="right" wrapText="1"/>
    </xf>
    <xf numFmtId="4" fontId="42" fillId="7" borderId="48" xfId="0" applyNumberFormat="1" applyFont="1" applyFill="1" applyBorder="1" applyAlignment="1">
      <alignment horizontal="center" vertical="center"/>
    </xf>
    <xf numFmtId="4" fontId="1" fillId="7" borderId="48" xfId="0" applyNumberFormat="1" applyFont="1" applyFill="1" applyBorder="1" applyAlignment="1">
      <alignment horizontal="center" vertical="center"/>
    </xf>
    <xf numFmtId="4" fontId="50" fillId="7" borderId="48" xfId="0" applyNumberFormat="1" applyFont="1" applyFill="1" applyBorder="1" applyAlignment="1">
      <alignment horizontal="center" vertical="center"/>
    </xf>
    <xf numFmtId="0" fontId="44" fillId="7" borderId="48" xfId="0" applyFont="1" applyFill="1" applyBorder="1" applyAlignment="1">
      <alignment horizontal="center" vertical="center"/>
    </xf>
    <xf numFmtId="4" fontId="13" fillId="7" borderId="48" xfId="0" applyNumberFormat="1" applyFont="1" applyFill="1" applyBorder="1" applyAlignment="1">
      <alignment horizontal="center" vertical="center"/>
    </xf>
    <xf numFmtId="4" fontId="13" fillId="7" borderId="48" xfId="0" applyNumberFormat="1" applyFont="1" applyFill="1" applyBorder="1" applyAlignment="1">
      <alignment horizontal="center"/>
    </xf>
    <xf numFmtId="4" fontId="41" fillId="7" borderId="48" xfId="0" applyNumberFormat="1" applyFont="1" applyFill="1" applyBorder="1" applyAlignment="1">
      <alignment horizontal="center" vertical="center"/>
    </xf>
    <xf numFmtId="4" fontId="0" fillId="7" borderId="48" xfId="0" applyNumberFormat="1" applyFill="1" applyBorder="1" applyAlignment="1">
      <alignment horizontal="center" vertical="center"/>
    </xf>
    <xf numFmtId="0" fontId="61" fillId="12" borderId="1" xfId="10" quotePrefix="1" applyFont="1" applyFill="1" applyBorder="1" applyAlignment="1">
      <alignment horizontal="center" vertical="center" wrapText="1"/>
    </xf>
    <xf numFmtId="0" fontId="61" fillId="21" borderId="1" xfId="10" quotePrefix="1" applyFont="1" applyFill="1" applyBorder="1" applyAlignment="1">
      <alignment horizontal="center" vertical="center" wrapText="1"/>
    </xf>
    <xf numFmtId="4" fontId="64" fillId="2" borderId="61" xfId="0" applyNumberFormat="1" applyFont="1" applyFill="1" applyBorder="1" applyAlignment="1">
      <alignment horizontal="right" wrapText="1"/>
    </xf>
    <xf numFmtId="0" fontId="64" fillId="2" borderId="57" xfId="0" applyFont="1" applyFill="1" applyBorder="1" applyAlignment="1">
      <alignment horizontal="right" wrapText="1"/>
    </xf>
    <xf numFmtId="0" fontId="64" fillId="2" borderId="61" xfId="0" applyFont="1" applyFill="1" applyBorder="1" applyAlignment="1">
      <alignment horizontal="right" wrapText="1"/>
    </xf>
    <xf numFmtId="4" fontId="68" fillId="2" borderId="51" xfId="0" applyNumberFormat="1" applyFont="1" applyFill="1" applyBorder="1" applyAlignment="1">
      <alignment horizontal="right" wrapText="1"/>
    </xf>
    <xf numFmtId="0" fontId="68" fillId="2" borderId="51" xfId="0" applyFont="1" applyFill="1" applyBorder="1" applyAlignment="1">
      <alignment horizontal="right" wrapText="1"/>
    </xf>
    <xf numFmtId="4" fontId="3" fillId="7" borderId="56" xfId="0" applyNumberFormat="1" applyFont="1" applyFill="1" applyBorder="1" applyAlignment="1">
      <alignment horizontal="center" vertical="center" wrapText="1"/>
    </xf>
    <xf numFmtId="4" fontId="47" fillId="6" borderId="46" xfId="0" applyNumberFormat="1" applyFont="1" applyFill="1" applyBorder="1" applyAlignment="1">
      <alignment horizontal="right" wrapText="1"/>
    </xf>
    <xf numFmtId="0" fontId="60" fillId="7" borderId="48" xfId="0" applyFont="1" applyFill="1" applyBorder="1" applyAlignment="1">
      <alignment horizontal="center"/>
    </xf>
    <xf numFmtId="4" fontId="60" fillId="7" borderId="52" xfId="0" applyNumberFormat="1" applyFont="1" applyFill="1" applyBorder="1" applyAlignment="1">
      <alignment horizontal="center" vertical="center"/>
    </xf>
    <xf numFmtId="4" fontId="60" fillId="7" borderId="48" xfId="0" applyNumberFormat="1" applyFont="1" applyFill="1" applyBorder="1" applyAlignment="1">
      <alignment horizontal="center" vertical="center"/>
    </xf>
    <xf numFmtId="0" fontId="45" fillId="7" borderId="48" xfId="0" applyFont="1" applyFill="1" applyBorder="1" applyAlignment="1">
      <alignment horizontal="center" vertical="center" wrapText="1"/>
    </xf>
    <xf numFmtId="4" fontId="10" fillId="7" borderId="48" xfId="0" applyNumberFormat="1" applyFont="1" applyFill="1" applyBorder="1" applyAlignment="1">
      <alignment horizontal="center" vertical="center"/>
    </xf>
    <xf numFmtId="4" fontId="10" fillId="7" borderId="62" xfId="0" applyNumberFormat="1" applyFont="1" applyFill="1" applyBorder="1" applyAlignment="1">
      <alignment horizontal="center" vertical="center"/>
    </xf>
    <xf numFmtId="4" fontId="60" fillId="7" borderId="62" xfId="0" applyNumberFormat="1" applyFont="1" applyFill="1" applyBorder="1" applyAlignment="1">
      <alignment horizontal="center" vertical="center"/>
    </xf>
    <xf numFmtId="0" fontId="60" fillId="7" borderId="0" xfId="0" applyFont="1" applyFill="1" applyAlignment="1">
      <alignment horizontal="center"/>
    </xf>
    <xf numFmtId="0" fontId="60" fillId="7" borderId="48" xfId="0" applyFont="1" applyFill="1" applyBorder="1" applyAlignment="1">
      <alignment horizontal="center" vertical="center"/>
    </xf>
    <xf numFmtId="49" fontId="60" fillId="7" borderId="52" xfId="0" applyNumberFormat="1" applyFont="1" applyFill="1" applyBorder="1" applyAlignment="1">
      <alignment horizontal="center" vertical="center"/>
    </xf>
    <xf numFmtId="4" fontId="10" fillId="7" borderId="53" xfId="0" applyNumberFormat="1" applyFont="1" applyFill="1" applyBorder="1" applyAlignment="1">
      <alignment horizontal="center" vertical="center"/>
    </xf>
    <xf numFmtId="4" fontId="60" fillId="7" borderId="53" xfId="0" applyNumberFormat="1" applyFont="1" applyFill="1" applyBorder="1" applyAlignment="1">
      <alignment horizontal="center" vertical="center"/>
    </xf>
    <xf numFmtId="4" fontId="10" fillId="7" borderId="52" xfId="0" applyNumberFormat="1" applyFont="1" applyFill="1" applyBorder="1" applyAlignment="1">
      <alignment horizontal="center" vertical="center"/>
    </xf>
    <xf numFmtId="0" fontId="60" fillId="7" borderId="52" xfId="0" applyFont="1" applyFill="1" applyBorder="1" applyAlignment="1">
      <alignment horizontal="center" vertical="center"/>
    </xf>
    <xf numFmtId="0" fontId="10" fillId="7" borderId="53" xfId="0" applyFont="1" applyFill="1" applyBorder="1" applyAlignment="1">
      <alignment horizontal="center" vertical="center"/>
    </xf>
    <xf numFmtId="4" fontId="60" fillId="7" borderId="38" xfId="0" applyNumberFormat="1" applyFont="1" applyFill="1" applyBorder="1" applyAlignment="1">
      <alignment horizontal="center" vertical="center"/>
    </xf>
    <xf numFmtId="0" fontId="60" fillId="7" borderId="53" xfId="0" applyFont="1" applyFill="1" applyBorder="1" applyAlignment="1">
      <alignment horizontal="center" vertical="center"/>
    </xf>
    <xf numFmtId="49" fontId="60" fillId="7" borderId="48" xfId="0" applyNumberFormat="1" applyFont="1" applyFill="1" applyBorder="1" applyAlignment="1">
      <alignment horizontal="center"/>
    </xf>
    <xf numFmtId="0" fontId="60" fillId="7" borderId="42" xfId="0" applyFont="1" applyFill="1" applyBorder="1" applyAlignment="1">
      <alignment horizontal="center"/>
    </xf>
    <xf numFmtId="4" fontId="44" fillId="14" borderId="62" xfId="0" applyNumberFormat="1" applyFont="1" applyFill="1" applyBorder="1" applyAlignment="1">
      <alignment horizontal="center" vertical="center"/>
    </xf>
    <xf numFmtId="4" fontId="44" fillId="7" borderId="62" xfId="0" applyNumberFormat="1" applyFont="1" applyFill="1" applyBorder="1" applyAlignment="1">
      <alignment horizontal="center" vertical="center"/>
    </xf>
    <xf numFmtId="0" fontId="60" fillId="0" borderId="62" xfId="0" applyFont="1" applyBorder="1" applyAlignment="1">
      <alignment horizontal="center" vertical="center"/>
    </xf>
    <xf numFmtId="4" fontId="10" fillId="0" borderId="62" xfId="0" applyNumberFormat="1" applyFont="1" applyBorder="1" applyAlignment="1">
      <alignment horizontal="center" vertical="center"/>
    </xf>
    <xf numFmtId="0" fontId="63" fillId="0" borderId="62" xfId="0" applyFont="1" applyBorder="1" applyAlignment="1">
      <alignment horizontal="center" vertical="center"/>
    </xf>
    <xf numFmtId="4" fontId="18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4" fontId="65" fillId="0" borderId="62" xfId="0" applyNumberFormat="1" applyFont="1" applyBorder="1" applyAlignment="1">
      <alignment horizontal="center" vertical="center"/>
    </xf>
    <xf numFmtId="4" fontId="44" fillId="0" borderId="62" xfId="0" applyNumberFormat="1" applyFont="1" applyBorder="1" applyAlignment="1">
      <alignment horizontal="center" vertical="center"/>
    </xf>
    <xf numFmtId="4" fontId="44" fillId="0" borderId="63" xfId="0" applyNumberFormat="1" applyFont="1" applyBorder="1" applyAlignment="1">
      <alignment horizontal="center" vertical="center"/>
    </xf>
    <xf numFmtId="4" fontId="10" fillId="7" borderId="63" xfId="0" applyNumberFormat="1" applyFont="1" applyFill="1" applyBorder="1" applyAlignment="1">
      <alignment horizontal="center" vertical="center"/>
    </xf>
    <xf numFmtId="4" fontId="1" fillId="14" borderId="53" xfId="0" applyNumberFormat="1" applyFont="1" applyFill="1" applyBorder="1" applyAlignment="1">
      <alignment horizontal="center" vertical="center"/>
    </xf>
    <xf numFmtId="49" fontId="1" fillId="14" borderId="53" xfId="0" applyNumberFormat="1" applyFont="1" applyFill="1" applyBorder="1" applyAlignment="1">
      <alignment horizontal="center" vertical="center"/>
    </xf>
    <xf numFmtId="4" fontId="44" fillId="22" borderId="53" xfId="0" applyNumberFormat="1" applyFont="1" applyFill="1" applyBorder="1" applyAlignment="1">
      <alignment horizontal="center" vertical="center"/>
    </xf>
    <xf numFmtId="4" fontId="3" fillId="22" borderId="33" xfId="0" applyNumberFormat="1" applyFont="1" applyFill="1" applyBorder="1" applyAlignment="1">
      <alignment horizontal="center" vertical="center" wrapText="1"/>
    </xf>
    <xf numFmtId="4" fontId="0" fillId="22" borderId="53" xfId="0" applyNumberFormat="1" applyFill="1" applyBorder="1" applyAlignment="1">
      <alignment horizontal="center" vertical="center"/>
    </xf>
    <xf numFmtId="4" fontId="3" fillId="22" borderId="50" xfId="0" applyNumberFormat="1" applyFont="1" applyFill="1" applyBorder="1" applyAlignment="1">
      <alignment horizontal="center" vertical="center" wrapText="1"/>
    </xf>
    <xf numFmtId="4" fontId="44" fillId="22" borderId="52" xfId="0" applyNumberFormat="1" applyFont="1" applyFill="1" applyBorder="1" applyAlignment="1">
      <alignment horizontal="center" vertical="center"/>
    </xf>
    <xf numFmtId="0" fontId="13" fillId="22" borderId="0" xfId="0" applyFont="1" applyFill="1" applyAlignment="1">
      <alignment horizontal="center" vertical="center"/>
    </xf>
    <xf numFmtId="4" fontId="0" fillId="22" borderId="48" xfId="0" applyNumberFormat="1" applyFill="1" applyBorder="1" applyAlignment="1">
      <alignment horizontal="center" vertical="center"/>
    </xf>
    <xf numFmtId="4" fontId="42" fillId="22" borderId="48" xfId="0" applyNumberFormat="1" applyFont="1" applyFill="1" applyBorder="1" applyAlignment="1">
      <alignment horizontal="center" vertical="center"/>
    </xf>
    <xf numFmtId="4" fontId="44" fillId="22" borderId="48" xfId="0" applyNumberFormat="1" applyFont="1" applyFill="1" applyBorder="1" applyAlignment="1">
      <alignment horizontal="center" vertical="center"/>
    </xf>
    <xf numFmtId="0" fontId="0" fillId="22" borderId="48" xfId="0" applyFill="1" applyBorder="1" applyAlignment="1">
      <alignment horizontal="center" vertical="center"/>
    </xf>
    <xf numFmtId="4" fontId="44" fillId="22" borderId="62" xfId="0" applyNumberFormat="1" applyFont="1" applyFill="1" applyBorder="1" applyAlignment="1">
      <alignment horizontal="center" vertical="center"/>
    </xf>
    <xf numFmtId="4" fontId="0" fillId="22" borderId="48" xfId="0" applyNumberFormat="1" applyFill="1" applyBorder="1" applyAlignment="1">
      <alignment horizontal="center"/>
    </xf>
    <xf numFmtId="0" fontId="0" fillId="22" borderId="52" xfId="0" applyFill="1" applyBorder="1" applyAlignment="1">
      <alignment horizontal="center" vertical="center"/>
    </xf>
    <xf numFmtId="0" fontId="44" fillId="22" borderId="48" xfId="0" applyFont="1" applyFill="1" applyBorder="1" applyAlignment="1">
      <alignment horizontal="center" vertical="center"/>
    </xf>
    <xf numFmtId="4" fontId="0" fillId="22" borderId="52" xfId="0" applyNumberFormat="1" applyFill="1" applyBorder="1" applyAlignment="1">
      <alignment horizontal="center" vertical="center"/>
    </xf>
    <xf numFmtId="4" fontId="42" fillId="22" borderId="53" xfId="0" applyNumberFormat="1" applyFont="1" applyFill="1" applyBorder="1" applyAlignment="1">
      <alignment horizontal="center" vertical="center"/>
    </xf>
    <xf numFmtId="4" fontId="3" fillId="14" borderId="33" xfId="0" applyNumberFormat="1" applyFont="1" applyFill="1" applyBorder="1" applyAlignment="1">
      <alignment horizontal="center" vertical="center" wrapText="1"/>
    </xf>
    <xf numFmtId="4" fontId="3" fillId="14" borderId="50" xfId="0" applyNumberFormat="1" applyFont="1" applyFill="1" applyBorder="1" applyAlignment="1">
      <alignment horizontal="center" vertical="center" wrapText="1"/>
    </xf>
    <xf numFmtId="0" fontId="13" fillId="14" borderId="0" xfId="0" applyFont="1" applyFill="1" applyAlignment="1">
      <alignment horizontal="center" vertical="center"/>
    </xf>
    <xf numFmtId="4" fontId="39" fillId="10" borderId="66" xfId="0" applyNumberFormat="1" applyFont="1" applyFill="1" applyBorder="1" applyAlignment="1">
      <alignment horizontal="center" vertical="center"/>
    </xf>
    <xf numFmtId="164" fontId="69" fillId="0" borderId="64" xfId="0" applyNumberFormat="1" applyFont="1" applyBorder="1" applyAlignment="1">
      <alignment vertical="center"/>
    </xf>
    <xf numFmtId="164" fontId="69" fillId="0" borderId="65" xfId="0" applyNumberFormat="1" applyFont="1" applyBorder="1" applyAlignment="1">
      <alignment vertical="center"/>
    </xf>
    <xf numFmtId="164" fontId="70" fillId="0" borderId="66" xfId="0" applyNumberFormat="1" applyFont="1" applyBorder="1"/>
    <xf numFmtId="174" fontId="18" fillId="0" borderId="48" xfId="0" applyNumberFormat="1" applyFont="1" applyBorder="1" applyAlignment="1">
      <alignment horizontal="right"/>
    </xf>
    <xf numFmtId="0" fontId="13" fillId="22" borderId="48" xfId="0" applyFont="1" applyFill="1" applyBorder="1" applyAlignment="1">
      <alignment horizontal="center" vertical="center"/>
    </xf>
    <xf numFmtId="4" fontId="3" fillId="14" borderId="49" xfId="0" applyNumberFormat="1" applyFont="1" applyFill="1" applyBorder="1" applyAlignment="1">
      <alignment horizontal="center" vertical="center" wrapText="1"/>
    </xf>
    <xf numFmtId="0" fontId="13" fillId="14" borderId="48" xfId="0" applyFont="1" applyFill="1" applyBorder="1" applyAlignment="1">
      <alignment horizontal="center" vertical="center"/>
    </xf>
    <xf numFmtId="3" fontId="39" fillId="10" borderId="41" xfId="0" applyNumberFormat="1" applyFont="1" applyFill="1" applyBorder="1" applyAlignment="1">
      <alignment horizontal="center" vertical="center"/>
    </xf>
    <xf numFmtId="4" fontId="68" fillId="2" borderId="46" xfId="0" applyNumberFormat="1" applyFont="1" applyFill="1" applyBorder="1" applyAlignment="1">
      <alignment horizontal="right" wrapText="1"/>
    </xf>
    <xf numFmtId="4" fontId="39" fillId="10" borderId="48" xfId="0" applyNumberFormat="1" applyFont="1" applyFill="1" applyBorder="1" applyAlignment="1">
      <alignment horizontal="center" vertical="center"/>
    </xf>
    <xf numFmtId="4" fontId="60" fillId="0" borderId="48" xfId="0" applyNumberFormat="1" applyFont="1" applyBorder="1"/>
    <xf numFmtId="4" fontId="44" fillId="15" borderId="48" xfId="0" applyNumberFormat="1" applyFont="1" applyFill="1" applyBorder="1" applyAlignment="1">
      <alignment horizontal="center" vertical="center"/>
    </xf>
    <xf numFmtId="4" fontId="0" fillId="15" borderId="48" xfId="0" applyNumberFormat="1" applyFill="1" applyBorder="1" applyAlignment="1">
      <alignment horizontal="center" vertical="center"/>
    </xf>
    <xf numFmtId="4" fontId="3" fillId="15" borderId="50" xfId="0" applyNumberFormat="1" applyFont="1" applyFill="1" applyBorder="1" applyAlignment="1">
      <alignment horizontal="center" vertical="center" wrapText="1"/>
    </xf>
    <xf numFmtId="4" fontId="42" fillId="15" borderId="48" xfId="0" applyNumberFormat="1" applyFont="1" applyFill="1" applyBorder="1" applyAlignment="1">
      <alignment horizontal="center" vertical="center"/>
    </xf>
    <xf numFmtId="0" fontId="0" fillId="15" borderId="48" xfId="0" applyFill="1" applyBorder="1" applyAlignment="1">
      <alignment horizontal="center" vertical="center"/>
    </xf>
    <xf numFmtId="4" fontId="44" fillId="15" borderId="62" xfId="0" applyNumberFormat="1" applyFont="1" applyFill="1" applyBorder="1" applyAlignment="1">
      <alignment horizontal="center" vertical="center"/>
    </xf>
    <xf numFmtId="4" fontId="44" fillId="15" borderId="52" xfId="0" applyNumberFormat="1" applyFont="1" applyFill="1" applyBorder="1" applyAlignment="1">
      <alignment horizontal="center" vertical="center"/>
    </xf>
    <xf numFmtId="4" fontId="0" fillId="15" borderId="48" xfId="0" applyNumberFormat="1" applyFill="1" applyBorder="1" applyAlignment="1">
      <alignment horizontal="center"/>
    </xf>
    <xf numFmtId="0" fontId="0" fillId="15" borderId="52" xfId="0" applyFill="1" applyBorder="1" applyAlignment="1">
      <alignment horizontal="center" vertical="center"/>
    </xf>
    <xf numFmtId="0" fontId="44" fillId="15" borderId="48" xfId="0" applyFont="1" applyFill="1" applyBorder="1" applyAlignment="1">
      <alignment horizontal="center" vertical="center"/>
    </xf>
    <xf numFmtId="4" fontId="3" fillId="12" borderId="48" xfId="0" applyNumberFormat="1" applyFont="1" applyFill="1" applyBorder="1" applyAlignment="1">
      <alignment horizontal="center" vertical="center" wrapText="1"/>
    </xf>
    <xf numFmtId="4" fontId="44" fillId="12" borderId="48" xfId="0" applyNumberFormat="1" applyFont="1" applyFill="1" applyBorder="1" applyAlignment="1">
      <alignment horizontal="center" vertical="center"/>
    </xf>
    <xf numFmtId="4" fontId="1" fillId="12" borderId="48" xfId="0" applyNumberFormat="1" applyFont="1" applyFill="1" applyBorder="1" applyAlignment="1">
      <alignment horizontal="center" vertical="center"/>
    </xf>
    <xf numFmtId="4" fontId="0" fillId="12" borderId="48" xfId="0" applyNumberFormat="1" applyFill="1" applyBorder="1" applyAlignment="1">
      <alignment horizontal="center" vertical="center"/>
    </xf>
    <xf numFmtId="49" fontId="1" fillId="12" borderId="48" xfId="0" applyNumberFormat="1" applyFont="1" applyFill="1" applyBorder="1" applyAlignment="1">
      <alignment horizontal="center" vertical="center"/>
    </xf>
    <xf numFmtId="0" fontId="0" fillId="12" borderId="48" xfId="0" applyFill="1" applyBorder="1" applyAlignment="1">
      <alignment horizontal="center" vertical="center"/>
    </xf>
    <xf numFmtId="0" fontId="0" fillId="12" borderId="48" xfId="0" applyFill="1" applyBorder="1" applyAlignment="1">
      <alignment horizontal="center"/>
    </xf>
    <xf numFmtId="0" fontId="15" fillId="3" borderId="62" xfId="0" applyFont="1" applyFill="1" applyBorder="1" applyAlignment="1">
      <alignment horizontal="center" vertical="center" wrapText="1"/>
    </xf>
    <xf numFmtId="4" fontId="39" fillId="10" borderId="69" xfId="0" applyNumberFormat="1" applyFont="1" applyFill="1" applyBorder="1" applyAlignment="1">
      <alignment horizontal="center" vertical="center"/>
    </xf>
    <xf numFmtId="4" fontId="68" fillId="2" borderId="68" xfId="0" applyNumberFormat="1" applyFont="1" applyFill="1" applyBorder="1" applyAlignment="1">
      <alignment horizontal="right" wrapText="1"/>
    </xf>
    <xf numFmtId="4" fontId="68" fillId="2" borderId="70" xfId="0" applyNumberFormat="1" applyFont="1" applyFill="1" applyBorder="1" applyAlignment="1">
      <alignment horizontal="right" wrapText="1"/>
    </xf>
    <xf numFmtId="0" fontId="12" fillId="5" borderId="71" xfId="10" quotePrefix="1" applyFont="1" applyFill="1" applyBorder="1" applyAlignment="1">
      <alignment horizontal="center" vertical="center" wrapText="1"/>
    </xf>
    <xf numFmtId="4" fontId="3" fillId="7" borderId="72" xfId="0" applyNumberFormat="1" applyFont="1" applyFill="1" applyBorder="1" applyAlignment="1">
      <alignment horizontal="center" vertical="center" wrapText="1"/>
    </xf>
    <xf numFmtId="0" fontId="0" fillId="0" borderId="48" xfId="0" applyBorder="1" applyAlignment="1">
      <alignment horizontal="left" vertical="center" wrapText="1"/>
    </xf>
    <xf numFmtId="0" fontId="0" fillId="0" borderId="48" xfId="0" applyBorder="1" applyAlignment="1">
      <alignment horizontal="left" vertical="center"/>
    </xf>
    <xf numFmtId="17" fontId="2" fillId="12" borderId="43" xfId="0" applyNumberFormat="1" applyFont="1" applyFill="1" applyBorder="1" applyAlignment="1">
      <alignment horizontal="center" vertical="center"/>
    </xf>
    <xf numFmtId="17" fontId="2" fillId="12" borderId="44" xfId="0" applyNumberFormat="1" applyFont="1" applyFill="1" applyBorder="1" applyAlignment="1">
      <alignment horizontal="center" vertical="center"/>
    </xf>
    <xf numFmtId="17" fontId="2" fillId="12" borderId="45" xfId="0" applyNumberFormat="1" applyFont="1" applyFill="1" applyBorder="1" applyAlignment="1">
      <alignment horizontal="center" vertical="center"/>
    </xf>
    <xf numFmtId="17" fontId="2" fillId="12" borderId="43" xfId="0" applyNumberFormat="1" applyFont="1" applyFill="1" applyBorder="1" applyAlignment="1">
      <alignment vertical="center"/>
    </xf>
    <xf numFmtId="17" fontId="2" fillId="12" borderId="44" xfId="0" applyNumberFormat="1" applyFont="1" applyFill="1" applyBorder="1" applyAlignment="1">
      <alignment vertical="center"/>
    </xf>
    <xf numFmtId="17" fontId="2" fillId="12" borderId="45" xfId="0" applyNumberFormat="1" applyFont="1" applyFill="1" applyBorder="1" applyAlignment="1">
      <alignment vertical="center"/>
    </xf>
    <xf numFmtId="17" fontId="2" fillId="17" borderId="43" xfId="0" applyNumberFormat="1" applyFont="1" applyFill="1" applyBorder="1" applyAlignment="1">
      <alignment horizontal="center" vertical="center"/>
    </xf>
    <xf numFmtId="17" fontId="2" fillId="17" borderId="44" xfId="0" applyNumberFormat="1" applyFont="1" applyFill="1" applyBorder="1" applyAlignment="1">
      <alignment horizontal="center" vertical="center"/>
    </xf>
    <xf numFmtId="17" fontId="2" fillId="17" borderId="45" xfId="0" applyNumberFormat="1" applyFont="1" applyFill="1" applyBorder="1" applyAlignment="1">
      <alignment horizontal="center" vertical="center"/>
    </xf>
    <xf numFmtId="17" fontId="2" fillId="17" borderId="67" xfId="0" applyNumberFormat="1" applyFont="1" applyFill="1" applyBorder="1" applyAlignment="1">
      <alignment horizontal="center" vertical="center"/>
    </xf>
    <xf numFmtId="0" fontId="0" fillId="16" borderId="48" xfId="0" applyFill="1" applyBorder="1" applyAlignment="1">
      <alignment horizontal="center"/>
    </xf>
    <xf numFmtId="17" fontId="4" fillId="12" borderId="43" xfId="0" applyNumberFormat="1" applyFont="1" applyFill="1" applyBorder="1" applyAlignment="1">
      <alignment horizontal="center" vertical="center"/>
    </xf>
    <xf numFmtId="17" fontId="4" fillId="12" borderId="44" xfId="0" applyNumberFormat="1" applyFont="1" applyFill="1" applyBorder="1" applyAlignment="1">
      <alignment horizontal="center" vertical="center"/>
    </xf>
    <xf numFmtId="17" fontId="4" fillId="12" borderId="45" xfId="0" applyNumberFormat="1" applyFont="1" applyFill="1" applyBorder="1" applyAlignment="1">
      <alignment horizontal="center" vertical="center"/>
    </xf>
    <xf numFmtId="17" fontId="48" fillId="21" borderId="43" xfId="0" applyNumberFormat="1" applyFont="1" applyFill="1" applyBorder="1" applyAlignment="1">
      <alignment horizontal="center" vertical="center"/>
    </xf>
    <xf numFmtId="17" fontId="48" fillId="21" borderId="44" xfId="0" applyNumberFormat="1" applyFont="1" applyFill="1" applyBorder="1" applyAlignment="1">
      <alignment horizontal="center" vertical="center"/>
    </xf>
    <xf numFmtId="17" fontId="48" fillId="21" borderId="45" xfId="0" applyNumberFormat="1" applyFont="1" applyFill="1" applyBorder="1" applyAlignment="1">
      <alignment horizontal="center" vertical="center"/>
    </xf>
    <xf numFmtId="17" fontId="2" fillId="21" borderId="43" xfId="0" applyNumberFormat="1" applyFont="1" applyFill="1" applyBorder="1" applyAlignment="1">
      <alignment horizontal="center" vertical="center"/>
    </xf>
    <xf numFmtId="17" fontId="2" fillId="21" borderId="44" xfId="0" applyNumberFormat="1" applyFont="1" applyFill="1" applyBorder="1" applyAlignment="1">
      <alignment horizontal="center" vertical="center"/>
    </xf>
    <xf numFmtId="17" fontId="2" fillId="21" borderId="45" xfId="0" applyNumberFormat="1" applyFont="1" applyFill="1" applyBorder="1" applyAlignment="1">
      <alignment horizontal="center" vertical="center"/>
    </xf>
    <xf numFmtId="17" fontId="14" fillId="3" borderId="35" xfId="0" applyNumberFormat="1" applyFont="1" applyFill="1" applyBorder="1" applyAlignment="1">
      <alignment horizontal="center" vertical="center" wrapText="1"/>
    </xf>
    <xf numFmtId="17" fontId="14" fillId="3" borderId="38" xfId="0" applyNumberFormat="1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left" vertical="center"/>
    </xf>
    <xf numFmtId="49" fontId="17" fillId="8" borderId="13" xfId="8" applyNumberFormat="1" applyFont="1" applyFill="1" applyBorder="1" applyAlignment="1">
      <alignment horizontal="center" vertical="center" wrapText="1"/>
    </xf>
    <xf numFmtId="49" fontId="17" fillId="8" borderId="3" xfId="8" applyNumberFormat="1" applyFont="1" applyFill="1" applyBorder="1" applyAlignment="1">
      <alignment horizontal="center" vertical="center" wrapText="1"/>
    </xf>
    <xf numFmtId="17" fontId="14" fillId="3" borderId="4" xfId="0" applyNumberFormat="1" applyFont="1" applyFill="1" applyBorder="1" applyAlignment="1">
      <alignment horizontal="center" vertical="center" wrapText="1"/>
    </xf>
    <xf numFmtId="17" fontId="14" fillId="3" borderId="36" xfId="0" applyNumberFormat="1" applyFont="1" applyFill="1" applyBorder="1" applyAlignment="1">
      <alignment horizontal="center" vertical="center" wrapText="1"/>
    </xf>
    <xf numFmtId="17" fontId="14" fillId="3" borderId="37" xfId="0" applyNumberFormat="1" applyFont="1" applyFill="1" applyBorder="1" applyAlignment="1">
      <alignment horizontal="center" vertical="center" wrapText="1"/>
    </xf>
    <xf numFmtId="0" fontId="14" fillId="3" borderId="47" xfId="1" applyNumberFormat="1" applyFont="1" applyFill="1" applyBorder="1" applyAlignment="1">
      <alignment horizontal="center" vertical="center" wrapText="1"/>
    </xf>
    <xf numFmtId="0" fontId="14" fillId="3" borderId="32" xfId="1" applyNumberFormat="1" applyFont="1" applyFill="1" applyBorder="1" applyAlignment="1">
      <alignment horizontal="center" vertical="center" wrapText="1"/>
    </xf>
    <xf numFmtId="17" fontId="2" fillId="7" borderId="43" xfId="0" applyNumberFormat="1" applyFont="1" applyFill="1" applyBorder="1" applyAlignment="1">
      <alignment horizontal="center" vertical="center"/>
    </xf>
    <xf numFmtId="17" fontId="2" fillId="7" borderId="44" xfId="0" applyNumberFormat="1" applyFont="1" applyFill="1" applyBorder="1" applyAlignment="1">
      <alignment horizontal="center" vertical="center"/>
    </xf>
    <xf numFmtId="17" fontId="2" fillId="7" borderId="45" xfId="0" applyNumberFormat="1" applyFont="1" applyFill="1" applyBorder="1" applyAlignment="1">
      <alignment horizontal="center" vertical="center"/>
    </xf>
    <xf numFmtId="17" fontId="48" fillId="12" borderId="43" xfId="0" applyNumberFormat="1" applyFont="1" applyFill="1" applyBorder="1" applyAlignment="1">
      <alignment horizontal="center" vertical="center"/>
    </xf>
    <xf numFmtId="17" fontId="48" fillId="12" borderId="44" xfId="0" applyNumberFormat="1" applyFont="1" applyFill="1" applyBorder="1" applyAlignment="1">
      <alignment horizontal="center" vertical="center"/>
    </xf>
    <xf numFmtId="17" fontId="48" fillId="12" borderId="45" xfId="0" applyNumberFormat="1" applyFont="1" applyFill="1" applyBorder="1" applyAlignment="1">
      <alignment horizontal="center" vertical="center"/>
    </xf>
    <xf numFmtId="0" fontId="14" fillId="3" borderId="31" xfId="1" applyNumberFormat="1" applyFont="1" applyFill="1" applyBorder="1" applyAlignment="1">
      <alignment horizontal="center" vertical="center" wrapText="1"/>
    </xf>
  </cellXfs>
  <cellStyles count="47">
    <cellStyle name="Dziesiętny 2" xfId="2" xr:uid="{00000000-0005-0000-0000-000000000000}"/>
    <cellStyle name="Dziesiętny 2 2" xfId="33" xr:uid="{00000000-0005-0000-0000-000001000000}"/>
    <cellStyle name="Dziesiętny 2 3" xfId="34" xr:uid="{00000000-0005-0000-0000-000002000000}"/>
    <cellStyle name="Dziesiętny 2 4" xfId="37" xr:uid="{00000000-0005-0000-0000-000003000000}"/>
    <cellStyle name="Dziesiętny 2 5" xfId="41" xr:uid="{00000000-0005-0000-0000-000004000000}"/>
    <cellStyle name="Dziesiętny 2 6" xfId="42" xr:uid="{00000000-0005-0000-0000-000005000000}"/>
    <cellStyle name="Dziesiętny 2 7" xfId="43" xr:uid="{00000000-0005-0000-0000-000006000000}"/>
    <cellStyle name="Dziesiętny 2 8" xfId="44" xr:uid="{00000000-0005-0000-0000-000007000000}"/>
    <cellStyle name="Dziesiętny 3" xfId="3" xr:uid="{00000000-0005-0000-0000-000008000000}"/>
    <cellStyle name="Excel Built-in Normal" xfId="4" xr:uid="{00000000-0005-0000-0000-000009000000}"/>
    <cellStyle name="Hiperłącze 2" xfId="5" xr:uid="{00000000-0005-0000-0000-00000A000000}"/>
    <cellStyle name="Normalny" xfId="0" builtinId="0"/>
    <cellStyle name="Normalny 10" xfId="28" xr:uid="{00000000-0005-0000-0000-00000C000000}"/>
    <cellStyle name="Normalny 11" xfId="30" xr:uid="{00000000-0005-0000-0000-00000D000000}"/>
    <cellStyle name="Normalny 12" xfId="1" xr:uid="{00000000-0005-0000-0000-00000E000000}"/>
    <cellStyle name="Normalny 13" xfId="45" xr:uid="{88C69CDE-8C25-488E-908C-0AC9F8EFD80F}"/>
    <cellStyle name="Normalny 14" xfId="46" xr:uid="{D5BA74EB-8B7E-4141-A846-5AD90B0026C7}"/>
    <cellStyle name="Normalny 2" xfId="6" xr:uid="{00000000-0005-0000-0000-00000F000000}"/>
    <cellStyle name="Normalny 2 2" xfId="7" xr:uid="{00000000-0005-0000-0000-000010000000}"/>
    <cellStyle name="Normalny 2 3" xfId="38" xr:uid="{00000000-0005-0000-0000-000011000000}"/>
    <cellStyle name="Normalny 3" xfId="8" xr:uid="{00000000-0005-0000-0000-000012000000}"/>
    <cellStyle name="Normalny 3 2" xfId="9" xr:uid="{00000000-0005-0000-0000-000013000000}"/>
    <cellStyle name="Normalny 3 3" xfId="35" xr:uid="{00000000-0005-0000-0000-000014000000}"/>
    <cellStyle name="Normalny 4" xfId="10" xr:uid="{00000000-0005-0000-0000-000015000000}"/>
    <cellStyle name="Normalny 5" xfId="11" xr:uid="{00000000-0005-0000-0000-000016000000}"/>
    <cellStyle name="Normalny 6" xfId="18" xr:uid="{00000000-0005-0000-0000-000017000000}"/>
    <cellStyle name="Normalny 7" xfId="22" xr:uid="{00000000-0005-0000-0000-000018000000}"/>
    <cellStyle name="Normalny 8" xfId="24" xr:uid="{00000000-0005-0000-0000-000019000000}"/>
    <cellStyle name="Normalny 9" xfId="26" xr:uid="{00000000-0005-0000-0000-00001A000000}"/>
    <cellStyle name="Procentowy" xfId="32" builtinId="5"/>
    <cellStyle name="Procentowy 10" xfId="21" xr:uid="{00000000-0005-0000-0000-00001C000000}"/>
    <cellStyle name="Procentowy 2" xfId="12" xr:uid="{00000000-0005-0000-0000-00001D000000}"/>
    <cellStyle name="Procentowy 2 2" xfId="13" xr:uid="{00000000-0005-0000-0000-00001E000000}"/>
    <cellStyle name="Procentowy 2 3" xfId="36" xr:uid="{00000000-0005-0000-0000-00001F000000}"/>
    <cellStyle name="Procentowy 3" xfId="14" xr:uid="{00000000-0005-0000-0000-000020000000}"/>
    <cellStyle name="Procentowy 3 2" xfId="39" xr:uid="{00000000-0005-0000-0000-000021000000}"/>
    <cellStyle name="Procentowy 4" xfId="15" xr:uid="{00000000-0005-0000-0000-000022000000}"/>
    <cellStyle name="Procentowy 5" xfId="23" xr:uid="{00000000-0005-0000-0000-000023000000}"/>
    <cellStyle name="Procentowy 6" xfId="25" xr:uid="{00000000-0005-0000-0000-000024000000}"/>
    <cellStyle name="Procentowy 7" xfId="27" xr:uid="{00000000-0005-0000-0000-000025000000}"/>
    <cellStyle name="Procentowy 8" xfId="29" xr:uid="{00000000-0005-0000-0000-000026000000}"/>
    <cellStyle name="Procentowy 9" xfId="31" xr:uid="{00000000-0005-0000-0000-000027000000}"/>
    <cellStyle name="Prozent 2" xfId="20" xr:uid="{00000000-0005-0000-0000-000028000000}"/>
    <cellStyle name="Standard 2" xfId="16" xr:uid="{00000000-0005-0000-0000-000029000000}"/>
    <cellStyle name="Standard 3" xfId="19" xr:uid="{00000000-0005-0000-0000-00002A000000}"/>
    <cellStyle name="Walutowy 2" xfId="17" xr:uid="{00000000-0005-0000-0000-00002B000000}"/>
    <cellStyle name="Walutowy 2 2" xfId="40" xr:uid="{00000000-0005-0000-0000-00002C000000}"/>
  </cellStyles>
  <dxfs count="292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1535906</xdr:colOff>
      <xdr:row>0</xdr:row>
      <xdr:rowOff>23721</xdr:rowOff>
    </xdr:from>
    <xdr:to>
      <xdr:col>1</xdr:col>
      <xdr:colOff>3964781</xdr:colOff>
      <xdr:row>0</xdr:row>
      <xdr:rowOff>333338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26406" y="23721"/>
          <a:ext cx="2428875" cy="3096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[Values in </a:t>
          </a:r>
          <a:r>
            <a:rPr lang="pl-PL" sz="1000" b="0" i="0" strike="noStrike">
              <a:solidFill>
                <a:srgbClr val="000000"/>
              </a:solidFill>
              <a:latin typeface="Arial"/>
              <a:cs typeface="Arial"/>
            </a:rPr>
            <a:t>PLN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]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.wloga\Desktop\PULPIT\ROP%20P&amp;L%202024\2025\Najem%20powierzchni.xlsx" TargetMode="External"/><Relationship Id="rId1" Type="http://schemas.openxmlformats.org/officeDocument/2006/relationships/externalLinkPath" Target="file:///C:\Users\m.wloga\Desktop\PULPIT\ROP%20P&amp;L%202024\2025\Najem%20powierzch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jem 2022"/>
      <sheetName val="Najem 2023"/>
      <sheetName val="Kaucje"/>
      <sheetName val="2024"/>
      <sheetName val="2025"/>
    </sheetNames>
    <sheetDataSet>
      <sheetData sheetId="0"/>
      <sheetData sheetId="1"/>
      <sheetData sheetId="2"/>
      <sheetData sheetId="3"/>
      <sheetData sheetId="4">
        <row r="3">
          <cell r="O3">
            <v>317.39999999999998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9"/>
  <sheetViews>
    <sheetView zoomScale="70" zoomScaleNormal="70" workbookViewId="0">
      <selection activeCell="KZ55" sqref="KZ55"/>
    </sheetView>
  </sheetViews>
  <sheetFormatPr defaultColWidth="8.85546875" defaultRowHeight="15" outlineLevelRow="1"/>
  <cols>
    <col min="1" max="1" width="1.5703125" style="50" customWidth="1"/>
    <col min="2" max="2" width="46.140625" style="49" bestFit="1" customWidth="1"/>
    <col min="3" max="3" width="6.140625" style="49" bestFit="1" customWidth="1"/>
    <col min="4" max="4" width="9.5703125" bestFit="1" customWidth="1"/>
    <col min="5" max="6" width="6.42578125" style="49" customWidth="1"/>
    <col min="7" max="7" width="10" bestFit="1" customWidth="1"/>
    <col min="8" max="8" width="10" customWidth="1"/>
    <col min="9" max="20" width="8.85546875" bestFit="1" customWidth="1"/>
    <col min="21" max="21" width="9.42578125" bestFit="1" customWidth="1"/>
    <col min="22" max="22" width="18.42578125" bestFit="1" customWidth="1"/>
    <col min="23" max="23" width="10.5703125" bestFit="1" customWidth="1"/>
  </cols>
  <sheetData>
    <row r="1" spans="1:23" ht="26.25" thickBot="1">
      <c r="B1" s="57" t="s">
        <v>62</v>
      </c>
      <c r="C1" s="52"/>
      <c r="D1" s="8" t="s">
        <v>63</v>
      </c>
      <c r="E1" s="45"/>
      <c r="F1" s="45"/>
      <c r="G1" s="171" t="s">
        <v>117</v>
      </c>
      <c r="H1" s="171" t="s">
        <v>116</v>
      </c>
      <c r="I1" s="7">
        <v>42370</v>
      </c>
      <c r="J1" s="7">
        <v>42401</v>
      </c>
      <c r="K1" s="7">
        <v>42430</v>
      </c>
      <c r="L1" s="7">
        <v>42461</v>
      </c>
      <c r="M1" s="7">
        <v>42491</v>
      </c>
      <c r="N1" s="7">
        <v>42522</v>
      </c>
      <c r="O1" s="7">
        <v>42552</v>
      </c>
      <c r="P1" s="7">
        <v>42583</v>
      </c>
      <c r="Q1" s="7">
        <v>42614</v>
      </c>
      <c r="R1" s="7">
        <v>42644</v>
      </c>
      <c r="S1" s="7">
        <v>42675</v>
      </c>
      <c r="T1" s="7">
        <v>42705</v>
      </c>
      <c r="U1" s="515" t="s">
        <v>114</v>
      </c>
      <c r="V1" s="516"/>
      <c r="W1" s="9" t="s">
        <v>64</v>
      </c>
    </row>
    <row r="2" spans="1:23">
      <c r="B2" s="58"/>
      <c r="C2" s="53"/>
      <c r="D2" s="17"/>
      <c r="E2" s="46"/>
      <c r="F2" s="46"/>
      <c r="G2" s="18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1"/>
      <c r="V2" s="12"/>
      <c r="W2" s="10"/>
    </row>
    <row r="3" spans="1:23">
      <c r="B3" s="58"/>
      <c r="C3" s="53"/>
      <c r="D3" s="17"/>
      <c r="E3" s="45"/>
      <c r="F3" s="45"/>
      <c r="G3" s="18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4"/>
      <c r="V3" s="15"/>
      <c r="W3" s="13"/>
    </row>
    <row r="4" spans="1:23" s="81" customFormat="1">
      <c r="A4" s="71"/>
      <c r="B4" s="72" t="s">
        <v>65</v>
      </c>
      <c r="C4" s="73"/>
      <c r="D4" s="74">
        <v>82265384.069999993</v>
      </c>
      <c r="E4" s="75"/>
      <c r="F4" s="75"/>
      <c r="G4" s="76">
        <v>72392297.519999996</v>
      </c>
      <c r="H4" s="73">
        <v>16387947.52</v>
      </c>
      <c r="I4" s="73"/>
      <c r="J4" s="73"/>
      <c r="K4" s="73"/>
      <c r="L4" s="73"/>
      <c r="M4" s="73"/>
      <c r="N4" s="73"/>
      <c r="O4" s="73"/>
      <c r="P4" s="77"/>
      <c r="Q4" s="77"/>
      <c r="R4" s="77"/>
      <c r="S4" s="77"/>
      <c r="T4" s="77"/>
      <c r="U4" s="78"/>
      <c r="V4" s="79">
        <f>SUM(I4:T4)</f>
        <v>0</v>
      </c>
      <c r="W4" s="80">
        <f>V4+G4+H4</f>
        <v>88780245.039999992</v>
      </c>
    </row>
    <row r="5" spans="1:23" s="81" customFormat="1">
      <c r="A5" s="71"/>
      <c r="B5" s="72" t="s">
        <v>66</v>
      </c>
      <c r="C5" s="73"/>
      <c r="D5" s="74">
        <v>1485687.9300000002</v>
      </c>
      <c r="E5" s="75"/>
      <c r="F5" s="75"/>
      <c r="G5" s="76">
        <v>1555442.05</v>
      </c>
      <c r="H5" s="73">
        <v>0</v>
      </c>
      <c r="I5" s="73"/>
      <c r="J5" s="73"/>
      <c r="K5" s="73"/>
      <c r="L5" s="73"/>
      <c r="M5" s="73"/>
      <c r="N5" s="73"/>
      <c r="O5" s="73"/>
      <c r="P5" s="77"/>
      <c r="Q5" s="77"/>
      <c r="R5" s="77"/>
      <c r="S5" s="77"/>
      <c r="T5" s="77"/>
      <c r="U5" s="78"/>
      <c r="V5" s="79">
        <f>SUM(I5:T5)</f>
        <v>0</v>
      </c>
      <c r="W5" s="80">
        <f>V5+G5+H5</f>
        <v>1555442.05</v>
      </c>
    </row>
    <row r="6" spans="1:23" s="81" customFormat="1">
      <c r="A6" s="71"/>
      <c r="B6" s="72" t="s">
        <v>67</v>
      </c>
      <c r="C6" s="73"/>
      <c r="D6" s="74">
        <v>4126711</v>
      </c>
      <c r="E6" s="75"/>
      <c r="F6" s="75"/>
      <c r="G6" s="76">
        <v>2696236.6700000004</v>
      </c>
      <c r="H6" s="73">
        <v>848927.59</v>
      </c>
      <c r="I6" s="73"/>
      <c r="J6" s="73"/>
      <c r="K6" s="73"/>
      <c r="L6" s="73"/>
      <c r="M6" s="73"/>
      <c r="N6" s="73"/>
      <c r="O6" s="73"/>
      <c r="P6" s="77"/>
      <c r="Q6" s="77"/>
      <c r="R6" s="77"/>
      <c r="S6" s="77"/>
      <c r="T6" s="77"/>
      <c r="U6" s="78"/>
      <c r="V6" s="79">
        <f>SUM(I6:T6)</f>
        <v>0</v>
      </c>
      <c r="W6" s="80">
        <f>V6+G6+H6</f>
        <v>3545164.2600000002</v>
      </c>
    </row>
    <row r="7" spans="1:23" s="81" customFormat="1">
      <c r="A7" s="71"/>
      <c r="B7" s="72" t="s">
        <v>68</v>
      </c>
      <c r="C7" s="73"/>
      <c r="D7" s="74"/>
      <c r="E7" s="75"/>
      <c r="F7" s="75"/>
      <c r="G7" s="76">
        <v>8791465.6199999992</v>
      </c>
      <c r="H7" s="73">
        <v>2796298.55</v>
      </c>
      <c r="I7" s="73"/>
      <c r="J7" s="73"/>
      <c r="K7" s="73"/>
      <c r="L7" s="73"/>
      <c r="M7" s="73"/>
      <c r="N7" s="73"/>
      <c r="O7" s="73"/>
      <c r="P7" s="77"/>
      <c r="Q7" s="77"/>
      <c r="R7" s="77"/>
      <c r="S7" s="77"/>
      <c r="T7" s="77"/>
      <c r="U7" s="78"/>
      <c r="V7" s="79">
        <f>SUM(I7:T7)</f>
        <v>0</v>
      </c>
      <c r="W7" s="80">
        <f>V7+G7+H7</f>
        <v>11587764.169999998</v>
      </c>
    </row>
    <row r="8" spans="1:23" s="81" customFormat="1">
      <c r="A8" s="71"/>
      <c r="B8" s="72" t="s">
        <v>69</v>
      </c>
      <c r="C8" s="73"/>
      <c r="D8" s="74"/>
      <c r="E8" s="75"/>
      <c r="F8" s="75"/>
      <c r="G8" s="76">
        <v>142480.79</v>
      </c>
      <c r="H8" s="73">
        <v>19171.890000000003</v>
      </c>
      <c r="I8" s="73"/>
      <c r="J8" s="73"/>
      <c r="K8" s="73"/>
      <c r="L8" s="73"/>
      <c r="M8" s="73"/>
      <c r="N8" s="73"/>
      <c r="O8" s="73"/>
      <c r="P8" s="77"/>
      <c r="Q8" s="77"/>
      <c r="R8" s="77"/>
      <c r="S8" s="77"/>
      <c r="T8" s="77"/>
      <c r="U8" s="78"/>
      <c r="V8" s="79">
        <f>SUM(I8:T8)</f>
        <v>0</v>
      </c>
      <c r="W8" s="80">
        <f>V8+G8+H8</f>
        <v>161652.68000000002</v>
      </c>
    </row>
    <row r="9" spans="1:23" s="81" customFormat="1">
      <c r="A9" s="71"/>
      <c r="B9" s="72" t="s">
        <v>66</v>
      </c>
      <c r="C9" s="73"/>
      <c r="D9" s="74"/>
      <c r="E9" s="75"/>
      <c r="F9" s="75"/>
      <c r="G9" s="76"/>
      <c r="H9" s="73"/>
      <c r="I9" s="73"/>
      <c r="J9" s="73"/>
      <c r="K9" s="73"/>
      <c r="L9" s="73"/>
      <c r="M9" s="73"/>
      <c r="N9" s="73"/>
      <c r="O9" s="73"/>
      <c r="P9" s="77"/>
      <c r="Q9" s="77"/>
      <c r="R9" s="77"/>
      <c r="S9" s="77"/>
      <c r="T9" s="77"/>
      <c r="U9" s="78"/>
      <c r="V9" s="79"/>
      <c r="W9" s="80"/>
    </row>
    <row r="10" spans="1:23" s="81" customFormat="1">
      <c r="A10" s="71"/>
      <c r="B10" s="82" t="s">
        <v>70</v>
      </c>
      <c r="C10" s="83"/>
      <c r="D10" s="84">
        <v>87877783</v>
      </c>
      <c r="E10" s="85"/>
      <c r="F10" s="85"/>
      <c r="G10" s="86">
        <f t="shared" ref="G10:H10" si="0">SUM(G4:G9)</f>
        <v>85577922.650000006</v>
      </c>
      <c r="H10" s="83">
        <f t="shared" si="0"/>
        <v>20052345.550000001</v>
      </c>
      <c r="I10" s="83"/>
      <c r="J10" s="83"/>
      <c r="K10" s="83"/>
      <c r="L10" s="83"/>
      <c r="M10" s="83"/>
      <c r="N10" s="83"/>
      <c r="O10" s="83"/>
      <c r="P10" s="87"/>
      <c r="Q10" s="87"/>
      <c r="R10" s="87"/>
      <c r="S10" s="87"/>
      <c r="T10" s="87"/>
      <c r="U10" s="88"/>
      <c r="V10" s="89">
        <f>SUM(V4:V9)</f>
        <v>0</v>
      </c>
      <c r="W10" s="90">
        <f>SUM(W4:W9)</f>
        <v>105630268.2</v>
      </c>
    </row>
    <row r="11" spans="1:23" s="81" customFormat="1">
      <c r="A11" s="71"/>
      <c r="B11" s="72"/>
      <c r="C11" s="73"/>
      <c r="D11" s="80"/>
      <c r="E11" s="75"/>
      <c r="F11" s="75"/>
      <c r="G11" s="76"/>
      <c r="H11" s="73"/>
      <c r="I11" s="73"/>
      <c r="J11" s="73"/>
      <c r="K11" s="73"/>
      <c r="L11" s="73"/>
      <c r="M11" s="73"/>
      <c r="N11" s="73"/>
      <c r="O11" s="73"/>
      <c r="P11" s="77"/>
      <c r="Q11" s="77"/>
      <c r="R11" s="77"/>
      <c r="S11" s="77"/>
      <c r="T11" s="77"/>
      <c r="U11" s="78"/>
      <c r="V11" s="79"/>
      <c r="W11" s="80"/>
    </row>
    <row r="12" spans="1:23" s="81" customFormat="1">
      <c r="A12" s="71"/>
      <c r="B12" s="91" t="s">
        <v>71</v>
      </c>
      <c r="C12" s="92"/>
      <c r="D12" s="80">
        <v>72539556</v>
      </c>
      <c r="E12" s="75"/>
      <c r="F12" s="75"/>
      <c r="G12" s="76">
        <v>61293729.652988017</v>
      </c>
      <c r="H12" s="73">
        <v>13830056.109999999</v>
      </c>
      <c r="I12" s="73"/>
      <c r="J12" s="73"/>
      <c r="K12" s="73"/>
      <c r="L12" s="73"/>
      <c r="M12" s="73"/>
      <c r="N12" s="73"/>
      <c r="O12" s="73"/>
      <c r="P12" s="77"/>
      <c r="Q12" s="77"/>
      <c r="R12" s="77"/>
      <c r="S12" s="77"/>
      <c r="T12" s="77"/>
      <c r="U12" s="78"/>
      <c r="V12" s="79">
        <f>SUM(I12:T12)</f>
        <v>0</v>
      </c>
      <c r="W12" s="80">
        <f>V12+G12+H12</f>
        <v>75123785.762988016</v>
      </c>
    </row>
    <row r="13" spans="1:23" s="81" customFormat="1">
      <c r="A13" s="71"/>
      <c r="B13" s="72" t="s">
        <v>72</v>
      </c>
      <c r="C13" s="73"/>
      <c r="D13" s="80"/>
      <c r="E13" s="75"/>
      <c r="F13" s="75"/>
      <c r="G13" s="76">
        <v>8100569.3300000001</v>
      </c>
      <c r="H13" s="73">
        <v>2583838.1199999996</v>
      </c>
      <c r="I13" s="73"/>
      <c r="J13" s="73"/>
      <c r="K13" s="73"/>
      <c r="L13" s="73"/>
      <c r="M13" s="73"/>
      <c r="N13" s="73"/>
      <c r="O13" s="73"/>
      <c r="P13" s="77"/>
      <c r="Q13" s="77"/>
      <c r="R13" s="77"/>
      <c r="S13" s="77"/>
      <c r="T13" s="77"/>
      <c r="U13" s="78"/>
      <c r="V13" s="79">
        <f>SUM(I13:T13)</f>
        <v>0</v>
      </c>
      <c r="W13" s="80">
        <f>V13+G13+H13</f>
        <v>10684407.449999999</v>
      </c>
    </row>
    <row r="14" spans="1:23" s="81" customFormat="1">
      <c r="A14" s="71"/>
      <c r="B14" s="82" t="s">
        <v>73</v>
      </c>
      <c r="C14" s="83"/>
      <c r="D14" s="90">
        <v>15338227</v>
      </c>
      <c r="E14" s="85"/>
      <c r="F14" s="85"/>
      <c r="G14" s="86">
        <f>(G10-G12-G13)</f>
        <v>16183623.667011989</v>
      </c>
      <c r="H14" s="87">
        <f>(H10-H12-H13)</f>
        <v>3638451.3200000017</v>
      </c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8"/>
      <c r="V14" s="89">
        <f>(V10-V12-V13)</f>
        <v>0</v>
      </c>
      <c r="W14" s="89">
        <f>(W10-W12-W13)</f>
        <v>19822074.987011988</v>
      </c>
    </row>
    <row r="15" spans="1:23" s="81" customFormat="1">
      <c r="A15" s="93"/>
      <c r="B15" s="94" t="s">
        <v>74</v>
      </c>
      <c r="C15" s="95"/>
      <c r="D15" s="96">
        <v>0.1745404410122636</v>
      </c>
      <c r="E15" s="97"/>
      <c r="F15" s="98"/>
      <c r="G15" s="99">
        <f t="shared" ref="G15:H15" si="1">IF(G10&lt;&gt;0,G14/G10,"")</f>
        <v>0.18910979801648631</v>
      </c>
      <c r="H15" s="100">
        <f t="shared" si="1"/>
        <v>0.18144766710346269</v>
      </c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77"/>
      <c r="U15" s="78"/>
      <c r="V15" s="100" t="str">
        <f>IF(V10&lt;&gt;0,V14/V10,"")</f>
        <v/>
      </c>
      <c r="W15" s="100">
        <f>IF(W10&lt;&gt;0,W14/W10,"")</f>
        <v>0.18765525568373012</v>
      </c>
    </row>
    <row r="16" spans="1:23" s="81" customFormat="1">
      <c r="A16" s="71"/>
      <c r="B16" s="72"/>
      <c r="C16" s="73"/>
      <c r="D16" s="101"/>
      <c r="E16" s="102"/>
      <c r="F16" s="75"/>
      <c r="G16" s="76"/>
      <c r="H16" s="73"/>
      <c r="I16" s="73"/>
      <c r="J16" s="73"/>
      <c r="K16" s="73"/>
      <c r="L16" s="73"/>
      <c r="M16" s="73"/>
      <c r="N16" s="73"/>
      <c r="O16" s="73"/>
      <c r="P16" s="77"/>
      <c r="Q16" s="77"/>
      <c r="R16" s="77"/>
      <c r="S16" s="77"/>
      <c r="T16" s="77"/>
      <c r="U16" s="78"/>
      <c r="V16" s="103"/>
      <c r="W16" s="101"/>
    </row>
    <row r="17" spans="1:23" s="81" customFormat="1">
      <c r="A17" s="71"/>
      <c r="B17" s="72" t="s">
        <v>75</v>
      </c>
      <c r="C17" s="73"/>
      <c r="D17" s="80">
        <v>4982793</v>
      </c>
      <c r="E17" s="75"/>
      <c r="F17" s="75"/>
      <c r="G17" s="76">
        <v>3507538.8525</v>
      </c>
      <c r="H17" s="73">
        <v>578795.5199999999</v>
      </c>
      <c r="I17" s="73"/>
      <c r="J17" s="73"/>
      <c r="K17" s="73"/>
      <c r="L17" s="73"/>
      <c r="M17" s="73"/>
      <c r="N17" s="73"/>
      <c r="O17" s="73"/>
      <c r="P17" s="77"/>
      <c r="Q17" s="77"/>
      <c r="R17" s="77"/>
      <c r="S17" s="77"/>
      <c r="T17" s="77"/>
      <c r="U17" s="78"/>
      <c r="V17" s="79">
        <f t="shared" ref="V17:V29" si="2">SUM(I17:T17)</f>
        <v>0</v>
      </c>
      <c r="W17" s="80">
        <f>V17+G17+H17</f>
        <v>4086334.3725000001</v>
      </c>
    </row>
    <row r="18" spans="1:23" s="81" customFormat="1">
      <c r="A18" s="71"/>
      <c r="B18" s="72"/>
      <c r="C18" s="73"/>
      <c r="D18" s="80">
        <v>0</v>
      </c>
      <c r="E18" s="75"/>
      <c r="F18" s="75"/>
      <c r="G18" s="76">
        <v>0</v>
      </c>
      <c r="H18" s="73">
        <v>0</v>
      </c>
      <c r="I18" s="73"/>
      <c r="J18" s="73"/>
      <c r="K18" s="73"/>
      <c r="L18" s="73"/>
      <c r="M18" s="73"/>
      <c r="N18" s="73"/>
      <c r="O18" s="73"/>
      <c r="P18" s="77"/>
      <c r="Q18" s="77"/>
      <c r="R18" s="77"/>
      <c r="S18" s="77"/>
      <c r="T18" s="77"/>
      <c r="U18" s="78"/>
      <c r="V18" s="79">
        <f t="shared" ref="V18" si="3">SUM(I18:T18)</f>
        <v>0</v>
      </c>
      <c r="W18" s="80">
        <f t="shared" ref="W18" si="4">V18+G18</f>
        <v>0</v>
      </c>
    </row>
    <row r="19" spans="1:23" s="81" customFormat="1">
      <c r="A19" s="71"/>
      <c r="B19" s="72" t="s">
        <v>76</v>
      </c>
      <c r="C19" s="92"/>
      <c r="D19" s="80">
        <v>379002</v>
      </c>
      <c r="E19" s="75"/>
      <c r="F19" s="75"/>
      <c r="G19" s="76">
        <v>364470.01199999999</v>
      </c>
      <c r="H19" s="73">
        <v>97555.26999999999</v>
      </c>
      <c r="I19" s="73"/>
      <c r="J19" s="73"/>
      <c r="K19" s="73"/>
      <c r="L19" s="73"/>
      <c r="M19" s="73"/>
      <c r="N19" s="73"/>
      <c r="O19" s="73"/>
      <c r="P19" s="77"/>
      <c r="Q19" s="77"/>
      <c r="R19" s="77"/>
      <c r="S19" s="77"/>
      <c r="T19" s="77"/>
      <c r="U19" s="78"/>
      <c r="V19" s="79">
        <f t="shared" si="2"/>
        <v>0</v>
      </c>
      <c r="W19" s="80">
        <f t="shared" ref="W19:W29" si="5">V19+G19+H19</f>
        <v>462025.28200000001</v>
      </c>
    </row>
    <row r="20" spans="1:23" s="81" customFormat="1">
      <c r="A20" s="71"/>
      <c r="B20" s="104" t="s">
        <v>77</v>
      </c>
      <c r="C20" s="105"/>
      <c r="D20" s="106">
        <v>189501</v>
      </c>
      <c r="E20" s="107"/>
      <c r="F20" s="107"/>
      <c r="G20" s="108">
        <v>72282.070000000007</v>
      </c>
      <c r="H20" s="110">
        <v>4107.8</v>
      </c>
      <c r="I20" s="110"/>
      <c r="J20" s="110"/>
      <c r="K20" s="110"/>
      <c r="L20" s="110"/>
      <c r="M20" s="110"/>
      <c r="N20" s="110"/>
      <c r="O20" s="110"/>
      <c r="P20" s="109"/>
      <c r="Q20" s="109"/>
      <c r="R20" s="109"/>
      <c r="S20" s="109"/>
      <c r="T20" s="109"/>
      <c r="U20" s="111"/>
      <c r="V20" s="112">
        <f t="shared" si="2"/>
        <v>0</v>
      </c>
      <c r="W20" s="80">
        <f t="shared" si="5"/>
        <v>76389.87000000001</v>
      </c>
    </row>
    <row r="21" spans="1:23" s="81" customFormat="1">
      <c r="A21" s="71"/>
      <c r="B21" s="113" t="s">
        <v>78</v>
      </c>
      <c r="C21" s="114"/>
      <c r="D21" s="115">
        <v>189501</v>
      </c>
      <c r="E21" s="107"/>
      <c r="F21" s="107"/>
      <c r="G21" s="116">
        <v>292187.94200000004</v>
      </c>
      <c r="H21" s="118">
        <v>93447.469999999987</v>
      </c>
      <c r="I21" s="118"/>
      <c r="J21" s="118"/>
      <c r="K21" s="118"/>
      <c r="L21" s="118"/>
      <c r="M21" s="118"/>
      <c r="N21" s="118"/>
      <c r="O21" s="118"/>
      <c r="P21" s="117"/>
      <c r="Q21" s="117"/>
      <c r="R21" s="117"/>
      <c r="S21" s="117"/>
      <c r="T21" s="117"/>
      <c r="U21" s="119"/>
      <c r="V21" s="120">
        <f t="shared" si="2"/>
        <v>0</v>
      </c>
      <c r="W21" s="80">
        <f t="shared" si="5"/>
        <v>385635.41200000001</v>
      </c>
    </row>
    <row r="22" spans="1:23" s="81" customFormat="1">
      <c r="A22" s="71"/>
      <c r="B22" s="91" t="s">
        <v>99</v>
      </c>
      <c r="C22" s="121">
        <v>0.1</v>
      </c>
      <c r="D22" s="122">
        <v>32215.170000000002</v>
      </c>
      <c r="E22" s="75"/>
      <c r="F22" s="75"/>
      <c r="G22" s="123">
        <v>34950.373200000002</v>
      </c>
      <c r="H22" s="125">
        <v>9755.527</v>
      </c>
      <c r="I22" s="125"/>
      <c r="J22" s="125"/>
      <c r="K22" s="125"/>
      <c r="L22" s="125"/>
      <c r="M22" s="125"/>
      <c r="N22" s="125"/>
      <c r="O22" s="125"/>
      <c r="P22" s="124"/>
      <c r="Q22" s="124"/>
      <c r="R22" s="124"/>
      <c r="S22" s="124"/>
      <c r="T22" s="124"/>
      <c r="U22" s="126"/>
      <c r="V22" s="127">
        <f t="shared" si="2"/>
        <v>0</v>
      </c>
      <c r="W22" s="80">
        <f t="shared" si="5"/>
        <v>44705.900200000004</v>
      </c>
    </row>
    <row r="23" spans="1:23" s="81" customFormat="1">
      <c r="A23" s="71"/>
      <c r="B23" s="72" t="e">
        <f>"INTEREST ("&amp;#REF!*100&amp;"% rate, 8 years, calculatory)"</f>
        <v>#REF!</v>
      </c>
      <c r="C23" s="128">
        <v>0.04</v>
      </c>
      <c r="D23" s="80">
        <v>828552.86963633914</v>
      </c>
      <c r="E23" s="75"/>
      <c r="F23" s="75"/>
      <c r="G23" s="76">
        <v>808396.10952033533</v>
      </c>
      <c r="H23" s="73">
        <v>41050.463752010648</v>
      </c>
      <c r="I23" s="73"/>
      <c r="J23" s="73"/>
      <c r="K23" s="73"/>
      <c r="L23" s="73"/>
      <c r="M23" s="73"/>
      <c r="N23" s="73"/>
      <c r="O23" s="73"/>
      <c r="P23" s="77"/>
      <c r="Q23" s="77"/>
      <c r="R23" s="77"/>
      <c r="S23" s="77"/>
      <c r="T23" s="77"/>
      <c r="U23" s="78"/>
      <c r="V23" s="79">
        <f t="shared" ref="V23" si="6">SUM(I23:T23)</f>
        <v>0</v>
      </c>
      <c r="W23" s="80">
        <f t="shared" si="5"/>
        <v>849446.57327234594</v>
      </c>
    </row>
    <row r="24" spans="1:23" s="81" customFormat="1">
      <c r="A24" s="71"/>
      <c r="B24" s="72" t="s">
        <v>79</v>
      </c>
      <c r="C24" s="92"/>
      <c r="D24" s="80">
        <v>3388674</v>
      </c>
      <c r="E24" s="75"/>
      <c r="F24" s="75"/>
      <c r="G24" s="76">
        <v>3498124.53</v>
      </c>
      <c r="H24" s="73">
        <v>839003.80999999994</v>
      </c>
      <c r="I24" s="73"/>
      <c r="J24" s="73"/>
      <c r="K24" s="73"/>
      <c r="L24" s="73"/>
      <c r="M24" s="73"/>
      <c r="N24" s="73"/>
      <c r="O24" s="73"/>
      <c r="P24" s="77"/>
      <c r="Q24" s="77"/>
      <c r="R24" s="77"/>
      <c r="S24" s="77"/>
      <c r="T24" s="77"/>
      <c r="U24" s="78"/>
      <c r="V24" s="79">
        <f t="shared" si="2"/>
        <v>0</v>
      </c>
      <c r="W24" s="80">
        <f t="shared" si="5"/>
        <v>4337128.34</v>
      </c>
    </row>
    <row r="25" spans="1:23" s="81" customFormat="1">
      <c r="A25" s="71"/>
      <c r="B25" s="104" t="s">
        <v>77</v>
      </c>
      <c r="C25" s="105"/>
      <c r="D25" s="106">
        <v>15000</v>
      </c>
      <c r="E25" s="107"/>
      <c r="F25" s="107"/>
      <c r="G25" s="108">
        <v>50672</v>
      </c>
      <c r="H25" s="110">
        <v>0</v>
      </c>
      <c r="I25" s="110"/>
      <c r="J25" s="110"/>
      <c r="K25" s="110"/>
      <c r="L25" s="110"/>
      <c r="M25" s="110"/>
      <c r="N25" s="110"/>
      <c r="O25" s="110"/>
      <c r="P25" s="109"/>
      <c r="Q25" s="109"/>
      <c r="R25" s="109"/>
      <c r="S25" s="109"/>
      <c r="T25" s="109"/>
      <c r="U25" s="111"/>
      <c r="V25" s="112">
        <f t="shared" si="2"/>
        <v>0</v>
      </c>
      <c r="W25" s="80">
        <f t="shared" si="5"/>
        <v>50672</v>
      </c>
    </row>
    <row r="26" spans="1:23" s="81" customFormat="1">
      <c r="A26" s="71"/>
      <c r="B26" s="113" t="s">
        <v>78</v>
      </c>
      <c r="C26" s="114"/>
      <c r="D26" s="115">
        <v>3373674</v>
      </c>
      <c r="E26" s="107"/>
      <c r="F26" s="107"/>
      <c r="G26" s="116">
        <v>3447452.53</v>
      </c>
      <c r="H26" s="118">
        <v>839003.80999999994</v>
      </c>
      <c r="I26" s="118"/>
      <c r="J26" s="118"/>
      <c r="K26" s="118"/>
      <c r="L26" s="118"/>
      <c r="M26" s="118"/>
      <c r="N26" s="118"/>
      <c r="O26" s="118"/>
      <c r="P26" s="117"/>
      <c r="Q26" s="117"/>
      <c r="R26" s="117"/>
      <c r="S26" s="117"/>
      <c r="T26" s="117"/>
      <c r="U26" s="119"/>
      <c r="V26" s="120">
        <f t="shared" si="2"/>
        <v>0</v>
      </c>
      <c r="W26" s="80">
        <f t="shared" si="5"/>
        <v>4286456.34</v>
      </c>
    </row>
    <row r="27" spans="1:23" s="81" customFormat="1">
      <c r="A27" s="71"/>
      <c r="B27" s="91" t="s">
        <v>100</v>
      </c>
      <c r="C27" s="121">
        <v>0.15</v>
      </c>
      <c r="D27" s="122">
        <v>508301.1</v>
      </c>
      <c r="E27" s="75"/>
      <c r="F27" s="75"/>
      <c r="G27" s="123">
        <v>524718.67949999997</v>
      </c>
      <c r="H27" s="125">
        <v>125850.57149999998</v>
      </c>
      <c r="I27" s="125"/>
      <c r="J27" s="125"/>
      <c r="K27" s="125"/>
      <c r="L27" s="125"/>
      <c r="M27" s="125"/>
      <c r="N27" s="125"/>
      <c r="O27" s="125"/>
      <c r="P27" s="124"/>
      <c r="Q27" s="124"/>
      <c r="R27" s="124"/>
      <c r="S27" s="124"/>
      <c r="T27" s="124"/>
      <c r="U27" s="126"/>
      <c r="V27" s="127">
        <f t="shared" si="2"/>
        <v>0</v>
      </c>
      <c r="W27" s="129">
        <f t="shared" si="5"/>
        <v>650569.25099999993</v>
      </c>
    </row>
    <row r="28" spans="1:23" s="81" customFormat="1">
      <c r="A28" s="71"/>
      <c r="B28" s="130" t="s">
        <v>80</v>
      </c>
      <c r="C28" s="131"/>
      <c r="D28" s="132">
        <v>810549</v>
      </c>
      <c r="E28" s="75"/>
      <c r="F28" s="75"/>
      <c r="G28" s="76">
        <v>1655476.5357142857</v>
      </c>
      <c r="H28" s="73">
        <v>336746.1</v>
      </c>
      <c r="I28" s="73"/>
      <c r="J28" s="73"/>
      <c r="K28" s="73"/>
      <c r="L28" s="73"/>
      <c r="M28" s="73"/>
      <c r="N28" s="73"/>
      <c r="O28" s="73"/>
      <c r="P28" s="77"/>
      <c r="Q28" s="77"/>
      <c r="R28" s="77"/>
      <c r="S28" s="77"/>
      <c r="T28" s="77"/>
      <c r="U28" s="78"/>
      <c r="V28" s="79">
        <f t="shared" si="2"/>
        <v>0</v>
      </c>
      <c r="W28" s="80">
        <f t="shared" si="5"/>
        <v>1992222.6357142855</v>
      </c>
    </row>
    <row r="29" spans="1:23" s="81" customFormat="1">
      <c r="A29" s="71"/>
      <c r="B29" s="133" t="s">
        <v>101</v>
      </c>
      <c r="C29" s="121">
        <v>0.14000000000000001</v>
      </c>
      <c r="D29" s="122">
        <v>93213.135000000009</v>
      </c>
      <c r="E29" s="75"/>
      <c r="F29" s="75"/>
      <c r="G29" s="134">
        <v>209573.29960714286</v>
      </c>
      <c r="H29" s="125">
        <v>47144.453999999998</v>
      </c>
      <c r="I29" s="125"/>
      <c r="J29" s="125"/>
      <c r="K29" s="125"/>
      <c r="L29" s="125"/>
      <c r="M29" s="125"/>
      <c r="N29" s="125"/>
      <c r="O29" s="125"/>
      <c r="P29" s="124"/>
      <c r="Q29" s="124"/>
      <c r="R29" s="124"/>
      <c r="S29" s="124"/>
      <c r="T29" s="124"/>
      <c r="U29" s="126"/>
      <c r="V29" s="127">
        <f t="shared" si="2"/>
        <v>0</v>
      </c>
      <c r="W29" s="129">
        <f t="shared" si="5"/>
        <v>256717.75360714286</v>
      </c>
    </row>
    <row r="30" spans="1:23" s="81" customFormat="1">
      <c r="A30" s="71"/>
      <c r="B30" s="135" t="s">
        <v>81</v>
      </c>
      <c r="C30" s="136"/>
      <c r="D30" s="137">
        <v>11023300.274636339</v>
      </c>
      <c r="E30" s="138"/>
      <c r="F30" s="138"/>
      <c r="G30" s="139">
        <f t="shared" ref="G30:H30" si="7">SUM(G17:G19,G22:G24,G27:G29)</f>
        <v>10603248.392041763</v>
      </c>
      <c r="H30" s="136">
        <f t="shared" si="7"/>
        <v>2075901.7162520103</v>
      </c>
      <c r="I30" s="136"/>
      <c r="J30" s="136"/>
      <c r="K30" s="136"/>
      <c r="L30" s="136"/>
      <c r="M30" s="136"/>
      <c r="N30" s="136"/>
      <c r="O30" s="136"/>
      <c r="P30" s="140"/>
      <c r="Q30" s="140"/>
      <c r="R30" s="140"/>
      <c r="S30" s="140"/>
      <c r="T30" s="140"/>
      <c r="U30" s="141"/>
      <c r="V30" s="142">
        <f>SUM(V17:V19,V22:V24,V27:V29)</f>
        <v>0</v>
      </c>
      <c r="W30" s="137">
        <f>SUM(W17:W19,W22:W24,W27:W29)</f>
        <v>12679150.108293774</v>
      </c>
    </row>
    <row r="31" spans="1:23" s="81" customFormat="1">
      <c r="A31" s="71"/>
      <c r="B31" s="91" t="s">
        <v>102</v>
      </c>
      <c r="C31" s="121">
        <v>0.15</v>
      </c>
      <c r="D31" s="122">
        <v>944665.84574999986</v>
      </c>
      <c r="E31" s="143"/>
      <c r="F31" s="143"/>
      <c r="G31" s="144">
        <v>969428.91907821433</v>
      </c>
      <c r="H31" s="125">
        <f t="shared" ref="H31" si="8">SUM(H17,H19,H22,H28:H29)*$C$31</f>
        <v>160499.53064999997</v>
      </c>
      <c r="I31" s="125"/>
      <c r="J31" s="125"/>
      <c r="K31" s="125"/>
      <c r="L31" s="125"/>
      <c r="M31" s="125"/>
      <c r="N31" s="125"/>
      <c r="O31" s="125"/>
      <c r="P31" s="124"/>
      <c r="Q31" s="124"/>
      <c r="R31" s="124"/>
      <c r="S31" s="124"/>
      <c r="T31" s="124"/>
      <c r="U31" s="126"/>
      <c r="V31" s="127">
        <f t="shared" ref="V31:V44" si="9">SUM(I31:T31)</f>
        <v>0</v>
      </c>
      <c r="W31" s="122">
        <f t="shared" ref="W31:W37" si="10">V31+G31+H31</f>
        <v>1129928.4497282142</v>
      </c>
    </row>
    <row r="32" spans="1:23" s="81" customFormat="1">
      <c r="A32" s="71"/>
      <c r="B32" s="145"/>
      <c r="C32" s="73"/>
      <c r="D32" s="80"/>
      <c r="E32" s="75"/>
      <c r="F32" s="75"/>
      <c r="G32" s="76"/>
      <c r="H32" s="73">
        <v>0</v>
      </c>
      <c r="I32" s="73"/>
      <c r="J32" s="73"/>
      <c r="K32" s="73"/>
      <c r="L32" s="73"/>
      <c r="M32" s="73"/>
      <c r="N32" s="73"/>
      <c r="O32" s="73"/>
      <c r="P32" s="77"/>
      <c r="Q32" s="77"/>
      <c r="R32" s="77"/>
      <c r="S32" s="77"/>
      <c r="T32" s="77"/>
      <c r="U32" s="78"/>
      <c r="V32" s="79">
        <f t="shared" si="9"/>
        <v>0</v>
      </c>
      <c r="W32" s="80">
        <f t="shared" si="10"/>
        <v>0</v>
      </c>
    </row>
    <row r="33" spans="1:23" s="81" customFormat="1">
      <c r="A33" s="71"/>
      <c r="B33" s="146" t="s">
        <v>82</v>
      </c>
      <c r="C33" s="73"/>
      <c r="D33" s="80"/>
      <c r="E33" s="75"/>
      <c r="F33" s="75"/>
      <c r="G33" s="76"/>
      <c r="H33" s="73">
        <v>0</v>
      </c>
      <c r="I33" s="73"/>
      <c r="J33" s="73"/>
      <c r="K33" s="73"/>
      <c r="L33" s="73"/>
      <c r="M33" s="73"/>
      <c r="N33" s="73"/>
      <c r="O33" s="73"/>
      <c r="P33" s="77"/>
      <c r="Q33" s="77"/>
      <c r="R33" s="77"/>
      <c r="S33" s="77"/>
      <c r="T33" s="77"/>
      <c r="U33" s="78"/>
      <c r="V33" s="79">
        <f t="shared" si="9"/>
        <v>0</v>
      </c>
      <c r="W33" s="80">
        <f t="shared" si="10"/>
        <v>0</v>
      </c>
    </row>
    <row r="34" spans="1:23" s="81" customFormat="1">
      <c r="A34" s="71"/>
      <c r="B34" s="72" t="s">
        <v>83</v>
      </c>
      <c r="C34" s="73"/>
      <c r="D34" s="80">
        <v>239094</v>
      </c>
      <c r="E34" s="75"/>
      <c r="F34" s="75"/>
      <c r="G34" s="76">
        <v>452673.41999999993</v>
      </c>
      <c r="H34" s="73">
        <v>89508.430000000022</v>
      </c>
      <c r="I34" s="73"/>
      <c r="J34" s="73"/>
      <c r="K34" s="73"/>
      <c r="L34" s="73"/>
      <c r="M34" s="73"/>
      <c r="N34" s="73"/>
      <c r="O34" s="73"/>
      <c r="P34" s="77"/>
      <c r="Q34" s="77"/>
      <c r="R34" s="77"/>
      <c r="S34" s="77"/>
      <c r="T34" s="77"/>
      <c r="U34" s="78"/>
      <c r="V34" s="79">
        <f t="shared" si="9"/>
        <v>0</v>
      </c>
      <c r="W34" s="80">
        <f t="shared" si="10"/>
        <v>542181.85</v>
      </c>
    </row>
    <row r="35" spans="1:23" s="81" customFormat="1">
      <c r="A35" s="71"/>
      <c r="B35" s="72" t="s">
        <v>84</v>
      </c>
      <c r="C35" s="73"/>
      <c r="D35" s="80">
        <v>1531302.3054216276</v>
      </c>
      <c r="E35" s="75"/>
      <c r="F35" s="75"/>
      <c r="G35" s="76">
        <v>986353.85499999998</v>
      </c>
      <c r="H35" s="77">
        <v>112800</v>
      </c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8"/>
      <c r="V35" s="79">
        <f t="shared" si="9"/>
        <v>0</v>
      </c>
      <c r="W35" s="80">
        <f t="shared" si="10"/>
        <v>1099153.855</v>
      </c>
    </row>
    <row r="36" spans="1:23" s="81" customFormat="1">
      <c r="A36" s="71"/>
      <c r="B36" s="72" t="s">
        <v>85</v>
      </c>
      <c r="C36" s="73"/>
      <c r="D36" s="80">
        <v>179047</v>
      </c>
      <c r="E36" s="75"/>
      <c r="F36" s="75"/>
      <c r="G36" s="76">
        <v>545122.89000000013</v>
      </c>
      <c r="H36" s="73">
        <v>62568.499999999993</v>
      </c>
      <c r="I36" s="73"/>
      <c r="J36" s="73"/>
      <c r="K36" s="73"/>
      <c r="L36" s="73"/>
      <c r="M36" s="73"/>
      <c r="N36" s="73"/>
      <c r="O36" s="73"/>
      <c r="P36" s="77"/>
      <c r="Q36" s="77"/>
      <c r="R36" s="77"/>
      <c r="S36" s="77"/>
      <c r="T36" s="77"/>
      <c r="U36" s="78"/>
      <c r="V36" s="79">
        <f t="shared" si="9"/>
        <v>0</v>
      </c>
      <c r="W36" s="80">
        <f t="shared" si="10"/>
        <v>607691.39000000013</v>
      </c>
    </row>
    <row r="37" spans="1:23" s="81" customFormat="1">
      <c r="A37" s="71"/>
      <c r="B37" s="72" t="s">
        <v>86</v>
      </c>
      <c r="C37" s="73"/>
      <c r="D37" s="80"/>
      <c r="E37" s="75"/>
      <c r="F37" s="75"/>
      <c r="G37" s="76">
        <v>0</v>
      </c>
      <c r="H37" s="73"/>
      <c r="I37" s="73"/>
      <c r="J37" s="73"/>
      <c r="K37" s="73"/>
      <c r="L37" s="73"/>
      <c r="M37" s="73"/>
      <c r="N37" s="73"/>
      <c r="O37" s="73"/>
      <c r="P37" s="77"/>
      <c r="Q37" s="77"/>
      <c r="R37" s="77"/>
      <c r="S37" s="77"/>
      <c r="T37" s="77"/>
      <c r="U37" s="78"/>
      <c r="V37" s="79">
        <f t="shared" si="9"/>
        <v>0</v>
      </c>
      <c r="W37" s="80">
        <f t="shared" si="10"/>
        <v>0</v>
      </c>
    </row>
    <row r="38" spans="1:23" s="81" customFormat="1" hidden="1">
      <c r="A38" s="71"/>
      <c r="B38" s="94" t="s">
        <v>87</v>
      </c>
      <c r="C38" s="147"/>
      <c r="D38" s="148"/>
      <c r="E38" s="107"/>
      <c r="F38" s="107"/>
      <c r="G38" s="149"/>
      <c r="H38" s="147">
        <v>0</v>
      </c>
      <c r="I38" s="147"/>
      <c r="J38" s="147"/>
      <c r="K38" s="147"/>
      <c r="L38" s="147"/>
      <c r="M38" s="147"/>
      <c r="N38" s="147"/>
      <c r="O38" s="147"/>
      <c r="P38" s="150"/>
      <c r="Q38" s="150"/>
      <c r="R38" s="150"/>
      <c r="S38" s="150"/>
      <c r="T38" s="150"/>
      <c r="U38" s="151"/>
      <c r="V38" s="152">
        <f t="shared" si="9"/>
        <v>0</v>
      </c>
      <c r="W38" s="80">
        <f t="shared" ref="W38" si="11">V38+G38</f>
        <v>0</v>
      </c>
    </row>
    <row r="39" spans="1:23" s="81" customFormat="1">
      <c r="A39" s="71"/>
      <c r="B39" s="72" t="s">
        <v>88</v>
      </c>
      <c r="C39" s="73"/>
      <c r="D39" s="80"/>
      <c r="E39" s="75"/>
      <c r="F39" s="75"/>
      <c r="G39" s="76">
        <v>0</v>
      </c>
      <c r="H39" s="73">
        <v>0</v>
      </c>
      <c r="I39" s="73"/>
      <c r="J39" s="73"/>
      <c r="K39" s="73"/>
      <c r="L39" s="73"/>
      <c r="M39" s="73"/>
      <c r="N39" s="73"/>
      <c r="O39" s="73"/>
      <c r="P39" s="77"/>
      <c r="Q39" s="77"/>
      <c r="R39" s="77"/>
      <c r="S39" s="77"/>
      <c r="T39" s="77"/>
      <c r="U39" s="78"/>
      <c r="V39" s="79">
        <f t="shared" si="9"/>
        <v>0</v>
      </c>
      <c r="W39" s="80">
        <f t="shared" ref="W39:W44" si="12">V39+G39+H39</f>
        <v>0</v>
      </c>
    </row>
    <row r="40" spans="1:23" s="81" customFormat="1">
      <c r="A40" s="71"/>
      <c r="B40" s="72"/>
      <c r="C40" s="73"/>
      <c r="D40" s="80"/>
      <c r="E40" s="75"/>
      <c r="F40" s="75"/>
      <c r="G40" s="76"/>
      <c r="H40" s="73"/>
      <c r="I40" s="73"/>
      <c r="J40" s="73"/>
      <c r="K40" s="73"/>
      <c r="L40" s="73"/>
      <c r="M40" s="73"/>
      <c r="N40" s="73"/>
      <c r="O40" s="73"/>
      <c r="P40" s="77"/>
      <c r="Q40" s="77"/>
      <c r="R40" s="77"/>
      <c r="S40" s="77"/>
      <c r="T40" s="77"/>
      <c r="U40" s="78"/>
      <c r="V40" s="79">
        <f t="shared" si="9"/>
        <v>0</v>
      </c>
      <c r="W40" s="80">
        <f t="shared" si="12"/>
        <v>0</v>
      </c>
    </row>
    <row r="41" spans="1:23" s="81" customFormat="1">
      <c r="A41" s="71"/>
      <c r="B41" s="91" t="s">
        <v>89</v>
      </c>
      <c r="C41" s="73"/>
      <c r="D41" s="80"/>
      <c r="E41" s="75"/>
      <c r="F41" s="75"/>
      <c r="G41" s="76">
        <v>0</v>
      </c>
      <c r="H41" s="77">
        <v>0</v>
      </c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8"/>
      <c r="V41" s="79">
        <f t="shared" si="9"/>
        <v>0</v>
      </c>
      <c r="W41" s="80">
        <f t="shared" si="12"/>
        <v>0</v>
      </c>
    </row>
    <row r="42" spans="1:23" s="81" customFormat="1">
      <c r="A42" s="71"/>
      <c r="B42" s="72" t="s">
        <v>90</v>
      </c>
      <c r="C42" s="73"/>
      <c r="D42" s="80"/>
      <c r="E42" s="75"/>
      <c r="F42" s="75"/>
      <c r="G42" s="76">
        <v>0</v>
      </c>
      <c r="H42" s="73">
        <v>0</v>
      </c>
      <c r="I42" s="73"/>
      <c r="J42" s="73"/>
      <c r="K42" s="73"/>
      <c r="L42" s="73"/>
      <c r="M42" s="73"/>
      <c r="N42" s="73"/>
      <c r="O42" s="73"/>
      <c r="P42" s="77"/>
      <c r="Q42" s="77"/>
      <c r="R42" s="77"/>
      <c r="S42" s="77"/>
      <c r="T42" s="77"/>
      <c r="U42" s="78"/>
      <c r="V42" s="79">
        <f t="shared" si="9"/>
        <v>0</v>
      </c>
      <c r="W42" s="80">
        <f t="shared" si="12"/>
        <v>0</v>
      </c>
    </row>
    <row r="43" spans="1:23" s="81" customFormat="1">
      <c r="A43" s="71"/>
      <c r="B43" s="72" t="s">
        <v>91</v>
      </c>
      <c r="C43" s="73"/>
      <c r="D43" s="80"/>
      <c r="E43" s="75"/>
      <c r="F43" s="75"/>
      <c r="G43" s="76">
        <v>0</v>
      </c>
      <c r="H43" s="73">
        <v>0</v>
      </c>
      <c r="I43" s="73"/>
      <c r="J43" s="73"/>
      <c r="K43" s="73"/>
      <c r="L43" s="73"/>
      <c r="M43" s="73"/>
      <c r="N43" s="73"/>
      <c r="O43" s="73"/>
      <c r="P43" s="77"/>
      <c r="Q43" s="77"/>
      <c r="R43" s="77"/>
      <c r="S43" s="77"/>
      <c r="T43" s="77"/>
      <c r="U43" s="78"/>
      <c r="V43" s="79">
        <f t="shared" si="9"/>
        <v>0</v>
      </c>
      <c r="W43" s="80">
        <f t="shared" si="12"/>
        <v>0</v>
      </c>
    </row>
    <row r="44" spans="1:23" s="81" customFormat="1">
      <c r="A44" s="71"/>
      <c r="B44" s="72"/>
      <c r="C44" s="73"/>
      <c r="D44" s="80"/>
      <c r="E44" s="75"/>
      <c r="F44" s="75"/>
      <c r="G44" s="76"/>
      <c r="H44" s="73"/>
      <c r="I44" s="73"/>
      <c r="J44" s="73"/>
      <c r="K44" s="73"/>
      <c r="L44" s="73"/>
      <c r="M44" s="73"/>
      <c r="N44" s="73"/>
      <c r="O44" s="73"/>
      <c r="P44" s="77"/>
      <c r="Q44" s="77"/>
      <c r="R44" s="77"/>
      <c r="S44" s="77"/>
      <c r="T44" s="77"/>
      <c r="U44" s="78"/>
      <c r="V44" s="79">
        <f t="shared" si="9"/>
        <v>0</v>
      </c>
      <c r="W44" s="80">
        <f t="shared" si="12"/>
        <v>0</v>
      </c>
    </row>
    <row r="45" spans="1:23" s="81" customFormat="1">
      <c r="A45" s="71"/>
      <c r="B45" s="82" t="s">
        <v>92</v>
      </c>
      <c r="C45" s="153"/>
      <c r="D45" s="90">
        <v>1420817.5741920322</v>
      </c>
      <c r="E45" s="85"/>
      <c r="F45" s="85"/>
      <c r="G45" s="86">
        <f>(G14-SUM(G30:G44))</f>
        <v>2626796.1908920109</v>
      </c>
      <c r="H45" s="83">
        <f>(H14-SUM(H30:H44))</f>
        <v>1137173.1430979911</v>
      </c>
      <c r="I45" s="83">
        <f t="shared" ref="I45:N45" si="13">(I14-SUM(I30:I44))</f>
        <v>0</v>
      </c>
      <c r="J45" s="83">
        <f t="shared" si="13"/>
        <v>0</v>
      </c>
      <c r="K45" s="83">
        <f t="shared" si="13"/>
        <v>0</v>
      </c>
      <c r="L45" s="83">
        <f t="shared" si="13"/>
        <v>0</v>
      </c>
      <c r="M45" s="83">
        <f t="shared" si="13"/>
        <v>0</v>
      </c>
      <c r="N45" s="83">
        <f t="shared" si="13"/>
        <v>0</v>
      </c>
      <c r="O45" s="83"/>
      <c r="P45" s="154"/>
      <c r="Q45" s="154"/>
      <c r="R45" s="154"/>
      <c r="S45" s="154"/>
      <c r="T45" s="87"/>
      <c r="U45" s="88"/>
      <c r="V45" s="89">
        <f>(V14-SUM(V30:V44))</f>
        <v>0</v>
      </c>
      <c r="W45" s="90">
        <f>(W14-SUM(W30:W44))</f>
        <v>3763969.3339899983</v>
      </c>
    </row>
    <row r="46" spans="1:23" s="81" customFormat="1">
      <c r="A46" s="71"/>
      <c r="B46" s="155"/>
      <c r="C46" s="155"/>
      <c r="D46" s="155"/>
      <c r="E46" s="155"/>
      <c r="F46" s="155"/>
      <c r="G46" s="155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5"/>
      <c r="V46" s="157"/>
      <c r="W46" s="155"/>
    </row>
    <row r="47" spans="1:23" s="81" customFormat="1" ht="15" customHeight="1" outlineLevel="1">
      <c r="A47" s="71"/>
      <c r="B47" s="82" t="s">
        <v>93</v>
      </c>
      <c r="C47" s="153"/>
      <c r="D47" s="155"/>
      <c r="E47" s="85"/>
      <c r="F47" s="85"/>
      <c r="G47" s="155"/>
      <c r="H47" s="84"/>
      <c r="I47" s="84"/>
      <c r="J47" s="84"/>
      <c r="K47" s="84"/>
      <c r="L47" s="84"/>
      <c r="M47" s="84"/>
      <c r="N47" s="84"/>
      <c r="O47" s="84"/>
      <c r="P47" s="158"/>
      <c r="Q47" s="158"/>
      <c r="R47" s="158"/>
      <c r="S47" s="158"/>
      <c r="T47" s="90"/>
      <c r="U47" s="88"/>
      <c r="V47" s="87">
        <f>SUM(I47:T47)</f>
        <v>0</v>
      </c>
      <c r="W47" s="155"/>
    </row>
    <row r="48" spans="1:23" s="81" customFormat="1" ht="15" customHeight="1" outlineLevel="1">
      <c r="A48" s="71"/>
      <c r="B48" s="82" t="s">
        <v>94</v>
      </c>
      <c r="C48" s="153"/>
      <c r="D48" s="155"/>
      <c r="E48" s="85"/>
      <c r="F48" s="85"/>
      <c r="G48" s="155"/>
      <c r="H48" s="84"/>
      <c r="I48" s="84">
        <f>+I45+I47</f>
        <v>0</v>
      </c>
      <c r="J48" s="84">
        <f t="shared" ref="J48:N48" si="14">+J45+J47</f>
        <v>0</v>
      </c>
      <c r="K48" s="84">
        <f t="shared" si="14"/>
        <v>0</v>
      </c>
      <c r="L48" s="84">
        <f t="shared" si="14"/>
        <v>0</v>
      </c>
      <c r="M48" s="84">
        <f t="shared" si="14"/>
        <v>0</v>
      </c>
      <c r="N48" s="84">
        <f t="shared" si="14"/>
        <v>0</v>
      </c>
      <c r="O48" s="84"/>
      <c r="P48" s="158"/>
      <c r="Q48" s="158"/>
      <c r="R48" s="158"/>
      <c r="S48" s="158"/>
      <c r="T48" s="159"/>
      <c r="U48" s="88"/>
      <c r="V48" s="87">
        <f>SUM(I48:T48)</f>
        <v>0</v>
      </c>
      <c r="W48" s="155"/>
    </row>
    <row r="49" spans="1:23" s="81" customFormat="1" ht="15" customHeight="1" outlineLevel="1">
      <c r="A49" s="71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60"/>
      <c r="Q49" s="160"/>
      <c r="R49" s="160"/>
      <c r="S49" s="160"/>
      <c r="T49" s="155"/>
      <c r="U49" s="155"/>
      <c r="V49" s="155"/>
      <c r="W49" s="155"/>
    </row>
    <row r="50" spans="1:23" s="81" customFormat="1">
      <c r="A50" s="71"/>
      <c r="B50" s="82" t="s">
        <v>95</v>
      </c>
      <c r="C50" s="161"/>
      <c r="D50" s="162">
        <v>7232163.4438283714</v>
      </c>
      <c r="E50" s="75"/>
      <c r="F50" s="75"/>
      <c r="G50" s="164">
        <f t="shared" ref="G50:H50" si="15">G45+G17+G18+G23</f>
        <v>6942731.1529123466</v>
      </c>
      <c r="H50" s="166">
        <f t="shared" si="15"/>
        <v>1757019.1268500017</v>
      </c>
      <c r="I50" s="166">
        <v>112367.4546599999</v>
      </c>
      <c r="J50" s="166">
        <v>71795.741419999904</v>
      </c>
      <c r="K50" s="166">
        <v>103744.70770999983</v>
      </c>
      <c r="L50" s="166">
        <v>107126.29049000017</v>
      </c>
      <c r="M50" s="166">
        <v>107894.11783999979</v>
      </c>
      <c r="N50" s="166">
        <v>161046.24656000015</v>
      </c>
      <c r="O50" s="166"/>
      <c r="P50" s="165"/>
      <c r="Q50" s="165"/>
      <c r="R50" s="165"/>
      <c r="S50" s="165"/>
      <c r="T50" s="167"/>
      <c r="U50" s="168"/>
      <c r="V50" s="169">
        <f>V45+V17+V18+V23</f>
        <v>0</v>
      </c>
      <c r="W50" s="163">
        <f>W45+W17+W18+W23</f>
        <v>8699750.2797623444</v>
      </c>
    </row>
    <row r="51" spans="1:23">
      <c r="A51" s="51"/>
      <c r="B51" s="59"/>
      <c r="C51" s="55"/>
      <c r="D51" s="22"/>
      <c r="E51" s="41"/>
      <c r="F51" s="41"/>
      <c r="G51" s="22"/>
      <c r="H51" s="41"/>
      <c r="I51" s="41"/>
      <c r="J51" s="41"/>
      <c r="K51" s="41"/>
      <c r="L51" s="41"/>
      <c r="M51" s="41"/>
      <c r="N51" s="41"/>
      <c r="O51" s="41"/>
      <c r="P51" s="32"/>
      <c r="Q51" s="32"/>
      <c r="R51" s="32"/>
      <c r="S51" s="32"/>
      <c r="T51" s="22"/>
      <c r="U51" s="22"/>
      <c r="V51" s="22"/>
      <c r="W51" s="22"/>
    </row>
    <row r="52" spans="1:23">
      <c r="A52" s="51"/>
      <c r="B52" s="44" t="s">
        <v>96</v>
      </c>
      <c r="C52" s="54"/>
      <c r="D52" s="19">
        <v>2249370.4438283714</v>
      </c>
      <c r="E52" s="47"/>
      <c r="F52" s="47"/>
      <c r="G52" s="20">
        <f>G50-$D$17-$D$18</f>
        <v>1959938.1529123466</v>
      </c>
      <c r="H52" s="61">
        <f t="shared" ref="H52" si="16">G52+H50</f>
        <v>3716957.2797623482</v>
      </c>
      <c r="I52" s="61">
        <v>3829324.734422348</v>
      </c>
      <c r="J52" s="61">
        <v>3901120.4758423478</v>
      </c>
      <c r="K52" s="61">
        <v>4004865.1835523476</v>
      </c>
      <c r="L52" s="61">
        <v>4111991.4740423476</v>
      </c>
      <c r="M52" s="61">
        <v>4219885.5918823471</v>
      </c>
      <c r="N52" s="61">
        <v>4380931.838442347</v>
      </c>
      <c r="O52" s="172">
        <f t="shared" ref="O52" si="17">N52+O50</f>
        <v>4380931.838442347</v>
      </c>
      <c r="P52" s="172">
        <f t="shared" ref="P52" si="18">O52+P50</f>
        <v>4380931.838442347</v>
      </c>
      <c r="Q52" s="172">
        <f t="shared" ref="Q52" si="19">P52+Q50</f>
        <v>4380931.838442347</v>
      </c>
      <c r="R52" s="172">
        <f t="shared" ref="R52" si="20">Q52+R50</f>
        <v>4380931.838442347</v>
      </c>
      <c r="S52" s="172">
        <f t="shared" ref="S52" si="21">R52+S50</f>
        <v>4380931.838442347</v>
      </c>
      <c r="T52" s="172">
        <f t="shared" ref="T52" si="22">S52+T50</f>
        <v>4380931.838442347</v>
      </c>
      <c r="U52" s="21"/>
      <c r="V52" s="31">
        <f>T52</f>
        <v>4380931.838442347</v>
      </c>
      <c r="W52" s="19">
        <f>V52</f>
        <v>4380931.838442347</v>
      </c>
    </row>
    <row r="53" spans="1:23">
      <c r="A53" s="51"/>
      <c r="B53" s="55"/>
      <c r="C53" s="55"/>
      <c r="D53" s="22"/>
      <c r="E53" s="41"/>
      <c r="F53" s="41"/>
      <c r="G53" s="22"/>
      <c r="H53" s="41"/>
      <c r="I53" s="41"/>
      <c r="J53" s="41"/>
      <c r="K53" s="41"/>
      <c r="L53" s="41"/>
      <c r="M53" s="41"/>
      <c r="N53" s="41"/>
      <c r="O53" s="41"/>
      <c r="P53" s="32"/>
      <c r="Q53" s="32"/>
      <c r="R53" s="32"/>
      <c r="S53" s="32"/>
      <c r="T53" s="22"/>
      <c r="U53" s="22"/>
      <c r="V53" s="22"/>
      <c r="W53" s="22"/>
    </row>
    <row r="54" spans="1:23">
      <c r="A54" s="51"/>
      <c r="B54" s="60" t="s">
        <v>97</v>
      </c>
      <c r="C54" s="56"/>
      <c r="D54" s="24">
        <v>0</v>
      </c>
      <c r="E54" s="47"/>
      <c r="F54" s="47"/>
      <c r="G54" s="25">
        <f>$D$17-G17</f>
        <v>1475254.1475</v>
      </c>
      <c r="H54" s="42">
        <f t="shared" ref="H54" si="23">G54-H17</f>
        <v>896458.62750000006</v>
      </c>
      <c r="I54" s="42">
        <v>868706.46750000003</v>
      </c>
      <c r="J54" s="42">
        <v>847007.33750000002</v>
      </c>
      <c r="K54" s="42">
        <v>828119.77749999997</v>
      </c>
      <c r="L54" s="42">
        <v>813095.92749999999</v>
      </c>
      <c r="M54" s="42">
        <v>799673.03749999998</v>
      </c>
      <c r="N54" s="42">
        <v>788317.0675</v>
      </c>
      <c r="O54" s="42">
        <v>788317.0675</v>
      </c>
      <c r="P54" s="33">
        <v>788317.0675</v>
      </c>
      <c r="Q54" s="33">
        <v>788317.0675</v>
      </c>
      <c r="R54" s="33">
        <v>788317.0675</v>
      </c>
      <c r="S54" s="33">
        <v>788317.0675</v>
      </c>
      <c r="T54" s="35">
        <v>788317.0675</v>
      </c>
      <c r="U54" s="26"/>
      <c r="V54" s="23">
        <f>T54</f>
        <v>788317.0675</v>
      </c>
      <c r="W54" s="24">
        <f>V54</f>
        <v>788317.0675</v>
      </c>
    </row>
    <row r="55" spans="1:23">
      <c r="A55" s="51"/>
      <c r="B55" s="55"/>
      <c r="C55" s="55"/>
      <c r="D55" s="22"/>
      <c r="E55" s="41"/>
      <c r="F55" s="41"/>
      <c r="G55" s="22"/>
      <c r="H55" s="41"/>
      <c r="I55" s="41"/>
      <c r="J55" s="41"/>
      <c r="K55" s="41"/>
      <c r="L55" s="41"/>
      <c r="M55" s="41"/>
      <c r="N55" s="41"/>
      <c r="O55" s="41"/>
      <c r="P55" s="32"/>
      <c r="Q55" s="32"/>
      <c r="R55" s="32"/>
      <c r="S55" s="32"/>
      <c r="T55" s="22"/>
      <c r="U55" s="22"/>
      <c r="V55" s="22"/>
      <c r="W55" s="22"/>
    </row>
    <row r="56" spans="1:23">
      <c r="A56" s="51"/>
      <c r="B56" s="27" t="s">
        <v>98</v>
      </c>
      <c r="C56" s="28"/>
      <c r="D56" s="29">
        <v>0.28514481219509463</v>
      </c>
      <c r="E56" s="48"/>
      <c r="F56" s="48"/>
      <c r="G56" s="29">
        <f>G45/$D$17</f>
        <v>0.52717345289920947</v>
      </c>
      <c r="H56" s="29">
        <f t="shared" ref="H56" si="24">H45/$D$17</f>
        <v>0.2282200250136803</v>
      </c>
      <c r="I56" s="29">
        <v>1.6086336030474109E-2</v>
      </c>
      <c r="J56" s="29">
        <v>9.1962708727182131E-3</v>
      </c>
      <c r="K56" s="29">
        <v>1.6210022827040066E-2</v>
      </c>
      <c r="L56" s="29">
        <v>1.7701847945583844E-2</v>
      </c>
      <c r="M56" s="29">
        <v>1.8215129861535343E-2</v>
      </c>
      <c r="N56" s="29">
        <v>2.9335091740035325E-2</v>
      </c>
      <c r="O56" s="29">
        <v>2.7396412510685631E-2</v>
      </c>
      <c r="P56" s="34">
        <v>2.8800301219228511E-2</v>
      </c>
      <c r="Q56" s="34">
        <v>1.965498720243905E-2</v>
      </c>
      <c r="R56" s="34">
        <v>2.2072289215122935E-2</v>
      </c>
      <c r="S56" s="34">
        <v>9.2494697475698114E-3</v>
      </c>
      <c r="T56" s="29">
        <v>1.3616827636770124E-2</v>
      </c>
      <c r="U56" s="30"/>
      <c r="V56" s="28">
        <f>V45/$D$17</f>
        <v>0</v>
      </c>
      <c r="W56" s="29">
        <f>W45/$D$17</f>
        <v>0.75539347791288913</v>
      </c>
    </row>
    <row r="57" spans="1:23">
      <c r="A57" s="51"/>
      <c r="B57" s="40"/>
      <c r="C57" s="40"/>
      <c r="D57" s="5"/>
      <c r="E57" s="40"/>
      <c r="F57" s="4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>
      <c r="A58" s="51"/>
      <c r="B58" s="514" t="s">
        <v>26</v>
      </c>
      <c r="C58" s="40"/>
      <c r="D58" s="36"/>
      <c r="E58" s="40"/>
      <c r="F58" s="40"/>
      <c r="G58" s="37"/>
      <c r="H58" s="37"/>
      <c r="I58" s="517">
        <v>42736</v>
      </c>
      <c r="J58" s="517">
        <v>42767</v>
      </c>
      <c r="K58" s="517">
        <v>42795</v>
      </c>
      <c r="L58" s="517">
        <v>42826</v>
      </c>
      <c r="M58" s="517">
        <v>42856</v>
      </c>
      <c r="N58" s="517">
        <v>42887</v>
      </c>
      <c r="O58" s="517">
        <v>42917</v>
      </c>
      <c r="P58" s="517">
        <v>42948</v>
      </c>
      <c r="Q58" s="517">
        <v>42979</v>
      </c>
      <c r="R58" s="517">
        <v>43009</v>
      </c>
      <c r="S58" s="517">
        <v>43040</v>
      </c>
      <c r="T58" s="517">
        <v>43070</v>
      </c>
      <c r="U58" s="512" t="s">
        <v>118</v>
      </c>
      <c r="V58" s="518" t="s">
        <v>113</v>
      </c>
      <c r="W58" s="5"/>
    </row>
    <row r="59" spans="1:23">
      <c r="A59" s="51"/>
      <c r="B59" s="514"/>
      <c r="C59" s="40"/>
      <c r="D59" s="36"/>
      <c r="E59" s="40"/>
      <c r="F59" s="40"/>
      <c r="G59" s="37"/>
      <c r="H59" s="3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3"/>
      <c r="V59" s="519"/>
      <c r="W59" s="5"/>
    </row>
    <row r="60" spans="1:23">
      <c r="A60" s="51"/>
      <c r="B60" s="62" t="str">
        <f>'Profitability of ROP TVMs'!A3</f>
        <v>1101</v>
      </c>
      <c r="C60" s="40"/>
      <c r="D60" s="38"/>
      <c r="E60" s="40"/>
      <c r="F60" s="40"/>
      <c r="G60" s="38"/>
      <c r="H60" s="38"/>
      <c r="I60" s="43">
        <f>'Profitability of ROP TVMs'!AS3</f>
        <v>3528.6264704001624</v>
      </c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5"/>
    </row>
    <row r="61" spans="1:23">
      <c r="A61" s="51"/>
      <c r="B61" s="62" t="str">
        <f>'Profitability of ROP TVMs'!A4</f>
        <v>1102</v>
      </c>
      <c r="C61" s="40"/>
      <c r="D61" s="38"/>
      <c r="E61" s="40"/>
      <c r="F61" s="40"/>
      <c r="G61" s="38"/>
      <c r="H61" s="38"/>
      <c r="I61" s="43">
        <f>'Profitability of ROP TVMs'!AS4</f>
        <v>2266.6346772369998</v>
      </c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5"/>
    </row>
    <row r="62" spans="1:23">
      <c r="B62" s="62" t="str">
        <f>'Profitability of ROP TVMs'!A5</f>
        <v>1103</v>
      </c>
      <c r="D62" s="38"/>
      <c r="G62" s="38"/>
      <c r="H62" s="38"/>
      <c r="I62" s="43">
        <f>'Profitability of ROP TVMs'!AS5</f>
        <v>2810.4345657282211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5"/>
    </row>
    <row r="63" spans="1:23">
      <c r="B63" s="62" t="str">
        <f>'Profitability of ROP TVMs'!A6</f>
        <v>1104</v>
      </c>
      <c r="D63" s="38"/>
      <c r="G63" s="38"/>
      <c r="H63" s="38"/>
      <c r="I63" s="43">
        <f>'Profitability of ROP TVMs'!AS6</f>
        <v>4966.8740842538418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5"/>
    </row>
    <row r="64" spans="1:23">
      <c r="B64" s="62" t="str">
        <f>'Profitability of ROP TVMs'!A7</f>
        <v>1105</v>
      </c>
      <c r="D64" s="38"/>
      <c r="G64" s="38"/>
      <c r="H64" s="38"/>
      <c r="I64" s="43">
        <f>'Profitability of ROP TVMs'!AS7</f>
        <v>2277.2994435412229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5"/>
    </row>
    <row r="65" spans="2:23">
      <c r="B65" s="62" t="str">
        <f>'Profitability of ROP TVMs'!A8</f>
        <v>1106</v>
      </c>
      <c r="D65" s="38"/>
      <c r="G65" s="38"/>
      <c r="H65" s="38"/>
      <c r="I65" s="43">
        <f>'Profitability of ROP TVMs'!AS8</f>
        <v>2649.8724482098833</v>
      </c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5"/>
    </row>
    <row r="66" spans="2:23">
      <c r="B66" s="62" t="str">
        <f>'Profitability of ROP TVMs'!A9</f>
        <v>1107</v>
      </c>
      <c r="D66" s="38"/>
      <c r="G66" s="38"/>
      <c r="H66" s="38"/>
      <c r="I66" s="43">
        <f>'Profitability of ROP TVMs'!AS9</f>
        <v>2437.4107435304832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5"/>
    </row>
    <row r="67" spans="2:23">
      <c r="B67" s="62" t="str">
        <f>'Profitability of ROP TVMs'!A10</f>
        <v>1108</v>
      </c>
      <c r="D67" s="38"/>
      <c r="G67" s="38"/>
      <c r="H67" s="38"/>
      <c r="I67" s="43">
        <f>'Profitability of ROP TVMs'!AS10</f>
        <v>2392.8494557743097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5"/>
    </row>
    <row r="68" spans="2:23">
      <c r="B68" s="62" t="str">
        <f>'Profitability of ROP TVMs'!A11</f>
        <v>1109</v>
      </c>
      <c r="D68" s="38"/>
      <c r="G68" s="38"/>
      <c r="H68" s="38"/>
      <c r="I68" s="43">
        <f>'Profitability of ROP TVMs'!AS11</f>
        <v>2254.9148785915659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5"/>
    </row>
    <row r="69" spans="2:23">
      <c r="B69" s="62" t="str">
        <f>'Profitability of ROP TVMs'!A12</f>
        <v>1110</v>
      </c>
      <c r="D69" s="38"/>
      <c r="G69" s="38"/>
      <c r="H69" s="38"/>
      <c r="I69" s="43">
        <f>'Profitability of ROP TVMs'!AS12</f>
        <v>2271.4891462931046</v>
      </c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5"/>
    </row>
    <row r="70" spans="2:23">
      <c r="B70" s="62" t="str">
        <f>'Profitability of ROP TVMs'!A13</f>
        <v>1111</v>
      </c>
      <c r="D70" s="38"/>
      <c r="G70" s="38"/>
      <c r="H70" s="38"/>
      <c r="I70" s="43">
        <f>'Profitability of ROP TVMs'!AS13</f>
        <v>0</v>
      </c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5"/>
    </row>
    <row r="71" spans="2:23">
      <c r="B71" s="62" t="str">
        <f>'Profitability of ROP TVMs'!A14</f>
        <v>1112</v>
      </c>
      <c r="D71" s="38"/>
      <c r="G71" s="38"/>
      <c r="H71" s="38"/>
      <c r="I71" s="43">
        <f>'Profitability of ROP TVMs'!AS14</f>
        <v>0</v>
      </c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5"/>
    </row>
    <row r="72" spans="2:23">
      <c r="B72" s="62" t="str">
        <f>'Profitability of ROP TVMs'!A15</f>
        <v>1113</v>
      </c>
      <c r="D72" s="38"/>
      <c r="G72" s="38"/>
      <c r="H72" s="38"/>
      <c r="I72" s="43">
        <f>'Profitability of ROP TVMs'!AS15</f>
        <v>0</v>
      </c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5"/>
    </row>
    <row r="73" spans="2:23">
      <c r="B73" s="62" t="str">
        <f>'Profitability of ROP TVMs'!A16</f>
        <v>1114</v>
      </c>
      <c r="D73" s="38"/>
      <c r="G73" s="38"/>
      <c r="H73" s="38"/>
      <c r="I73" s="43">
        <f>'Profitability of ROP TVMs'!AS16</f>
        <v>0</v>
      </c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5"/>
    </row>
    <row r="74" spans="2:23">
      <c r="B74" s="62" t="str">
        <f>'Profitability of ROP TVMs'!A17</f>
        <v>1203</v>
      </c>
      <c r="D74" s="38"/>
      <c r="G74" s="38"/>
      <c r="H74" s="38"/>
      <c r="I74" s="43">
        <f>'Profitability of ROP TVMs'!AS17</f>
        <v>1996.0304613968349</v>
      </c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5"/>
    </row>
    <row r="75" spans="2:23">
      <c r="B75" s="62" t="str">
        <f>'Profitability of ROP TVMs'!A18</f>
        <v>1204</v>
      </c>
      <c r="D75" s="38"/>
      <c r="G75" s="38"/>
      <c r="H75" s="38"/>
      <c r="I75" s="43">
        <f>'Profitability of ROP TVMs'!AS18</f>
        <v>598.76054041220868</v>
      </c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5"/>
    </row>
    <row r="76" spans="2:23">
      <c r="B76" s="62" t="str">
        <f>'Profitability of ROP TVMs'!A19</f>
        <v>1205</v>
      </c>
      <c r="D76" s="38"/>
      <c r="G76" s="38"/>
      <c r="H76" s="38"/>
      <c r="I76" s="43">
        <f>'Profitability of ROP TVMs'!AS19</f>
        <v>-1083.4670658926611</v>
      </c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5"/>
    </row>
    <row r="77" spans="2:23">
      <c r="B77" s="62" t="str">
        <f>'Profitability of ROP TVMs'!A20</f>
        <v>1206</v>
      </c>
      <c r="D77" s="38"/>
      <c r="G77" s="38"/>
      <c r="H77" s="38"/>
      <c r="I77" s="43">
        <f>'Profitability of ROP TVMs'!AS20</f>
        <v>-35.37310209821635</v>
      </c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5"/>
    </row>
    <row r="78" spans="2:23">
      <c r="B78" s="62" t="str">
        <f>'Profitability of ROP TVMs'!A21</f>
        <v>1207</v>
      </c>
      <c r="D78" s="39"/>
      <c r="G78" s="39"/>
      <c r="H78" s="39"/>
      <c r="I78" s="43">
        <f>'Profitability of ROP TVMs'!AS21</f>
        <v>-430.98447570377766</v>
      </c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6"/>
    </row>
    <row r="79" spans="2:23">
      <c r="B79" s="62" t="str">
        <f>'Profitability of ROP TVMs'!A22</f>
        <v>1208</v>
      </c>
      <c r="D79" s="38"/>
      <c r="G79" s="38"/>
      <c r="H79" s="38"/>
      <c r="I79" s="43">
        <f>'Profitability of ROP TVMs'!AS22</f>
        <v>-293.97391318052496</v>
      </c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5"/>
    </row>
    <row r="80" spans="2:23">
      <c r="B80" s="62" t="str">
        <f>'Profitability of ROP TVMs'!A23</f>
        <v>1209</v>
      </c>
      <c r="D80" s="38"/>
      <c r="G80" s="38"/>
      <c r="H80" s="38"/>
      <c r="I80" s="43">
        <f>'Profitability of ROP TVMs'!AS23</f>
        <v>-934.07549795198383</v>
      </c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5"/>
    </row>
    <row r="81" spans="2:23">
      <c r="B81" s="62" t="str">
        <f>'Profitability of ROP TVMs'!A24</f>
        <v>1210</v>
      </c>
      <c r="D81" s="39"/>
      <c r="G81" s="39"/>
      <c r="H81" s="39"/>
      <c r="I81" s="43">
        <f>'Profitability of ROP TVMs'!AS24</f>
        <v>2107.907299815779</v>
      </c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6"/>
    </row>
    <row r="82" spans="2:23">
      <c r="B82" s="62" t="str">
        <f>'Profitability of ROP TVMs'!A25</f>
        <v>1211</v>
      </c>
      <c r="D82" s="39"/>
      <c r="G82" s="39"/>
      <c r="H82" s="39"/>
      <c r="I82" s="43">
        <f>'Profitability of ROP TVMs'!AS25</f>
        <v>548.49399421073713</v>
      </c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5"/>
    </row>
    <row r="83" spans="2:23">
      <c r="B83" s="62" t="str">
        <f>'Profitability of ROP TVMs'!A26</f>
        <v>1212</v>
      </c>
      <c r="D83" s="38"/>
      <c r="G83" s="38"/>
      <c r="H83" s="38"/>
      <c r="I83" s="43">
        <f>'Profitability of ROP TVMs'!AS26</f>
        <v>-2096.9960958181023</v>
      </c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5"/>
    </row>
    <row r="84" spans="2:23">
      <c r="B84" s="62" t="str">
        <f>'Profitability of ROP TVMs'!A27</f>
        <v>1213</v>
      </c>
      <c r="D84" s="38"/>
      <c r="G84" s="38"/>
      <c r="H84" s="38"/>
      <c r="I84" s="43">
        <f>'Profitability of ROP TVMs'!AS27</f>
        <v>-2039.1939786228354</v>
      </c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5"/>
    </row>
    <row r="85" spans="2:23">
      <c r="B85" s="62" t="str">
        <f>'Profitability of ROP TVMs'!A28</f>
        <v>1215</v>
      </c>
      <c r="D85" s="38"/>
      <c r="G85" s="38"/>
      <c r="H85" s="38"/>
      <c r="I85" s="43">
        <f>'Profitability of ROP TVMs'!AS28</f>
        <v>1224.4672767777315</v>
      </c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5"/>
    </row>
    <row r="86" spans="2:23">
      <c r="B86" s="62" t="str">
        <f>'Profitability of ROP TVMs'!A29</f>
        <v>1216</v>
      </c>
      <c r="D86" s="38"/>
      <c r="G86" s="38"/>
      <c r="H86" s="38"/>
      <c r="I86" s="43">
        <f>'Profitability of ROP TVMs'!AS29</f>
        <v>-2610.165555662441</v>
      </c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5"/>
    </row>
    <row r="87" spans="2:23">
      <c r="B87" s="62" t="str">
        <f>'Profitability of ROP TVMs'!A30</f>
        <v>1217</v>
      </c>
      <c r="D87" s="38"/>
      <c r="G87" s="38"/>
      <c r="H87" s="38"/>
      <c r="I87" s="43">
        <f>'Profitability of ROP TVMs'!AS30</f>
        <v>408.20058617219729</v>
      </c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5"/>
    </row>
    <row r="88" spans="2:23">
      <c r="B88" s="62" t="str">
        <f>'Profitability of ROP TVMs'!A31</f>
        <v>1219</v>
      </c>
      <c r="D88" s="38"/>
      <c r="G88" s="38"/>
      <c r="H88" s="38"/>
      <c r="I88" s="43">
        <f>'Profitability of ROP TVMs'!AS31</f>
        <v>-2482.6632928911195</v>
      </c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5"/>
    </row>
    <row r="89" spans="2:23">
      <c r="B89" s="62" t="str">
        <f>'Profitability of ROP TVMs'!A32</f>
        <v>1220</v>
      </c>
      <c r="D89" s="38"/>
      <c r="G89" s="38"/>
      <c r="H89" s="38"/>
      <c r="I89" s="43">
        <f>'Profitability of ROP TVMs'!AS32</f>
        <v>0</v>
      </c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5"/>
    </row>
    <row r="90" spans="2:23">
      <c r="B90" s="62" t="str">
        <f>'Profitability of ROP TVMs'!A33</f>
        <v>1221</v>
      </c>
      <c r="D90" s="38"/>
      <c r="G90" s="38"/>
      <c r="H90" s="38"/>
      <c r="I90" s="43">
        <f>'Profitability of ROP TVMs'!AS33</f>
        <v>0</v>
      </c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5"/>
    </row>
    <row r="91" spans="2:23">
      <c r="B91" s="62" t="str">
        <f>'Profitability of ROP TVMs'!A34</f>
        <v>1222</v>
      </c>
      <c r="D91" s="38"/>
      <c r="G91" s="38"/>
      <c r="H91" s="38"/>
      <c r="I91" s="43">
        <f>'Profitability of ROP TVMs'!AS34</f>
        <v>2686.7195277532428</v>
      </c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5"/>
    </row>
    <row r="92" spans="2:23">
      <c r="B92" s="62" t="str">
        <f>'Profitability of ROP TVMs'!A35</f>
        <v>1223</v>
      </c>
      <c r="D92" s="38"/>
      <c r="G92" s="38"/>
      <c r="H92" s="38"/>
      <c r="I92" s="43">
        <f>'Profitability of ROP TVMs'!AS35</f>
        <v>-526.67061504444814</v>
      </c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5"/>
    </row>
    <row r="93" spans="2:23">
      <c r="B93" s="62" t="str">
        <f>'Profitability of ROP TVMs'!A36</f>
        <v>1224</v>
      </c>
      <c r="D93" s="38"/>
      <c r="G93" s="38"/>
      <c r="H93" s="38"/>
      <c r="I93" s="43">
        <f>'Profitability of ROP TVMs'!AS36</f>
        <v>1928.3524218085495</v>
      </c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5"/>
    </row>
    <row r="94" spans="2:23">
      <c r="B94" s="62" t="str">
        <f>'Profitability of ROP TVMs'!A37</f>
        <v>1225</v>
      </c>
      <c r="D94" s="38"/>
      <c r="G94" s="38"/>
      <c r="H94" s="38"/>
      <c r="I94" s="43">
        <f>'Profitability of ROP TVMs'!AS37</f>
        <v>3218.5970098566095</v>
      </c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5"/>
    </row>
    <row r="95" spans="2:23">
      <c r="B95" s="62" t="str">
        <f>'Profitability of ROP TVMs'!A38</f>
        <v>1226</v>
      </c>
      <c r="D95" s="38"/>
      <c r="G95" s="38"/>
      <c r="H95" s="38"/>
      <c r="I95" s="43">
        <f>'Profitability of ROP TVMs'!AS38</f>
        <v>-748.49532099828957</v>
      </c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5"/>
    </row>
    <row r="96" spans="2:23">
      <c r="B96" s="62" t="str">
        <f>'Profitability of ROP TVMs'!A39</f>
        <v>1227</v>
      </c>
      <c r="D96" s="38"/>
      <c r="G96" s="38"/>
      <c r="H96" s="38"/>
      <c r="I96" s="43">
        <f>'Profitability of ROP TVMs'!AS39</f>
        <v>0</v>
      </c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5"/>
    </row>
    <row r="97" spans="2:23">
      <c r="B97" s="62" t="str">
        <f>'Profitability of ROP TVMs'!A40</f>
        <v>1228</v>
      </c>
      <c r="D97" s="38"/>
      <c r="G97" s="38"/>
      <c r="H97" s="38"/>
      <c r="I97" s="43">
        <f>'Profitability of ROP TVMs'!AS40</f>
        <v>-1689.9291530415028</v>
      </c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5"/>
    </row>
    <row r="98" spans="2:23">
      <c r="B98" s="62" t="str">
        <f>'Profitability of ROP TVMs'!A41</f>
        <v>1229</v>
      </c>
      <c r="D98" s="38"/>
      <c r="G98" s="38"/>
      <c r="H98" s="38"/>
      <c r="I98" s="43">
        <f>'Profitability of ROP TVMs'!AS41</f>
        <v>-1639.977208766104</v>
      </c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5"/>
    </row>
    <row r="99" spans="2:23">
      <c r="B99" s="62" t="str">
        <f>'Profitability of ROP TVMs'!A42</f>
        <v>1230</v>
      </c>
      <c r="D99" s="39"/>
      <c r="G99" s="39"/>
      <c r="H99" s="39"/>
      <c r="I99" s="43">
        <f>'Profitability of ROP TVMs'!AS42</f>
        <v>-2464.8166912715496</v>
      </c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5"/>
    </row>
    <row r="100" spans="2:23">
      <c r="B100" s="62" t="str">
        <f>'Profitability of ROP TVMs'!A43</f>
        <v>1231</v>
      </c>
      <c r="D100" s="38"/>
      <c r="G100" s="38"/>
      <c r="H100" s="38"/>
      <c r="I100" s="43">
        <f>'Profitability of ROP TVMs'!AS43</f>
        <v>0</v>
      </c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5"/>
    </row>
    <row r="101" spans="2:23">
      <c r="B101" s="62" t="str">
        <f>'Profitability of ROP TVMs'!A44</f>
        <v>1232</v>
      </c>
      <c r="D101" s="38"/>
      <c r="G101" s="38"/>
      <c r="H101" s="38"/>
      <c r="I101" s="43">
        <f>'Profitability of ROP TVMs'!AS44</f>
        <v>0</v>
      </c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5"/>
    </row>
    <row r="102" spans="2:23">
      <c r="B102" s="62" t="str">
        <f>'Profitability of ROP TVMs'!A45</f>
        <v>1233</v>
      </c>
      <c r="D102" s="39"/>
      <c r="G102" s="39"/>
      <c r="H102" s="39"/>
      <c r="I102" s="43">
        <f>'Profitability of ROP TVMs'!AS45</f>
        <v>-2007.5661554516935</v>
      </c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6"/>
    </row>
    <row r="103" spans="2:23">
      <c r="B103" s="62" t="str">
        <f>'Profitability of ROP TVMs'!A46</f>
        <v>1234</v>
      </c>
      <c r="D103" s="39"/>
      <c r="G103" s="39"/>
      <c r="H103" s="39"/>
      <c r="I103" s="43">
        <f>'Profitability of ROP TVMs'!AS46</f>
        <v>-666.3420909581439</v>
      </c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6"/>
    </row>
    <row r="104" spans="2:23">
      <c r="B104" s="62" t="str">
        <f>'Profitability of ROP TVMs'!A47</f>
        <v>1235</v>
      </c>
      <c r="D104" s="38"/>
      <c r="G104" s="38"/>
      <c r="H104" s="38"/>
      <c r="I104" s="43">
        <f>'Profitability of ROP TVMs'!AS47</f>
        <v>146.71062071075767</v>
      </c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5"/>
    </row>
    <row r="105" spans="2:23">
      <c r="B105" s="62" t="str">
        <f>'Profitability of ROP TVMs'!A48</f>
        <v>1236</v>
      </c>
      <c r="D105" s="38"/>
      <c r="G105" s="38"/>
      <c r="H105" s="38"/>
      <c r="I105" s="43">
        <f>'Profitability of ROP TVMs'!AS48</f>
        <v>0</v>
      </c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5"/>
    </row>
    <row r="106" spans="2:23">
      <c r="B106" s="62" t="str">
        <f>'Profitability of ROP TVMs'!A49</f>
        <v>1237</v>
      </c>
      <c r="D106" s="38"/>
      <c r="G106" s="38"/>
      <c r="H106" s="38"/>
      <c r="I106" s="43">
        <f>'Profitability of ROP TVMs'!AS49</f>
        <v>653.78177616113544</v>
      </c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5"/>
    </row>
    <row r="107" spans="2:23">
      <c r="B107" s="62" t="str">
        <f>'Profitability of ROP TVMs'!A50</f>
        <v>1238</v>
      </c>
      <c r="D107" s="38"/>
      <c r="G107" s="38"/>
      <c r="H107" s="38"/>
      <c r="I107" s="43">
        <f>'Profitability of ROP TVMs'!AS50</f>
        <v>0</v>
      </c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5"/>
    </row>
    <row r="108" spans="2:23">
      <c r="B108" s="62" t="str">
        <f>'Profitability of ROP TVMs'!A51</f>
        <v>1239</v>
      </c>
      <c r="D108" s="38"/>
      <c r="G108" s="38"/>
      <c r="H108" s="38"/>
      <c r="I108" s="43">
        <f>'Profitability of ROP TVMs'!AS51</f>
        <v>2849.4927905872019</v>
      </c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5"/>
    </row>
    <row r="109" spans="2:23">
      <c r="B109" s="62" t="str">
        <f>'Profitability of ROP TVMs'!A52</f>
        <v>1240</v>
      </c>
      <c r="D109" s="38"/>
      <c r="G109" s="38"/>
      <c r="H109" s="38"/>
      <c r="I109" s="43">
        <f>'Profitability of ROP TVMs'!AS52</f>
        <v>0</v>
      </c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5"/>
    </row>
    <row r="110" spans="2:23">
      <c r="B110" s="62" t="str">
        <f>'Profitability of ROP TVMs'!A53</f>
        <v>1241</v>
      </c>
      <c r="D110" s="38"/>
      <c r="G110" s="38"/>
      <c r="H110" s="38"/>
      <c r="I110" s="43">
        <f>'Profitability of ROP TVMs'!AS53</f>
        <v>-306.24098197676039</v>
      </c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5"/>
    </row>
    <row r="111" spans="2:23">
      <c r="B111" s="62" t="str">
        <f>'Profitability of ROP TVMs'!A54</f>
        <v>1242</v>
      </c>
      <c r="D111" s="38"/>
      <c r="G111" s="38"/>
      <c r="H111" s="38"/>
      <c r="I111" s="43">
        <f>'Profitability of ROP TVMs'!AS54</f>
        <v>0</v>
      </c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5"/>
    </row>
    <row r="112" spans="2:23">
      <c r="B112" s="62" t="str">
        <f>'Profitability of ROP TVMs'!A55</f>
        <v>1243</v>
      </c>
      <c r="D112" s="38"/>
      <c r="G112" s="38"/>
      <c r="H112" s="38"/>
      <c r="I112" s="43">
        <f>'Profitability of ROP TVMs'!AS55</f>
        <v>-1001.097791645316</v>
      </c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5"/>
    </row>
    <row r="113" spans="2:23">
      <c r="B113" s="62" t="str">
        <f>'Profitability of ROP TVMs'!A56</f>
        <v>1244</v>
      </c>
      <c r="D113" s="38"/>
      <c r="G113" s="38"/>
      <c r="H113" s="38"/>
      <c r="I113" s="43">
        <f>'Profitability of ROP TVMs'!AS56</f>
        <v>394.92093042690976</v>
      </c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5"/>
    </row>
    <row r="114" spans="2:23">
      <c r="B114" s="62" t="str">
        <f>'Profitability of ROP TVMs'!A57</f>
        <v>1245</v>
      </c>
      <c r="D114" s="38"/>
      <c r="G114" s="38"/>
      <c r="H114" s="38"/>
      <c r="I114" s="43">
        <f>'Profitability of ROP TVMs'!AS57</f>
        <v>0</v>
      </c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5"/>
    </row>
    <row r="115" spans="2:23">
      <c r="B115" s="62" t="str">
        <f>'Profitability of ROP TVMs'!A58</f>
        <v>1246</v>
      </c>
      <c r="D115" s="38"/>
      <c r="G115" s="38"/>
      <c r="H115" s="38"/>
      <c r="I115" s="43">
        <f>'Profitability of ROP TVMs'!AS58</f>
        <v>-1701.379036232652</v>
      </c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5"/>
    </row>
    <row r="116" spans="2:23">
      <c r="B116" s="62" t="str">
        <f>'Profitability of ROP TVMs'!A59</f>
        <v>1247</v>
      </c>
      <c r="I116" s="43">
        <f>'Profitability of ROP TVMs'!AS59</f>
        <v>675.17453668771759</v>
      </c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</row>
    <row r="117" spans="2:23">
      <c r="B117" s="62" t="str">
        <f>'Profitability of ROP TVMs'!A60</f>
        <v>1248</v>
      </c>
      <c r="I117" s="43">
        <f>'Profitability of ROP TVMs'!AS60</f>
        <v>168.62253386348266</v>
      </c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</row>
    <row r="118" spans="2:23">
      <c r="B118" s="62" t="str">
        <f>'Profitability of ROP TVMs'!A61</f>
        <v>1249</v>
      </c>
      <c r="I118" s="43">
        <f>'Profitability of ROP TVMs'!AS61</f>
        <v>-1097.9134200699898</v>
      </c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</row>
    <row r="119" spans="2:23">
      <c r="B119" s="62" t="str">
        <f>'Profitability of ROP TVMs'!A62</f>
        <v>1250</v>
      </c>
      <c r="I119" s="43">
        <f>'Profitability of ROP TVMs'!AS62</f>
        <v>-21.748340514765005</v>
      </c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</row>
    <row r="120" spans="2:23">
      <c r="B120" s="62" t="str">
        <f>'Profitability of ROP TVMs'!A63</f>
        <v>1251</v>
      </c>
      <c r="I120" s="43">
        <f>'Profitability of ROP TVMs'!AS63</f>
        <v>-2404.0806160917555</v>
      </c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</row>
    <row r="121" spans="2:23">
      <c r="B121" s="62" t="str">
        <f>'Profitability of ROP TVMs'!A64</f>
        <v>1252</v>
      </c>
      <c r="I121" s="43">
        <f>'Profitability of ROP TVMs'!AS64</f>
        <v>-1849.2582677691553</v>
      </c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</row>
    <row r="122" spans="2:23">
      <c r="B122" s="62" t="str">
        <f>'Profitability of ROP TVMs'!A65</f>
        <v>1253</v>
      </c>
      <c r="I122" s="43">
        <f>'Profitability of ROP TVMs'!AS65</f>
        <v>-2167.4685228896833</v>
      </c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</row>
    <row r="123" spans="2:23">
      <c r="B123" s="62" t="str">
        <f>'Profitability of ROP TVMs'!A66</f>
        <v>1254</v>
      </c>
      <c r="I123" s="43">
        <f>'Profitability of ROP TVMs'!AS66</f>
        <v>877.51924683018706</v>
      </c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</row>
    <row r="124" spans="2:23">
      <c r="B124" s="62" t="str">
        <f>'Profitability of ROP TVMs'!A67</f>
        <v>1255</v>
      </c>
      <c r="I124" s="43">
        <f>'Profitability of ROP TVMs'!AS67</f>
        <v>-1504.007272060785</v>
      </c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</row>
    <row r="125" spans="2:23">
      <c r="B125" s="62" t="str">
        <f>'Profitability of ROP TVMs'!A68</f>
        <v>1256</v>
      </c>
      <c r="I125" s="43">
        <f>'Profitability of ROP TVMs'!AS68</f>
        <v>-1131.0551648495143</v>
      </c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</row>
    <row r="126" spans="2:23">
      <c r="B126" s="62" t="str">
        <f>'Profitability of ROP TVMs'!A69</f>
        <v>1257</v>
      </c>
      <c r="I126" s="43">
        <f>'Profitability of ROP TVMs'!AS69</f>
        <v>-528.33825401769127</v>
      </c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</row>
    <row r="127" spans="2:23">
      <c r="B127" s="62" t="str">
        <f>'Profitability of ROP TVMs'!A70</f>
        <v>1259</v>
      </c>
      <c r="I127" s="43">
        <f>'Profitability of ROP TVMs'!AS70</f>
        <v>508.56018009357695</v>
      </c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</row>
    <row r="128" spans="2:23">
      <c r="B128" s="62" t="str">
        <f>'Profitability of ROP TVMs'!A71</f>
        <v>1261</v>
      </c>
      <c r="I128" s="43">
        <f>'Profitability of ROP TVMs'!AS71</f>
        <v>-317.81563385585855</v>
      </c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</row>
    <row r="129" spans="2:22">
      <c r="B129" s="62" t="str">
        <f>'Profitability of ROP TVMs'!A72</f>
        <v>1262</v>
      </c>
      <c r="I129" s="43">
        <f>'Profitability of ROP TVMs'!AS72</f>
        <v>1347.1110025395583</v>
      </c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</row>
    <row r="130" spans="2:22">
      <c r="B130" s="62" t="str">
        <f>'Profitability of ROP TVMs'!A73</f>
        <v>1263</v>
      </c>
      <c r="I130" s="43">
        <f>'Profitability of ROP TVMs'!AS73</f>
        <v>4343.7414330075226</v>
      </c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</row>
    <row r="131" spans="2:22">
      <c r="B131" s="62" t="str">
        <f>'Profitability of ROP TVMs'!A74</f>
        <v>1264</v>
      </c>
      <c r="I131" s="43">
        <f>'Profitability of ROP TVMs'!AS74</f>
        <v>-1111.6444029278214</v>
      </c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</row>
    <row r="132" spans="2:22">
      <c r="B132" s="62" t="str">
        <f>'Profitability of ROP TVMs'!A75</f>
        <v>1265</v>
      </c>
      <c r="I132" s="43">
        <f>'Profitability of ROP TVMs'!AS75</f>
        <v>-1050.2574283866061</v>
      </c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spans="2:22">
      <c r="B133" s="62" t="str">
        <f>'Profitability of ROP TVMs'!A76</f>
        <v>1266</v>
      </c>
      <c r="I133" s="43">
        <f>'Profitability of ROP TVMs'!AS76</f>
        <v>465.45609825298038</v>
      </c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</row>
    <row r="134" spans="2:22">
      <c r="B134" s="62" t="str">
        <f>'Profitability of ROP TVMs'!A77</f>
        <v>1267</v>
      </c>
      <c r="I134" s="43">
        <f>'Profitability of ROP TVMs'!AS77</f>
        <v>-451.99300610207069</v>
      </c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</row>
    <row r="135" spans="2:22" ht="14.1" customHeight="1">
      <c r="B135" s="62" t="str">
        <f>'Profitability of ROP TVMs'!A78</f>
        <v>1268</v>
      </c>
      <c r="I135" s="43">
        <f>'Profitability of ROP TVMs'!AS78</f>
        <v>2283.8272885232609</v>
      </c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170"/>
    </row>
    <row r="136" spans="2:22">
      <c r="B136" s="62" t="str">
        <f>'Profitability of ROP TVMs'!A79</f>
        <v>1269</v>
      </c>
      <c r="I136" s="43">
        <f>'Profitability of ROP TVMs'!AS79</f>
        <v>-1475.6344949559232</v>
      </c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170"/>
    </row>
    <row r="137" spans="2:22">
      <c r="B137" s="62" t="str">
        <f>'Profitability of ROP TVMs'!A80</f>
        <v>1270</v>
      </c>
      <c r="I137" s="43">
        <f>'Profitability of ROP TVMs'!AS80</f>
        <v>-181.0665139053508</v>
      </c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170"/>
    </row>
    <row r="138" spans="2:22">
      <c r="B138" s="62" t="str">
        <f>'Profitability of ROP TVMs'!A81</f>
        <v>1271</v>
      </c>
      <c r="I138" s="43">
        <f>'Profitability of ROP TVMs'!AS81</f>
        <v>740.26785856107836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170"/>
    </row>
    <row r="139" spans="2:22">
      <c r="B139" s="62" t="str">
        <f>'Profitability of ROP TVMs'!A82</f>
        <v>1272</v>
      </c>
      <c r="I139" s="43">
        <f>'Profitability of ROP TVMs'!AS82</f>
        <v>-895.82471809473145</v>
      </c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170"/>
    </row>
    <row r="140" spans="2:22">
      <c r="B140" s="62" t="str">
        <f>'Profitability of ROP TVMs'!A83</f>
        <v>1273</v>
      </c>
      <c r="I140" s="43">
        <f>'Profitability of ROP TVMs'!AS83</f>
        <v>1848.6466802146288</v>
      </c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170"/>
    </row>
    <row r="141" spans="2:22">
      <c r="B141" s="62" t="str">
        <f>'Profitability of ROP TVMs'!A84</f>
        <v>1274</v>
      </c>
      <c r="I141" s="43">
        <f>'Profitability of ROP TVMs'!AS84</f>
        <v>493.22725984308454</v>
      </c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170"/>
    </row>
    <row r="142" spans="2:22">
      <c r="B142" s="62" t="str">
        <f>'Profitability of ROP TVMs'!A85</f>
        <v>1275</v>
      </c>
      <c r="I142" s="43">
        <f>'Profitability of ROP TVMs'!AS85</f>
        <v>1465.6110092861215</v>
      </c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170"/>
    </row>
    <row r="143" spans="2:22">
      <c r="B143" s="62" t="str">
        <f>'Profitability of ROP TVMs'!A86</f>
        <v>1277</v>
      </c>
      <c r="I143" s="43">
        <f>'Profitability of ROP TVMs'!AS86</f>
        <v>-2026.2011844584731</v>
      </c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170"/>
    </row>
    <row r="144" spans="2:22">
      <c r="B144" s="62" t="str">
        <f>'Profitability of ROP TVMs'!A87</f>
        <v>1278</v>
      </c>
      <c r="I144" s="43">
        <f>'Profitability of ROP TVMs'!AS87</f>
        <v>-2005.2474037245124</v>
      </c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170"/>
    </row>
    <row r="145" spans="2:22">
      <c r="B145" s="62" t="str">
        <f>'Profitability of ROP TVMs'!A88</f>
        <v>1286</v>
      </c>
      <c r="I145" s="43">
        <f>'Profitability of ROP TVMs'!AS88</f>
        <v>171.57990989927612</v>
      </c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170"/>
    </row>
    <row r="146" spans="2:22">
      <c r="B146" s="62" t="str">
        <f>'Profitability of ROP TVMs'!A89</f>
        <v>1287</v>
      </c>
      <c r="I146" s="43">
        <f>'Profitability of ROP TVMs'!AS89</f>
        <v>2728.5784293248798</v>
      </c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170"/>
    </row>
    <row r="147" spans="2:22">
      <c r="B147" s="62" t="str">
        <f>'Profitability of ROP TVMs'!A90</f>
        <v>1288</v>
      </c>
      <c r="I147" s="43">
        <f>'Profitability of ROP TVMs'!AS90</f>
        <v>2714.8187036522604</v>
      </c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170"/>
    </row>
    <row r="148" spans="2:22">
      <c r="B148" s="62" t="str">
        <f>'Profitability of ROP TVMs'!A91</f>
        <v>1289</v>
      </c>
      <c r="I148" s="43">
        <f>'Profitability of ROP TVMs'!AS91</f>
        <v>-1178.0934121988287</v>
      </c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170"/>
    </row>
    <row r="149" spans="2:22">
      <c r="B149" s="62" t="str">
        <f>'Profitability of ROP TVMs'!A92</f>
        <v>1290</v>
      </c>
      <c r="I149" s="43">
        <f>'Profitability of ROP TVMs'!AS92</f>
        <v>-920.75903812440902</v>
      </c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170"/>
    </row>
    <row r="150" spans="2:22">
      <c r="B150" s="62" t="str">
        <f>'Profitability of ROP TVMs'!A93</f>
        <v>1291</v>
      </c>
      <c r="I150" s="43">
        <f>'Profitability of ROP TVMs'!AS93</f>
        <v>-885.77272841903778</v>
      </c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170"/>
    </row>
    <row r="151" spans="2:22">
      <c r="B151" s="62" t="str">
        <f>'Profitability of ROP TVMs'!A94</f>
        <v>1292</v>
      </c>
      <c r="I151" s="43">
        <f>'Profitability of ROP TVMs'!AS94</f>
        <v>2447.7865243189826</v>
      </c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170"/>
    </row>
    <row r="152" spans="2:22">
      <c r="B152" s="62" t="str">
        <f>'Profitability of ROP TVMs'!A95</f>
        <v>1293</v>
      </c>
      <c r="I152" s="43">
        <f>'Profitability of ROP TVMs'!AS95</f>
        <v>2608.9267034199966</v>
      </c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170"/>
    </row>
    <row r="153" spans="2:22">
      <c r="B153" s="62" t="str">
        <f>'Profitability of ROP TVMs'!A96</f>
        <v>1294</v>
      </c>
      <c r="I153" s="43">
        <f>'Profitability of ROP TVMs'!AS96</f>
        <v>657.43211170540144</v>
      </c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170"/>
    </row>
    <row r="154" spans="2:22">
      <c r="B154" s="62" t="str">
        <f>'Profitability of ROP TVMs'!A97</f>
        <v>1295</v>
      </c>
      <c r="I154" s="43">
        <f>'Profitability of ROP TVMs'!AS97</f>
        <v>428.96930590115608</v>
      </c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170"/>
    </row>
    <row r="155" spans="2:22">
      <c r="B155" s="62" t="str">
        <f>'Profitability of ROP TVMs'!A98</f>
        <v>1296</v>
      </c>
      <c r="I155" s="43">
        <f>'Profitability of ROP TVMs'!AS98</f>
        <v>-689.70929826749671</v>
      </c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170"/>
    </row>
    <row r="156" spans="2:22">
      <c r="B156" s="62" t="str">
        <f>'Profitability of ROP TVMs'!A99</f>
        <v>1297</v>
      </c>
      <c r="I156" s="43">
        <f>'Profitability of ROP TVMs'!AS99</f>
        <v>-301.20119750223466</v>
      </c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170"/>
    </row>
    <row r="157" spans="2:22">
      <c r="B157" s="62" t="str">
        <f>'Profitability of ROP TVMs'!A100</f>
        <v>1298</v>
      </c>
      <c r="I157" s="43">
        <f>'Profitability of ROP TVMs'!AS100</f>
        <v>-373.6799340272014</v>
      </c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170"/>
    </row>
    <row r="158" spans="2:22">
      <c r="B158" s="62" t="str">
        <f>'Profitability of ROP TVMs'!A101</f>
        <v>1299</v>
      </c>
      <c r="I158" s="43">
        <f>'Profitability of ROP TVMs'!AS101</f>
        <v>-1038.1311990544154</v>
      </c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170"/>
    </row>
    <row r="159" spans="2:22">
      <c r="B159" s="62" t="str">
        <f>'Profitability of ROP TVMs'!A102</f>
        <v>RAZEM</v>
      </c>
      <c r="I159" s="43">
        <f>'Profitability of ROP TVMs'!AS102</f>
        <v>23228.388490098409</v>
      </c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170"/>
    </row>
  </sheetData>
  <mergeCells count="16">
    <mergeCell ref="U58:U59"/>
    <mergeCell ref="B58:B59"/>
    <mergeCell ref="U1:V1"/>
    <mergeCell ref="T58:T59"/>
    <mergeCell ref="I58:I59"/>
    <mergeCell ref="L58:L59"/>
    <mergeCell ref="M58:M59"/>
    <mergeCell ref="N58:N59"/>
    <mergeCell ref="O58:O59"/>
    <mergeCell ref="P58:P59"/>
    <mergeCell ref="Q58:Q59"/>
    <mergeCell ref="R58:R59"/>
    <mergeCell ref="S58:S59"/>
    <mergeCell ref="J58:J59"/>
    <mergeCell ref="K58:K59"/>
    <mergeCell ref="V58:V59"/>
  </mergeCells>
  <conditionalFormatting sqref="I60:V159">
    <cfRule type="cellIs" dxfId="291" priority="3" stopIfTrue="1" operator="lessThan">
      <formula>0</formula>
    </cfRule>
    <cfRule type="cellIs" dxfId="290" priority="4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7598-7B80-4EAC-8B35-014BD6EA587E}">
  <dimension ref="A1:TH118"/>
  <sheetViews>
    <sheetView topLeftCell="PP1" zoomScale="70" zoomScaleNormal="70" workbookViewId="0">
      <pane ySplit="1" topLeftCell="A103" activePane="bottomLeft" state="frozen"/>
      <selection pane="bottomLeft" activeCell="A3" sqref="A3:A115"/>
    </sheetView>
  </sheetViews>
  <sheetFormatPr defaultColWidth="8.85546875" defaultRowHeight="15" outlineLevelCol="1"/>
  <cols>
    <col min="1" max="1" width="6" style="3" bestFit="1" customWidth="1"/>
    <col min="2" max="2" width="27.5703125" style="3" bestFit="1" customWidth="1"/>
    <col min="3" max="3" width="10.85546875" style="4" hidden="1" customWidth="1" outlineLevel="1"/>
    <col min="4" max="4" width="10.140625" style="4" hidden="1" customWidth="1" outlineLevel="1"/>
    <col min="5" max="5" width="10.85546875" style="4" hidden="1" customWidth="1" outlineLevel="1"/>
    <col min="6" max="13" width="9.140625" style="4" hidden="1" customWidth="1" outlineLevel="1"/>
    <col min="14" max="16" width="10.85546875" style="4" hidden="1" customWidth="1" outlineLevel="1"/>
    <col min="17" max="17" width="11" style="4" customWidth="1" collapsed="1"/>
    <col min="18" max="27" width="9.140625" style="4" hidden="1" customWidth="1" outlineLevel="1"/>
    <col min="28" max="28" width="9.140625" style="4" customWidth="1" collapsed="1"/>
    <col min="29" max="43" width="9.140625" style="4" hidden="1" customWidth="1" outlineLevel="1"/>
    <col min="44" max="44" width="9.140625" style="4" customWidth="1" collapsed="1"/>
    <col min="45" max="45" width="9.85546875" style="4" customWidth="1"/>
    <col min="46" max="46" width="10.140625" style="4" hidden="1" customWidth="1" outlineLevel="1"/>
    <col min="47" max="47" width="10.85546875" style="4" hidden="1" customWidth="1" outlineLevel="1"/>
    <col min="48" max="55" width="8.5703125" style="4" hidden="1" customWidth="1" outlineLevel="1"/>
    <col min="56" max="59" width="10.85546875" style="4" hidden="1" customWidth="1" outlineLevel="1"/>
    <col min="60" max="60" width="11" style="4" customWidth="1" collapsed="1"/>
    <col min="61" max="70" width="8.5703125" style="4" hidden="1" customWidth="1" outlineLevel="1"/>
    <col min="71" max="71" width="8.85546875" style="4" customWidth="1" collapsed="1"/>
    <col min="72" max="86" width="8.5703125" style="4" hidden="1" customWidth="1" outlineLevel="1"/>
    <col min="87" max="87" width="8.85546875" style="4" customWidth="1" collapsed="1"/>
    <col min="88" max="88" width="9.85546875" style="4" customWidth="1"/>
    <col min="89" max="89" width="10.140625" style="4" hidden="1" customWidth="1" outlineLevel="1"/>
    <col min="90" max="90" width="10.85546875" style="4" hidden="1" customWidth="1" outlineLevel="1"/>
    <col min="91" max="98" width="8.5703125" style="4" hidden="1" customWidth="1" outlineLevel="1"/>
    <col min="99" max="102" width="10.85546875" style="4" hidden="1" customWidth="1" outlineLevel="1"/>
    <col min="103" max="103" width="11" style="4" customWidth="1" collapsed="1"/>
    <col min="104" max="113" width="8.5703125" style="4" hidden="1" customWidth="1" outlineLevel="1"/>
    <col min="114" max="114" width="8.85546875" style="4" customWidth="1" collapsed="1"/>
    <col min="115" max="129" width="8.5703125" style="4" hidden="1" customWidth="1" outlineLevel="1"/>
    <col min="130" max="130" width="8.85546875" style="4" customWidth="1" collapsed="1"/>
    <col min="131" max="131" width="9.85546875" style="4" customWidth="1"/>
    <col min="132" max="132" width="10.140625" style="4" hidden="1" customWidth="1" outlineLevel="1"/>
    <col min="133" max="133" width="10.85546875" style="4" hidden="1" customWidth="1" outlineLevel="1"/>
    <col min="134" max="141" width="8.5703125" style="4" hidden="1" customWidth="1" outlineLevel="1"/>
    <col min="142" max="145" width="10.85546875" style="4" hidden="1" customWidth="1" outlineLevel="1"/>
    <col min="146" max="146" width="11" style="4" customWidth="1" collapsed="1"/>
    <col min="147" max="156" width="8.5703125" style="4" hidden="1" customWidth="1" outlineLevel="1"/>
    <col min="157" max="157" width="8.85546875" style="4" customWidth="1" collapsed="1"/>
    <col min="158" max="172" width="8.5703125" style="4" hidden="1" customWidth="1" outlineLevel="1"/>
    <col min="173" max="173" width="8.85546875" style="4" customWidth="1" collapsed="1"/>
    <col min="174" max="174" width="9.85546875" style="4" customWidth="1"/>
    <col min="175" max="175" width="10.140625" style="4" hidden="1" customWidth="1" outlineLevel="1"/>
    <col min="176" max="176" width="10.85546875" style="4" hidden="1" customWidth="1" outlineLevel="1"/>
    <col min="177" max="184" width="8.5703125" style="4" hidden="1" customWidth="1" outlineLevel="1"/>
    <col min="185" max="188" width="10.85546875" style="4" hidden="1" customWidth="1" outlineLevel="1"/>
    <col min="189" max="189" width="11" style="4" customWidth="1" collapsed="1"/>
    <col min="190" max="199" width="8.5703125" style="4" hidden="1" customWidth="1" outlineLevel="1"/>
    <col min="200" max="200" width="8.85546875" style="4" customWidth="1" collapsed="1"/>
    <col min="201" max="215" width="8.5703125" style="4" hidden="1" customWidth="1" outlineLevel="1"/>
    <col min="216" max="216" width="8.85546875" style="4" customWidth="1" collapsed="1"/>
    <col min="217" max="217" width="9.85546875" style="4" customWidth="1"/>
    <col min="218" max="218" width="10.140625" style="4" hidden="1" customWidth="1" outlineLevel="1"/>
    <col min="219" max="219" width="10.85546875" style="4" hidden="1" customWidth="1" outlineLevel="1"/>
    <col min="220" max="227" width="8.5703125" style="4" hidden="1" customWidth="1" outlineLevel="1"/>
    <col min="228" max="231" width="10.85546875" style="4" hidden="1" customWidth="1" outlineLevel="1"/>
    <col min="232" max="232" width="11" style="4" customWidth="1" collapsed="1"/>
    <col min="233" max="242" width="8.5703125" style="4" hidden="1" customWidth="1" outlineLevel="1"/>
    <col min="243" max="243" width="8.85546875" style="4" customWidth="1" collapsed="1"/>
    <col min="244" max="258" width="8.5703125" style="4" hidden="1" customWidth="1" outlineLevel="1"/>
    <col min="259" max="259" width="8.85546875" style="4" customWidth="1" collapsed="1"/>
    <col min="260" max="260" width="9.85546875" style="4" customWidth="1"/>
    <col min="261" max="261" width="10.140625" style="4" hidden="1" customWidth="1" outlineLevel="1"/>
    <col min="262" max="262" width="10.85546875" style="4" hidden="1" customWidth="1" outlineLevel="1"/>
    <col min="263" max="270" width="8.5703125" style="4" hidden="1" customWidth="1" outlineLevel="1"/>
    <col min="271" max="274" width="10.85546875" style="4" hidden="1" customWidth="1" outlineLevel="1"/>
    <col min="275" max="275" width="11" style="4" customWidth="1" collapsed="1"/>
    <col min="276" max="285" width="8.5703125" style="4" hidden="1" customWidth="1" outlineLevel="1"/>
    <col min="286" max="286" width="8.85546875" style="4" customWidth="1" collapsed="1"/>
    <col min="287" max="301" width="8.5703125" style="4" hidden="1" customWidth="1" outlineLevel="1"/>
    <col min="302" max="302" width="8.85546875" style="4" customWidth="1" collapsed="1"/>
    <col min="303" max="303" width="9.85546875" style="4" customWidth="1"/>
    <col min="304" max="304" width="10.140625" style="4" hidden="1" customWidth="1" outlineLevel="1"/>
    <col min="305" max="305" width="10.85546875" style="4" hidden="1" customWidth="1" outlineLevel="1"/>
    <col min="306" max="313" width="8.5703125" style="4" hidden="1" customWidth="1" outlineLevel="1"/>
    <col min="314" max="317" width="10.85546875" style="4" hidden="1" customWidth="1" outlineLevel="1"/>
    <col min="318" max="318" width="11" style="4" customWidth="1" collapsed="1"/>
    <col min="319" max="328" width="8.5703125" style="4" hidden="1" customWidth="1" outlineLevel="1"/>
    <col min="329" max="329" width="8.85546875" style="4" customWidth="1" collapsed="1"/>
    <col min="330" max="344" width="8.5703125" style="4" hidden="1" customWidth="1" outlineLevel="1"/>
    <col min="345" max="345" width="8.85546875" style="4" customWidth="1" collapsed="1"/>
    <col min="346" max="346" width="9.85546875" style="4" customWidth="1"/>
    <col min="347" max="347" width="10.140625" style="4" hidden="1" customWidth="1" outlineLevel="1"/>
    <col min="348" max="348" width="10.85546875" style="4" hidden="1" customWidth="1" outlineLevel="1"/>
    <col min="349" max="356" width="8.5703125" style="4" hidden="1" customWidth="1" outlineLevel="1"/>
    <col min="357" max="360" width="10.85546875" style="4" hidden="1" customWidth="1" outlineLevel="1"/>
    <col min="361" max="361" width="11" style="4" customWidth="1" collapsed="1"/>
    <col min="362" max="371" width="8.5703125" style="4" hidden="1" customWidth="1" outlineLevel="1"/>
    <col min="372" max="372" width="8.85546875" style="4" customWidth="1" collapsed="1"/>
    <col min="373" max="387" width="8.5703125" style="4" hidden="1" customWidth="1" outlineLevel="1"/>
    <col min="388" max="388" width="8.85546875" style="4" customWidth="1" collapsed="1"/>
    <col min="389" max="389" width="9.85546875" style="4" customWidth="1"/>
    <col min="390" max="390" width="10.140625" style="4" hidden="1" customWidth="1" outlineLevel="1"/>
    <col min="391" max="391" width="10.85546875" style="4" hidden="1" customWidth="1" outlineLevel="1"/>
    <col min="392" max="399" width="8.5703125" style="4" hidden="1" customWidth="1" outlineLevel="1"/>
    <col min="400" max="403" width="10.85546875" style="4" hidden="1" customWidth="1" outlineLevel="1"/>
    <col min="404" max="404" width="11" style="4" customWidth="1" collapsed="1"/>
    <col min="405" max="414" width="8.5703125" style="4" hidden="1" customWidth="1" outlineLevel="1"/>
    <col min="415" max="415" width="8.85546875" style="4" customWidth="1" collapsed="1"/>
    <col min="416" max="430" width="8.5703125" style="4" hidden="1" customWidth="1" outlineLevel="1"/>
    <col min="431" max="431" width="8.85546875" style="4" customWidth="1" collapsed="1"/>
    <col min="432" max="432" width="9.85546875" style="4" customWidth="1"/>
    <col min="433" max="433" width="10.140625" style="4" hidden="1" customWidth="1" outlineLevel="1"/>
    <col min="434" max="434" width="10.85546875" style="4" hidden="1" customWidth="1" outlineLevel="1"/>
    <col min="435" max="442" width="8.5703125" style="4" hidden="1" customWidth="1" outlineLevel="1"/>
    <col min="443" max="446" width="10.85546875" style="4" hidden="1" customWidth="1" outlineLevel="1"/>
    <col min="447" max="447" width="11" style="4" customWidth="1" collapsed="1"/>
    <col min="448" max="457" width="8.5703125" style="4" hidden="1" customWidth="1" outlineLevel="1"/>
    <col min="458" max="458" width="8.85546875" style="4" customWidth="1" collapsed="1"/>
    <col min="459" max="473" width="8.5703125" style="4" hidden="1" customWidth="1" outlineLevel="1"/>
    <col min="474" max="474" width="8.85546875" style="4" customWidth="1" collapsed="1"/>
    <col min="475" max="475" width="9.85546875" style="4" customWidth="1"/>
    <col min="476" max="476" width="10.140625" style="4" hidden="1" customWidth="1" outlineLevel="1"/>
    <col min="477" max="477" width="10.85546875" style="4" hidden="1" customWidth="1" outlineLevel="1"/>
    <col min="478" max="485" width="8.5703125" style="4" hidden="1" customWidth="1" outlineLevel="1"/>
    <col min="486" max="489" width="10.85546875" style="4" hidden="1" customWidth="1" outlineLevel="1"/>
    <col min="490" max="490" width="11" style="4" customWidth="1" collapsed="1"/>
    <col min="491" max="500" width="8.5703125" style="4" hidden="1" customWidth="1" outlineLevel="1"/>
    <col min="501" max="501" width="8.85546875" style="4" customWidth="1" collapsed="1"/>
    <col min="502" max="516" width="8.5703125" style="4" hidden="1" customWidth="1" outlineLevel="1"/>
    <col min="517" max="517" width="8.85546875" style="4" customWidth="1" collapsed="1"/>
    <col min="518" max="518" width="9.85546875" style="4" customWidth="1"/>
    <col min="519" max="519" width="11.5703125" customWidth="1"/>
    <col min="520" max="520" width="10" bestFit="1" customWidth="1"/>
    <col min="522" max="522" width="12" customWidth="1"/>
    <col min="523" max="523" width="13.5703125" customWidth="1"/>
    <col min="524" max="524" width="14" customWidth="1"/>
    <col min="525" max="525" width="88.5703125" bestFit="1" customWidth="1"/>
  </cols>
  <sheetData>
    <row r="1" spans="1:528" ht="15.75" thickBot="1">
      <c r="A1" s="520" t="s">
        <v>25</v>
      </c>
      <c r="B1" s="520" t="s">
        <v>26</v>
      </c>
      <c r="C1" s="184"/>
      <c r="D1" s="522">
        <v>45292</v>
      </c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4"/>
      <c r="Q1" s="503">
        <v>45292</v>
      </c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5"/>
      <c r="AT1" s="492">
        <v>45292</v>
      </c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4"/>
      <c r="BG1" s="198"/>
      <c r="BH1" s="503">
        <v>45323</v>
      </c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4"/>
      <c r="CF1" s="504"/>
      <c r="CG1" s="504"/>
      <c r="CH1" s="504"/>
      <c r="CI1" s="504"/>
      <c r="CJ1" s="505"/>
      <c r="CK1" s="492">
        <v>45352</v>
      </c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4"/>
      <c r="CX1" s="198"/>
      <c r="CY1" s="503">
        <v>45352</v>
      </c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4"/>
      <c r="DO1" s="504"/>
      <c r="DP1" s="504"/>
      <c r="DQ1" s="504"/>
      <c r="DR1" s="504"/>
      <c r="DS1" s="504"/>
      <c r="DT1" s="504"/>
      <c r="DU1" s="504"/>
      <c r="DV1" s="504"/>
      <c r="DW1" s="504"/>
      <c r="DX1" s="504"/>
      <c r="DY1" s="504"/>
      <c r="DZ1" s="504"/>
      <c r="EA1" s="505"/>
      <c r="EB1" s="492">
        <v>45383</v>
      </c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4"/>
      <c r="EO1" s="198"/>
      <c r="EP1" s="503">
        <v>45383</v>
      </c>
      <c r="EQ1" s="504"/>
      <c r="ER1" s="504"/>
      <c r="ES1" s="504"/>
      <c r="ET1" s="504"/>
      <c r="EU1" s="504"/>
      <c r="EV1" s="504"/>
      <c r="EW1" s="504"/>
      <c r="EX1" s="504"/>
      <c r="EY1" s="504"/>
      <c r="EZ1" s="504"/>
      <c r="FA1" s="504"/>
      <c r="FB1" s="504"/>
      <c r="FC1" s="504"/>
      <c r="FD1" s="504"/>
      <c r="FE1" s="504"/>
      <c r="FF1" s="504"/>
      <c r="FG1" s="504"/>
      <c r="FH1" s="504"/>
      <c r="FI1" s="504"/>
      <c r="FJ1" s="504"/>
      <c r="FK1" s="504"/>
      <c r="FL1" s="504"/>
      <c r="FM1" s="504"/>
      <c r="FN1" s="504"/>
      <c r="FO1" s="504"/>
      <c r="FP1" s="504"/>
      <c r="FQ1" s="504"/>
      <c r="FR1" s="505"/>
      <c r="FS1" s="492">
        <v>45413</v>
      </c>
      <c r="FT1" s="493"/>
      <c r="FU1" s="493"/>
      <c r="FV1" s="493"/>
      <c r="FW1" s="493"/>
      <c r="FX1" s="493"/>
      <c r="FY1" s="493"/>
      <c r="FZ1" s="493"/>
      <c r="GA1" s="493"/>
      <c r="GB1" s="493"/>
      <c r="GC1" s="493"/>
      <c r="GD1" s="493"/>
      <c r="GE1" s="494"/>
      <c r="GF1" s="198"/>
      <c r="GG1" s="492">
        <v>45413</v>
      </c>
      <c r="GH1" s="493"/>
      <c r="GI1" s="493"/>
      <c r="GJ1" s="493"/>
      <c r="GK1" s="493"/>
      <c r="GL1" s="493"/>
      <c r="GM1" s="493"/>
      <c r="GN1" s="493"/>
      <c r="GO1" s="493"/>
      <c r="GP1" s="493"/>
      <c r="GQ1" s="493"/>
      <c r="GR1" s="493"/>
      <c r="GS1" s="493"/>
      <c r="GT1" s="493"/>
      <c r="GU1" s="493"/>
      <c r="GV1" s="493"/>
      <c r="GW1" s="493"/>
      <c r="GX1" s="493"/>
      <c r="GY1" s="493"/>
      <c r="GZ1" s="493"/>
      <c r="HA1" s="493"/>
      <c r="HB1" s="493"/>
      <c r="HC1" s="493"/>
      <c r="HD1" s="493"/>
      <c r="HE1" s="493"/>
      <c r="HF1" s="493"/>
      <c r="HG1" s="493"/>
      <c r="HH1" s="493"/>
      <c r="HI1" s="494"/>
      <c r="HJ1" s="492">
        <v>45444</v>
      </c>
      <c r="HK1" s="493"/>
      <c r="HL1" s="493"/>
      <c r="HM1" s="493"/>
      <c r="HN1" s="493"/>
      <c r="HO1" s="493"/>
      <c r="HP1" s="493"/>
      <c r="HQ1" s="493"/>
      <c r="HR1" s="493"/>
      <c r="HS1" s="493"/>
      <c r="HT1" s="493"/>
      <c r="HU1" s="493"/>
      <c r="HV1" s="494"/>
      <c r="HW1" s="198"/>
      <c r="HX1" s="525">
        <v>45444</v>
      </c>
      <c r="HY1" s="526"/>
      <c r="HZ1" s="526"/>
      <c r="IA1" s="526"/>
      <c r="IB1" s="526"/>
      <c r="IC1" s="526"/>
      <c r="ID1" s="526"/>
      <c r="IE1" s="526"/>
      <c r="IF1" s="526"/>
      <c r="IG1" s="526"/>
      <c r="IH1" s="526"/>
      <c r="II1" s="526"/>
      <c r="IJ1" s="526"/>
      <c r="IK1" s="526"/>
      <c r="IL1" s="526"/>
      <c r="IM1" s="526"/>
      <c r="IN1" s="526"/>
      <c r="IO1" s="526"/>
      <c r="IP1" s="526"/>
      <c r="IQ1" s="526"/>
      <c r="IR1" s="526"/>
      <c r="IS1" s="526"/>
      <c r="IT1" s="526"/>
      <c r="IU1" s="526"/>
      <c r="IV1" s="526"/>
      <c r="IW1" s="526"/>
      <c r="IX1" s="526"/>
      <c r="IY1" s="526"/>
      <c r="IZ1" s="527"/>
      <c r="JA1" s="492">
        <v>45474</v>
      </c>
      <c r="JB1" s="493"/>
      <c r="JC1" s="493"/>
      <c r="JD1" s="493"/>
      <c r="JE1" s="493"/>
      <c r="JF1" s="493"/>
      <c r="JG1" s="493"/>
      <c r="JH1" s="493"/>
      <c r="JI1" s="493"/>
      <c r="JJ1" s="493"/>
      <c r="JK1" s="493"/>
      <c r="JL1" s="493"/>
      <c r="JM1" s="494"/>
      <c r="JN1" s="198"/>
      <c r="JO1" s="492">
        <v>45474</v>
      </c>
      <c r="JP1" s="493"/>
      <c r="JQ1" s="493"/>
      <c r="JR1" s="493"/>
      <c r="JS1" s="493"/>
      <c r="JT1" s="493"/>
      <c r="JU1" s="493"/>
      <c r="JV1" s="493"/>
      <c r="JW1" s="493"/>
      <c r="JX1" s="493"/>
      <c r="JY1" s="493"/>
      <c r="JZ1" s="493"/>
      <c r="KA1" s="493"/>
      <c r="KB1" s="493"/>
      <c r="KC1" s="493"/>
      <c r="KD1" s="493"/>
      <c r="KE1" s="493"/>
      <c r="KF1" s="493"/>
      <c r="KG1" s="493"/>
      <c r="KH1" s="493"/>
      <c r="KI1" s="493"/>
      <c r="KJ1" s="493"/>
      <c r="KK1" s="493"/>
      <c r="KL1" s="493"/>
      <c r="KM1" s="493"/>
      <c r="KN1" s="493"/>
      <c r="KO1" s="493"/>
      <c r="KP1" s="493"/>
      <c r="KQ1" s="494"/>
      <c r="KR1" s="492">
        <v>45505</v>
      </c>
      <c r="KS1" s="493"/>
      <c r="KT1" s="493"/>
      <c r="KU1" s="493"/>
      <c r="KV1" s="493"/>
      <c r="KW1" s="493"/>
      <c r="KX1" s="493"/>
      <c r="KY1" s="493"/>
      <c r="KZ1" s="493"/>
      <c r="LA1" s="493"/>
      <c r="LB1" s="493"/>
      <c r="LC1" s="493"/>
      <c r="LD1" s="494"/>
      <c r="LE1" s="198"/>
      <c r="LF1" s="525">
        <v>45505</v>
      </c>
      <c r="LG1" s="526"/>
      <c r="LH1" s="526"/>
      <c r="LI1" s="526"/>
      <c r="LJ1" s="526"/>
      <c r="LK1" s="526"/>
      <c r="LL1" s="526"/>
      <c r="LM1" s="526"/>
      <c r="LN1" s="526"/>
      <c r="LO1" s="526"/>
      <c r="LP1" s="526"/>
      <c r="LQ1" s="526"/>
      <c r="LR1" s="526"/>
      <c r="LS1" s="526"/>
      <c r="LT1" s="526"/>
      <c r="LU1" s="526"/>
      <c r="LV1" s="526"/>
      <c r="LW1" s="526"/>
      <c r="LX1" s="526"/>
      <c r="LY1" s="526"/>
      <c r="LZ1" s="526"/>
      <c r="MA1" s="526"/>
      <c r="MB1" s="526"/>
      <c r="MC1" s="526"/>
      <c r="MD1" s="526"/>
      <c r="ME1" s="526"/>
      <c r="MF1" s="526"/>
      <c r="MG1" s="526"/>
      <c r="MH1" s="527"/>
      <c r="MI1" s="492">
        <v>45536</v>
      </c>
      <c r="MJ1" s="493"/>
      <c r="MK1" s="493"/>
      <c r="ML1" s="493"/>
      <c r="MM1" s="493"/>
      <c r="MN1" s="493"/>
      <c r="MO1" s="493"/>
      <c r="MP1" s="493"/>
      <c r="MQ1" s="493"/>
      <c r="MR1" s="493"/>
      <c r="MS1" s="493"/>
      <c r="MT1" s="493"/>
      <c r="MU1" s="494"/>
      <c r="MV1" s="198"/>
      <c r="MW1" s="492">
        <v>45536</v>
      </c>
      <c r="MX1" s="493"/>
      <c r="MY1" s="493"/>
      <c r="MZ1" s="493"/>
      <c r="NA1" s="493"/>
      <c r="NB1" s="493"/>
      <c r="NC1" s="493"/>
      <c r="ND1" s="493"/>
      <c r="NE1" s="493"/>
      <c r="NF1" s="493"/>
      <c r="NG1" s="493"/>
      <c r="NH1" s="493"/>
      <c r="NI1" s="494"/>
      <c r="NJ1" s="492"/>
      <c r="NK1" s="493"/>
      <c r="NL1" s="493"/>
      <c r="NM1" s="493"/>
      <c r="NN1" s="493"/>
      <c r="NO1" s="493"/>
      <c r="NP1" s="493"/>
      <c r="NQ1" s="493"/>
      <c r="NR1" s="493"/>
      <c r="NS1" s="493"/>
      <c r="NT1" s="493"/>
      <c r="NU1" s="493"/>
      <c r="NV1" s="494"/>
      <c r="NW1" s="492"/>
      <c r="NX1" s="493"/>
      <c r="NY1" s="493"/>
      <c r="NZ1" s="492">
        <v>45566</v>
      </c>
      <c r="OA1" s="493"/>
      <c r="OB1" s="493"/>
      <c r="OC1" s="493"/>
      <c r="OD1" s="493"/>
      <c r="OE1" s="493"/>
      <c r="OF1" s="493"/>
      <c r="OG1" s="493"/>
      <c r="OH1" s="493"/>
      <c r="OI1" s="493"/>
      <c r="OJ1" s="493"/>
      <c r="OK1" s="493"/>
      <c r="OL1" s="494"/>
      <c r="OM1" s="198"/>
      <c r="ON1" s="492">
        <v>45566</v>
      </c>
      <c r="OO1" s="493"/>
      <c r="OP1" s="493"/>
      <c r="OQ1" s="493"/>
      <c r="OR1" s="493"/>
      <c r="OS1" s="493"/>
      <c r="OT1" s="493"/>
      <c r="OU1" s="493"/>
      <c r="OV1" s="493"/>
      <c r="OW1" s="493"/>
      <c r="OX1" s="493"/>
      <c r="OY1" s="493"/>
      <c r="OZ1" s="493"/>
      <c r="PA1" s="493"/>
      <c r="PB1" s="493"/>
      <c r="PC1" s="493"/>
      <c r="PD1" s="493"/>
      <c r="PE1" s="493"/>
      <c r="PF1" s="493"/>
      <c r="PG1" s="493"/>
      <c r="PH1" s="493"/>
      <c r="PI1" s="493"/>
      <c r="PJ1" s="493"/>
      <c r="PK1" s="493"/>
      <c r="PL1" s="493"/>
      <c r="PM1" s="493"/>
      <c r="PN1" s="493"/>
      <c r="PO1" s="493"/>
      <c r="PP1" s="494"/>
      <c r="PQ1" s="492">
        <v>45597</v>
      </c>
      <c r="PR1" s="493"/>
      <c r="PS1" s="493"/>
      <c r="PT1" s="493"/>
      <c r="PU1" s="493"/>
      <c r="PV1" s="493"/>
      <c r="PW1" s="493"/>
      <c r="PX1" s="493"/>
      <c r="PY1" s="493"/>
      <c r="PZ1" s="493"/>
      <c r="QA1" s="493"/>
      <c r="QB1" s="493"/>
      <c r="QC1" s="494"/>
      <c r="QD1" s="198"/>
      <c r="QE1" s="492">
        <v>45597</v>
      </c>
      <c r="QF1" s="493"/>
      <c r="QG1" s="493"/>
      <c r="QH1" s="493"/>
      <c r="QI1" s="493"/>
      <c r="QJ1" s="493"/>
      <c r="QK1" s="493"/>
      <c r="QL1" s="493"/>
      <c r="QM1" s="493"/>
      <c r="QN1" s="493"/>
      <c r="QO1" s="493"/>
      <c r="QP1" s="493"/>
      <c r="QQ1" s="493"/>
      <c r="QR1" s="493"/>
      <c r="QS1" s="493"/>
      <c r="QT1" s="493"/>
      <c r="QU1" s="493"/>
      <c r="QV1" s="493"/>
      <c r="QW1" s="493"/>
      <c r="QX1" s="493"/>
      <c r="QY1" s="493"/>
      <c r="QZ1" s="493"/>
      <c r="RA1" s="493"/>
      <c r="RB1" s="493"/>
      <c r="RC1" s="493"/>
      <c r="RD1" s="493"/>
      <c r="RE1" s="493"/>
      <c r="RF1" s="493"/>
      <c r="RG1" s="494"/>
      <c r="RH1" s="492">
        <v>45627</v>
      </c>
      <c r="RI1" s="493"/>
      <c r="RJ1" s="493"/>
      <c r="RK1" s="493"/>
      <c r="RL1" s="493"/>
      <c r="RM1" s="493"/>
      <c r="RN1" s="493"/>
      <c r="RO1" s="493"/>
      <c r="RP1" s="493"/>
      <c r="RQ1" s="493"/>
      <c r="RR1" s="493"/>
      <c r="RS1" s="493"/>
      <c r="RT1" s="494"/>
      <c r="RU1" s="198"/>
      <c r="RV1" s="492">
        <v>45627</v>
      </c>
      <c r="RW1" s="493"/>
      <c r="RX1" s="493"/>
      <c r="RY1" s="493"/>
      <c r="RZ1" s="493"/>
      <c r="SA1" s="493"/>
      <c r="SB1" s="493"/>
      <c r="SC1" s="493"/>
      <c r="SD1" s="493"/>
      <c r="SE1" s="493"/>
      <c r="SF1" s="493"/>
      <c r="SG1" s="493"/>
      <c r="SH1" s="493"/>
      <c r="SI1" s="493"/>
      <c r="SJ1" s="493"/>
      <c r="SK1" s="493"/>
      <c r="SL1" s="493"/>
      <c r="SM1" s="493"/>
      <c r="SN1" s="493"/>
      <c r="SO1" s="493"/>
      <c r="SP1" s="493"/>
      <c r="SQ1" s="493"/>
      <c r="SR1" s="493"/>
      <c r="SS1" s="493"/>
      <c r="ST1" s="493"/>
      <c r="SU1" s="493"/>
      <c r="SV1" s="493"/>
      <c r="SW1" s="493"/>
      <c r="SX1" s="494"/>
      <c r="SY1" s="502" t="s">
        <v>496</v>
      </c>
      <c r="SZ1" s="502"/>
      <c r="TA1" s="502"/>
      <c r="TB1" s="502"/>
    </row>
    <row r="2" spans="1:528" ht="48.75" thickBot="1">
      <c r="A2" s="521"/>
      <c r="B2" s="521"/>
      <c r="C2" s="177" t="s">
        <v>274</v>
      </c>
      <c r="D2" s="177" t="s">
        <v>1</v>
      </c>
      <c r="E2" s="177" t="s">
        <v>0</v>
      </c>
      <c r="F2" s="177" t="s">
        <v>2</v>
      </c>
      <c r="G2" s="177" t="s">
        <v>266</v>
      </c>
      <c r="H2" s="177" t="s">
        <v>61</v>
      </c>
      <c r="I2" s="177" t="s">
        <v>111</v>
      </c>
      <c r="J2" s="177" t="s">
        <v>103</v>
      </c>
      <c r="K2" s="177" t="s">
        <v>109</v>
      </c>
      <c r="L2" s="177" t="s">
        <v>119</v>
      </c>
      <c r="M2" s="177" t="s">
        <v>265</v>
      </c>
      <c r="N2" s="177" t="s">
        <v>3</v>
      </c>
      <c r="O2" s="177" t="s">
        <v>110</v>
      </c>
      <c r="P2" s="177" t="s">
        <v>267</v>
      </c>
      <c r="Q2" s="63" t="s">
        <v>4</v>
      </c>
      <c r="R2" s="177" t="s">
        <v>6</v>
      </c>
      <c r="S2" s="177" t="s">
        <v>5</v>
      </c>
      <c r="T2" s="177" t="s">
        <v>7</v>
      </c>
      <c r="U2" s="177" t="s">
        <v>268</v>
      </c>
      <c r="V2" s="177" t="s">
        <v>269</v>
      </c>
      <c r="W2" s="177" t="s">
        <v>112</v>
      </c>
      <c r="X2" s="177" t="s">
        <v>270</v>
      </c>
      <c r="Y2" s="177" t="s">
        <v>271</v>
      </c>
      <c r="Z2" s="177" t="s">
        <v>272</v>
      </c>
      <c r="AA2" s="177" t="s">
        <v>273</v>
      </c>
      <c r="AB2" s="63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115</v>
      </c>
      <c r="AI2" s="1" t="s">
        <v>14</v>
      </c>
      <c r="AJ2" s="1" t="s">
        <v>15</v>
      </c>
      <c r="AK2" s="1" t="s">
        <v>16</v>
      </c>
      <c r="AL2" s="1" t="s">
        <v>17</v>
      </c>
      <c r="AM2" s="2" t="s">
        <v>18</v>
      </c>
      <c r="AN2" s="1" t="s">
        <v>19</v>
      </c>
      <c r="AO2" s="1" t="s">
        <v>20</v>
      </c>
      <c r="AP2" s="1" t="s">
        <v>21</v>
      </c>
      <c r="AQ2" s="63" t="s">
        <v>22</v>
      </c>
      <c r="AR2" s="63" t="s">
        <v>23</v>
      </c>
      <c r="AS2" s="63" t="s">
        <v>24</v>
      </c>
      <c r="AT2" s="177" t="s">
        <v>1</v>
      </c>
      <c r="AU2" s="177" t="s">
        <v>0</v>
      </c>
      <c r="AV2" s="177" t="s">
        <v>2</v>
      </c>
      <c r="AW2" s="177" t="s">
        <v>266</v>
      </c>
      <c r="AX2" s="177" t="s">
        <v>61</v>
      </c>
      <c r="AY2" s="177" t="s">
        <v>111</v>
      </c>
      <c r="AZ2" s="177" t="s">
        <v>103</v>
      </c>
      <c r="BA2" s="177" t="s">
        <v>109</v>
      </c>
      <c r="BB2" s="177" t="s">
        <v>119</v>
      </c>
      <c r="BC2" s="177" t="s">
        <v>265</v>
      </c>
      <c r="BD2" s="177" t="s">
        <v>3</v>
      </c>
      <c r="BE2" s="177" t="s">
        <v>110</v>
      </c>
      <c r="BF2" s="177" t="s">
        <v>267</v>
      </c>
      <c r="BG2" s="177" t="s">
        <v>274</v>
      </c>
      <c r="BH2" s="63" t="s">
        <v>4</v>
      </c>
      <c r="BI2" s="177" t="s">
        <v>6</v>
      </c>
      <c r="BJ2" s="177" t="s">
        <v>5</v>
      </c>
      <c r="BK2" s="177" t="s">
        <v>7</v>
      </c>
      <c r="BL2" s="177" t="s">
        <v>268</v>
      </c>
      <c r="BM2" s="177" t="s">
        <v>269</v>
      </c>
      <c r="BN2" s="177" t="s">
        <v>112</v>
      </c>
      <c r="BO2" s="177" t="s">
        <v>270</v>
      </c>
      <c r="BP2" s="177" t="s">
        <v>271</v>
      </c>
      <c r="BQ2" s="177" t="s">
        <v>272</v>
      </c>
      <c r="BR2" s="177" t="s">
        <v>273</v>
      </c>
      <c r="BS2" s="63" t="s">
        <v>8</v>
      </c>
      <c r="BT2" s="1" t="s">
        <v>9</v>
      </c>
      <c r="BU2" s="1" t="s">
        <v>10</v>
      </c>
      <c r="BV2" s="1" t="s">
        <v>11</v>
      </c>
      <c r="BW2" s="1" t="s">
        <v>12</v>
      </c>
      <c r="BX2" s="1" t="s">
        <v>13</v>
      </c>
      <c r="BY2" s="1" t="s">
        <v>115</v>
      </c>
      <c r="BZ2" s="1" t="s">
        <v>14</v>
      </c>
      <c r="CA2" s="1" t="s">
        <v>15</v>
      </c>
      <c r="CB2" s="1" t="s">
        <v>16</v>
      </c>
      <c r="CC2" s="1" t="s">
        <v>17</v>
      </c>
      <c r="CD2" s="2" t="s">
        <v>18</v>
      </c>
      <c r="CE2" s="1" t="s">
        <v>19</v>
      </c>
      <c r="CF2" s="1" t="s">
        <v>20</v>
      </c>
      <c r="CG2" s="1" t="s">
        <v>21</v>
      </c>
      <c r="CH2" s="63" t="s">
        <v>22</v>
      </c>
      <c r="CI2" s="63" t="s">
        <v>23</v>
      </c>
      <c r="CJ2" s="63" t="s">
        <v>24</v>
      </c>
      <c r="CK2" s="177" t="s">
        <v>1</v>
      </c>
      <c r="CL2" s="177" t="s">
        <v>0</v>
      </c>
      <c r="CM2" s="177" t="s">
        <v>2</v>
      </c>
      <c r="CN2" s="177" t="s">
        <v>266</v>
      </c>
      <c r="CO2" s="177" t="s">
        <v>61</v>
      </c>
      <c r="CP2" s="177" t="s">
        <v>111</v>
      </c>
      <c r="CQ2" s="177" t="s">
        <v>103</v>
      </c>
      <c r="CR2" s="177" t="s">
        <v>109</v>
      </c>
      <c r="CS2" s="177" t="s">
        <v>119</v>
      </c>
      <c r="CT2" s="177" t="s">
        <v>265</v>
      </c>
      <c r="CU2" s="177" t="s">
        <v>3</v>
      </c>
      <c r="CV2" s="177" t="s">
        <v>110</v>
      </c>
      <c r="CW2" s="177" t="s">
        <v>267</v>
      </c>
      <c r="CX2" s="177" t="s">
        <v>274</v>
      </c>
      <c r="CY2" s="63" t="s">
        <v>4</v>
      </c>
      <c r="CZ2" s="177" t="s">
        <v>6</v>
      </c>
      <c r="DA2" s="177" t="s">
        <v>5</v>
      </c>
      <c r="DB2" s="177" t="s">
        <v>7</v>
      </c>
      <c r="DC2" s="177" t="s">
        <v>268</v>
      </c>
      <c r="DD2" s="177" t="s">
        <v>269</v>
      </c>
      <c r="DE2" s="177" t="s">
        <v>112</v>
      </c>
      <c r="DF2" s="177" t="s">
        <v>270</v>
      </c>
      <c r="DG2" s="177" t="s">
        <v>271</v>
      </c>
      <c r="DH2" s="177" t="s">
        <v>272</v>
      </c>
      <c r="DI2" s="177" t="s">
        <v>273</v>
      </c>
      <c r="DJ2" s="63" t="s">
        <v>8</v>
      </c>
      <c r="DK2" s="1" t="s">
        <v>9</v>
      </c>
      <c r="DL2" s="1" t="s">
        <v>10</v>
      </c>
      <c r="DM2" s="1" t="s">
        <v>11</v>
      </c>
      <c r="DN2" s="1" t="s">
        <v>12</v>
      </c>
      <c r="DO2" s="1" t="s">
        <v>13</v>
      </c>
      <c r="DP2" s="1" t="s">
        <v>115</v>
      </c>
      <c r="DQ2" s="1" t="s">
        <v>14</v>
      </c>
      <c r="DR2" s="1" t="s">
        <v>15</v>
      </c>
      <c r="DS2" s="1" t="s">
        <v>16</v>
      </c>
      <c r="DT2" s="1" t="s">
        <v>17</v>
      </c>
      <c r="DU2" s="2" t="s">
        <v>18</v>
      </c>
      <c r="DV2" s="1" t="s">
        <v>19</v>
      </c>
      <c r="DW2" s="1" t="s">
        <v>20</v>
      </c>
      <c r="DX2" s="1" t="s">
        <v>21</v>
      </c>
      <c r="DY2" s="63" t="s">
        <v>22</v>
      </c>
      <c r="DZ2" s="63" t="s">
        <v>23</v>
      </c>
      <c r="EA2" s="63" t="s">
        <v>24</v>
      </c>
      <c r="EB2" s="177" t="s">
        <v>1</v>
      </c>
      <c r="EC2" s="177" t="s">
        <v>0</v>
      </c>
      <c r="ED2" s="177" t="s">
        <v>2</v>
      </c>
      <c r="EE2" s="177" t="s">
        <v>266</v>
      </c>
      <c r="EF2" s="177" t="s">
        <v>61</v>
      </c>
      <c r="EG2" s="177" t="s">
        <v>111</v>
      </c>
      <c r="EH2" s="177" t="s">
        <v>103</v>
      </c>
      <c r="EI2" s="177" t="s">
        <v>109</v>
      </c>
      <c r="EJ2" s="177" t="s">
        <v>119</v>
      </c>
      <c r="EK2" s="177" t="s">
        <v>265</v>
      </c>
      <c r="EL2" s="177" t="s">
        <v>3</v>
      </c>
      <c r="EM2" s="177" t="s">
        <v>110</v>
      </c>
      <c r="EN2" s="177" t="s">
        <v>267</v>
      </c>
      <c r="EO2" s="177" t="s">
        <v>274</v>
      </c>
      <c r="EP2" s="63" t="s">
        <v>4</v>
      </c>
      <c r="EQ2" s="177" t="s">
        <v>6</v>
      </c>
      <c r="ER2" s="177" t="s">
        <v>5</v>
      </c>
      <c r="ES2" s="177" t="s">
        <v>7</v>
      </c>
      <c r="ET2" s="177" t="s">
        <v>268</v>
      </c>
      <c r="EU2" s="177" t="s">
        <v>269</v>
      </c>
      <c r="EV2" s="177" t="s">
        <v>112</v>
      </c>
      <c r="EW2" s="177" t="s">
        <v>270</v>
      </c>
      <c r="EX2" s="177" t="s">
        <v>271</v>
      </c>
      <c r="EY2" s="177" t="s">
        <v>272</v>
      </c>
      <c r="EZ2" s="177" t="s">
        <v>273</v>
      </c>
      <c r="FA2" s="63" t="s">
        <v>8</v>
      </c>
      <c r="FB2" s="1" t="s">
        <v>9</v>
      </c>
      <c r="FC2" s="1" t="s">
        <v>10</v>
      </c>
      <c r="FD2" s="1" t="s">
        <v>11</v>
      </c>
      <c r="FE2" s="1" t="s">
        <v>12</v>
      </c>
      <c r="FF2" s="1" t="s">
        <v>13</v>
      </c>
      <c r="FG2" s="1" t="s">
        <v>115</v>
      </c>
      <c r="FH2" s="1" t="s">
        <v>14</v>
      </c>
      <c r="FI2" s="1" t="s">
        <v>15</v>
      </c>
      <c r="FJ2" s="1" t="s">
        <v>16</v>
      </c>
      <c r="FK2" s="1" t="s">
        <v>17</v>
      </c>
      <c r="FL2" s="2" t="s">
        <v>18</v>
      </c>
      <c r="FM2" s="1" t="s">
        <v>19</v>
      </c>
      <c r="FN2" s="1" t="s">
        <v>20</v>
      </c>
      <c r="FO2" s="1" t="s">
        <v>21</v>
      </c>
      <c r="FP2" s="63" t="s">
        <v>22</v>
      </c>
      <c r="FQ2" s="63" t="s">
        <v>23</v>
      </c>
      <c r="FR2" s="63" t="s">
        <v>24</v>
      </c>
      <c r="FS2" s="177" t="s">
        <v>1</v>
      </c>
      <c r="FT2" s="177" t="s">
        <v>0</v>
      </c>
      <c r="FU2" s="177" t="s">
        <v>2</v>
      </c>
      <c r="FV2" s="177" t="s">
        <v>266</v>
      </c>
      <c r="FW2" s="177" t="s">
        <v>61</v>
      </c>
      <c r="FX2" s="177" t="s">
        <v>111</v>
      </c>
      <c r="FY2" s="177" t="s">
        <v>103</v>
      </c>
      <c r="FZ2" s="177" t="s">
        <v>109</v>
      </c>
      <c r="GA2" s="177" t="s">
        <v>119</v>
      </c>
      <c r="GB2" s="177" t="s">
        <v>265</v>
      </c>
      <c r="GC2" s="177" t="s">
        <v>3</v>
      </c>
      <c r="GD2" s="177" t="s">
        <v>110</v>
      </c>
      <c r="GE2" s="177" t="s">
        <v>267</v>
      </c>
      <c r="GF2" s="177" t="s">
        <v>274</v>
      </c>
      <c r="GG2" s="63" t="s">
        <v>4</v>
      </c>
      <c r="GH2" s="177" t="s">
        <v>6</v>
      </c>
      <c r="GI2" s="177" t="s">
        <v>5</v>
      </c>
      <c r="GJ2" s="177" t="s">
        <v>7</v>
      </c>
      <c r="GK2" s="177" t="s">
        <v>268</v>
      </c>
      <c r="GL2" s="177" t="s">
        <v>269</v>
      </c>
      <c r="GM2" s="177" t="s">
        <v>112</v>
      </c>
      <c r="GN2" s="177" t="s">
        <v>270</v>
      </c>
      <c r="GO2" s="177" t="s">
        <v>271</v>
      </c>
      <c r="GP2" s="177" t="s">
        <v>272</v>
      </c>
      <c r="GQ2" s="177" t="s">
        <v>273</v>
      </c>
      <c r="GR2" s="63" t="s">
        <v>8</v>
      </c>
      <c r="GS2" s="1" t="s">
        <v>9</v>
      </c>
      <c r="GT2" s="1" t="s">
        <v>10</v>
      </c>
      <c r="GU2" s="1" t="s">
        <v>11</v>
      </c>
      <c r="GV2" s="1" t="s">
        <v>12</v>
      </c>
      <c r="GW2" s="1" t="s">
        <v>13</v>
      </c>
      <c r="GX2" s="1" t="s">
        <v>115</v>
      </c>
      <c r="GY2" s="1" t="s">
        <v>14</v>
      </c>
      <c r="GZ2" s="1" t="s">
        <v>15</v>
      </c>
      <c r="HA2" s="1" t="s">
        <v>16</v>
      </c>
      <c r="HB2" s="1" t="s">
        <v>17</v>
      </c>
      <c r="HC2" s="2" t="s">
        <v>18</v>
      </c>
      <c r="HD2" s="1" t="s">
        <v>19</v>
      </c>
      <c r="HE2" s="1" t="s">
        <v>20</v>
      </c>
      <c r="HF2" s="1" t="s">
        <v>21</v>
      </c>
      <c r="HG2" s="63" t="s">
        <v>22</v>
      </c>
      <c r="HH2" s="63" t="s">
        <v>23</v>
      </c>
      <c r="HI2" s="63" t="s">
        <v>24</v>
      </c>
      <c r="HJ2" s="177" t="s">
        <v>1</v>
      </c>
      <c r="HK2" s="177" t="s">
        <v>0</v>
      </c>
      <c r="HL2" s="177" t="s">
        <v>2</v>
      </c>
      <c r="HM2" s="177" t="s">
        <v>266</v>
      </c>
      <c r="HN2" s="177" t="s">
        <v>61</v>
      </c>
      <c r="HO2" s="177" t="s">
        <v>111</v>
      </c>
      <c r="HP2" s="177" t="s">
        <v>103</v>
      </c>
      <c r="HQ2" s="177" t="s">
        <v>109</v>
      </c>
      <c r="HR2" s="177" t="s">
        <v>119</v>
      </c>
      <c r="HS2" s="177" t="s">
        <v>265</v>
      </c>
      <c r="HT2" s="177" t="s">
        <v>3</v>
      </c>
      <c r="HU2" s="177" t="s">
        <v>110</v>
      </c>
      <c r="HV2" s="177" t="s">
        <v>267</v>
      </c>
      <c r="HW2" s="177" t="s">
        <v>274</v>
      </c>
      <c r="HX2" s="63" t="s">
        <v>4</v>
      </c>
      <c r="HY2" s="177" t="s">
        <v>6</v>
      </c>
      <c r="HZ2" s="177" t="s">
        <v>5</v>
      </c>
      <c r="IA2" s="177" t="s">
        <v>7</v>
      </c>
      <c r="IB2" s="177" t="s">
        <v>268</v>
      </c>
      <c r="IC2" s="177" t="s">
        <v>269</v>
      </c>
      <c r="ID2" s="177" t="s">
        <v>112</v>
      </c>
      <c r="IE2" s="177" t="s">
        <v>270</v>
      </c>
      <c r="IF2" s="177" t="s">
        <v>271</v>
      </c>
      <c r="IG2" s="177" t="s">
        <v>272</v>
      </c>
      <c r="IH2" s="177" t="s">
        <v>273</v>
      </c>
      <c r="II2" s="63" t="s">
        <v>8</v>
      </c>
      <c r="IJ2" s="1" t="s">
        <v>9</v>
      </c>
      <c r="IK2" s="1" t="s">
        <v>10</v>
      </c>
      <c r="IL2" s="1" t="s">
        <v>11</v>
      </c>
      <c r="IM2" s="1" t="s">
        <v>12</v>
      </c>
      <c r="IN2" s="1" t="s">
        <v>13</v>
      </c>
      <c r="IO2" s="1" t="s">
        <v>115</v>
      </c>
      <c r="IP2" s="1" t="s">
        <v>14</v>
      </c>
      <c r="IQ2" s="1" t="s">
        <v>15</v>
      </c>
      <c r="IR2" s="1" t="s">
        <v>16</v>
      </c>
      <c r="IS2" s="1" t="s">
        <v>17</v>
      </c>
      <c r="IT2" s="2" t="s">
        <v>18</v>
      </c>
      <c r="IU2" s="1" t="s">
        <v>19</v>
      </c>
      <c r="IV2" s="1" t="s">
        <v>20</v>
      </c>
      <c r="IW2" s="1" t="s">
        <v>21</v>
      </c>
      <c r="IX2" s="63" t="s">
        <v>22</v>
      </c>
      <c r="IY2" s="63" t="s">
        <v>23</v>
      </c>
      <c r="IZ2" s="63" t="s">
        <v>24</v>
      </c>
      <c r="JA2" s="177" t="s">
        <v>1</v>
      </c>
      <c r="JB2" s="177" t="s">
        <v>0</v>
      </c>
      <c r="JC2" s="177" t="s">
        <v>2</v>
      </c>
      <c r="JD2" s="177" t="s">
        <v>266</v>
      </c>
      <c r="JE2" s="177" t="s">
        <v>61</v>
      </c>
      <c r="JF2" s="177" t="s">
        <v>111</v>
      </c>
      <c r="JG2" s="177" t="s">
        <v>103</v>
      </c>
      <c r="JH2" s="177" t="s">
        <v>109</v>
      </c>
      <c r="JI2" s="177" t="s">
        <v>119</v>
      </c>
      <c r="JJ2" s="177" t="s">
        <v>265</v>
      </c>
      <c r="JK2" s="177" t="s">
        <v>3</v>
      </c>
      <c r="JL2" s="177" t="s">
        <v>110</v>
      </c>
      <c r="JM2" s="177" t="s">
        <v>267</v>
      </c>
      <c r="JN2" s="177" t="s">
        <v>274</v>
      </c>
      <c r="JO2" s="63" t="s">
        <v>4</v>
      </c>
      <c r="JP2" s="177" t="s">
        <v>6</v>
      </c>
      <c r="JQ2" s="177" t="s">
        <v>5</v>
      </c>
      <c r="JR2" s="177" t="s">
        <v>7</v>
      </c>
      <c r="JS2" s="177" t="s">
        <v>268</v>
      </c>
      <c r="JT2" s="177" t="s">
        <v>269</v>
      </c>
      <c r="JU2" s="177" t="s">
        <v>112</v>
      </c>
      <c r="JV2" s="177" t="s">
        <v>270</v>
      </c>
      <c r="JW2" s="177" t="s">
        <v>271</v>
      </c>
      <c r="JX2" s="177" t="s">
        <v>272</v>
      </c>
      <c r="JY2" s="177" t="s">
        <v>273</v>
      </c>
      <c r="JZ2" s="215" t="s">
        <v>8</v>
      </c>
      <c r="KA2" s="1" t="s">
        <v>9</v>
      </c>
      <c r="KB2" s="1" t="s">
        <v>10</v>
      </c>
      <c r="KC2" s="1" t="s">
        <v>11</v>
      </c>
      <c r="KD2" s="1" t="s">
        <v>12</v>
      </c>
      <c r="KE2" s="1" t="s">
        <v>13</v>
      </c>
      <c r="KF2" s="1" t="s">
        <v>115</v>
      </c>
      <c r="KG2" s="1" t="s">
        <v>14</v>
      </c>
      <c r="KH2" s="1" t="s">
        <v>15</v>
      </c>
      <c r="KI2" s="1" t="s">
        <v>16</v>
      </c>
      <c r="KJ2" s="1" t="s">
        <v>17</v>
      </c>
      <c r="KK2" s="2" t="s">
        <v>18</v>
      </c>
      <c r="KL2" s="1" t="s">
        <v>19</v>
      </c>
      <c r="KM2" s="1" t="s">
        <v>20</v>
      </c>
      <c r="KN2" s="1" t="s">
        <v>21</v>
      </c>
      <c r="KO2" s="63" t="s">
        <v>22</v>
      </c>
      <c r="KP2" s="63" t="s">
        <v>23</v>
      </c>
      <c r="KQ2" s="63" t="s">
        <v>24</v>
      </c>
      <c r="KR2" s="177" t="s">
        <v>1</v>
      </c>
      <c r="KS2" s="177" t="s">
        <v>0</v>
      </c>
      <c r="KT2" s="177" t="s">
        <v>2</v>
      </c>
      <c r="KU2" s="177" t="s">
        <v>266</v>
      </c>
      <c r="KV2" s="177" t="s">
        <v>61</v>
      </c>
      <c r="KW2" s="177" t="s">
        <v>111</v>
      </c>
      <c r="KX2" s="177" t="s">
        <v>103</v>
      </c>
      <c r="KY2" s="177" t="s">
        <v>109</v>
      </c>
      <c r="KZ2" s="177" t="s">
        <v>119</v>
      </c>
      <c r="LA2" s="177" t="s">
        <v>265</v>
      </c>
      <c r="LB2" s="177" t="s">
        <v>3</v>
      </c>
      <c r="LC2" s="177" t="s">
        <v>110</v>
      </c>
      <c r="LD2" s="177" t="s">
        <v>267</v>
      </c>
      <c r="LE2" s="177" t="s">
        <v>274</v>
      </c>
      <c r="LF2" s="63" t="s">
        <v>4</v>
      </c>
      <c r="LG2" s="177" t="s">
        <v>6</v>
      </c>
      <c r="LH2" s="177" t="s">
        <v>5</v>
      </c>
      <c r="LI2" s="177" t="s">
        <v>7</v>
      </c>
      <c r="LJ2" s="177" t="s">
        <v>268</v>
      </c>
      <c r="LK2" s="177" t="s">
        <v>269</v>
      </c>
      <c r="LL2" s="177" t="s">
        <v>112</v>
      </c>
      <c r="LM2" s="177" t="s">
        <v>270</v>
      </c>
      <c r="LN2" s="177" t="s">
        <v>271</v>
      </c>
      <c r="LO2" s="177" t="s">
        <v>272</v>
      </c>
      <c r="LP2" s="177" t="s">
        <v>273</v>
      </c>
      <c r="LQ2" s="63" t="s">
        <v>8</v>
      </c>
      <c r="LR2" s="1" t="s">
        <v>9</v>
      </c>
      <c r="LS2" s="1" t="s">
        <v>10</v>
      </c>
      <c r="LT2" s="1" t="s">
        <v>11</v>
      </c>
      <c r="LU2" s="1" t="s">
        <v>12</v>
      </c>
      <c r="LV2" s="1" t="s">
        <v>13</v>
      </c>
      <c r="LW2" s="1" t="s">
        <v>115</v>
      </c>
      <c r="LX2" s="1" t="s">
        <v>14</v>
      </c>
      <c r="LY2" s="1" t="s">
        <v>15</v>
      </c>
      <c r="LZ2" s="1" t="s">
        <v>16</v>
      </c>
      <c r="MA2" s="1" t="s">
        <v>17</v>
      </c>
      <c r="MB2" s="2" t="s">
        <v>18</v>
      </c>
      <c r="MC2" s="1" t="s">
        <v>19</v>
      </c>
      <c r="MD2" s="1" t="s">
        <v>20</v>
      </c>
      <c r="ME2" s="1" t="s">
        <v>21</v>
      </c>
      <c r="MF2" s="63" t="s">
        <v>22</v>
      </c>
      <c r="MG2" s="63" t="s">
        <v>23</v>
      </c>
      <c r="MH2" s="63" t="s">
        <v>24</v>
      </c>
      <c r="MI2" s="177" t="s">
        <v>1</v>
      </c>
      <c r="MJ2" s="177" t="s">
        <v>0</v>
      </c>
      <c r="MK2" s="177" t="s">
        <v>2</v>
      </c>
      <c r="ML2" s="177" t="s">
        <v>266</v>
      </c>
      <c r="MM2" s="177" t="s">
        <v>61</v>
      </c>
      <c r="MN2" s="177" t="s">
        <v>111</v>
      </c>
      <c r="MO2" s="177" t="s">
        <v>103</v>
      </c>
      <c r="MP2" s="177" t="s">
        <v>109</v>
      </c>
      <c r="MQ2" s="177" t="s">
        <v>119</v>
      </c>
      <c r="MR2" s="177" t="s">
        <v>265</v>
      </c>
      <c r="MS2" s="177" t="s">
        <v>3</v>
      </c>
      <c r="MT2" s="177" t="s">
        <v>110</v>
      </c>
      <c r="MU2" s="177" t="s">
        <v>267</v>
      </c>
      <c r="MV2" s="177" t="s">
        <v>274</v>
      </c>
      <c r="MW2" s="63" t="s">
        <v>4</v>
      </c>
      <c r="MX2" s="177" t="s">
        <v>6</v>
      </c>
      <c r="MY2" s="177" t="s">
        <v>5</v>
      </c>
      <c r="MZ2" s="177" t="s">
        <v>7</v>
      </c>
      <c r="NA2" s="177" t="s">
        <v>268</v>
      </c>
      <c r="NB2" s="177" t="s">
        <v>269</v>
      </c>
      <c r="NC2" s="177" t="s">
        <v>112</v>
      </c>
      <c r="ND2" s="177" t="s">
        <v>270</v>
      </c>
      <c r="NE2" s="177" t="s">
        <v>271</v>
      </c>
      <c r="NF2" s="177" t="s">
        <v>272</v>
      </c>
      <c r="NG2" s="177" t="s">
        <v>273</v>
      </c>
      <c r="NH2" s="63" t="s">
        <v>8</v>
      </c>
      <c r="NI2" s="1" t="s">
        <v>9</v>
      </c>
      <c r="NJ2" s="1" t="s">
        <v>10</v>
      </c>
      <c r="NK2" s="1" t="s">
        <v>11</v>
      </c>
      <c r="NL2" s="1" t="s">
        <v>12</v>
      </c>
      <c r="NM2" s="1" t="s">
        <v>13</v>
      </c>
      <c r="NN2" s="1" t="s">
        <v>115</v>
      </c>
      <c r="NO2" s="1" t="s">
        <v>14</v>
      </c>
      <c r="NP2" s="1" t="s">
        <v>15</v>
      </c>
      <c r="NQ2" s="1" t="s">
        <v>16</v>
      </c>
      <c r="NR2" s="1" t="s">
        <v>17</v>
      </c>
      <c r="NS2" s="2" t="s">
        <v>18</v>
      </c>
      <c r="NT2" s="1" t="s">
        <v>19</v>
      </c>
      <c r="NU2" s="1" t="s">
        <v>20</v>
      </c>
      <c r="NV2" s="1" t="s">
        <v>21</v>
      </c>
      <c r="NW2" s="63" t="s">
        <v>22</v>
      </c>
      <c r="NX2" s="63" t="s">
        <v>23</v>
      </c>
      <c r="NY2" s="63" t="s">
        <v>24</v>
      </c>
      <c r="NZ2" s="177" t="s">
        <v>1</v>
      </c>
      <c r="OA2" s="177" t="s">
        <v>0</v>
      </c>
      <c r="OB2" s="177" t="s">
        <v>2</v>
      </c>
      <c r="OC2" s="177" t="s">
        <v>266</v>
      </c>
      <c r="OD2" s="177" t="s">
        <v>61</v>
      </c>
      <c r="OE2" s="177" t="s">
        <v>111</v>
      </c>
      <c r="OF2" s="177" t="s">
        <v>103</v>
      </c>
      <c r="OG2" s="177" t="s">
        <v>109</v>
      </c>
      <c r="OH2" s="177" t="s">
        <v>119</v>
      </c>
      <c r="OI2" s="177" t="s">
        <v>265</v>
      </c>
      <c r="OJ2" s="177" t="s">
        <v>3</v>
      </c>
      <c r="OK2" s="177" t="s">
        <v>110</v>
      </c>
      <c r="OL2" s="177" t="s">
        <v>267</v>
      </c>
      <c r="OM2" s="177" t="s">
        <v>274</v>
      </c>
      <c r="ON2" s="63" t="s">
        <v>4</v>
      </c>
      <c r="OO2" s="177" t="s">
        <v>6</v>
      </c>
      <c r="OP2" s="177" t="s">
        <v>5</v>
      </c>
      <c r="OQ2" s="177" t="s">
        <v>7</v>
      </c>
      <c r="OR2" s="177" t="s">
        <v>268</v>
      </c>
      <c r="OS2" s="177" t="s">
        <v>269</v>
      </c>
      <c r="OT2" s="177" t="s">
        <v>112</v>
      </c>
      <c r="OU2" s="177" t="s">
        <v>270</v>
      </c>
      <c r="OV2" s="177" t="s">
        <v>271</v>
      </c>
      <c r="OW2" s="177" t="s">
        <v>272</v>
      </c>
      <c r="OX2" s="177" t="s">
        <v>273</v>
      </c>
      <c r="OY2" s="63" t="s">
        <v>8</v>
      </c>
      <c r="OZ2" s="1" t="s">
        <v>9</v>
      </c>
      <c r="PA2" s="1" t="s">
        <v>10</v>
      </c>
      <c r="PB2" s="1" t="s">
        <v>11</v>
      </c>
      <c r="PC2" s="1" t="s">
        <v>12</v>
      </c>
      <c r="PD2" s="1" t="s">
        <v>13</v>
      </c>
      <c r="PE2" s="1" t="s">
        <v>115</v>
      </c>
      <c r="PF2" s="1" t="s">
        <v>14</v>
      </c>
      <c r="PG2" s="1" t="s">
        <v>15</v>
      </c>
      <c r="PH2" s="1" t="s">
        <v>16</v>
      </c>
      <c r="PI2" s="1" t="s">
        <v>17</v>
      </c>
      <c r="PJ2" s="2" t="s">
        <v>18</v>
      </c>
      <c r="PK2" s="1" t="s">
        <v>19</v>
      </c>
      <c r="PL2" s="1" t="s">
        <v>20</v>
      </c>
      <c r="PM2" s="1" t="s">
        <v>21</v>
      </c>
      <c r="PN2" s="63" t="s">
        <v>22</v>
      </c>
      <c r="PO2" s="63" t="s">
        <v>23</v>
      </c>
      <c r="PP2" s="63" t="s">
        <v>24</v>
      </c>
      <c r="PQ2" s="177" t="s">
        <v>1</v>
      </c>
      <c r="PR2" s="177" t="s">
        <v>0</v>
      </c>
      <c r="PS2" s="177" t="s">
        <v>2</v>
      </c>
      <c r="PT2" s="177" t="s">
        <v>266</v>
      </c>
      <c r="PU2" s="177" t="s">
        <v>61</v>
      </c>
      <c r="PV2" s="177" t="s">
        <v>111</v>
      </c>
      <c r="PW2" s="177" t="s">
        <v>103</v>
      </c>
      <c r="PX2" s="177" t="s">
        <v>109</v>
      </c>
      <c r="PY2" s="177" t="s">
        <v>119</v>
      </c>
      <c r="PZ2" s="177" t="s">
        <v>265</v>
      </c>
      <c r="QA2" s="177" t="s">
        <v>3</v>
      </c>
      <c r="QB2" s="177" t="s">
        <v>110</v>
      </c>
      <c r="QC2" s="177" t="s">
        <v>267</v>
      </c>
      <c r="QD2" s="177" t="s">
        <v>274</v>
      </c>
      <c r="QE2" s="63" t="s">
        <v>4</v>
      </c>
      <c r="QF2" s="177" t="s">
        <v>6</v>
      </c>
      <c r="QG2" s="177" t="s">
        <v>5</v>
      </c>
      <c r="QH2" s="177" t="s">
        <v>7</v>
      </c>
      <c r="QI2" s="177" t="s">
        <v>268</v>
      </c>
      <c r="QJ2" s="177" t="s">
        <v>269</v>
      </c>
      <c r="QK2" s="177" t="s">
        <v>112</v>
      </c>
      <c r="QL2" s="177" t="s">
        <v>270</v>
      </c>
      <c r="QM2" s="177" t="s">
        <v>271</v>
      </c>
      <c r="QN2" s="177" t="s">
        <v>272</v>
      </c>
      <c r="QO2" s="177" t="s">
        <v>273</v>
      </c>
      <c r="QP2" s="63" t="s">
        <v>8</v>
      </c>
      <c r="QQ2" s="1" t="s">
        <v>9</v>
      </c>
      <c r="QR2" s="1" t="s">
        <v>10</v>
      </c>
      <c r="QS2" s="1" t="s">
        <v>11</v>
      </c>
      <c r="QT2" s="1" t="s">
        <v>12</v>
      </c>
      <c r="QU2" s="1" t="s">
        <v>13</v>
      </c>
      <c r="QV2" s="1" t="s">
        <v>115</v>
      </c>
      <c r="QW2" s="1" t="s">
        <v>14</v>
      </c>
      <c r="QX2" s="1" t="s">
        <v>15</v>
      </c>
      <c r="QY2" s="1" t="s">
        <v>16</v>
      </c>
      <c r="QZ2" s="1" t="s">
        <v>17</v>
      </c>
      <c r="RA2" s="2" t="s">
        <v>18</v>
      </c>
      <c r="RB2" s="1" t="s">
        <v>19</v>
      </c>
      <c r="RC2" s="1" t="s">
        <v>20</v>
      </c>
      <c r="RD2" s="1" t="s">
        <v>21</v>
      </c>
      <c r="RE2" s="63" t="s">
        <v>22</v>
      </c>
      <c r="RF2" s="63" t="s">
        <v>23</v>
      </c>
      <c r="RG2" s="63" t="s">
        <v>24</v>
      </c>
      <c r="RH2" s="177" t="s">
        <v>1</v>
      </c>
      <c r="RI2" s="177" t="s">
        <v>0</v>
      </c>
      <c r="RJ2" s="177" t="s">
        <v>2</v>
      </c>
      <c r="RK2" s="177" t="s">
        <v>266</v>
      </c>
      <c r="RL2" s="177" t="s">
        <v>61</v>
      </c>
      <c r="RM2" s="177" t="s">
        <v>111</v>
      </c>
      <c r="RN2" s="177" t="s">
        <v>103</v>
      </c>
      <c r="RO2" s="177" t="s">
        <v>109</v>
      </c>
      <c r="RP2" s="177" t="s">
        <v>119</v>
      </c>
      <c r="RQ2" s="177" t="s">
        <v>265</v>
      </c>
      <c r="RR2" s="177" t="s">
        <v>3</v>
      </c>
      <c r="RS2" s="177" t="s">
        <v>110</v>
      </c>
      <c r="RT2" s="177" t="s">
        <v>267</v>
      </c>
      <c r="RU2" s="177" t="s">
        <v>274</v>
      </c>
      <c r="RV2" s="63" t="s">
        <v>4</v>
      </c>
      <c r="RW2" s="177" t="s">
        <v>6</v>
      </c>
      <c r="RX2" s="177" t="s">
        <v>5</v>
      </c>
      <c r="RY2" s="177" t="s">
        <v>7</v>
      </c>
      <c r="RZ2" s="177" t="s">
        <v>268</v>
      </c>
      <c r="SA2" s="177" t="s">
        <v>269</v>
      </c>
      <c r="SB2" s="177" t="s">
        <v>112</v>
      </c>
      <c r="SC2" s="177" t="s">
        <v>270</v>
      </c>
      <c r="SD2" s="177" t="s">
        <v>271</v>
      </c>
      <c r="SE2" s="177" t="s">
        <v>272</v>
      </c>
      <c r="SF2" s="177" t="s">
        <v>273</v>
      </c>
      <c r="SG2" s="63" t="s">
        <v>8</v>
      </c>
      <c r="SH2" s="1" t="s">
        <v>9</v>
      </c>
      <c r="SI2" s="1" t="s">
        <v>10</v>
      </c>
      <c r="SJ2" s="1" t="s">
        <v>11</v>
      </c>
      <c r="SK2" s="1" t="s">
        <v>12</v>
      </c>
      <c r="SL2" s="1" t="s">
        <v>13</v>
      </c>
      <c r="SM2" s="1" t="s">
        <v>115</v>
      </c>
      <c r="SN2" s="1" t="s">
        <v>14</v>
      </c>
      <c r="SO2" s="1" t="s">
        <v>15</v>
      </c>
      <c r="SP2" s="1" t="s">
        <v>16</v>
      </c>
      <c r="SQ2" s="1" t="s">
        <v>17</v>
      </c>
      <c r="SR2" s="2" t="s">
        <v>18</v>
      </c>
      <c r="SS2" s="1" t="s">
        <v>19</v>
      </c>
      <c r="ST2" s="1" t="s">
        <v>20</v>
      </c>
      <c r="SU2" s="1" t="s">
        <v>21</v>
      </c>
      <c r="SV2" s="63" t="s">
        <v>22</v>
      </c>
      <c r="SW2" s="63" t="s">
        <v>23</v>
      </c>
      <c r="SX2" s="63" t="s">
        <v>24</v>
      </c>
      <c r="SY2" s="63" t="s">
        <v>4</v>
      </c>
      <c r="SZ2" s="63" t="s">
        <v>8</v>
      </c>
      <c r="TA2" s="63" t="s">
        <v>23</v>
      </c>
      <c r="TB2" s="63" t="s">
        <v>8</v>
      </c>
      <c r="TC2" s="263" t="s">
        <v>497</v>
      </c>
      <c r="TD2" s="263" t="s">
        <v>498</v>
      </c>
      <c r="TE2" s="263" t="s">
        <v>499</v>
      </c>
    </row>
    <row r="3" spans="1:528">
      <c r="A3" s="173" t="s">
        <v>120</v>
      </c>
      <c r="B3" s="175" t="s">
        <v>121</v>
      </c>
      <c r="C3" s="181" t="s">
        <v>275</v>
      </c>
      <c r="D3" s="176">
        <v>19509.23</v>
      </c>
      <c r="E3" s="176">
        <v>12587.13</v>
      </c>
      <c r="F3" s="176">
        <v>196.25</v>
      </c>
      <c r="G3" s="174">
        <v>0</v>
      </c>
      <c r="H3" s="176">
        <v>0</v>
      </c>
      <c r="I3" s="176">
        <v>0</v>
      </c>
      <c r="J3" s="176">
        <v>0</v>
      </c>
      <c r="K3" s="176">
        <v>40</v>
      </c>
      <c r="L3" s="176">
        <v>2122.08</v>
      </c>
      <c r="M3" s="176">
        <v>0</v>
      </c>
      <c r="N3" s="176">
        <v>34454.69</v>
      </c>
      <c r="O3" s="178">
        <v>0</v>
      </c>
      <c r="P3" s="181">
        <v>1379</v>
      </c>
      <c r="Q3" s="64">
        <f t="shared" ref="Q3:Q48" si="0">SUM(D3:M3)</f>
        <v>34454.69</v>
      </c>
      <c r="R3" s="178">
        <v>1623.98</v>
      </c>
      <c r="S3" s="178">
        <v>4357.1400000000003</v>
      </c>
      <c r="T3" s="178">
        <v>12.54</v>
      </c>
      <c r="U3" s="178">
        <v>0</v>
      </c>
      <c r="V3" s="178">
        <v>0</v>
      </c>
      <c r="W3" s="178">
        <v>0</v>
      </c>
      <c r="X3" s="178">
        <v>750</v>
      </c>
      <c r="Y3" s="178">
        <v>2.78</v>
      </c>
      <c r="Z3" s="178">
        <v>117.89</v>
      </c>
      <c r="AA3" s="178">
        <v>0</v>
      </c>
      <c r="AB3" s="64">
        <f>SUM(R3:AA3)</f>
        <v>6864.3300000000008</v>
      </c>
      <c r="AC3" s="65"/>
      <c r="AD3" s="219">
        <v>276.52</v>
      </c>
      <c r="AE3" s="65">
        <f>(N3/$N$116)*21028.32</f>
        <v>374.61888228841758</v>
      </c>
      <c r="AF3" s="65">
        <f t="shared" ref="AF3:AF16" si="1">(O3/$O$116)*15324.97</f>
        <v>0</v>
      </c>
      <c r="AG3" s="65"/>
      <c r="AH3" s="65">
        <v>20</v>
      </c>
      <c r="AI3" s="65"/>
      <c r="AJ3" s="65">
        <v>5</v>
      </c>
      <c r="AK3" s="65">
        <f>39081.75/95</f>
        <v>411.38684210526316</v>
      </c>
      <c r="AL3" s="65"/>
      <c r="AM3" s="64">
        <f t="shared" ref="AM3:AM66" si="2">SUM(AC3:AL3)</f>
        <v>1087.5257243936808</v>
      </c>
      <c r="AN3" s="66">
        <f>61284.58/95</f>
        <v>645.10084210526315</v>
      </c>
      <c r="AO3" s="66">
        <v>0</v>
      </c>
      <c r="AP3" s="66">
        <f>(AN3+AO3)*30%</f>
        <v>193.53025263157895</v>
      </c>
      <c r="AQ3" s="67">
        <f t="shared" ref="AQ3:AQ66" si="3">SUM(AN3:AP3)</f>
        <v>838.6310947368421</v>
      </c>
      <c r="AR3" s="67">
        <f t="shared" ref="AR3:AR66" si="4">AM3+AQ3</f>
        <v>1926.1568191305228</v>
      </c>
      <c r="AS3" s="68">
        <f t="shared" ref="AS3:AS66" si="5">AB3-AR3</f>
        <v>4938.1731808694785</v>
      </c>
      <c r="AT3" s="205">
        <v>16000.97</v>
      </c>
      <c r="AU3" s="205">
        <v>12307.76</v>
      </c>
      <c r="AV3" s="205">
        <v>0</v>
      </c>
      <c r="AW3" s="205">
        <v>0</v>
      </c>
      <c r="AX3" s="205">
        <v>0</v>
      </c>
      <c r="AY3" s="205">
        <v>0</v>
      </c>
      <c r="AZ3" s="205">
        <v>0</v>
      </c>
      <c r="BA3" s="205">
        <v>43.8</v>
      </c>
      <c r="BB3" s="205">
        <v>1755</v>
      </c>
      <c r="BC3" s="205">
        <v>0</v>
      </c>
      <c r="BD3" s="205">
        <v>30107.53</v>
      </c>
      <c r="BE3" s="178">
        <v>0</v>
      </c>
      <c r="BF3" s="206">
        <v>1292</v>
      </c>
      <c r="BG3" s="181" t="s">
        <v>275</v>
      </c>
      <c r="BH3" s="64">
        <f>SUM(AT3:BC3)</f>
        <v>30107.53</v>
      </c>
      <c r="BI3" s="205">
        <v>1331.93</v>
      </c>
      <c r="BJ3" s="205">
        <v>4357.1400000000003</v>
      </c>
      <c r="BK3" s="205">
        <v>0</v>
      </c>
      <c r="BL3" s="205">
        <v>0</v>
      </c>
      <c r="BM3" s="205">
        <v>0</v>
      </c>
      <c r="BN3" s="205">
        <v>0</v>
      </c>
      <c r="BO3" s="205">
        <v>750</v>
      </c>
      <c r="BP3" s="205">
        <v>3.04</v>
      </c>
      <c r="BQ3" s="205">
        <v>97.5</v>
      </c>
      <c r="BR3" s="205">
        <v>0</v>
      </c>
      <c r="BS3" s="64">
        <f>SUM(BI3:BR3)</f>
        <v>6539.6100000000006</v>
      </c>
      <c r="BT3" s="65"/>
      <c r="BU3" s="219">
        <v>276.52</v>
      </c>
      <c r="BV3" s="65">
        <f>(BD3/$BD$116)*21083.85</f>
        <v>330.21081534930914</v>
      </c>
      <c r="BW3" s="65">
        <f>(BE3/$O$116)*12925.76</f>
        <v>0</v>
      </c>
      <c r="BX3" s="65"/>
      <c r="BY3" s="65">
        <v>20</v>
      </c>
      <c r="BZ3" s="65"/>
      <c r="CA3" s="65">
        <v>5</v>
      </c>
      <c r="CB3" s="65">
        <f>37537.5/96</f>
        <v>391.015625</v>
      </c>
      <c r="CC3" s="65"/>
      <c r="CD3" s="64">
        <f t="shared" ref="CD3:CD66" si="6">SUM(BT3:CC3)</f>
        <v>1022.7464403493091</v>
      </c>
      <c r="CE3" s="66">
        <f>63860.36/96</f>
        <v>665.21208333333334</v>
      </c>
      <c r="CF3" s="66"/>
      <c r="CG3" s="66">
        <f>(CE3+CF3)*30%</f>
        <v>199.563625</v>
      </c>
      <c r="CH3" s="67">
        <f t="shared" ref="CH3:CH45" si="7">SUM(CE3:CG3)</f>
        <v>864.77570833333334</v>
      </c>
      <c r="CI3" s="67">
        <f t="shared" ref="CI3:CI66" si="8">CD3+CH3</f>
        <v>1887.5221486826424</v>
      </c>
      <c r="CJ3" s="68">
        <f t="shared" ref="CJ3:CJ66" si="9">BS3-CI3</f>
        <v>4652.0878513173584</v>
      </c>
      <c r="CK3" s="209">
        <v>22187.93</v>
      </c>
      <c r="CL3" s="209">
        <v>9297.5499999999993</v>
      </c>
      <c r="CM3" s="209">
        <v>0</v>
      </c>
      <c r="CN3" s="209">
        <v>0</v>
      </c>
      <c r="CO3" s="209">
        <v>0</v>
      </c>
      <c r="CP3" s="209">
        <v>0</v>
      </c>
      <c r="CQ3" s="209">
        <v>13043.52</v>
      </c>
      <c r="CR3" s="209">
        <v>23.6</v>
      </c>
      <c r="CS3" s="209">
        <v>1586.68</v>
      </c>
      <c r="CT3" s="209">
        <v>0</v>
      </c>
      <c r="CU3" s="209">
        <v>46139.28</v>
      </c>
      <c r="CV3" s="178">
        <v>0</v>
      </c>
      <c r="CW3" s="210">
        <v>1895</v>
      </c>
      <c r="CX3" s="181" t="s">
        <v>275</v>
      </c>
      <c r="CY3" s="64">
        <f>SUM(CK3:CT3)</f>
        <v>46139.28</v>
      </c>
      <c r="CZ3" s="209">
        <v>1846.95</v>
      </c>
      <c r="DA3" s="209">
        <v>4357.1400000000003</v>
      </c>
      <c r="DB3" s="209">
        <v>0</v>
      </c>
      <c r="DC3" s="209">
        <v>0</v>
      </c>
      <c r="DD3" s="209">
        <v>0</v>
      </c>
      <c r="DE3" s="209">
        <v>0</v>
      </c>
      <c r="DF3" s="209">
        <v>750</v>
      </c>
      <c r="DG3" s="209">
        <v>1.64</v>
      </c>
      <c r="DH3" s="209">
        <v>88.11</v>
      </c>
      <c r="DI3" s="209">
        <v>0</v>
      </c>
      <c r="DJ3" s="211">
        <f>SUM(CZ3:DI3)</f>
        <v>7043.84</v>
      </c>
      <c r="DK3" s="65"/>
      <c r="DL3" s="65"/>
      <c r="DM3" s="65">
        <f>(CU3/$CU$116)*24055.75</f>
        <v>501.59845680769541</v>
      </c>
      <c r="DN3" s="65">
        <f>(CV3/$O$116)*16258.02</f>
        <v>0</v>
      </c>
      <c r="DO3" s="65"/>
      <c r="DP3" s="65">
        <v>20</v>
      </c>
      <c r="DQ3" s="65"/>
      <c r="DR3" s="65">
        <v>5</v>
      </c>
      <c r="DS3" s="65">
        <f>42418.5/99</f>
        <v>428.469696969697</v>
      </c>
      <c r="DT3" s="65"/>
      <c r="DU3" s="64">
        <f t="shared" ref="DU3:DU66" si="10">SUM(DK3:DT3)</f>
        <v>955.06815377739235</v>
      </c>
      <c r="DV3" s="66">
        <f>59038.72/99</f>
        <v>596.35070707070713</v>
      </c>
      <c r="DW3" s="66"/>
      <c r="DX3" s="66">
        <f>(DV3+DW3)*30%</f>
        <v>178.90521212121214</v>
      </c>
      <c r="DY3" s="67">
        <f t="shared" ref="DY3:DY66" si="11">SUM(DV3:DX3)</f>
        <v>775.25591919191925</v>
      </c>
      <c r="DZ3" s="67">
        <f t="shared" ref="DZ3:DZ66" si="12">DU3+DY3</f>
        <v>1730.3240729693116</v>
      </c>
      <c r="EA3" s="68">
        <f t="shared" ref="EA3:EA30" si="13">DJ3-DZ3</f>
        <v>5313.5159270306885</v>
      </c>
      <c r="EB3" s="209">
        <v>14559.71</v>
      </c>
      <c r="EC3" s="209">
        <v>10885.16</v>
      </c>
      <c r="ED3" s="209">
        <v>0</v>
      </c>
      <c r="EE3" s="209">
        <v>0</v>
      </c>
      <c r="EF3" s="209">
        <v>0</v>
      </c>
      <c r="EG3" s="209">
        <v>0</v>
      </c>
      <c r="EH3" s="209">
        <v>14262.2</v>
      </c>
      <c r="EI3" s="209">
        <v>0</v>
      </c>
      <c r="EJ3" s="209">
        <v>2111.15</v>
      </c>
      <c r="EK3" s="209">
        <v>0</v>
      </c>
      <c r="EL3" s="209">
        <v>41818.22</v>
      </c>
      <c r="EM3" s="178">
        <v>0</v>
      </c>
      <c r="EN3" s="210">
        <v>2010</v>
      </c>
      <c r="EO3" s="181" t="s">
        <v>275</v>
      </c>
      <c r="EP3" s="212">
        <f>SUM(EB3:EK3)</f>
        <v>41818.22</v>
      </c>
      <c r="EQ3" s="209">
        <v>1211.97</v>
      </c>
      <c r="ER3" s="209">
        <v>4357.1400000000003</v>
      </c>
      <c r="ES3" s="209">
        <v>0</v>
      </c>
      <c r="ET3" s="209">
        <v>0</v>
      </c>
      <c r="EU3" s="209">
        <v>0</v>
      </c>
      <c r="EV3" s="209">
        <v>0</v>
      </c>
      <c r="EW3" s="209">
        <v>750</v>
      </c>
      <c r="EX3" s="209">
        <v>0</v>
      </c>
      <c r="EY3" s="209">
        <v>117.29</v>
      </c>
      <c r="EZ3" s="209">
        <v>0</v>
      </c>
      <c r="FA3" s="64">
        <f>SUM(EQ3:EZ3)</f>
        <v>6436.4000000000005</v>
      </c>
      <c r="FB3" s="249">
        <v>1134.23</v>
      </c>
      <c r="FC3" s="217">
        <v>276.52</v>
      </c>
      <c r="FD3" s="65">
        <f>(EL3/$EL$116)*26325.65</f>
        <v>466.77709920482857</v>
      </c>
      <c r="FE3" s="65">
        <f>(EM3/$O$116)*14846.27</f>
        <v>0</v>
      </c>
      <c r="FF3" s="65">
        <f>52000/60</f>
        <v>866.66666666666663</v>
      </c>
      <c r="FG3" s="65">
        <v>20</v>
      </c>
      <c r="FH3" s="65">
        <f>14375.2/102</f>
        <v>140.93333333333334</v>
      </c>
      <c r="FI3" s="65">
        <v>5</v>
      </c>
      <c r="FJ3" s="65">
        <f>43317.38/102</f>
        <v>424.68019607843132</v>
      </c>
      <c r="FK3" s="65"/>
      <c r="FL3" s="64">
        <f t="shared" ref="FL3:FL66" si="14">SUM(FB3:FK3)</f>
        <v>3334.8072952832599</v>
      </c>
      <c r="FM3" s="66">
        <f>67770.74/102</f>
        <v>664.41901960784321</v>
      </c>
      <c r="FN3" s="66"/>
      <c r="FO3" s="66">
        <f>(FM3+FN3)*30%</f>
        <v>199.32570588235296</v>
      </c>
      <c r="FP3" s="67">
        <f t="shared" ref="FP3:FP19" si="15">SUM(FM3:FO3)</f>
        <v>863.74472549019617</v>
      </c>
      <c r="FQ3" s="67">
        <f t="shared" ref="FQ3:FQ30" si="16">FL3+FP3</f>
        <v>4198.5520207734562</v>
      </c>
      <c r="FR3" s="68">
        <f t="shared" ref="FR3:FR30" si="17">FA3-FQ3</f>
        <v>2237.8479792265443</v>
      </c>
      <c r="FS3" s="209">
        <v>21194.7</v>
      </c>
      <c r="FT3" s="209">
        <v>15063.19</v>
      </c>
      <c r="FU3" s="209">
        <v>0</v>
      </c>
      <c r="FV3" s="209">
        <v>0</v>
      </c>
      <c r="FW3" s="209">
        <v>0</v>
      </c>
      <c r="FX3" s="209">
        <v>0</v>
      </c>
      <c r="FY3" s="209">
        <v>18929.759999999998</v>
      </c>
      <c r="FZ3" s="209">
        <v>0</v>
      </c>
      <c r="GA3" s="209">
        <v>3567.38</v>
      </c>
      <c r="GB3" s="209">
        <v>0</v>
      </c>
      <c r="GC3" s="209">
        <v>58755.03</v>
      </c>
      <c r="GD3" s="178">
        <v>0</v>
      </c>
      <c r="GE3" s="210">
        <v>2715</v>
      </c>
      <c r="GF3" s="181" t="s">
        <v>275</v>
      </c>
      <c r="GG3" s="64">
        <f>SUM(FS3:GB3)</f>
        <v>58755.029999999992</v>
      </c>
      <c r="GH3" s="209">
        <v>1764.28</v>
      </c>
      <c r="GI3" s="209">
        <v>4357.1400000000003</v>
      </c>
      <c r="GJ3" s="209">
        <v>0</v>
      </c>
      <c r="GK3" s="209">
        <v>0</v>
      </c>
      <c r="GL3" s="209">
        <v>0</v>
      </c>
      <c r="GM3" s="209">
        <v>0</v>
      </c>
      <c r="GN3" s="209">
        <v>750</v>
      </c>
      <c r="GO3" s="209">
        <v>0</v>
      </c>
      <c r="GP3" s="209">
        <v>198.13</v>
      </c>
      <c r="GQ3" s="209">
        <v>0</v>
      </c>
      <c r="GR3" s="211">
        <f>SUM(GH3:GQ3)</f>
        <v>7069.55</v>
      </c>
      <c r="GS3" s="249">
        <v>1134.23</v>
      </c>
      <c r="GT3" s="217">
        <v>276.52</v>
      </c>
      <c r="GU3" s="65">
        <f>(GC3/$GC$116)*30198.86</f>
        <v>651.07885906024057</v>
      </c>
      <c r="GV3" s="65">
        <f>(GD3/$O$116)*16844.27</f>
        <v>0</v>
      </c>
      <c r="GW3" s="65">
        <f>52000/60</f>
        <v>866.66666666666663</v>
      </c>
      <c r="GX3" s="65">
        <v>20</v>
      </c>
      <c r="GY3" s="65">
        <f>18860.4/102</f>
        <v>184.90588235294118</v>
      </c>
      <c r="GZ3" s="65">
        <v>5</v>
      </c>
      <c r="HA3" s="65">
        <f>36564.75/102</f>
        <v>358.47794117647061</v>
      </c>
      <c r="HB3" s="65"/>
      <c r="HC3" s="64">
        <f t="shared" ref="HC3:HC16" si="18">SUM(GS3:HB3)</f>
        <v>3496.8793492563191</v>
      </c>
      <c r="HD3" s="66">
        <f>88425.86/102</f>
        <v>866.92019607843133</v>
      </c>
      <c r="HE3" s="66"/>
      <c r="HF3" s="66">
        <f>(HD3+HE3)*30%</f>
        <v>260.07605882352937</v>
      </c>
      <c r="HG3" s="67">
        <f t="shared" ref="HG3:HG66" si="19">SUM(HD3:HF3)</f>
        <v>1126.9962549019606</v>
      </c>
      <c r="HH3" s="67">
        <f t="shared" ref="HH3:HH66" si="20">HC3+HG3</f>
        <v>4623.8756041582801</v>
      </c>
      <c r="HI3" s="68">
        <f t="shared" ref="HI3:HI30" si="21">GR3-HH3</f>
        <v>2445.6743958417201</v>
      </c>
      <c r="HJ3" s="205">
        <v>24995.47</v>
      </c>
      <c r="HK3" s="205">
        <v>15777.34</v>
      </c>
      <c r="HL3" s="205">
        <v>7.8</v>
      </c>
      <c r="HM3" s="205">
        <v>0</v>
      </c>
      <c r="HN3" s="205">
        <v>0</v>
      </c>
      <c r="HO3" s="205">
        <v>0</v>
      </c>
      <c r="HP3" s="205">
        <v>19587.2</v>
      </c>
      <c r="HQ3" s="205">
        <v>11.56</v>
      </c>
      <c r="HR3" s="205">
        <v>2396.5100000000002</v>
      </c>
      <c r="HS3" s="205">
        <v>0</v>
      </c>
      <c r="HT3" s="205">
        <v>62775.88</v>
      </c>
      <c r="HU3" s="178">
        <v>0</v>
      </c>
      <c r="HV3" s="206">
        <v>2924</v>
      </c>
      <c r="HW3" s="181" t="s">
        <v>275</v>
      </c>
      <c r="HX3" s="64">
        <f>SUM(HJ3:HS3)</f>
        <v>62775.88</v>
      </c>
      <c r="HY3" s="205">
        <v>2080.65</v>
      </c>
      <c r="HZ3" s="205">
        <v>4357.1400000000003</v>
      </c>
      <c r="IA3" s="205">
        <v>0.5</v>
      </c>
      <c r="IB3" s="205">
        <v>0</v>
      </c>
      <c r="IC3" s="205">
        <v>0</v>
      </c>
      <c r="ID3" s="205">
        <v>0</v>
      </c>
      <c r="IE3" s="205">
        <v>750</v>
      </c>
      <c r="IF3" s="205">
        <v>0.8</v>
      </c>
      <c r="IG3" s="205">
        <v>133.02000000000001</v>
      </c>
      <c r="IH3" s="205">
        <v>0</v>
      </c>
      <c r="II3" s="214">
        <f>SUM(HY3:IH3)</f>
        <v>7322.1100000000015</v>
      </c>
      <c r="IJ3" s="249">
        <v>1134.23</v>
      </c>
      <c r="IK3" s="217">
        <v>276.52</v>
      </c>
      <c r="IL3" s="65">
        <f>(HT3/$HT$116)*31846.83</f>
        <v>695.39710079364875</v>
      </c>
      <c r="IM3" s="65">
        <f>(HU3/$O$116)*17321.85</f>
        <v>0</v>
      </c>
      <c r="IN3" s="65">
        <f>52000/60</f>
        <v>866.66666666666663</v>
      </c>
      <c r="IO3" s="65">
        <v>20</v>
      </c>
      <c r="IP3" s="65">
        <f>24366/105</f>
        <v>232.05714285714285</v>
      </c>
      <c r="IQ3" s="65">
        <v>5</v>
      </c>
      <c r="IR3" s="65">
        <f>46791/105</f>
        <v>445.62857142857143</v>
      </c>
      <c r="IS3" s="65"/>
      <c r="IT3" s="64">
        <f t="shared" ref="IT3:IT16" si="22">SUM(IJ3:IS3)</f>
        <v>3675.4994817460297</v>
      </c>
      <c r="IU3" s="66">
        <f>56573.45/105</f>
        <v>538.79476190476191</v>
      </c>
      <c r="IV3" s="66"/>
      <c r="IW3" s="66">
        <f>(IU3+IV3)*30%</f>
        <v>161.63842857142856</v>
      </c>
      <c r="IX3" s="67">
        <f t="shared" ref="IX3:IX16" si="23">SUM(IU3:IW3)</f>
        <v>700.43319047619048</v>
      </c>
      <c r="IY3" s="67">
        <f t="shared" ref="IY3:IY66" si="24">IT3+IX3</f>
        <v>4375.9326722222204</v>
      </c>
      <c r="IZ3" s="68">
        <f t="shared" ref="IZ3:IZ30" si="25">II3-IY3</f>
        <v>2946.1773277777811</v>
      </c>
      <c r="JA3" s="209">
        <v>23605.13</v>
      </c>
      <c r="JB3" s="209">
        <v>13430.65</v>
      </c>
      <c r="JC3" s="209">
        <v>23.2</v>
      </c>
      <c r="JD3" s="209">
        <v>0</v>
      </c>
      <c r="JE3" s="209">
        <v>0</v>
      </c>
      <c r="JF3" s="209">
        <v>0</v>
      </c>
      <c r="JG3" s="209">
        <v>21822.71</v>
      </c>
      <c r="JH3" s="209">
        <v>0</v>
      </c>
      <c r="JI3" s="209">
        <v>3176.16</v>
      </c>
      <c r="JJ3" s="209">
        <v>0</v>
      </c>
      <c r="JK3" s="209">
        <v>62057.85</v>
      </c>
      <c r="JL3" s="178">
        <v>0</v>
      </c>
      <c r="JM3" s="210">
        <v>2810</v>
      </c>
      <c r="JN3" s="181" t="s">
        <v>275</v>
      </c>
      <c r="JO3" s="64">
        <f>SUM(JA3:JJ3)</f>
        <v>62057.849999999991</v>
      </c>
      <c r="JP3" s="209">
        <v>1964.91</v>
      </c>
      <c r="JQ3" s="209">
        <v>4357.1400000000003</v>
      </c>
      <c r="JR3" s="209">
        <v>1.48</v>
      </c>
      <c r="JS3" s="209">
        <v>0</v>
      </c>
      <c r="JT3" s="209">
        <v>0</v>
      </c>
      <c r="JU3" s="209">
        <v>0</v>
      </c>
      <c r="JV3" s="209">
        <v>750</v>
      </c>
      <c r="JW3" s="209">
        <v>0</v>
      </c>
      <c r="JX3" s="209">
        <v>176.28</v>
      </c>
      <c r="JY3" s="209">
        <v>0</v>
      </c>
      <c r="JZ3" s="211">
        <f>SUM(JP3:JY3)</f>
        <v>7249.8099999999995</v>
      </c>
      <c r="KA3" s="249">
        <v>1134.23</v>
      </c>
      <c r="KB3" s="217">
        <v>276.52</v>
      </c>
      <c r="KC3" s="65">
        <f>(JK3/$N$116)*39010.72</f>
        <v>1251.7495125370945</v>
      </c>
      <c r="KD3" s="65">
        <f>(JL3/$O$116)*19244.4</f>
        <v>0</v>
      </c>
      <c r="KE3" s="65">
        <f>52000/60</f>
        <v>866.66666666666663</v>
      </c>
      <c r="KF3" s="65">
        <v>20</v>
      </c>
      <c r="KG3" s="65"/>
      <c r="KH3" s="65">
        <v>5</v>
      </c>
      <c r="KI3" s="65">
        <f>58143.75/107</f>
        <v>543.39953271028037</v>
      </c>
      <c r="KJ3" s="65"/>
      <c r="KK3" s="64">
        <f t="shared" ref="KK3:KK16" si="26">SUM(KA3:KJ3)</f>
        <v>4097.5657119140415</v>
      </c>
      <c r="KL3" s="66">
        <f>53213.34/107</f>
        <v>497.32093457943921</v>
      </c>
      <c r="KM3" s="66"/>
      <c r="KN3" s="66">
        <f>(KL3+KM3)*30%</f>
        <v>149.19628037383177</v>
      </c>
      <c r="KO3" s="67">
        <f t="shared" ref="KO3:KO66" si="27">SUM(KL3:KN3)</f>
        <v>646.51721495327092</v>
      </c>
      <c r="KP3" s="67">
        <f t="shared" ref="KP3:KP66" si="28">KK3+KO3</f>
        <v>4744.0829268673124</v>
      </c>
      <c r="KQ3" s="68">
        <f t="shared" ref="KQ3:KQ30" si="29">JZ3-KP3</f>
        <v>2505.7270731326871</v>
      </c>
      <c r="KR3" s="209">
        <v>29275.9</v>
      </c>
      <c r="KS3" s="209">
        <v>16605.75</v>
      </c>
      <c r="KT3" s="209">
        <v>0</v>
      </c>
      <c r="KU3" s="209">
        <v>0</v>
      </c>
      <c r="KV3" s="209">
        <v>0</v>
      </c>
      <c r="KW3" s="209">
        <v>0</v>
      </c>
      <c r="KX3" s="209">
        <v>23503.26</v>
      </c>
      <c r="KY3" s="209">
        <v>123.7</v>
      </c>
      <c r="KZ3" s="209">
        <v>3051.23</v>
      </c>
      <c r="LA3" s="209">
        <v>0</v>
      </c>
      <c r="LB3" s="209">
        <v>72559.839999999997</v>
      </c>
      <c r="LC3" s="178">
        <v>0</v>
      </c>
      <c r="LD3" s="210">
        <v>2982</v>
      </c>
      <c r="LE3" s="181" t="s">
        <v>275</v>
      </c>
      <c r="LF3" s="64">
        <f>SUM(KR3:LA3)</f>
        <v>72559.839999999997</v>
      </c>
      <c r="LG3" s="209">
        <v>2436.94</v>
      </c>
      <c r="LH3" s="209">
        <v>4357.1400000000003</v>
      </c>
      <c r="LI3" s="209">
        <v>0</v>
      </c>
      <c r="LJ3" s="209">
        <v>0</v>
      </c>
      <c r="LK3" s="209">
        <v>0</v>
      </c>
      <c r="LL3" s="209">
        <v>0</v>
      </c>
      <c r="LM3" s="209">
        <v>750</v>
      </c>
      <c r="LN3" s="209">
        <v>8.59</v>
      </c>
      <c r="LO3" s="209">
        <v>169.35</v>
      </c>
      <c r="LP3" s="209">
        <v>0</v>
      </c>
      <c r="LQ3" s="211">
        <f>SUM(LG3:LP3)</f>
        <v>7722.02</v>
      </c>
      <c r="LR3" s="249">
        <v>1134.23</v>
      </c>
      <c r="LS3" s="217">
        <v>264</v>
      </c>
      <c r="LT3" s="65">
        <f>(LB3/$LB$116)*39133.48</f>
        <v>739.75684878962102</v>
      </c>
      <c r="LU3" s="65">
        <f>(LC3/$O$116)*17015.75</f>
        <v>0</v>
      </c>
      <c r="LV3" s="65">
        <f>52000/60</f>
        <v>866.66666666666663</v>
      </c>
      <c r="LW3" s="65">
        <v>20</v>
      </c>
      <c r="LX3" s="65"/>
      <c r="LY3" s="65">
        <v>5</v>
      </c>
      <c r="LZ3" s="65">
        <f>54360/107</f>
        <v>508.03738317757012</v>
      </c>
      <c r="MA3" s="65"/>
      <c r="MB3" s="64">
        <f t="shared" ref="MB3:MB66" si="30">SUM(LR3:MA3)</f>
        <v>3537.6908986338576</v>
      </c>
      <c r="MC3" s="66">
        <f>63509.75/107</f>
        <v>593.54906542056074</v>
      </c>
      <c r="MD3" s="66"/>
      <c r="ME3" s="66">
        <f>(MC3+MD3)*30%</f>
        <v>178.06471962616823</v>
      </c>
      <c r="MF3" s="67">
        <f t="shared" ref="MF3:MF66" si="31">SUM(MC3:ME3)</f>
        <v>771.61378504672894</v>
      </c>
      <c r="MG3" s="67">
        <f t="shared" ref="MG3:MG66" si="32">MB3+MF3</f>
        <v>4309.3046836805861</v>
      </c>
      <c r="MH3" s="68">
        <f t="shared" ref="MH3:MH66" si="33">LQ3-MG3</f>
        <v>3412.7153163194143</v>
      </c>
      <c r="MI3" s="209">
        <v>23943.49</v>
      </c>
      <c r="MJ3" s="209">
        <v>12050.12</v>
      </c>
      <c r="MK3" s="209">
        <v>0</v>
      </c>
      <c r="ML3" s="209">
        <v>0</v>
      </c>
      <c r="MM3" s="209">
        <v>0</v>
      </c>
      <c r="MN3" s="209">
        <v>0</v>
      </c>
      <c r="MO3" s="209">
        <v>21215.439999999999</v>
      </c>
      <c r="MP3" s="209">
        <v>0</v>
      </c>
      <c r="MQ3" s="209">
        <v>1955.61</v>
      </c>
      <c r="MR3" s="209">
        <v>0</v>
      </c>
      <c r="MS3" s="209">
        <v>59164.66</v>
      </c>
      <c r="MT3" s="178">
        <v>0</v>
      </c>
      <c r="MU3" s="210">
        <v>2608</v>
      </c>
      <c r="MV3" s="181" t="s">
        <v>275</v>
      </c>
      <c r="MW3" s="64">
        <f>SUM(MI3:MR3)</f>
        <v>59164.66</v>
      </c>
      <c r="MX3" s="209">
        <v>1993.08</v>
      </c>
      <c r="MY3" s="209">
        <v>4357.1400000000003</v>
      </c>
      <c r="MZ3" s="209">
        <v>0</v>
      </c>
      <c r="NA3" s="209">
        <v>0</v>
      </c>
      <c r="NB3" s="209">
        <v>0</v>
      </c>
      <c r="NC3" s="209">
        <v>0</v>
      </c>
      <c r="ND3" s="209">
        <v>750</v>
      </c>
      <c r="NE3" s="209">
        <v>0</v>
      </c>
      <c r="NF3" s="209">
        <v>108.64</v>
      </c>
      <c r="NG3" s="209">
        <v>0</v>
      </c>
      <c r="NH3" s="211">
        <f>SUM(MX3:NG3)</f>
        <v>7208.8600000000006</v>
      </c>
      <c r="NI3" s="229">
        <v>1134.23</v>
      </c>
      <c r="NJ3" s="240">
        <v>264</v>
      </c>
      <c r="NK3" s="65">
        <f>(MS3/$N$116)*0</f>
        <v>0</v>
      </c>
      <c r="NL3" s="65">
        <f>(MT3/$O$116)*13804.26</f>
        <v>0</v>
      </c>
      <c r="NM3" s="65">
        <f>52000/60</f>
        <v>866.66666666666663</v>
      </c>
      <c r="NN3" s="65">
        <v>20</v>
      </c>
      <c r="NO3" s="65"/>
      <c r="NP3" s="65">
        <v>5</v>
      </c>
      <c r="NQ3" s="65">
        <f>51195/109</f>
        <v>469.67889908256882</v>
      </c>
      <c r="NR3" s="65"/>
      <c r="NS3" s="64">
        <f t="shared" ref="NS3:NS16" si="34">SUM(NI3:NR3)</f>
        <v>2759.5755657492355</v>
      </c>
      <c r="NT3" s="66">
        <f>78812.25/109</f>
        <v>723.04816513761466</v>
      </c>
      <c r="NU3" s="66"/>
      <c r="NV3" s="66">
        <f>(NT3+NU3)*30%</f>
        <v>216.9144495412844</v>
      </c>
      <c r="NW3" s="67">
        <f t="shared" ref="NW3:NW66" si="35">SUM(NT3:NV3)</f>
        <v>939.96261467889906</v>
      </c>
      <c r="NX3" s="67">
        <f t="shared" ref="NX3:NX66" si="36">NS3+NW3</f>
        <v>3699.5381804281346</v>
      </c>
      <c r="NY3" s="68">
        <f t="shared" ref="NY3:NY30" si="37">NH3-NX3</f>
        <v>3509.3218195718659</v>
      </c>
      <c r="NZ3" s="209">
        <v>21543.119999999999</v>
      </c>
      <c r="OA3" s="209">
        <v>11947.08</v>
      </c>
      <c r="OB3" s="209">
        <v>0</v>
      </c>
      <c r="OC3" s="209">
        <v>0</v>
      </c>
      <c r="OD3" s="209">
        <v>0</v>
      </c>
      <c r="OE3" s="209">
        <v>0</v>
      </c>
      <c r="OF3" s="209">
        <v>21862.42</v>
      </c>
      <c r="OG3" s="209">
        <v>11.12</v>
      </c>
      <c r="OH3" s="209">
        <v>2000.44</v>
      </c>
      <c r="OI3" s="209">
        <v>0</v>
      </c>
      <c r="OJ3" s="209">
        <v>57364.18</v>
      </c>
      <c r="OK3" s="178">
        <f>ON3-OJ3</f>
        <v>0</v>
      </c>
      <c r="OL3" s="210">
        <v>2783</v>
      </c>
      <c r="OM3" s="181" t="s">
        <v>275</v>
      </c>
      <c r="ON3" s="64">
        <f>SUM(NZ3:OI3)</f>
        <v>57364.18</v>
      </c>
      <c r="OO3" s="209">
        <v>1793.27</v>
      </c>
      <c r="OP3" s="209">
        <v>4357.1400000000003</v>
      </c>
      <c r="OQ3" s="209">
        <v>0</v>
      </c>
      <c r="OR3" s="209">
        <v>0</v>
      </c>
      <c r="OS3" s="209">
        <v>0</v>
      </c>
      <c r="OT3" s="209">
        <v>0</v>
      </c>
      <c r="OU3" s="209">
        <v>750</v>
      </c>
      <c r="OV3" s="209">
        <v>0.77</v>
      </c>
      <c r="OW3" s="209">
        <v>111.14</v>
      </c>
      <c r="OX3" s="209">
        <v>0</v>
      </c>
      <c r="OY3" s="211">
        <f>SUM(OO3:OX3)</f>
        <v>7012.3200000000006</v>
      </c>
      <c r="OZ3" s="65">
        <v>1134.23</v>
      </c>
      <c r="PA3" s="240">
        <v>264</v>
      </c>
      <c r="PB3" s="65">
        <f>(OJ3/$OJ$116)*56307.47</f>
        <v>1240.4006253387756</v>
      </c>
      <c r="PC3" s="65">
        <f>(OK3/$O$116)*16757.91</f>
        <v>0</v>
      </c>
      <c r="PD3" s="65">
        <f>52000/60</f>
        <v>866.66666666666663</v>
      </c>
      <c r="PE3" s="65">
        <v>20</v>
      </c>
      <c r="PF3" s="65">
        <f>3288/100</f>
        <v>32.880000000000003</v>
      </c>
      <c r="PG3" s="65">
        <v>5</v>
      </c>
      <c r="PH3" s="65">
        <f>54472.54/110</f>
        <v>495.2049090909091</v>
      </c>
      <c r="PI3" s="65"/>
      <c r="PJ3" s="64">
        <f t="shared" ref="PJ3:PJ66" si="38">SUM(OZ3:PI3)</f>
        <v>4058.3822010963513</v>
      </c>
      <c r="PK3" s="66">
        <f>70758.13/110</f>
        <v>643.25572727272731</v>
      </c>
      <c r="PL3" s="66"/>
      <c r="PM3" s="66">
        <f>(PK3+PL3)*30%</f>
        <v>192.9767181818182</v>
      </c>
      <c r="PN3" s="67">
        <f t="shared" ref="PN3:PN66" si="39">SUM(PK3:PM3)</f>
        <v>836.23244545454554</v>
      </c>
      <c r="PO3" s="67">
        <f t="shared" ref="PO3:PO66" si="40">PJ3+PN3</f>
        <v>4894.6146465508973</v>
      </c>
      <c r="PP3" s="68">
        <f t="shared" ref="PP3:PP66" si="41">OY3-PO3</f>
        <v>2117.7053534491033</v>
      </c>
      <c r="PQ3" s="209">
        <v>17457.73</v>
      </c>
      <c r="PR3" s="209">
        <v>11118.41</v>
      </c>
      <c r="PS3" s="209">
        <v>0</v>
      </c>
      <c r="PT3" s="209">
        <v>0</v>
      </c>
      <c r="PU3" s="209">
        <v>0</v>
      </c>
      <c r="PV3" s="209">
        <v>0</v>
      </c>
      <c r="PW3" s="209">
        <v>17458.669999999998</v>
      </c>
      <c r="PX3" s="209">
        <v>0</v>
      </c>
      <c r="PY3" s="209">
        <v>1963.77</v>
      </c>
      <c r="PZ3" s="209">
        <v>11.2</v>
      </c>
      <c r="QA3" s="209">
        <v>48009.78</v>
      </c>
      <c r="QB3" s="178">
        <v>0</v>
      </c>
      <c r="QC3" s="210">
        <v>2415</v>
      </c>
      <c r="QD3" s="181" t="s">
        <v>275</v>
      </c>
      <c r="QE3" s="64">
        <f>SUM(PQ3:PZ3)</f>
        <v>48009.779999999992</v>
      </c>
      <c r="QF3" s="209">
        <v>1453.2</v>
      </c>
      <c r="QG3" s="209">
        <v>4357.1400000000003</v>
      </c>
      <c r="QH3" s="209">
        <v>0</v>
      </c>
      <c r="QI3" s="209">
        <v>0</v>
      </c>
      <c r="QJ3" s="209">
        <v>0</v>
      </c>
      <c r="QK3" s="209">
        <v>0</v>
      </c>
      <c r="QL3" s="209">
        <v>750</v>
      </c>
      <c r="QM3" s="209">
        <v>0</v>
      </c>
      <c r="QN3" s="209">
        <v>109.1</v>
      </c>
      <c r="QO3" s="209">
        <v>0.62</v>
      </c>
      <c r="QP3" s="211">
        <f>SUM(QF3:QO3)</f>
        <v>6670.06</v>
      </c>
      <c r="QQ3" s="249">
        <v>1134.23</v>
      </c>
      <c r="QR3" s="240">
        <v>264</v>
      </c>
      <c r="QS3" s="65">
        <f>(QA3/$QA$116)*27743.06</f>
        <v>564.35524808072171</v>
      </c>
      <c r="QT3" s="65">
        <f>(QB3/$O$116)*10429.01</f>
        <v>0</v>
      </c>
      <c r="QU3" s="65">
        <f>52000/60</f>
        <v>866.66666666666663</v>
      </c>
      <c r="QV3" s="65">
        <v>20</v>
      </c>
      <c r="QW3" s="65">
        <f>2074.8/110</f>
        <v>18.861818181818183</v>
      </c>
      <c r="QX3" s="65">
        <v>5</v>
      </c>
      <c r="QY3" s="65">
        <f>47096.25/110</f>
        <v>428.14772727272725</v>
      </c>
      <c r="QZ3" s="65"/>
      <c r="RA3" s="64">
        <f t="shared" ref="RA3:RA16" si="42">SUM(QQ3:QZ3)</f>
        <v>3301.2614602019339</v>
      </c>
      <c r="RB3" s="66">
        <f>68119.05/110</f>
        <v>619.2640909090909</v>
      </c>
      <c r="RC3" s="66"/>
      <c r="RD3" s="66">
        <f>(RB3+RC3)*30%</f>
        <v>185.77922727272727</v>
      </c>
      <c r="RE3" s="67">
        <f t="shared" ref="RE3:RE66" si="43">SUM(RB3:RD3)</f>
        <v>805.04331818181822</v>
      </c>
      <c r="RF3" s="67">
        <f t="shared" ref="RF3:RF66" si="44">RA3+RE3</f>
        <v>4106.3047783837519</v>
      </c>
      <c r="RG3" s="68">
        <f t="shared" ref="RG3:RG66" si="45">QP3-RF3</f>
        <v>2563.7552216162485</v>
      </c>
      <c r="RH3" s="205">
        <v>22439.51</v>
      </c>
      <c r="RI3" s="205">
        <v>13094.7</v>
      </c>
      <c r="RJ3" s="205">
        <v>0</v>
      </c>
      <c r="RK3" s="205">
        <v>0</v>
      </c>
      <c r="RL3" s="205">
        <v>0</v>
      </c>
      <c r="RM3" s="205">
        <v>0</v>
      </c>
      <c r="RN3" s="205">
        <v>18726.04</v>
      </c>
      <c r="RO3" s="205">
        <v>0</v>
      </c>
      <c r="RP3" s="205">
        <v>1695.5</v>
      </c>
      <c r="RQ3" s="205">
        <v>0</v>
      </c>
      <c r="RR3" s="205">
        <v>55955.75</v>
      </c>
      <c r="RS3" s="178">
        <v>0</v>
      </c>
      <c r="RT3" s="206">
        <v>2503</v>
      </c>
      <c r="RU3" s="181" t="s">
        <v>275</v>
      </c>
      <c r="RV3" s="64">
        <f>SUM(RH3:RQ3)</f>
        <v>55955.75</v>
      </c>
      <c r="RW3" s="209">
        <v>1867.88</v>
      </c>
      <c r="RX3" s="209">
        <v>4357.1400000000003</v>
      </c>
      <c r="RY3" s="209">
        <v>0</v>
      </c>
      <c r="RZ3" s="209">
        <v>0</v>
      </c>
      <c r="SA3" s="209">
        <v>0</v>
      </c>
      <c r="SB3" s="209">
        <v>0</v>
      </c>
      <c r="SC3" s="209">
        <v>750</v>
      </c>
      <c r="SD3" s="209">
        <v>0</v>
      </c>
      <c r="SE3" s="209">
        <v>94.2</v>
      </c>
      <c r="SF3" s="209">
        <v>0</v>
      </c>
      <c r="SG3" s="211">
        <v>6319.22</v>
      </c>
      <c r="SH3" s="249">
        <v>1134.23</v>
      </c>
      <c r="SI3" s="240">
        <v>264</v>
      </c>
      <c r="SJ3" s="65">
        <f>(RR3/$RR$116)*25115.94</f>
        <v>549.87189803692831</v>
      </c>
      <c r="SK3" s="65">
        <f>(RS3/$O$116)*12319.54</f>
        <v>0</v>
      </c>
      <c r="SL3" s="65">
        <f>52000/60</f>
        <v>866.66666666666663</v>
      </c>
      <c r="SM3" s="65">
        <v>20</v>
      </c>
      <c r="SN3" s="65">
        <f>56040/113</f>
        <v>495.92920353982299</v>
      </c>
      <c r="SO3" s="65">
        <v>5</v>
      </c>
      <c r="SP3" s="65">
        <f>48423.75/113</f>
        <v>428.52876106194691</v>
      </c>
      <c r="SQ3" s="65"/>
      <c r="SR3" s="64">
        <f t="shared" ref="SR3:SR16" si="46">SUM(SH3:SQ3)</f>
        <v>3764.2265293053651</v>
      </c>
      <c r="SS3" s="66">
        <f>67380.17/113</f>
        <v>596.28469026548669</v>
      </c>
      <c r="ST3" s="66"/>
      <c r="SU3" s="66">
        <f>(SS3+ST3)*30%</f>
        <v>178.885407079646</v>
      </c>
      <c r="SV3" s="67">
        <f t="shared" ref="SV3:SV16" si="47">SUM(SS3:SU3)</f>
        <v>775.17009734513272</v>
      </c>
      <c r="SW3" s="67">
        <f t="shared" ref="SW3:SW66" si="48">SR3+SV3</f>
        <v>4539.3966266504976</v>
      </c>
      <c r="SX3" s="68">
        <f t="shared" ref="SX3:SX66" si="49">SG3-SW3</f>
        <v>1779.8233733495026</v>
      </c>
      <c r="SY3" s="64">
        <f>Q3+BH3+CY3+EP3+GG3+HX3+JO3+LF3+MW3+ON3+QE3+RV3</f>
        <v>629162.69000000006</v>
      </c>
      <c r="SZ3" s="211">
        <f>AB3+BS3+DJ3+FA3+GR3+II3+JZ3+LQ3+NH3+OY3+QP3+SG3</f>
        <v>83458.13</v>
      </c>
      <c r="TA3" s="67">
        <f>AR3+CI3+DZ3+FQ3+HH3+IY3+KP3+MG3+NX3+PO3+RF3+SW3</f>
        <v>45035.605180497616</v>
      </c>
      <c r="TB3" s="68">
        <f>SZ3-TA3</f>
        <v>38422.524819502389</v>
      </c>
      <c r="TC3" s="264"/>
      <c r="TD3" s="265"/>
      <c r="TE3" s="265"/>
      <c r="TF3" s="490" t="s">
        <v>500</v>
      </c>
      <c r="TG3" s="491"/>
      <c r="TH3" s="491"/>
    </row>
    <row r="4" spans="1:528">
      <c r="A4" s="173" t="s">
        <v>122</v>
      </c>
      <c r="B4" s="175" t="s">
        <v>123</v>
      </c>
      <c r="C4" s="181" t="s">
        <v>275</v>
      </c>
      <c r="D4" s="176">
        <v>3004.91</v>
      </c>
      <c r="E4" s="176">
        <v>7573.64</v>
      </c>
      <c r="F4" s="176">
        <v>0</v>
      </c>
      <c r="G4" s="174">
        <v>0</v>
      </c>
      <c r="H4" s="176">
        <v>0</v>
      </c>
      <c r="I4" s="176">
        <v>0</v>
      </c>
      <c r="J4" s="176">
        <v>0</v>
      </c>
      <c r="K4" s="176">
        <v>104.08</v>
      </c>
      <c r="L4" s="176">
        <v>0</v>
      </c>
      <c r="M4" s="176">
        <v>0</v>
      </c>
      <c r="N4" s="176">
        <v>10682.630000000001</v>
      </c>
      <c r="O4" s="178">
        <f>Q4-N4</f>
        <v>0</v>
      </c>
      <c r="P4" s="181">
        <v>946</v>
      </c>
      <c r="Q4" s="64">
        <f t="shared" si="0"/>
        <v>10682.63</v>
      </c>
      <c r="R4" s="178">
        <v>250.14</v>
      </c>
      <c r="S4" s="178">
        <v>4357.1400000000003</v>
      </c>
      <c r="T4" s="178">
        <v>0</v>
      </c>
      <c r="U4" s="178">
        <v>0</v>
      </c>
      <c r="V4" s="178">
        <v>0</v>
      </c>
      <c r="W4" s="178">
        <v>0</v>
      </c>
      <c r="X4" s="178">
        <v>0</v>
      </c>
      <c r="Y4" s="178">
        <v>7.23</v>
      </c>
      <c r="Z4" s="178">
        <v>0</v>
      </c>
      <c r="AA4" s="178">
        <v>0</v>
      </c>
      <c r="AB4" s="64">
        <f t="shared" ref="AB4:AB81" si="50">SUM(R4:AA4)</f>
        <v>4614.51</v>
      </c>
      <c r="AC4" s="65"/>
      <c r="AD4" s="65"/>
      <c r="AE4" s="65">
        <f t="shared" ref="AE4:AE67" si="51">(N4/$N$116)*21028.32</f>
        <v>116.15007740602856</v>
      </c>
      <c r="AF4" s="65">
        <f t="shared" si="1"/>
        <v>0</v>
      </c>
      <c r="AG4" s="65"/>
      <c r="AH4" s="65">
        <v>20</v>
      </c>
      <c r="AI4" s="65"/>
      <c r="AJ4" s="65">
        <v>5</v>
      </c>
      <c r="AK4" s="65">
        <f t="shared" ref="AK4:AK12" si="52">39081.75/95</f>
        <v>411.38684210526316</v>
      </c>
      <c r="AL4" s="65"/>
      <c r="AM4" s="64">
        <f t="shared" si="2"/>
        <v>552.53691951129167</v>
      </c>
      <c r="AN4" s="66">
        <f t="shared" ref="AN4:AN12" si="53">61284.58/95</f>
        <v>645.10084210526315</v>
      </c>
      <c r="AO4" s="66">
        <v>0</v>
      </c>
      <c r="AP4" s="66">
        <f t="shared" ref="AP4:AP67" si="54">(AN4+AO4)*30%</f>
        <v>193.53025263157895</v>
      </c>
      <c r="AQ4" s="67">
        <f t="shared" si="3"/>
        <v>838.6310947368421</v>
      </c>
      <c r="AR4" s="67">
        <f t="shared" si="4"/>
        <v>1391.1680142481337</v>
      </c>
      <c r="AS4" s="68">
        <f t="shared" si="5"/>
        <v>3223.3419857518666</v>
      </c>
      <c r="AT4" s="205">
        <v>3605.52</v>
      </c>
      <c r="AU4" s="205">
        <v>8367.5</v>
      </c>
      <c r="AV4" s="205">
        <v>46.8</v>
      </c>
      <c r="AW4" s="205">
        <v>0</v>
      </c>
      <c r="AX4" s="205">
        <v>0</v>
      </c>
      <c r="AY4" s="205">
        <v>0</v>
      </c>
      <c r="AZ4" s="205">
        <v>0</v>
      </c>
      <c r="BA4" s="205">
        <v>73.260000000000005</v>
      </c>
      <c r="BB4" s="205">
        <v>0</v>
      </c>
      <c r="BC4" s="205">
        <v>0</v>
      </c>
      <c r="BD4" s="205">
        <v>12093.08</v>
      </c>
      <c r="BE4" s="178">
        <f t="shared" ref="BE4:BE8" si="55">BH4-BD4</f>
        <v>0</v>
      </c>
      <c r="BF4" s="206">
        <v>942</v>
      </c>
      <c r="BG4" s="181" t="s">
        <v>275</v>
      </c>
      <c r="BH4" s="64">
        <f t="shared" ref="BH4:BH81" si="56">SUM(AT4:BC4)</f>
        <v>12093.08</v>
      </c>
      <c r="BI4" s="205">
        <v>300.12</v>
      </c>
      <c r="BJ4" s="205">
        <v>4357.1400000000003</v>
      </c>
      <c r="BK4" s="205">
        <v>2.99</v>
      </c>
      <c r="BL4" s="205">
        <v>0</v>
      </c>
      <c r="BM4" s="205">
        <v>0</v>
      </c>
      <c r="BN4" s="205">
        <v>0</v>
      </c>
      <c r="BO4" s="205">
        <v>0</v>
      </c>
      <c r="BP4" s="205">
        <v>5.09</v>
      </c>
      <c r="BQ4" s="205">
        <v>0</v>
      </c>
      <c r="BR4" s="205">
        <v>0</v>
      </c>
      <c r="BS4" s="64">
        <f t="shared" ref="BS4:BS81" si="57">SUM(BI4:BR4)</f>
        <v>4665.34</v>
      </c>
      <c r="BT4" s="65"/>
      <c r="BU4" s="65"/>
      <c r="BV4" s="65">
        <f t="shared" ref="BV4:BV67" si="58">(BD4/$BD$116)*21083.85</f>
        <v>132.63345770591022</v>
      </c>
      <c r="BW4" s="65">
        <f t="shared" ref="BW4:BW67" si="59">(BE4/$O$116)*12925.76</f>
        <v>0</v>
      </c>
      <c r="BX4" s="65"/>
      <c r="BY4" s="65">
        <v>20</v>
      </c>
      <c r="BZ4" s="65"/>
      <c r="CA4" s="65">
        <v>5</v>
      </c>
      <c r="CB4" s="65">
        <f t="shared" ref="CB4:CB14" si="60">37537.5/96</f>
        <v>391.015625</v>
      </c>
      <c r="CC4" s="65"/>
      <c r="CD4" s="64">
        <f t="shared" si="6"/>
        <v>548.64908270591025</v>
      </c>
      <c r="CE4" s="66">
        <f t="shared" ref="CE4:CE67" si="61">63860.36/96</f>
        <v>665.21208333333334</v>
      </c>
      <c r="CF4" s="66"/>
      <c r="CG4" s="66">
        <f t="shared" ref="CG4:CG67" si="62">(CE4+CF4)*30%</f>
        <v>199.563625</v>
      </c>
      <c r="CH4" s="67">
        <f t="shared" si="7"/>
        <v>864.77570833333334</v>
      </c>
      <c r="CI4" s="67">
        <f t="shared" si="8"/>
        <v>1413.4247910392437</v>
      </c>
      <c r="CJ4" s="68">
        <f t="shared" si="9"/>
        <v>3251.9152089607564</v>
      </c>
      <c r="CK4" s="209">
        <v>2945.03</v>
      </c>
      <c r="CL4" s="209">
        <v>9835.59</v>
      </c>
      <c r="CM4" s="209">
        <v>65.599999999999994</v>
      </c>
      <c r="CN4" s="209">
        <v>0</v>
      </c>
      <c r="CO4" s="209">
        <v>0</v>
      </c>
      <c r="CP4" s="209">
        <v>0</v>
      </c>
      <c r="CQ4" s="209">
        <v>0</v>
      </c>
      <c r="CR4" s="209">
        <v>1203.42</v>
      </c>
      <c r="CS4" s="209">
        <v>0</v>
      </c>
      <c r="CT4" s="209">
        <v>0</v>
      </c>
      <c r="CU4" s="209">
        <v>14049.64</v>
      </c>
      <c r="CV4" s="178">
        <f t="shared" ref="CV4:CV8" si="63">CY4-CU4</f>
        <v>0</v>
      </c>
      <c r="CW4" s="210">
        <v>1096</v>
      </c>
      <c r="CX4" s="181" t="s">
        <v>275</v>
      </c>
      <c r="CY4" s="64">
        <f t="shared" ref="CY4:CY30" si="64">SUM(CK4:CT4)</f>
        <v>14049.640000000001</v>
      </c>
      <c r="CZ4" s="209">
        <v>245.14</v>
      </c>
      <c r="DA4" s="209">
        <v>4357.1400000000003</v>
      </c>
      <c r="DB4" s="209">
        <v>4.1900000000000004</v>
      </c>
      <c r="DC4" s="209">
        <v>0</v>
      </c>
      <c r="DD4" s="209">
        <v>0</v>
      </c>
      <c r="DE4" s="209">
        <v>0</v>
      </c>
      <c r="DF4" s="209">
        <v>0</v>
      </c>
      <c r="DG4" s="209">
        <v>83.57</v>
      </c>
      <c r="DH4" s="209">
        <v>0</v>
      </c>
      <c r="DI4" s="209">
        <v>0</v>
      </c>
      <c r="DJ4" s="211">
        <f t="shared" ref="DJ4:DJ30" si="65">SUM(CZ4:DI4)</f>
        <v>4690.04</v>
      </c>
      <c r="DK4" s="65"/>
      <c r="DL4" s="65"/>
      <c r="DM4" s="65">
        <f t="shared" ref="DM4:DM67" si="66">(CU4/$CU$116)*24055.75</f>
        <v>152.73922225712386</v>
      </c>
      <c r="DN4" s="65">
        <f t="shared" ref="DN4:DN67" si="67">(CV4/$O$116)*16258.02</f>
        <v>0</v>
      </c>
      <c r="DO4" s="65"/>
      <c r="DP4" s="65">
        <v>20</v>
      </c>
      <c r="DQ4" s="65"/>
      <c r="DR4" s="65">
        <v>5</v>
      </c>
      <c r="DS4" s="65">
        <f>DS$3</f>
        <v>428.469696969697</v>
      </c>
      <c r="DT4" s="65"/>
      <c r="DU4" s="64">
        <f t="shared" si="10"/>
        <v>606.20891922682085</v>
      </c>
      <c r="DV4" s="66">
        <f>DV$3</f>
        <v>596.35070707070713</v>
      </c>
      <c r="DW4" s="66"/>
      <c r="DX4" s="66">
        <f t="shared" ref="DX4:DX67" si="68">(DV4+DW4)*30%</f>
        <v>178.90521212121214</v>
      </c>
      <c r="DY4" s="67">
        <f t="shared" si="11"/>
        <v>775.25591919191925</v>
      </c>
      <c r="DZ4" s="67">
        <f t="shared" si="12"/>
        <v>1381.4648384187401</v>
      </c>
      <c r="EA4" s="68">
        <f t="shared" si="13"/>
        <v>3308.5751615812596</v>
      </c>
      <c r="EB4" s="209">
        <v>2810.03</v>
      </c>
      <c r="EC4" s="209">
        <v>9531</v>
      </c>
      <c r="ED4" s="209">
        <v>50.53</v>
      </c>
      <c r="EE4" s="209">
        <v>0</v>
      </c>
      <c r="EF4" s="209">
        <v>0</v>
      </c>
      <c r="EG4" s="209">
        <v>0</v>
      </c>
      <c r="EH4" s="209">
        <v>0</v>
      </c>
      <c r="EI4" s="209">
        <v>1827.56</v>
      </c>
      <c r="EJ4" s="209">
        <v>0</v>
      </c>
      <c r="EK4" s="209">
        <v>0</v>
      </c>
      <c r="EL4" s="209">
        <v>14219.12</v>
      </c>
      <c r="EM4" s="178">
        <f t="shared" ref="EM4:EM8" si="69">EP4-EL4</f>
        <v>0</v>
      </c>
      <c r="EN4" s="210">
        <v>1080</v>
      </c>
      <c r="EO4" s="181" t="s">
        <v>275</v>
      </c>
      <c r="EP4" s="212">
        <f t="shared" ref="EP4:EP67" si="70">SUM(EB4:EK4)</f>
        <v>14219.12</v>
      </c>
      <c r="EQ4" s="209">
        <v>233.91</v>
      </c>
      <c r="ER4" s="209">
        <v>4357.1400000000003</v>
      </c>
      <c r="ES4" s="209">
        <v>3.23</v>
      </c>
      <c r="ET4" s="209">
        <v>0</v>
      </c>
      <c r="EU4" s="209">
        <v>0</v>
      </c>
      <c r="EV4" s="209">
        <v>0</v>
      </c>
      <c r="EW4" s="209">
        <v>0</v>
      </c>
      <c r="EX4" s="209">
        <v>126.84</v>
      </c>
      <c r="EY4" s="209">
        <v>0</v>
      </c>
      <c r="EZ4" s="209">
        <v>0</v>
      </c>
      <c r="FA4" s="64">
        <f t="shared" ref="FA4:FA30" si="71">SUM(EQ4:EZ4)</f>
        <v>4721.12</v>
      </c>
      <c r="FB4" s="65"/>
      <c r="FC4" s="65"/>
      <c r="FD4" s="65">
        <f t="shared" ref="FD4:FD67" si="72">(EL4/$EL$116)*26325.65</f>
        <v>158.71454085911265</v>
      </c>
      <c r="FE4" s="65">
        <f t="shared" ref="FE4:FE67" si="73">(EM4/$O$116)*14846.27</f>
        <v>0</v>
      </c>
      <c r="FF4" s="65">
        <f t="shared" ref="FF4:FF12" si="74">52000/60</f>
        <v>866.66666666666663</v>
      </c>
      <c r="FG4" s="65">
        <v>20</v>
      </c>
      <c r="FH4" s="65">
        <f t="shared" ref="FH4:FH67" si="75">14375.2/102</f>
        <v>140.93333333333334</v>
      </c>
      <c r="FI4" s="65">
        <v>5</v>
      </c>
      <c r="FJ4" s="65">
        <f>FJ$3</f>
        <v>424.68019607843132</v>
      </c>
      <c r="FK4" s="65"/>
      <c r="FL4" s="64">
        <f t="shared" si="14"/>
        <v>1615.9947369375441</v>
      </c>
      <c r="FM4" s="66">
        <f>FM$3</f>
        <v>664.41901960784321</v>
      </c>
      <c r="FN4" s="66"/>
      <c r="FO4" s="66">
        <f t="shared" ref="FO4:FO67" si="76">(FM4+FN4)*30%</f>
        <v>199.32570588235296</v>
      </c>
      <c r="FP4" s="67">
        <f t="shared" si="15"/>
        <v>863.74472549019617</v>
      </c>
      <c r="FQ4" s="67">
        <f t="shared" si="16"/>
        <v>2479.7394624277404</v>
      </c>
      <c r="FR4" s="68">
        <f t="shared" si="17"/>
        <v>2241.3805375722595</v>
      </c>
      <c r="FS4" s="209">
        <v>2996.19</v>
      </c>
      <c r="FT4" s="209">
        <v>12995.38</v>
      </c>
      <c r="FU4" s="209">
        <v>0.3</v>
      </c>
      <c r="FV4" s="209">
        <v>0</v>
      </c>
      <c r="FW4" s="209">
        <v>0</v>
      </c>
      <c r="FX4" s="209">
        <v>0</v>
      </c>
      <c r="FY4" s="209">
        <v>0</v>
      </c>
      <c r="FZ4" s="209">
        <v>2550.8200000000002</v>
      </c>
      <c r="GA4" s="209">
        <v>0</v>
      </c>
      <c r="GB4" s="209">
        <v>0</v>
      </c>
      <c r="GC4" s="209">
        <v>18542.689999999999</v>
      </c>
      <c r="GD4" s="178">
        <f t="shared" ref="GD4:GD8" si="77">GG4-GC4</f>
        <v>0</v>
      </c>
      <c r="GE4" s="210">
        <v>1382</v>
      </c>
      <c r="GF4" s="181" t="s">
        <v>275</v>
      </c>
      <c r="GG4" s="64">
        <f t="shared" ref="GG4:GG30" si="78">SUM(FS4:GB4)</f>
        <v>18542.689999999999</v>
      </c>
      <c r="GH4" s="209">
        <v>249.4</v>
      </c>
      <c r="GI4" s="209">
        <v>4357.1400000000003</v>
      </c>
      <c r="GJ4" s="209">
        <v>0.02</v>
      </c>
      <c r="GK4" s="209">
        <v>0</v>
      </c>
      <c r="GL4" s="209">
        <v>0</v>
      </c>
      <c r="GM4" s="209">
        <v>0</v>
      </c>
      <c r="GN4" s="209">
        <v>0</v>
      </c>
      <c r="GO4" s="209">
        <v>176.71</v>
      </c>
      <c r="GP4" s="209">
        <v>0</v>
      </c>
      <c r="GQ4" s="209">
        <v>0</v>
      </c>
      <c r="GR4" s="211">
        <f t="shared" ref="GR4:GR67" si="79">SUM(GH4:GQ4)</f>
        <v>4783.2700000000004</v>
      </c>
      <c r="GS4" s="65"/>
      <c r="GT4" s="65"/>
      <c r="GU4" s="65">
        <f t="shared" ref="GU4:GU67" si="80">(GC4/$GC$116)*30198.86</f>
        <v>205.47608347928224</v>
      </c>
      <c r="GV4" s="65">
        <f t="shared" ref="GV4:GV67" si="81">(GD4/$O$116)*16844.27</f>
        <v>0</v>
      </c>
      <c r="GW4" s="65">
        <f t="shared" ref="GW4:GW10" si="82">52000/60</f>
        <v>866.66666666666663</v>
      </c>
      <c r="GX4" s="65">
        <v>20</v>
      </c>
      <c r="GY4" s="65">
        <f t="shared" ref="GY4:GY67" si="83">18860.4/102</f>
        <v>184.90588235294118</v>
      </c>
      <c r="GZ4" s="65">
        <v>5</v>
      </c>
      <c r="HA4" s="65">
        <f>HA$3</f>
        <v>358.47794117647061</v>
      </c>
      <c r="HB4" s="65"/>
      <c r="HC4" s="64">
        <f t="shared" si="18"/>
        <v>1640.5265736753609</v>
      </c>
      <c r="HD4" s="66">
        <f>HD$3</f>
        <v>866.92019607843133</v>
      </c>
      <c r="HE4" s="66"/>
      <c r="HF4" s="66">
        <f t="shared" ref="HF4:HF67" si="84">(HD4+HE4)*30%</f>
        <v>260.07605882352937</v>
      </c>
      <c r="HG4" s="67">
        <f t="shared" si="19"/>
        <v>1126.9962549019606</v>
      </c>
      <c r="HH4" s="67">
        <f t="shared" si="20"/>
        <v>2767.5228285773214</v>
      </c>
      <c r="HI4" s="68">
        <f t="shared" si="21"/>
        <v>2015.747171422679</v>
      </c>
      <c r="HJ4" s="205">
        <v>5532.5</v>
      </c>
      <c r="HK4" s="205">
        <v>14804.05</v>
      </c>
      <c r="HL4" s="205">
        <v>0</v>
      </c>
      <c r="HM4" s="205">
        <v>0</v>
      </c>
      <c r="HN4" s="205">
        <v>0</v>
      </c>
      <c r="HO4" s="205">
        <v>0</v>
      </c>
      <c r="HP4" s="205">
        <v>0</v>
      </c>
      <c r="HQ4" s="205">
        <v>3062.04</v>
      </c>
      <c r="HR4" s="205">
        <v>0</v>
      </c>
      <c r="HS4" s="205">
        <v>0</v>
      </c>
      <c r="HT4" s="205">
        <v>23398.59</v>
      </c>
      <c r="HU4" s="178">
        <f t="shared" ref="HU4:HU8" si="85">HX4-HT4</f>
        <v>0</v>
      </c>
      <c r="HV4" s="206">
        <v>1486</v>
      </c>
      <c r="HW4" s="181" t="s">
        <v>275</v>
      </c>
      <c r="HX4" s="64">
        <f t="shared" ref="HX4:HX30" si="86">SUM(HJ4:HS4)</f>
        <v>23398.59</v>
      </c>
      <c r="HY4" s="205">
        <v>460.53</v>
      </c>
      <c r="HZ4" s="205">
        <v>4357.1400000000003</v>
      </c>
      <c r="IA4" s="205">
        <v>0</v>
      </c>
      <c r="IB4" s="205">
        <v>0</v>
      </c>
      <c r="IC4" s="205">
        <v>0</v>
      </c>
      <c r="ID4" s="205">
        <v>0</v>
      </c>
      <c r="IE4" s="205">
        <v>0</v>
      </c>
      <c r="IF4" s="205">
        <v>212.64</v>
      </c>
      <c r="IG4" s="205">
        <v>0</v>
      </c>
      <c r="IH4" s="205">
        <v>0</v>
      </c>
      <c r="II4" s="214">
        <f t="shared" ref="II4:II30" si="87">SUM(HY4:IH4)</f>
        <v>5030.3100000000004</v>
      </c>
      <c r="IJ4" s="65"/>
      <c r="IK4" s="65"/>
      <c r="IL4" s="65">
        <f t="shared" ref="IL4:IL67" si="88">(HT4/$HT$116)*31846.83</f>
        <v>259.19687065572418</v>
      </c>
      <c r="IM4" s="65">
        <f t="shared" ref="IM4:IM67" si="89">(HU4/$O$116)*17321.85</f>
        <v>0</v>
      </c>
      <c r="IN4" s="65">
        <f t="shared" ref="IN4:IN11" si="90">52000/60</f>
        <v>866.66666666666663</v>
      </c>
      <c r="IO4" s="65">
        <v>20</v>
      </c>
      <c r="IP4" s="65">
        <f t="shared" ref="IP4:IP67" si="91">24366/105</f>
        <v>232.05714285714285</v>
      </c>
      <c r="IQ4" s="65">
        <v>5</v>
      </c>
      <c r="IR4" s="65">
        <f>IR$3</f>
        <v>445.62857142857143</v>
      </c>
      <c r="IS4" s="65"/>
      <c r="IT4" s="64">
        <f t="shared" si="22"/>
        <v>1828.5492516081051</v>
      </c>
      <c r="IU4" s="66">
        <f>IU$3</f>
        <v>538.79476190476191</v>
      </c>
      <c r="IV4" s="66"/>
      <c r="IW4" s="66">
        <f t="shared" ref="IW4:IW67" si="92">(IU4+IV4)*30%</f>
        <v>161.63842857142856</v>
      </c>
      <c r="IX4" s="67">
        <f t="shared" si="23"/>
        <v>700.43319047619048</v>
      </c>
      <c r="IY4" s="67">
        <f t="shared" si="24"/>
        <v>2528.9824420842956</v>
      </c>
      <c r="IZ4" s="68">
        <f t="shared" si="25"/>
        <v>2501.3275579157048</v>
      </c>
      <c r="JA4" s="209">
        <v>6865.6</v>
      </c>
      <c r="JB4" s="209">
        <v>16029.97</v>
      </c>
      <c r="JC4" s="209">
        <v>71.760000000000005</v>
      </c>
      <c r="JD4" s="209">
        <v>0</v>
      </c>
      <c r="JE4" s="209">
        <v>0</v>
      </c>
      <c r="JF4" s="209">
        <v>0</v>
      </c>
      <c r="JG4" s="209">
        <v>0</v>
      </c>
      <c r="JH4" s="209">
        <v>3608.09</v>
      </c>
      <c r="JI4" s="209">
        <v>0</v>
      </c>
      <c r="JJ4" s="209">
        <v>0</v>
      </c>
      <c r="JK4" s="209">
        <v>26575.42</v>
      </c>
      <c r="JL4" s="178">
        <f t="shared" ref="JL4:JL8" si="93">JO4-JK4</f>
        <v>0</v>
      </c>
      <c r="JM4" s="210">
        <v>1463</v>
      </c>
      <c r="JN4" s="181" t="s">
        <v>275</v>
      </c>
      <c r="JO4" s="64">
        <f t="shared" ref="JO4:JO30" si="94">SUM(JA4:JJ4)</f>
        <v>26575.42</v>
      </c>
      <c r="JP4" s="209">
        <v>571.5</v>
      </c>
      <c r="JQ4" s="209">
        <v>4357.1400000000003</v>
      </c>
      <c r="JR4" s="209">
        <v>4.58</v>
      </c>
      <c r="JS4" s="209">
        <v>0</v>
      </c>
      <c r="JT4" s="209">
        <v>0</v>
      </c>
      <c r="JU4" s="209">
        <v>0</v>
      </c>
      <c r="JV4" s="209">
        <v>0</v>
      </c>
      <c r="JW4" s="209">
        <v>250.34</v>
      </c>
      <c r="JX4" s="209">
        <v>0</v>
      </c>
      <c r="JY4" s="209">
        <v>0</v>
      </c>
      <c r="JZ4" s="211">
        <f t="shared" ref="JZ4:JZ30" si="95">SUM(JP4:JY4)</f>
        <v>5183.5600000000004</v>
      </c>
      <c r="KA4" s="65"/>
      <c r="KB4" s="65"/>
      <c r="KC4" s="65">
        <f t="shared" ref="KC4:KC67" si="96">(JK4/$N$116)*39010.72</f>
        <v>536.04449768189761</v>
      </c>
      <c r="KD4" s="65">
        <f t="shared" ref="KD4:KD67" si="97">(JL4/$O$116)*19244.4</f>
        <v>0</v>
      </c>
      <c r="KE4" s="65">
        <f t="shared" ref="KE4:KE12" si="98">52000/60</f>
        <v>866.66666666666663</v>
      </c>
      <c r="KF4" s="65">
        <v>20</v>
      </c>
      <c r="KG4" s="65"/>
      <c r="KH4" s="65">
        <v>5</v>
      </c>
      <c r="KI4" s="65">
        <f>KI$3</f>
        <v>543.39953271028037</v>
      </c>
      <c r="KJ4" s="65"/>
      <c r="KK4" s="64">
        <f t="shared" si="26"/>
        <v>1971.1106970588444</v>
      </c>
      <c r="KL4" s="66">
        <f>KL$3</f>
        <v>497.32093457943921</v>
      </c>
      <c r="KM4" s="66"/>
      <c r="KN4" s="66">
        <f t="shared" ref="KN4:KN67" si="99">(KL4+KM4)*30%</f>
        <v>149.19628037383177</v>
      </c>
      <c r="KO4" s="67">
        <f t="shared" si="27"/>
        <v>646.51721495327092</v>
      </c>
      <c r="KP4" s="67">
        <f t="shared" si="28"/>
        <v>2617.6279120121153</v>
      </c>
      <c r="KQ4" s="68">
        <f t="shared" si="29"/>
        <v>2565.9320879878851</v>
      </c>
      <c r="KR4" s="209">
        <v>3897.22</v>
      </c>
      <c r="KS4" s="209">
        <v>12726.13</v>
      </c>
      <c r="KT4" s="209">
        <v>0.33</v>
      </c>
      <c r="KU4" s="209">
        <v>0</v>
      </c>
      <c r="KV4" s="209">
        <v>0</v>
      </c>
      <c r="KW4" s="209">
        <v>0</v>
      </c>
      <c r="KX4" s="209">
        <v>0</v>
      </c>
      <c r="KY4" s="209">
        <v>2710.18</v>
      </c>
      <c r="KZ4" s="209">
        <v>0</v>
      </c>
      <c r="LA4" s="209">
        <v>0</v>
      </c>
      <c r="LB4" s="209">
        <v>19333.86</v>
      </c>
      <c r="LC4" s="178">
        <f t="shared" ref="LC4:LC8" si="100">LF4-LB4</f>
        <v>0</v>
      </c>
      <c r="LD4" s="210">
        <v>1129</v>
      </c>
      <c r="LE4" s="181" t="s">
        <v>275</v>
      </c>
      <c r="LF4" s="64">
        <f t="shared" ref="LF4:LF30" si="101">SUM(KR4:LA4)</f>
        <v>19333.86</v>
      </c>
      <c r="LG4" s="209">
        <v>324.41000000000003</v>
      </c>
      <c r="LH4" s="209">
        <v>4357.1400000000003</v>
      </c>
      <c r="LI4" s="209">
        <v>0.02</v>
      </c>
      <c r="LJ4" s="209">
        <v>0</v>
      </c>
      <c r="LK4" s="209">
        <v>0</v>
      </c>
      <c r="LL4" s="209">
        <v>0</v>
      </c>
      <c r="LM4" s="209">
        <v>0</v>
      </c>
      <c r="LN4" s="209">
        <v>188.2</v>
      </c>
      <c r="LO4" s="209">
        <v>0</v>
      </c>
      <c r="LP4" s="209">
        <v>0</v>
      </c>
      <c r="LQ4" s="211">
        <f t="shared" ref="LQ4:LQ67" si="102">SUM(LG4:LP4)</f>
        <v>4869.7700000000004</v>
      </c>
      <c r="LR4" s="65"/>
      <c r="LS4" s="65"/>
      <c r="LT4" s="65">
        <f t="shared" ref="LT4:LT67" si="103">(LB4/$LB$116)*39133.48</f>
        <v>197.1111753904047</v>
      </c>
      <c r="LU4" s="65">
        <f t="shared" ref="LU4:LU67" si="104">(LC4/$O$116)*17015.75</f>
        <v>0</v>
      </c>
      <c r="LV4" s="65">
        <f t="shared" ref="LV4:LV15" si="105">52000/60</f>
        <v>866.66666666666663</v>
      </c>
      <c r="LW4" s="65">
        <v>20</v>
      </c>
      <c r="LX4" s="65"/>
      <c r="LY4" s="65">
        <v>5</v>
      </c>
      <c r="LZ4" s="65">
        <f>LZ$3</f>
        <v>508.03738317757012</v>
      </c>
      <c r="MA4" s="65"/>
      <c r="MB4" s="64">
        <f t="shared" si="30"/>
        <v>1596.8152252346413</v>
      </c>
      <c r="MC4" s="66">
        <f>MC$3</f>
        <v>593.54906542056074</v>
      </c>
      <c r="MD4" s="66"/>
      <c r="ME4" s="66">
        <f t="shared" ref="ME4:ME67" si="106">(MC4+MD4)*30%</f>
        <v>178.06471962616823</v>
      </c>
      <c r="MF4" s="67">
        <f t="shared" si="31"/>
        <v>771.61378504672894</v>
      </c>
      <c r="MG4" s="67">
        <f t="shared" si="32"/>
        <v>2368.4290102813702</v>
      </c>
      <c r="MH4" s="68">
        <f t="shared" si="33"/>
        <v>2501.3409897186302</v>
      </c>
      <c r="MI4" s="209">
        <v>3140.04</v>
      </c>
      <c r="MJ4" s="209">
        <v>11867.23</v>
      </c>
      <c r="MK4" s="209">
        <v>23.6</v>
      </c>
      <c r="ML4" s="209">
        <v>0</v>
      </c>
      <c r="MM4" s="209">
        <v>0</v>
      </c>
      <c r="MN4" s="209">
        <v>0</v>
      </c>
      <c r="MO4" s="209">
        <v>0</v>
      </c>
      <c r="MP4" s="209">
        <v>2587.64</v>
      </c>
      <c r="MQ4" s="209">
        <v>0</v>
      </c>
      <c r="MR4" s="209">
        <v>0</v>
      </c>
      <c r="MS4" s="209">
        <v>17618.509999999998</v>
      </c>
      <c r="MT4" s="178">
        <f t="shared" ref="MT4:MT8" si="107">MW4-MS4</f>
        <v>0</v>
      </c>
      <c r="MU4" s="210">
        <v>1118</v>
      </c>
      <c r="MV4" s="181" t="s">
        <v>275</v>
      </c>
      <c r="MW4" s="64">
        <f t="shared" ref="MW4:MW30" si="108">SUM(MI4:MR4)</f>
        <v>17618.510000000002</v>
      </c>
      <c r="MX4" s="209">
        <v>261.38</v>
      </c>
      <c r="MY4" s="209">
        <v>4357.1400000000003</v>
      </c>
      <c r="MZ4" s="209">
        <v>1.51</v>
      </c>
      <c r="NA4" s="209">
        <v>0</v>
      </c>
      <c r="NB4" s="209">
        <v>0</v>
      </c>
      <c r="NC4" s="209">
        <v>0</v>
      </c>
      <c r="ND4" s="209">
        <v>0</v>
      </c>
      <c r="NE4" s="209">
        <v>179.69</v>
      </c>
      <c r="NF4" s="209">
        <v>0</v>
      </c>
      <c r="NG4" s="209">
        <v>0</v>
      </c>
      <c r="NH4" s="211">
        <f t="shared" ref="NH4:NH67" si="109">SUM(MX4:NG4)</f>
        <v>4799.72</v>
      </c>
      <c r="NI4" s="65"/>
      <c r="NJ4" s="65"/>
      <c r="NK4" s="65">
        <f t="shared" ref="NK4:NK67" si="110">(MS4/$N$116)*0</f>
        <v>0</v>
      </c>
      <c r="NL4" s="65">
        <f t="shared" ref="NL4:NL67" si="111">(MT4/$O$116)*13804.26</f>
        <v>0</v>
      </c>
      <c r="NM4" s="65">
        <f t="shared" ref="NM4:NM11" si="112">52000/60</f>
        <v>866.66666666666663</v>
      </c>
      <c r="NN4" s="65">
        <v>20</v>
      </c>
      <c r="NO4" s="65"/>
      <c r="NP4" s="65">
        <v>5</v>
      </c>
      <c r="NQ4" s="65">
        <f>NQ$3</f>
        <v>469.67889908256882</v>
      </c>
      <c r="NR4" s="65"/>
      <c r="NS4" s="64">
        <f t="shared" si="34"/>
        <v>1361.3455657492354</v>
      </c>
      <c r="NT4" s="66">
        <f t="shared" ref="NT4:NT67" si="113">78812.25/109</f>
        <v>723.04816513761466</v>
      </c>
      <c r="NU4" s="66"/>
      <c r="NV4" s="66">
        <f t="shared" ref="NV4:NV67" si="114">(NT4+NU4)*30%</f>
        <v>216.9144495412844</v>
      </c>
      <c r="NW4" s="67">
        <f t="shared" si="35"/>
        <v>939.96261467889906</v>
      </c>
      <c r="NX4" s="67">
        <f t="shared" si="36"/>
        <v>2301.3081804281346</v>
      </c>
      <c r="NY4" s="68">
        <f t="shared" si="37"/>
        <v>2498.4118195718656</v>
      </c>
      <c r="NZ4" s="209">
        <v>2807.67</v>
      </c>
      <c r="OA4" s="209">
        <v>11656.4</v>
      </c>
      <c r="OB4" s="209">
        <v>0</v>
      </c>
      <c r="OC4" s="209">
        <v>0</v>
      </c>
      <c r="OD4" s="209">
        <v>0</v>
      </c>
      <c r="OE4" s="209">
        <v>0</v>
      </c>
      <c r="OF4" s="209">
        <v>0</v>
      </c>
      <c r="OG4" s="209">
        <v>2302.6999999999998</v>
      </c>
      <c r="OH4" s="209">
        <v>0</v>
      </c>
      <c r="OI4" s="209">
        <v>0</v>
      </c>
      <c r="OJ4" s="209">
        <v>16766.77</v>
      </c>
      <c r="OK4" s="178">
        <f t="shared" ref="OK4:OK67" si="115">ON4-OJ4</f>
        <v>0</v>
      </c>
      <c r="OL4" s="210">
        <v>1122</v>
      </c>
      <c r="OM4" s="181" t="s">
        <v>275</v>
      </c>
      <c r="ON4" s="64">
        <f t="shared" ref="ON4:ON30" si="116">SUM(NZ4:OI4)</f>
        <v>16766.77</v>
      </c>
      <c r="OO4" s="209">
        <v>233.71</v>
      </c>
      <c r="OP4" s="209">
        <v>4357.1400000000003</v>
      </c>
      <c r="OQ4" s="209">
        <v>0</v>
      </c>
      <c r="OR4" s="209">
        <v>0</v>
      </c>
      <c r="OS4" s="209">
        <v>0</v>
      </c>
      <c r="OT4" s="209">
        <v>0</v>
      </c>
      <c r="OU4" s="209">
        <v>0</v>
      </c>
      <c r="OV4" s="209">
        <v>159.84</v>
      </c>
      <c r="OW4" s="209">
        <v>0</v>
      </c>
      <c r="OX4" s="209">
        <v>0</v>
      </c>
      <c r="OY4" s="211">
        <f t="shared" ref="OY4:OY30" si="117">SUM(OO4:OX4)</f>
        <v>4750.6900000000005</v>
      </c>
      <c r="OZ4" s="65"/>
      <c r="PA4" s="65"/>
      <c r="PB4" s="65">
        <f t="shared" ref="PB4:PB67" si="118">(OJ4/$OJ$116)*56307.47</f>
        <v>362.55224066501825</v>
      </c>
      <c r="PC4" s="65">
        <f t="shared" ref="PC4:PC67" si="119">(OK4/$O$116)*16757.91</f>
        <v>0</v>
      </c>
      <c r="PD4" s="65">
        <f t="shared" ref="PD4:PD15" si="120">52000/60</f>
        <v>866.66666666666663</v>
      </c>
      <c r="PE4" s="65">
        <v>20</v>
      </c>
      <c r="PF4" s="65">
        <f t="shared" ref="PF4:PF67" si="121">3288/100</f>
        <v>32.880000000000003</v>
      </c>
      <c r="PG4" s="65">
        <v>5</v>
      </c>
      <c r="PH4" s="65">
        <f>PH$3</f>
        <v>495.2049090909091</v>
      </c>
      <c r="PI4" s="65"/>
      <c r="PJ4" s="64">
        <f t="shared" si="38"/>
        <v>1782.3038164225941</v>
      </c>
      <c r="PK4" s="66">
        <f>PK$3</f>
        <v>643.25572727272731</v>
      </c>
      <c r="PL4" s="66"/>
      <c r="PM4" s="66">
        <f t="shared" ref="PM4:PM67" si="122">(PK4+PL4)*30%</f>
        <v>192.9767181818182</v>
      </c>
      <c r="PN4" s="67">
        <f t="shared" si="39"/>
        <v>836.23244545454554</v>
      </c>
      <c r="PO4" s="67">
        <f t="shared" si="40"/>
        <v>2618.5362618771396</v>
      </c>
      <c r="PP4" s="68">
        <f t="shared" si="41"/>
        <v>2132.1537381228609</v>
      </c>
      <c r="PQ4" s="209">
        <v>3194.22</v>
      </c>
      <c r="PR4" s="209">
        <v>9621.9</v>
      </c>
      <c r="PS4" s="209">
        <v>0</v>
      </c>
      <c r="PT4" s="209">
        <v>0</v>
      </c>
      <c r="PU4" s="209">
        <v>0</v>
      </c>
      <c r="PV4" s="209">
        <v>0</v>
      </c>
      <c r="PW4" s="209">
        <v>0</v>
      </c>
      <c r="PX4" s="209">
        <v>2130.7199999999998</v>
      </c>
      <c r="PY4" s="209">
        <v>0</v>
      </c>
      <c r="PZ4" s="209">
        <v>0</v>
      </c>
      <c r="QA4" s="209">
        <v>14946.84</v>
      </c>
      <c r="QB4" s="178">
        <f t="shared" ref="QB4:QB8" si="123">QE4-QA4</f>
        <v>0</v>
      </c>
      <c r="QC4" s="210">
        <v>1000</v>
      </c>
      <c r="QD4" s="181" t="s">
        <v>275</v>
      </c>
      <c r="QE4" s="64">
        <f t="shared" ref="QE4:QE30" si="124">SUM(PQ4:PZ4)</f>
        <v>14946.839999999998</v>
      </c>
      <c r="QF4" s="209">
        <v>265.88</v>
      </c>
      <c r="QG4" s="209">
        <v>4357.1400000000003</v>
      </c>
      <c r="QH4" s="209">
        <v>0</v>
      </c>
      <c r="QI4" s="209">
        <v>0</v>
      </c>
      <c r="QJ4" s="209">
        <v>0</v>
      </c>
      <c r="QK4" s="209">
        <v>0</v>
      </c>
      <c r="QL4" s="209">
        <v>0</v>
      </c>
      <c r="QM4" s="209">
        <v>147.96</v>
      </c>
      <c r="QN4" s="209">
        <v>0</v>
      </c>
      <c r="QO4" s="209">
        <v>0</v>
      </c>
      <c r="QP4" s="211">
        <f t="shared" ref="QP4:QP67" si="125">SUM(QF4:QO4)</f>
        <v>4770.9800000000005</v>
      </c>
      <c r="QQ4" s="65"/>
      <c r="QR4" s="65"/>
      <c r="QS4" s="65">
        <f t="shared" ref="QS4:QS67" si="126">(QA4/$QA$116)*27743.06</f>
        <v>175.70019267371887</v>
      </c>
      <c r="QT4" s="65">
        <f t="shared" ref="QT4:QT67" si="127">(QB4/$O$116)*10429.01</f>
        <v>0</v>
      </c>
      <c r="QU4" s="65">
        <f t="shared" ref="QU4:QU17" si="128">52000/60</f>
        <v>866.66666666666663</v>
      </c>
      <c r="QV4" s="65">
        <v>20</v>
      </c>
      <c r="QW4" s="65">
        <f t="shared" ref="QW4:QW67" si="129">2074.8/110</f>
        <v>18.861818181818183</v>
      </c>
      <c r="QX4" s="65">
        <v>5</v>
      </c>
      <c r="QY4" s="65">
        <f>QY$3</f>
        <v>428.14772727272725</v>
      </c>
      <c r="QZ4" s="65"/>
      <c r="RA4" s="64">
        <f t="shared" si="42"/>
        <v>1514.3764047949307</v>
      </c>
      <c r="RB4" s="66">
        <f t="shared" ref="RB4:RB67" si="130">68119.05/110</f>
        <v>619.2640909090909</v>
      </c>
      <c r="RC4" s="66"/>
      <c r="RD4" s="66">
        <f t="shared" ref="RD4:RD67" si="131">(RB4+RC4)*30%</f>
        <v>185.77922727272727</v>
      </c>
      <c r="RE4" s="67">
        <f t="shared" si="43"/>
        <v>805.04331818181822</v>
      </c>
      <c r="RF4" s="67">
        <f t="shared" si="44"/>
        <v>2319.4197229767487</v>
      </c>
      <c r="RG4" s="68">
        <f t="shared" si="45"/>
        <v>2451.5602770232517</v>
      </c>
      <c r="RH4" s="205">
        <v>3073.98</v>
      </c>
      <c r="RI4" s="205">
        <v>9290.41</v>
      </c>
      <c r="RJ4" s="205">
        <v>11.19</v>
      </c>
      <c r="RK4" s="205">
        <v>0</v>
      </c>
      <c r="RL4" s="205">
        <v>0</v>
      </c>
      <c r="RM4" s="205">
        <v>0</v>
      </c>
      <c r="RN4" s="205">
        <v>0</v>
      </c>
      <c r="RO4" s="205">
        <v>3264.45</v>
      </c>
      <c r="RP4" s="205">
        <v>0</v>
      </c>
      <c r="RQ4" s="205">
        <v>0</v>
      </c>
      <c r="RR4" s="205">
        <v>15640.03</v>
      </c>
      <c r="RS4" s="178">
        <f t="shared" ref="RS4:RS8" si="132">RV4-RR4</f>
        <v>0</v>
      </c>
      <c r="RT4" s="206">
        <v>1056</v>
      </c>
      <c r="RU4" s="181" t="s">
        <v>275</v>
      </c>
      <c r="RV4" s="64">
        <f t="shared" ref="RV4:RV16" si="133">SUM(RH4:RQ4)</f>
        <v>15640.029999999999</v>
      </c>
      <c r="RW4" s="209">
        <v>255.88</v>
      </c>
      <c r="RX4" s="209">
        <v>4357.1400000000003</v>
      </c>
      <c r="RY4" s="209">
        <v>0.71</v>
      </c>
      <c r="RZ4" s="209">
        <v>0</v>
      </c>
      <c r="SA4" s="209">
        <v>0</v>
      </c>
      <c r="SB4" s="209">
        <v>0</v>
      </c>
      <c r="SC4" s="209">
        <v>0</v>
      </c>
      <c r="SD4" s="209">
        <v>226.7</v>
      </c>
      <c r="SE4" s="209">
        <v>0</v>
      </c>
      <c r="SF4" s="209">
        <v>0</v>
      </c>
      <c r="SG4" s="211">
        <v>4840.43</v>
      </c>
      <c r="SH4" s="65"/>
      <c r="SI4" s="65"/>
      <c r="SJ4" s="65">
        <f t="shared" ref="SJ4:SJ67" si="134">(RR4/$RR$116)*25115.94</f>
        <v>153.69310538156489</v>
      </c>
      <c r="SK4" s="65">
        <f t="shared" ref="SK4:SK67" si="135">(RS4/$O$116)*12319.54</f>
        <v>0</v>
      </c>
      <c r="SL4" s="65">
        <f t="shared" ref="SL4:SL31" si="136">52000/60</f>
        <v>866.66666666666663</v>
      </c>
      <c r="SM4" s="65">
        <v>20</v>
      </c>
      <c r="SN4" s="65">
        <f t="shared" ref="SN4:SN67" si="137">56040/113</f>
        <v>495.92920353982299</v>
      </c>
      <c r="SO4" s="65">
        <v>5</v>
      </c>
      <c r="SP4" s="65">
        <f>SP$3</f>
        <v>428.52876106194691</v>
      </c>
      <c r="SQ4" s="65"/>
      <c r="SR4" s="64">
        <f t="shared" si="46"/>
        <v>1969.8177366500015</v>
      </c>
      <c r="SS4" s="66">
        <f>SS$3</f>
        <v>596.28469026548669</v>
      </c>
      <c r="ST4" s="66"/>
      <c r="SU4" s="66">
        <f t="shared" ref="SU4:SU67" si="138">(SS4+ST4)*30%</f>
        <v>178.885407079646</v>
      </c>
      <c r="SV4" s="67">
        <f t="shared" si="47"/>
        <v>775.17009734513272</v>
      </c>
      <c r="SW4" s="67">
        <f t="shared" si="48"/>
        <v>2744.9878339951342</v>
      </c>
      <c r="SX4" s="68">
        <f t="shared" si="49"/>
        <v>2095.4421660048661</v>
      </c>
      <c r="SY4" s="64">
        <f t="shared" ref="SY4:SY67" si="139">Q4+BH4+CY4+EP4+GG4+HX4+JO4+LF4+MW4+ON4+QE4+RV4</f>
        <v>203867.18</v>
      </c>
      <c r="SZ4" s="211">
        <f t="shared" ref="SZ4:SZ67" si="140">AB4+BS4+DJ4+FA4+GR4+II4+JZ4+LQ4+NH4+OY4+QP4+SG4</f>
        <v>57719.740000000005</v>
      </c>
      <c r="TA4" s="67">
        <f t="shared" ref="TA4:TA67" si="141">AR4+CI4+DZ4+FQ4+HH4+IY4+KP4+MG4+NX4+PO4+RF4+SW4</f>
        <v>26932.611298366119</v>
      </c>
      <c r="TB4" s="68">
        <f t="shared" ref="TB4:TB67" si="142">SZ4-TA4</f>
        <v>30787.128701633887</v>
      </c>
      <c r="TC4" s="264"/>
      <c r="TD4" s="265"/>
      <c r="TE4" s="265"/>
      <c r="TF4" s="491"/>
      <c r="TG4" s="491"/>
      <c r="TH4" s="491"/>
    </row>
    <row r="5" spans="1:528">
      <c r="A5" s="173" t="s">
        <v>124</v>
      </c>
      <c r="B5" s="175" t="s">
        <v>125</v>
      </c>
      <c r="C5" s="181" t="s">
        <v>275</v>
      </c>
      <c r="D5" s="176">
        <v>5068.1000000000004</v>
      </c>
      <c r="E5" s="176">
        <v>4329.42</v>
      </c>
      <c r="F5" s="176">
        <v>0</v>
      </c>
      <c r="G5" s="174">
        <v>0</v>
      </c>
      <c r="H5" s="176">
        <v>0</v>
      </c>
      <c r="I5" s="176">
        <v>0</v>
      </c>
      <c r="J5" s="176">
        <v>0</v>
      </c>
      <c r="K5" s="176">
        <v>13349.66</v>
      </c>
      <c r="L5" s="176">
        <v>0</v>
      </c>
      <c r="M5" s="176">
        <v>0</v>
      </c>
      <c r="N5" s="176">
        <v>22747.18</v>
      </c>
      <c r="O5" s="178">
        <f>Q5-N5</f>
        <v>0</v>
      </c>
      <c r="P5" s="181">
        <v>1362</v>
      </c>
      <c r="Q5" s="64">
        <f t="shared" si="0"/>
        <v>22747.18</v>
      </c>
      <c r="R5" s="178">
        <v>421.87</v>
      </c>
      <c r="S5" s="178">
        <v>4357.1400000000003</v>
      </c>
      <c r="T5" s="178">
        <v>0</v>
      </c>
      <c r="U5" s="178">
        <v>0</v>
      </c>
      <c r="V5" s="178">
        <v>0</v>
      </c>
      <c r="W5" s="178">
        <v>0</v>
      </c>
      <c r="X5" s="178">
        <v>0</v>
      </c>
      <c r="Y5" s="178">
        <v>500</v>
      </c>
      <c r="Z5" s="178">
        <v>0</v>
      </c>
      <c r="AA5" s="178">
        <v>0</v>
      </c>
      <c r="AB5" s="64">
        <f t="shared" si="50"/>
        <v>5279.01</v>
      </c>
      <c r="AC5" s="65"/>
      <c r="AD5" s="65"/>
      <c r="AE5" s="65">
        <f t="shared" si="51"/>
        <v>247.32549173460697</v>
      </c>
      <c r="AF5" s="65">
        <f t="shared" si="1"/>
        <v>0</v>
      </c>
      <c r="AG5" s="65"/>
      <c r="AH5" s="65">
        <v>20</v>
      </c>
      <c r="AI5" s="65"/>
      <c r="AJ5" s="65">
        <v>5</v>
      </c>
      <c r="AK5" s="65">
        <f t="shared" si="52"/>
        <v>411.38684210526316</v>
      </c>
      <c r="AL5" s="65"/>
      <c r="AM5" s="64">
        <f t="shared" si="2"/>
        <v>683.7123338398701</v>
      </c>
      <c r="AN5" s="66">
        <f t="shared" si="53"/>
        <v>645.10084210526315</v>
      </c>
      <c r="AO5" s="66">
        <v>0</v>
      </c>
      <c r="AP5" s="66">
        <f t="shared" si="54"/>
        <v>193.53025263157895</v>
      </c>
      <c r="AQ5" s="67">
        <f t="shared" si="3"/>
        <v>838.6310947368421</v>
      </c>
      <c r="AR5" s="67">
        <f>AM5+AQ5</f>
        <v>1522.3434285767121</v>
      </c>
      <c r="AS5" s="68">
        <f t="shared" si="5"/>
        <v>3756.6665714232881</v>
      </c>
      <c r="AT5" s="205">
        <v>5822.44</v>
      </c>
      <c r="AU5" s="205">
        <v>4524.2</v>
      </c>
      <c r="AV5" s="205">
        <v>23.2</v>
      </c>
      <c r="AW5" s="205">
        <v>0</v>
      </c>
      <c r="AX5" s="205">
        <v>0</v>
      </c>
      <c r="AY5" s="205">
        <v>0</v>
      </c>
      <c r="AZ5" s="205">
        <v>0</v>
      </c>
      <c r="BA5" s="205">
        <v>11449.43</v>
      </c>
      <c r="BB5" s="205">
        <v>0</v>
      </c>
      <c r="BC5" s="205">
        <v>0</v>
      </c>
      <c r="BD5" s="205">
        <v>21819.27</v>
      </c>
      <c r="BE5" s="178">
        <f t="shared" si="55"/>
        <v>0</v>
      </c>
      <c r="BF5" s="206">
        <v>1201</v>
      </c>
      <c r="BG5" s="181" t="s">
        <v>275</v>
      </c>
      <c r="BH5" s="64">
        <f t="shared" si="56"/>
        <v>21819.27</v>
      </c>
      <c r="BI5" s="205">
        <v>484.67</v>
      </c>
      <c r="BJ5" s="205">
        <v>4357.1400000000003</v>
      </c>
      <c r="BK5" s="205">
        <v>1.48</v>
      </c>
      <c r="BL5" s="205">
        <v>0</v>
      </c>
      <c r="BM5" s="205">
        <v>0</v>
      </c>
      <c r="BN5" s="205">
        <v>0</v>
      </c>
      <c r="BO5" s="205">
        <v>0</v>
      </c>
      <c r="BP5" s="205">
        <v>500</v>
      </c>
      <c r="BQ5" s="205">
        <v>0</v>
      </c>
      <c r="BR5" s="205">
        <v>0</v>
      </c>
      <c r="BS5" s="64">
        <f t="shared" si="57"/>
        <v>5343.29</v>
      </c>
      <c r="BT5" s="65"/>
      <c r="BU5" s="65"/>
      <c r="BV5" s="65">
        <f t="shared" si="58"/>
        <v>239.307539908678</v>
      </c>
      <c r="BW5" s="65">
        <f t="shared" si="59"/>
        <v>0</v>
      </c>
      <c r="BX5" s="65"/>
      <c r="BY5" s="65">
        <v>20</v>
      </c>
      <c r="BZ5" s="65"/>
      <c r="CA5" s="65">
        <v>5</v>
      </c>
      <c r="CB5" s="65">
        <f t="shared" si="60"/>
        <v>391.015625</v>
      </c>
      <c r="CC5" s="65"/>
      <c r="CD5" s="64">
        <f t="shared" si="6"/>
        <v>655.323164908678</v>
      </c>
      <c r="CE5" s="66">
        <f t="shared" si="61"/>
        <v>665.21208333333334</v>
      </c>
      <c r="CF5" s="66"/>
      <c r="CG5" s="66">
        <f t="shared" si="62"/>
        <v>199.563625</v>
      </c>
      <c r="CH5" s="67">
        <f t="shared" si="7"/>
        <v>864.77570833333334</v>
      </c>
      <c r="CI5" s="67">
        <f t="shared" si="8"/>
        <v>1520.0988732420115</v>
      </c>
      <c r="CJ5" s="68">
        <f t="shared" si="9"/>
        <v>3823.1911267579885</v>
      </c>
      <c r="CK5" s="209">
        <v>5281.5</v>
      </c>
      <c r="CL5" s="209">
        <v>4108.62</v>
      </c>
      <c r="CM5" s="209">
        <v>51.98</v>
      </c>
      <c r="CN5" s="209">
        <v>0</v>
      </c>
      <c r="CO5" s="209">
        <v>0</v>
      </c>
      <c r="CP5" s="209">
        <v>0</v>
      </c>
      <c r="CQ5" s="209">
        <v>0</v>
      </c>
      <c r="CR5" s="209">
        <v>12765.15</v>
      </c>
      <c r="CS5" s="209">
        <v>0</v>
      </c>
      <c r="CT5" s="209">
        <v>0</v>
      </c>
      <c r="CU5" s="209">
        <v>22207.25</v>
      </c>
      <c r="CV5" s="178">
        <f t="shared" si="63"/>
        <v>0</v>
      </c>
      <c r="CW5" s="210">
        <v>1321</v>
      </c>
      <c r="CX5" s="181" t="s">
        <v>275</v>
      </c>
      <c r="CY5" s="64">
        <f t="shared" si="64"/>
        <v>22207.25</v>
      </c>
      <c r="CZ5" s="209">
        <v>439.65</v>
      </c>
      <c r="DA5" s="209">
        <v>4357.1400000000003</v>
      </c>
      <c r="DB5" s="209">
        <v>3.32</v>
      </c>
      <c r="DC5" s="209">
        <v>0</v>
      </c>
      <c r="DD5" s="209">
        <v>0</v>
      </c>
      <c r="DE5" s="209">
        <v>0</v>
      </c>
      <c r="DF5" s="209">
        <v>0</v>
      </c>
      <c r="DG5" s="209">
        <v>500</v>
      </c>
      <c r="DH5" s="209">
        <v>0</v>
      </c>
      <c r="DI5" s="209">
        <v>0</v>
      </c>
      <c r="DJ5" s="211">
        <f t="shared" si="65"/>
        <v>5300.11</v>
      </c>
      <c r="DK5" s="65"/>
      <c r="DL5" s="65"/>
      <c r="DM5" s="65">
        <f t="shared" si="66"/>
        <v>241.42384384720989</v>
      </c>
      <c r="DN5" s="65">
        <f t="shared" si="67"/>
        <v>0</v>
      </c>
      <c r="DO5" s="65"/>
      <c r="DP5" s="65">
        <v>20</v>
      </c>
      <c r="DQ5" s="65"/>
      <c r="DR5" s="65">
        <v>5</v>
      </c>
      <c r="DS5" s="65">
        <f t="shared" ref="DS5:DS16" si="143">DS$3</f>
        <v>428.469696969697</v>
      </c>
      <c r="DT5" s="65"/>
      <c r="DU5" s="64">
        <f t="shared" si="10"/>
        <v>694.89354081690692</v>
      </c>
      <c r="DV5" s="66">
        <f t="shared" ref="DV5:DV68" si="144">DV$3</f>
        <v>596.35070707070713</v>
      </c>
      <c r="DW5" s="66"/>
      <c r="DX5" s="66">
        <f t="shared" si="68"/>
        <v>178.90521212121214</v>
      </c>
      <c r="DY5" s="67">
        <f t="shared" si="11"/>
        <v>775.25591919191925</v>
      </c>
      <c r="DZ5" s="67">
        <f t="shared" si="12"/>
        <v>1470.1494600088263</v>
      </c>
      <c r="EA5" s="68">
        <f t="shared" si="13"/>
        <v>3829.9605399911734</v>
      </c>
      <c r="EB5" s="209">
        <v>5279.64</v>
      </c>
      <c r="EC5" s="209">
        <v>8643.66</v>
      </c>
      <c r="ED5" s="209">
        <v>0</v>
      </c>
      <c r="EE5" s="209">
        <v>0</v>
      </c>
      <c r="EF5" s="209">
        <v>0</v>
      </c>
      <c r="EG5" s="209">
        <v>0</v>
      </c>
      <c r="EH5" s="209">
        <v>0</v>
      </c>
      <c r="EI5" s="209">
        <v>20899.29</v>
      </c>
      <c r="EJ5" s="209">
        <v>10.5</v>
      </c>
      <c r="EK5" s="209">
        <v>0</v>
      </c>
      <c r="EL5" s="209">
        <v>34833.089999999997</v>
      </c>
      <c r="EM5" s="178">
        <f t="shared" si="69"/>
        <v>0</v>
      </c>
      <c r="EN5" s="210">
        <v>2218</v>
      </c>
      <c r="EO5" s="181" t="s">
        <v>275</v>
      </c>
      <c r="EP5" s="212">
        <f t="shared" si="70"/>
        <v>34833.089999999997</v>
      </c>
      <c r="EQ5" s="209">
        <v>439.48</v>
      </c>
      <c r="ER5" s="209">
        <v>4357.1400000000003</v>
      </c>
      <c r="ES5" s="209">
        <v>0</v>
      </c>
      <c r="ET5" s="209">
        <v>0</v>
      </c>
      <c r="EU5" s="209">
        <v>0</v>
      </c>
      <c r="EV5" s="209">
        <v>0</v>
      </c>
      <c r="EW5" s="209">
        <v>0</v>
      </c>
      <c r="EX5" s="209">
        <v>500</v>
      </c>
      <c r="EY5" s="209">
        <v>0.57999999999999996</v>
      </c>
      <c r="EZ5" s="209">
        <v>0</v>
      </c>
      <c r="FA5" s="64">
        <f t="shared" si="71"/>
        <v>5297.2000000000007</v>
      </c>
      <c r="FB5" s="65"/>
      <c r="FC5" s="65"/>
      <c r="FD5" s="65">
        <f t="shared" si="72"/>
        <v>388.80872276583557</v>
      </c>
      <c r="FE5" s="65">
        <f t="shared" si="73"/>
        <v>0</v>
      </c>
      <c r="FF5" s="65">
        <f t="shared" si="74"/>
        <v>866.66666666666663</v>
      </c>
      <c r="FG5" s="65">
        <v>20</v>
      </c>
      <c r="FH5" s="65">
        <f t="shared" si="75"/>
        <v>140.93333333333334</v>
      </c>
      <c r="FI5" s="65">
        <v>5</v>
      </c>
      <c r="FJ5" s="65">
        <f t="shared" ref="FJ5:FJ68" si="145">FJ$3</f>
        <v>424.68019607843132</v>
      </c>
      <c r="FK5" s="65"/>
      <c r="FL5" s="64">
        <f t="shared" si="14"/>
        <v>1846.088918844267</v>
      </c>
      <c r="FM5" s="66">
        <f t="shared" ref="FM5:FM68" si="146">FM$3</f>
        <v>664.41901960784321</v>
      </c>
      <c r="FN5" s="66"/>
      <c r="FO5" s="66">
        <f t="shared" si="76"/>
        <v>199.32570588235296</v>
      </c>
      <c r="FP5" s="67">
        <f t="shared" si="15"/>
        <v>863.74472549019617</v>
      </c>
      <c r="FQ5" s="67">
        <f t="shared" si="16"/>
        <v>2709.8336443344633</v>
      </c>
      <c r="FR5" s="68">
        <f t="shared" si="17"/>
        <v>2587.3663556655374</v>
      </c>
      <c r="FS5" s="209">
        <v>6749.64</v>
      </c>
      <c r="FT5" s="209">
        <v>8207.1200000000008</v>
      </c>
      <c r="FU5" s="209">
        <v>12.5</v>
      </c>
      <c r="FV5" s="209">
        <v>0</v>
      </c>
      <c r="FW5" s="209">
        <v>0</v>
      </c>
      <c r="FX5" s="209">
        <v>0</v>
      </c>
      <c r="FY5" s="209">
        <v>0</v>
      </c>
      <c r="FZ5" s="209">
        <v>23446.82</v>
      </c>
      <c r="GA5" s="209">
        <v>9.5</v>
      </c>
      <c r="GB5" s="209">
        <v>0</v>
      </c>
      <c r="GC5" s="209">
        <v>38425.58</v>
      </c>
      <c r="GD5" s="178">
        <f t="shared" si="77"/>
        <v>0</v>
      </c>
      <c r="GE5" s="210">
        <v>2447</v>
      </c>
      <c r="GF5" s="181" t="s">
        <v>275</v>
      </c>
      <c r="GG5" s="64">
        <f t="shared" si="78"/>
        <v>38425.58</v>
      </c>
      <c r="GH5" s="209">
        <v>561.84</v>
      </c>
      <c r="GI5" s="209">
        <v>4357.1400000000003</v>
      </c>
      <c r="GJ5" s="209">
        <v>0.8</v>
      </c>
      <c r="GK5" s="209">
        <v>0</v>
      </c>
      <c r="GL5" s="209">
        <v>0</v>
      </c>
      <c r="GM5" s="209">
        <v>0</v>
      </c>
      <c r="GN5" s="209">
        <v>0</v>
      </c>
      <c r="GO5" s="209">
        <v>500</v>
      </c>
      <c r="GP5" s="209">
        <v>0.53</v>
      </c>
      <c r="GQ5" s="209">
        <v>0</v>
      </c>
      <c r="GR5" s="211">
        <f t="shared" si="79"/>
        <v>5420.31</v>
      </c>
      <c r="GS5" s="65"/>
      <c r="GT5" s="65"/>
      <c r="GU5" s="65">
        <f t="shared" si="80"/>
        <v>425.80325097490379</v>
      </c>
      <c r="GV5" s="65">
        <f t="shared" si="81"/>
        <v>0</v>
      </c>
      <c r="GW5" s="65">
        <f t="shared" si="82"/>
        <v>866.66666666666663</v>
      </c>
      <c r="GX5" s="65">
        <v>20</v>
      </c>
      <c r="GY5" s="65">
        <f t="shared" si="83"/>
        <v>184.90588235294118</v>
      </c>
      <c r="GZ5" s="65">
        <v>5</v>
      </c>
      <c r="HA5" s="65">
        <f t="shared" ref="HA5:HA68" si="147">HA$3</f>
        <v>358.47794117647061</v>
      </c>
      <c r="HB5" s="65"/>
      <c r="HC5" s="64">
        <f t="shared" si="18"/>
        <v>1860.8537411709822</v>
      </c>
      <c r="HD5" s="66">
        <f t="shared" ref="HD5:HD68" si="148">HD$3</f>
        <v>866.92019607843133</v>
      </c>
      <c r="HE5" s="66"/>
      <c r="HF5" s="66">
        <f t="shared" si="84"/>
        <v>260.07605882352937</v>
      </c>
      <c r="HG5" s="67">
        <f t="shared" si="19"/>
        <v>1126.9962549019606</v>
      </c>
      <c r="HH5" s="67">
        <f t="shared" si="20"/>
        <v>2987.8499960729428</v>
      </c>
      <c r="HI5" s="68">
        <f t="shared" si="21"/>
        <v>2432.4600039270576</v>
      </c>
      <c r="HJ5" s="205">
        <v>9014.14</v>
      </c>
      <c r="HK5" s="205">
        <v>10080.59</v>
      </c>
      <c r="HL5" s="205">
        <v>0</v>
      </c>
      <c r="HM5" s="205">
        <v>0</v>
      </c>
      <c r="HN5" s="205">
        <v>0</v>
      </c>
      <c r="HO5" s="205">
        <v>0</v>
      </c>
      <c r="HP5" s="205">
        <v>0</v>
      </c>
      <c r="HQ5" s="205">
        <v>25746.15</v>
      </c>
      <c r="HR5" s="205">
        <v>13.4</v>
      </c>
      <c r="HS5" s="205">
        <v>0</v>
      </c>
      <c r="HT5" s="205">
        <v>44854.28</v>
      </c>
      <c r="HU5" s="178">
        <f t="shared" si="85"/>
        <v>0</v>
      </c>
      <c r="HV5" s="206">
        <v>2817</v>
      </c>
      <c r="HW5" s="181" t="s">
        <v>275</v>
      </c>
      <c r="HX5" s="64">
        <f t="shared" si="86"/>
        <v>44854.280000000006</v>
      </c>
      <c r="HY5" s="205">
        <v>750.34</v>
      </c>
      <c r="HZ5" s="205">
        <v>4357.1400000000003</v>
      </c>
      <c r="IA5" s="205">
        <v>0</v>
      </c>
      <c r="IB5" s="205">
        <v>0</v>
      </c>
      <c r="IC5" s="205">
        <v>0</v>
      </c>
      <c r="ID5" s="205">
        <v>0</v>
      </c>
      <c r="IE5" s="205">
        <v>0</v>
      </c>
      <c r="IF5" s="205">
        <v>500</v>
      </c>
      <c r="IG5" s="205">
        <v>0.74</v>
      </c>
      <c r="IH5" s="205">
        <v>0</v>
      </c>
      <c r="II5" s="214">
        <f t="shared" si="87"/>
        <v>5608.22</v>
      </c>
      <c r="IJ5" s="65"/>
      <c r="IK5" s="65"/>
      <c r="IL5" s="65">
        <f t="shared" si="88"/>
        <v>496.87135043246781</v>
      </c>
      <c r="IM5" s="65">
        <f t="shared" si="89"/>
        <v>0</v>
      </c>
      <c r="IN5" s="65">
        <f t="shared" si="90"/>
        <v>866.66666666666663</v>
      </c>
      <c r="IO5" s="65">
        <v>20</v>
      </c>
      <c r="IP5" s="65">
        <f t="shared" si="91"/>
        <v>232.05714285714285</v>
      </c>
      <c r="IQ5" s="65">
        <v>5</v>
      </c>
      <c r="IR5" s="65">
        <f t="shared" ref="IR5:IR68" si="149">IR$3</f>
        <v>445.62857142857143</v>
      </c>
      <c r="IS5" s="65"/>
      <c r="IT5" s="64">
        <f t="shared" si="22"/>
        <v>2066.2237313848486</v>
      </c>
      <c r="IU5" s="66">
        <f t="shared" ref="IU5:IU68" si="150">IU$3</f>
        <v>538.79476190476191</v>
      </c>
      <c r="IV5" s="66"/>
      <c r="IW5" s="66">
        <f t="shared" si="92"/>
        <v>161.63842857142856</v>
      </c>
      <c r="IX5" s="67">
        <f t="shared" si="23"/>
        <v>700.43319047619048</v>
      </c>
      <c r="IY5" s="67">
        <f t="shared" si="24"/>
        <v>2766.6569218610393</v>
      </c>
      <c r="IZ5" s="68">
        <f t="shared" si="25"/>
        <v>2841.5630781389609</v>
      </c>
      <c r="JA5" s="209">
        <v>10188.030000000001</v>
      </c>
      <c r="JB5" s="209">
        <v>11832.8</v>
      </c>
      <c r="JC5" s="209">
        <v>63.7</v>
      </c>
      <c r="JD5" s="209">
        <v>0</v>
      </c>
      <c r="JE5" s="209">
        <v>0</v>
      </c>
      <c r="JF5" s="209">
        <v>0</v>
      </c>
      <c r="JG5" s="209">
        <v>0</v>
      </c>
      <c r="JH5" s="209">
        <v>28091.9</v>
      </c>
      <c r="JI5" s="209">
        <v>5.7</v>
      </c>
      <c r="JJ5" s="209">
        <v>0</v>
      </c>
      <c r="JK5" s="209">
        <v>50182.13</v>
      </c>
      <c r="JL5" s="178">
        <f t="shared" si="93"/>
        <v>0</v>
      </c>
      <c r="JM5" s="210">
        <v>3028</v>
      </c>
      <c r="JN5" s="181" t="s">
        <v>275</v>
      </c>
      <c r="JO5" s="64">
        <f t="shared" si="94"/>
        <v>50182.130000000005</v>
      </c>
      <c r="JP5" s="209">
        <v>848.07</v>
      </c>
      <c r="JQ5" s="209">
        <v>4357.1400000000003</v>
      </c>
      <c r="JR5" s="209">
        <v>4.07</v>
      </c>
      <c r="JS5" s="209">
        <v>0</v>
      </c>
      <c r="JT5" s="209">
        <v>0</v>
      </c>
      <c r="JU5" s="209">
        <v>0</v>
      </c>
      <c r="JV5" s="209">
        <v>0</v>
      </c>
      <c r="JW5" s="209">
        <v>500</v>
      </c>
      <c r="JX5" s="209">
        <v>0.32</v>
      </c>
      <c r="JY5" s="209">
        <v>0</v>
      </c>
      <c r="JZ5" s="211">
        <f t="shared" si="95"/>
        <v>5709.5999999999995</v>
      </c>
      <c r="KA5" s="65"/>
      <c r="KB5" s="65"/>
      <c r="KC5" s="65">
        <f t="shared" si="96"/>
        <v>1012.2080730410914</v>
      </c>
      <c r="KD5" s="65">
        <f t="shared" si="97"/>
        <v>0</v>
      </c>
      <c r="KE5" s="65">
        <f t="shared" si="98"/>
        <v>866.66666666666663</v>
      </c>
      <c r="KF5" s="65">
        <v>20</v>
      </c>
      <c r="KG5" s="65"/>
      <c r="KH5" s="65">
        <v>5</v>
      </c>
      <c r="KI5" s="65">
        <f t="shared" ref="KI5:KI68" si="151">KI$3</f>
        <v>543.39953271028037</v>
      </c>
      <c r="KJ5" s="65"/>
      <c r="KK5" s="64">
        <f t="shared" si="26"/>
        <v>2447.2742724180384</v>
      </c>
      <c r="KL5" s="66">
        <f t="shared" ref="KL5:KL68" si="152">KL$3</f>
        <v>497.32093457943921</v>
      </c>
      <c r="KM5" s="66"/>
      <c r="KN5" s="66">
        <f t="shared" si="99"/>
        <v>149.19628037383177</v>
      </c>
      <c r="KO5" s="67">
        <f t="shared" si="27"/>
        <v>646.51721495327092</v>
      </c>
      <c r="KP5" s="67">
        <f t="shared" si="28"/>
        <v>3093.7914873713094</v>
      </c>
      <c r="KQ5" s="68">
        <f t="shared" si="29"/>
        <v>2615.8085126286901</v>
      </c>
      <c r="KR5" s="209">
        <v>9228.85</v>
      </c>
      <c r="KS5" s="209">
        <v>10501.58</v>
      </c>
      <c r="KT5" s="209">
        <v>0</v>
      </c>
      <c r="KU5" s="209">
        <v>0</v>
      </c>
      <c r="KV5" s="209">
        <v>0</v>
      </c>
      <c r="KW5" s="209">
        <v>0</v>
      </c>
      <c r="KX5" s="209">
        <v>0</v>
      </c>
      <c r="KY5" s="209">
        <v>26614.04</v>
      </c>
      <c r="KZ5" s="209">
        <v>36.58</v>
      </c>
      <c r="LA5" s="209">
        <v>0</v>
      </c>
      <c r="LB5" s="209">
        <v>46381.05</v>
      </c>
      <c r="LC5" s="178">
        <f t="shared" si="100"/>
        <v>0</v>
      </c>
      <c r="LD5" s="210">
        <v>2696</v>
      </c>
      <c r="LE5" s="181" t="s">
        <v>275</v>
      </c>
      <c r="LF5" s="64">
        <f t="shared" si="101"/>
        <v>46381.05</v>
      </c>
      <c r="LG5" s="209">
        <v>768.23</v>
      </c>
      <c r="LH5" s="209">
        <v>4357.1400000000003</v>
      </c>
      <c r="LI5" s="209">
        <v>0</v>
      </c>
      <c r="LJ5" s="209">
        <v>0</v>
      </c>
      <c r="LK5" s="209">
        <v>0</v>
      </c>
      <c r="LL5" s="209">
        <v>0</v>
      </c>
      <c r="LM5" s="209">
        <v>0</v>
      </c>
      <c r="LN5" s="209">
        <v>500</v>
      </c>
      <c r="LO5" s="209">
        <v>2.0299999999999998</v>
      </c>
      <c r="LP5" s="209">
        <v>0</v>
      </c>
      <c r="LQ5" s="211">
        <f t="shared" si="102"/>
        <v>5627.4000000000005</v>
      </c>
      <c r="LR5" s="65"/>
      <c r="LS5" s="65"/>
      <c r="LT5" s="65">
        <f t="shared" si="103"/>
        <v>472.860736621716</v>
      </c>
      <c r="LU5" s="65">
        <f t="shared" si="104"/>
        <v>0</v>
      </c>
      <c r="LV5" s="65">
        <f t="shared" si="105"/>
        <v>866.66666666666663</v>
      </c>
      <c r="LW5" s="65">
        <v>20</v>
      </c>
      <c r="LX5" s="65"/>
      <c r="LY5" s="65">
        <v>5</v>
      </c>
      <c r="LZ5" s="65">
        <f t="shared" ref="LZ5:LZ68" si="153">LZ$3</f>
        <v>508.03738317757012</v>
      </c>
      <c r="MA5" s="65"/>
      <c r="MB5" s="64">
        <f t="shared" si="30"/>
        <v>1872.5647864659527</v>
      </c>
      <c r="MC5" s="66">
        <f t="shared" ref="MC5:MC68" si="154">MC$3</f>
        <v>593.54906542056074</v>
      </c>
      <c r="MD5" s="66"/>
      <c r="ME5" s="66">
        <f t="shared" si="106"/>
        <v>178.06471962616823</v>
      </c>
      <c r="MF5" s="67">
        <f t="shared" si="31"/>
        <v>771.61378504672894</v>
      </c>
      <c r="MG5" s="67">
        <f t="shared" si="32"/>
        <v>2644.1785715126816</v>
      </c>
      <c r="MH5" s="68">
        <f t="shared" si="33"/>
        <v>2983.2214284873189</v>
      </c>
      <c r="MI5" s="209">
        <v>6936.63</v>
      </c>
      <c r="MJ5" s="209">
        <v>6214.75</v>
      </c>
      <c r="MK5" s="209">
        <v>50.7</v>
      </c>
      <c r="ML5" s="209">
        <v>0</v>
      </c>
      <c r="MM5" s="209">
        <v>0</v>
      </c>
      <c r="MN5" s="209">
        <v>0</v>
      </c>
      <c r="MO5" s="209">
        <v>0</v>
      </c>
      <c r="MP5" s="209">
        <v>15366.45</v>
      </c>
      <c r="MQ5" s="209">
        <v>0</v>
      </c>
      <c r="MR5" s="209">
        <v>0</v>
      </c>
      <c r="MS5" s="209">
        <v>28568.53</v>
      </c>
      <c r="MT5" s="178">
        <f t="shared" si="107"/>
        <v>0</v>
      </c>
      <c r="MU5" s="210">
        <v>1719</v>
      </c>
      <c r="MV5" s="181" t="s">
        <v>275</v>
      </c>
      <c r="MW5" s="64">
        <f t="shared" si="108"/>
        <v>28568.530000000002</v>
      </c>
      <c r="MX5" s="209">
        <v>577.41999999999996</v>
      </c>
      <c r="MY5" s="209">
        <v>4357.1400000000003</v>
      </c>
      <c r="MZ5" s="209">
        <v>3.24</v>
      </c>
      <c r="NA5" s="209">
        <v>0</v>
      </c>
      <c r="NB5" s="209">
        <v>0</v>
      </c>
      <c r="NC5" s="209">
        <v>0</v>
      </c>
      <c r="ND5" s="209">
        <v>0</v>
      </c>
      <c r="NE5" s="209">
        <v>500</v>
      </c>
      <c r="NF5" s="209">
        <v>0</v>
      </c>
      <c r="NG5" s="209">
        <v>0</v>
      </c>
      <c r="NH5" s="211">
        <f t="shared" si="109"/>
        <v>5437.8</v>
      </c>
      <c r="NI5" s="65"/>
      <c r="NJ5" s="65"/>
      <c r="NK5" s="65">
        <f t="shared" si="110"/>
        <v>0</v>
      </c>
      <c r="NL5" s="65">
        <f t="shared" si="111"/>
        <v>0</v>
      </c>
      <c r="NM5" s="65">
        <f t="shared" si="112"/>
        <v>866.66666666666663</v>
      </c>
      <c r="NN5" s="65">
        <v>20</v>
      </c>
      <c r="NO5" s="65"/>
      <c r="NP5" s="65">
        <v>5</v>
      </c>
      <c r="NQ5" s="65">
        <f t="shared" ref="NQ5:NQ68" si="155">NQ$3</f>
        <v>469.67889908256882</v>
      </c>
      <c r="NR5" s="65"/>
      <c r="NS5" s="64">
        <f t="shared" si="34"/>
        <v>1361.3455657492354</v>
      </c>
      <c r="NT5" s="66">
        <f t="shared" si="113"/>
        <v>723.04816513761466</v>
      </c>
      <c r="NU5" s="66"/>
      <c r="NV5" s="66">
        <f t="shared" si="114"/>
        <v>216.9144495412844</v>
      </c>
      <c r="NW5" s="67">
        <f t="shared" si="35"/>
        <v>939.96261467889906</v>
      </c>
      <c r="NX5" s="67">
        <f t="shared" si="36"/>
        <v>2301.3081804281346</v>
      </c>
      <c r="NY5" s="68">
        <f t="shared" si="37"/>
        <v>3136.4918195718656</v>
      </c>
      <c r="NZ5" s="209">
        <v>6437.15</v>
      </c>
      <c r="OA5" s="209">
        <v>7662.91</v>
      </c>
      <c r="OB5" s="209">
        <v>18</v>
      </c>
      <c r="OC5" s="209">
        <v>0</v>
      </c>
      <c r="OD5" s="209">
        <v>0</v>
      </c>
      <c r="OE5" s="209">
        <v>0</v>
      </c>
      <c r="OF5" s="209">
        <v>0</v>
      </c>
      <c r="OG5" s="209">
        <v>18367.52</v>
      </c>
      <c r="OH5" s="209">
        <v>0</v>
      </c>
      <c r="OI5" s="209">
        <v>0</v>
      </c>
      <c r="OJ5" s="209">
        <v>32485.58</v>
      </c>
      <c r="OK5" s="178">
        <f t="shared" si="115"/>
        <v>0</v>
      </c>
      <c r="OL5" s="210">
        <v>2002</v>
      </c>
      <c r="OM5" s="181" t="s">
        <v>275</v>
      </c>
      <c r="ON5" s="64">
        <f t="shared" si="116"/>
        <v>32485.58</v>
      </c>
      <c r="OO5" s="209">
        <v>535.85</v>
      </c>
      <c r="OP5" s="209">
        <v>4357.1400000000003</v>
      </c>
      <c r="OQ5" s="209">
        <v>1.1499999999999999</v>
      </c>
      <c r="OR5" s="209">
        <v>0</v>
      </c>
      <c r="OS5" s="209">
        <v>0</v>
      </c>
      <c r="OT5" s="209">
        <v>0</v>
      </c>
      <c r="OU5" s="209">
        <v>0</v>
      </c>
      <c r="OV5" s="209">
        <v>500</v>
      </c>
      <c r="OW5" s="209">
        <v>0</v>
      </c>
      <c r="OX5" s="209">
        <v>0</v>
      </c>
      <c r="OY5" s="211">
        <f t="shared" si="117"/>
        <v>5394.14</v>
      </c>
      <c r="OZ5" s="65"/>
      <c r="PA5" s="65"/>
      <c r="PB5" s="65">
        <f t="shared" si="118"/>
        <v>702.44416893073048</v>
      </c>
      <c r="PC5" s="65">
        <f t="shared" si="119"/>
        <v>0</v>
      </c>
      <c r="PD5" s="65">
        <f t="shared" si="120"/>
        <v>866.66666666666663</v>
      </c>
      <c r="PE5" s="65">
        <v>20</v>
      </c>
      <c r="PF5" s="65">
        <f t="shared" si="121"/>
        <v>32.880000000000003</v>
      </c>
      <c r="PG5" s="65">
        <v>5</v>
      </c>
      <c r="PH5" s="65">
        <f t="shared" ref="PH5:PH68" si="156">PH$3</f>
        <v>495.2049090909091</v>
      </c>
      <c r="PI5" s="65"/>
      <c r="PJ5" s="64">
        <f t="shared" si="38"/>
        <v>2122.1957446883061</v>
      </c>
      <c r="PK5" s="66">
        <f t="shared" ref="PK5:PK68" si="157">PK$3</f>
        <v>643.25572727272731</v>
      </c>
      <c r="PL5" s="66"/>
      <c r="PM5" s="66">
        <f t="shared" si="122"/>
        <v>192.9767181818182</v>
      </c>
      <c r="PN5" s="67">
        <f t="shared" si="39"/>
        <v>836.23244545454554</v>
      </c>
      <c r="PO5" s="67">
        <f t="shared" si="40"/>
        <v>2958.4281901428517</v>
      </c>
      <c r="PP5" s="68">
        <f t="shared" si="41"/>
        <v>2435.7118098571486</v>
      </c>
      <c r="PQ5" s="209">
        <v>4546.76</v>
      </c>
      <c r="PR5" s="209">
        <v>6333.92</v>
      </c>
      <c r="PS5" s="209">
        <v>0</v>
      </c>
      <c r="PT5" s="209">
        <v>0</v>
      </c>
      <c r="PU5" s="209">
        <v>0</v>
      </c>
      <c r="PV5" s="209">
        <v>0</v>
      </c>
      <c r="PW5" s="209">
        <v>0</v>
      </c>
      <c r="PX5" s="209">
        <v>14688.9</v>
      </c>
      <c r="PY5" s="209">
        <v>0</v>
      </c>
      <c r="PZ5" s="209">
        <v>0</v>
      </c>
      <c r="QA5" s="209">
        <v>25569.58</v>
      </c>
      <c r="QB5" s="178">
        <f t="shared" si="123"/>
        <v>0</v>
      </c>
      <c r="QC5" s="210">
        <v>1647</v>
      </c>
      <c r="QD5" s="181" t="s">
        <v>275</v>
      </c>
      <c r="QE5" s="64">
        <f t="shared" si="124"/>
        <v>25569.58</v>
      </c>
      <c r="QF5" s="209">
        <v>378.49</v>
      </c>
      <c r="QG5" s="209">
        <v>4357.1400000000003</v>
      </c>
      <c r="QH5" s="209">
        <v>0</v>
      </c>
      <c r="QI5" s="209">
        <v>0</v>
      </c>
      <c r="QJ5" s="209">
        <v>0</v>
      </c>
      <c r="QK5" s="209">
        <v>0</v>
      </c>
      <c r="QL5" s="209">
        <v>0</v>
      </c>
      <c r="QM5" s="209">
        <v>500</v>
      </c>
      <c r="QN5" s="209">
        <v>0</v>
      </c>
      <c r="QO5" s="209">
        <v>0</v>
      </c>
      <c r="QP5" s="211">
        <f t="shared" si="125"/>
        <v>5235.63</v>
      </c>
      <c r="QQ5" s="65"/>
      <c r="QR5" s="65"/>
      <c r="QS5" s="65">
        <f t="shared" si="126"/>
        <v>300.57056425211408</v>
      </c>
      <c r="QT5" s="65">
        <f t="shared" si="127"/>
        <v>0</v>
      </c>
      <c r="QU5" s="65">
        <f t="shared" si="128"/>
        <v>866.66666666666663</v>
      </c>
      <c r="QV5" s="65">
        <v>20</v>
      </c>
      <c r="QW5" s="65">
        <f t="shared" si="129"/>
        <v>18.861818181818183</v>
      </c>
      <c r="QX5" s="65">
        <v>5</v>
      </c>
      <c r="QY5" s="65">
        <f t="shared" ref="QY5:QY68" si="158">QY$3</f>
        <v>428.14772727272725</v>
      </c>
      <c r="QZ5" s="65"/>
      <c r="RA5" s="64">
        <f t="shared" si="42"/>
        <v>1639.2467763733262</v>
      </c>
      <c r="RB5" s="66">
        <f t="shared" si="130"/>
        <v>619.2640909090909</v>
      </c>
      <c r="RC5" s="66"/>
      <c r="RD5" s="66">
        <f t="shared" si="131"/>
        <v>185.77922727272727</v>
      </c>
      <c r="RE5" s="67">
        <f t="shared" si="43"/>
        <v>805.04331818181822</v>
      </c>
      <c r="RF5" s="67">
        <f t="shared" si="44"/>
        <v>2444.2900945551446</v>
      </c>
      <c r="RG5" s="68">
        <f t="shared" si="45"/>
        <v>2791.3399054448555</v>
      </c>
      <c r="RH5" s="205">
        <v>5909.12</v>
      </c>
      <c r="RI5" s="205">
        <v>6935.55</v>
      </c>
      <c r="RJ5" s="205">
        <v>0</v>
      </c>
      <c r="RK5" s="205">
        <v>0</v>
      </c>
      <c r="RL5" s="205">
        <v>0</v>
      </c>
      <c r="RM5" s="205">
        <v>0</v>
      </c>
      <c r="RN5" s="205">
        <v>0</v>
      </c>
      <c r="RO5" s="205">
        <v>18831.14</v>
      </c>
      <c r="RP5" s="205">
        <v>0</v>
      </c>
      <c r="RQ5" s="205">
        <v>0</v>
      </c>
      <c r="RR5" s="205">
        <v>31675.81</v>
      </c>
      <c r="RS5" s="178">
        <f t="shared" si="132"/>
        <v>0</v>
      </c>
      <c r="RT5" s="206">
        <v>1905</v>
      </c>
      <c r="RU5" s="181" t="s">
        <v>275</v>
      </c>
      <c r="RV5" s="64">
        <f t="shared" si="133"/>
        <v>31675.809999999998</v>
      </c>
      <c r="RW5" s="209">
        <v>491.88</v>
      </c>
      <c r="RX5" s="209">
        <v>4357.1400000000003</v>
      </c>
      <c r="RY5" s="209">
        <v>0</v>
      </c>
      <c r="RZ5" s="209">
        <v>0</v>
      </c>
      <c r="SA5" s="209">
        <v>0</v>
      </c>
      <c r="SB5" s="209">
        <v>0</v>
      </c>
      <c r="SC5" s="209">
        <v>0</v>
      </c>
      <c r="SD5" s="209">
        <v>500</v>
      </c>
      <c r="SE5" s="209">
        <v>0</v>
      </c>
      <c r="SF5" s="209">
        <v>0</v>
      </c>
      <c r="SG5" s="211">
        <v>5349.02</v>
      </c>
      <c r="SH5" s="65"/>
      <c r="SI5" s="65"/>
      <c r="SJ5" s="65">
        <f t="shared" si="134"/>
        <v>311.27520883121247</v>
      </c>
      <c r="SK5" s="65">
        <f t="shared" si="135"/>
        <v>0</v>
      </c>
      <c r="SL5" s="65">
        <f t="shared" si="136"/>
        <v>866.66666666666663</v>
      </c>
      <c r="SM5" s="65">
        <v>20</v>
      </c>
      <c r="SN5" s="65">
        <f t="shared" si="137"/>
        <v>495.92920353982299</v>
      </c>
      <c r="SO5" s="65">
        <v>5</v>
      </c>
      <c r="SP5" s="65">
        <f t="shared" ref="SP5:SP68" si="159">SP$3</f>
        <v>428.52876106194691</v>
      </c>
      <c r="SQ5" s="65"/>
      <c r="SR5" s="64">
        <f t="shared" si="46"/>
        <v>2127.3998400996493</v>
      </c>
      <c r="SS5" s="66">
        <f t="shared" ref="SS5:SS68" si="160">SS$3</f>
        <v>596.28469026548669</v>
      </c>
      <c r="ST5" s="66"/>
      <c r="SU5" s="66">
        <f t="shared" si="138"/>
        <v>178.885407079646</v>
      </c>
      <c r="SV5" s="67">
        <f t="shared" si="47"/>
        <v>775.17009734513272</v>
      </c>
      <c r="SW5" s="67">
        <f t="shared" si="48"/>
        <v>2902.5699374447822</v>
      </c>
      <c r="SX5" s="68">
        <f t="shared" si="49"/>
        <v>2446.4500625552182</v>
      </c>
      <c r="SY5" s="64">
        <f t="shared" si="139"/>
        <v>399749.33000000007</v>
      </c>
      <c r="SZ5" s="211">
        <f t="shared" si="140"/>
        <v>65001.73000000001</v>
      </c>
      <c r="TA5" s="67">
        <f t="shared" si="141"/>
        <v>29321.498785550903</v>
      </c>
      <c r="TB5" s="68">
        <f t="shared" si="142"/>
        <v>35680.231214449108</v>
      </c>
      <c r="TC5" s="264"/>
      <c r="TD5" s="265"/>
      <c r="TE5" s="265"/>
      <c r="TF5" s="491"/>
      <c r="TG5" s="491"/>
      <c r="TH5" s="491"/>
    </row>
    <row r="6" spans="1:528">
      <c r="A6" s="173" t="s">
        <v>126</v>
      </c>
      <c r="B6" s="175" t="s">
        <v>127</v>
      </c>
      <c r="C6" s="181" t="s">
        <v>275</v>
      </c>
      <c r="D6" s="176">
        <v>19593.64</v>
      </c>
      <c r="E6" s="176">
        <v>15001.6</v>
      </c>
      <c r="F6" s="176">
        <v>29041.47</v>
      </c>
      <c r="G6" s="174">
        <v>0</v>
      </c>
      <c r="H6" s="176">
        <v>0</v>
      </c>
      <c r="I6" s="176">
        <v>0</v>
      </c>
      <c r="J6" s="176">
        <v>0</v>
      </c>
      <c r="K6" s="176">
        <v>20</v>
      </c>
      <c r="L6" s="176">
        <v>0</v>
      </c>
      <c r="M6" s="176">
        <v>0</v>
      </c>
      <c r="N6" s="176">
        <v>63656.71</v>
      </c>
      <c r="O6" s="178">
        <f>Q6-N6</f>
        <v>0</v>
      </c>
      <c r="P6" s="181">
        <v>2890</v>
      </c>
      <c r="Q6" s="64">
        <f t="shared" si="0"/>
        <v>63656.71</v>
      </c>
      <c r="R6" s="178">
        <v>1630.96</v>
      </c>
      <c r="S6" s="178">
        <v>4357.1400000000003</v>
      </c>
      <c r="T6" s="178">
        <v>1855.24</v>
      </c>
      <c r="U6" s="178">
        <v>0</v>
      </c>
      <c r="V6" s="178">
        <v>0</v>
      </c>
      <c r="W6" s="178">
        <v>0</v>
      </c>
      <c r="X6" s="178">
        <v>0</v>
      </c>
      <c r="Y6" s="178">
        <v>1.39</v>
      </c>
      <c r="Z6" s="178">
        <v>0</v>
      </c>
      <c r="AA6" s="178">
        <v>0</v>
      </c>
      <c r="AB6" s="64">
        <f t="shared" si="50"/>
        <v>7844.7300000000005</v>
      </c>
      <c r="AC6" s="65"/>
      <c r="AD6" s="65"/>
      <c r="AE6" s="65">
        <f t="shared" si="51"/>
        <v>692.12654504678267</v>
      </c>
      <c r="AF6" s="65">
        <f t="shared" si="1"/>
        <v>0</v>
      </c>
      <c r="AG6" s="65"/>
      <c r="AH6" s="65">
        <v>20</v>
      </c>
      <c r="AI6" s="65"/>
      <c r="AJ6" s="65">
        <v>5</v>
      </c>
      <c r="AK6" s="65">
        <f t="shared" si="52"/>
        <v>411.38684210526316</v>
      </c>
      <c r="AL6" s="65"/>
      <c r="AM6" s="64">
        <f t="shared" si="2"/>
        <v>1128.5133871520459</v>
      </c>
      <c r="AN6" s="66">
        <f t="shared" si="53"/>
        <v>645.10084210526315</v>
      </c>
      <c r="AO6" s="66">
        <v>0</v>
      </c>
      <c r="AP6" s="66">
        <f t="shared" si="54"/>
        <v>193.53025263157895</v>
      </c>
      <c r="AQ6" s="67">
        <f t="shared" si="3"/>
        <v>838.6310947368421</v>
      </c>
      <c r="AR6" s="67">
        <f t="shared" si="4"/>
        <v>1967.1444818888881</v>
      </c>
      <c r="AS6" s="68">
        <f t="shared" si="5"/>
        <v>5877.5855181111128</v>
      </c>
      <c r="AT6" s="205">
        <v>23181.8</v>
      </c>
      <c r="AU6" s="205">
        <v>17692.09</v>
      </c>
      <c r="AV6" s="205">
        <v>38843.4</v>
      </c>
      <c r="AW6" s="205">
        <v>0</v>
      </c>
      <c r="AX6" s="205">
        <v>0</v>
      </c>
      <c r="AY6" s="205">
        <v>0</v>
      </c>
      <c r="AZ6" s="205">
        <v>0</v>
      </c>
      <c r="BA6" s="205">
        <v>150.5</v>
      </c>
      <c r="BB6" s="205">
        <v>0</v>
      </c>
      <c r="BC6" s="205">
        <v>0</v>
      </c>
      <c r="BD6" s="205">
        <v>79867.789999999994</v>
      </c>
      <c r="BE6" s="178">
        <f t="shared" si="55"/>
        <v>0</v>
      </c>
      <c r="BF6" s="206">
        <v>3553</v>
      </c>
      <c r="BG6" s="181" t="s">
        <v>275</v>
      </c>
      <c r="BH6" s="64">
        <f t="shared" si="56"/>
        <v>79867.790000000008</v>
      </c>
      <c r="BI6" s="205">
        <v>1929.63</v>
      </c>
      <c r="BJ6" s="205">
        <v>4357.1400000000003</v>
      </c>
      <c r="BK6" s="205">
        <v>2480.81</v>
      </c>
      <c r="BL6" s="205">
        <v>0</v>
      </c>
      <c r="BM6" s="205">
        <v>0</v>
      </c>
      <c r="BN6" s="205">
        <v>0</v>
      </c>
      <c r="BO6" s="205">
        <v>0</v>
      </c>
      <c r="BP6" s="205">
        <v>10.45</v>
      </c>
      <c r="BQ6" s="205">
        <v>0</v>
      </c>
      <c r="BR6" s="205">
        <v>0</v>
      </c>
      <c r="BS6" s="64">
        <f t="shared" si="57"/>
        <v>8778.0300000000007</v>
      </c>
      <c r="BT6" s="65"/>
      <c r="BU6" s="65"/>
      <c r="BV6" s="65">
        <f t="shared" si="58"/>
        <v>875.96717685068813</v>
      </c>
      <c r="BW6" s="65">
        <f t="shared" si="59"/>
        <v>0</v>
      </c>
      <c r="BX6" s="65"/>
      <c r="BY6" s="65">
        <v>20</v>
      </c>
      <c r="BZ6" s="65"/>
      <c r="CA6" s="65">
        <v>5</v>
      </c>
      <c r="CB6" s="65">
        <f t="shared" si="60"/>
        <v>391.015625</v>
      </c>
      <c r="CC6" s="65"/>
      <c r="CD6" s="64">
        <f t="shared" si="6"/>
        <v>1291.9828018506882</v>
      </c>
      <c r="CE6" s="66">
        <f t="shared" si="61"/>
        <v>665.21208333333334</v>
      </c>
      <c r="CF6" s="66"/>
      <c r="CG6" s="66">
        <f t="shared" si="62"/>
        <v>199.563625</v>
      </c>
      <c r="CH6" s="67">
        <f t="shared" si="7"/>
        <v>864.77570833333334</v>
      </c>
      <c r="CI6" s="67">
        <f t="shared" si="8"/>
        <v>2156.7585101840214</v>
      </c>
      <c r="CJ6" s="68">
        <f t="shared" si="9"/>
        <v>6621.2714898159793</v>
      </c>
      <c r="CK6" s="209">
        <v>30296.94</v>
      </c>
      <c r="CL6" s="209">
        <v>18980.41</v>
      </c>
      <c r="CM6" s="209">
        <v>39562.449999999997</v>
      </c>
      <c r="CN6" s="209">
        <v>0</v>
      </c>
      <c r="CO6" s="209">
        <v>0</v>
      </c>
      <c r="CP6" s="209">
        <v>0</v>
      </c>
      <c r="CQ6" s="209">
        <v>0</v>
      </c>
      <c r="CR6" s="209">
        <v>12.5</v>
      </c>
      <c r="CS6" s="209">
        <v>9.5</v>
      </c>
      <c r="CT6" s="209">
        <v>0</v>
      </c>
      <c r="CU6" s="209">
        <v>88861.8</v>
      </c>
      <c r="CV6" s="178">
        <f t="shared" si="63"/>
        <v>0</v>
      </c>
      <c r="CW6" s="210">
        <v>3916</v>
      </c>
      <c r="CX6" s="181" t="s">
        <v>275</v>
      </c>
      <c r="CY6" s="64">
        <f t="shared" si="64"/>
        <v>88861.799999999988</v>
      </c>
      <c r="CZ6" s="209">
        <v>2521.88</v>
      </c>
      <c r="DA6" s="209">
        <v>4357.1400000000003</v>
      </c>
      <c r="DB6" s="209">
        <v>2527.27</v>
      </c>
      <c r="DC6" s="209">
        <v>0</v>
      </c>
      <c r="DD6" s="209">
        <v>0</v>
      </c>
      <c r="DE6" s="209">
        <v>0</v>
      </c>
      <c r="DF6" s="209">
        <v>0</v>
      </c>
      <c r="DG6" s="209">
        <v>0.87</v>
      </c>
      <c r="DH6" s="209">
        <v>0.53</v>
      </c>
      <c r="DI6" s="209">
        <v>0</v>
      </c>
      <c r="DJ6" s="211">
        <f t="shared" si="65"/>
        <v>9407.6900000000023</v>
      </c>
      <c r="DK6" s="65"/>
      <c r="DL6" s="65"/>
      <c r="DM6" s="65">
        <f t="shared" si="66"/>
        <v>966.0519572293731</v>
      </c>
      <c r="DN6" s="65">
        <f t="shared" si="67"/>
        <v>0</v>
      </c>
      <c r="DO6" s="65"/>
      <c r="DP6" s="65">
        <v>20</v>
      </c>
      <c r="DQ6" s="65"/>
      <c r="DR6" s="65">
        <v>5</v>
      </c>
      <c r="DS6" s="65">
        <f t="shared" si="143"/>
        <v>428.469696969697</v>
      </c>
      <c r="DT6" s="65"/>
      <c r="DU6" s="64">
        <f t="shared" si="10"/>
        <v>1419.5216541990701</v>
      </c>
      <c r="DV6" s="66">
        <f t="shared" si="144"/>
        <v>596.35070707070713</v>
      </c>
      <c r="DW6" s="66"/>
      <c r="DX6" s="66">
        <f t="shared" si="68"/>
        <v>178.90521212121214</v>
      </c>
      <c r="DY6" s="67">
        <f t="shared" si="11"/>
        <v>775.25591919191925</v>
      </c>
      <c r="DZ6" s="67">
        <f t="shared" si="12"/>
        <v>2194.7775733909893</v>
      </c>
      <c r="EA6" s="68">
        <f t="shared" si="13"/>
        <v>7212.912426609013</v>
      </c>
      <c r="EB6" s="209">
        <v>33798.17</v>
      </c>
      <c r="EC6" s="209">
        <v>21952.12</v>
      </c>
      <c r="ED6" s="209">
        <v>39975.22</v>
      </c>
      <c r="EE6" s="209">
        <v>0</v>
      </c>
      <c r="EF6" s="209">
        <v>0</v>
      </c>
      <c r="EG6" s="209">
        <v>0</v>
      </c>
      <c r="EH6" s="209">
        <v>0</v>
      </c>
      <c r="EI6" s="209">
        <v>20.98</v>
      </c>
      <c r="EJ6" s="209">
        <v>8.3800000000000008</v>
      </c>
      <c r="EK6" s="209">
        <v>0</v>
      </c>
      <c r="EL6" s="209">
        <v>95754.87</v>
      </c>
      <c r="EM6" s="178">
        <f t="shared" si="69"/>
        <v>0</v>
      </c>
      <c r="EN6" s="210">
        <v>4074</v>
      </c>
      <c r="EO6" s="181" t="s">
        <v>275</v>
      </c>
      <c r="EP6" s="212">
        <f t="shared" si="70"/>
        <v>95754.87</v>
      </c>
      <c r="EQ6" s="209">
        <v>2813.35</v>
      </c>
      <c r="ER6" s="209">
        <v>4357.1400000000003</v>
      </c>
      <c r="ES6" s="209">
        <v>2553.83</v>
      </c>
      <c r="ET6" s="209">
        <v>0</v>
      </c>
      <c r="EU6" s="209">
        <v>0</v>
      </c>
      <c r="EV6" s="209">
        <v>0</v>
      </c>
      <c r="EW6" s="209">
        <v>0</v>
      </c>
      <c r="EX6" s="209">
        <v>1.46</v>
      </c>
      <c r="EY6" s="209">
        <v>0.47</v>
      </c>
      <c r="EZ6" s="209">
        <v>0</v>
      </c>
      <c r="FA6" s="64">
        <f t="shared" si="71"/>
        <v>9726.2499999999982</v>
      </c>
      <c r="FB6" s="65"/>
      <c r="FC6" s="65"/>
      <c r="FD6" s="65">
        <f t="shared" si="72"/>
        <v>1068.8207306130071</v>
      </c>
      <c r="FE6" s="65">
        <f t="shared" si="73"/>
        <v>0</v>
      </c>
      <c r="FF6" s="65">
        <f t="shared" si="74"/>
        <v>866.66666666666663</v>
      </c>
      <c r="FG6" s="65">
        <v>20</v>
      </c>
      <c r="FH6" s="65">
        <f t="shared" si="75"/>
        <v>140.93333333333334</v>
      </c>
      <c r="FI6" s="65">
        <v>5</v>
      </c>
      <c r="FJ6" s="65">
        <f t="shared" si="145"/>
        <v>424.68019607843132</v>
      </c>
      <c r="FK6" s="65"/>
      <c r="FL6" s="64">
        <f t="shared" si="14"/>
        <v>2526.1009266914384</v>
      </c>
      <c r="FM6" s="66">
        <f t="shared" si="146"/>
        <v>664.41901960784321</v>
      </c>
      <c r="FN6" s="66"/>
      <c r="FO6" s="66">
        <f t="shared" si="76"/>
        <v>199.32570588235296</v>
      </c>
      <c r="FP6" s="67">
        <f t="shared" si="15"/>
        <v>863.74472549019617</v>
      </c>
      <c r="FQ6" s="67">
        <f t="shared" si="16"/>
        <v>3389.8456521816347</v>
      </c>
      <c r="FR6" s="68">
        <f t="shared" si="17"/>
        <v>6336.404347818363</v>
      </c>
      <c r="FS6" s="209">
        <v>38062.769999999997</v>
      </c>
      <c r="FT6" s="209">
        <v>26012.15</v>
      </c>
      <c r="FU6" s="209">
        <v>49080</v>
      </c>
      <c r="FV6" s="209">
        <v>0</v>
      </c>
      <c r="FW6" s="209">
        <v>0</v>
      </c>
      <c r="FX6" s="209">
        <v>0</v>
      </c>
      <c r="FY6" s="209">
        <v>0</v>
      </c>
      <c r="FZ6" s="209">
        <v>82.9</v>
      </c>
      <c r="GA6" s="209">
        <v>0</v>
      </c>
      <c r="GB6" s="209">
        <v>0</v>
      </c>
      <c r="GC6" s="209">
        <v>113237.82</v>
      </c>
      <c r="GD6" s="178">
        <f t="shared" si="77"/>
        <v>0</v>
      </c>
      <c r="GE6" s="210">
        <v>4576</v>
      </c>
      <c r="GF6" s="181" t="s">
        <v>275</v>
      </c>
      <c r="GG6" s="64">
        <f t="shared" si="78"/>
        <v>113237.81999999999</v>
      </c>
      <c r="GH6" s="209">
        <v>3168.34</v>
      </c>
      <c r="GI6" s="209">
        <v>4357.1400000000003</v>
      </c>
      <c r="GJ6" s="209">
        <v>3135.13</v>
      </c>
      <c r="GK6" s="209">
        <v>0</v>
      </c>
      <c r="GL6" s="209">
        <v>0</v>
      </c>
      <c r="GM6" s="209">
        <v>0</v>
      </c>
      <c r="GN6" s="209">
        <v>0</v>
      </c>
      <c r="GO6" s="209">
        <v>5.76</v>
      </c>
      <c r="GP6" s="209">
        <v>0</v>
      </c>
      <c r="GQ6" s="209">
        <v>0</v>
      </c>
      <c r="GR6" s="211">
        <f t="shared" si="79"/>
        <v>10666.37</v>
      </c>
      <c r="GS6" s="65"/>
      <c r="GT6" s="65"/>
      <c r="GU6" s="65">
        <f t="shared" si="80"/>
        <v>1254.8159816796774</v>
      </c>
      <c r="GV6" s="65">
        <f t="shared" si="81"/>
        <v>0</v>
      </c>
      <c r="GW6" s="65">
        <f t="shared" si="82"/>
        <v>866.66666666666663</v>
      </c>
      <c r="GX6" s="65">
        <v>20</v>
      </c>
      <c r="GY6" s="65">
        <f t="shared" si="83"/>
        <v>184.90588235294118</v>
      </c>
      <c r="GZ6" s="65">
        <v>5</v>
      </c>
      <c r="HA6" s="65">
        <f t="shared" si="147"/>
        <v>358.47794117647061</v>
      </c>
      <c r="HB6" s="65"/>
      <c r="HC6" s="64">
        <f t="shared" si="18"/>
        <v>2689.8664718757559</v>
      </c>
      <c r="HD6" s="66">
        <f t="shared" si="148"/>
        <v>866.92019607843133</v>
      </c>
      <c r="HE6" s="66"/>
      <c r="HF6" s="66">
        <f t="shared" si="84"/>
        <v>260.07605882352937</v>
      </c>
      <c r="HG6" s="67">
        <f t="shared" si="19"/>
        <v>1126.9962549019606</v>
      </c>
      <c r="HH6" s="67">
        <f t="shared" si="20"/>
        <v>3816.8627267777165</v>
      </c>
      <c r="HI6" s="68">
        <f t="shared" si="21"/>
        <v>6849.5072732222843</v>
      </c>
      <c r="HJ6" s="205">
        <v>51202.69</v>
      </c>
      <c r="HK6" s="205">
        <v>27883.61</v>
      </c>
      <c r="HL6" s="205">
        <v>53104.79</v>
      </c>
      <c r="HM6" s="205">
        <v>0</v>
      </c>
      <c r="HN6" s="205">
        <v>16.940000000000001</v>
      </c>
      <c r="HO6" s="205">
        <v>0</v>
      </c>
      <c r="HP6" s="205">
        <v>0</v>
      </c>
      <c r="HQ6" s="205">
        <v>82.2</v>
      </c>
      <c r="HR6" s="205">
        <v>0</v>
      </c>
      <c r="HS6" s="205">
        <v>0</v>
      </c>
      <c r="HT6" s="205">
        <v>132290.23000000001</v>
      </c>
      <c r="HU6" s="178">
        <f t="shared" si="85"/>
        <v>0</v>
      </c>
      <c r="HV6" s="206">
        <v>5105</v>
      </c>
      <c r="HW6" s="181" t="s">
        <v>275</v>
      </c>
      <c r="HX6" s="64">
        <f t="shared" si="86"/>
        <v>132290.23000000001</v>
      </c>
      <c r="HY6" s="205">
        <v>4262.12</v>
      </c>
      <c r="HZ6" s="205">
        <v>4357.1400000000003</v>
      </c>
      <c r="IA6" s="205">
        <v>3392.33</v>
      </c>
      <c r="IB6" s="205">
        <v>0</v>
      </c>
      <c r="IC6" s="205">
        <v>1.1000000000000001</v>
      </c>
      <c r="ID6" s="205">
        <v>0</v>
      </c>
      <c r="IE6" s="205">
        <v>0</v>
      </c>
      <c r="IF6" s="205">
        <v>5.71</v>
      </c>
      <c r="IG6" s="205">
        <v>0</v>
      </c>
      <c r="IH6" s="205">
        <v>0</v>
      </c>
      <c r="II6" s="214">
        <f t="shared" si="87"/>
        <v>12018.4</v>
      </c>
      <c r="IJ6" s="65"/>
      <c r="IK6" s="65"/>
      <c r="IL6" s="65">
        <f t="shared" si="88"/>
        <v>1465.4393121263292</v>
      </c>
      <c r="IM6" s="65">
        <f t="shared" si="89"/>
        <v>0</v>
      </c>
      <c r="IN6" s="65">
        <f t="shared" si="90"/>
        <v>866.66666666666663</v>
      </c>
      <c r="IO6" s="65">
        <v>20</v>
      </c>
      <c r="IP6" s="65">
        <f t="shared" si="91"/>
        <v>232.05714285714285</v>
      </c>
      <c r="IQ6" s="65">
        <v>5</v>
      </c>
      <c r="IR6" s="65">
        <f t="shared" si="149"/>
        <v>445.62857142857143</v>
      </c>
      <c r="IS6" s="65"/>
      <c r="IT6" s="64">
        <f t="shared" si="22"/>
        <v>3034.7916930787101</v>
      </c>
      <c r="IU6" s="66">
        <f t="shared" si="150"/>
        <v>538.79476190476191</v>
      </c>
      <c r="IV6" s="66"/>
      <c r="IW6" s="66">
        <f t="shared" si="92"/>
        <v>161.63842857142856</v>
      </c>
      <c r="IX6" s="67">
        <f t="shared" si="23"/>
        <v>700.43319047619048</v>
      </c>
      <c r="IY6" s="67">
        <f t="shared" si="24"/>
        <v>3735.2248835549008</v>
      </c>
      <c r="IZ6" s="68">
        <f t="shared" si="25"/>
        <v>8283.175116445098</v>
      </c>
      <c r="JA6" s="209">
        <v>48144.6</v>
      </c>
      <c r="JB6" s="209">
        <v>26704.36</v>
      </c>
      <c r="JC6" s="209">
        <v>55036.03</v>
      </c>
      <c r="JD6" s="209">
        <v>0</v>
      </c>
      <c r="JE6" s="209">
        <v>12</v>
      </c>
      <c r="JF6" s="209">
        <v>0</v>
      </c>
      <c r="JG6" s="209">
        <v>0</v>
      </c>
      <c r="JH6" s="209">
        <v>35.81</v>
      </c>
      <c r="JI6" s="209">
        <v>0</v>
      </c>
      <c r="JJ6" s="209">
        <v>0</v>
      </c>
      <c r="JK6" s="209">
        <v>129932.8</v>
      </c>
      <c r="JL6" s="178">
        <f t="shared" si="93"/>
        <v>0</v>
      </c>
      <c r="JM6" s="210">
        <v>4853</v>
      </c>
      <c r="JN6" s="181" t="s">
        <v>275</v>
      </c>
      <c r="JO6" s="64">
        <f t="shared" si="94"/>
        <v>129932.79999999999</v>
      </c>
      <c r="JP6" s="209">
        <v>4007.58</v>
      </c>
      <c r="JQ6" s="209">
        <v>4357.1400000000003</v>
      </c>
      <c r="JR6" s="209">
        <v>3515.46</v>
      </c>
      <c r="JS6" s="209">
        <v>0</v>
      </c>
      <c r="JT6" s="209">
        <v>0.78</v>
      </c>
      <c r="JU6" s="209">
        <v>0</v>
      </c>
      <c r="JV6" s="209">
        <v>0</v>
      </c>
      <c r="JW6" s="209">
        <v>2.4900000000000002</v>
      </c>
      <c r="JX6" s="209">
        <v>0</v>
      </c>
      <c r="JY6" s="209">
        <v>0</v>
      </c>
      <c r="JZ6" s="211">
        <f t="shared" si="95"/>
        <v>11883.45</v>
      </c>
      <c r="KA6" s="65"/>
      <c r="KB6" s="65"/>
      <c r="KC6" s="65">
        <f t="shared" si="96"/>
        <v>2620.8339325738775</v>
      </c>
      <c r="KD6" s="65">
        <f t="shared" si="97"/>
        <v>0</v>
      </c>
      <c r="KE6" s="65">
        <f t="shared" si="98"/>
        <v>866.66666666666663</v>
      </c>
      <c r="KF6" s="65">
        <v>20</v>
      </c>
      <c r="KG6" s="65"/>
      <c r="KH6" s="65">
        <v>5</v>
      </c>
      <c r="KI6" s="65">
        <f t="shared" si="151"/>
        <v>543.39953271028037</v>
      </c>
      <c r="KJ6" s="65"/>
      <c r="KK6" s="64">
        <f t="shared" si="26"/>
        <v>4055.9001319508243</v>
      </c>
      <c r="KL6" s="66">
        <f t="shared" si="152"/>
        <v>497.32093457943921</v>
      </c>
      <c r="KM6" s="66"/>
      <c r="KN6" s="66">
        <f t="shared" si="99"/>
        <v>149.19628037383177</v>
      </c>
      <c r="KO6" s="67">
        <f t="shared" si="27"/>
        <v>646.51721495327092</v>
      </c>
      <c r="KP6" s="67">
        <f t="shared" si="28"/>
        <v>4702.4173469040952</v>
      </c>
      <c r="KQ6" s="68">
        <f t="shared" si="29"/>
        <v>7181.0326530959055</v>
      </c>
      <c r="KR6" s="209">
        <v>44337.04</v>
      </c>
      <c r="KS6" s="209">
        <v>28952.16</v>
      </c>
      <c r="KT6" s="209">
        <v>50580.42</v>
      </c>
      <c r="KU6" s="209">
        <v>0</v>
      </c>
      <c r="KV6" s="209">
        <v>17.66</v>
      </c>
      <c r="KW6" s="209">
        <v>0</v>
      </c>
      <c r="KX6" s="209">
        <v>0</v>
      </c>
      <c r="KY6" s="209">
        <v>53.7</v>
      </c>
      <c r="KZ6" s="209">
        <v>0</v>
      </c>
      <c r="LA6" s="209">
        <v>0</v>
      </c>
      <c r="LB6" s="209">
        <v>123940.98</v>
      </c>
      <c r="LC6" s="178">
        <f t="shared" si="100"/>
        <v>0</v>
      </c>
      <c r="LD6" s="210">
        <v>4609</v>
      </c>
      <c r="LE6" s="181" t="s">
        <v>275</v>
      </c>
      <c r="LF6" s="64">
        <f t="shared" si="101"/>
        <v>123940.98</v>
      </c>
      <c r="LG6" s="209">
        <v>3690.62</v>
      </c>
      <c r="LH6" s="209">
        <v>4357.1400000000003</v>
      </c>
      <c r="LI6" s="209">
        <v>3230.57</v>
      </c>
      <c r="LJ6" s="209">
        <v>0</v>
      </c>
      <c r="LK6" s="209">
        <v>1.1399999999999999</v>
      </c>
      <c r="LL6" s="209">
        <v>0</v>
      </c>
      <c r="LM6" s="209">
        <v>0</v>
      </c>
      <c r="LN6" s="209">
        <v>3.73</v>
      </c>
      <c r="LO6" s="209">
        <v>0</v>
      </c>
      <c r="LP6" s="209">
        <v>0</v>
      </c>
      <c r="LQ6" s="211">
        <f t="shared" si="102"/>
        <v>11283.199999999999</v>
      </c>
      <c r="LR6" s="65"/>
      <c r="LS6" s="65"/>
      <c r="LT6" s="65">
        <f t="shared" si="103"/>
        <v>1263.5941424443249</v>
      </c>
      <c r="LU6" s="65">
        <f t="shared" si="104"/>
        <v>0</v>
      </c>
      <c r="LV6" s="65">
        <f t="shared" si="105"/>
        <v>866.66666666666663</v>
      </c>
      <c r="LW6" s="65">
        <v>20</v>
      </c>
      <c r="LX6" s="65"/>
      <c r="LY6" s="65">
        <v>5</v>
      </c>
      <c r="LZ6" s="65">
        <f t="shared" si="153"/>
        <v>508.03738317757012</v>
      </c>
      <c r="MA6" s="65"/>
      <c r="MB6" s="64">
        <f t="shared" si="30"/>
        <v>2663.2981922885615</v>
      </c>
      <c r="MC6" s="66">
        <f t="shared" si="154"/>
        <v>593.54906542056074</v>
      </c>
      <c r="MD6" s="66"/>
      <c r="ME6" s="66">
        <f t="shared" si="106"/>
        <v>178.06471962616823</v>
      </c>
      <c r="MF6" s="67">
        <f t="shared" si="31"/>
        <v>771.61378504672894</v>
      </c>
      <c r="MG6" s="67">
        <f t="shared" si="32"/>
        <v>3434.9119773352904</v>
      </c>
      <c r="MH6" s="68">
        <f t="shared" si="33"/>
        <v>7848.2880226647085</v>
      </c>
      <c r="MI6" s="209">
        <v>28175.47</v>
      </c>
      <c r="MJ6" s="209">
        <v>20655.240000000002</v>
      </c>
      <c r="MK6" s="209">
        <v>37457.449999999997</v>
      </c>
      <c r="ML6" s="209">
        <v>0</v>
      </c>
      <c r="MM6" s="209">
        <v>0</v>
      </c>
      <c r="MN6" s="209">
        <v>0</v>
      </c>
      <c r="MO6" s="209">
        <v>0</v>
      </c>
      <c r="MP6" s="209">
        <v>36.1</v>
      </c>
      <c r="MQ6" s="209">
        <v>0</v>
      </c>
      <c r="MR6" s="209">
        <v>87.34</v>
      </c>
      <c r="MS6" s="209">
        <v>86411.6</v>
      </c>
      <c r="MT6" s="178">
        <f t="shared" si="107"/>
        <v>0</v>
      </c>
      <c r="MU6" s="210">
        <v>3648</v>
      </c>
      <c r="MV6" s="181" t="s">
        <v>275</v>
      </c>
      <c r="MW6" s="64">
        <f t="shared" si="108"/>
        <v>86411.6</v>
      </c>
      <c r="MX6" s="209">
        <v>2345.35</v>
      </c>
      <c r="MY6" s="209">
        <v>4357.1400000000003</v>
      </c>
      <c r="MZ6" s="209">
        <v>2392.52</v>
      </c>
      <c r="NA6" s="209">
        <v>0</v>
      </c>
      <c r="NB6" s="209">
        <v>0</v>
      </c>
      <c r="NC6" s="209">
        <v>0</v>
      </c>
      <c r="ND6" s="209">
        <v>0</v>
      </c>
      <c r="NE6" s="209">
        <v>2.5099999999999998</v>
      </c>
      <c r="NF6" s="209">
        <v>0</v>
      </c>
      <c r="NG6" s="209">
        <v>4.8499999999999996</v>
      </c>
      <c r="NH6" s="211">
        <f t="shared" si="109"/>
        <v>9102.3700000000008</v>
      </c>
      <c r="NI6" s="65"/>
      <c r="NJ6" s="65"/>
      <c r="NK6" s="65">
        <f t="shared" si="110"/>
        <v>0</v>
      </c>
      <c r="NL6" s="65">
        <f t="shared" si="111"/>
        <v>0</v>
      </c>
      <c r="NM6" s="65">
        <f t="shared" si="112"/>
        <v>866.66666666666663</v>
      </c>
      <c r="NN6" s="65">
        <v>20</v>
      </c>
      <c r="NO6" s="65"/>
      <c r="NP6" s="65">
        <v>5</v>
      </c>
      <c r="NQ6" s="65">
        <f t="shared" si="155"/>
        <v>469.67889908256882</v>
      </c>
      <c r="NR6" s="65"/>
      <c r="NS6" s="64">
        <f t="shared" si="34"/>
        <v>1361.3455657492354</v>
      </c>
      <c r="NT6" s="66">
        <f t="shared" si="113"/>
        <v>723.04816513761466</v>
      </c>
      <c r="NU6" s="66"/>
      <c r="NV6" s="66">
        <f t="shared" si="114"/>
        <v>216.9144495412844</v>
      </c>
      <c r="NW6" s="67">
        <f t="shared" si="35"/>
        <v>939.96261467889906</v>
      </c>
      <c r="NX6" s="67">
        <f t="shared" si="36"/>
        <v>2301.3081804281346</v>
      </c>
      <c r="NY6" s="68">
        <f t="shared" si="37"/>
        <v>6801.0618195718662</v>
      </c>
      <c r="NZ6" s="209">
        <v>30080.03</v>
      </c>
      <c r="OA6" s="209">
        <v>20011.16</v>
      </c>
      <c r="OB6" s="209">
        <v>43390.64</v>
      </c>
      <c r="OC6" s="209">
        <v>0</v>
      </c>
      <c r="OD6" s="209">
        <v>0</v>
      </c>
      <c r="OE6" s="209">
        <v>0</v>
      </c>
      <c r="OF6" s="209">
        <v>0</v>
      </c>
      <c r="OG6" s="209">
        <v>28.16</v>
      </c>
      <c r="OH6" s="209">
        <v>0</v>
      </c>
      <c r="OI6" s="209">
        <v>157.86000000000001</v>
      </c>
      <c r="OJ6" s="209">
        <v>93667.85</v>
      </c>
      <c r="OK6" s="178">
        <f t="shared" si="115"/>
        <v>0</v>
      </c>
      <c r="OL6" s="210">
        <v>4078</v>
      </c>
      <c r="OM6" s="181" t="s">
        <v>275</v>
      </c>
      <c r="ON6" s="64">
        <f t="shared" si="116"/>
        <v>93667.85</v>
      </c>
      <c r="OO6" s="209">
        <v>2503.88</v>
      </c>
      <c r="OP6" s="209">
        <v>4357.1400000000003</v>
      </c>
      <c r="OQ6" s="209">
        <v>2772.11</v>
      </c>
      <c r="OR6" s="209">
        <v>0</v>
      </c>
      <c r="OS6" s="209">
        <v>0</v>
      </c>
      <c r="OT6" s="209">
        <v>0</v>
      </c>
      <c r="OU6" s="209">
        <v>0</v>
      </c>
      <c r="OV6" s="209">
        <v>1.96</v>
      </c>
      <c r="OW6" s="209">
        <v>0</v>
      </c>
      <c r="OX6" s="209">
        <v>8.77</v>
      </c>
      <c r="OY6" s="211">
        <f t="shared" si="117"/>
        <v>9643.86</v>
      </c>
      <c r="OZ6" s="65"/>
      <c r="PA6" s="65"/>
      <c r="PB6" s="65">
        <f t="shared" si="118"/>
        <v>2025.4043501386866</v>
      </c>
      <c r="PC6" s="65">
        <f t="shared" si="119"/>
        <v>0</v>
      </c>
      <c r="PD6" s="65">
        <f t="shared" si="120"/>
        <v>866.66666666666663</v>
      </c>
      <c r="PE6" s="65">
        <v>20</v>
      </c>
      <c r="PF6" s="65">
        <f t="shared" si="121"/>
        <v>32.880000000000003</v>
      </c>
      <c r="PG6" s="65">
        <v>5</v>
      </c>
      <c r="PH6" s="65">
        <f t="shared" si="156"/>
        <v>495.2049090909091</v>
      </c>
      <c r="PI6" s="65"/>
      <c r="PJ6" s="64">
        <f t="shared" si="38"/>
        <v>3445.1559258962625</v>
      </c>
      <c r="PK6" s="66">
        <f t="shared" si="157"/>
        <v>643.25572727272731</v>
      </c>
      <c r="PL6" s="66"/>
      <c r="PM6" s="66">
        <f t="shared" si="122"/>
        <v>192.9767181818182</v>
      </c>
      <c r="PN6" s="67">
        <f t="shared" si="39"/>
        <v>836.23244545454554</v>
      </c>
      <c r="PO6" s="67">
        <f t="shared" si="40"/>
        <v>4281.3883713508076</v>
      </c>
      <c r="PP6" s="68">
        <f t="shared" si="41"/>
        <v>5362.471628649193</v>
      </c>
      <c r="PQ6" s="209">
        <v>25867.89</v>
      </c>
      <c r="PR6" s="209">
        <v>16386.240000000002</v>
      </c>
      <c r="PS6" s="209">
        <v>37135.75</v>
      </c>
      <c r="PT6" s="209">
        <v>0</v>
      </c>
      <c r="PU6" s="209">
        <v>0</v>
      </c>
      <c r="PV6" s="209">
        <v>0</v>
      </c>
      <c r="PW6" s="209">
        <v>0</v>
      </c>
      <c r="PX6" s="209">
        <v>14.5</v>
      </c>
      <c r="PY6" s="209">
        <v>0</v>
      </c>
      <c r="PZ6" s="209">
        <v>504.45</v>
      </c>
      <c r="QA6" s="209">
        <v>79908.83</v>
      </c>
      <c r="QB6" s="178">
        <f t="shared" si="123"/>
        <v>0</v>
      </c>
      <c r="QC6" s="210">
        <v>3371</v>
      </c>
      <c r="QD6" s="181" t="s">
        <v>275</v>
      </c>
      <c r="QE6" s="64">
        <f t="shared" si="124"/>
        <v>79908.83</v>
      </c>
      <c r="QF6" s="209">
        <v>2153.2600000000002</v>
      </c>
      <c r="QG6" s="209">
        <v>4357.1400000000003</v>
      </c>
      <c r="QH6" s="209">
        <v>2372.46</v>
      </c>
      <c r="QI6" s="209">
        <v>0</v>
      </c>
      <c r="QJ6" s="209">
        <v>0</v>
      </c>
      <c r="QK6" s="209">
        <v>0</v>
      </c>
      <c r="QL6" s="209">
        <v>0</v>
      </c>
      <c r="QM6" s="209">
        <v>1.01</v>
      </c>
      <c r="QN6" s="209">
        <v>0</v>
      </c>
      <c r="QO6" s="209">
        <v>28.02</v>
      </c>
      <c r="QP6" s="211">
        <f t="shared" si="125"/>
        <v>8911.8900000000012</v>
      </c>
      <c r="QQ6" s="65"/>
      <c r="QR6" s="65"/>
      <c r="QS6" s="65">
        <f t="shared" si="126"/>
        <v>939.32876964839693</v>
      </c>
      <c r="QT6" s="65">
        <f t="shared" si="127"/>
        <v>0</v>
      </c>
      <c r="QU6" s="65">
        <f t="shared" si="128"/>
        <v>866.66666666666663</v>
      </c>
      <c r="QV6" s="65">
        <v>20</v>
      </c>
      <c r="QW6" s="65">
        <f t="shared" si="129"/>
        <v>18.861818181818183</v>
      </c>
      <c r="QX6" s="65">
        <v>5</v>
      </c>
      <c r="QY6" s="65">
        <f t="shared" si="158"/>
        <v>428.14772727272725</v>
      </c>
      <c r="QZ6" s="65"/>
      <c r="RA6" s="64">
        <f t="shared" si="42"/>
        <v>2278.004981769609</v>
      </c>
      <c r="RB6" s="66">
        <f t="shared" si="130"/>
        <v>619.2640909090909</v>
      </c>
      <c r="RC6" s="66"/>
      <c r="RD6" s="66">
        <f t="shared" si="131"/>
        <v>185.77922727272727</v>
      </c>
      <c r="RE6" s="67">
        <f t="shared" si="43"/>
        <v>805.04331818181822</v>
      </c>
      <c r="RF6" s="67">
        <f t="shared" si="44"/>
        <v>3083.048299951427</v>
      </c>
      <c r="RG6" s="68">
        <f t="shared" si="45"/>
        <v>5828.8417000485742</v>
      </c>
      <c r="RH6" s="205">
        <v>27450.720000000001</v>
      </c>
      <c r="RI6" s="205">
        <v>17975.59</v>
      </c>
      <c r="RJ6" s="205">
        <v>37929.339999999997</v>
      </c>
      <c r="RK6" s="205">
        <v>0</v>
      </c>
      <c r="RL6" s="205">
        <v>0</v>
      </c>
      <c r="RM6" s="205">
        <v>0</v>
      </c>
      <c r="RN6" s="205">
        <v>0</v>
      </c>
      <c r="RO6" s="205">
        <v>48.56</v>
      </c>
      <c r="RP6" s="205">
        <v>0</v>
      </c>
      <c r="RQ6" s="205">
        <v>495.07</v>
      </c>
      <c r="RR6" s="205">
        <v>83899.28</v>
      </c>
      <c r="RS6" s="178">
        <f t="shared" si="132"/>
        <v>0</v>
      </c>
      <c r="RT6" s="206">
        <v>3408</v>
      </c>
      <c r="RU6" s="181" t="s">
        <v>275</v>
      </c>
      <c r="RV6" s="64">
        <f t="shared" si="133"/>
        <v>83899.28</v>
      </c>
      <c r="RW6" s="209">
        <v>2285.02</v>
      </c>
      <c r="RX6" s="209">
        <v>4357.1400000000003</v>
      </c>
      <c r="RY6" s="209">
        <v>2423.0300000000002</v>
      </c>
      <c r="RZ6" s="209">
        <v>0</v>
      </c>
      <c r="SA6" s="209">
        <v>0</v>
      </c>
      <c r="SB6" s="209">
        <v>0</v>
      </c>
      <c r="SC6" s="209">
        <v>0</v>
      </c>
      <c r="SD6" s="209">
        <v>3.37</v>
      </c>
      <c r="SE6" s="209">
        <v>0</v>
      </c>
      <c r="SF6" s="209">
        <v>27.5</v>
      </c>
      <c r="SG6" s="211">
        <v>9068.56</v>
      </c>
      <c r="SH6" s="65"/>
      <c r="SI6" s="65"/>
      <c r="SJ6" s="65">
        <f t="shared" si="134"/>
        <v>824.47034196720972</v>
      </c>
      <c r="SK6" s="65">
        <f t="shared" si="135"/>
        <v>0</v>
      </c>
      <c r="SL6" s="65">
        <f t="shared" si="136"/>
        <v>866.66666666666663</v>
      </c>
      <c r="SM6" s="65">
        <v>20</v>
      </c>
      <c r="SN6" s="65">
        <f t="shared" si="137"/>
        <v>495.92920353982299</v>
      </c>
      <c r="SO6" s="65">
        <v>5</v>
      </c>
      <c r="SP6" s="65">
        <f t="shared" si="159"/>
        <v>428.52876106194691</v>
      </c>
      <c r="SQ6" s="65"/>
      <c r="SR6" s="64">
        <f t="shared" si="46"/>
        <v>2640.5949732356466</v>
      </c>
      <c r="SS6" s="66">
        <f t="shared" si="160"/>
        <v>596.28469026548669</v>
      </c>
      <c r="ST6" s="66"/>
      <c r="SU6" s="66">
        <f t="shared" si="138"/>
        <v>178.885407079646</v>
      </c>
      <c r="SV6" s="67">
        <f t="shared" si="47"/>
        <v>775.17009734513272</v>
      </c>
      <c r="SW6" s="67">
        <f t="shared" si="48"/>
        <v>3415.7650705807791</v>
      </c>
      <c r="SX6" s="68">
        <f t="shared" si="49"/>
        <v>5652.7949294192204</v>
      </c>
      <c r="SY6" s="64">
        <f t="shared" si="139"/>
        <v>1171430.56</v>
      </c>
      <c r="SZ6" s="211">
        <f t="shared" si="140"/>
        <v>118334.8</v>
      </c>
      <c r="TA6" s="67">
        <f t="shared" si="141"/>
        <v>38479.45307452869</v>
      </c>
      <c r="TB6" s="68">
        <f t="shared" si="142"/>
        <v>79855.346925471313</v>
      </c>
      <c r="TC6" s="264"/>
      <c r="TD6" s="265"/>
      <c r="TE6" s="265"/>
      <c r="TF6" s="491"/>
      <c r="TG6" s="491"/>
      <c r="TH6" s="491"/>
    </row>
    <row r="7" spans="1:528">
      <c r="A7" s="173" t="s">
        <v>128</v>
      </c>
      <c r="B7" s="175" t="s">
        <v>129</v>
      </c>
      <c r="C7" s="181" t="s">
        <v>275</v>
      </c>
      <c r="D7" s="176">
        <v>3013.93</v>
      </c>
      <c r="E7" s="176">
        <v>5953</v>
      </c>
      <c r="F7" s="176">
        <v>0</v>
      </c>
      <c r="G7" s="174">
        <v>0</v>
      </c>
      <c r="H7" s="176">
        <v>0</v>
      </c>
      <c r="I7" s="176">
        <v>0</v>
      </c>
      <c r="J7" s="176">
        <v>0</v>
      </c>
      <c r="K7" s="176">
        <v>0</v>
      </c>
      <c r="L7" s="176">
        <v>0</v>
      </c>
      <c r="M7" s="176">
        <v>0</v>
      </c>
      <c r="N7" s="176">
        <v>8966.93</v>
      </c>
      <c r="O7" s="178">
        <f>Q7-N7</f>
        <v>0</v>
      </c>
      <c r="P7" s="181">
        <v>424</v>
      </c>
      <c r="Q7" s="64">
        <f t="shared" si="0"/>
        <v>8966.93</v>
      </c>
      <c r="R7" s="178">
        <v>250.87</v>
      </c>
      <c r="S7" s="178">
        <v>4357.1400000000003</v>
      </c>
      <c r="T7" s="178">
        <v>0</v>
      </c>
      <c r="U7" s="178">
        <v>0</v>
      </c>
      <c r="V7" s="178">
        <v>0</v>
      </c>
      <c r="W7" s="178">
        <v>0</v>
      </c>
      <c r="X7" s="178">
        <v>0</v>
      </c>
      <c r="Y7" s="178">
        <v>0</v>
      </c>
      <c r="Z7" s="178">
        <v>0</v>
      </c>
      <c r="AA7" s="178">
        <v>0</v>
      </c>
      <c r="AB7" s="64">
        <f t="shared" si="50"/>
        <v>4608.01</v>
      </c>
      <c r="AC7" s="65"/>
      <c r="AD7" s="65"/>
      <c r="AE7" s="65">
        <f t="shared" si="51"/>
        <v>97.495617988682525</v>
      </c>
      <c r="AF7" s="65">
        <f t="shared" si="1"/>
        <v>0</v>
      </c>
      <c r="AG7" s="65"/>
      <c r="AH7" s="65">
        <v>20</v>
      </c>
      <c r="AI7" s="65"/>
      <c r="AJ7" s="65">
        <v>5</v>
      </c>
      <c r="AK7" s="65">
        <f t="shared" si="52"/>
        <v>411.38684210526316</v>
      </c>
      <c r="AL7" s="65"/>
      <c r="AM7" s="64">
        <f t="shared" si="2"/>
        <v>533.88246009394572</v>
      </c>
      <c r="AN7" s="66">
        <f t="shared" si="53"/>
        <v>645.10084210526315</v>
      </c>
      <c r="AO7" s="66">
        <v>0</v>
      </c>
      <c r="AP7" s="66">
        <f t="shared" si="54"/>
        <v>193.53025263157895</v>
      </c>
      <c r="AQ7" s="67">
        <f t="shared" si="3"/>
        <v>838.6310947368421</v>
      </c>
      <c r="AR7" s="67">
        <f>AM7+AQ7</f>
        <v>1372.5135548307878</v>
      </c>
      <c r="AS7" s="68">
        <f t="shared" si="5"/>
        <v>3235.4964451692122</v>
      </c>
      <c r="AT7" s="205">
        <v>3170.44</v>
      </c>
      <c r="AU7" s="205">
        <v>5430.52</v>
      </c>
      <c r="AV7" s="205">
        <v>0</v>
      </c>
      <c r="AW7" s="205">
        <v>0</v>
      </c>
      <c r="AX7" s="205">
        <v>0</v>
      </c>
      <c r="AY7" s="205">
        <v>0</v>
      </c>
      <c r="AZ7" s="205">
        <v>0</v>
      </c>
      <c r="BA7" s="205">
        <v>0</v>
      </c>
      <c r="BB7" s="205">
        <v>0</v>
      </c>
      <c r="BC7" s="205">
        <v>0</v>
      </c>
      <c r="BD7" s="205">
        <v>8600.9599999999991</v>
      </c>
      <c r="BE7" s="178">
        <f t="shared" si="55"/>
        <v>0</v>
      </c>
      <c r="BF7" s="206">
        <v>386</v>
      </c>
      <c r="BG7" s="181" t="s">
        <v>275</v>
      </c>
      <c r="BH7" s="64">
        <f t="shared" si="56"/>
        <v>8600.9600000000009</v>
      </c>
      <c r="BI7" s="205">
        <v>263.91000000000003</v>
      </c>
      <c r="BJ7" s="205">
        <v>4357.1400000000003</v>
      </c>
      <c r="BK7" s="205">
        <v>0</v>
      </c>
      <c r="BL7" s="205">
        <v>0</v>
      </c>
      <c r="BM7" s="205">
        <v>0</v>
      </c>
      <c r="BN7" s="205">
        <v>0</v>
      </c>
      <c r="BO7" s="205">
        <v>0</v>
      </c>
      <c r="BP7" s="205">
        <v>0</v>
      </c>
      <c r="BQ7" s="205">
        <v>0</v>
      </c>
      <c r="BR7" s="205">
        <v>0</v>
      </c>
      <c r="BS7" s="64">
        <f t="shared" si="57"/>
        <v>4621.05</v>
      </c>
      <c r="BT7" s="65"/>
      <c r="BU7" s="65"/>
      <c r="BV7" s="65">
        <f t="shared" si="58"/>
        <v>94.332879993370213</v>
      </c>
      <c r="BW7" s="65">
        <f t="shared" si="59"/>
        <v>0</v>
      </c>
      <c r="BX7" s="65"/>
      <c r="BY7" s="65">
        <v>20</v>
      </c>
      <c r="BZ7" s="65"/>
      <c r="CA7" s="65">
        <v>5</v>
      </c>
      <c r="CB7" s="65">
        <f t="shared" si="60"/>
        <v>391.015625</v>
      </c>
      <c r="CC7" s="65"/>
      <c r="CD7" s="64">
        <f t="shared" si="6"/>
        <v>510.34850499337023</v>
      </c>
      <c r="CE7" s="66">
        <f t="shared" si="61"/>
        <v>665.21208333333334</v>
      </c>
      <c r="CF7" s="66"/>
      <c r="CG7" s="66">
        <f t="shared" si="62"/>
        <v>199.563625</v>
      </c>
      <c r="CH7" s="67">
        <f t="shared" si="7"/>
        <v>864.77570833333334</v>
      </c>
      <c r="CI7" s="67">
        <f t="shared" si="8"/>
        <v>1375.1242133267035</v>
      </c>
      <c r="CJ7" s="68">
        <f t="shared" si="9"/>
        <v>3245.9257866732969</v>
      </c>
      <c r="CK7" s="209">
        <v>4629.6400000000003</v>
      </c>
      <c r="CL7" s="209">
        <v>6931.1</v>
      </c>
      <c r="CM7" s="209">
        <v>0</v>
      </c>
      <c r="CN7" s="209">
        <v>0</v>
      </c>
      <c r="CO7" s="209">
        <v>0</v>
      </c>
      <c r="CP7" s="209">
        <v>0</v>
      </c>
      <c r="CQ7" s="209">
        <v>0</v>
      </c>
      <c r="CR7" s="209">
        <v>0</v>
      </c>
      <c r="CS7" s="209">
        <v>0</v>
      </c>
      <c r="CT7" s="209">
        <v>0</v>
      </c>
      <c r="CU7" s="209">
        <v>11560.74</v>
      </c>
      <c r="CV7" s="178">
        <f t="shared" si="63"/>
        <v>0</v>
      </c>
      <c r="CW7" s="210">
        <v>482</v>
      </c>
      <c r="CX7" s="181" t="s">
        <v>275</v>
      </c>
      <c r="CY7" s="64">
        <f t="shared" si="64"/>
        <v>11560.740000000002</v>
      </c>
      <c r="CZ7" s="209">
        <v>385.37</v>
      </c>
      <c r="DA7" s="209">
        <v>4357.1400000000003</v>
      </c>
      <c r="DB7" s="209">
        <v>0</v>
      </c>
      <c r="DC7" s="209">
        <v>0</v>
      </c>
      <c r="DD7" s="209">
        <v>0</v>
      </c>
      <c r="DE7" s="209">
        <v>0</v>
      </c>
      <c r="DF7" s="209">
        <v>0</v>
      </c>
      <c r="DG7" s="209">
        <v>0</v>
      </c>
      <c r="DH7" s="209">
        <v>0</v>
      </c>
      <c r="DI7" s="209">
        <v>0</v>
      </c>
      <c r="DJ7" s="211">
        <f t="shared" si="65"/>
        <v>4742.51</v>
      </c>
      <c r="DK7" s="65"/>
      <c r="DL7" s="65"/>
      <c r="DM7" s="65">
        <f t="shared" si="66"/>
        <v>125.68140082712597</v>
      </c>
      <c r="DN7" s="65">
        <f t="shared" si="67"/>
        <v>0</v>
      </c>
      <c r="DO7" s="65"/>
      <c r="DP7" s="65">
        <v>20</v>
      </c>
      <c r="DQ7" s="65"/>
      <c r="DR7" s="65">
        <v>5</v>
      </c>
      <c r="DS7" s="65">
        <f t="shared" si="143"/>
        <v>428.469696969697</v>
      </c>
      <c r="DT7" s="65"/>
      <c r="DU7" s="64">
        <f t="shared" si="10"/>
        <v>579.15109779682302</v>
      </c>
      <c r="DV7" s="66">
        <f t="shared" si="144"/>
        <v>596.35070707070713</v>
      </c>
      <c r="DW7" s="66"/>
      <c r="DX7" s="66">
        <f t="shared" si="68"/>
        <v>178.90521212121214</v>
      </c>
      <c r="DY7" s="67">
        <f t="shared" si="11"/>
        <v>775.25591919191925</v>
      </c>
      <c r="DZ7" s="67">
        <f t="shared" si="12"/>
        <v>1354.4070169887423</v>
      </c>
      <c r="EA7" s="68">
        <f t="shared" si="13"/>
        <v>3388.1029830112579</v>
      </c>
      <c r="EB7" s="209">
        <v>4119.21</v>
      </c>
      <c r="EC7" s="209">
        <v>7181.88</v>
      </c>
      <c r="ED7" s="209">
        <v>0</v>
      </c>
      <c r="EE7" s="209">
        <v>0</v>
      </c>
      <c r="EF7" s="209">
        <v>0</v>
      </c>
      <c r="EG7" s="209">
        <v>0</v>
      </c>
      <c r="EH7" s="209">
        <v>0</v>
      </c>
      <c r="EI7" s="209">
        <v>0</v>
      </c>
      <c r="EJ7" s="209">
        <v>0</v>
      </c>
      <c r="EK7" s="209">
        <v>0</v>
      </c>
      <c r="EL7" s="209">
        <v>11301.09</v>
      </c>
      <c r="EM7" s="178">
        <f t="shared" si="69"/>
        <v>0</v>
      </c>
      <c r="EN7" s="210">
        <v>482</v>
      </c>
      <c r="EO7" s="181" t="s">
        <v>275</v>
      </c>
      <c r="EP7" s="212">
        <f t="shared" si="70"/>
        <v>11301.09</v>
      </c>
      <c r="EQ7" s="209">
        <v>342.88</v>
      </c>
      <c r="ER7" s="209">
        <v>4357.1400000000003</v>
      </c>
      <c r="ES7" s="209">
        <v>0</v>
      </c>
      <c r="ET7" s="209">
        <v>0</v>
      </c>
      <c r="EU7" s="209">
        <v>0</v>
      </c>
      <c r="EV7" s="209">
        <v>0</v>
      </c>
      <c r="EW7" s="209">
        <v>0</v>
      </c>
      <c r="EX7" s="209">
        <v>0</v>
      </c>
      <c r="EY7" s="209">
        <v>0</v>
      </c>
      <c r="EZ7" s="209">
        <v>0</v>
      </c>
      <c r="FA7" s="64">
        <f t="shared" si="71"/>
        <v>4700.0200000000004</v>
      </c>
      <c r="FB7" s="65"/>
      <c r="FC7" s="65"/>
      <c r="FD7" s="65">
        <f t="shared" si="72"/>
        <v>126.14334153994828</v>
      </c>
      <c r="FE7" s="65">
        <f t="shared" si="73"/>
        <v>0</v>
      </c>
      <c r="FF7" s="65">
        <f t="shared" si="74"/>
        <v>866.66666666666663</v>
      </c>
      <c r="FG7" s="65">
        <v>20</v>
      </c>
      <c r="FH7" s="65">
        <f t="shared" si="75"/>
        <v>140.93333333333334</v>
      </c>
      <c r="FI7" s="65">
        <v>5</v>
      </c>
      <c r="FJ7" s="65">
        <f t="shared" si="145"/>
        <v>424.68019607843132</v>
      </c>
      <c r="FK7" s="65"/>
      <c r="FL7" s="64">
        <f t="shared" si="14"/>
        <v>1583.4235376183797</v>
      </c>
      <c r="FM7" s="66">
        <f t="shared" si="146"/>
        <v>664.41901960784321</v>
      </c>
      <c r="FN7" s="66"/>
      <c r="FO7" s="66">
        <f t="shared" si="76"/>
        <v>199.32570588235296</v>
      </c>
      <c r="FP7" s="67">
        <f t="shared" si="15"/>
        <v>863.74472549019617</v>
      </c>
      <c r="FQ7" s="67">
        <f t="shared" si="16"/>
        <v>2447.168263108576</v>
      </c>
      <c r="FR7" s="68">
        <f t="shared" si="17"/>
        <v>2252.8517368914245</v>
      </c>
      <c r="FS7" s="209">
        <v>5933.64</v>
      </c>
      <c r="FT7" s="209">
        <v>12111.8</v>
      </c>
      <c r="FU7" s="209">
        <v>0</v>
      </c>
      <c r="FV7" s="209">
        <v>0</v>
      </c>
      <c r="FW7" s="209">
        <v>0</v>
      </c>
      <c r="FX7" s="209">
        <v>0</v>
      </c>
      <c r="FY7" s="209">
        <v>0</v>
      </c>
      <c r="FZ7" s="209">
        <v>46.7</v>
      </c>
      <c r="GA7" s="209">
        <v>0</v>
      </c>
      <c r="GB7" s="209">
        <v>0</v>
      </c>
      <c r="GC7" s="209">
        <v>18092.14</v>
      </c>
      <c r="GD7" s="178">
        <f t="shared" si="77"/>
        <v>0</v>
      </c>
      <c r="GE7" s="210">
        <v>787</v>
      </c>
      <c r="GF7" s="181" t="s">
        <v>275</v>
      </c>
      <c r="GG7" s="64">
        <f t="shared" si="78"/>
        <v>18092.14</v>
      </c>
      <c r="GH7" s="209">
        <v>493.91</v>
      </c>
      <c r="GI7" s="209">
        <v>4357.1400000000003</v>
      </c>
      <c r="GJ7" s="209">
        <v>0</v>
      </c>
      <c r="GK7" s="209">
        <v>0</v>
      </c>
      <c r="GL7" s="209">
        <v>0</v>
      </c>
      <c r="GM7" s="209">
        <v>0</v>
      </c>
      <c r="GN7" s="209">
        <v>0</v>
      </c>
      <c r="GO7" s="209">
        <v>3.24</v>
      </c>
      <c r="GP7" s="209">
        <v>0</v>
      </c>
      <c r="GQ7" s="209">
        <v>0</v>
      </c>
      <c r="GR7" s="211">
        <f t="shared" si="79"/>
        <v>4854.29</v>
      </c>
      <c r="GS7" s="65"/>
      <c r="GT7" s="65"/>
      <c r="GU7" s="65">
        <f t="shared" si="80"/>
        <v>200.48342872360274</v>
      </c>
      <c r="GV7" s="65">
        <f t="shared" si="81"/>
        <v>0</v>
      </c>
      <c r="GW7" s="65">
        <f t="shared" si="82"/>
        <v>866.66666666666663</v>
      </c>
      <c r="GX7" s="65">
        <v>20</v>
      </c>
      <c r="GY7" s="65">
        <f t="shared" si="83"/>
        <v>184.90588235294118</v>
      </c>
      <c r="GZ7" s="65">
        <v>5</v>
      </c>
      <c r="HA7" s="65">
        <f t="shared" si="147"/>
        <v>358.47794117647061</v>
      </c>
      <c r="HB7" s="65"/>
      <c r="HC7" s="64">
        <f t="shared" si="18"/>
        <v>1635.5339189196811</v>
      </c>
      <c r="HD7" s="66">
        <f t="shared" si="148"/>
        <v>866.92019607843133</v>
      </c>
      <c r="HE7" s="66"/>
      <c r="HF7" s="66">
        <f t="shared" si="84"/>
        <v>260.07605882352937</v>
      </c>
      <c r="HG7" s="67">
        <f t="shared" si="19"/>
        <v>1126.9962549019606</v>
      </c>
      <c r="HH7" s="67">
        <f t="shared" si="20"/>
        <v>2762.5301738216417</v>
      </c>
      <c r="HI7" s="68">
        <f t="shared" si="21"/>
        <v>2091.7598261783583</v>
      </c>
      <c r="HJ7" s="205">
        <v>7500.38</v>
      </c>
      <c r="HK7" s="205">
        <v>13743.52</v>
      </c>
      <c r="HL7" s="205">
        <v>20.2</v>
      </c>
      <c r="HM7" s="205">
        <v>0</v>
      </c>
      <c r="HN7" s="205">
        <v>0</v>
      </c>
      <c r="HO7" s="205">
        <v>0</v>
      </c>
      <c r="HP7" s="205">
        <v>0</v>
      </c>
      <c r="HQ7" s="205">
        <v>13</v>
      </c>
      <c r="HR7" s="205">
        <v>0</v>
      </c>
      <c r="HS7" s="205">
        <v>0</v>
      </c>
      <c r="HT7" s="205">
        <v>21277.1</v>
      </c>
      <c r="HU7" s="178">
        <f t="shared" si="85"/>
        <v>0</v>
      </c>
      <c r="HV7" s="206">
        <v>881</v>
      </c>
      <c r="HW7" s="181" t="s">
        <v>275</v>
      </c>
      <c r="HX7" s="64">
        <f t="shared" si="86"/>
        <v>21277.100000000002</v>
      </c>
      <c r="HY7" s="205">
        <v>624.33000000000004</v>
      </c>
      <c r="HZ7" s="205">
        <v>4357.1400000000003</v>
      </c>
      <c r="IA7" s="205">
        <v>1.29</v>
      </c>
      <c r="IB7" s="205">
        <v>0</v>
      </c>
      <c r="IC7" s="205">
        <v>0</v>
      </c>
      <c r="ID7" s="205">
        <v>0</v>
      </c>
      <c r="IE7" s="205">
        <v>0</v>
      </c>
      <c r="IF7" s="205">
        <v>0.9</v>
      </c>
      <c r="IG7" s="205">
        <v>0</v>
      </c>
      <c r="IH7" s="205">
        <v>0</v>
      </c>
      <c r="II7" s="214">
        <f t="shared" si="87"/>
        <v>4983.66</v>
      </c>
      <c r="IJ7" s="65"/>
      <c r="IK7" s="65"/>
      <c r="IL7" s="65">
        <f t="shared" si="88"/>
        <v>235.69615676110865</v>
      </c>
      <c r="IM7" s="65">
        <f t="shared" si="89"/>
        <v>0</v>
      </c>
      <c r="IN7" s="65">
        <f t="shared" si="90"/>
        <v>866.66666666666663</v>
      </c>
      <c r="IO7" s="65">
        <v>20</v>
      </c>
      <c r="IP7" s="65">
        <f t="shared" si="91"/>
        <v>232.05714285714285</v>
      </c>
      <c r="IQ7" s="65">
        <v>5</v>
      </c>
      <c r="IR7" s="65">
        <f t="shared" si="149"/>
        <v>445.62857142857143</v>
      </c>
      <c r="IS7" s="65"/>
      <c r="IT7" s="64">
        <f t="shared" si="22"/>
        <v>1805.0485377134896</v>
      </c>
      <c r="IU7" s="66">
        <f t="shared" si="150"/>
        <v>538.79476190476191</v>
      </c>
      <c r="IV7" s="66"/>
      <c r="IW7" s="66">
        <f t="shared" si="92"/>
        <v>161.63842857142856</v>
      </c>
      <c r="IX7" s="67">
        <f t="shared" si="23"/>
        <v>700.43319047619048</v>
      </c>
      <c r="IY7" s="67">
        <f t="shared" si="24"/>
        <v>2505.4817281896803</v>
      </c>
      <c r="IZ7" s="68">
        <f t="shared" si="25"/>
        <v>2478.1782718103195</v>
      </c>
      <c r="JA7" s="209">
        <v>11780.08</v>
      </c>
      <c r="JB7" s="209">
        <v>16270.03</v>
      </c>
      <c r="JC7" s="209">
        <v>105.5</v>
      </c>
      <c r="JD7" s="209">
        <v>0</v>
      </c>
      <c r="JE7" s="209">
        <v>0</v>
      </c>
      <c r="JF7" s="209">
        <v>0</v>
      </c>
      <c r="JG7" s="209">
        <v>0</v>
      </c>
      <c r="JH7" s="209">
        <v>0</v>
      </c>
      <c r="JI7" s="209">
        <v>25.77</v>
      </c>
      <c r="JJ7" s="209">
        <v>0</v>
      </c>
      <c r="JK7" s="209">
        <v>28181.38</v>
      </c>
      <c r="JL7" s="178">
        <f t="shared" si="93"/>
        <v>0</v>
      </c>
      <c r="JM7" s="210">
        <v>1130</v>
      </c>
      <c r="JN7" s="181" t="s">
        <v>275</v>
      </c>
      <c r="JO7" s="64">
        <f t="shared" si="94"/>
        <v>28181.38</v>
      </c>
      <c r="JP7" s="209">
        <v>980.58</v>
      </c>
      <c r="JQ7" s="209">
        <v>4357.1400000000003</v>
      </c>
      <c r="JR7" s="209">
        <v>6.74</v>
      </c>
      <c r="JS7" s="209">
        <v>0</v>
      </c>
      <c r="JT7" s="209">
        <v>0</v>
      </c>
      <c r="JU7" s="209">
        <v>0</v>
      </c>
      <c r="JV7" s="209">
        <v>0</v>
      </c>
      <c r="JW7" s="209">
        <v>0</v>
      </c>
      <c r="JX7" s="209">
        <v>1.43</v>
      </c>
      <c r="JY7" s="209">
        <v>0</v>
      </c>
      <c r="JZ7" s="211">
        <f t="shared" si="95"/>
        <v>5345.89</v>
      </c>
      <c r="KA7" s="65"/>
      <c r="KB7" s="65"/>
      <c r="KC7" s="65">
        <f t="shared" si="96"/>
        <v>568.43781532268076</v>
      </c>
      <c r="KD7" s="65">
        <f t="shared" si="97"/>
        <v>0</v>
      </c>
      <c r="KE7" s="65">
        <f t="shared" si="98"/>
        <v>866.66666666666663</v>
      </c>
      <c r="KF7" s="65">
        <v>20</v>
      </c>
      <c r="KG7" s="65"/>
      <c r="KH7" s="65">
        <v>5</v>
      </c>
      <c r="KI7" s="65">
        <f t="shared" si="151"/>
        <v>543.39953271028037</v>
      </c>
      <c r="KJ7" s="65"/>
      <c r="KK7" s="64">
        <f t="shared" si="26"/>
        <v>2003.5040146996275</v>
      </c>
      <c r="KL7" s="66">
        <f t="shared" si="152"/>
        <v>497.32093457943921</v>
      </c>
      <c r="KM7" s="66"/>
      <c r="KN7" s="66">
        <f t="shared" si="99"/>
        <v>149.19628037383177</v>
      </c>
      <c r="KO7" s="67">
        <f t="shared" si="27"/>
        <v>646.51721495327092</v>
      </c>
      <c r="KP7" s="67">
        <f t="shared" si="28"/>
        <v>2650.0212296528985</v>
      </c>
      <c r="KQ7" s="68">
        <f t="shared" si="29"/>
        <v>2695.8687703471019</v>
      </c>
      <c r="KR7" s="209">
        <v>10665.31</v>
      </c>
      <c r="KS7" s="209">
        <v>21097.43</v>
      </c>
      <c r="KT7" s="209">
        <v>11.6</v>
      </c>
      <c r="KU7" s="209">
        <v>0</v>
      </c>
      <c r="KV7" s="209">
        <v>0</v>
      </c>
      <c r="KW7" s="209">
        <v>0</v>
      </c>
      <c r="KX7" s="209">
        <v>0</v>
      </c>
      <c r="KY7" s="209">
        <v>0</v>
      </c>
      <c r="KZ7" s="209">
        <v>0</v>
      </c>
      <c r="LA7" s="209">
        <v>0</v>
      </c>
      <c r="LB7" s="209">
        <v>31774.34</v>
      </c>
      <c r="LC7" s="178">
        <f t="shared" si="100"/>
        <v>0</v>
      </c>
      <c r="LD7" s="210">
        <v>1287</v>
      </c>
      <c r="LE7" s="181" t="s">
        <v>275</v>
      </c>
      <c r="LF7" s="64">
        <f t="shared" si="101"/>
        <v>31774.339999999997</v>
      </c>
      <c r="LG7" s="209">
        <v>887.79</v>
      </c>
      <c r="LH7" s="209">
        <v>4357.1400000000003</v>
      </c>
      <c r="LI7" s="209">
        <v>0.74</v>
      </c>
      <c r="LJ7" s="209">
        <v>0</v>
      </c>
      <c r="LK7" s="209">
        <v>0</v>
      </c>
      <c r="LL7" s="209">
        <v>0</v>
      </c>
      <c r="LM7" s="209">
        <v>0</v>
      </c>
      <c r="LN7" s="209">
        <v>0</v>
      </c>
      <c r="LO7" s="209">
        <v>0</v>
      </c>
      <c r="LP7" s="209">
        <v>0</v>
      </c>
      <c r="LQ7" s="211">
        <f t="shared" si="102"/>
        <v>5245.67</v>
      </c>
      <c r="LR7" s="65"/>
      <c r="LS7" s="65"/>
      <c r="LT7" s="65">
        <f t="shared" si="103"/>
        <v>323.94346005683042</v>
      </c>
      <c r="LU7" s="65">
        <f t="shared" si="104"/>
        <v>0</v>
      </c>
      <c r="LV7" s="65">
        <f t="shared" si="105"/>
        <v>866.66666666666663</v>
      </c>
      <c r="LW7" s="65">
        <v>20</v>
      </c>
      <c r="LX7" s="65"/>
      <c r="LY7" s="65">
        <v>5</v>
      </c>
      <c r="LZ7" s="65">
        <f t="shared" si="153"/>
        <v>508.03738317757012</v>
      </c>
      <c r="MA7" s="65"/>
      <c r="MB7" s="64">
        <f t="shared" si="30"/>
        <v>1723.6475099010672</v>
      </c>
      <c r="MC7" s="66">
        <f t="shared" si="154"/>
        <v>593.54906542056074</v>
      </c>
      <c r="MD7" s="66"/>
      <c r="ME7" s="66">
        <f t="shared" si="106"/>
        <v>178.06471962616823</v>
      </c>
      <c r="MF7" s="67">
        <f t="shared" si="31"/>
        <v>771.61378504672894</v>
      </c>
      <c r="MG7" s="67">
        <f t="shared" si="32"/>
        <v>2495.2612949477962</v>
      </c>
      <c r="MH7" s="68">
        <f t="shared" si="33"/>
        <v>2750.4087050522039</v>
      </c>
      <c r="MI7" s="209">
        <v>4251.16</v>
      </c>
      <c r="MJ7" s="209">
        <v>13685.49</v>
      </c>
      <c r="MK7" s="209">
        <v>12.8</v>
      </c>
      <c r="ML7" s="209">
        <v>0</v>
      </c>
      <c r="MM7" s="209">
        <v>0</v>
      </c>
      <c r="MN7" s="209">
        <v>0</v>
      </c>
      <c r="MO7" s="209">
        <v>0</v>
      </c>
      <c r="MP7" s="209">
        <v>0</v>
      </c>
      <c r="MQ7" s="209">
        <v>0</v>
      </c>
      <c r="MR7" s="209">
        <v>0</v>
      </c>
      <c r="MS7" s="209">
        <v>17949.45</v>
      </c>
      <c r="MT7" s="178">
        <f t="shared" si="107"/>
        <v>0</v>
      </c>
      <c r="MU7" s="210">
        <v>764</v>
      </c>
      <c r="MV7" s="181" t="s">
        <v>275</v>
      </c>
      <c r="MW7" s="64">
        <f t="shared" si="108"/>
        <v>17949.45</v>
      </c>
      <c r="MX7" s="209">
        <v>353.87</v>
      </c>
      <c r="MY7" s="209">
        <v>4357.1400000000003</v>
      </c>
      <c r="MZ7" s="209">
        <v>0.82</v>
      </c>
      <c r="NA7" s="209">
        <v>0</v>
      </c>
      <c r="NB7" s="209">
        <v>0</v>
      </c>
      <c r="NC7" s="209">
        <v>0</v>
      </c>
      <c r="ND7" s="209">
        <v>0</v>
      </c>
      <c r="NE7" s="209">
        <v>0</v>
      </c>
      <c r="NF7" s="209">
        <v>0</v>
      </c>
      <c r="NG7" s="209">
        <v>0</v>
      </c>
      <c r="NH7" s="211">
        <f t="shared" si="109"/>
        <v>4711.83</v>
      </c>
      <c r="NI7" s="65"/>
      <c r="NJ7" s="65"/>
      <c r="NK7" s="65">
        <f t="shared" si="110"/>
        <v>0</v>
      </c>
      <c r="NL7" s="65">
        <f t="shared" si="111"/>
        <v>0</v>
      </c>
      <c r="NM7" s="65">
        <f t="shared" si="112"/>
        <v>866.66666666666663</v>
      </c>
      <c r="NN7" s="65">
        <v>20</v>
      </c>
      <c r="NO7" s="65"/>
      <c r="NP7" s="65">
        <v>5</v>
      </c>
      <c r="NQ7" s="65">
        <f t="shared" si="155"/>
        <v>469.67889908256882</v>
      </c>
      <c r="NR7" s="65"/>
      <c r="NS7" s="64">
        <f t="shared" si="34"/>
        <v>1361.3455657492354</v>
      </c>
      <c r="NT7" s="66">
        <f t="shared" si="113"/>
        <v>723.04816513761466</v>
      </c>
      <c r="NU7" s="66"/>
      <c r="NV7" s="66">
        <f t="shared" si="114"/>
        <v>216.9144495412844</v>
      </c>
      <c r="NW7" s="67">
        <f t="shared" si="35"/>
        <v>939.96261467889906</v>
      </c>
      <c r="NX7" s="67">
        <f t="shared" si="36"/>
        <v>2301.3081804281346</v>
      </c>
      <c r="NY7" s="68">
        <f t="shared" si="37"/>
        <v>2410.5218195718653</v>
      </c>
      <c r="NZ7" s="209">
        <v>3107.08</v>
      </c>
      <c r="OA7" s="209">
        <v>11487.18</v>
      </c>
      <c r="OB7" s="209">
        <v>0</v>
      </c>
      <c r="OC7" s="209">
        <v>0</v>
      </c>
      <c r="OD7" s="209">
        <v>0</v>
      </c>
      <c r="OE7" s="209">
        <v>0</v>
      </c>
      <c r="OF7" s="209">
        <v>0</v>
      </c>
      <c r="OG7" s="209">
        <v>0</v>
      </c>
      <c r="OH7" s="209">
        <v>0</v>
      </c>
      <c r="OI7" s="209">
        <v>0</v>
      </c>
      <c r="OJ7" s="209">
        <v>14594.26</v>
      </c>
      <c r="OK7" s="178">
        <f t="shared" si="115"/>
        <v>0</v>
      </c>
      <c r="OL7" s="210">
        <v>620</v>
      </c>
      <c r="OM7" s="181" t="s">
        <v>275</v>
      </c>
      <c r="ON7" s="64">
        <f t="shared" si="116"/>
        <v>14594.26</v>
      </c>
      <c r="OO7" s="209">
        <v>258.63</v>
      </c>
      <c r="OP7" s="209">
        <v>4357.1400000000003</v>
      </c>
      <c r="OQ7" s="209">
        <v>0</v>
      </c>
      <c r="OR7" s="209">
        <v>0</v>
      </c>
      <c r="OS7" s="209">
        <v>0</v>
      </c>
      <c r="OT7" s="209">
        <v>0</v>
      </c>
      <c r="OU7" s="209">
        <v>0</v>
      </c>
      <c r="OV7" s="209">
        <v>0</v>
      </c>
      <c r="OW7" s="209">
        <v>0</v>
      </c>
      <c r="OX7" s="209">
        <v>0</v>
      </c>
      <c r="OY7" s="211">
        <f t="shared" si="117"/>
        <v>4615.7700000000004</v>
      </c>
      <c r="OZ7" s="65"/>
      <c r="PA7" s="65"/>
      <c r="PB7" s="65">
        <f t="shared" si="118"/>
        <v>315.57549032090554</v>
      </c>
      <c r="PC7" s="65">
        <f t="shared" si="119"/>
        <v>0</v>
      </c>
      <c r="PD7" s="65">
        <f t="shared" si="120"/>
        <v>866.66666666666663</v>
      </c>
      <c r="PE7" s="65">
        <v>20</v>
      </c>
      <c r="PF7" s="65">
        <f t="shared" si="121"/>
        <v>32.880000000000003</v>
      </c>
      <c r="PG7" s="65">
        <v>5</v>
      </c>
      <c r="PH7" s="65">
        <f t="shared" si="156"/>
        <v>495.2049090909091</v>
      </c>
      <c r="PI7" s="65"/>
      <c r="PJ7" s="64">
        <f t="shared" si="38"/>
        <v>1735.3270660784813</v>
      </c>
      <c r="PK7" s="66">
        <f t="shared" si="157"/>
        <v>643.25572727272731</v>
      </c>
      <c r="PL7" s="66"/>
      <c r="PM7" s="66">
        <f t="shared" si="122"/>
        <v>192.9767181818182</v>
      </c>
      <c r="PN7" s="67">
        <f t="shared" si="39"/>
        <v>836.23244545454554</v>
      </c>
      <c r="PO7" s="67">
        <f t="shared" si="40"/>
        <v>2571.559511533027</v>
      </c>
      <c r="PP7" s="68">
        <f t="shared" si="41"/>
        <v>2044.2104884669734</v>
      </c>
      <c r="PQ7" s="209">
        <v>2007.91</v>
      </c>
      <c r="PR7" s="209">
        <v>8830.7199999999993</v>
      </c>
      <c r="PS7" s="209">
        <v>0</v>
      </c>
      <c r="PT7" s="209">
        <v>0</v>
      </c>
      <c r="PU7" s="209">
        <v>0</v>
      </c>
      <c r="PV7" s="209">
        <v>0</v>
      </c>
      <c r="PW7" s="209">
        <v>0</v>
      </c>
      <c r="PX7" s="209">
        <v>3</v>
      </c>
      <c r="PY7" s="209">
        <v>0</v>
      </c>
      <c r="PZ7" s="209">
        <v>21.8</v>
      </c>
      <c r="QA7" s="209">
        <v>10863.43</v>
      </c>
      <c r="QB7" s="178">
        <f t="shared" si="123"/>
        <v>0</v>
      </c>
      <c r="QC7" s="210">
        <v>464</v>
      </c>
      <c r="QD7" s="181" t="s">
        <v>275</v>
      </c>
      <c r="QE7" s="64">
        <f t="shared" si="124"/>
        <v>10863.429999999998</v>
      </c>
      <c r="QF7" s="209">
        <v>167.13</v>
      </c>
      <c r="QG7" s="209">
        <v>4357.1400000000003</v>
      </c>
      <c r="QH7" s="209">
        <v>0</v>
      </c>
      <c r="QI7" s="209">
        <v>0</v>
      </c>
      <c r="QJ7" s="209">
        <v>0</v>
      </c>
      <c r="QK7" s="209">
        <v>0</v>
      </c>
      <c r="QL7" s="209">
        <v>0</v>
      </c>
      <c r="QM7" s="209">
        <v>0.21</v>
      </c>
      <c r="QN7" s="209">
        <v>0</v>
      </c>
      <c r="QO7" s="209">
        <v>1.21</v>
      </c>
      <c r="QP7" s="211">
        <f t="shared" si="125"/>
        <v>4525.6900000000005</v>
      </c>
      <c r="QQ7" s="65"/>
      <c r="QR7" s="65"/>
      <c r="QS7" s="65">
        <f t="shared" si="126"/>
        <v>127.69968395309361</v>
      </c>
      <c r="QT7" s="65">
        <f t="shared" si="127"/>
        <v>0</v>
      </c>
      <c r="QU7" s="65">
        <f t="shared" si="128"/>
        <v>866.66666666666663</v>
      </c>
      <c r="QV7" s="65">
        <v>20</v>
      </c>
      <c r="QW7" s="65">
        <f t="shared" si="129"/>
        <v>18.861818181818183</v>
      </c>
      <c r="QX7" s="65">
        <v>5</v>
      </c>
      <c r="QY7" s="65">
        <f t="shared" si="158"/>
        <v>428.14772727272725</v>
      </c>
      <c r="QZ7" s="65"/>
      <c r="RA7" s="64">
        <f t="shared" si="42"/>
        <v>1466.3758960743057</v>
      </c>
      <c r="RB7" s="66">
        <f t="shared" si="130"/>
        <v>619.2640909090909</v>
      </c>
      <c r="RC7" s="66"/>
      <c r="RD7" s="66">
        <f t="shared" si="131"/>
        <v>185.77922727272727</v>
      </c>
      <c r="RE7" s="67">
        <f t="shared" si="43"/>
        <v>805.04331818181822</v>
      </c>
      <c r="RF7" s="67">
        <f t="shared" si="44"/>
        <v>2271.4192142561242</v>
      </c>
      <c r="RG7" s="68">
        <f t="shared" si="45"/>
        <v>2254.2707857438763</v>
      </c>
      <c r="RH7" s="205">
        <v>3311.71</v>
      </c>
      <c r="RI7" s="205">
        <v>8429.56</v>
      </c>
      <c r="RJ7" s="205">
        <v>12.95</v>
      </c>
      <c r="RK7" s="205">
        <v>0</v>
      </c>
      <c r="RL7" s="205">
        <v>0</v>
      </c>
      <c r="RM7" s="205">
        <v>0</v>
      </c>
      <c r="RN7" s="205">
        <v>0</v>
      </c>
      <c r="RO7" s="205">
        <v>0</v>
      </c>
      <c r="RP7" s="205">
        <v>0</v>
      </c>
      <c r="RQ7" s="205">
        <v>0</v>
      </c>
      <c r="RR7" s="205">
        <v>11754.22</v>
      </c>
      <c r="RS7" s="178">
        <f t="shared" si="132"/>
        <v>0</v>
      </c>
      <c r="RT7" s="206">
        <v>458</v>
      </c>
      <c r="RU7" s="181" t="s">
        <v>275</v>
      </c>
      <c r="RV7" s="64">
        <f t="shared" si="133"/>
        <v>11754.220000000001</v>
      </c>
      <c r="RW7" s="209">
        <v>275.67</v>
      </c>
      <c r="RX7" s="209">
        <v>4357.1400000000003</v>
      </c>
      <c r="RY7" s="209">
        <v>0.83</v>
      </c>
      <c r="RZ7" s="209">
        <v>0</v>
      </c>
      <c r="SA7" s="209">
        <v>0</v>
      </c>
      <c r="SB7" s="209">
        <v>0</v>
      </c>
      <c r="SC7" s="209">
        <v>0</v>
      </c>
      <c r="SD7" s="209">
        <v>0</v>
      </c>
      <c r="SE7" s="209">
        <v>0</v>
      </c>
      <c r="SF7" s="209">
        <v>0</v>
      </c>
      <c r="SG7" s="211">
        <v>4633.6400000000003</v>
      </c>
      <c r="SH7" s="65"/>
      <c r="SI7" s="65"/>
      <c r="SJ7" s="65">
        <f t="shared" si="134"/>
        <v>115.50761559524487</v>
      </c>
      <c r="SK7" s="65">
        <f t="shared" si="135"/>
        <v>0</v>
      </c>
      <c r="SL7" s="65">
        <f t="shared" si="136"/>
        <v>866.66666666666663</v>
      </c>
      <c r="SM7" s="65">
        <v>20</v>
      </c>
      <c r="SN7" s="65">
        <f t="shared" si="137"/>
        <v>495.92920353982299</v>
      </c>
      <c r="SO7" s="65">
        <v>5</v>
      </c>
      <c r="SP7" s="65">
        <f t="shared" si="159"/>
        <v>428.52876106194691</v>
      </c>
      <c r="SQ7" s="65"/>
      <c r="SR7" s="64">
        <f t="shared" si="46"/>
        <v>1931.6322468636813</v>
      </c>
      <c r="SS7" s="66">
        <f t="shared" si="160"/>
        <v>596.28469026548669</v>
      </c>
      <c r="ST7" s="66"/>
      <c r="SU7" s="66">
        <f t="shared" si="138"/>
        <v>178.885407079646</v>
      </c>
      <c r="SV7" s="67">
        <f t="shared" si="47"/>
        <v>775.17009734513272</v>
      </c>
      <c r="SW7" s="67">
        <f t="shared" si="48"/>
        <v>2706.8023442088142</v>
      </c>
      <c r="SX7" s="68">
        <f t="shared" si="49"/>
        <v>1926.8376557911861</v>
      </c>
      <c r="SY7" s="64">
        <f t="shared" si="139"/>
        <v>194916.04</v>
      </c>
      <c r="SZ7" s="211">
        <f t="shared" si="140"/>
        <v>57588.030000000013</v>
      </c>
      <c r="TA7" s="67">
        <f t="shared" si="141"/>
        <v>26813.596725292926</v>
      </c>
      <c r="TB7" s="68">
        <f t="shared" si="142"/>
        <v>30774.433274707088</v>
      </c>
      <c r="TC7" s="264"/>
      <c r="TD7" s="265"/>
      <c r="TE7" s="265"/>
      <c r="TF7" s="491"/>
      <c r="TG7" s="491"/>
      <c r="TH7" s="491"/>
    </row>
    <row r="8" spans="1:528">
      <c r="A8" s="173" t="s">
        <v>130</v>
      </c>
      <c r="B8" s="175" t="s">
        <v>131</v>
      </c>
      <c r="C8" s="181" t="s">
        <v>275</v>
      </c>
      <c r="D8" s="176">
        <v>9547.35</v>
      </c>
      <c r="E8" s="176">
        <v>16539.53</v>
      </c>
      <c r="F8" s="176">
        <v>0</v>
      </c>
      <c r="G8" s="174">
        <v>0</v>
      </c>
      <c r="H8" s="176">
        <v>0</v>
      </c>
      <c r="I8" s="176">
        <v>0</v>
      </c>
      <c r="J8" s="176">
        <v>0</v>
      </c>
      <c r="K8" s="176">
        <v>0</v>
      </c>
      <c r="L8" s="176">
        <v>0</v>
      </c>
      <c r="M8" s="176">
        <v>0</v>
      </c>
      <c r="N8" s="176">
        <v>26086.880000000001</v>
      </c>
      <c r="O8" s="178">
        <f>Q8-N8</f>
        <v>0</v>
      </c>
      <c r="P8" s="181">
        <v>1332</v>
      </c>
      <c r="Q8" s="64">
        <f t="shared" si="0"/>
        <v>26086.879999999997</v>
      </c>
      <c r="R8" s="178">
        <v>794.72</v>
      </c>
      <c r="S8" s="178">
        <v>4357.1400000000003</v>
      </c>
      <c r="T8" s="178">
        <v>0</v>
      </c>
      <c r="U8" s="178">
        <v>0</v>
      </c>
      <c r="V8" s="178">
        <v>0</v>
      </c>
      <c r="W8" s="178">
        <v>0</v>
      </c>
      <c r="X8" s="178">
        <v>0</v>
      </c>
      <c r="Y8" s="178">
        <v>0</v>
      </c>
      <c r="Z8" s="178">
        <v>0</v>
      </c>
      <c r="AA8" s="178">
        <v>0</v>
      </c>
      <c r="AB8" s="64">
        <f t="shared" si="50"/>
        <v>5151.8600000000006</v>
      </c>
      <c r="AC8" s="65"/>
      <c r="AD8" s="65"/>
      <c r="AE8" s="65">
        <f t="shared" si="51"/>
        <v>283.63737499864527</v>
      </c>
      <c r="AF8" s="65">
        <f t="shared" si="1"/>
        <v>0</v>
      </c>
      <c r="AG8" s="65"/>
      <c r="AH8" s="65">
        <v>20</v>
      </c>
      <c r="AI8" s="65"/>
      <c r="AJ8" s="65">
        <v>5</v>
      </c>
      <c r="AK8" s="65">
        <f t="shared" si="52"/>
        <v>411.38684210526316</v>
      </c>
      <c r="AL8" s="65"/>
      <c r="AM8" s="64">
        <f t="shared" si="2"/>
        <v>720.02421710390843</v>
      </c>
      <c r="AN8" s="66">
        <f t="shared" si="53"/>
        <v>645.10084210526315</v>
      </c>
      <c r="AO8" s="66">
        <v>0</v>
      </c>
      <c r="AP8" s="66">
        <f t="shared" si="54"/>
        <v>193.53025263157895</v>
      </c>
      <c r="AQ8" s="67">
        <f t="shared" si="3"/>
        <v>838.6310947368421</v>
      </c>
      <c r="AR8" s="67">
        <f t="shared" si="4"/>
        <v>1558.6553118407505</v>
      </c>
      <c r="AS8" s="68">
        <f t="shared" si="5"/>
        <v>3593.2046881592501</v>
      </c>
      <c r="AT8" s="205">
        <v>8349.57</v>
      </c>
      <c r="AU8" s="205">
        <v>13665.22</v>
      </c>
      <c r="AV8" s="205">
        <v>0</v>
      </c>
      <c r="AW8" s="205">
        <v>0</v>
      </c>
      <c r="AX8" s="205">
        <v>0</v>
      </c>
      <c r="AY8" s="205">
        <v>0</v>
      </c>
      <c r="AZ8" s="205">
        <v>0</v>
      </c>
      <c r="BA8" s="205">
        <v>38.200000000000003</v>
      </c>
      <c r="BB8" s="205">
        <v>0</v>
      </c>
      <c r="BC8" s="205">
        <v>0</v>
      </c>
      <c r="BD8" s="205">
        <v>22052.99</v>
      </c>
      <c r="BE8" s="178">
        <f t="shared" si="55"/>
        <v>0</v>
      </c>
      <c r="BF8" s="206">
        <v>1031</v>
      </c>
      <c r="BG8" s="181" t="s">
        <v>275</v>
      </c>
      <c r="BH8" s="64">
        <f t="shared" si="56"/>
        <v>22052.99</v>
      </c>
      <c r="BI8" s="205">
        <v>695.01</v>
      </c>
      <c r="BJ8" s="205">
        <v>4357.1400000000003</v>
      </c>
      <c r="BK8" s="205">
        <v>0</v>
      </c>
      <c r="BL8" s="205">
        <v>0</v>
      </c>
      <c r="BM8" s="205">
        <v>0</v>
      </c>
      <c r="BN8" s="205">
        <v>0</v>
      </c>
      <c r="BO8" s="205">
        <v>0</v>
      </c>
      <c r="BP8" s="205">
        <v>2.65</v>
      </c>
      <c r="BQ8" s="205">
        <v>0</v>
      </c>
      <c r="BR8" s="205">
        <v>0</v>
      </c>
      <c r="BS8" s="64">
        <f t="shared" si="57"/>
        <v>5054.8</v>
      </c>
      <c r="BT8" s="65"/>
      <c r="BU8" s="65"/>
      <c r="BV8" s="65">
        <f t="shared" si="58"/>
        <v>241.87091431247137</v>
      </c>
      <c r="BW8" s="65">
        <f t="shared" si="59"/>
        <v>0</v>
      </c>
      <c r="BX8" s="65"/>
      <c r="BY8" s="65">
        <v>20</v>
      </c>
      <c r="BZ8" s="65"/>
      <c r="CA8" s="65">
        <v>5</v>
      </c>
      <c r="CB8" s="65">
        <f t="shared" si="60"/>
        <v>391.015625</v>
      </c>
      <c r="CC8" s="65"/>
      <c r="CD8" s="64">
        <f t="shared" si="6"/>
        <v>657.88653931247131</v>
      </c>
      <c r="CE8" s="66">
        <f t="shared" si="61"/>
        <v>665.21208333333334</v>
      </c>
      <c r="CF8" s="66"/>
      <c r="CG8" s="66">
        <f t="shared" si="62"/>
        <v>199.563625</v>
      </c>
      <c r="CH8" s="67">
        <f t="shared" si="7"/>
        <v>864.77570833333334</v>
      </c>
      <c r="CI8" s="67">
        <f t="shared" si="8"/>
        <v>1522.6622476458047</v>
      </c>
      <c r="CJ8" s="68">
        <f t="shared" si="9"/>
        <v>3532.1377523541955</v>
      </c>
      <c r="CK8" s="209">
        <v>13386.26</v>
      </c>
      <c r="CL8" s="209">
        <v>19964.509999999998</v>
      </c>
      <c r="CM8" s="209">
        <v>25.6</v>
      </c>
      <c r="CN8" s="209">
        <v>0</v>
      </c>
      <c r="CO8" s="209">
        <v>0</v>
      </c>
      <c r="CP8" s="209">
        <v>0</v>
      </c>
      <c r="CQ8" s="209">
        <v>0</v>
      </c>
      <c r="CR8" s="209">
        <v>6</v>
      </c>
      <c r="CS8" s="209">
        <v>0</v>
      </c>
      <c r="CT8" s="209">
        <v>0</v>
      </c>
      <c r="CU8" s="209">
        <v>33382.370000000003</v>
      </c>
      <c r="CV8" s="178">
        <f t="shared" si="63"/>
        <v>0</v>
      </c>
      <c r="CW8" s="210">
        <v>1491</v>
      </c>
      <c r="CX8" s="181" t="s">
        <v>275</v>
      </c>
      <c r="CY8" s="64">
        <f t="shared" si="64"/>
        <v>33382.369999999995</v>
      </c>
      <c r="CZ8" s="209">
        <v>1114.26</v>
      </c>
      <c r="DA8" s="209">
        <v>4357.1400000000003</v>
      </c>
      <c r="DB8" s="209">
        <v>1.64</v>
      </c>
      <c r="DC8" s="209">
        <v>0</v>
      </c>
      <c r="DD8" s="209">
        <v>0</v>
      </c>
      <c r="DE8" s="209">
        <v>0</v>
      </c>
      <c r="DF8" s="209">
        <v>0</v>
      </c>
      <c r="DG8" s="209">
        <v>0.42</v>
      </c>
      <c r="DH8" s="209">
        <v>0</v>
      </c>
      <c r="DI8" s="209">
        <v>0</v>
      </c>
      <c r="DJ8" s="211">
        <f t="shared" si="65"/>
        <v>5473.4600000000009</v>
      </c>
      <c r="DK8" s="65"/>
      <c r="DL8" s="65"/>
      <c r="DM8" s="65">
        <f t="shared" si="66"/>
        <v>362.91301634059977</v>
      </c>
      <c r="DN8" s="65">
        <f t="shared" si="67"/>
        <v>0</v>
      </c>
      <c r="DO8" s="65"/>
      <c r="DP8" s="65">
        <v>20</v>
      </c>
      <c r="DQ8" s="65"/>
      <c r="DR8" s="65">
        <v>5</v>
      </c>
      <c r="DS8" s="65">
        <f t="shared" si="143"/>
        <v>428.469696969697</v>
      </c>
      <c r="DT8" s="65"/>
      <c r="DU8" s="64">
        <f t="shared" si="10"/>
        <v>816.38271331029682</v>
      </c>
      <c r="DV8" s="66">
        <f t="shared" si="144"/>
        <v>596.35070707070713</v>
      </c>
      <c r="DW8" s="66"/>
      <c r="DX8" s="66">
        <f t="shared" si="68"/>
        <v>178.90521212121214</v>
      </c>
      <c r="DY8" s="67">
        <f t="shared" si="11"/>
        <v>775.25591919191925</v>
      </c>
      <c r="DZ8" s="67">
        <f t="shared" si="12"/>
        <v>1591.6386325022161</v>
      </c>
      <c r="EA8" s="68">
        <f t="shared" si="13"/>
        <v>3881.8213674977851</v>
      </c>
      <c r="EB8" s="209">
        <v>16305.95</v>
      </c>
      <c r="EC8" s="209">
        <v>24884.52</v>
      </c>
      <c r="ED8" s="209">
        <v>0</v>
      </c>
      <c r="EE8" s="209">
        <v>0</v>
      </c>
      <c r="EF8" s="209">
        <v>0</v>
      </c>
      <c r="EG8" s="209">
        <v>0</v>
      </c>
      <c r="EH8" s="209">
        <v>0</v>
      </c>
      <c r="EI8" s="209">
        <v>0</v>
      </c>
      <c r="EJ8" s="209">
        <v>0</v>
      </c>
      <c r="EK8" s="209">
        <v>0</v>
      </c>
      <c r="EL8" s="209">
        <v>41190.47</v>
      </c>
      <c r="EM8" s="178">
        <f t="shared" si="69"/>
        <v>0</v>
      </c>
      <c r="EN8" s="210">
        <v>1816</v>
      </c>
      <c r="EO8" s="181" t="s">
        <v>275</v>
      </c>
      <c r="EP8" s="212">
        <f t="shared" si="70"/>
        <v>41190.47</v>
      </c>
      <c r="EQ8" s="209">
        <v>1357.3</v>
      </c>
      <c r="ER8" s="209">
        <v>4357.1400000000003</v>
      </c>
      <c r="ES8" s="209">
        <v>0</v>
      </c>
      <c r="ET8" s="209">
        <v>0</v>
      </c>
      <c r="EU8" s="209">
        <v>0</v>
      </c>
      <c r="EV8" s="209">
        <v>0</v>
      </c>
      <c r="EW8" s="209">
        <v>0</v>
      </c>
      <c r="EX8" s="209">
        <v>0</v>
      </c>
      <c r="EY8" s="209">
        <v>0</v>
      </c>
      <c r="EZ8" s="209">
        <v>0</v>
      </c>
      <c r="FA8" s="64">
        <f t="shared" si="71"/>
        <v>5714.4400000000005</v>
      </c>
      <c r="FB8" s="65"/>
      <c r="FC8" s="65"/>
      <c r="FD8" s="65">
        <f t="shared" si="72"/>
        <v>459.77012176710332</v>
      </c>
      <c r="FE8" s="65">
        <f t="shared" si="73"/>
        <v>0</v>
      </c>
      <c r="FF8" s="65">
        <f t="shared" si="74"/>
        <v>866.66666666666663</v>
      </c>
      <c r="FG8" s="65">
        <v>20</v>
      </c>
      <c r="FH8" s="65">
        <f t="shared" si="75"/>
        <v>140.93333333333334</v>
      </c>
      <c r="FI8" s="65">
        <v>5</v>
      </c>
      <c r="FJ8" s="65">
        <f t="shared" si="145"/>
        <v>424.68019607843132</v>
      </c>
      <c r="FK8" s="65"/>
      <c r="FL8" s="64">
        <f t="shared" si="14"/>
        <v>1917.0503178455347</v>
      </c>
      <c r="FM8" s="66">
        <f t="shared" si="146"/>
        <v>664.41901960784321</v>
      </c>
      <c r="FN8" s="66"/>
      <c r="FO8" s="66">
        <f t="shared" si="76"/>
        <v>199.32570588235296</v>
      </c>
      <c r="FP8" s="67">
        <f t="shared" si="15"/>
        <v>863.74472549019617</v>
      </c>
      <c r="FQ8" s="67">
        <f t="shared" si="16"/>
        <v>2780.795043335731</v>
      </c>
      <c r="FR8" s="68">
        <f t="shared" si="17"/>
        <v>2933.6449566642696</v>
      </c>
      <c r="FS8" s="209">
        <v>16726.97</v>
      </c>
      <c r="FT8" s="209">
        <v>23947.96</v>
      </c>
      <c r="FU8" s="209">
        <v>0</v>
      </c>
      <c r="FV8" s="209">
        <v>0</v>
      </c>
      <c r="FW8" s="209">
        <v>0</v>
      </c>
      <c r="FX8" s="209">
        <v>0</v>
      </c>
      <c r="FY8" s="209">
        <v>0</v>
      </c>
      <c r="FZ8" s="209">
        <v>0</v>
      </c>
      <c r="GA8" s="209">
        <v>19.95</v>
      </c>
      <c r="GB8" s="209">
        <v>0</v>
      </c>
      <c r="GC8" s="209">
        <v>40694.879999999997</v>
      </c>
      <c r="GD8" s="178">
        <f t="shared" si="77"/>
        <v>0</v>
      </c>
      <c r="GE8" s="210">
        <v>1689</v>
      </c>
      <c r="GF8" s="181" t="s">
        <v>275</v>
      </c>
      <c r="GG8" s="64">
        <f t="shared" si="78"/>
        <v>40694.879999999997</v>
      </c>
      <c r="GH8" s="209">
        <v>1392.37</v>
      </c>
      <c r="GI8" s="209">
        <v>4357.1400000000003</v>
      </c>
      <c r="GJ8" s="209">
        <v>0</v>
      </c>
      <c r="GK8" s="209">
        <v>0</v>
      </c>
      <c r="GL8" s="209">
        <v>0</v>
      </c>
      <c r="GM8" s="209">
        <v>0</v>
      </c>
      <c r="GN8" s="209">
        <v>0</v>
      </c>
      <c r="GO8" s="209">
        <v>0</v>
      </c>
      <c r="GP8" s="209">
        <v>1.1100000000000001</v>
      </c>
      <c r="GQ8" s="209">
        <v>0</v>
      </c>
      <c r="GR8" s="211">
        <f t="shared" si="79"/>
        <v>5750.62</v>
      </c>
      <c r="GS8" s="65"/>
      <c r="GT8" s="65"/>
      <c r="GU8" s="65">
        <f t="shared" si="80"/>
        <v>450.9499193514734</v>
      </c>
      <c r="GV8" s="65">
        <f t="shared" si="81"/>
        <v>0</v>
      </c>
      <c r="GW8" s="65">
        <f t="shared" si="82"/>
        <v>866.66666666666663</v>
      </c>
      <c r="GX8" s="65">
        <v>20</v>
      </c>
      <c r="GY8" s="65">
        <f t="shared" si="83"/>
        <v>184.90588235294118</v>
      </c>
      <c r="GZ8" s="65">
        <v>5</v>
      </c>
      <c r="HA8" s="65">
        <f t="shared" si="147"/>
        <v>358.47794117647061</v>
      </c>
      <c r="HB8" s="65"/>
      <c r="HC8" s="64">
        <f t="shared" si="18"/>
        <v>1886.000409547552</v>
      </c>
      <c r="HD8" s="66">
        <f t="shared" si="148"/>
        <v>866.92019607843133</v>
      </c>
      <c r="HE8" s="66"/>
      <c r="HF8" s="66">
        <f t="shared" si="84"/>
        <v>260.07605882352937</v>
      </c>
      <c r="HG8" s="67">
        <f t="shared" si="19"/>
        <v>1126.9962549019606</v>
      </c>
      <c r="HH8" s="67">
        <f t="shared" si="20"/>
        <v>3012.9966644495125</v>
      </c>
      <c r="HI8" s="68">
        <f t="shared" si="21"/>
        <v>2737.6233355504874</v>
      </c>
      <c r="HJ8" s="205">
        <v>20662.34</v>
      </c>
      <c r="HK8" s="205">
        <v>31848.62</v>
      </c>
      <c r="HL8" s="205">
        <v>0</v>
      </c>
      <c r="HM8" s="205">
        <v>0</v>
      </c>
      <c r="HN8" s="205">
        <v>0</v>
      </c>
      <c r="HO8" s="205">
        <v>0</v>
      </c>
      <c r="HP8" s="205">
        <v>0</v>
      </c>
      <c r="HQ8" s="205">
        <v>0</v>
      </c>
      <c r="HR8" s="205">
        <v>0</v>
      </c>
      <c r="HS8" s="205">
        <v>0</v>
      </c>
      <c r="HT8" s="205">
        <v>52510.96</v>
      </c>
      <c r="HU8" s="178">
        <f t="shared" si="85"/>
        <v>0</v>
      </c>
      <c r="HV8" s="206">
        <v>2134</v>
      </c>
      <c r="HW8" s="181" t="s">
        <v>275</v>
      </c>
      <c r="HX8" s="64">
        <f t="shared" si="86"/>
        <v>52510.96</v>
      </c>
      <c r="HY8" s="205">
        <v>1719.93</v>
      </c>
      <c r="HZ8" s="205">
        <v>4357.1400000000003</v>
      </c>
      <c r="IA8" s="205">
        <v>0</v>
      </c>
      <c r="IB8" s="205">
        <v>0</v>
      </c>
      <c r="IC8" s="205">
        <v>0</v>
      </c>
      <c r="ID8" s="205">
        <v>0</v>
      </c>
      <c r="IE8" s="205">
        <v>0</v>
      </c>
      <c r="IF8" s="205">
        <v>0</v>
      </c>
      <c r="IG8" s="205">
        <v>0</v>
      </c>
      <c r="IH8" s="205">
        <v>0</v>
      </c>
      <c r="II8" s="214">
        <f t="shared" si="87"/>
        <v>6077.0700000000006</v>
      </c>
      <c r="IJ8" s="65"/>
      <c r="IK8" s="65"/>
      <c r="IL8" s="65">
        <f t="shared" si="88"/>
        <v>581.68789260925155</v>
      </c>
      <c r="IM8" s="65">
        <f t="shared" si="89"/>
        <v>0</v>
      </c>
      <c r="IN8" s="65">
        <f t="shared" si="90"/>
        <v>866.66666666666663</v>
      </c>
      <c r="IO8" s="65">
        <v>20</v>
      </c>
      <c r="IP8" s="65">
        <f t="shared" si="91"/>
        <v>232.05714285714285</v>
      </c>
      <c r="IQ8" s="65">
        <v>5</v>
      </c>
      <c r="IR8" s="65">
        <f t="shared" si="149"/>
        <v>445.62857142857143</v>
      </c>
      <c r="IS8" s="65"/>
      <c r="IT8" s="64">
        <f t="shared" si="22"/>
        <v>2151.0402735616326</v>
      </c>
      <c r="IU8" s="66">
        <f t="shared" si="150"/>
        <v>538.79476190476191</v>
      </c>
      <c r="IV8" s="66"/>
      <c r="IW8" s="66">
        <f t="shared" si="92"/>
        <v>161.63842857142856</v>
      </c>
      <c r="IX8" s="67">
        <f t="shared" si="23"/>
        <v>700.43319047619048</v>
      </c>
      <c r="IY8" s="67">
        <f t="shared" si="24"/>
        <v>2851.4734640378229</v>
      </c>
      <c r="IZ8" s="68">
        <f t="shared" si="25"/>
        <v>3225.5965359621778</v>
      </c>
      <c r="JA8" s="209">
        <v>32324.22</v>
      </c>
      <c r="JB8" s="209">
        <v>42076.99</v>
      </c>
      <c r="JC8" s="209">
        <v>67.3</v>
      </c>
      <c r="JD8" s="209">
        <v>0</v>
      </c>
      <c r="JE8" s="209">
        <v>0</v>
      </c>
      <c r="JF8" s="209">
        <v>0</v>
      </c>
      <c r="JG8" s="209">
        <v>0</v>
      </c>
      <c r="JH8" s="209">
        <v>68.97</v>
      </c>
      <c r="JI8" s="209">
        <v>0</v>
      </c>
      <c r="JJ8" s="209">
        <v>0</v>
      </c>
      <c r="JK8" s="209">
        <v>74537.48</v>
      </c>
      <c r="JL8" s="178">
        <f t="shared" si="93"/>
        <v>0</v>
      </c>
      <c r="JM8" s="210">
        <v>2622</v>
      </c>
      <c r="JN8" s="181" t="s">
        <v>275</v>
      </c>
      <c r="JO8" s="64">
        <f t="shared" si="94"/>
        <v>74537.48</v>
      </c>
      <c r="JP8" s="209">
        <v>2690.7</v>
      </c>
      <c r="JQ8" s="209">
        <v>4357.1400000000003</v>
      </c>
      <c r="JR8" s="209">
        <v>4.3</v>
      </c>
      <c r="JS8" s="209">
        <v>0</v>
      </c>
      <c r="JT8" s="209">
        <v>0</v>
      </c>
      <c r="JU8" s="209">
        <v>0</v>
      </c>
      <c r="JV8" s="209">
        <v>0</v>
      </c>
      <c r="JW8" s="209">
        <v>4.79</v>
      </c>
      <c r="JX8" s="209">
        <v>0</v>
      </c>
      <c r="JY8" s="209">
        <v>0</v>
      </c>
      <c r="JZ8" s="211">
        <f t="shared" si="95"/>
        <v>7056.93</v>
      </c>
      <c r="KA8" s="65"/>
      <c r="KB8" s="65"/>
      <c r="KC8" s="65">
        <f t="shared" si="96"/>
        <v>1503.4722320503115</v>
      </c>
      <c r="KD8" s="65">
        <f t="shared" si="97"/>
        <v>0</v>
      </c>
      <c r="KE8" s="65">
        <f t="shared" si="98"/>
        <v>866.66666666666663</v>
      </c>
      <c r="KF8" s="65">
        <v>20</v>
      </c>
      <c r="KG8" s="65"/>
      <c r="KH8" s="65">
        <v>5</v>
      </c>
      <c r="KI8" s="65">
        <f t="shared" si="151"/>
        <v>543.39953271028037</v>
      </c>
      <c r="KJ8" s="65"/>
      <c r="KK8" s="64">
        <f t="shared" si="26"/>
        <v>2938.5384314272583</v>
      </c>
      <c r="KL8" s="66">
        <f t="shared" si="152"/>
        <v>497.32093457943921</v>
      </c>
      <c r="KM8" s="66"/>
      <c r="KN8" s="66">
        <f t="shared" si="99"/>
        <v>149.19628037383177</v>
      </c>
      <c r="KO8" s="67">
        <f t="shared" si="27"/>
        <v>646.51721495327092</v>
      </c>
      <c r="KP8" s="67">
        <f t="shared" si="28"/>
        <v>3585.0556463805292</v>
      </c>
      <c r="KQ8" s="68">
        <f t="shared" si="29"/>
        <v>3471.8743536194711</v>
      </c>
      <c r="KR8" s="209">
        <v>29682.71</v>
      </c>
      <c r="KS8" s="209">
        <v>51274.58</v>
      </c>
      <c r="KT8" s="209">
        <v>0</v>
      </c>
      <c r="KU8" s="209">
        <v>0</v>
      </c>
      <c r="KV8" s="209">
        <v>0</v>
      </c>
      <c r="KW8" s="209">
        <v>0</v>
      </c>
      <c r="KX8" s="209">
        <v>0</v>
      </c>
      <c r="KY8" s="209">
        <v>38.200000000000003</v>
      </c>
      <c r="KZ8" s="209">
        <v>0</v>
      </c>
      <c r="LA8" s="209">
        <v>0</v>
      </c>
      <c r="LB8" s="209">
        <v>80995.490000000005</v>
      </c>
      <c r="LC8" s="178">
        <f t="shared" si="100"/>
        <v>0</v>
      </c>
      <c r="LD8" s="210">
        <v>2921</v>
      </c>
      <c r="LE8" s="181" t="s">
        <v>275</v>
      </c>
      <c r="LF8" s="64">
        <f t="shared" si="101"/>
        <v>80995.490000000005</v>
      </c>
      <c r="LG8" s="209">
        <v>2470.81</v>
      </c>
      <c r="LH8" s="209">
        <v>4357.1400000000003</v>
      </c>
      <c r="LI8" s="209">
        <v>0</v>
      </c>
      <c r="LJ8" s="209">
        <v>0</v>
      </c>
      <c r="LK8" s="209">
        <v>0</v>
      </c>
      <c r="LL8" s="209">
        <v>0</v>
      </c>
      <c r="LM8" s="209">
        <v>0</v>
      </c>
      <c r="LN8" s="209">
        <v>2.65</v>
      </c>
      <c r="LO8" s="209">
        <v>0</v>
      </c>
      <c r="LP8" s="209">
        <v>0</v>
      </c>
      <c r="LQ8" s="211">
        <f t="shared" si="102"/>
        <v>6830.6</v>
      </c>
      <c r="LR8" s="65"/>
      <c r="LS8" s="65"/>
      <c r="LT8" s="65">
        <f t="shared" si="103"/>
        <v>825.75937941113511</v>
      </c>
      <c r="LU8" s="65">
        <f t="shared" si="104"/>
        <v>0</v>
      </c>
      <c r="LV8" s="65">
        <f t="shared" si="105"/>
        <v>866.66666666666663</v>
      </c>
      <c r="LW8" s="65">
        <v>20</v>
      </c>
      <c r="LX8" s="65"/>
      <c r="LY8" s="65">
        <v>5</v>
      </c>
      <c r="LZ8" s="65">
        <f t="shared" si="153"/>
        <v>508.03738317757012</v>
      </c>
      <c r="MA8" s="65"/>
      <c r="MB8" s="64">
        <f t="shared" si="30"/>
        <v>2225.4634292553719</v>
      </c>
      <c r="MC8" s="66">
        <f t="shared" si="154"/>
        <v>593.54906542056074</v>
      </c>
      <c r="MD8" s="66"/>
      <c r="ME8" s="66">
        <f t="shared" si="106"/>
        <v>178.06471962616823</v>
      </c>
      <c r="MF8" s="67">
        <f t="shared" si="31"/>
        <v>771.61378504672894</v>
      </c>
      <c r="MG8" s="67">
        <f t="shared" si="32"/>
        <v>2997.0772143021009</v>
      </c>
      <c r="MH8" s="68">
        <f t="shared" si="33"/>
        <v>3833.5227856978995</v>
      </c>
      <c r="MI8" s="209">
        <v>19779</v>
      </c>
      <c r="MJ8" s="209">
        <v>33990.15</v>
      </c>
      <c r="MK8" s="209">
        <v>31.26</v>
      </c>
      <c r="ML8" s="209">
        <v>0</v>
      </c>
      <c r="MM8" s="209">
        <v>0</v>
      </c>
      <c r="MN8" s="209">
        <v>0</v>
      </c>
      <c r="MO8" s="209">
        <v>0</v>
      </c>
      <c r="MP8" s="209">
        <v>29.3</v>
      </c>
      <c r="MQ8" s="209">
        <v>0</v>
      </c>
      <c r="MR8" s="209">
        <v>18.8</v>
      </c>
      <c r="MS8" s="209">
        <v>53848.51</v>
      </c>
      <c r="MT8" s="178">
        <f t="shared" si="107"/>
        <v>0</v>
      </c>
      <c r="MU8" s="210">
        <v>2159</v>
      </c>
      <c r="MV8" s="181" t="s">
        <v>275</v>
      </c>
      <c r="MW8" s="64">
        <f t="shared" si="108"/>
        <v>53848.510000000009</v>
      </c>
      <c r="MX8" s="209">
        <v>1646.42</v>
      </c>
      <c r="MY8" s="209">
        <v>4357.1400000000003</v>
      </c>
      <c r="MZ8" s="209">
        <v>2</v>
      </c>
      <c r="NA8" s="209">
        <v>0</v>
      </c>
      <c r="NB8" s="209">
        <v>0</v>
      </c>
      <c r="NC8" s="209">
        <v>0</v>
      </c>
      <c r="ND8" s="209">
        <v>0</v>
      </c>
      <c r="NE8" s="209">
        <v>2.0299999999999998</v>
      </c>
      <c r="NF8" s="209">
        <v>0</v>
      </c>
      <c r="NG8" s="209">
        <v>1.04</v>
      </c>
      <c r="NH8" s="211">
        <f t="shared" si="109"/>
        <v>6008.63</v>
      </c>
      <c r="NI8" s="65"/>
      <c r="NJ8" s="65"/>
      <c r="NK8" s="65">
        <f t="shared" si="110"/>
        <v>0</v>
      </c>
      <c r="NL8" s="65">
        <f t="shared" si="111"/>
        <v>0</v>
      </c>
      <c r="NM8" s="65">
        <f t="shared" si="112"/>
        <v>866.66666666666663</v>
      </c>
      <c r="NN8" s="65">
        <v>20</v>
      </c>
      <c r="NO8" s="65"/>
      <c r="NP8" s="65">
        <v>5</v>
      </c>
      <c r="NQ8" s="65">
        <f t="shared" si="155"/>
        <v>469.67889908256882</v>
      </c>
      <c r="NR8" s="65"/>
      <c r="NS8" s="64">
        <f t="shared" si="34"/>
        <v>1361.3455657492354</v>
      </c>
      <c r="NT8" s="66">
        <f t="shared" si="113"/>
        <v>723.04816513761466</v>
      </c>
      <c r="NU8" s="66"/>
      <c r="NV8" s="66">
        <f t="shared" si="114"/>
        <v>216.9144495412844</v>
      </c>
      <c r="NW8" s="67">
        <f t="shared" si="35"/>
        <v>939.96261467889906</v>
      </c>
      <c r="NX8" s="67">
        <f t="shared" si="36"/>
        <v>2301.3081804281346</v>
      </c>
      <c r="NY8" s="68">
        <f t="shared" si="37"/>
        <v>3707.3218195718655</v>
      </c>
      <c r="NZ8" s="209">
        <v>18796.02</v>
      </c>
      <c r="OA8" s="209">
        <v>28666.98</v>
      </c>
      <c r="OB8" s="209">
        <v>0</v>
      </c>
      <c r="OC8" s="209">
        <v>0</v>
      </c>
      <c r="OD8" s="209">
        <v>0</v>
      </c>
      <c r="OE8" s="209">
        <v>0</v>
      </c>
      <c r="OF8" s="209">
        <v>0</v>
      </c>
      <c r="OG8" s="209">
        <v>148.19999999999999</v>
      </c>
      <c r="OH8" s="209">
        <v>0</v>
      </c>
      <c r="OI8" s="209">
        <v>0</v>
      </c>
      <c r="OJ8" s="209">
        <v>47611.199999999997</v>
      </c>
      <c r="OK8" s="178">
        <f t="shared" si="115"/>
        <v>0</v>
      </c>
      <c r="OL8" s="210">
        <v>2073</v>
      </c>
      <c r="OM8" s="181" t="s">
        <v>275</v>
      </c>
      <c r="ON8" s="64">
        <f t="shared" si="116"/>
        <v>47611.199999999997</v>
      </c>
      <c r="OO8" s="209">
        <v>1564.59</v>
      </c>
      <c r="OP8" s="209">
        <v>4357.1400000000003</v>
      </c>
      <c r="OQ8" s="209">
        <v>0</v>
      </c>
      <c r="OR8" s="209">
        <v>0</v>
      </c>
      <c r="OS8" s="209">
        <v>0</v>
      </c>
      <c r="OT8" s="209">
        <v>0</v>
      </c>
      <c r="OU8" s="209">
        <v>0</v>
      </c>
      <c r="OV8" s="209">
        <v>10.29</v>
      </c>
      <c r="OW8" s="209">
        <v>0</v>
      </c>
      <c r="OX8" s="209">
        <v>0</v>
      </c>
      <c r="OY8" s="211">
        <f t="shared" si="117"/>
        <v>5932.02</v>
      </c>
      <c r="OZ8" s="65"/>
      <c r="PA8" s="65"/>
      <c r="PB8" s="65">
        <f t="shared" si="118"/>
        <v>1029.5093951160727</v>
      </c>
      <c r="PC8" s="65">
        <f t="shared" si="119"/>
        <v>0</v>
      </c>
      <c r="PD8" s="65">
        <f t="shared" si="120"/>
        <v>866.66666666666663</v>
      </c>
      <c r="PE8" s="65">
        <v>20</v>
      </c>
      <c r="PF8" s="65">
        <f t="shared" si="121"/>
        <v>32.880000000000003</v>
      </c>
      <c r="PG8" s="65">
        <v>5</v>
      </c>
      <c r="PH8" s="65">
        <f t="shared" si="156"/>
        <v>495.2049090909091</v>
      </c>
      <c r="PI8" s="65"/>
      <c r="PJ8" s="64">
        <f t="shared" si="38"/>
        <v>2449.2609708736486</v>
      </c>
      <c r="PK8" s="66">
        <f t="shared" si="157"/>
        <v>643.25572727272731</v>
      </c>
      <c r="PL8" s="66"/>
      <c r="PM8" s="66">
        <f t="shared" si="122"/>
        <v>192.9767181818182</v>
      </c>
      <c r="PN8" s="67">
        <f t="shared" si="39"/>
        <v>836.23244545454554</v>
      </c>
      <c r="PO8" s="67">
        <f t="shared" si="40"/>
        <v>3285.4934163281941</v>
      </c>
      <c r="PP8" s="68">
        <f t="shared" si="41"/>
        <v>2646.5265836718063</v>
      </c>
      <c r="PQ8" s="209">
        <v>16503.32</v>
      </c>
      <c r="PR8" s="209">
        <v>29280.82</v>
      </c>
      <c r="PS8" s="209">
        <v>51.85</v>
      </c>
      <c r="PT8" s="209">
        <v>0</v>
      </c>
      <c r="PU8" s="209">
        <v>0</v>
      </c>
      <c r="PV8" s="209">
        <v>0</v>
      </c>
      <c r="PW8" s="209">
        <v>0</v>
      </c>
      <c r="PX8" s="209">
        <v>40.200000000000003</v>
      </c>
      <c r="PY8" s="209">
        <v>0</v>
      </c>
      <c r="PZ8" s="209">
        <v>0</v>
      </c>
      <c r="QA8" s="209">
        <v>45876.19</v>
      </c>
      <c r="QB8" s="178">
        <f t="shared" si="123"/>
        <v>0</v>
      </c>
      <c r="QC8" s="210">
        <v>1971</v>
      </c>
      <c r="QD8" s="181" t="s">
        <v>275</v>
      </c>
      <c r="QE8" s="64">
        <f t="shared" si="124"/>
        <v>45876.189999999995</v>
      </c>
      <c r="QF8" s="209">
        <v>1373.75</v>
      </c>
      <c r="QG8" s="209">
        <v>4357.1400000000003</v>
      </c>
      <c r="QH8" s="209">
        <v>3.31</v>
      </c>
      <c r="QI8" s="209">
        <v>0</v>
      </c>
      <c r="QJ8" s="209">
        <v>0</v>
      </c>
      <c r="QK8" s="209">
        <v>0</v>
      </c>
      <c r="QL8" s="209">
        <v>0</v>
      </c>
      <c r="QM8" s="209">
        <v>2.79</v>
      </c>
      <c r="QN8" s="209">
        <v>0</v>
      </c>
      <c r="QO8" s="209">
        <v>0</v>
      </c>
      <c r="QP8" s="211">
        <f t="shared" si="125"/>
        <v>5736.9900000000007</v>
      </c>
      <c r="QQ8" s="65"/>
      <c r="QR8" s="65"/>
      <c r="QS8" s="65">
        <f t="shared" si="126"/>
        <v>539.27488500152106</v>
      </c>
      <c r="QT8" s="65">
        <f t="shared" si="127"/>
        <v>0</v>
      </c>
      <c r="QU8" s="65">
        <f t="shared" si="128"/>
        <v>866.66666666666663</v>
      </c>
      <c r="QV8" s="65">
        <v>20</v>
      </c>
      <c r="QW8" s="65">
        <f t="shared" si="129"/>
        <v>18.861818181818183</v>
      </c>
      <c r="QX8" s="65">
        <v>5</v>
      </c>
      <c r="QY8" s="65">
        <f t="shared" si="158"/>
        <v>428.14772727272725</v>
      </c>
      <c r="QZ8" s="65"/>
      <c r="RA8" s="64">
        <f t="shared" si="42"/>
        <v>1877.951097122733</v>
      </c>
      <c r="RB8" s="66">
        <f t="shared" si="130"/>
        <v>619.2640909090909</v>
      </c>
      <c r="RC8" s="66"/>
      <c r="RD8" s="66">
        <f t="shared" si="131"/>
        <v>185.77922727272727</v>
      </c>
      <c r="RE8" s="67">
        <f t="shared" si="43"/>
        <v>805.04331818181822</v>
      </c>
      <c r="RF8" s="67">
        <f t="shared" si="44"/>
        <v>2682.9944153045512</v>
      </c>
      <c r="RG8" s="68">
        <f t="shared" si="45"/>
        <v>3053.9955846954495</v>
      </c>
      <c r="RH8" s="205">
        <v>14777.72</v>
      </c>
      <c r="RI8" s="205">
        <v>27517.119999999999</v>
      </c>
      <c r="RJ8" s="205">
        <v>0</v>
      </c>
      <c r="RK8" s="205">
        <v>0</v>
      </c>
      <c r="RL8" s="205">
        <v>0</v>
      </c>
      <c r="RM8" s="205">
        <v>0</v>
      </c>
      <c r="RN8" s="205">
        <v>0</v>
      </c>
      <c r="RO8" s="205">
        <v>0</v>
      </c>
      <c r="RP8" s="205">
        <v>0</v>
      </c>
      <c r="RQ8" s="205">
        <v>0</v>
      </c>
      <c r="RR8" s="205">
        <v>42294.84</v>
      </c>
      <c r="RS8" s="178">
        <f t="shared" si="132"/>
        <v>0</v>
      </c>
      <c r="RT8" s="206">
        <v>1810</v>
      </c>
      <c r="RU8" s="181" t="s">
        <v>275</v>
      </c>
      <c r="RV8" s="64">
        <f t="shared" si="133"/>
        <v>42294.84</v>
      </c>
      <c r="RW8" s="209">
        <v>1230.1099999999999</v>
      </c>
      <c r="RX8" s="209">
        <v>4357.1400000000003</v>
      </c>
      <c r="RY8" s="209">
        <v>0</v>
      </c>
      <c r="RZ8" s="209">
        <v>0</v>
      </c>
      <c r="SA8" s="209">
        <v>0</v>
      </c>
      <c r="SB8" s="209">
        <v>0</v>
      </c>
      <c r="SC8" s="209">
        <v>0</v>
      </c>
      <c r="SD8" s="209">
        <v>0</v>
      </c>
      <c r="SE8" s="209">
        <v>0</v>
      </c>
      <c r="SF8" s="209">
        <v>0</v>
      </c>
      <c r="SG8" s="211">
        <v>5587.25</v>
      </c>
      <c r="SH8" s="65"/>
      <c r="SI8" s="65"/>
      <c r="SJ8" s="65">
        <f t="shared" si="134"/>
        <v>415.62741895101391</v>
      </c>
      <c r="SK8" s="65">
        <f t="shared" si="135"/>
        <v>0</v>
      </c>
      <c r="SL8" s="65">
        <f t="shared" si="136"/>
        <v>866.66666666666663</v>
      </c>
      <c r="SM8" s="65">
        <v>20</v>
      </c>
      <c r="SN8" s="65">
        <f t="shared" si="137"/>
        <v>495.92920353982299</v>
      </c>
      <c r="SO8" s="65">
        <v>5</v>
      </c>
      <c r="SP8" s="65">
        <f t="shared" si="159"/>
        <v>428.52876106194691</v>
      </c>
      <c r="SQ8" s="65"/>
      <c r="SR8" s="64">
        <f t="shared" si="46"/>
        <v>2231.7520502194507</v>
      </c>
      <c r="SS8" s="66">
        <f t="shared" si="160"/>
        <v>596.28469026548669</v>
      </c>
      <c r="ST8" s="66"/>
      <c r="SU8" s="66">
        <f t="shared" si="138"/>
        <v>178.885407079646</v>
      </c>
      <c r="SV8" s="67">
        <f t="shared" si="47"/>
        <v>775.17009734513272</v>
      </c>
      <c r="SW8" s="67">
        <f t="shared" si="48"/>
        <v>3006.9221475645836</v>
      </c>
      <c r="SX8" s="68">
        <f t="shared" si="49"/>
        <v>2580.3278524354164</v>
      </c>
      <c r="SY8" s="64">
        <f t="shared" si="139"/>
        <v>561082.26</v>
      </c>
      <c r="SZ8" s="211">
        <f t="shared" si="140"/>
        <v>70374.669999999984</v>
      </c>
      <c r="TA8" s="67">
        <f t="shared" si="141"/>
        <v>31177.072384119932</v>
      </c>
      <c r="TB8" s="68">
        <f t="shared" si="142"/>
        <v>39197.597615880048</v>
      </c>
      <c r="TC8" s="264"/>
      <c r="TD8" s="265"/>
      <c r="TE8" s="265"/>
      <c r="TF8" s="491"/>
      <c r="TG8" s="491"/>
      <c r="TH8" s="491"/>
    </row>
    <row r="9" spans="1:528">
      <c r="A9" s="173" t="s">
        <v>132</v>
      </c>
      <c r="B9" s="175" t="s">
        <v>133</v>
      </c>
      <c r="C9" s="181" t="s">
        <v>275</v>
      </c>
      <c r="D9" s="176">
        <v>6500.65</v>
      </c>
      <c r="E9" s="176">
        <v>15847.82</v>
      </c>
      <c r="F9" s="176">
        <v>13.2</v>
      </c>
      <c r="G9" s="174">
        <v>0</v>
      </c>
      <c r="H9" s="176">
        <v>0</v>
      </c>
      <c r="I9" s="176">
        <v>0</v>
      </c>
      <c r="J9" s="176">
        <v>0</v>
      </c>
      <c r="K9" s="176">
        <v>23.6</v>
      </c>
      <c r="L9" s="176">
        <v>35.44</v>
      </c>
      <c r="M9" s="176">
        <v>0</v>
      </c>
      <c r="N9" s="176">
        <v>22420.71</v>
      </c>
      <c r="O9" s="178">
        <v>0</v>
      </c>
      <c r="P9" s="181">
        <v>1472</v>
      </c>
      <c r="Q9" s="64">
        <f t="shared" si="0"/>
        <v>22420.71</v>
      </c>
      <c r="R9" s="178">
        <v>541.13</v>
      </c>
      <c r="S9" s="178">
        <v>4357.1400000000003</v>
      </c>
      <c r="T9" s="178">
        <v>0.84</v>
      </c>
      <c r="U9" s="178">
        <v>0</v>
      </c>
      <c r="V9" s="178">
        <v>0</v>
      </c>
      <c r="W9" s="178">
        <v>0</v>
      </c>
      <c r="X9" s="178">
        <v>0</v>
      </c>
      <c r="Y9" s="178">
        <v>1.64</v>
      </c>
      <c r="Z9" s="178">
        <v>1.97</v>
      </c>
      <c r="AA9" s="178">
        <v>0</v>
      </c>
      <c r="AB9" s="64">
        <f t="shared" si="50"/>
        <v>4902.7200000000012</v>
      </c>
      <c r="AC9" s="65"/>
      <c r="AD9" s="65"/>
      <c r="AE9" s="65">
        <f t="shared" si="51"/>
        <v>243.77584939271679</v>
      </c>
      <c r="AF9" s="65">
        <f t="shared" si="1"/>
        <v>0</v>
      </c>
      <c r="AG9" s="65"/>
      <c r="AH9" s="65">
        <v>20</v>
      </c>
      <c r="AI9" s="65"/>
      <c r="AJ9" s="65">
        <v>5</v>
      </c>
      <c r="AK9" s="65">
        <f t="shared" si="52"/>
        <v>411.38684210526316</v>
      </c>
      <c r="AL9" s="65"/>
      <c r="AM9" s="64">
        <f t="shared" si="2"/>
        <v>680.16269149797995</v>
      </c>
      <c r="AN9" s="66">
        <f t="shared" si="53"/>
        <v>645.10084210526315</v>
      </c>
      <c r="AO9" s="66">
        <v>0</v>
      </c>
      <c r="AP9" s="66">
        <f t="shared" si="54"/>
        <v>193.53025263157895</v>
      </c>
      <c r="AQ9" s="67">
        <f t="shared" si="3"/>
        <v>838.6310947368421</v>
      </c>
      <c r="AR9" s="67">
        <f t="shared" si="4"/>
        <v>1518.7937862348222</v>
      </c>
      <c r="AS9" s="68">
        <f t="shared" si="5"/>
        <v>3383.926213765179</v>
      </c>
      <c r="AT9" s="205">
        <v>8250.49</v>
      </c>
      <c r="AU9" s="205">
        <v>14326.99</v>
      </c>
      <c r="AV9" s="205">
        <v>0</v>
      </c>
      <c r="AW9" s="205">
        <v>0</v>
      </c>
      <c r="AX9" s="205">
        <v>0</v>
      </c>
      <c r="AY9" s="205">
        <v>0</v>
      </c>
      <c r="AZ9" s="205">
        <v>0</v>
      </c>
      <c r="BA9" s="205">
        <v>96.7</v>
      </c>
      <c r="BB9" s="205">
        <v>32.869999999999997</v>
      </c>
      <c r="BC9" s="205">
        <v>0</v>
      </c>
      <c r="BD9" s="205">
        <v>22707.05</v>
      </c>
      <c r="BE9" s="178">
        <v>0</v>
      </c>
      <c r="BF9" s="206">
        <v>1506</v>
      </c>
      <c r="BG9" s="181" t="s">
        <v>275</v>
      </c>
      <c r="BH9" s="64">
        <f t="shared" si="56"/>
        <v>22707.05</v>
      </c>
      <c r="BI9" s="205">
        <v>686.78</v>
      </c>
      <c r="BJ9" s="205">
        <v>4357.1400000000003</v>
      </c>
      <c r="BK9" s="205">
        <v>0</v>
      </c>
      <c r="BL9" s="205">
        <v>0</v>
      </c>
      <c r="BM9" s="205">
        <v>0</v>
      </c>
      <c r="BN9" s="205">
        <v>0</v>
      </c>
      <c r="BO9" s="205">
        <v>0</v>
      </c>
      <c r="BP9" s="205">
        <v>6.72</v>
      </c>
      <c r="BQ9" s="205">
        <v>1.83</v>
      </c>
      <c r="BR9" s="205">
        <v>0</v>
      </c>
      <c r="BS9" s="64">
        <f t="shared" si="57"/>
        <v>5052.47</v>
      </c>
      <c r="BT9" s="65"/>
      <c r="BU9" s="65"/>
      <c r="BV9" s="65">
        <f t="shared" si="58"/>
        <v>249.04445813647052</v>
      </c>
      <c r="BW9" s="65">
        <f t="shared" si="59"/>
        <v>0</v>
      </c>
      <c r="BX9" s="65"/>
      <c r="BY9" s="65">
        <v>20</v>
      </c>
      <c r="BZ9" s="65"/>
      <c r="CA9" s="65">
        <v>5</v>
      </c>
      <c r="CB9" s="65">
        <f t="shared" si="60"/>
        <v>391.015625</v>
      </c>
      <c r="CC9" s="65"/>
      <c r="CD9" s="64">
        <f t="shared" si="6"/>
        <v>665.06008313647055</v>
      </c>
      <c r="CE9" s="66">
        <f t="shared" si="61"/>
        <v>665.21208333333334</v>
      </c>
      <c r="CF9" s="66"/>
      <c r="CG9" s="66">
        <f t="shared" si="62"/>
        <v>199.563625</v>
      </c>
      <c r="CH9" s="67">
        <f t="shared" si="7"/>
        <v>864.77570833333334</v>
      </c>
      <c r="CI9" s="67">
        <f t="shared" si="8"/>
        <v>1529.835791469804</v>
      </c>
      <c r="CJ9" s="68">
        <f t="shared" si="9"/>
        <v>3522.6342085301962</v>
      </c>
      <c r="CK9" s="209">
        <v>9679.7099999999991</v>
      </c>
      <c r="CL9" s="209">
        <v>16598.63</v>
      </c>
      <c r="CM9" s="209">
        <v>6.6</v>
      </c>
      <c r="CN9" s="209">
        <v>0</v>
      </c>
      <c r="CO9" s="209">
        <v>0</v>
      </c>
      <c r="CP9" s="209">
        <v>0</v>
      </c>
      <c r="CQ9" s="209">
        <v>0</v>
      </c>
      <c r="CR9" s="209">
        <v>18.45</v>
      </c>
      <c r="CS9" s="209">
        <v>80.75</v>
      </c>
      <c r="CT9" s="209">
        <v>0</v>
      </c>
      <c r="CU9" s="209">
        <v>26384.14</v>
      </c>
      <c r="CV9" s="178">
        <v>0</v>
      </c>
      <c r="CW9" s="210">
        <v>1689</v>
      </c>
      <c r="CX9" s="181" t="s">
        <v>275</v>
      </c>
      <c r="CY9" s="64">
        <f t="shared" si="64"/>
        <v>26384.14</v>
      </c>
      <c r="CZ9" s="209">
        <v>805.76</v>
      </c>
      <c r="DA9" s="209">
        <v>4357.1400000000003</v>
      </c>
      <c r="DB9" s="209">
        <v>0.42</v>
      </c>
      <c r="DC9" s="209">
        <v>0</v>
      </c>
      <c r="DD9" s="209">
        <v>0</v>
      </c>
      <c r="DE9" s="209">
        <v>0</v>
      </c>
      <c r="DF9" s="209">
        <v>0</v>
      </c>
      <c r="DG9" s="209">
        <v>1.28</v>
      </c>
      <c r="DH9" s="209">
        <v>4.49</v>
      </c>
      <c r="DI9" s="209">
        <v>0</v>
      </c>
      <c r="DJ9" s="211">
        <f t="shared" si="65"/>
        <v>5169.09</v>
      </c>
      <c r="DK9" s="65"/>
      <c r="DL9" s="65"/>
      <c r="DM9" s="65">
        <f t="shared" si="66"/>
        <v>286.83247567361667</v>
      </c>
      <c r="DN9" s="65">
        <f t="shared" si="67"/>
        <v>0</v>
      </c>
      <c r="DO9" s="65"/>
      <c r="DP9" s="65">
        <v>20</v>
      </c>
      <c r="DQ9" s="65"/>
      <c r="DR9" s="65">
        <v>5</v>
      </c>
      <c r="DS9" s="65">
        <f t="shared" si="143"/>
        <v>428.469696969697</v>
      </c>
      <c r="DT9" s="65"/>
      <c r="DU9" s="64">
        <f t="shared" si="10"/>
        <v>740.30217264331372</v>
      </c>
      <c r="DV9" s="66">
        <f t="shared" si="144"/>
        <v>596.35070707070713</v>
      </c>
      <c r="DW9" s="66"/>
      <c r="DX9" s="66">
        <f t="shared" si="68"/>
        <v>178.90521212121214</v>
      </c>
      <c r="DY9" s="67">
        <f t="shared" si="11"/>
        <v>775.25591919191925</v>
      </c>
      <c r="DZ9" s="67">
        <f t="shared" si="12"/>
        <v>1515.558091835233</v>
      </c>
      <c r="EA9" s="68">
        <f t="shared" si="13"/>
        <v>3653.5319081647672</v>
      </c>
      <c r="EB9" s="209">
        <v>10327.790000000001</v>
      </c>
      <c r="EC9" s="209">
        <v>17818.5</v>
      </c>
      <c r="ED9" s="209">
        <v>0</v>
      </c>
      <c r="EE9" s="209">
        <v>0</v>
      </c>
      <c r="EF9" s="209">
        <v>0</v>
      </c>
      <c r="EG9" s="209">
        <v>0</v>
      </c>
      <c r="EH9" s="209">
        <v>0</v>
      </c>
      <c r="EI9" s="209">
        <v>39</v>
      </c>
      <c r="EJ9" s="209">
        <v>90.26</v>
      </c>
      <c r="EK9" s="209">
        <v>0</v>
      </c>
      <c r="EL9" s="209">
        <v>28275.55</v>
      </c>
      <c r="EM9" s="178">
        <v>0</v>
      </c>
      <c r="EN9" s="210">
        <v>1772</v>
      </c>
      <c r="EO9" s="181" t="s">
        <v>275</v>
      </c>
      <c r="EP9" s="212">
        <f t="shared" si="70"/>
        <v>28275.55</v>
      </c>
      <c r="EQ9" s="209">
        <v>859.7</v>
      </c>
      <c r="ER9" s="209">
        <v>4357.1400000000003</v>
      </c>
      <c r="ES9" s="209">
        <v>0</v>
      </c>
      <c r="ET9" s="209">
        <v>0</v>
      </c>
      <c r="EU9" s="209">
        <v>0</v>
      </c>
      <c r="EV9" s="209">
        <v>0</v>
      </c>
      <c r="EW9" s="209">
        <v>0</v>
      </c>
      <c r="EX9" s="209">
        <v>2.71</v>
      </c>
      <c r="EY9" s="209">
        <v>5.01</v>
      </c>
      <c r="EZ9" s="209">
        <v>0</v>
      </c>
      <c r="FA9" s="64">
        <f t="shared" si="71"/>
        <v>5224.5600000000004</v>
      </c>
      <c r="FB9" s="65"/>
      <c r="FC9" s="65"/>
      <c r="FD9" s="65">
        <f t="shared" si="72"/>
        <v>315.6131276611269</v>
      </c>
      <c r="FE9" s="65">
        <f t="shared" si="73"/>
        <v>0</v>
      </c>
      <c r="FF9" s="65">
        <f t="shared" si="74"/>
        <v>866.66666666666663</v>
      </c>
      <c r="FG9" s="65">
        <v>20</v>
      </c>
      <c r="FH9" s="65">
        <f t="shared" si="75"/>
        <v>140.93333333333334</v>
      </c>
      <c r="FI9" s="65">
        <v>5</v>
      </c>
      <c r="FJ9" s="65">
        <f t="shared" si="145"/>
        <v>424.68019607843132</v>
      </c>
      <c r="FK9" s="65"/>
      <c r="FL9" s="64">
        <f t="shared" si="14"/>
        <v>1772.8933237395581</v>
      </c>
      <c r="FM9" s="66">
        <f t="shared" si="146"/>
        <v>664.41901960784321</v>
      </c>
      <c r="FN9" s="66"/>
      <c r="FO9" s="66">
        <f t="shared" si="76"/>
        <v>199.32570588235296</v>
      </c>
      <c r="FP9" s="67">
        <f t="shared" si="15"/>
        <v>863.74472549019617</v>
      </c>
      <c r="FQ9" s="67">
        <f t="shared" si="16"/>
        <v>2636.6380492297544</v>
      </c>
      <c r="FR9" s="68">
        <f t="shared" si="17"/>
        <v>2587.921950770246</v>
      </c>
      <c r="FS9" s="209">
        <v>9177.36</v>
      </c>
      <c r="FT9" s="209">
        <v>19934.97</v>
      </c>
      <c r="FU9" s="209">
        <v>13.2</v>
      </c>
      <c r="FV9" s="209">
        <v>0</v>
      </c>
      <c r="FW9" s="209">
        <v>0</v>
      </c>
      <c r="FX9" s="209">
        <v>0</v>
      </c>
      <c r="FY9" s="209">
        <v>0</v>
      </c>
      <c r="FZ9" s="209">
        <v>50.26</v>
      </c>
      <c r="GA9" s="209">
        <v>65.59</v>
      </c>
      <c r="GB9" s="209">
        <v>0</v>
      </c>
      <c r="GC9" s="209">
        <v>29241.38</v>
      </c>
      <c r="GD9" s="178">
        <v>0</v>
      </c>
      <c r="GE9" s="210">
        <v>1894</v>
      </c>
      <c r="GF9" s="181" t="s">
        <v>275</v>
      </c>
      <c r="GG9" s="64">
        <f t="shared" si="78"/>
        <v>29241.38</v>
      </c>
      <c r="GH9" s="209">
        <v>763.94</v>
      </c>
      <c r="GI9" s="209">
        <v>4357.1400000000003</v>
      </c>
      <c r="GJ9" s="209">
        <v>0.84</v>
      </c>
      <c r="GK9" s="209">
        <v>0</v>
      </c>
      <c r="GL9" s="209">
        <v>0</v>
      </c>
      <c r="GM9" s="209">
        <v>0</v>
      </c>
      <c r="GN9" s="209">
        <v>0</v>
      </c>
      <c r="GO9" s="209">
        <v>3.42</v>
      </c>
      <c r="GP9" s="209">
        <v>3.64</v>
      </c>
      <c r="GQ9" s="209">
        <v>0</v>
      </c>
      <c r="GR9" s="211">
        <f t="shared" si="79"/>
        <v>5128.9800000000005</v>
      </c>
      <c r="GS9" s="65"/>
      <c r="GT9" s="65"/>
      <c r="GU9" s="65">
        <f t="shared" si="80"/>
        <v>324.03088429615195</v>
      </c>
      <c r="GV9" s="65">
        <f t="shared" si="81"/>
        <v>0</v>
      </c>
      <c r="GW9" s="65">
        <f t="shared" si="82"/>
        <v>866.66666666666663</v>
      </c>
      <c r="GX9" s="65">
        <v>20</v>
      </c>
      <c r="GY9" s="65">
        <f t="shared" si="83"/>
        <v>184.90588235294118</v>
      </c>
      <c r="GZ9" s="65">
        <v>5</v>
      </c>
      <c r="HA9" s="65">
        <f t="shared" si="147"/>
        <v>358.47794117647061</v>
      </c>
      <c r="HB9" s="65"/>
      <c r="HC9" s="64">
        <f t="shared" si="18"/>
        <v>1759.0813744922307</v>
      </c>
      <c r="HD9" s="66">
        <f t="shared" si="148"/>
        <v>866.92019607843133</v>
      </c>
      <c r="HE9" s="66"/>
      <c r="HF9" s="66">
        <f t="shared" si="84"/>
        <v>260.07605882352937</v>
      </c>
      <c r="HG9" s="67">
        <f t="shared" si="19"/>
        <v>1126.9962549019606</v>
      </c>
      <c r="HH9" s="67">
        <f t="shared" si="20"/>
        <v>2886.0776293941913</v>
      </c>
      <c r="HI9" s="68">
        <f t="shared" si="21"/>
        <v>2242.9023706058092</v>
      </c>
      <c r="HJ9" s="205">
        <v>8986.8799999999992</v>
      </c>
      <c r="HK9" s="205">
        <v>20372.11</v>
      </c>
      <c r="HL9" s="205">
        <v>6.6</v>
      </c>
      <c r="HM9" s="205">
        <v>0</v>
      </c>
      <c r="HN9" s="205">
        <v>0</v>
      </c>
      <c r="HO9" s="205">
        <v>0</v>
      </c>
      <c r="HP9" s="205">
        <v>0</v>
      </c>
      <c r="HQ9" s="205">
        <v>88.41</v>
      </c>
      <c r="HR9" s="205">
        <v>23.37</v>
      </c>
      <c r="HS9" s="205">
        <v>0</v>
      </c>
      <c r="HT9" s="205">
        <v>29477.37</v>
      </c>
      <c r="HU9" s="178">
        <v>0</v>
      </c>
      <c r="HV9" s="206">
        <v>1931</v>
      </c>
      <c r="HW9" s="181" t="s">
        <v>275</v>
      </c>
      <c r="HX9" s="64">
        <f t="shared" si="86"/>
        <v>29477.369999999995</v>
      </c>
      <c r="HY9" s="205">
        <v>748.08</v>
      </c>
      <c r="HZ9" s="205">
        <v>4357.1400000000003</v>
      </c>
      <c r="IA9" s="205">
        <v>0.42</v>
      </c>
      <c r="IB9" s="205">
        <v>0</v>
      </c>
      <c r="IC9" s="205">
        <v>0</v>
      </c>
      <c r="ID9" s="205">
        <v>0</v>
      </c>
      <c r="IE9" s="205">
        <v>0</v>
      </c>
      <c r="IF9" s="205">
        <v>6.14</v>
      </c>
      <c r="IG9" s="205">
        <v>1.3</v>
      </c>
      <c r="IH9" s="205">
        <v>0</v>
      </c>
      <c r="II9" s="214">
        <f t="shared" si="87"/>
        <v>5113.0800000000008</v>
      </c>
      <c r="IJ9" s="65"/>
      <c r="IK9" s="65"/>
      <c r="IL9" s="65">
        <f t="shared" si="88"/>
        <v>326.5342936972238</v>
      </c>
      <c r="IM9" s="65">
        <f t="shared" si="89"/>
        <v>0</v>
      </c>
      <c r="IN9" s="65">
        <f t="shared" si="90"/>
        <v>866.66666666666663</v>
      </c>
      <c r="IO9" s="65">
        <v>20</v>
      </c>
      <c r="IP9" s="65">
        <f t="shared" si="91"/>
        <v>232.05714285714285</v>
      </c>
      <c r="IQ9" s="65">
        <v>5</v>
      </c>
      <c r="IR9" s="65">
        <f t="shared" si="149"/>
        <v>445.62857142857143</v>
      </c>
      <c r="IS9" s="65"/>
      <c r="IT9" s="64">
        <f t="shared" si="22"/>
        <v>1895.8866746496046</v>
      </c>
      <c r="IU9" s="66">
        <f t="shared" si="150"/>
        <v>538.79476190476191</v>
      </c>
      <c r="IV9" s="66"/>
      <c r="IW9" s="66">
        <f t="shared" si="92"/>
        <v>161.63842857142856</v>
      </c>
      <c r="IX9" s="67">
        <f t="shared" si="23"/>
        <v>700.43319047619048</v>
      </c>
      <c r="IY9" s="67">
        <f t="shared" si="24"/>
        <v>2596.3198651257953</v>
      </c>
      <c r="IZ9" s="68">
        <f t="shared" si="25"/>
        <v>2516.7601348742055</v>
      </c>
      <c r="JA9" s="209">
        <v>11587.76</v>
      </c>
      <c r="JB9" s="209">
        <v>20195.990000000002</v>
      </c>
      <c r="JC9" s="209">
        <v>19.8</v>
      </c>
      <c r="JD9" s="209">
        <v>0</v>
      </c>
      <c r="JE9" s="209">
        <v>0</v>
      </c>
      <c r="JF9" s="209">
        <v>0</v>
      </c>
      <c r="JG9" s="209">
        <v>0</v>
      </c>
      <c r="JH9" s="209">
        <v>95.75</v>
      </c>
      <c r="JI9" s="209">
        <v>64.599999999999994</v>
      </c>
      <c r="JJ9" s="209">
        <v>0</v>
      </c>
      <c r="JK9" s="209">
        <v>31963.9</v>
      </c>
      <c r="JL9" s="178">
        <v>0</v>
      </c>
      <c r="JM9" s="210">
        <v>1937</v>
      </c>
      <c r="JN9" s="181" t="s">
        <v>275</v>
      </c>
      <c r="JO9" s="64">
        <f t="shared" si="94"/>
        <v>31963.899999999998</v>
      </c>
      <c r="JP9" s="209">
        <v>964.61</v>
      </c>
      <c r="JQ9" s="209">
        <v>4357.1400000000003</v>
      </c>
      <c r="JR9" s="209">
        <v>1.26</v>
      </c>
      <c r="JS9" s="209">
        <v>0</v>
      </c>
      <c r="JT9" s="209">
        <v>0</v>
      </c>
      <c r="JU9" s="209">
        <v>0</v>
      </c>
      <c r="JV9" s="209">
        <v>0</v>
      </c>
      <c r="JW9" s="209">
        <v>6.58</v>
      </c>
      <c r="JX9" s="209">
        <v>3.59</v>
      </c>
      <c r="JY9" s="209">
        <v>0</v>
      </c>
      <c r="JZ9" s="211">
        <f t="shared" si="95"/>
        <v>5333.18</v>
      </c>
      <c r="KA9" s="65"/>
      <c r="KB9" s="65"/>
      <c r="KC9" s="65">
        <f t="shared" si="96"/>
        <v>644.73384501371606</v>
      </c>
      <c r="KD9" s="65">
        <f t="shared" si="97"/>
        <v>0</v>
      </c>
      <c r="KE9" s="65">
        <f t="shared" si="98"/>
        <v>866.66666666666663</v>
      </c>
      <c r="KF9" s="65">
        <v>20</v>
      </c>
      <c r="KG9" s="65"/>
      <c r="KH9" s="65">
        <v>5</v>
      </c>
      <c r="KI9" s="65">
        <f t="shared" si="151"/>
        <v>543.39953271028037</v>
      </c>
      <c r="KJ9" s="65"/>
      <c r="KK9" s="64">
        <f t="shared" si="26"/>
        <v>2079.8000443906631</v>
      </c>
      <c r="KL9" s="66">
        <f t="shared" si="152"/>
        <v>497.32093457943921</v>
      </c>
      <c r="KM9" s="66"/>
      <c r="KN9" s="66">
        <f t="shared" si="99"/>
        <v>149.19628037383177</v>
      </c>
      <c r="KO9" s="67">
        <f t="shared" si="27"/>
        <v>646.51721495327092</v>
      </c>
      <c r="KP9" s="67">
        <f t="shared" si="28"/>
        <v>2726.317259343934</v>
      </c>
      <c r="KQ9" s="68">
        <f t="shared" si="29"/>
        <v>2606.8627406560663</v>
      </c>
      <c r="KR9" s="209">
        <v>13275.15</v>
      </c>
      <c r="KS9" s="209">
        <v>21085.360000000001</v>
      </c>
      <c r="KT9" s="209">
        <v>6.6</v>
      </c>
      <c r="KU9" s="209">
        <v>0</v>
      </c>
      <c r="KV9" s="209">
        <v>0</v>
      </c>
      <c r="KW9" s="209">
        <v>0</v>
      </c>
      <c r="KX9" s="209">
        <v>0</v>
      </c>
      <c r="KY9" s="209">
        <v>62.74</v>
      </c>
      <c r="KZ9" s="209">
        <v>39.9</v>
      </c>
      <c r="LA9" s="209">
        <v>0</v>
      </c>
      <c r="LB9" s="209">
        <v>34469.75</v>
      </c>
      <c r="LC9" s="178">
        <v>0</v>
      </c>
      <c r="LD9" s="210">
        <v>1934</v>
      </c>
      <c r="LE9" s="181" t="s">
        <v>275</v>
      </c>
      <c r="LF9" s="64">
        <f t="shared" si="101"/>
        <v>34469.75</v>
      </c>
      <c r="LG9" s="209">
        <v>1105.07</v>
      </c>
      <c r="LH9" s="209">
        <v>4357.1400000000003</v>
      </c>
      <c r="LI9" s="209">
        <v>0.42</v>
      </c>
      <c r="LJ9" s="209">
        <v>0</v>
      </c>
      <c r="LK9" s="209">
        <v>0</v>
      </c>
      <c r="LL9" s="209">
        <v>0</v>
      </c>
      <c r="LM9" s="209">
        <v>0</v>
      </c>
      <c r="LN9" s="209">
        <v>4.3600000000000003</v>
      </c>
      <c r="LO9" s="209">
        <v>2.2200000000000002</v>
      </c>
      <c r="LP9" s="209">
        <v>0</v>
      </c>
      <c r="LQ9" s="211">
        <f t="shared" si="102"/>
        <v>5469.21</v>
      </c>
      <c r="LR9" s="65"/>
      <c r="LS9" s="65"/>
      <c r="LT9" s="65">
        <f t="shared" si="103"/>
        <v>351.42350973439358</v>
      </c>
      <c r="LU9" s="65">
        <f t="shared" si="104"/>
        <v>0</v>
      </c>
      <c r="LV9" s="65">
        <f t="shared" si="105"/>
        <v>866.66666666666663</v>
      </c>
      <c r="LW9" s="65">
        <v>20</v>
      </c>
      <c r="LX9" s="65"/>
      <c r="LY9" s="65">
        <v>5</v>
      </c>
      <c r="LZ9" s="65">
        <f t="shared" si="153"/>
        <v>508.03738317757012</v>
      </c>
      <c r="MA9" s="65"/>
      <c r="MB9" s="64">
        <f t="shared" si="30"/>
        <v>1751.1275595786303</v>
      </c>
      <c r="MC9" s="66">
        <f t="shared" si="154"/>
        <v>593.54906542056074</v>
      </c>
      <c r="MD9" s="66"/>
      <c r="ME9" s="66">
        <f t="shared" si="106"/>
        <v>178.06471962616823</v>
      </c>
      <c r="MF9" s="67">
        <f t="shared" si="31"/>
        <v>771.61378504672894</v>
      </c>
      <c r="MG9" s="67">
        <f t="shared" si="32"/>
        <v>2522.7413446253595</v>
      </c>
      <c r="MH9" s="68">
        <f t="shared" si="33"/>
        <v>2946.4686553746405</v>
      </c>
      <c r="MI9" s="209">
        <v>9750.15</v>
      </c>
      <c r="MJ9" s="209">
        <v>14092.64</v>
      </c>
      <c r="MK9" s="209">
        <v>0</v>
      </c>
      <c r="ML9" s="209">
        <v>0</v>
      </c>
      <c r="MM9" s="209">
        <v>0</v>
      </c>
      <c r="MN9" s="209">
        <v>0</v>
      </c>
      <c r="MO9" s="209">
        <v>0</v>
      </c>
      <c r="MP9" s="209">
        <v>43.26</v>
      </c>
      <c r="MQ9" s="209">
        <v>9.5</v>
      </c>
      <c r="MR9" s="209">
        <v>0</v>
      </c>
      <c r="MS9" s="209">
        <v>23895.55</v>
      </c>
      <c r="MT9" s="178">
        <v>0</v>
      </c>
      <c r="MU9" s="210">
        <v>1359</v>
      </c>
      <c r="MV9" s="181" t="s">
        <v>275</v>
      </c>
      <c r="MW9" s="64">
        <f t="shared" si="108"/>
        <v>23895.55</v>
      </c>
      <c r="MX9" s="209">
        <v>811.63</v>
      </c>
      <c r="MY9" s="209">
        <v>4357.1400000000003</v>
      </c>
      <c r="MZ9" s="209">
        <v>0</v>
      </c>
      <c r="NA9" s="209">
        <v>0</v>
      </c>
      <c r="NB9" s="209">
        <v>0</v>
      </c>
      <c r="NC9" s="209">
        <v>0</v>
      </c>
      <c r="ND9" s="209">
        <v>0</v>
      </c>
      <c r="NE9" s="209">
        <v>3</v>
      </c>
      <c r="NF9" s="209">
        <v>0.53</v>
      </c>
      <c r="NG9" s="209">
        <v>0</v>
      </c>
      <c r="NH9" s="211">
        <f t="shared" si="109"/>
        <v>5172.3</v>
      </c>
      <c r="NI9" s="65"/>
      <c r="NJ9" s="65"/>
      <c r="NK9" s="65">
        <f t="shared" si="110"/>
        <v>0</v>
      </c>
      <c r="NL9" s="65">
        <f t="shared" si="111"/>
        <v>0</v>
      </c>
      <c r="NM9" s="65">
        <f t="shared" si="112"/>
        <v>866.66666666666663</v>
      </c>
      <c r="NN9" s="65">
        <v>20</v>
      </c>
      <c r="NO9" s="65"/>
      <c r="NP9" s="65">
        <v>5</v>
      </c>
      <c r="NQ9" s="65">
        <f t="shared" si="155"/>
        <v>469.67889908256882</v>
      </c>
      <c r="NR9" s="65"/>
      <c r="NS9" s="64">
        <f t="shared" si="34"/>
        <v>1361.3455657492354</v>
      </c>
      <c r="NT9" s="66">
        <f t="shared" si="113"/>
        <v>723.04816513761466</v>
      </c>
      <c r="NU9" s="66"/>
      <c r="NV9" s="66">
        <f t="shared" si="114"/>
        <v>216.9144495412844</v>
      </c>
      <c r="NW9" s="67">
        <f t="shared" si="35"/>
        <v>939.96261467889906</v>
      </c>
      <c r="NX9" s="67">
        <f t="shared" si="36"/>
        <v>2301.3081804281346</v>
      </c>
      <c r="NY9" s="68">
        <f t="shared" si="37"/>
        <v>2870.9918195718656</v>
      </c>
      <c r="NZ9" s="209">
        <v>10337.34</v>
      </c>
      <c r="OA9" s="209">
        <v>18920.48</v>
      </c>
      <c r="OB9" s="209">
        <v>18.7</v>
      </c>
      <c r="OC9" s="209">
        <v>0</v>
      </c>
      <c r="OD9" s="209">
        <v>0</v>
      </c>
      <c r="OE9" s="209">
        <v>0</v>
      </c>
      <c r="OF9" s="209">
        <v>0</v>
      </c>
      <c r="OG9" s="209">
        <v>37.1</v>
      </c>
      <c r="OH9" s="209">
        <v>11.4</v>
      </c>
      <c r="OI9" s="209">
        <v>0</v>
      </c>
      <c r="OJ9" s="209">
        <v>29325.02</v>
      </c>
      <c r="OK9" s="178">
        <f t="shared" si="115"/>
        <v>0</v>
      </c>
      <c r="OL9" s="210">
        <v>1820</v>
      </c>
      <c r="OM9" s="181" t="s">
        <v>275</v>
      </c>
      <c r="ON9" s="64">
        <f t="shared" si="116"/>
        <v>29325.02</v>
      </c>
      <c r="OO9" s="209">
        <v>860.53</v>
      </c>
      <c r="OP9" s="209">
        <v>4357.1400000000003</v>
      </c>
      <c r="OQ9" s="209">
        <v>1.19</v>
      </c>
      <c r="OR9" s="209">
        <v>0</v>
      </c>
      <c r="OS9" s="209">
        <v>0</v>
      </c>
      <c r="OT9" s="209">
        <v>0</v>
      </c>
      <c r="OU9" s="209">
        <v>0</v>
      </c>
      <c r="OV9" s="209">
        <v>2.58</v>
      </c>
      <c r="OW9" s="209">
        <v>0.63</v>
      </c>
      <c r="OX9" s="209">
        <v>0</v>
      </c>
      <c r="OY9" s="211">
        <f t="shared" si="117"/>
        <v>5222.07</v>
      </c>
      <c r="OZ9" s="65"/>
      <c r="PA9" s="65"/>
      <c r="PB9" s="65">
        <f t="shared" si="118"/>
        <v>634.10255574248788</v>
      </c>
      <c r="PC9" s="65">
        <f t="shared" si="119"/>
        <v>0</v>
      </c>
      <c r="PD9" s="65">
        <f t="shared" si="120"/>
        <v>866.66666666666663</v>
      </c>
      <c r="PE9" s="65">
        <v>20</v>
      </c>
      <c r="PF9" s="65">
        <f t="shared" si="121"/>
        <v>32.880000000000003</v>
      </c>
      <c r="PG9" s="65">
        <v>5</v>
      </c>
      <c r="PH9" s="65">
        <f t="shared" si="156"/>
        <v>495.2049090909091</v>
      </c>
      <c r="PI9" s="65"/>
      <c r="PJ9" s="64">
        <f t="shared" si="38"/>
        <v>2053.8541315000639</v>
      </c>
      <c r="PK9" s="66">
        <f t="shared" si="157"/>
        <v>643.25572727272731</v>
      </c>
      <c r="PL9" s="66"/>
      <c r="PM9" s="66">
        <f t="shared" si="122"/>
        <v>192.9767181818182</v>
      </c>
      <c r="PN9" s="67">
        <f t="shared" si="39"/>
        <v>836.23244545454554</v>
      </c>
      <c r="PO9" s="67">
        <f t="shared" si="40"/>
        <v>2890.0865769546094</v>
      </c>
      <c r="PP9" s="68">
        <f t="shared" si="41"/>
        <v>2331.9834230453903</v>
      </c>
      <c r="PQ9" s="209">
        <v>11770.71</v>
      </c>
      <c r="PR9" s="209">
        <v>19663.21</v>
      </c>
      <c r="PS9" s="209">
        <v>6.6</v>
      </c>
      <c r="PT9" s="209">
        <v>0</v>
      </c>
      <c r="PU9" s="209">
        <v>0</v>
      </c>
      <c r="PV9" s="209">
        <v>0</v>
      </c>
      <c r="PW9" s="209">
        <v>0</v>
      </c>
      <c r="PX9" s="209">
        <v>124.5</v>
      </c>
      <c r="PY9" s="209">
        <v>29.13</v>
      </c>
      <c r="PZ9" s="209">
        <v>0</v>
      </c>
      <c r="QA9" s="209">
        <v>31594.15</v>
      </c>
      <c r="QB9" s="178">
        <v>0</v>
      </c>
      <c r="QC9" s="210">
        <v>1939</v>
      </c>
      <c r="QD9" s="181" t="s">
        <v>275</v>
      </c>
      <c r="QE9" s="64">
        <f t="shared" si="124"/>
        <v>31594.149999999998</v>
      </c>
      <c r="QF9" s="209">
        <v>979.84</v>
      </c>
      <c r="QG9" s="209">
        <v>4357.1400000000003</v>
      </c>
      <c r="QH9" s="209">
        <v>0.42</v>
      </c>
      <c r="QI9" s="209">
        <v>0</v>
      </c>
      <c r="QJ9" s="209">
        <v>0</v>
      </c>
      <c r="QK9" s="209">
        <v>0</v>
      </c>
      <c r="QL9" s="209">
        <v>0</v>
      </c>
      <c r="QM9" s="209">
        <v>8.65</v>
      </c>
      <c r="QN9" s="209">
        <v>1.62</v>
      </c>
      <c r="QO9" s="209">
        <v>0</v>
      </c>
      <c r="QP9" s="211">
        <f t="shared" si="125"/>
        <v>5347.67</v>
      </c>
      <c r="QQ9" s="65"/>
      <c r="QR9" s="65"/>
      <c r="QS9" s="65">
        <f t="shared" si="126"/>
        <v>371.3894202629034</v>
      </c>
      <c r="QT9" s="65">
        <f t="shared" si="127"/>
        <v>0</v>
      </c>
      <c r="QU9" s="65">
        <f t="shared" si="128"/>
        <v>866.66666666666663</v>
      </c>
      <c r="QV9" s="65">
        <v>20</v>
      </c>
      <c r="QW9" s="65">
        <f t="shared" si="129"/>
        <v>18.861818181818183</v>
      </c>
      <c r="QX9" s="65">
        <v>5</v>
      </c>
      <c r="QY9" s="65">
        <f t="shared" si="158"/>
        <v>428.14772727272725</v>
      </c>
      <c r="QZ9" s="65"/>
      <c r="RA9" s="64">
        <f t="shared" si="42"/>
        <v>1710.0656323841154</v>
      </c>
      <c r="RB9" s="66">
        <f t="shared" si="130"/>
        <v>619.2640909090909</v>
      </c>
      <c r="RC9" s="66"/>
      <c r="RD9" s="66">
        <f t="shared" si="131"/>
        <v>185.77922727272727</v>
      </c>
      <c r="RE9" s="67">
        <f t="shared" si="43"/>
        <v>805.04331818181822</v>
      </c>
      <c r="RF9" s="67">
        <f t="shared" si="44"/>
        <v>2515.1089505659338</v>
      </c>
      <c r="RG9" s="68">
        <f t="shared" si="45"/>
        <v>2832.5610494340663</v>
      </c>
      <c r="RH9" s="205">
        <v>11986.91</v>
      </c>
      <c r="RI9" s="205">
        <v>20896.900000000001</v>
      </c>
      <c r="RJ9" s="205">
        <v>0</v>
      </c>
      <c r="RK9" s="205">
        <v>0</v>
      </c>
      <c r="RL9" s="205">
        <v>0</v>
      </c>
      <c r="RM9" s="205">
        <v>0</v>
      </c>
      <c r="RN9" s="205">
        <v>0</v>
      </c>
      <c r="RO9" s="205">
        <v>87.8</v>
      </c>
      <c r="RP9" s="205">
        <v>58.56</v>
      </c>
      <c r="RQ9" s="205">
        <v>0</v>
      </c>
      <c r="RR9" s="205">
        <v>33030.17</v>
      </c>
      <c r="RS9" s="178">
        <v>0</v>
      </c>
      <c r="RT9" s="206">
        <v>1967</v>
      </c>
      <c r="RU9" s="181" t="s">
        <v>275</v>
      </c>
      <c r="RV9" s="64">
        <f t="shared" si="133"/>
        <v>33030.17</v>
      </c>
      <c r="RW9" s="209">
        <v>997.83</v>
      </c>
      <c r="RX9" s="209">
        <v>4357.1400000000003</v>
      </c>
      <c r="RY9" s="209">
        <v>0</v>
      </c>
      <c r="RZ9" s="209">
        <v>0</v>
      </c>
      <c r="SA9" s="209">
        <v>0</v>
      </c>
      <c r="SB9" s="209">
        <v>0</v>
      </c>
      <c r="SC9" s="209">
        <v>0</v>
      </c>
      <c r="SD9" s="209">
        <v>6.1</v>
      </c>
      <c r="SE9" s="209">
        <v>3.25</v>
      </c>
      <c r="SF9" s="209">
        <v>0</v>
      </c>
      <c r="SG9" s="211">
        <v>5364.32</v>
      </c>
      <c r="SH9" s="65"/>
      <c r="SI9" s="65"/>
      <c r="SJ9" s="65">
        <f t="shared" si="134"/>
        <v>324.58437730496701</v>
      </c>
      <c r="SK9" s="65">
        <f t="shared" si="135"/>
        <v>0</v>
      </c>
      <c r="SL9" s="65">
        <f t="shared" si="136"/>
        <v>866.66666666666663</v>
      </c>
      <c r="SM9" s="65">
        <v>20</v>
      </c>
      <c r="SN9" s="65">
        <f t="shared" si="137"/>
        <v>495.92920353982299</v>
      </c>
      <c r="SO9" s="65">
        <v>5</v>
      </c>
      <c r="SP9" s="65">
        <f t="shared" si="159"/>
        <v>428.52876106194691</v>
      </c>
      <c r="SQ9" s="65"/>
      <c r="SR9" s="64">
        <f t="shared" si="46"/>
        <v>2140.7090085734035</v>
      </c>
      <c r="SS9" s="66">
        <f t="shared" si="160"/>
        <v>596.28469026548669</v>
      </c>
      <c r="ST9" s="66"/>
      <c r="SU9" s="66">
        <f t="shared" si="138"/>
        <v>178.885407079646</v>
      </c>
      <c r="SV9" s="67">
        <f t="shared" si="47"/>
        <v>775.17009734513272</v>
      </c>
      <c r="SW9" s="67">
        <f t="shared" si="48"/>
        <v>2915.879105918536</v>
      </c>
      <c r="SX9" s="68">
        <f t="shared" si="49"/>
        <v>2448.4408940814637</v>
      </c>
      <c r="SY9" s="64">
        <f t="shared" si="139"/>
        <v>342784.74</v>
      </c>
      <c r="SZ9" s="211">
        <f t="shared" si="140"/>
        <v>62499.65</v>
      </c>
      <c r="TA9" s="67">
        <f t="shared" si="141"/>
        <v>28554.664631126107</v>
      </c>
      <c r="TB9" s="68">
        <f t="shared" si="142"/>
        <v>33944.985368873895</v>
      </c>
      <c r="TC9" s="264"/>
      <c r="TD9" s="265"/>
      <c r="TE9" s="265"/>
      <c r="TF9" s="491"/>
      <c r="TG9" s="491"/>
      <c r="TH9" s="491"/>
    </row>
    <row r="10" spans="1:528">
      <c r="A10" s="173" t="s">
        <v>134</v>
      </c>
      <c r="B10" s="175" t="s">
        <v>135</v>
      </c>
      <c r="C10" s="181" t="s">
        <v>275</v>
      </c>
      <c r="D10" s="176">
        <v>5892.81</v>
      </c>
      <c r="E10" s="176">
        <v>15598.14</v>
      </c>
      <c r="F10" s="176">
        <v>0</v>
      </c>
      <c r="G10" s="174">
        <v>0</v>
      </c>
      <c r="H10" s="176">
        <v>0</v>
      </c>
      <c r="I10" s="176">
        <v>21.3</v>
      </c>
      <c r="J10" s="176">
        <v>0</v>
      </c>
      <c r="K10" s="176">
        <v>0</v>
      </c>
      <c r="L10" s="176">
        <v>0</v>
      </c>
      <c r="M10" s="176">
        <v>0</v>
      </c>
      <c r="N10" s="176">
        <v>21512.25</v>
      </c>
      <c r="O10" s="178">
        <v>0</v>
      </c>
      <c r="P10" s="181">
        <v>1467</v>
      </c>
      <c r="Q10" s="64">
        <f t="shared" si="0"/>
        <v>21512.25</v>
      </c>
      <c r="R10" s="178">
        <v>490.55</v>
      </c>
      <c r="S10" s="178">
        <v>4357.1400000000003</v>
      </c>
      <c r="T10" s="178">
        <v>0</v>
      </c>
      <c r="U10" s="178">
        <v>0</v>
      </c>
      <c r="V10" s="178">
        <v>0</v>
      </c>
      <c r="W10" s="178">
        <v>1.38</v>
      </c>
      <c r="X10" s="178">
        <v>0</v>
      </c>
      <c r="Y10" s="178">
        <v>0</v>
      </c>
      <c r="Z10" s="178">
        <v>0</v>
      </c>
      <c r="AA10" s="178">
        <v>0</v>
      </c>
      <c r="AB10" s="64">
        <f t="shared" si="50"/>
        <v>4849.0700000000006</v>
      </c>
      <c r="AC10" s="65"/>
      <c r="AD10" s="65"/>
      <c r="AE10" s="65">
        <f t="shared" si="51"/>
        <v>233.89834738054557</v>
      </c>
      <c r="AF10" s="65">
        <f t="shared" si="1"/>
        <v>0</v>
      </c>
      <c r="AG10" s="65"/>
      <c r="AH10" s="65">
        <v>20</v>
      </c>
      <c r="AI10" s="65"/>
      <c r="AJ10" s="65">
        <v>5</v>
      </c>
      <c r="AK10" s="65">
        <f t="shared" si="52"/>
        <v>411.38684210526316</v>
      </c>
      <c r="AL10" s="65"/>
      <c r="AM10" s="64">
        <f t="shared" si="2"/>
        <v>670.28518948580881</v>
      </c>
      <c r="AN10" s="66">
        <f t="shared" si="53"/>
        <v>645.10084210526315</v>
      </c>
      <c r="AO10" s="66">
        <v>0</v>
      </c>
      <c r="AP10" s="66">
        <f t="shared" si="54"/>
        <v>193.53025263157895</v>
      </c>
      <c r="AQ10" s="67">
        <f t="shared" si="3"/>
        <v>838.6310947368421</v>
      </c>
      <c r="AR10" s="67">
        <f t="shared" si="4"/>
        <v>1508.916284222651</v>
      </c>
      <c r="AS10" s="68">
        <f t="shared" si="5"/>
        <v>3340.1537157773496</v>
      </c>
      <c r="AT10" s="205">
        <v>8649.74</v>
      </c>
      <c r="AU10" s="205">
        <v>17975.259999999998</v>
      </c>
      <c r="AV10" s="205">
        <v>0</v>
      </c>
      <c r="AW10" s="205">
        <v>0</v>
      </c>
      <c r="AX10" s="205">
        <v>0</v>
      </c>
      <c r="AY10" s="205">
        <v>123.9</v>
      </c>
      <c r="AZ10" s="205">
        <v>0</v>
      </c>
      <c r="BA10" s="205">
        <v>0</v>
      </c>
      <c r="BB10" s="205">
        <v>0</v>
      </c>
      <c r="BC10" s="205">
        <v>0</v>
      </c>
      <c r="BD10" s="205">
        <v>26748.9</v>
      </c>
      <c r="BE10" s="178">
        <v>0</v>
      </c>
      <c r="BF10" s="206">
        <v>1853</v>
      </c>
      <c r="BG10" s="181" t="s">
        <v>275</v>
      </c>
      <c r="BH10" s="64">
        <f t="shared" si="56"/>
        <v>26748.9</v>
      </c>
      <c r="BI10" s="205">
        <v>720.04</v>
      </c>
      <c r="BJ10" s="205">
        <v>4357.1400000000003</v>
      </c>
      <c r="BK10" s="205">
        <v>0</v>
      </c>
      <c r="BL10" s="205">
        <v>0</v>
      </c>
      <c r="BM10" s="205">
        <v>0</v>
      </c>
      <c r="BN10" s="205">
        <v>8.0500000000000007</v>
      </c>
      <c r="BO10" s="205">
        <v>0</v>
      </c>
      <c r="BP10" s="205">
        <v>0</v>
      </c>
      <c r="BQ10" s="205">
        <v>0</v>
      </c>
      <c r="BR10" s="205">
        <v>0</v>
      </c>
      <c r="BS10" s="64">
        <f t="shared" si="57"/>
        <v>5085.2300000000005</v>
      </c>
      <c r="BT10" s="65"/>
      <c r="BU10" s="65"/>
      <c r="BV10" s="65">
        <f t="shared" si="58"/>
        <v>293.37431794295765</v>
      </c>
      <c r="BW10" s="65">
        <f t="shared" si="59"/>
        <v>0</v>
      </c>
      <c r="BX10" s="65"/>
      <c r="BY10" s="65">
        <v>20</v>
      </c>
      <c r="BZ10" s="65"/>
      <c r="CA10" s="65">
        <v>5</v>
      </c>
      <c r="CB10" s="65">
        <f t="shared" si="60"/>
        <v>391.015625</v>
      </c>
      <c r="CC10" s="65"/>
      <c r="CD10" s="64">
        <f t="shared" si="6"/>
        <v>709.38994294295765</v>
      </c>
      <c r="CE10" s="66">
        <f t="shared" si="61"/>
        <v>665.21208333333334</v>
      </c>
      <c r="CF10" s="66"/>
      <c r="CG10" s="66">
        <f t="shared" si="62"/>
        <v>199.563625</v>
      </c>
      <c r="CH10" s="67">
        <f t="shared" si="7"/>
        <v>864.77570833333334</v>
      </c>
      <c r="CI10" s="67">
        <f t="shared" si="8"/>
        <v>1574.1656512762911</v>
      </c>
      <c r="CJ10" s="68">
        <f t="shared" si="9"/>
        <v>3511.0643487237094</v>
      </c>
      <c r="CK10" s="209">
        <v>10014.36</v>
      </c>
      <c r="CL10" s="209">
        <v>21230.76</v>
      </c>
      <c r="CM10" s="209">
        <v>14.87</v>
      </c>
      <c r="CN10" s="209">
        <v>0</v>
      </c>
      <c r="CO10" s="209">
        <v>4.72</v>
      </c>
      <c r="CP10" s="209">
        <v>93.65</v>
      </c>
      <c r="CQ10" s="209">
        <v>0</v>
      </c>
      <c r="CR10" s="209">
        <v>0</v>
      </c>
      <c r="CS10" s="209">
        <v>0</v>
      </c>
      <c r="CT10" s="209">
        <v>0</v>
      </c>
      <c r="CU10" s="209">
        <v>31358.36</v>
      </c>
      <c r="CV10" s="178">
        <v>0</v>
      </c>
      <c r="CW10" s="210">
        <v>2078</v>
      </c>
      <c r="CX10" s="181" t="s">
        <v>275</v>
      </c>
      <c r="CY10" s="64">
        <f t="shared" si="64"/>
        <v>31358.36</v>
      </c>
      <c r="CZ10" s="209">
        <v>833.63</v>
      </c>
      <c r="DA10" s="209">
        <v>4357.1400000000003</v>
      </c>
      <c r="DB10" s="209">
        <v>0.95</v>
      </c>
      <c r="DC10" s="209">
        <v>0</v>
      </c>
      <c r="DD10" s="209">
        <v>0.31</v>
      </c>
      <c r="DE10" s="209">
        <v>6.08</v>
      </c>
      <c r="DF10" s="209">
        <v>0</v>
      </c>
      <c r="DG10" s="209">
        <v>0</v>
      </c>
      <c r="DH10" s="209">
        <v>0</v>
      </c>
      <c r="DI10" s="209">
        <v>0</v>
      </c>
      <c r="DJ10" s="211">
        <f t="shared" si="65"/>
        <v>5198.1100000000006</v>
      </c>
      <c r="DK10" s="65"/>
      <c r="DL10" s="65"/>
      <c r="DM10" s="65">
        <f t="shared" si="66"/>
        <v>340.90919893028598</v>
      </c>
      <c r="DN10" s="65">
        <f t="shared" si="67"/>
        <v>0</v>
      </c>
      <c r="DO10" s="65"/>
      <c r="DP10" s="65">
        <v>20</v>
      </c>
      <c r="DQ10" s="65"/>
      <c r="DR10" s="65">
        <v>5</v>
      </c>
      <c r="DS10" s="65">
        <f t="shared" si="143"/>
        <v>428.469696969697</v>
      </c>
      <c r="DT10" s="65"/>
      <c r="DU10" s="64">
        <f t="shared" si="10"/>
        <v>794.37889589998304</v>
      </c>
      <c r="DV10" s="66">
        <f t="shared" si="144"/>
        <v>596.35070707070713</v>
      </c>
      <c r="DW10" s="66"/>
      <c r="DX10" s="66">
        <f t="shared" si="68"/>
        <v>178.90521212121214</v>
      </c>
      <c r="DY10" s="67">
        <f t="shared" si="11"/>
        <v>775.25591919191925</v>
      </c>
      <c r="DZ10" s="67">
        <f t="shared" si="12"/>
        <v>1569.6348150919023</v>
      </c>
      <c r="EA10" s="68">
        <f t="shared" si="13"/>
        <v>3628.4751849080985</v>
      </c>
      <c r="EB10" s="209">
        <v>13647.06</v>
      </c>
      <c r="EC10" s="209">
        <v>28009.72</v>
      </c>
      <c r="ED10" s="209">
        <v>0</v>
      </c>
      <c r="EE10" s="209">
        <v>0</v>
      </c>
      <c r="EF10" s="209">
        <v>0</v>
      </c>
      <c r="EG10" s="209">
        <v>261.25</v>
      </c>
      <c r="EH10" s="209">
        <v>0</v>
      </c>
      <c r="EI10" s="209">
        <v>0</v>
      </c>
      <c r="EJ10" s="209">
        <v>0</v>
      </c>
      <c r="EK10" s="209">
        <v>0</v>
      </c>
      <c r="EL10" s="209">
        <v>41918.03</v>
      </c>
      <c r="EM10" s="178">
        <v>0</v>
      </c>
      <c r="EN10" s="210">
        <v>2786</v>
      </c>
      <c r="EO10" s="181" t="s">
        <v>275</v>
      </c>
      <c r="EP10" s="212">
        <f t="shared" si="70"/>
        <v>41918.03</v>
      </c>
      <c r="EQ10" s="209">
        <v>1136.04</v>
      </c>
      <c r="ER10" s="209">
        <v>4357.1400000000003</v>
      </c>
      <c r="ES10" s="209">
        <v>0</v>
      </c>
      <c r="ET10" s="209">
        <v>0</v>
      </c>
      <c r="EU10" s="209">
        <v>0</v>
      </c>
      <c r="EV10" s="209">
        <v>16.97</v>
      </c>
      <c r="EW10" s="209">
        <v>0</v>
      </c>
      <c r="EX10" s="209">
        <v>0</v>
      </c>
      <c r="EY10" s="209">
        <v>0</v>
      </c>
      <c r="EZ10" s="209">
        <v>0</v>
      </c>
      <c r="FA10" s="64">
        <f t="shared" si="71"/>
        <v>5510.1500000000005</v>
      </c>
      <c r="FB10" s="65"/>
      <c r="FC10" s="65"/>
      <c r="FD10" s="65">
        <f t="shared" si="72"/>
        <v>467.8911835028124</v>
      </c>
      <c r="FE10" s="65">
        <f t="shared" si="73"/>
        <v>0</v>
      </c>
      <c r="FF10" s="65">
        <f t="shared" si="74"/>
        <v>866.66666666666663</v>
      </c>
      <c r="FG10" s="65">
        <v>20</v>
      </c>
      <c r="FH10" s="65">
        <f t="shared" si="75"/>
        <v>140.93333333333334</v>
      </c>
      <c r="FI10" s="65">
        <v>5</v>
      </c>
      <c r="FJ10" s="65">
        <f t="shared" si="145"/>
        <v>424.68019607843132</v>
      </c>
      <c r="FK10" s="65"/>
      <c r="FL10" s="64">
        <f t="shared" si="14"/>
        <v>1925.1713795812439</v>
      </c>
      <c r="FM10" s="66">
        <f t="shared" si="146"/>
        <v>664.41901960784321</v>
      </c>
      <c r="FN10" s="66"/>
      <c r="FO10" s="66">
        <f t="shared" si="76"/>
        <v>199.32570588235296</v>
      </c>
      <c r="FP10" s="67">
        <f t="shared" si="15"/>
        <v>863.74472549019617</v>
      </c>
      <c r="FQ10" s="67">
        <f t="shared" si="16"/>
        <v>2788.9161050714401</v>
      </c>
      <c r="FR10" s="68">
        <f t="shared" si="17"/>
        <v>2721.2338949285604</v>
      </c>
      <c r="FS10" s="209">
        <v>13980.59</v>
      </c>
      <c r="FT10" s="209">
        <v>28457.32</v>
      </c>
      <c r="FU10" s="209">
        <v>0</v>
      </c>
      <c r="FV10" s="209">
        <v>0</v>
      </c>
      <c r="FW10" s="209">
        <v>0</v>
      </c>
      <c r="FX10" s="209">
        <v>398.3</v>
      </c>
      <c r="FY10" s="209">
        <v>0</v>
      </c>
      <c r="FZ10" s="209">
        <v>532.58000000000004</v>
      </c>
      <c r="GA10" s="209">
        <v>0</v>
      </c>
      <c r="GB10" s="209">
        <v>0</v>
      </c>
      <c r="GC10" s="209">
        <v>43368.79</v>
      </c>
      <c r="GD10" s="178">
        <v>0</v>
      </c>
      <c r="GE10" s="210">
        <v>2684</v>
      </c>
      <c r="GF10" s="181" t="s">
        <v>275</v>
      </c>
      <c r="GG10" s="64">
        <f t="shared" si="78"/>
        <v>43368.790000000008</v>
      </c>
      <c r="GH10" s="209">
        <v>1163.8</v>
      </c>
      <c r="GI10" s="209">
        <v>4357.1400000000003</v>
      </c>
      <c r="GJ10" s="209">
        <v>0</v>
      </c>
      <c r="GK10" s="209">
        <v>0</v>
      </c>
      <c r="GL10" s="209">
        <v>0</v>
      </c>
      <c r="GM10" s="209">
        <v>25.87</v>
      </c>
      <c r="GN10" s="209">
        <v>0</v>
      </c>
      <c r="GO10" s="209">
        <v>36.979999999999997</v>
      </c>
      <c r="GP10" s="209">
        <v>0</v>
      </c>
      <c r="GQ10" s="209">
        <v>0</v>
      </c>
      <c r="GR10" s="211">
        <f t="shared" si="79"/>
        <v>5583.79</v>
      </c>
      <c r="GS10" s="65"/>
      <c r="GT10" s="65"/>
      <c r="GU10" s="65">
        <f t="shared" si="80"/>
        <v>480.58017010668152</v>
      </c>
      <c r="GV10" s="65">
        <f t="shared" si="81"/>
        <v>0</v>
      </c>
      <c r="GW10" s="65">
        <f t="shared" si="82"/>
        <v>866.66666666666663</v>
      </c>
      <c r="GX10" s="65">
        <v>20</v>
      </c>
      <c r="GY10" s="65">
        <f t="shared" si="83"/>
        <v>184.90588235294118</v>
      </c>
      <c r="GZ10" s="65">
        <v>5</v>
      </c>
      <c r="HA10" s="65">
        <f t="shared" si="147"/>
        <v>358.47794117647061</v>
      </c>
      <c r="HB10" s="65"/>
      <c r="HC10" s="64">
        <f t="shared" si="18"/>
        <v>1915.6306603027601</v>
      </c>
      <c r="HD10" s="66">
        <f t="shared" si="148"/>
        <v>866.92019607843133</v>
      </c>
      <c r="HE10" s="66"/>
      <c r="HF10" s="66">
        <f t="shared" si="84"/>
        <v>260.07605882352937</v>
      </c>
      <c r="HG10" s="67">
        <f t="shared" si="19"/>
        <v>1126.9962549019606</v>
      </c>
      <c r="HH10" s="67">
        <f t="shared" si="20"/>
        <v>3042.6269152047207</v>
      </c>
      <c r="HI10" s="68">
        <f t="shared" si="21"/>
        <v>2541.1630847952792</v>
      </c>
      <c r="HJ10" s="205">
        <v>9368.06</v>
      </c>
      <c r="HK10" s="205">
        <v>22305.759999999998</v>
      </c>
      <c r="HL10" s="205">
        <v>0</v>
      </c>
      <c r="HM10" s="205">
        <v>0</v>
      </c>
      <c r="HN10" s="205">
        <v>7.5</v>
      </c>
      <c r="HO10" s="205">
        <v>165.6</v>
      </c>
      <c r="HP10" s="205">
        <v>0</v>
      </c>
      <c r="HQ10" s="205">
        <v>0</v>
      </c>
      <c r="HR10" s="205">
        <v>0</v>
      </c>
      <c r="HS10" s="205">
        <v>0</v>
      </c>
      <c r="HT10" s="205">
        <v>31846.92</v>
      </c>
      <c r="HU10" s="178">
        <v>0</v>
      </c>
      <c r="HV10" s="206">
        <v>2211</v>
      </c>
      <c r="HW10" s="181" t="s">
        <v>275</v>
      </c>
      <c r="HX10" s="64">
        <f t="shared" si="86"/>
        <v>31846.92</v>
      </c>
      <c r="HY10" s="205">
        <v>779.84</v>
      </c>
      <c r="HZ10" s="205">
        <v>4357.1400000000003</v>
      </c>
      <c r="IA10" s="205">
        <v>0</v>
      </c>
      <c r="IB10" s="205">
        <v>0</v>
      </c>
      <c r="IC10" s="205">
        <v>0.49</v>
      </c>
      <c r="ID10" s="205">
        <v>10.76</v>
      </c>
      <c r="IE10" s="205">
        <v>0</v>
      </c>
      <c r="IF10" s="205">
        <v>0</v>
      </c>
      <c r="IG10" s="205">
        <v>0</v>
      </c>
      <c r="IH10" s="205">
        <v>0</v>
      </c>
      <c r="II10" s="214">
        <f t="shared" si="87"/>
        <v>5148.2300000000005</v>
      </c>
      <c r="IJ10" s="65"/>
      <c r="IK10" s="65"/>
      <c r="IL10" s="65">
        <f t="shared" si="88"/>
        <v>352.78288153359648</v>
      </c>
      <c r="IM10" s="65">
        <f t="shared" si="89"/>
        <v>0</v>
      </c>
      <c r="IN10" s="65">
        <f t="shared" si="90"/>
        <v>866.66666666666663</v>
      </c>
      <c r="IO10" s="65">
        <v>20</v>
      </c>
      <c r="IP10" s="65">
        <f t="shared" si="91"/>
        <v>232.05714285714285</v>
      </c>
      <c r="IQ10" s="65">
        <v>5</v>
      </c>
      <c r="IR10" s="65">
        <f t="shared" si="149"/>
        <v>445.62857142857143</v>
      </c>
      <c r="IS10" s="65"/>
      <c r="IT10" s="64">
        <f t="shared" si="22"/>
        <v>1922.1352624859774</v>
      </c>
      <c r="IU10" s="66">
        <f t="shared" si="150"/>
        <v>538.79476190476191</v>
      </c>
      <c r="IV10" s="66"/>
      <c r="IW10" s="66">
        <f t="shared" si="92"/>
        <v>161.63842857142856</v>
      </c>
      <c r="IX10" s="67">
        <f t="shared" si="23"/>
        <v>700.43319047619048</v>
      </c>
      <c r="IY10" s="67">
        <f t="shared" si="24"/>
        <v>2622.5684529621676</v>
      </c>
      <c r="IZ10" s="68">
        <f t="shared" si="25"/>
        <v>2525.6615470378329</v>
      </c>
      <c r="JA10" s="209">
        <v>10524.67</v>
      </c>
      <c r="JB10" s="209">
        <v>29859.27</v>
      </c>
      <c r="JC10" s="209">
        <v>0</v>
      </c>
      <c r="JD10" s="209">
        <v>0</v>
      </c>
      <c r="JE10" s="209">
        <v>6.5</v>
      </c>
      <c r="JF10" s="209">
        <v>280.55</v>
      </c>
      <c r="JG10" s="209">
        <v>0</v>
      </c>
      <c r="JH10" s="209">
        <v>0</v>
      </c>
      <c r="JI10" s="209">
        <v>0</v>
      </c>
      <c r="JJ10" s="209">
        <v>0</v>
      </c>
      <c r="JK10" s="209">
        <v>40670.99</v>
      </c>
      <c r="JL10" s="178">
        <v>0</v>
      </c>
      <c r="JM10" s="210">
        <v>2650</v>
      </c>
      <c r="JN10" s="181" t="s">
        <v>275</v>
      </c>
      <c r="JO10" s="64">
        <f t="shared" si="94"/>
        <v>40670.990000000005</v>
      </c>
      <c r="JP10" s="209">
        <v>876.11</v>
      </c>
      <c r="JQ10" s="209">
        <v>4357.1400000000003</v>
      </c>
      <c r="JR10" s="209">
        <v>0</v>
      </c>
      <c r="JS10" s="209">
        <v>0</v>
      </c>
      <c r="JT10" s="209">
        <v>0.42</v>
      </c>
      <c r="JU10" s="209">
        <v>18.22</v>
      </c>
      <c r="JV10" s="209">
        <v>0</v>
      </c>
      <c r="JW10" s="209">
        <v>0</v>
      </c>
      <c r="JX10" s="209">
        <v>0</v>
      </c>
      <c r="JY10" s="209">
        <v>0</v>
      </c>
      <c r="JZ10" s="211">
        <f t="shared" si="95"/>
        <v>5251.89</v>
      </c>
      <c r="KA10" s="65"/>
      <c r="KB10" s="65"/>
      <c r="KC10" s="65">
        <f t="shared" si="96"/>
        <v>820.36183829928109</v>
      </c>
      <c r="KD10" s="65">
        <f t="shared" si="97"/>
        <v>0</v>
      </c>
      <c r="KE10" s="65">
        <f t="shared" si="98"/>
        <v>866.66666666666663</v>
      </c>
      <c r="KF10" s="65">
        <v>20</v>
      </c>
      <c r="KG10" s="65"/>
      <c r="KH10" s="65">
        <v>5</v>
      </c>
      <c r="KI10" s="65">
        <f t="shared" si="151"/>
        <v>543.39953271028037</v>
      </c>
      <c r="KJ10" s="65"/>
      <c r="KK10" s="64">
        <f t="shared" si="26"/>
        <v>2255.4280376762281</v>
      </c>
      <c r="KL10" s="66">
        <f t="shared" si="152"/>
        <v>497.32093457943921</v>
      </c>
      <c r="KM10" s="66"/>
      <c r="KN10" s="66">
        <f t="shared" si="99"/>
        <v>149.19628037383177</v>
      </c>
      <c r="KO10" s="67">
        <f t="shared" si="27"/>
        <v>646.51721495327092</v>
      </c>
      <c r="KP10" s="67">
        <f t="shared" si="28"/>
        <v>2901.945252629499</v>
      </c>
      <c r="KQ10" s="68">
        <f t="shared" si="29"/>
        <v>2349.9447473705013</v>
      </c>
      <c r="KR10" s="209">
        <v>13198.71</v>
      </c>
      <c r="KS10" s="209">
        <v>32103.74</v>
      </c>
      <c r="KT10" s="209">
        <v>0</v>
      </c>
      <c r="KU10" s="209">
        <v>0</v>
      </c>
      <c r="KV10" s="209">
        <v>0</v>
      </c>
      <c r="KW10" s="209">
        <v>357.5</v>
      </c>
      <c r="KX10" s="209">
        <v>0</v>
      </c>
      <c r="KY10" s="209">
        <v>0</v>
      </c>
      <c r="KZ10" s="209">
        <v>0</v>
      </c>
      <c r="LA10" s="209">
        <v>0</v>
      </c>
      <c r="LB10" s="209">
        <v>45659.95</v>
      </c>
      <c r="LC10" s="178">
        <v>0</v>
      </c>
      <c r="LD10" s="210">
        <v>2838</v>
      </c>
      <c r="LE10" s="181" t="s">
        <v>275</v>
      </c>
      <c r="LF10" s="64">
        <f t="shared" si="101"/>
        <v>45659.95</v>
      </c>
      <c r="LG10" s="209">
        <v>1098.7</v>
      </c>
      <c r="LH10" s="209">
        <v>4357.1400000000003</v>
      </c>
      <c r="LI10" s="209">
        <v>0</v>
      </c>
      <c r="LJ10" s="209">
        <v>0</v>
      </c>
      <c r="LK10" s="209">
        <v>0</v>
      </c>
      <c r="LL10" s="209">
        <v>23.22</v>
      </c>
      <c r="LM10" s="209">
        <v>0</v>
      </c>
      <c r="LN10" s="209">
        <v>0</v>
      </c>
      <c r="LO10" s="209">
        <v>0</v>
      </c>
      <c r="LP10" s="209">
        <v>0</v>
      </c>
      <c r="LQ10" s="211">
        <f t="shared" si="102"/>
        <v>5479.06</v>
      </c>
      <c r="LR10" s="65"/>
      <c r="LS10" s="65"/>
      <c r="LT10" s="65">
        <f t="shared" si="103"/>
        <v>465.50902989713944</v>
      </c>
      <c r="LU10" s="65">
        <f t="shared" si="104"/>
        <v>0</v>
      </c>
      <c r="LV10" s="65">
        <f t="shared" si="105"/>
        <v>866.66666666666663</v>
      </c>
      <c r="LW10" s="65">
        <v>20</v>
      </c>
      <c r="LX10" s="65"/>
      <c r="LY10" s="65">
        <v>5</v>
      </c>
      <c r="LZ10" s="65">
        <f t="shared" si="153"/>
        <v>508.03738317757012</v>
      </c>
      <c r="MA10" s="65"/>
      <c r="MB10" s="64">
        <f t="shared" si="30"/>
        <v>1865.2130797413761</v>
      </c>
      <c r="MC10" s="66">
        <f t="shared" si="154"/>
        <v>593.54906542056074</v>
      </c>
      <c r="MD10" s="66"/>
      <c r="ME10" s="66">
        <f t="shared" si="106"/>
        <v>178.06471962616823</v>
      </c>
      <c r="MF10" s="67">
        <f t="shared" si="31"/>
        <v>771.61378504672894</v>
      </c>
      <c r="MG10" s="67">
        <f t="shared" si="32"/>
        <v>2636.826864788105</v>
      </c>
      <c r="MH10" s="68">
        <f t="shared" si="33"/>
        <v>2842.2331352118954</v>
      </c>
      <c r="MI10" s="209">
        <v>8359.61</v>
      </c>
      <c r="MJ10" s="209">
        <v>21912.62</v>
      </c>
      <c r="MK10" s="209">
        <v>13.2</v>
      </c>
      <c r="ML10" s="209">
        <v>0</v>
      </c>
      <c r="MM10" s="209">
        <v>0</v>
      </c>
      <c r="MN10" s="209">
        <v>152.1</v>
      </c>
      <c r="MO10" s="209">
        <v>0</v>
      </c>
      <c r="MP10" s="209">
        <v>0</v>
      </c>
      <c r="MQ10" s="209">
        <v>0</v>
      </c>
      <c r="MR10" s="209">
        <v>0</v>
      </c>
      <c r="MS10" s="209">
        <v>30437.53</v>
      </c>
      <c r="MT10" s="178">
        <v>0</v>
      </c>
      <c r="MU10" s="210">
        <v>2110</v>
      </c>
      <c r="MV10" s="181" t="s">
        <v>275</v>
      </c>
      <c r="MW10" s="64">
        <f t="shared" si="108"/>
        <v>30437.53</v>
      </c>
      <c r="MX10" s="209">
        <v>695.89</v>
      </c>
      <c r="MY10" s="209">
        <v>4357.1400000000003</v>
      </c>
      <c r="MZ10" s="209">
        <v>0.84</v>
      </c>
      <c r="NA10" s="209">
        <v>0</v>
      </c>
      <c r="NB10" s="209">
        <v>0</v>
      </c>
      <c r="NC10" s="209">
        <v>9.8800000000000008</v>
      </c>
      <c r="ND10" s="209">
        <v>0</v>
      </c>
      <c r="NE10" s="209">
        <v>0</v>
      </c>
      <c r="NF10" s="209">
        <v>0</v>
      </c>
      <c r="NG10" s="209">
        <v>0</v>
      </c>
      <c r="NH10" s="211">
        <f t="shared" si="109"/>
        <v>5063.7500000000009</v>
      </c>
      <c r="NI10" s="65"/>
      <c r="NJ10" s="65"/>
      <c r="NK10" s="65">
        <f t="shared" si="110"/>
        <v>0</v>
      </c>
      <c r="NL10" s="65">
        <f t="shared" si="111"/>
        <v>0</v>
      </c>
      <c r="NM10" s="65">
        <f t="shared" si="112"/>
        <v>866.66666666666663</v>
      </c>
      <c r="NN10" s="65">
        <v>20</v>
      </c>
      <c r="NO10" s="65"/>
      <c r="NP10" s="65">
        <v>5</v>
      </c>
      <c r="NQ10" s="65">
        <f t="shared" si="155"/>
        <v>469.67889908256882</v>
      </c>
      <c r="NR10" s="65"/>
      <c r="NS10" s="64">
        <f t="shared" si="34"/>
        <v>1361.3455657492354</v>
      </c>
      <c r="NT10" s="66">
        <f t="shared" si="113"/>
        <v>723.04816513761466</v>
      </c>
      <c r="NU10" s="66"/>
      <c r="NV10" s="66">
        <f t="shared" si="114"/>
        <v>216.9144495412844</v>
      </c>
      <c r="NW10" s="67">
        <f t="shared" si="35"/>
        <v>939.96261467889906</v>
      </c>
      <c r="NX10" s="67">
        <f t="shared" si="36"/>
        <v>2301.3081804281346</v>
      </c>
      <c r="NY10" s="68">
        <f t="shared" si="37"/>
        <v>2762.4418195718663</v>
      </c>
      <c r="NZ10" s="209">
        <v>9385.1200000000008</v>
      </c>
      <c r="OA10" s="209">
        <v>22465.360000000001</v>
      </c>
      <c r="OB10" s="209">
        <v>0</v>
      </c>
      <c r="OC10" s="209">
        <v>0</v>
      </c>
      <c r="OD10" s="209">
        <v>0</v>
      </c>
      <c r="OE10" s="209">
        <v>218.8</v>
      </c>
      <c r="OF10" s="209">
        <v>0</v>
      </c>
      <c r="OG10" s="209">
        <v>22.43</v>
      </c>
      <c r="OH10" s="209">
        <v>0</v>
      </c>
      <c r="OI10" s="209">
        <v>0</v>
      </c>
      <c r="OJ10" s="209">
        <v>32091.71</v>
      </c>
      <c r="OK10" s="178">
        <f t="shared" si="115"/>
        <v>0</v>
      </c>
      <c r="OL10" s="210">
        <v>2123</v>
      </c>
      <c r="OM10" s="181" t="s">
        <v>275</v>
      </c>
      <c r="ON10" s="64">
        <f t="shared" si="116"/>
        <v>32091.710000000003</v>
      </c>
      <c r="OO10" s="209">
        <v>781.26</v>
      </c>
      <c r="OP10" s="209">
        <v>4357.1400000000003</v>
      </c>
      <c r="OQ10" s="209">
        <v>0</v>
      </c>
      <c r="OR10" s="209">
        <v>0</v>
      </c>
      <c r="OS10" s="209">
        <v>0</v>
      </c>
      <c r="OT10" s="209">
        <v>14.21</v>
      </c>
      <c r="OU10" s="209">
        <v>0</v>
      </c>
      <c r="OV10" s="209">
        <v>1.56</v>
      </c>
      <c r="OW10" s="209">
        <v>0</v>
      </c>
      <c r="OX10" s="209">
        <v>0</v>
      </c>
      <c r="OY10" s="211">
        <f t="shared" si="117"/>
        <v>5154.170000000001</v>
      </c>
      <c r="OZ10" s="65"/>
      <c r="PA10" s="65"/>
      <c r="PB10" s="65">
        <f t="shared" si="118"/>
        <v>693.92741519517301</v>
      </c>
      <c r="PC10" s="65">
        <f t="shared" si="119"/>
        <v>0</v>
      </c>
      <c r="PD10" s="65">
        <f t="shared" si="120"/>
        <v>866.66666666666663</v>
      </c>
      <c r="PE10" s="65">
        <v>20</v>
      </c>
      <c r="PF10" s="65">
        <f t="shared" si="121"/>
        <v>32.880000000000003</v>
      </c>
      <c r="PG10" s="65">
        <v>5</v>
      </c>
      <c r="PH10" s="65">
        <f t="shared" si="156"/>
        <v>495.2049090909091</v>
      </c>
      <c r="PI10" s="65"/>
      <c r="PJ10" s="64">
        <f t="shared" si="38"/>
        <v>2113.6789909527488</v>
      </c>
      <c r="PK10" s="66">
        <f t="shared" si="157"/>
        <v>643.25572727272731</v>
      </c>
      <c r="PL10" s="66"/>
      <c r="PM10" s="66">
        <f t="shared" si="122"/>
        <v>192.9767181818182</v>
      </c>
      <c r="PN10" s="67">
        <f t="shared" si="39"/>
        <v>836.23244545454554</v>
      </c>
      <c r="PO10" s="67">
        <f t="shared" si="40"/>
        <v>2949.9114364072943</v>
      </c>
      <c r="PP10" s="68">
        <f t="shared" si="41"/>
        <v>2204.2585635927067</v>
      </c>
      <c r="PQ10" s="209">
        <v>9521.86</v>
      </c>
      <c r="PR10" s="209">
        <v>18944.599999999999</v>
      </c>
      <c r="PS10" s="209">
        <v>0</v>
      </c>
      <c r="PT10" s="209">
        <v>0</v>
      </c>
      <c r="PU10" s="209">
        <v>0</v>
      </c>
      <c r="PV10" s="209">
        <v>219.85</v>
      </c>
      <c r="PW10" s="209">
        <v>0</v>
      </c>
      <c r="PX10" s="209">
        <v>0</v>
      </c>
      <c r="PY10" s="209">
        <v>0</v>
      </c>
      <c r="PZ10" s="209">
        <v>0</v>
      </c>
      <c r="QA10" s="209">
        <v>28686.31</v>
      </c>
      <c r="QB10" s="178">
        <v>0</v>
      </c>
      <c r="QC10" s="210">
        <v>1828</v>
      </c>
      <c r="QD10" s="181" t="s">
        <v>275</v>
      </c>
      <c r="QE10" s="64">
        <f t="shared" si="124"/>
        <v>28686.309999999998</v>
      </c>
      <c r="QF10" s="209">
        <v>792.64</v>
      </c>
      <c r="QG10" s="209">
        <v>4357.1400000000003</v>
      </c>
      <c r="QH10" s="209">
        <v>0</v>
      </c>
      <c r="QI10" s="209">
        <v>0</v>
      </c>
      <c r="QJ10" s="209">
        <v>0</v>
      </c>
      <c r="QK10" s="209">
        <v>14.28</v>
      </c>
      <c r="QL10" s="209">
        <v>0</v>
      </c>
      <c r="QM10" s="209">
        <v>0</v>
      </c>
      <c r="QN10" s="209">
        <v>0</v>
      </c>
      <c r="QO10" s="209">
        <v>0</v>
      </c>
      <c r="QP10" s="211">
        <f t="shared" si="125"/>
        <v>5164.0600000000004</v>
      </c>
      <c r="QQ10" s="65"/>
      <c r="QR10" s="65"/>
      <c r="QS10" s="65">
        <f t="shared" si="126"/>
        <v>337.2077438507423</v>
      </c>
      <c r="QT10" s="65">
        <f t="shared" si="127"/>
        <v>0</v>
      </c>
      <c r="QU10" s="65">
        <f t="shared" si="128"/>
        <v>866.66666666666663</v>
      </c>
      <c r="QV10" s="65">
        <v>20</v>
      </c>
      <c r="QW10" s="65">
        <f t="shared" si="129"/>
        <v>18.861818181818183</v>
      </c>
      <c r="QX10" s="65">
        <v>5</v>
      </c>
      <c r="QY10" s="65">
        <f t="shared" si="158"/>
        <v>428.14772727272725</v>
      </c>
      <c r="QZ10" s="65"/>
      <c r="RA10" s="64">
        <f t="shared" si="42"/>
        <v>1675.8839559719543</v>
      </c>
      <c r="RB10" s="66">
        <f t="shared" si="130"/>
        <v>619.2640909090909</v>
      </c>
      <c r="RC10" s="66"/>
      <c r="RD10" s="66">
        <f t="shared" si="131"/>
        <v>185.77922727272727</v>
      </c>
      <c r="RE10" s="67">
        <f t="shared" si="43"/>
        <v>805.04331818181822</v>
      </c>
      <c r="RF10" s="67">
        <f t="shared" si="44"/>
        <v>2480.9272741537725</v>
      </c>
      <c r="RG10" s="68">
        <f t="shared" si="45"/>
        <v>2683.1327258462279</v>
      </c>
      <c r="RH10" s="205">
        <v>9958.07</v>
      </c>
      <c r="RI10" s="205">
        <v>18143.650000000001</v>
      </c>
      <c r="RJ10" s="205">
        <v>0</v>
      </c>
      <c r="RK10" s="205">
        <v>0</v>
      </c>
      <c r="RL10" s="205">
        <v>0</v>
      </c>
      <c r="RM10" s="205">
        <v>270.8</v>
      </c>
      <c r="RN10" s="205">
        <v>0</v>
      </c>
      <c r="RO10" s="205">
        <v>0</v>
      </c>
      <c r="RP10" s="205">
        <v>14.59</v>
      </c>
      <c r="RQ10" s="205">
        <v>0</v>
      </c>
      <c r="RR10" s="205">
        <v>28387.11</v>
      </c>
      <c r="RS10" s="178">
        <v>0</v>
      </c>
      <c r="RT10" s="206">
        <v>1899</v>
      </c>
      <c r="RU10" s="181" t="s">
        <v>275</v>
      </c>
      <c r="RV10" s="64">
        <f t="shared" si="133"/>
        <v>28387.11</v>
      </c>
      <c r="RW10" s="209">
        <v>828.95</v>
      </c>
      <c r="RX10" s="209">
        <v>4357.1400000000003</v>
      </c>
      <c r="RY10" s="209">
        <v>0</v>
      </c>
      <c r="RZ10" s="209">
        <v>0</v>
      </c>
      <c r="SA10" s="209">
        <v>0</v>
      </c>
      <c r="SB10" s="209">
        <v>17.59</v>
      </c>
      <c r="SC10" s="209">
        <v>0</v>
      </c>
      <c r="SD10" s="209">
        <v>0</v>
      </c>
      <c r="SE10" s="209">
        <v>0.81</v>
      </c>
      <c r="SF10" s="209">
        <v>0</v>
      </c>
      <c r="SG10" s="211">
        <v>5204.49</v>
      </c>
      <c r="SH10" s="65"/>
      <c r="SI10" s="65"/>
      <c r="SJ10" s="65">
        <f t="shared" si="134"/>
        <v>278.95746291458994</v>
      </c>
      <c r="SK10" s="65">
        <f t="shared" si="135"/>
        <v>0</v>
      </c>
      <c r="SL10" s="65">
        <f t="shared" si="136"/>
        <v>866.66666666666663</v>
      </c>
      <c r="SM10" s="65">
        <v>20</v>
      </c>
      <c r="SN10" s="65">
        <f t="shared" si="137"/>
        <v>495.92920353982299</v>
      </c>
      <c r="SO10" s="65">
        <v>5</v>
      </c>
      <c r="SP10" s="65">
        <f t="shared" si="159"/>
        <v>428.52876106194691</v>
      </c>
      <c r="SQ10" s="65"/>
      <c r="SR10" s="64">
        <f t="shared" si="46"/>
        <v>2095.0820941830266</v>
      </c>
      <c r="SS10" s="66">
        <f t="shared" si="160"/>
        <v>596.28469026548669</v>
      </c>
      <c r="ST10" s="66"/>
      <c r="SU10" s="66">
        <f t="shared" si="138"/>
        <v>178.885407079646</v>
      </c>
      <c r="SV10" s="67">
        <f t="shared" si="47"/>
        <v>775.17009734513272</v>
      </c>
      <c r="SW10" s="67">
        <f t="shared" si="48"/>
        <v>2870.2521915281595</v>
      </c>
      <c r="SX10" s="68">
        <f t="shared" si="49"/>
        <v>2334.2378084718403</v>
      </c>
      <c r="SY10" s="64">
        <f t="shared" si="139"/>
        <v>402686.85</v>
      </c>
      <c r="SZ10" s="211">
        <f t="shared" si="140"/>
        <v>62691.999999999993</v>
      </c>
      <c r="TA10" s="67">
        <f t="shared" si="141"/>
        <v>29247.999423764137</v>
      </c>
      <c r="TB10" s="68">
        <f t="shared" si="142"/>
        <v>33444.000576235856</v>
      </c>
      <c r="TC10" s="264"/>
      <c r="TD10" s="265"/>
      <c r="TE10" s="265"/>
    </row>
    <row r="11" spans="1:528">
      <c r="A11" s="173" t="s">
        <v>136</v>
      </c>
      <c r="B11" s="175" t="s">
        <v>137</v>
      </c>
      <c r="C11" s="181" t="s">
        <v>275</v>
      </c>
      <c r="D11" s="176">
        <v>2745.84</v>
      </c>
      <c r="E11" s="176">
        <v>6252.53</v>
      </c>
      <c r="F11" s="176">
        <v>0</v>
      </c>
      <c r="G11" s="174">
        <v>0</v>
      </c>
      <c r="H11" s="176">
        <v>0</v>
      </c>
      <c r="I11" s="176">
        <v>0</v>
      </c>
      <c r="J11" s="176">
        <v>0</v>
      </c>
      <c r="K11" s="176">
        <v>0</v>
      </c>
      <c r="L11" s="176">
        <v>5</v>
      </c>
      <c r="M11" s="176">
        <v>0</v>
      </c>
      <c r="N11" s="176">
        <v>9003.3700000000008</v>
      </c>
      <c r="O11" s="178">
        <v>0</v>
      </c>
      <c r="P11" s="181">
        <v>818</v>
      </c>
      <c r="Q11" s="64">
        <f t="shared" si="0"/>
        <v>9003.369999999999</v>
      </c>
      <c r="R11" s="178">
        <v>228.57</v>
      </c>
      <c r="S11" s="178">
        <v>4357.1400000000003</v>
      </c>
      <c r="T11" s="178">
        <v>0</v>
      </c>
      <c r="U11" s="178">
        <v>0</v>
      </c>
      <c r="V11" s="178">
        <v>0</v>
      </c>
      <c r="W11" s="178">
        <v>0</v>
      </c>
      <c r="X11" s="178">
        <v>0</v>
      </c>
      <c r="Y11" s="178">
        <v>0</v>
      </c>
      <c r="Z11" s="178">
        <v>0.28000000000000003</v>
      </c>
      <c r="AA11" s="178">
        <v>0</v>
      </c>
      <c r="AB11" s="64">
        <f t="shared" si="50"/>
        <v>4585.99</v>
      </c>
      <c r="AC11" s="65"/>
      <c r="AD11" s="65"/>
      <c r="AE11" s="65">
        <f t="shared" si="51"/>
        <v>97.891822745439597</v>
      </c>
      <c r="AF11" s="65">
        <f t="shared" si="1"/>
        <v>0</v>
      </c>
      <c r="AG11" s="65"/>
      <c r="AH11" s="65">
        <v>20</v>
      </c>
      <c r="AI11" s="65"/>
      <c r="AJ11" s="65">
        <v>5</v>
      </c>
      <c r="AK11" s="65">
        <f t="shared" si="52"/>
        <v>411.38684210526316</v>
      </c>
      <c r="AL11" s="65"/>
      <c r="AM11" s="64">
        <f t="shared" si="2"/>
        <v>534.27866485070274</v>
      </c>
      <c r="AN11" s="66">
        <f t="shared" si="53"/>
        <v>645.10084210526315</v>
      </c>
      <c r="AO11" s="66">
        <v>0</v>
      </c>
      <c r="AP11" s="66">
        <f t="shared" si="54"/>
        <v>193.53025263157895</v>
      </c>
      <c r="AQ11" s="67">
        <f t="shared" si="3"/>
        <v>838.6310947368421</v>
      </c>
      <c r="AR11" s="67">
        <f t="shared" si="4"/>
        <v>1372.9097595875448</v>
      </c>
      <c r="AS11" s="68">
        <f t="shared" si="5"/>
        <v>3213.0802404124552</v>
      </c>
      <c r="AT11" s="205">
        <v>2965.26</v>
      </c>
      <c r="AU11" s="205">
        <v>5211.28</v>
      </c>
      <c r="AV11" s="205">
        <v>0</v>
      </c>
      <c r="AW11" s="205">
        <v>0</v>
      </c>
      <c r="AX11" s="205">
        <v>0</v>
      </c>
      <c r="AY11" s="205">
        <v>0</v>
      </c>
      <c r="AZ11" s="205">
        <v>0</v>
      </c>
      <c r="BA11" s="205">
        <v>0</v>
      </c>
      <c r="BB11" s="205">
        <v>0</v>
      </c>
      <c r="BC11" s="205">
        <v>0</v>
      </c>
      <c r="BD11" s="205">
        <v>8176.54</v>
      </c>
      <c r="BE11" s="178">
        <v>0</v>
      </c>
      <c r="BF11" s="206">
        <v>655</v>
      </c>
      <c r="BG11" s="181" t="s">
        <v>275</v>
      </c>
      <c r="BH11" s="64">
        <f t="shared" si="56"/>
        <v>8176.54</v>
      </c>
      <c r="BI11" s="205">
        <v>246.84</v>
      </c>
      <c r="BJ11" s="205">
        <v>4357.1400000000003</v>
      </c>
      <c r="BK11" s="205">
        <v>0</v>
      </c>
      <c r="BL11" s="205">
        <v>0</v>
      </c>
      <c r="BM11" s="205">
        <v>0</v>
      </c>
      <c r="BN11" s="205">
        <v>0</v>
      </c>
      <c r="BO11" s="205">
        <v>0</v>
      </c>
      <c r="BP11" s="205">
        <v>0</v>
      </c>
      <c r="BQ11" s="205">
        <v>0</v>
      </c>
      <c r="BR11" s="205">
        <v>0</v>
      </c>
      <c r="BS11" s="64">
        <f t="shared" si="57"/>
        <v>4603.9800000000005</v>
      </c>
      <c r="BT11" s="65"/>
      <c r="BU11" s="65"/>
      <c r="BV11" s="65">
        <f t="shared" si="58"/>
        <v>89.677962295021885</v>
      </c>
      <c r="BW11" s="65">
        <f t="shared" si="59"/>
        <v>0</v>
      </c>
      <c r="BX11" s="65"/>
      <c r="BY11" s="65">
        <v>20</v>
      </c>
      <c r="BZ11" s="65"/>
      <c r="CA11" s="65">
        <v>5</v>
      </c>
      <c r="CB11" s="65">
        <f t="shared" si="60"/>
        <v>391.015625</v>
      </c>
      <c r="CC11" s="65"/>
      <c r="CD11" s="64">
        <f t="shared" si="6"/>
        <v>505.69358729502187</v>
      </c>
      <c r="CE11" s="66">
        <f t="shared" si="61"/>
        <v>665.21208333333334</v>
      </c>
      <c r="CF11" s="66"/>
      <c r="CG11" s="66">
        <f t="shared" si="62"/>
        <v>199.563625</v>
      </c>
      <c r="CH11" s="67">
        <f t="shared" si="7"/>
        <v>864.77570833333334</v>
      </c>
      <c r="CI11" s="67">
        <f t="shared" si="8"/>
        <v>1370.4692956283552</v>
      </c>
      <c r="CJ11" s="68">
        <f t="shared" si="9"/>
        <v>3233.5107043716453</v>
      </c>
      <c r="CK11" s="209">
        <v>2508.44</v>
      </c>
      <c r="CL11" s="209">
        <v>6925.74</v>
      </c>
      <c r="CM11" s="209">
        <v>0</v>
      </c>
      <c r="CN11" s="209">
        <v>0</v>
      </c>
      <c r="CO11" s="209">
        <v>0</v>
      </c>
      <c r="CP11" s="209">
        <v>0</v>
      </c>
      <c r="CQ11" s="209">
        <v>0</v>
      </c>
      <c r="CR11" s="209">
        <v>0</v>
      </c>
      <c r="CS11" s="209">
        <v>0</v>
      </c>
      <c r="CT11" s="209">
        <v>0</v>
      </c>
      <c r="CU11" s="209">
        <v>9434.18</v>
      </c>
      <c r="CV11" s="178">
        <v>0</v>
      </c>
      <c r="CW11" s="210">
        <v>886</v>
      </c>
      <c r="CX11" s="181" t="s">
        <v>275</v>
      </c>
      <c r="CY11" s="64">
        <f t="shared" si="64"/>
        <v>9434.18</v>
      </c>
      <c r="CZ11" s="209">
        <v>208.81</v>
      </c>
      <c r="DA11" s="209">
        <v>4357.1400000000003</v>
      </c>
      <c r="DB11" s="209">
        <v>0</v>
      </c>
      <c r="DC11" s="209">
        <v>0</v>
      </c>
      <c r="DD11" s="209">
        <v>0</v>
      </c>
      <c r="DE11" s="209">
        <v>0</v>
      </c>
      <c r="DF11" s="209">
        <v>0</v>
      </c>
      <c r="DG11" s="209">
        <v>0</v>
      </c>
      <c r="DH11" s="209">
        <v>0</v>
      </c>
      <c r="DI11" s="209">
        <v>0</v>
      </c>
      <c r="DJ11" s="211">
        <f t="shared" si="65"/>
        <v>4565.9500000000007</v>
      </c>
      <c r="DK11" s="65"/>
      <c r="DL11" s="65"/>
      <c r="DM11" s="65">
        <f t="shared" si="66"/>
        <v>102.56272159526598</v>
      </c>
      <c r="DN11" s="65">
        <f t="shared" si="67"/>
        <v>0</v>
      </c>
      <c r="DO11" s="65"/>
      <c r="DP11" s="65">
        <v>20</v>
      </c>
      <c r="DQ11" s="65"/>
      <c r="DR11" s="65">
        <v>5</v>
      </c>
      <c r="DS11" s="65">
        <f t="shared" si="143"/>
        <v>428.469696969697</v>
      </c>
      <c r="DT11" s="65"/>
      <c r="DU11" s="64">
        <f t="shared" si="10"/>
        <v>556.032418564963</v>
      </c>
      <c r="DV11" s="66">
        <f t="shared" si="144"/>
        <v>596.35070707070713</v>
      </c>
      <c r="DW11" s="66"/>
      <c r="DX11" s="66">
        <f t="shared" si="68"/>
        <v>178.90521212121214</v>
      </c>
      <c r="DY11" s="67">
        <f t="shared" si="11"/>
        <v>775.25591919191925</v>
      </c>
      <c r="DZ11" s="67">
        <f t="shared" si="12"/>
        <v>1331.2883377568824</v>
      </c>
      <c r="EA11" s="68">
        <f t="shared" si="13"/>
        <v>3234.6616622431184</v>
      </c>
      <c r="EB11" s="209">
        <v>2822.25</v>
      </c>
      <c r="EC11" s="209">
        <v>7198.07</v>
      </c>
      <c r="ED11" s="209">
        <v>0</v>
      </c>
      <c r="EE11" s="209">
        <v>0</v>
      </c>
      <c r="EF11" s="209">
        <v>0</v>
      </c>
      <c r="EG11" s="209">
        <v>0</v>
      </c>
      <c r="EH11" s="209">
        <v>0</v>
      </c>
      <c r="EI11" s="209">
        <v>0</v>
      </c>
      <c r="EJ11" s="209">
        <v>0</v>
      </c>
      <c r="EK11" s="209">
        <v>0</v>
      </c>
      <c r="EL11" s="209">
        <v>10020.32</v>
      </c>
      <c r="EM11" s="178">
        <v>0</v>
      </c>
      <c r="EN11" s="210">
        <v>881</v>
      </c>
      <c r="EO11" s="181" t="s">
        <v>275</v>
      </c>
      <c r="EP11" s="212">
        <f t="shared" si="70"/>
        <v>10020.32</v>
      </c>
      <c r="EQ11" s="209">
        <v>234.93</v>
      </c>
      <c r="ER11" s="209">
        <v>4357.1400000000003</v>
      </c>
      <c r="ES11" s="209">
        <v>0</v>
      </c>
      <c r="ET11" s="209">
        <v>0</v>
      </c>
      <c r="EU11" s="209">
        <v>0</v>
      </c>
      <c r="EV11" s="209">
        <v>0</v>
      </c>
      <c r="EW11" s="209">
        <v>0</v>
      </c>
      <c r="EX11" s="209">
        <v>0</v>
      </c>
      <c r="EY11" s="209">
        <v>0</v>
      </c>
      <c r="EZ11" s="209">
        <v>0</v>
      </c>
      <c r="FA11" s="64">
        <f t="shared" si="71"/>
        <v>4592.0700000000006</v>
      </c>
      <c r="FB11" s="65"/>
      <c r="FC11" s="65"/>
      <c r="FD11" s="65">
        <f t="shared" si="72"/>
        <v>111.8473216388485</v>
      </c>
      <c r="FE11" s="65">
        <f t="shared" si="73"/>
        <v>0</v>
      </c>
      <c r="FF11" s="65">
        <f t="shared" si="74"/>
        <v>866.66666666666663</v>
      </c>
      <c r="FG11" s="65">
        <v>20</v>
      </c>
      <c r="FH11" s="65">
        <f t="shared" si="75"/>
        <v>140.93333333333334</v>
      </c>
      <c r="FI11" s="65">
        <v>5</v>
      </c>
      <c r="FJ11" s="65">
        <f t="shared" si="145"/>
        <v>424.68019607843132</v>
      </c>
      <c r="FK11" s="65"/>
      <c r="FL11" s="64">
        <f t="shared" si="14"/>
        <v>1569.1275177172797</v>
      </c>
      <c r="FM11" s="66">
        <f t="shared" si="146"/>
        <v>664.41901960784321</v>
      </c>
      <c r="FN11" s="66"/>
      <c r="FO11" s="66">
        <f t="shared" si="76"/>
        <v>199.32570588235296</v>
      </c>
      <c r="FP11" s="67">
        <f t="shared" si="15"/>
        <v>863.74472549019617</v>
      </c>
      <c r="FQ11" s="67">
        <f t="shared" si="16"/>
        <v>2432.872243207476</v>
      </c>
      <c r="FR11" s="68">
        <f t="shared" si="17"/>
        <v>2159.1977567925246</v>
      </c>
      <c r="FS11" s="209">
        <v>3119.05</v>
      </c>
      <c r="FT11" s="209">
        <v>8342.35</v>
      </c>
      <c r="FU11" s="209">
        <v>0</v>
      </c>
      <c r="FV11" s="209">
        <v>0</v>
      </c>
      <c r="FW11" s="209">
        <v>0</v>
      </c>
      <c r="FX11" s="209">
        <v>0</v>
      </c>
      <c r="FY11" s="209">
        <v>0</v>
      </c>
      <c r="FZ11" s="209">
        <v>0</v>
      </c>
      <c r="GA11" s="209">
        <v>0</v>
      </c>
      <c r="GB11" s="209">
        <v>0</v>
      </c>
      <c r="GC11" s="209">
        <v>11461.4</v>
      </c>
      <c r="GD11" s="178">
        <v>0</v>
      </c>
      <c r="GE11" s="210">
        <v>898</v>
      </c>
      <c r="GF11" s="181" t="s">
        <v>275</v>
      </c>
      <c r="GG11" s="64">
        <f t="shared" si="78"/>
        <v>11461.400000000001</v>
      </c>
      <c r="GH11" s="209">
        <v>259.63</v>
      </c>
      <c r="GI11" s="209">
        <v>4357.1400000000003</v>
      </c>
      <c r="GJ11" s="209">
        <v>0</v>
      </c>
      <c r="GK11" s="209">
        <v>0</v>
      </c>
      <c r="GL11" s="209">
        <v>0</v>
      </c>
      <c r="GM11" s="209">
        <v>0</v>
      </c>
      <c r="GN11" s="209">
        <v>0</v>
      </c>
      <c r="GO11" s="209">
        <v>0</v>
      </c>
      <c r="GP11" s="209">
        <v>0</v>
      </c>
      <c r="GQ11" s="209">
        <v>0</v>
      </c>
      <c r="GR11" s="211">
        <f t="shared" si="79"/>
        <v>4616.7700000000004</v>
      </c>
      <c r="GS11" s="65"/>
      <c r="GT11" s="65"/>
      <c r="GU11" s="65">
        <f t="shared" si="80"/>
        <v>127.00657688768165</v>
      </c>
      <c r="GV11" s="65">
        <f t="shared" si="81"/>
        <v>0</v>
      </c>
      <c r="GW11" s="65"/>
      <c r="GX11" s="65">
        <v>20</v>
      </c>
      <c r="GY11" s="65">
        <f t="shared" si="83"/>
        <v>184.90588235294118</v>
      </c>
      <c r="GZ11" s="65">
        <v>5</v>
      </c>
      <c r="HA11" s="65">
        <f t="shared" si="147"/>
        <v>358.47794117647061</v>
      </c>
      <c r="HB11" s="65"/>
      <c r="HC11" s="64">
        <f t="shared" si="18"/>
        <v>695.39040041709347</v>
      </c>
      <c r="HD11" s="66">
        <f t="shared" si="148"/>
        <v>866.92019607843133</v>
      </c>
      <c r="HE11" s="66"/>
      <c r="HF11" s="66">
        <f t="shared" si="84"/>
        <v>260.07605882352937</v>
      </c>
      <c r="HG11" s="67">
        <f t="shared" si="19"/>
        <v>1126.9962549019606</v>
      </c>
      <c r="HH11" s="67">
        <f t="shared" si="20"/>
        <v>1822.3866553190542</v>
      </c>
      <c r="HI11" s="68">
        <f t="shared" si="21"/>
        <v>2794.3833446809463</v>
      </c>
      <c r="HJ11" s="205">
        <v>3407.88</v>
      </c>
      <c r="HK11" s="205">
        <v>6957.48</v>
      </c>
      <c r="HL11" s="205">
        <v>0</v>
      </c>
      <c r="HM11" s="205">
        <v>0</v>
      </c>
      <c r="HN11" s="205">
        <v>0</v>
      </c>
      <c r="HO11" s="205">
        <v>0</v>
      </c>
      <c r="HP11" s="205">
        <v>0</v>
      </c>
      <c r="HQ11" s="205">
        <v>0</v>
      </c>
      <c r="HR11" s="205">
        <v>0</v>
      </c>
      <c r="HS11" s="205">
        <v>0</v>
      </c>
      <c r="HT11" s="205">
        <v>10365.36</v>
      </c>
      <c r="HU11" s="178">
        <v>0</v>
      </c>
      <c r="HV11" s="206">
        <v>857</v>
      </c>
      <c r="HW11" s="181" t="s">
        <v>275</v>
      </c>
      <c r="HX11" s="64">
        <f t="shared" si="86"/>
        <v>10365.36</v>
      </c>
      <c r="HY11" s="205">
        <v>283.68</v>
      </c>
      <c r="HZ11" s="205">
        <v>4357.1400000000003</v>
      </c>
      <c r="IA11" s="205">
        <v>0</v>
      </c>
      <c r="IB11" s="205">
        <v>0</v>
      </c>
      <c r="IC11" s="205">
        <v>0</v>
      </c>
      <c r="ID11" s="205">
        <v>0</v>
      </c>
      <c r="IE11" s="205">
        <v>0</v>
      </c>
      <c r="IF11" s="205">
        <v>0</v>
      </c>
      <c r="IG11" s="205">
        <v>0</v>
      </c>
      <c r="IH11" s="205">
        <v>0</v>
      </c>
      <c r="II11" s="214">
        <f t="shared" si="87"/>
        <v>4640.8200000000006</v>
      </c>
      <c r="IJ11" s="65"/>
      <c r="IK11" s="65"/>
      <c r="IL11" s="65">
        <f t="shared" si="88"/>
        <v>114.8218279486079</v>
      </c>
      <c r="IM11" s="65">
        <f t="shared" si="89"/>
        <v>0</v>
      </c>
      <c r="IN11" s="65">
        <f t="shared" si="90"/>
        <v>866.66666666666663</v>
      </c>
      <c r="IO11" s="65">
        <v>20</v>
      </c>
      <c r="IP11" s="65">
        <f t="shared" si="91"/>
        <v>232.05714285714285</v>
      </c>
      <c r="IQ11" s="65">
        <v>5</v>
      </c>
      <c r="IR11" s="65">
        <f t="shared" si="149"/>
        <v>445.62857142857143</v>
      </c>
      <c r="IS11" s="65"/>
      <c r="IT11" s="64">
        <f t="shared" si="22"/>
        <v>1684.1742089009888</v>
      </c>
      <c r="IU11" s="66">
        <f t="shared" si="150"/>
        <v>538.79476190476191</v>
      </c>
      <c r="IV11" s="66"/>
      <c r="IW11" s="66">
        <f t="shared" si="92"/>
        <v>161.63842857142856</v>
      </c>
      <c r="IX11" s="67">
        <f t="shared" si="23"/>
        <v>700.43319047619048</v>
      </c>
      <c r="IY11" s="67">
        <f t="shared" si="24"/>
        <v>2384.6073993771793</v>
      </c>
      <c r="IZ11" s="68">
        <f t="shared" si="25"/>
        <v>2256.2126006228214</v>
      </c>
      <c r="JA11" s="209">
        <v>3251.93</v>
      </c>
      <c r="JB11" s="209">
        <v>6904.36</v>
      </c>
      <c r="JC11" s="209">
        <v>0</v>
      </c>
      <c r="JD11" s="209">
        <v>0</v>
      </c>
      <c r="JE11" s="209">
        <v>0</v>
      </c>
      <c r="JF11" s="209">
        <v>0</v>
      </c>
      <c r="JG11" s="209">
        <v>0</v>
      </c>
      <c r="JH11" s="209">
        <v>0</v>
      </c>
      <c r="JI11" s="209">
        <v>0</v>
      </c>
      <c r="JJ11" s="209">
        <v>0</v>
      </c>
      <c r="JK11" s="209">
        <v>10156.290000000001</v>
      </c>
      <c r="JL11" s="178">
        <v>0</v>
      </c>
      <c r="JM11" s="210">
        <v>714</v>
      </c>
      <c r="JN11" s="181" t="s">
        <v>275</v>
      </c>
      <c r="JO11" s="64">
        <f t="shared" si="94"/>
        <v>10156.289999999999</v>
      </c>
      <c r="JP11" s="209">
        <v>270.7</v>
      </c>
      <c r="JQ11" s="209">
        <v>4357.1400000000003</v>
      </c>
      <c r="JR11" s="209">
        <v>0</v>
      </c>
      <c r="JS11" s="209">
        <v>0</v>
      </c>
      <c r="JT11" s="209">
        <v>0</v>
      </c>
      <c r="JU11" s="209">
        <v>0</v>
      </c>
      <c r="JV11" s="209">
        <v>0</v>
      </c>
      <c r="JW11" s="209">
        <v>0</v>
      </c>
      <c r="JX11" s="209">
        <v>0</v>
      </c>
      <c r="JY11" s="209">
        <v>0</v>
      </c>
      <c r="JZ11" s="211">
        <f t="shared" si="95"/>
        <v>4627.84</v>
      </c>
      <c r="KA11" s="65"/>
      <c r="KB11" s="65"/>
      <c r="KC11" s="65">
        <f t="shared" si="96"/>
        <v>204.85935392033994</v>
      </c>
      <c r="KD11" s="65">
        <f t="shared" si="97"/>
        <v>0</v>
      </c>
      <c r="KE11" s="65">
        <f t="shared" si="98"/>
        <v>866.66666666666663</v>
      </c>
      <c r="KF11" s="65">
        <v>20</v>
      </c>
      <c r="KG11" s="65"/>
      <c r="KH11" s="65">
        <v>5</v>
      </c>
      <c r="KI11" s="65">
        <f t="shared" si="151"/>
        <v>543.39953271028037</v>
      </c>
      <c r="KJ11" s="65"/>
      <c r="KK11" s="64">
        <f t="shared" si="26"/>
        <v>1639.925553297287</v>
      </c>
      <c r="KL11" s="66">
        <f t="shared" si="152"/>
        <v>497.32093457943921</v>
      </c>
      <c r="KM11" s="66"/>
      <c r="KN11" s="66">
        <f t="shared" si="99"/>
        <v>149.19628037383177</v>
      </c>
      <c r="KO11" s="67">
        <f t="shared" si="27"/>
        <v>646.51721495327092</v>
      </c>
      <c r="KP11" s="67">
        <f t="shared" si="28"/>
        <v>2286.4427682505579</v>
      </c>
      <c r="KQ11" s="68">
        <f t="shared" si="29"/>
        <v>2341.3972317494422</v>
      </c>
      <c r="KR11" s="209">
        <v>2544.34</v>
      </c>
      <c r="KS11" s="209">
        <v>6895.83</v>
      </c>
      <c r="KT11" s="209">
        <v>0</v>
      </c>
      <c r="KU11" s="209">
        <v>0</v>
      </c>
      <c r="KV11" s="209">
        <v>0</v>
      </c>
      <c r="KW11" s="209">
        <v>0</v>
      </c>
      <c r="KX11" s="209">
        <v>0</v>
      </c>
      <c r="KY11" s="209">
        <v>0</v>
      </c>
      <c r="KZ11" s="209">
        <v>0</v>
      </c>
      <c r="LA11" s="209">
        <v>0</v>
      </c>
      <c r="LB11" s="209">
        <v>9440.17</v>
      </c>
      <c r="LC11" s="178">
        <v>0</v>
      </c>
      <c r="LD11" s="210">
        <v>676</v>
      </c>
      <c r="LE11" s="181" t="s">
        <v>275</v>
      </c>
      <c r="LF11" s="64">
        <f t="shared" si="101"/>
        <v>9440.17</v>
      </c>
      <c r="LG11" s="209">
        <v>211.8</v>
      </c>
      <c r="LH11" s="209">
        <v>4357.1400000000003</v>
      </c>
      <c r="LI11" s="209">
        <v>0</v>
      </c>
      <c r="LJ11" s="209">
        <v>0</v>
      </c>
      <c r="LK11" s="209">
        <v>0</v>
      </c>
      <c r="LL11" s="209">
        <v>0</v>
      </c>
      <c r="LM11" s="209">
        <v>0</v>
      </c>
      <c r="LN11" s="209">
        <v>0</v>
      </c>
      <c r="LO11" s="209">
        <v>0</v>
      </c>
      <c r="LP11" s="209">
        <v>0</v>
      </c>
      <c r="LQ11" s="211">
        <f t="shared" si="102"/>
        <v>4568.9400000000005</v>
      </c>
      <c r="LR11" s="65"/>
      <c r="LS11" s="65"/>
      <c r="LT11" s="65">
        <f t="shared" si="103"/>
        <v>96.243740493891892</v>
      </c>
      <c r="LU11" s="65">
        <f t="shared" si="104"/>
        <v>0</v>
      </c>
      <c r="LV11" s="65">
        <f t="shared" si="105"/>
        <v>866.66666666666663</v>
      </c>
      <c r="LW11" s="65">
        <v>20</v>
      </c>
      <c r="LX11" s="65"/>
      <c r="LY11" s="65">
        <v>5</v>
      </c>
      <c r="LZ11" s="65">
        <f t="shared" si="153"/>
        <v>508.03738317757012</v>
      </c>
      <c r="MA11" s="65"/>
      <c r="MB11" s="64">
        <f t="shared" si="30"/>
        <v>1495.9477903381287</v>
      </c>
      <c r="MC11" s="66">
        <f t="shared" si="154"/>
        <v>593.54906542056074</v>
      </c>
      <c r="MD11" s="66"/>
      <c r="ME11" s="66">
        <f t="shared" si="106"/>
        <v>178.06471962616823</v>
      </c>
      <c r="MF11" s="67">
        <f t="shared" si="31"/>
        <v>771.61378504672894</v>
      </c>
      <c r="MG11" s="67">
        <f t="shared" si="32"/>
        <v>2267.5615753848579</v>
      </c>
      <c r="MH11" s="68">
        <f t="shared" si="33"/>
        <v>2301.3784246151426</v>
      </c>
      <c r="MI11" s="209">
        <v>2115.54</v>
      </c>
      <c r="MJ11" s="209">
        <v>6334.32</v>
      </c>
      <c r="MK11" s="209">
        <v>0</v>
      </c>
      <c r="ML11" s="209">
        <v>0</v>
      </c>
      <c r="MM11" s="209">
        <v>0</v>
      </c>
      <c r="MN11" s="209">
        <v>0</v>
      </c>
      <c r="MO11" s="209">
        <v>0</v>
      </c>
      <c r="MP11" s="209">
        <v>0</v>
      </c>
      <c r="MQ11" s="209">
        <v>0</v>
      </c>
      <c r="MR11" s="209">
        <v>0</v>
      </c>
      <c r="MS11" s="209">
        <v>8449.86</v>
      </c>
      <c r="MT11" s="178">
        <v>0</v>
      </c>
      <c r="MU11" s="210">
        <v>698</v>
      </c>
      <c r="MV11" s="181" t="s">
        <v>275</v>
      </c>
      <c r="MW11" s="64">
        <f t="shared" si="108"/>
        <v>8449.86</v>
      </c>
      <c r="MX11" s="209">
        <v>176.1</v>
      </c>
      <c r="MY11" s="209">
        <v>4357.1400000000003</v>
      </c>
      <c r="MZ11" s="209">
        <v>0</v>
      </c>
      <c r="NA11" s="209">
        <v>0</v>
      </c>
      <c r="NB11" s="209">
        <v>0</v>
      </c>
      <c r="NC11" s="209">
        <v>0</v>
      </c>
      <c r="ND11" s="209">
        <v>0</v>
      </c>
      <c r="NE11" s="209">
        <v>0</v>
      </c>
      <c r="NF11" s="209">
        <v>0</v>
      </c>
      <c r="NG11" s="209">
        <v>0</v>
      </c>
      <c r="NH11" s="211">
        <f t="shared" si="109"/>
        <v>4533.2400000000007</v>
      </c>
      <c r="NI11" s="65"/>
      <c r="NJ11" s="65"/>
      <c r="NK11" s="65">
        <f t="shared" si="110"/>
        <v>0</v>
      </c>
      <c r="NL11" s="65">
        <f t="shared" si="111"/>
        <v>0</v>
      </c>
      <c r="NM11" s="65">
        <f t="shared" si="112"/>
        <v>866.66666666666663</v>
      </c>
      <c r="NN11" s="65">
        <v>20</v>
      </c>
      <c r="NO11" s="65"/>
      <c r="NP11" s="65">
        <v>5</v>
      </c>
      <c r="NQ11" s="65">
        <f t="shared" si="155"/>
        <v>469.67889908256882</v>
      </c>
      <c r="NR11" s="65"/>
      <c r="NS11" s="64">
        <f t="shared" si="34"/>
        <v>1361.3455657492354</v>
      </c>
      <c r="NT11" s="66">
        <f t="shared" si="113"/>
        <v>723.04816513761466</v>
      </c>
      <c r="NU11" s="66"/>
      <c r="NV11" s="66">
        <f t="shared" si="114"/>
        <v>216.9144495412844</v>
      </c>
      <c r="NW11" s="67">
        <f t="shared" si="35"/>
        <v>939.96261467889906</v>
      </c>
      <c r="NX11" s="67">
        <f t="shared" si="36"/>
        <v>2301.3081804281346</v>
      </c>
      <c r="NY11" s="68">
        <f t="shared" si="37"/>
        <v>2231.9318195718661</v>
      </c>
      <c r="NZ11" s="209">
        <v>2144.83</v>
      </c>
      <c r="OA11" s="209">
        <v>6730.28</v>
      </c>
      <c r="OB11" s="209">
        <v>0</v>
      </c>
      <c r="OC11" s="209">
        <v>0</v>
      </c>
      <c r="OD11" s="209">
        <v>0</v>
      </c>
      <c r="OE11" s="209">
        <v>0</v>
      </c>
      <c r="OF11" s="209">
        <v>0</v>
      </c>
      <c r="OG11" s="209">
        <v>0</v>
      </c>
      <c r="OH11" s="209">
        <v>0</v>
      </c>
      <c r="OI11" s="209">
        <v>0</v>
      </c>
      <c r="OJ11" s="209">
        <v>8875.11</v>
      </c>
      <c r="OK11" s="178">
        <f t="shared" si="115"/>
        <v>0</v>
      </c>
      <c r="OL11" s="210">
        <v>801</v>
      </c>
      <c r="OM11" s="181" t="s">
        <v>275</v>
      </c>
      <c r="ON11" s="64">
        <f t="shared" si="116"/>
        <v>8875.11</v>
      </c>
      <c r="OO11" s="209">
        <v>178.54</v>
      </c>
      <c r="OP11" s="209">
        <v>4357.1400000000003</v>
      </c>
      <c r="OQ11" s="209">
        <v>0</v>
      </c>
      <c r="OR11" s="209">
        <v>0</v>
      </c>
      <c r="OS11" s="209">
        <v>0</v>
      </c>
      <c r="OT11" s="209">
        <v>0</v>
      </c>
      <c r="OU11" s="209">
        <v>0</v>
      </c>
      <c r="OV11" s="209">
        <v>0</v>
      </c>
      <c r="OW11" s="209">
        <v>0</v>
      </c>
      <c r="OX11" s="209">
        <v>0</v>
      </c>
      <c r="OY11" s="211">
        <f t="shared" si="117"/>
        <v>4535.68</v>
      </c>
      <c r="OZ11" s="65"/>
      <c r="PA11" s="65"/>
      <c r="PB11" s="65">
        <f t="shared" si="118"/>
        <v>191.90881825470919</v>
      </c>
      <c r="PC11" s="65">
        <f t="shared" si="119"/>
        <v>0</v>
      </c>
      <c r="PD11" s="65">
        <f t="shared" si="120"/>
        <v>866.66666666666663</v>
      </c>
      <c r="PE11" s="65">
        <v>20</v>
      </c>
      <c r="PF11" s="65">
        <f t="shared" si="121"/>
        <v>32.880000000000003</v>
      </c>
      <c r="PG11" s="65">
        <v>5</v>
      </c>
      <c r="PH11" s="65">
        <f t="shared" si="156"/>
        <v>495.2049090909091</v>
      </c>
      <c r="PI11" s="65"/>
      <c r="PJ11" s="64">
        <f t="shared" si="38"/>
        <v>1611.660394012285</v>
      </c>
      <c r="PK11" s="66">
        <f t="shared" si="157"/>
        <v>643.25572727272731</v>
      </c>
      <c r="PL11" s="66"/>
      <c r="PM11" s="66">
        <f t="shared" si="122"/>
        <v>192.9767181818182</v>
      </c>
      <c r="PN11" s="67">
        <f t="shared" si="39"/>
        <v>836.23244545454554</v>
      </c>
      <c r="PO11" s="67">
        <f t="shared" si="40"/>
        <v>2447.8928394668305</v>
      </c>
      <c r="PP11" s="68">
        <f t="shared" si="41"/>
        <v>2087.7871605331698</v>
      </c>
      <c r="PQ11" s="209">
        <v>2376.46</v>
      </c>
      <c r="PR11" s="209">
        <v>6379.06</v>
      </c>
      <c r="PS11" s="209">
        <v>0</v>
      </c>
      <c r="PT11" s="209">
        <v>0</v>
      </c>
      <c r="PU11" s="209">
        <v>0</v>
      </c>
      <c r="PV11" s="209">
        <v>0</v>
      </c>
      <c r="PW11" s="209">
        <v>0</v>
      </c>
      <c r="PX11" s="209">
        <v>0</v>
      </c>
      <c r="PY11" s="209">
        <v>0</v>
      </c>
      <c r="PZ11" s="209">
        <v>0</v>
      </c>
      <c r="QA11" s="209">
        <v>8755.52</v>
      </c>
      <c r="QB11" s="178">
        <v>0</v>
      </c>
      <c r="QC11" s="210">
        <v>724</v>
      </c>
      <c r="QD11" s="181" t="s">
        <v>275</v>
      </c>
      <c r="QE11" s="64">
        <f t="shared" si="124"/>
        <v>8755.52</v>
      </c>
      <c r="QF11" s="209">
        <v>197.82</v>
      </c>
      <c r="QG11" s="209">
        <v>4357.1400000000003</v>
      </c>
      <c r="QH11" s="209">
        <v>0</v>
      </c>
      <c r="QI11" s="209">
        <v>0</v>
      </c>
      <c r="QJ11" s="209">
        <v>0</v>
      </c>
      <c r="QK11" s="209">
        <v>0</v>
      </c>
      <c r="QL11" s="209">
        <v>0</v>
      </c>
      <c r="QM11" s="209">
        <v>0</v>
      </c>
      <c r="QN11" s="209">
        <v>0</v>
      </c>
      <c r="QO11" s="209">
        <v>0</v>
      </c>
      <c r="QP11" s="211">
        <f t="shared" si="125"/>
        <v>4554.96</v>
      </c>
      <c r="QQ11" s="65"/>
      <c r="QR11" s="65"/>
      <c r="QS11" s="65">
        <f t="shared" si="126"/>
        <v>102.92118942589866</v>
      </c>
      <c r="QT11" s="65">
        <f t="shared" si="127"/>
        <v>0</v>
      </c>
      <c r="QU11" s="65">
        <f t="shared" si="128"/>
        <v>866.66666666666663</v>
      </c>
      <c r="QV11" s="65">
        <v>20</v>
      </c>
      <c r="QW11" s="65">
        <f t="shared" si="129"/>
        <v>18.861818181818183</v>
      </c>
      <c r="QX11" s="65">
        <v>5</v>
      </c>
      <c r="QY11" s="65">
        <f t="shared" si="158"/>
        <v>428.14772727272725</v>
      </c>
      <c r="QZ11" s="65"/>
      <c r="RA11" s="64">
        <f t="shared" si="42"/>
        <v>1441.5974015471106</v>
      </c>
      <c r="RB11" s="66">
        <f t="shared" si="130"/>
        <v>619.2640909090909</v>
      </c>
      <c r="RC11" s="66"/>
      <c r="RD11" s="66">
        <f t="shared" si="131"/>
        <v>185.77922727272727</v>
      </c>
      <c r="RE11" s="67">
        <f t="shared" si="43"/>
        <v>805.04331818181822</v>
      </c>
      <c r="RF11" s="67">
        <f t="shared" si="44"/>
        <v>2246.6407197289291</v>
      </c>
      <c r="RG11" s="68">
        <f t="shared" si="45"/>
        <v>2308.319280271071</v>
      </c>
      <c r="RH11" s="205">
        <v>2179.9299999999998</v>
      </c>
      <c r="RI11" s="205">
        <v>5911.01</v>
      </c>
      <c r="RJ11" s="205">
        <v>0</v>
      </c>
      <c r="RK11" s="205">
        <v>0</v>
      </c>
      <c r="RL11" s="205">
        <v>0</v>
      </c>
      <c r="RM11" s="205">
        <v>0</v>
      </c>
      <c r="RN11" s="205">
        <v>0</v>
      </c>
      <c r="RO11" s="205">
        <v>0</v>
      </c>
      <c r="RP11" s="205">
        <v>0</v>
      </c>
      <c r="RQ11" s="205">
        <v>0</v>
      </c>
      <c r="RR11" s="205">
        <v>8090.94</v>
      </c>
      <c r="RS11" s="178">
        <v>0</v>
      </c>
      <c r="RT11" s="206">
        <v>680</v>
      </c>
      <c r="RU11" s="181" t="s">
        <v>275</v>
      </c>
      <c r="RV11" s="64">
        <f t="shared" si="133"/>
        <v>8090.9400000000005</v>
      </c>
      <c r="RW11" s="209">
        <v>181.46</v>
      </c>
      <c r="RX11" s="209">
        <v>4357.1400000000003</v>
      </c>
      <c r="RY11" s="209">
        <v>0</v>
      </c>
      <c r="RZ11" s="209">
        <v>0</v>
      </c>
      <c r="SA11" s="209">
        <v>0</v>
      </c>
      <c r="SB11" s="209">
        <v>0</v>
      </c>
      <c r="SC11" s="209">
        <v>0</v>
      </c>
      <c r="SD11" s="209">
        <v>0</v>
      </c>
      <c r="SE11" s="209">
        <v>0</v>
      </c>
      <c r="SF11" s="209">
        <v>0</v>
      </c>
      <c r="SG11" s="211">
        <v>4538.6000000000004</v>
      </c>
      <c r="SH11" s="65"/>
      <c r="SI11" s="65"/>
      <c r="SJ11" s="65">
        <f t="shared" si="134"/>
        <v>79.508907211553847</v>
      </c>
      <c r="SK11" s="65">
        <f t="shared" si="135"/>
        <v>0</v>
      </c>
      <c r="SL11" s="65">
        <f t="shared" si="136"/>
        <v>866.66666666666663</v>
      </c>
      <c r="SM11" s="65">
        <v>20</v>
      </c>
      <c r="SN11" s="65">
        <f t="shared" si="137"/>
        <v>495.92920353982299</v>
      </c>
      <c r="SO11" s="65">
        <v>5</v>
      </c>
      <c r="SP11" s="65">
        <f t="shared" si="159"/>
        <v>428.52876106194691</v>
      </c>
      <c r="SQ11" s="65"/>
      <c r="SR11" s="64">
        <f t="shared" si="46"/>
        <v>1895.6335384799902</v>
      </c>
      <c r="SS11" s="66">
        <f t="shared" si="160"/>
        <v>596.28469026548669</v>
      </c>
      <c r="ST11" s="66"/>
      <c r="SU11" s="66">
        <f t="shared" si="138"/>
        <v>178.885407079646</v>
      </c>
      <c r="SV11" s="67">
        <f t="shared" si="47"/>
        <v>775.17009734513272</v>
      </c>
      <c r="SW11" s="67">
        <f t="shared" si="48"/>
        <v>2670.8036358251229</v>
      </c>
      <c r="SX11" s="68">
        <f t="shared" si="49"/>
        <v>1867.7963641748775</v>
      </c>
      <c r="SY11" s="64">
        <f t="shared" si="139"/>
        <v>112229.06000000001</v>
      </c>
      <c r="SZ11" s="211">
        <f t="shared" si="140"/>
        <v>54964.84</v>
      </c>
      <c r="TA11" s="67">
        <f t="shared" si="141"/>
        <v>24935.183409960922</v>
      </c>
      <c r="TB11" s="68">
        <f t="shared" si="142"/>
        <v>30029.656590039074</v>
      </c>
      <c r="TC11" s="264"/>
      <c r="TD11" s="265"/>
      <c r="TE11" s="265"/>
    </row>
    <row r="12" spans="1:528">
      <c r="A12" s="173" t="s">
        <v>138</v>
      </c>
      <c r="B12" s="175" t="s">
        <v>139</v>
      </c>
      <c r="C12" s="181" t="s">
        <v>275</v>
      </c>
      <c r="D12" s="176">
        <v>2595.0100000000002</v>
      </c>
      <c r="E12" s="176">
        <v>4117.97</v>
      </c>
      <c r="F12" s="176">
        <v>0</v>
      </c>
      <c r="G12" s="174">
        <v>0</v>
      </c>
      <c r="H12" s="176">
        <v>0</v>
      </c>
      <c r="I12" s="176">
        <v>0</v>
      </c>
      <c r="J12" s="176">
        <v>0</v>
      </c>
      <c r="K12" s="176">
        <v>0</v>
      </c>
      <c r="L12" s="176">
        <v>0</v>
      </c>
      <c r="M12" s="176">
        <v>0</v>
      </c>
      <c r="N12" s="176">
        <v>6712.9800000000005</v>
      </c>
      <c r="O12" s="178">
        <f t="shared" ref="O12:O89" si="161">Q12-N12</f>
        <v>0</v>
      </c>
      <c r="P12" s="181">
        <v>581</v>
      </c>
      <c r="Q12" s="64">
        <f t="shared" si="0"/>
        <v>6712.9800000000005</v>
      </c>
      <c r="R12" s="178">
        <v>216.01</v>
      </c>
      <c r="S12" s="178">
        <v>4357.1400000000003</v>
      </c>
      <c r="T12" s="178">
        <v>0</v>
      </c>
      <c r="U12" s="178">
        <v>0</v>
      </c>
      <c r="V12" s="178">
        <v>0</v>
      </c>
      <c r="W12" s="178">
        <v>0</v>
      </c>
      <c r="X12" s="178">
        <v>0</v>
      </c>
      <c r="Y12" s="178">
        <v>0</v>
      </c>
      <c r="Z12" s="178">
        <v>0</v>
      </c>
      <c r="AA12" s="178">
        <v>0</v>
      </c>
      <c r="AB12" s="64">
        <f t="shared" si="50"/>
        <v>4573.1500000000005</v>
      </c>
      <c r="AC12" s="65"/>
      <c r="AD12" s="65"/>
      <c r="AE12" s="65">
        <f t="shared" si="51"/>
        <v>72.988875082739142</v>
      </c>
      <c r="AF12" s="65">
        <f t="shared" si="1"/>
        <v>0</v>
      </c>
      <c r="AG12" s="65"/>
      <c r="AH12" s="65">
        <v>20</v>
      </c>
      <c r="AI12" s="65"/>
      <c r="AJ12" s="65">
        <v>0</v>
      </c>
      <c r="AK12" s="65">
        <f t="shared" si="52"/>
        <v>411.38684210526316</v>
      </c>
      <c r="AL12" s="65"/>
      <c r="AM12" s="64">
        <f t="shared" si="2"/>
        <v>504.37571718800228</v>
      </c>
      <c r="AN12" s="66">
        <f t="shared" si="53"/>
        <v>645.10084210526315</v>
      </c>
      <c r="AO12" s="66">
        <v>0</v>
      </c>
      <c r="AP12" s="66">
        <f t="shared" si="54"/>
        <v>193.53025263157895</v>
      </c>
      <c r="AQ12" s="67">
        <f t="shared" si="3"/>
        <v>838.6310947368421</v>
      </c>
      <c r="AR12" s="67">
        <f t="shared" si="4"/>
        <v>1343.0068119248444</v>
      </c>
      <c r="AS12" s="68">
        <f t="shared" si="5"/>
        <v>3230.1431880751561</v>
      </c>
      <c r="AT12" s="205">
        <v>3158.43</v>
      </c>
      <c r="AU12" s="205">
        <v>3509.99</v>
      </c>
      <c r="AV12" s="205">
        <v>0</v>
      </c>
      <c r="AW12" s="205">
        <v>0</v>
      </c>
      <c r="AX12" s="205">
        <v>0</v>
      </c>
      <c r="AY12" s="205">
        <v>0</v>
      </c>
      <c r="AZ12" s="205">
        <v>0</v>
      </c>
      <c r="BA12" s="205">
        <v>0</v>
      </c>
      <c r="BB12" s="205">
        <v>0</v>
      </c>
      <c r="BC12" s="205">
        <v>0</v>
      </c>
      <c r="BD12" s="205">
        <v>6668.42</v>
      </c>
      <c r="BE12" s="178">
        <f t="shared" ref="BE12:BE89" si="162">BH12-BD12</f>
        <v>0</v>
      </c>
      <c r="BF12" s="206">
        <v>529</v>
      </c>
      <c r="BG12" s="181" t="s">
        <v>275</v>
      </c>
      <c r="BH12" s="64">
        <f t="shared" si="56"/>
        <v>6668.42</v>
      </c>
      <c r="BI12" s="205">
        <v>262.89999999999998</v>
      </c>
      <c r="BJ12" s="205">
        <v>4357.1400000000003</v>
      </c>
      <c r="BK12" s="205">
        <v>0</v>
      </c>
      <c r="BL12" s="205">
        <v>0</v>
      </c>
      <c r="BM12" s="205">
        <v>0</v>
      </c>
      <c r="BN12" s="205">
        <v>0</v>
      </c>
      <c r="BO12" s="205">
        <v>0</v>
      </c>
      <c r="BP12" s="205">
        <v>0</v>
      </c>
      <c r="BQ12" s="205">
        <v>0</v>
      </c>
      <c r="BR12" s="205">
        <v>0</v>
      </c>
      <c r="BS12" s="64">
        <f t="shared" si="57"/>
        <v>4620.04</v>
      </c>
      <c r="BT12" s="65"/>
      <c r="BU12" s="65"/>
      <c r="BV12" s="65">
        <f t="shared" si="58"/>
        <v>73.137331600820119</v>
      </c>
      <c r="BW12" s="65">
        <f t="shared" si="59"/>
        <v>0</v>
      </c>
      <c r="BX12" s="65"/>
      <c r="BY12" s="65">
        <v>20</v>
      </c>
      <c r="BZ12" s="65"/>
      <c r="CA12" s="65">
        <v>5</v>
      </c>
      <c r="CB12" s="65">
        <f t="shared" si="60"/>
        <v>391.015625</v>
      </c>
      <c r="CC12" s="65"/>
      <c r="CD12" s="64">
        <f t="shared" si="6"/>
        <v>489.15295660082012</v>
      </c>
      <c r="CE12" s="66">
        <f t="shared" si="61"/>
        <v>665.21208333333334</v>
      </c>
      <c r="CF12" s="66"/>
      <c r="CG12" s="66">
        <f t="shared" si="62"/>
        <v>199.563625</v>
      </c>
      <c r="CH12" s="67">
        <f t="shared" si="7"/>
        <v>864.77570833333334</v>
      </c>
      <c r="CI12" s="67">
        <f t="shared" si="8"/>
        <v>1353.9286649341534</v>
      </c>
      <c r="CJ12" s="68">
        <f t="shared" si="9"/>
        <v>3266.1113350658466</v>
      </c>
      <c r="CK12" s="209">
        <v>3176.9</v>
      </c>
      <c r="CL12" s="209">
        <v>3987.35</v>
      </c>
      <c r="CM12" s="209">
        <v>0</v>
      </c>
      <c r="CN12" s="209">
        <v>0</v>
      </c>
      <c r="CO12" s="209">
        <v>0</v>
      </c>
      <c r="CP12" s="209">
        <v>0</v>
      </c>
      <c r="CQ12" s="209">
        <v>0</v>
      </c>
      <c r="CR12" s="209">
        <v>0</v>
      </c>
      <c r="CS12" s="209">
        <v>0</v>
      </c>
      <c r="CT12" s="209">
        <v>0</v>
      </c>
      <c r="CU12" s="209">
        <v>7164.25</v>
      </c>
      <c r="CV12" s="178">
        <f t="shared" ref="CV12:CV16" si="163">CY12-CU12</f>
        <v>0</v>
      </c>
      <c r="CW12" s="210">
        <v>576</v>
      </c>
      <c r="CX12" s="181" t="s">
        <v>275</v>
      </c>
      <c r="CY12" s="64">
        <f t="shared" si="64"/>
        <v>7164.25</v>
      </c>
      <c r="CZ12" s="209">
        <v>264.44</v>
      </c>
      <c r="DA12" s="209">
        <v>4357.1400000000003</v>
      </c>
      <c r="DB12" s="209">
        <v>0</v>
      </c>
      <c r="DC12" s="209">
        <v>0</v>
      </c>
      <c r="DD12" s="209">
        <v>0</v>
      </c>
      <c r="DE12" s="209">
        <v>0</v>
      </c>
      <c r="DF12" s="209">
        <v>0</v>
      </c>
      <c r="DG12" s="209">
        <v>0</v>
      </c>
      <c r="DH12" s="209">
        <v>0</v>
      </c>
      <c r="DI12" s="209">
        <v>0</v>
      </c>
      <c r="DJ12" s="211">
        <f t="shared" si="65"/>
        <v>4621.58</v>
      </c>
      <c r="DK12" s="65"/>
      <c r="DL12" s="65"/>
      <c r="DM12" s="65">
        <f t="shared" si="66"/>
        <v>77.8854100927568</v>
      </c>
      <c r="DN12" s="65">
        <f t="shared" si="67"/>
        <v>0</v>
      </c>
      <c r="DO12" s="65"/>
      <c r="DP12" s="65">
        <v>20</v>
      </c>
      <c r="DQ12" s="65"/>
      <c r="DR12" s="65">
        <v>5</v>
      </c>
      <c r="DS12" s="65">
        <f t="shared" si="143"/>
        <v>428.469696969697</v>
      </c>
      <c r="DT12" s="65"/>
      <c r="DU12" s="64">
        <f t="shared" si="10"/>
        <v>531.35510706245384</v>
      </c>
      <c r="DV12" s="66">
        <f t="shared" si="144"/>
        <v>596.35070707070713</v>
      </c>
      <c r="DW12" s="66"/>
      <c r="DX12" s="66">
        <f t="shared" si="68"/>
        <v>178.90521212121214</v>
      </c>
      <c r="DY12" s="67">
        <f t="shared" si="11"/>
        <v>775.25591919191925</v>
      </c>
      <c r="DZ12" s="67">
        <f t="shared" si="12"/>
        <v>1306.611026254373</v>
      </c>
      <c r="EA12" s="68">
        <f t="shared" si="13"/>
        <v>3314.968973745627</v>
      </c>
      <c r="EB12" s="209">
        <v>2741.24</v>
      </c>
      <c r="EC12" s="209">
        <v>4072.44</v>
      </c>
      <c r="ED12" s="209">
        <v>0</v>
      </c>
      <c r="EE12" s="209">
        <v>0</v>
      </c>
      <c r="EF12" s="209">
        <v>0</v>
      </c>
      <c r="EG12" s="209">
        <v>0</v>
      </c>
      <c r="EH12" s="209">
        <v>0</v>
      </c>
      <c r="EI12" s="209">
        <v>29.3</v>
      </c>
      <c r="EJ12" s="209">
        <v>0</v>
      </c>
      <c r="EK12" s="209">
        <v>0</v>
      </c>
      <c r="EL12" s="209">
        <v>6842.98</v>
      </c>
      <c r="EM12" s="178">
        <f t="shared" ref="EM12:EM16" si="164">EP12-EL12</f>
        <v>0</v>
      </c>
      <c r="EN12" s="210">
        <v>570</v>
      </c>
      <c r="EO12" s="181" t="s">
        <v>275</v>
      </c>
      <c r="EP12" s="212">
        <f t="shared" si="70"/>
        <v>6842.9800000000005</v>
      </c>
      <c r="EQ12" s="209">
        <v>228.18</v>
      </c>
      <c r="ER12" s="209">
        <v>4357.1400000000003</v>
      </c>
      <c r="ES12" s="209">
        <v>0</v>
      </c>
      <c r="ET12" s="209">
        <v>0</v>
      </c>
      <c r="EU12" s="209">
        <v>0</v>
      </c>
      <c r="EV12" s="209">
        <v>0</v>
      </c>
      <c r="EW12" s="209">
        <v>0</v>
      </c>
      <c r="EX12" s="209">
        <v>2.0299999999999998</v>
      </c>
      <c r="EY12" s="209">
        <v>0</v>
      </c>
      <c r="EZ12" s="209">
        <v>0</v>
      </c>
      <c r="FA12" s="64">
        <f t="shared" si="71"/>
        <v>4587.3500000000004</v>
      </c>
      <c r="FB12" s="65"/>
      <c r="FC12" s="65"/>
      <c r="FD12" s="65">
        <f t="shared" si="72"/>
        <v>76.38169090689793</v>
      </c>
      <c r="FE12" s="65">
        <f t="shared" si="73"/>
        <v>0</v>
      </c>
      <c r="FF12" s="65">
        <f t="shared" si="74"/>
        <v>866.66666666666663</v>
      </c>
      <c r="FG12" s="65">
        <v>20</v>
      </c>
      <c r="FH12" s="65">
        <f t="shared" si="75"/>
        <v>140.93333333333334</v>
      </c>
      <c r="FI12" s="65">
        <v>5</v>
      </c>
      <c r="FJ12" s="65">
        <f t="shared" si="145"/>
        <v>424.68019607843132</v>
      </c>
      <c r="FK12" s="65"/>
      <c r="FL12" s="64">
        <f t="shared" si="14"/>
        <v>1533.6618869853291</v>
      </c>
      <c r="FM12" s="66">
        <f t="shared" si="146"/>
        <v>664.41901960784321</v>
      </c>
      <c r="FN12" s="66"/>
      <c r="FO12" s="66">
        <f t="shared" si="76"/>
        <v>199.32570588235296</v>
      </c>
      <c r="FP12" s="67">
        <f t="shared" si="15"/>
        <v>863.74472549019617</v>
      </c>
      <c r="FQ12" s="67">
        <f t="shared" si="16"/>
        <v>2397.4066124755254</v>
      </c>
      <c r="FR12" s="68">
        <f t="shared" si="17"/>
        <v>2189.9433875244749</v>
      </c>
      <c r="FS12" s="209">
        <v>3800.73</v>
      </c>
      <c r="FT12" s="209">
        <v>4693.0200000000004</v>
      </c>
      <c r="FU12" s="209">
        <v>0</v>
      </c>
      <c r="FV12" s="209">
        <v>0</v>
      </c>
      <c r="FW12" s="209">
        <v>0</v>
      </c>
      <c r="FX12" s="209">
        <v>0</v>
      </c>
      <c r="FY12" s="209">
        <v>0</v>
      </c>
      <c r="FZ12" s="209">
        <v>0</v>
      </c>
      <c r="GA12" s="209">
        <v>0</v>
      </c>
      <c r="GB12" s="209">
        <v>0</v>
      </c>
      <c r="GC12" s="209">
        <v>8493.75</v>
      </c>
      <c r="GD12" s="178">
        <f t="shared" ref="GD12:GD16" si="165">GG12-GC12</f>
        <v>0</v>
      </c>
      <c r="GE12" s="210">
        <v>658</v>
      </c>
      <c r="GF12" s="181" t="s">
        <v>275</v>
      </c>
      <c r="GG12" s="64">
        <f t="shared" si="78"/>
        <v>8493.75</v>
      </c>
      <c r="GH12" s="209">
        <v>316.37</v>
      </c>
      <c r="GI12" s="209">
        <v>4357.1400000000003</v>
      </c>
      <c r="GJ12" s="209">
        <v>0</v>
      </c>
      <c r="GK12" s="209">
        <v>0</v>
      </c>
      <c r="GL12" s="209">
        <v>0</v>
      </c>
      <c r="GM12" s="209">
        <v>0</v>
      </c>
      <c r="GN12" s="209">
        <v>0</v>
      </c>
      <c r="GO12" s="209">
        <v>0</v>
      </c>
      <c r="GP12" s="209">
        <v>0</v>
      </c>
      <c r="GQ12" s="209">
        <v>0</v>
      </c>
      <c r="GR12" s="211">
        <f t="shared" si="79"/>
        <v>4673.51</v>
      </c>
      <c r="GS12" s="65"/>
      <c r="GT12" s="65"/>
      <c r="GU12" s="65">
        <f t="shared" si="80"/>
        <v>94.12132134292024</v>
      </c>
      <c r="GV12" s="65">
        <f t="shared" si="81"/>
        <v>0</v>
      </c>
      <c r="GW12" s="65"/>
      <c r="GX12" s="65">
        <v>20</v>
      </c>
      <c r="GY12" s="65">
        <f t="shared" si="83"/>
        <v>184.90588235294118</v>
      </c>
      <c r="GZ12" s="65">
        <v>5</v>
      </c>
      <c r="HA12" s="65">
        <f t="shared" si="147"/>
        <v>358.47794117647061</v>
      </c>
      <c r="HB12" s="65"/>
      <c r="HC12" s="64">
        <f t="shared" si="18"/>
        <v>662.50514487233204</v>
      </c>
      <c r="HD12" s="66">
        <f t="shared" si="148"/>
        <v>866.92019607843133</v>
      </c>
      <c r="HE12" s="66"/>
      <c r="HF12" s="66">
        <f t="shared" si="84"/>
        <v>260.07605882352937</v>
      </c>
      <c r="HG12" s="67">
        <f t="shared" si="19"/>
        <v>1126.9962549019606</v>
      </c>
      <c r="HH12" s="67">
        <f t="shared" si="20"/>
        <v>1789.5013997742926</v>
      </c>
      <c r="HI12" s="68">
        <f t="shared" si="21"/>
        <v>2884.0086002257076</v>
      </c>
      <c r="HJ12" s="205">
        <v>4346.3</v>
      </c>
      <c r="HK12" s="205">
        <v>5685.81</v>
      </c>
      <c r="HL12" s="205">
        <v>0</v>
      </c>
      <c r="HM12" s="205">
        <v>0</v>
      </c>
      <c r="HN12" s="205">
        <v>0</v>
      </c>
      <c r="HO12" s="205">
        <v>0</v>
      </c>
      <c r="HP12" s="205">
        <v>0</v>
      </c>
      <c r="HQ12" s="205">
        <v>0</v>
      </c>
      <c r="HR12" s="205">
        <v>0</v>
      </c>
      <c r="HS12" s="205">
        <v>0</v>
      </c>
      <c r="HT12" s="205">
        <v>10032.11</v>
      </c>
      <c r="HU12" s="178">
        <f t="shared" ref="HU12:HU16" si="166">HX12-HT12</f>
        <v>0</v>
      </c>
      <c r="HV12" s="206">
        <v>775</v>
      </c>
      <c r="HW12" s="181" t="s">
        <v>275</v>
      </c>
      <c r="HX12" s="64">
        <f t="shared" si="86"/>
        <v>10032.11</v>
      </c>
      <c r="HY12" s="205">
        <v>361.78</v>
      </c>
      <c r="HZ12" s="205">
        <v>4357.1400000000003</v>
      </c>
      <c r="IA12" s="205">
        <v>0</v>
      </c>
      <c r="IB12" s="205">
        <v>0</v>
      </c>
      <c r="IC12" s="205">
        <v>0</v>
      </c>
      <c r="ID12" s="205">
        <v>0</v>
      </c>
      <c r="IE12" s="205">
        <v>0</v>
      </c>
      <c r="IF12" s="205">
        <v>0</v>
      </c>
      <c r="IG12" s="205">
        <v>0</v>
      </c>
      <c r="IH12" s="205">
        <v>0</v>
      </c>
      <c r="II12" s="214">
        <f t="shared" si="87"/>
        <v>4718.92</v>
      </c>
      <c r="IJ12" s="65"/>
      <c r="IK12" s="65"/>
      <c r="IL12" s="65">
        <f t="shared" si="88"/>
        <v>111.13026545932885</v>
      </c>
      <c r="IM12" s="65">
        <f t="shared" si="89"/>
        <v>0</v>
      </c>
      <c r="IN12" s="65">
        <f>52000/60</f>
        <v>866.66666666666663</v>
      </c>
      <c r="IO12" s="65">
        <v>20</v>
      </c>
      <c r="IP12" s="65">
        <f t="shared" si="91"/>
        <v>232.05714285714285</v>
      </c>
      <c r="IQ12" s="65">
        <v>5</v>
      </c>
      <c r="IR12" s="65">
        <f t="shared" si="149"/>
        <v>445.62857142857143</v>
      </c>
      <c r="IS12" s="65"/>
      <c r="IT12" s="64">
        <f t="shared" si="22"/>
        <v>1680.4826464117098</v>
      </c>
      <c r="IU12" s="66">
        <f t="shared" si="150"/>
        <v>538.79476190476191</v>
      </c>
      <c r="IV12" s="66"/>
      <c r="IW12" s="66">
        <f t="shared" si="92"/>
        <v>161.63842857142856</v>
      </c>
      <c r="IX12" s="67">
        <f t="shared" si="23"/>
        <v>700.43319047619048</v>
      </c>
      <c r="IY12" s="67">
        <f t="shared" si="24"/>
        <v>2380.9158368879002</v>
      </c>
      <c r="IZ12" s="68">
        <f t="shared" si="25"/>
        <v>2338.0041631120998</v>
      </c>
      <c r="JA12" s="209">
        <v>4088.63</v>
      </c>
      <c r="JB12" s="209">
        <v>5661.39</v>
      </c>
      <c r="JC12" s="209">
        <v>0</v>
      </c>
      <c r="JD12" s="209">
        <v>0</v>
      </c>
      <c r="JE12" s="209">
        <v>0</v>
      </c>
      <c r="JF12" s="209">
        <v>0</v>
      </c>
      <c r="JG12" s="209">
        <v>0</v>
      </c>
      <c r="JH12" s="209">
        <v>0</v>
      </c>
      <c r="JI12" s="209">
        <v>0</v>
      </c>
      <c r="JJ12" s="209">
        <v>0</v>
      </c>
      <c r="JK12" s="209">
        <v>9750.02</v>
      </c>
      <c r="JL12" s="178">
        <f t="shared" ref="JL12:JL16" si="167">JO12-JK12</f>
        <v>0</v>
      </c>
      <c r="JM12" s="210">
        <v>763</v>
      </c>
      <c r="JN12" s="181" t="s">
        <v>275</v>
      </c>
      <c r="JO12" s="64">
        <f t="shared" si="94"/>
        <v>9750.02</v>
      </c>
      <c r="JP12" s="209">
        <v>340.33</v>
      </c>
      <c r="JQ12" s="209">
        <v>4357.1400000000003</v>
      </c>
      <c r="JR12" s="209">
        <v>0</v>
      </c>
      <c r="JS12" s="209">
        <v>0</v>
      </c>
      <c r="JT12" s="209">
        <v>0</v>
      </c>
      <c r="JU12" s="209">
        <v>0</v>
      </c>
      <c r="JV12" s="209">
        <v>0</v>
      </c>
      <c r="JW12" s="209">
        <v>0</v>
      </c>
      <c r="JX12" s="209">
        <v>0</v>
      </c>
      <c r="JY12" s="209">
        <v>0</v>
      </c>
      <c r="JZ12" s="211">
        <f t="shared" si="95"/>
        <v>4697.47</v>
      </c>
      <c r="KA12" s="65"/>
      <c r="KB12" s="65"/>
      <c r="KC12" s="65">
        <f t="shared" si="96"/>
        <v>196.66460862287241</v>
      </c>
      <c r="KD12" s="65">
        <f t="shared" si="97"/>
        <v>0</v>
      </c>
      <c r="KE12" s="65">
        <f t="shared" si="98"/>
        <v>866.66666666666663</v>
      </c>
      <c r="KF12" s="65">
        <v>20</v>
      </c>
      <c r="KG12" s="65"/>
      <c r="KH12" s="65">
        <v>5</v>
      </c>
      <c r="KI12" s="65">
        <f t="shared" si="151"/>
        <v>543.39953271028037</v>
      </c>
      <c r="KJ12" s="65"/>
      <c r="KK12" s="64">
        <f t="shared" si="26"/>
        <v>1631.7308079998193</v>
      </c>
      <c r="KL12" s="66">
        <f t="shared" si="152"/>
        <v>497.32093457943921</v>
      </c>
      <c r="KM12" s="66"/>
      <c r="KN12" s="66">
        <f t="shared" si="99"/>
        <v>149.19628037383177</v>
      </c>
      <c r="KO12" s="67">
        <f t="shared" si="27"/>
        <v>646.51721495327092</v>
      </c>
      <c r="KP12" s="67">
        <f t="shared" si="28"/>
        <v>2278.2480229530902</v>
      </c>
      <c r="KQ12" s="68">
        <f t="shared" si="29"/>
        <v>2419.2219770469101</v>
      </c>
      <c r="KR12" s="209">
        <v>5037.03</v>
      </c>
      <c r="KS12" s="209">
        <v>6365.12</v>
      </c>
      <c r="KT12" s="209">
        <v>0</v>
      </c>
      <c r="KU12" s="209">
        <v>0</v>
      </c>
      <c r="KV12" s="209">
        <v>0</v>
      </c>
      <c r="KW12" s="209">
        <v>0</v>
      </c>
      <c r="KX12" s="209">
        <v>0</v>
      </c>
      <c r="KY12" s="209">
        <v>15.21</v>
      </c>
      <c r="KZ12" s="209">
        <v>0</v>
      </c>
      <c r="LA12" s="209">
        <v>0</v>
      </c>
      <c r="LB12" s="209">
        <v>11417.36</v>
      </c>
      <c r="LC12" s="178">
        <f t="shared" ref="LC12:LC16" si="168">LF12-LB12</f>
        <v>0</v>
      </c>
      <c r="LD12" s="210">
        <v>750</v>
      </c>
      <c r="LE12" s="181" t="s">
        <v>275</v>
      </c>
      <c r="LF12" s="64">
        <f t="shared" si="101"/>
        <v>11417.359999999999</v>
      </c>
      <c r="LG12" s="209">
        <v>419.29</v>
      </c>
      <c r="LH12" s="209">
        <v>4357.1400000000003</v>
      </c>
      <c r="LI12" s="209">
        <v>0</v>
      </c>
      <c r="LJ12" s="209">
        <v>0</v>
      </c>
      <c r="LK12" s="209">
        <v>0</v>
      </c>
      <c r="LL12" s="209">
        <v>0</v>
      </c>
      <c r="LM12" s="209">
        <v>0</v>
      </c>
      <c r="LN12" s="209">
        <v>1.06</v>
      </c>
      <c r="LO12" s="209">
        <v>0</v>
      </c>
      <c r="LP12" s="209">
        <v>0</v>
      </c>
      <c r="LQ12" s="211">
        <f t="shared" si="102"/>
        <v>4777.4900000000007</v>
      </c>
      <c r="LR12" s="65"/>
      <c r="LS12" s="65"/>
      <c r="LT12" s="65">
        <f t="shared" si="103"/>
        <v>116.40144541521408</v>
      </c>
      <c r="LU12" s="65">
        <f t="shared" si="104"/>
        <v>0</v>
      </c>
      <c r="LV12" s="65">
        <f t="shared" si="105"/>
        <v>866.66666666666663</v>
      </c>
      <c r="LW12" s="65">
        <v>20</v>
      </c>
      <c r="LX12" s="65"/>
      <c r="LY12" s="65">
        <v>5</v>
      </c>
      <c r="LZ12" s="65">
        <f t="shared" si="153"/>
        <v>508.03738317757012</v>
      </c>
      <c r="MA12" s="65"/>
      <c r="MB12" s="64">
        <f t="shared" si="30"/>
        <v>1516.1054952594509</v>
      </c>
      <c r="MC12" s="66">
        <f t="shared" si="154"/>
        <v>593.54906542056074</v>
      </c>
      <c r="MD12" s="66"/>
      <c r="ME12" s="66">
        <f t="shared" si="106"/>
        <v>178.06471962616823</v>
      </c>
      <c r="MF12" s="67">
        <f t="shared" si="31"/>
        <v>771.61378504672894</v>
      </c>
      <c r="MG12" s="67">
        <f t="shared" si="32"/>
        <v>2287.7192803061798</v>
      </c>
      <c r="MH12" s="68">
        <f t="shared" si="33"/>
        <v>2489.7707196938209</v>
      </c>
      <c r="MI12" s="209">
        <v>4068.26</v>
      </c>
      <c r="MJ12" s="209">
        <v>4699.96</v>
      </c>
      <c r="MK12" s="209">
        <v>0</v>
      </c>
      <c r="ML12" s="209">
        <v>0</v>
      </c>
      <c r="MM12" s="209">
        <v>0</v>
      </c>
      <c r="MN12" s="209">
        <v>0</v>
      </c>
      <c r="MO12" s="209">
        <v>0</v>
      </c>
      <c r="MP12" s="209">
        <v>0</v>
      </c>
      <c r="MQ12" s="209">
        <v>0</v>
      </c>
      <c r="MR12" s="209">
        <v>0</v>
      </c>
      <c r="MS12" s="209">
        <v>8768.2199999999993</v>
      </c>
      <c r="MT12" s="178">
        <f t="shared" ref="MT12:MT16" si="169">MW12-MS12</f>
        <v>0</v>
      </c>
      <c r="MU12" s="210">
        <v>713</v>
      </c>
      <c r="MV12" s="181" t="s">
        <v>275</v>
      </c>
      <c r="MW12" s="64">
        <f t="shared" si="108"/>
        <v>8768.2200000000012</v>
      </c>
      <c r="MX12" s="209">
        <v>338.65</v>
      </c>
      <c r="MY12" s="209">
        <v>4357.1400000000003</v>
      </c>
      <c r="MZ12" s="209">
        <v>0</v>
      </c>
      <c r="NA12" s="209">
        <v>0</v>
      </c>
      <c r="NB12" s="209">
        <v>0</v>
      </c>
      <c r="NC12" s="209">
        <v>0</v>
      </c>
      <c r="ND12" s="209">
        <v>0</v>
      </c>
      <c r="NE12" s="209">
        <v>0</v>
      </c>
      <c r="NF12" s="209">
        <v>0</v>
      </c>
      <c r="NG12" s="209">
        <v>0</v>
      </c>
      <c r="NH12" s="211">
        <f t="shared" si="109"/>
        <v>4695.79</v>
      </c>
      <c r="NI12" s="65"/>
      <c r="NJ12" s="65"/>
      <c r="NK12" s="65">
        <f t="shared" si="110"/>
        <v>0</v>
      </c>
      <c r="NL12" s="65">
        <f t="shared" si="111"/>
        <v>0</v>
      </c>
      <c r="NM12" s="65"/>
      <c r="NN12" s="65">
        <v>20</v>
      </c>
      <c r="NO12" s="65"/>
      <c r="NP12" s="65">
        <v>0</v>
      </c>
      <c r="NQ12" s="65">
        <f t="shared" si="155"/>
        <v>469.67889908256882</v>
      </c>
      <c r="NR12" s="65"/>
      <c r="NS12" s="64">
        <f t="shared" si="34"/>
        <v>489.67889908256882</v>
      </c>
      <c r="NT12" s="66">
        <f t="shared" si="113"/>
        <v>723.04816513761466</v>
      </c>
      <c r="NU12" s="66"/>
      <c r="NV12" s="66">
        <f t="shared" si="114"/>
        <v>216.9144495412844</v>
      </c>
      <c r="NW12" s="67">
        <f t="shared" si="35"/>
        <v>939.96261467889906</v>
      </c>
      <c r="NX12" s="67">
        <f t="shared" si="36"/>
        <v>1429.6415137614679</v>
      </c>
      <c r="NY12" s="68">
        <f t="shared" si="37"/>
        <v>3266.1484862385323</v>
      </c>
      <c r="NZ12" s="209">
        <v>2302.66</v>
      </c>
      <c r="OA12" s="209">
        <v>4350.07</v>
      </c>
      <c r="OB12" s="209">
        <v>0</v>
      </c>
      <c r="OC12" s="209">
        <v>0</v>
      </c>
      <c r="OD12" s="209">
        <v>0</v>
      </c>
      <c r="OE12" s="209">
        <v>0</v>
      </c>
      <c r="OF12" s="209">
        <v>0</v>
      </c>
      <c r="OG12" s="209">
        <v>0</v>
      </c>
      <c r="OH12" s="209">
        <v>0</v>
      </c>
      <c r="OI12" s="209">
        <v>0</v>
      </c>
      <c r="OJ12" s="209">
        <v>6652.73</v>
      </c>
      <c r="OK12" s="178">
        <f t="shared" si="115"/>
        <v>0</v>
      </c>
      <c r="OL12" s="210">
        <v>645</v>
      </c>
      <c r="OM12" s="181" t="s">
        <v>275</v>
      </c>
      <c r="ON12" s="64">
        <f t="shared" si="116"/>
        <v>6652.73</v>
      </c>
      <c r="OO12" s="209">
        <v>191.67</v>
      </c>
      <c r="OP12" s="209">
        <v>4357.1400000000003</v>
      </c>
      <c r="OQ12" s="209">
        <v>0</v>
      </c>
      <c r="OR12" s="209">
        <v>0</v>
      </c>
      <c r="OS12" s="209">
        <v>0</v>
      </c>
      <c r="OT12" s="209">
        <v>0</v>
      </c>
      <c r="OU12" s="209">
        <v>0</v>
      </c>
      <c r="OV12" s="209">
        <v>0</v>
      </c>
      <c r="OW12" s="209">
        <v>0</v>
      </c>
      <c r="OX12" s="209">
        <v>0</v>
      </c>
      <c r="OY12" s="211">
        <f t="shared" si="117"/>
        <v>4548.8100000000004</v>
      </c>
      <c r="OZ12" s="65"/>
      <c r="PA12" s="65"/>
      <c r="PB12" s="65">
        <f t="shared" si="118"/>
        <v>143.85371589396087</v>
      </c>
      <c r="PC12" s="65">
        <f t="shared" si="119"/>
        <v>0</v>
      </c>
      <c r="PD12" s="65">
        <f t="shared" si="120"/>
        <v>866.66666666666663</v>
      </c>
      <c r="PE12" s="65">
        <v>20</v>
      </c>
      <c r="PF12" s="65">
        <f t="shared" si="121"/>
        <v>32.880000000000003</v>
      </c>
      <c r="PG12" s="65">
        <v>5</v>
      </c>
      <c r="PH12" s="65">
        <f t="shared" si="156"/>
        <v>495.2049090909091</v>
      </c>
      <c r="PI12" s="65"/>
      <c r="PJ12" s="64">
        <f t="shared" si="38"/>
        <v>1563.6052916515366</v>
      </c>
      <c r="PK12" s="66">
        <f t="shared" si="157"/>
        <v>643.25572727272731</v>
      </c>
      <c r="PL12" s="66"/>
      <c r="PM12" s="66">
        <f t="shared" si="122"/>
        <v>192.9767181818182</v>
      </c>
      <c r="PN12" s="67">
        <f t="shared" si="39"/>
        <v>836.23244545454554</v>
      </c>
      <c r="PO12" s="67">
        <f t="shared" si="40"/>
        <v>2399.8377371060824</v>
      </c>
      <c r="PP12" s="68">
        <f t="shared" si="41"/>
        <v>2148.972262893918</v>
      </c>
      <c r="PQ12" s="209">
        <v>2888.27</v>
      </c>
      <c r="PR12" s="209">
        <v>4547.8900000000003</v>
      </c>
      <c r="PS12" s="209">
        <v>0</v>
      </c>
      <c r="PT12" s="209">
        <v>0</v>
      </c>
      <c r="PU12" s="209">
        <v>0</v>
      </c>
      <c r="PV12" s="209">
        <v>0</v>
      </c>
      <c r="PW12" s="209">
        <v>0</v>
      </c>
      <c r="PX12" s="209">
        <v>0</v>
      </c>
      <c r="PY12" s="209">
        <v>0</v>
      </c>
      <c r="PZ12" s="209">
        <v>0</v>
      </c>
      <c r="QA12" s="209">
        <v>7436.16</v>
      </c>
      <c r="QB12" s="178">
        <f t="shared" ref="QB12:QB16" si="170">QE12-QA12</f>
        <v>0</v>
      </c>
      <c r="QC12" s="210">
        <v>664</v>
      </c>
      <c r="QD12" s="181" t="s">
        <v>275</v>
      </c>
      <c r="QE12" s="64">
        <f t="shared" si="124"/>
        <v>7436.16</v>
      </c>
      <c r="QF12" s="209">
        <v>240.42</v>
      </c>
      <c r="QG12" s="209">
        <v>4357.1400000000003</v>
      </c>
      <c r="QH12" s="209">
        <v>0</v>
      </c>
      <c r="QI12" s="209">
        <v>0</v>
      </c>
      <c r="QJ12" s="209">
        <v>0</v>
      </c>
      <c r="QK12" s="209">
        <v>0</v>
      </c>
      <c r="QL12" s="209">
        <v>0</v>
      </c>
      <c r="QM12" s="209">
        <v>0</v>
      </c>
      <c r="QN12" s="209">
        <v>0</v>
      </c>
      <c r="QO12" s="209">
        <v>0</v>
      </c>
      <c r="QP12" s="211">
        <f t="shared" si="125"/>
        <v>4597.5600000000004</v>
      </c>
      <c r="QQ12" s="65"/>
      <c r="QR12" s="65"/>
      <c r="QS12" s="65">
        <f t="shared" si="126"/>
        <v>87.412104816309082</v>
      </c>
      <c r="QT12" s="65">
        <f t="shared" si="127"/>
        <v>0</v>
      </c>
      <c r="QU12" s="65">
        <f t="shared" si="128"/>
        <v>866.66666666666663</v>
      </c>
      <c r="QV12" s="65">
        <v>20</v>
      </c>
      <c r="QW12" s="65">
        <f t="shared" si="129"/>
        <v>18.861818181818183</v>
      </c>
      <c r="QX12" s="65">
        <v>5</v>
      </c>
      <c r="QY12" s="65">
        <f t="shared" si="158"/>
        <v>428.14772727272725</v>
      </c>
      <c r="QZ12" s="65"/>
      <c r="RA12" s="64">
        <f t="shared" si="42"/>
        <v>1426.0883169375211</v>
      </c>
      <c r="RB12" s="66">
        <f t="shared" si="130"/>
        <v>619.2640909090909</v>
      </c>
      <c r="RC12" s="66"/>
      <c r="RD12" s="66">
        <f t="shared" si="131"/>
        <v>185.77922727272727</v>
      </c>
      <c r="RE12" s="67">
        <f t="shared" si="43"/>
        <v>805.04331818181822</v>
      </c>
      <c r="RF12" s="67">
        <f t="shared" si="44"/>
        <v>2231.1316351193391</v>
      </c>
      <c r="RG12" s="68">
        <f t="shared" si="45"/>
        <v>2366.4283648806613</v>
      </c>
      <c r="RH12" s="205">
        <v>1620.56</v>
      </c>
      <c r="RI12" s="205">
        <v>4913.1499999999996</v>
      </c>
      <c r="RJ12" s="205">
        <v>13.06</v>
      </c>
      <c r="RK12" s="205">
        <v>0</v>
      </c>
      <c r="RL12" s="205">
        <v>0</v>
      </c>
      <c r="RM12" s="205">
        <v>0</v>
      </c>
      <c r="RN12" s="205">
        <v>0</v>
      </c>
      <c r="RO12" s="205">
        <v>0</v>
      </c>
      <c r="RP12" s="205">
        <v>0</v>
      </c>
      <c r="RQ12" s="205">
        <v>0</v>
      </c>
      <c r="RR12" s="205">
        <v>6546.77</v>
      </c>
      <c r="RS12" s="178">
        <f t="shared" ref="RS12:RS16" si="171">RV12-RR12</f>
        <v>0</v>
      </c>
      <c r="RT12" s="206">
        <v>659</v>
      </c>
      <c r="RU12" s="181" t="s">
        <v>275</v>
      </c>
      <c r="RV12" s="64">
        <f t="shared" si="133"/>
        <v>6546.7699999999995</v>
      </c>
      <c r="RW12" s="209">
        <v>134.88999999999999</v>
      </c>
      <c r="RX12" s="209">
        <v>4357.1400000000003</v>
      </c>
      <c r="RY12" s="209">
        <v>0.83</v>
      </c>
      <c r="RZ12" s="209">
        <v>0</v>
      </c>
      <c r="SA12" s="209">
        <v>0</v>
      </c>
      <c r="SB12" s="209">
        <v>0</v>
      </c>
      <c r="SC12" s="209">
        <v>0</v>
      </c>
      <c r="SD12" s="209">
        <v>0</v>
      </c>
      <c r="SE12" s="209">
        <v>0</v>
      </c>
      <c r="SF12" s="209">
        <v>0</v>
      </c>
      <c r="SG12" s="211">
        <v>4492.8599999999997</v>
      </c>
      <c r="SH12" s="65"/>
      <c r="SI12" s="65"/>
      <c r="SJ12" s="65">
        <f t="shared" si="134"/>
        <v>64.334493701026645</v>
      </c>
      <c r="SK12" s="65">
        <f t="shared" si="135"/>
        <v>0</v>
      </c>
      <c r="SL12" s="65">
        <f t="shared" si="136"/>
        <v>866.66666666666663</v>
      </c>
      <c r="SM12" s="65">
        <v>20</v>
      </c>
      <c r="SN12" s="65">
        <f t="shared" si="137"/>
        <v>495.92920353982299</v>
      </c>
      <c r="SO12" s="65">
        <v>5</v>
      </c>
      <c r="SP12" s="65">
        <f t="shared" si="159"/>
        <v>428.52876106194691</v>
      </c>
      <c r="SQ12" s="65"/>
      <c r="SR12" s="64">
        <f t="shared" si="46"/>
        <v>1880.4591249694631</v>
      </c>
      <c r="SS12" s="66">
        <f t="shared" si="160"/>
        <v>596.28469026548669</v>
      </c>
      <c r="ST12" s="66"/>
      <c r="SU12" s="66">
        <f t="shared" si="138"/>
        <v>178.885407079646</v>
      </c>
      <c r="SV12" s="67">
        <f t="shared" si="47"/>
        <v>775.17009734513272</v>
      </c>
      <c r="SW12" s="67">
        <f t="shared" si="48"/>
        <v>2655.6292223145956</v>
      </c>
      <c r="SX12" s="68">
        <f t="shared" si="49"/>
        <v>1837.2307776854041</v>
      </c>
      <c r="SY12" s="64">
        <f t="shared" si="139"/>
        <v>96485.750000000015</v>
      </c>
      <c r="SZ12" s="211">
        <f t="shared" si="140"/>
        <v>55604.53</v>
      </c>
      <c r="TA12" s="67">
        <f t="shared" si="141"/>
        <v>23853.577763811845</v>
      </c>
      <c r="TB12" s="68">
        <f t="shared" si="142"/>
        <v>31750.952236188154</v>
      </c>
      <c r="TC12" s="264"/>
      <c r="TD12" s="265"/>
      <c r="TE12" s="265"/>
    </row>
    <row r="13" spans="1:528">
      <c r="A13" s="173" t="s">
        <v>140</v>
      </c>
      <c r="B13" s="175" t="s">
        <v>141</v>
      </c>
      <c r="C13" s="181" t="s">
        <v>275</v>
      </c>
      <c r="D13" s="178">
        <v>0</v>
      </c>
      <c r="E13" s="178">
        <v>0</v>
      </c>
      <c r="F13" s="178">
        <v>0</v>
      </c>
      <c r="G13" s="178">
        <v>0</v>
      </c>
      <c r="H13" s="178">
        <v>0</v>
      </c>
      <c r="I13" s="178">
        <v>0</v>
      </c>
      <c r="J13" s="178">
        <v>0</v>
      </c>
      <c r="K13" s="178">
        <v>0</v>
      </c>
      <c r="L13" s="178">
        <v>0</v>
      </c>
      <c r="M13" s="176">
        <v>0</v>
      </c>
      <c r="N13" s="176">
        <v>0</v>
      </c>
      <c r="O13" s="178">
        <f t="shared" si="161"/>
        <v>0</v>
      </c>
      <c r="P13" s="181">
        <v>0</v>
      </c>
      <c r="Q13" s="64">
        <f t="shared" si="0"/>
        <v>0</v>
      </c>
      <c r="R13" s="178">
        <v>0</v>
      </c>
      <c r="S13" s="178">
        <v>0</v>
      </c>
      <c r="T13" s="178">
        <v>0</v>
      </c>
      <c r="U13" s="178">
        <v>0</v>
      </c>
      <c r="V13" s="178">
        <v>0</v>
      </c>
      <c r="W13" s="178">
        <v>0</v>
      </c>
      <c r="X13" s="178">
        <v>0</v>
      </c>
      <c r="Y13" s="178">
        <v>0</v>
      </c>
      <c r="Z13" s="178">
        <v>0</v>
      </c>
      <c r="AA13" s="178">
        <v>0</v>
      </c>
      <c r="AB13" s="64">
        <f t="shared" si="50"/>
        <v>0</v>
      </c>
      <c r="AC13" s="65"/>
      <c r="AD13" s="65"/>
      <c r="AE13" s="65">
        <f t="shared" si="51"/>
        <v>0</v>
      </c>
      <c r="AF13" s="65">
        <f t="shared" si="1"/>
        <v>0</v>
      </c>
      <c r="AG13" s="65"/>
      <c r="AH13" s="65">
        <v>0</v>
      </c>
      <c r="AI13" s="65"/>
      <c r="AJ13" s="65">
        <v>0</v>
      </c>
      <c r="AK13" s="65"/>
      <c r="AL13" s="65"/>
      <c r="AM13" s="64">
        <f t="shared" si="2"/>
        <v>0</v>
      </c>
      <c r="AN13" s="66"/>
      <c r="AO13" s="66">
        <v>0</v>
      </c>
      <c r="AP13" s="66">
        <f t="shared" si="54"/>
        <v>0</v>
      </c>
      <c r="AQ13" s="67">
        <f t="shared" si="3"/>
        <v>0</v>
      </c>
      <c r="AR13" s="67">
        <f t="shared" si="4"/>
        <v>0</v>
      </c>
      <c r="AS13" s="68">
        <f t="shared" si="5"/>
        <v>0</v>
      </c>
      <c r="AT13" s="178"/>
      <c r="AU13" s="178"/>
      <c r="AV13" s="178"/>
      <c r="AW13" s="178"/>
      <c r="AX13" s="178"/>
      <c r="AY13" s="178"/>
      <c r="AZ13" s="205"/>
      <c r="BA13" s="178"/>
      <c r="BB13" s="178"/>
      <c r="BC13" s="176"/>
      <c r="BD13" s="176"/>
      <c r="BE13" s="178">
        <f t="shared" si="162"/>
        <v>0</v>
      </c>
      <c r="BF13" s="181"/>
      <c r="BG13" s="181" t="s">
        <v>275</v>
      </c>
      <c r="BH13" s="64">
        <f t="shared" si="56"/>
        <v>0</v>
      </c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64">
        <f t="shared" si="57"/>
        <v>0</v>
      </c>
      <c r="BT13" s="65"/>
      <c r="BU13" s="65"/>
      <c r="BV13" s="65">
        <f t="shared" si="58"/>
        <v>0</v>
      </c>
      <c r="BW13" s="65">
        <f t="shared" si="59"/>
        <v>0</v>
      </c>
      <c r="BX13" s="65"/>
      <c r="BY13" s="65"/>
      <c r="BZ13" s="65"/>
      <c r="CA13" s="65"/>
      <c r="CB13" s="65"/>
      <c r="CC13" s="65"/>
      <c r="CD13" s="64">
        <f t="shared" si="6"/>
        <v>0</v>
      </c>
      <c r="CE13" s="66"/>
      <c r="CF13" s="66"/>
      <c r="CG13" s="66">
        <f t="shared" si="62"/>
        <v>0</v>
      </c>
      <c r="CH13" s="67">
        <f t="shared" si="7"/>
        <v>0</v>
      </c>
      <c r="CI13" s="67">
        <f t="shared" si="8"/>
        <v>0</v>
      </c>
      <c r="CJ13" s="68">
        <f t="shared" si="9"/>
        <v>0</v>
      </c>
      <c r="CK13" s="209">
        <v>0</v>
      </c>
      <c r="CL13" s="209">
        <v>620.62</v>
      </c>
      <c r="CM13" s="209">
        <v>0</v>
      </c>
      <c r="CN13" s="209">
        <v>0</v>
      </c>
      <c r="CO13" s="209">
        <v>0</v>
      </c>
      <c r="CP13" s="209">
        <v>0</v>
      </c>
      <c r="CQ13" s="209">
        <v>0</v>
      </c>
      <c r="CR13" s="209">
        <v>0</v>
      </c>
      <c r="CS13" s="209">
        <v>0</v>
      </c>
      <c r="CT13" s="209">
        <v>0</v>
      </c>
      <c r="CU13" s="209">
        <v>620.62</v>
      </c>
      <c r="CV13" s="178">
        <f t="shared" si="163"/>
        <v>0</v>
      </c>
      <c r="CW13" s="210">
        <v>46</v>
      </c>
      <c r="CX13" s="181" t="s">
        <v>275</v>
      </c>
      <c r="CY13" s="64">
        <f t="shared" si="64"/>
        <v>620.62</v>
      </c>
      <c r="CZ13" s="209">
        <v>0</v>
      </c>
      <c r="DA13" s="209">
        <v>338.71</v>
      </c>
      <c r="DB13" s="209">
        <v>0</v>
      </c>
      <c r="DC13" s="209">
        <v>0</v>
      </c>
      <c r="DD13" s="209">
        <v>0</v>
      </c>
      <c r="DE13" s="209">
        <v>0</v>
      </c>
      <c r="DF13" s="209">
        <v>0</v>
      </c>
      <c r="DG13" s="209">
        <v>0</v>
      </c>
      <c r="DH13" s="209">
        <v>0</v>
      </c>
      <c r="DI13" s="209">
        <v>0</v>
      </c>
      <c r="DJ13" s="211">
        <f t="shared" si="65"/>
        <v>338.71</v>
      </c>
      <c r="DK13" s="65"/>
      <c r="DL13" s="65"/>
      <c r="DM13" s="65">
        <f t="shared" si="66"/>
        <v>6.747006764387999</v>
      </c>
      <c r="DN13" s="65">
        <f t="shared" si="67"/>
        <v>0</v>
      </c>
      <c r="DO13" s="65"/>
      <c r="DP13" s="65">
        <v>20</v>
      </c>
      <c r="DQ13" s="65"/>
      <c r="DR13" s="65">
        <v>5</v>
      </c>
      <c r="DS13" s="65">
        <f t="shared" si="143"/>
        <v>428.469696969697</v>
      </c>
      <c r="DT13" s="65"/>
      <c r="DU13" s="64">
        <f t="shared" si="10"/>
        <v>460.216703734085</v>
      </c>
      <c r="DV13" s="66">
        <f t="shared" si="144"/>
        <v>596.35070707070713</v>
      </c>
      <c r="DW13" s="66"/>
      <c r="DX13" s="66">
        <f t="shared" si="68"/>
        <v>178.90521212121214</v>
      </c>
      <c r="DY13" s="67">
        <f t="shared" si="11"/>
        <v>775.25591919191925</v>
      </c>
      <c r="DZ13" s="67">
        <f t="shared" si="12"/>
        <v>1235.4726229260043</v>
      </c>
      <c r="EA13" s="68">
        <f t="shared" si="13"/>
        <v>-896.76262292600427</v>
      </c>
      <c r="EB13" s="209">
        <v>443.52</v>
      </c>
      <c r="EC13" s="209">
        <v>4937.55</v>
      </c>
      <c r="ED13" s="209">
        <v>0</v>
      </c>
      <c r="EE13" s="209">
        <v>0</v>
      </c>
      <c r="EF13" s="209">
        <v>0</v>
      </c>
      <c r="EG13" s="209">
        <v>0</v>
      </c>
      <c r="EH13" s="209">
        <v>0</v>
      </c>
      <c r="EI13" s="209">
        <v>0</v>
      </c>
      <c r="EJ13" s="209">
        <v>0</v>
      </c>
      <c r="EK13" s="209">
        <v>0</v>
      </c>
      <c r="EL13" s="209">
        <v>5381.07</v>
      </c>
      <c r="EM13" s="178">
        <f t="shared" si="164"/>
        <v>0</v>
      </c>
      <c r="EN13" s="210">
        <v>377</v>
      </c>
      <c r="EO13" s="181" t="s">
        <v>275</v>
      </c>
      <c r="EP13" s="212">
        <f t="shared" si="70"/>
        <v>5381.07</v>
      </c>
      <c r="EQ13" s="209">
        <v>36.92</v>
      </c>
      <c r="ER13" s="209">
        <v>3500</v>
      </c>
      <c r="ES13" s="209">
        <v>0</v>
      </c>
      <c r="ET13" s="209">
        <v>0</v>
      </c>
      <c r="EU13" s="209">
        <v>0</v>
      </c>
      <c r="EV13" s="209">
        <v>0</v>
      </c>
      <c r="EW13" s="209">
        <v>0</v>
      </c>
      <c r="EX13" s="209">
        <v>0</v>
      </c>
      <c r="EY13" s="209">
        <v>0</v>
      </c>
      <c r="EZ13" s="209">
        <v>0</v>
      </c>
      <c r="FA13" s="64">
        <f t="shared" si="71"/>
        <v>3536.92</v>
      </c>
      <c r="FB13" s="65"/>
      <c r="FC13" s="65"/>
      <c r="FD13" s="65">
        <f t="shared" si="72"/>
        <v>60.063777110028276</v>
      </c>
      <c r="FE13" s="65">
        <f t="shared" si="73"/>
        <v>0</v>
      </c>
      <c r="FF13" s="65"/>
      <c r="FG13" s="65">
        <v>20</v>
      </c>
      <c r="FH13" s="65">
        <f t="shared" si="75"/>
        <v>140.93333333333334</v>
      </c>
      <c r="FI13" s="65">
        <v>5</v>
      </c>
      <c r="FJ13" s="65">
        <f t="shared" si="145"/>
        <v>424.68019607843132</v>
      </c>
      <c r="FK13" s="65"/>
      <c r="FL13" s="64">
        <f t="shared" si="14"/>
        <v>650.67730652179296</v>
      </c>
      <c r="FM13" s="66">
        <f t="shared" si="146"/>
        <v>664.41901960784321</v>
      </c>
      <c r="FN13" s="66"/>
      <c r="FO13" s="66">
        <f t="shared" si="76"/>
        <v>199.32570588235296</v>
      </c>
      <c r="FP13" s="67">
        <f t="shared" si="15"/>
        <v>863.74472549019617</v>
      </c>
      <c r="FQ13" s="67">
        <f t="shared" si="16"/>
        <v>1514.4220320119891</v>
      </c>
      <c r="FR13" s="68">
        <f t="shared" si="17"/>
        <v>2022.4979679880109</v>
      </c>
      <c r="FS13" s="209">
        <v>102.4</v>
      </c>
      <c r="FT13" s="209">
        <v>7149.2</v>
      </c>
      <c r="FU13" s="209">
        <v>0</v>
      </c>
      <c r="FV13" s="209">
        <v>0</v>
      </c>
      <c r="FW13" s="209">
        <v>0</v>
      </c>
      <c r="FX13" s="209">
        <v>0</v>
      </c>
      <c r="FY13" s="209">
        <v>0</v>
      </c>
      <c r="FZ13" s="209">
        <v>33.299999999999997</v>
      </c>
      <c r="GA13" s="209">
        <v>0</v>
      </c>
      <c r="GB13" s="209">
        <v>0</v>
      </c>
      <c r="GC13" s="209">
        <v>7284.9</v>
      </c>
      <c r="GD13" s="178">
        <f t="shared" si="165"/>
        <v>0</v>
      </c>
      <c r="GE13" s="210">
        <v>456</v>
      </c>
      <c r="GF13" s="181" t="s">
        <v>275</v>
      </c>
      <c r="GG13" s="64">
        <f t="shared" si="78"/>
        <v>7284.9</v>
      </c>
      <c r="GH13" s="209">
        <v>8.52</v>
      </c>
      <c r="GI13" s="209">
        <v>3500</v>
      </c>
      <c r="GJ13" s="209">
        <v>0</v>
      </c>
      <c r="GK13" s="209">
        <v>0</v>
      </c>
      <c r="GL13" s="209">
        <v>0</v>
      </c>
      <c r="GM13" s="209">
        <v>0</v>
      </c>
      <c r="GN13" s="209">
        <v>0</v>
      </c>
      <c r="GO13" s="209">
        <v>2.31</v>
      </c>
      <c r="GP13" s="209">
        <v>0</v>
      </c>
      <c r="GQ13" s="209">
        <v>0</v>
      </c>
      <c r="GR13" s="211">
        <f t="shared" si="79"/>
        <v>3510.83</v>
      </c>
      <c r="GS13" s="65"/>
      <c r="GT13" s="65"/>
      <c r="GU13" s="65">
        <f t="shared" si="80"/>
        <v>80.725758805126063</v>
      </c>
      <c r="GV13" s="65">
        <f t="shared" si="81"/>
        <v>0</v>
      </c>
      <c r="GW13" s="65"/>
      <c r="GX13" s="65">
        <v>20</v>
      </c>
      <c r="GY13" s="65">
        <f t="shared" si="83"/>
        <v>184.90588235294118</v>
      </c>
      <c r="GZ13" s="65">
        <v>5</v>
      </c>
      <c r="HA13" s="65">
        <f t="shared" si="147"/>
        <v>358.47794117647061</v>
      </c>
      <c r="HB13" s="65"/>
      <c r="HC13" s="64">
        <f t="shared" si="18"/>
        <v>649.10958233453789</v>
      </c>
      <c r="HD13" s="66">
        <f t="shared" si="148"/>
        <v>866.92019607843133</v>
      </c>
      <c r="HE13" s="66"/>
      <c r="HF13" s="66">
        <f t="shared" si="84"/>
        <v>260.07605882352937</v>
      </c>
      <c r="HG13" s="67">
        <f t="shared" si="19"/>
        <v>1126.9962549019606</v>
      </c>
      <c r="HH13" s="67">
        <f t="shared" si="20"/>
        <v>1776.1058372364985</v>
      </c>
      <c r="HI13" s="68">
        <f t="shared" si="21"/>
        <v>1734.7241627635015</v>
      </c>
      <c r="HJ13" s="205">
        <v>219.33</v>
      </c>
      <c r="HK13" s="205">
        <v>4603.3999999999996</v>
      </c>
      <c r="HL13" s="205">
        <v>0</v>
      </c>
      <c r="HM13" s="205">
        <v>0</v>
      </c>
      <c r="HN13" s="205">
        <v>0</v>
      </c>
      <c r="HO13" s="205">
        <v>0</v>
      </c>
      <c r="HP13" s="205">
        <v>0</v>
      </c>
      <c r="HQ13" s="205">
        <v>0</v>
      </c>
      <c r="HR13" s="205">
        <v>0</v>
      </c>
      <c r="HS13" s="205">
        <v>0</v>
      </c>
      <c r="HT13" s="205">
        <v>4822.7299999999996</v>
      </c>
      <c r="HU13" s="178">
        <f t="shared" si="166"/>
        <v>0</v>
      </c>
      <c r="HV13" s="206">
        <v>325</v>
      </c>
      <c r="HW13" s="181" t="s">
        <v>275</v>
      </c>
      <c r="HX13" s="64">
        <f t="shared" si="86"/>
        <v>4822.7299999999996</v>
      </c>
      <c r="HY13" s="205">
        <v>18.260000000000002</v>
      </c>
      <c r="HZ13" s="205">
        <v>3500</v>
      </c>
      <c r="IA13" s="205">
        <v>0</v>
      </c>
      <c r="IB13" s="205">
        <v>0</v>
      </c>
      <c r="IC13" s="205">
        <v>0</v>
      </c>
      <c r="ID13" s="205">
        <v>0</v>
      </c>
      <c r="IE13" s="205">
        <v>0</v>
      </c>
      <c r="IF13" s="205">
        <v>0</v>
      </c>
      <c r="IG13" s="205">
        <v>0</v>
      </c>
      <c r="IH13" s="205">
        <v>0</v>
      </c>
      <c r="II13" s="214">
        <f t="shared" si="87"/>
        <v>3518.26</v>
      </c>
      <c r="IJ13" s="65"/>
      <c r="IK13" s="65"/>
      <c r="IL13" s="65">
        <f t="shared" si="88"/>
        <v>53.423583387609277</v>
      </c>
      <c r="IM13" s="65">
        <f t="shared" si="89"/>
        <v>0</v>
      </c>
      <c r="IN13" s="65"/>
      <c r="IO13" s="65">
        <v>20</v>
      </c>
      <c r="IP13" s="65">
        <f t="shared" si="91"/>
        <v>232.05714285714285</v>
      </c>
      <c r="IQ13" s="65">
        <v>5</v>
      </c>
      <c r="IR13" s="65">
        <f t="shared" si="149"/>
        <v>445.62857142857143</v>
      </c>
      <c r="IS13" s="65"/>
      <c r="IT13" s="64">
        <f t="shared" si="22"/>
        <v>756.10929767332357</v>
      </c>
      <c r="IU13" s="66">
        <f t="shared" si="150"/>
        <v>538.79476190476191</v>
      </c>
      <c r="IV13" s="66"/>
      <c r="IW13" s="66">
        <f t="shared" si="92"/>
        <v>161.63842857142856</v>
      </c>
      <c r="IX13" s="67">
        <f t="shared" si="23"/>
        <v>700.43319047619048</v>
      </c>
      <c r="IY13" s="67">
        <f t="shared" si="24"/>
        <v>1456.5424881495142</v>
      </c>
      <c r="IZ13" s="68">
        <f t="shared" si="25"/>
        <v>2061.7175118504861</v>
      </c>
      <c r="JA13" s="209">
        <v>1547.12</v>
      </c>
      <c r="JB13" s="209">
        <v>10294.14</v>
      </c>
      <c r="JC13" s="209">
        <v>0</v>
      </c>
      <c r="JD13" s="209">
        <v>0</v>
      </c>
      <c r="JE13" s="209">
        <v>0</v>
      </c>
      <c r="JF13" s="209">
        <v>0</v>
      </c>
      <c r="JG13" s="209">
        <v>0</v>
      </c>
      <c r="JH13" s="209">
        <v>0</v>
      </c>
      <c r="JI13" s="209">
        <v>0</v>
      </c>
      <c r="JJ13" s="209">
        <v>0</v>
      </c>
      <c r="JK13" s="209">
        <v>11841.26</v>
      </c>
      <c r="JL13" s="178">
        <f t="shared" si="167"/>
        <v>0</v>
      </c>
      <c r="JM13" s="210">
        <v>610</v>
      </c>
      <c r="JN13" s="181" t="s">
        <v>275</v>
      </c>
      <c r="JO13" s="64">
        <f t="shared" si="94"/>
        <v>11841.259999999998</v>
      </c>
      <c r="JP13" s="209">
        <v>128.78</v>
      </c>
      <c r="JQ13" s="209">
        <v>3500</v>
      </c>
      <c r="JR13" s="209">
        <v>0</v>
      </c>
      <c r="JS13" s="209">
        <v>0</v>
      </c>
      <c r="JT13" s="209">
        <v>0</v>
      </c>
      <c r="JU13" s="209">
        <v>0</v>
      </c>
      <c r="JV13" s="209">
        <v>0</v>
      </c>
      <c r="JW13" s="209">
        <v>0</v>
      </c>
      <c r="JX13" s="209">
        <v>0</v>
      </c>
      <c r="JY13" s="209">
        <v>0</v>
      </c>
      <c r="JZ13" s="211">
        <f t="shared" si="95"/>
        <v>3628.78</v>
      </c>
      <c r="KA13" s="65"/>
      <c r="KB13" s="65"/>
      <c r="KC13" s="65">
        <f t="shared" si="96"/>
        <v>238.84635759738688</v>
      </c>
      <c r="KD13" s="65">
        <f t="shared" si="97"/>
        <v>0</v>
      </c>
      <c r="KE13" s="65"/>
      <c r="KF13" s="65">
        <v>20</v>
      </c>
      <c r="KG13" s="65"/>
      <c r="KH13" s="65">
        <v>5</v>
      </c>
      <c r="KI13" s="65">
        <f t="shared" si="151"/>
        <v>543.39953271028037</v>
      </c>
      <c r="KJ13" s="65"/>
      <c r="KK13" s="64">
        <f t="shared" si="26"/>
        <v>807.2458903076672</v>
      </c>
      <c r="KL13" s="66">
        <f t="shared" si="152"/>
        <v>497.32093457943921</v>
      </c>
      <c r="KM13" s="66"/>
      <c r="KN13" s="66">
        <f t="shared" si="99"/>
        <v>149.19628037383177</v>
      </c>
      <c r="KO13" s="67">
        <f t="shared" si="27"/>
        <v>646.51721495327092</v>
      </c>
      <c r="KP13" s="67">
        <f t="shared" si="28"/>
        <v>1453.7631052609381</v>
      </c>
      <c r="KQ13" s="68">
        <f t="shared" si="29"/>
        <v>2175.0168947390621</v>
      </c>
      <c r="KR13" s="209">
        <v>1207.26</v>
      </c>
      <c r="KS13" s="209">
        <v>13285.01</v>
      </c>
      <c r="KT13" s="209">
        <v>0</v>
      </c>
      <c r="KU13" s="209">
        <v>0</v>
      </c>
      <c r="KV13" s="209">
        <v>0</v>
      </c>
      <c r="KW13" s="209">
        <v>0</v>
      </c>
      <c r="KX13" s="209">
        <v>0</v>
      </c>
      <c r="KY13" s="209">
        <v>0</v>
      </c>
      <c r="KZ13" s="209">
        <v>0</v>
      </c>
      <c r="LA13" s="209">
        <v>0</v>
      </c>
      <c r="LB13" s="209">
        <v>14492.27</v>
      </c>
      <c r="LC13" s="178">
        <f t="shared" si="168"/>
        <v>0</v>
      </c>
      <c r="LD13" s="210">
        <v>678</v>
      </c>
      <c r="LE13" s="181" t="s">
        <v>275</v>
      </c>
      <c r="LF13" s="64">
        <f t="shared" si="101"/>
        <v>14492.27</v>
      </c>
      <c r="LG13" s="209">
        <v>100.49</v>
      </c>
      <c r="LH13" s="209">
        <v>3500</v>
      </c>
      <c r="LI13" s="209">
        <v>0</v>
      </c>
      <c r="LJ13" s="209">
        <v>0</v>
      </c>
      <c r="LK13" s="209">
        <v>0</v>
      </c>
      <c r="LL13" s="209">
        <v>0</v>
      </c>
      <c r="LM13" s="209">
        <v>0</v>
      </c>
      <c r="LN13" s="209">
        <v>0</v>
      </c>
      <c r="LO13" s="209">
        <v>0</v>
      </c>
      <c r="LP13" s="209">
        <v>0</v>
      </c>
      <c r="LQ13" s="211">
        <f t="shared" si="102"/>
        <v>3600.49</v>
      </c>
      <c r="LR13" s="65"/>
      <c r="LS13" s="65"/>
      <c r="LT13" s="65">
        <f t="shared" si="103"/>
        <v>147.75054612866236</v>
      </c>
      <c r="LU13" s="65">
        <f t="shared" si="104"/>
        <v>0</v>
      </c>
      <c r="LV13" s="65">
        <f t="shared" si="105"/>
        <v>866.66666666666663</v>
      </c>
      <c r="LW13" s="65">
        <v>20</v>
      </c>
      <c r="LX13" s="65"/>
      <c r="LY13" s="65">
        <v>5</v>
      </c>
      <c r="LZ13" s="65">
        <f t="shared" si="153"/>
        <v>508.03738317757012</v>
      </c>
      <c r="MA13" s="65"/>
      <c r="MB13" s="64">
        <f t="shared" si="30"/>
        <v>1547.4545959728989</v>
      </c>
      <c r="MC13" s="66">
        <f t="shared" si="154"/>
        <v>593.54906542056074</v>
      </c>
      <c r="MD13" s="66"/>
      <c r="ME13" s="66">
        <f t="shared" si="106"/>
        <v>178.06471962616823</v>
      </c>
      <c r="MF13" s="67">
        <f t="shared" si="31"/>
        <v>771.61378504672894</v>
      </c>
      <c r="MG13" s="67">
        <f t="shared" si="32"/>
        <v>2319.0683810196279</v>
      </c>
      <c r="MH13" s="68">
        <f t="shared" si="33"/>
        <v>1281.4216189803719</v>
      </c>
      <c r="MI13" s="209">
        <v>146</v>
      </c>
      <c r="MJ13" s="209">
        <v>4074</v>
      </c>
      <c r="MK13" s="209">
        <v>0</v>
      </c>
      <c r="ML13" s="209">
        <v>0</v>
      </c>
      <c r="MM13" s="209">
        <v>0</v>
      </c>
      <c r="MN13" s="209">
        <v>0</v>
      </c>
      <c r="MO13" s="209">
        <v>0</v>
      </c>
      <c r="MP13" s="209">
        <v>0</v>
      </c>
      <c r="MQ13" s="209">
        <v>0</v>
      </c>
      <c r="MR13" s="209">
        <v>0</v>
      </c>
      <c r="MS13" s="209">
        <v>4220</v>
      </c>
      <c r="MT13" s="178">
        <f t="shared" si="169"/>
        <v>0</v>
      </c>
      <c r="MU13" s="210">
        <v>296</v>
      </c>
      <c r="MV13" s="181" t="s">
        <v>275</v>
      </c>
      <c r="MW13" s="64">
        <f t="shared" si="108"/>
        <v>4220</v>
      </c>
      <c r="MX13" s="209">
        <v>12.15</v>
      </c>
      <c r="MY13" s="209">
        <v>3500</v>
      </c>
      <c r="MZ13" s="209">
        <v>0</v>
      </c>
      <c r="NA13" s="209">
        <v>0</v>
      </c>
      <c r="NB13" s="209">
        <v>0</v>
      </c>
      <c r="NC13" s="209">
        <v>0</v>
      </c>
      <c r="ND13" s="209">
        <v>0</v>
      </c>
      <c r="NE13" s="209">
        <v>0</v>
      </c>
      <c r="NF13" s="209">
        <v>0</v>
      </c>
      <c r="NG13" s="209">
        <v>0</v>
      </c>
      <c r="NH13" s="211">
        <f t="shared" si="109"/>
        <v>3512.15</v>
      </c>
      <c r="NI13" s="65"/>
      <c r="NJ13" s="65"/>
      <c r="NK13" s="65">
        <f t="shared" si="110"/>
        <v>0</v>
      </c>
      <c r="NL13" s="65">
        <f t="shared" si="111"/>
        <v>0</v>
      </c>
      <c r="NM13" s="65"/>
      <c r="NN13" s="65">
        <v>0</v>
      </c>
      <c r="NO13" s="65"/>
      <c r="NP13" s="65">
        <v>0</v>
      </c>
      <c r="NQ13" s="65">
        <f t="shared" si="155"/>
        <v>469.67889908256882</v>
      </c>
      <c r="NR13" s="65"/>
      <c r="NS13" s="64">
        <f t="shared" si="34"/>
        <v>469.67889908256882</v>
      </c>
      <c r="NT13" s="66">
        <f t="shared" si="113"/>
        <v>723.04816513761466</v>
      </c>
      <c r="NU13" s="66"/>
      <c r="NV13" s="66">
        <f t="shared" si="114"/>
        <v>216.9144495412844</v>
      </c>
      <c r="NW13" s="67">
        <f t="shared" si="35"/>
        <v>939.96261467889906</v>
      </c>
      <c r="NX13" s="67">
        <f t="shared" si="36"/>
        <v>1409.6415137614679</v>
      </c>
      <c r="NY13" s="68">
        <f t="shared" si="37"/>
        <v>2102.508486238532</v>
      </c>
      <c r="NZ13" s="209">
        <v>205.36</v>
      </c>
      <c r="OA13" s="209">
        <v>4173.1000000000004</v>
      </c>
      <c r="OB13" s="209">
        <v>0</v>
      </c>
      <c r="OC13" s="209">
        <v>0</v>
      </c>
      <c r="OD13" s="209">
        <v>0</v>
      </c>
      <c r="OE13" s="209">
        <v>0</v>
      </c>
      <c r="OF13" s="209">
        <v>0</v>
      </c>
      <c r="OG13" s="209">
        <v>0</v>
      </c>
      <c r="OH13" s="209">
        <v>0</v>
      </c>
      <c r="OI13" s="209">
        <v>0</v>
      </c>
      <c r="OJ13" s="209">
        <v>4378.46</v>
      </c>
      <c r="OK13" s="178">
        <f t="shared" si="115"/>
        <v>0</v>
      </c>
      <c r="OL13" s="210">
        <v>277</v>
      </c>
      <c r="OM13" s="181" t="s">
        <v>275</v>
      </c>
      <c r="ON13" s="64">
        <f t="shared" si="116"/>
        <v>4378.46</v>
      </c>
      <c r="OO13" s="209">
        <v>17.09</v>
      </c>
      <c r="OP13" s="209">
        <v>3500</v>
      </c>
      <c r="OQ13" s="209">
        <v>0</v>
      </c>
      <c r="OR13" s="209">
        <v>0</v>
      </c>
      <c r="OS13" s="209">
        <v>0</v>
      </c>
      <c r="OT13" s="209">
        <v>0</v>
      </c>
      <c r="OU13" s="209">
        <v>0</v>
      </c>
      <c r="OV13" s="209">
        <v>0</v>
      </c>
      <c r="OW13" s="209">
        <v>0</v>
      </c>
      <c r="OX13" s="209">
        <v>0</v>
      </c>
      <c r="OY13" s="211">
        <f t="shared" si="117"/>
        <v>3517.09</v>
      </c>
      <c r="OZ13" s="65"/>
      <c r="PA13" s="65"/>
      <c r="PB13" s="65">
        <f t="shared" si="118"/>
        <v>94.676582529739221</v>
      </c>
      <c r="PC13" s="65">
        <f t="shared" si="119"/>
        <v>0</v>
      </c>
      <c r="PD13" s="65">
        <f t="shared" si="120"/>
        <v>866.66666666666663</v>
      </c>
      <c r="PE13" s="65">
        <v>20</v>
      </c>
      <c r="PF13" s="65">
        <f t="shared" si="121"/>
        <v>32.880000000000003</v>
      </c>
      <c r="PG13" s="65">
        <v>5</v>
      </c>
      <c r="PH13" s="65">
        <f t="shared" si="156"/>
        <v>495.2049090909091</v>
      </c>
      <c r="PI13" s="65"/>
      <c r="PJ13" s="64">
        <f t="shared" si="38"/>
        <v>1514.428158287315</v>
      </c>
      <c r="PK13" s="66">
        <f t="shared" si="157"/>
        <v>643.25572727272731</v>
      </c>
      <c r="PL13" s="66"/>
      <c r="PM13" s="66">
        <f t="shared" si="122"/>
        <v>192.9767181818182</v>
      </c>
      <c r="PN13" s="67">
        <f t="shared" si="39"/>
        <v>836.23244545454554</v>
      </c>
      <c r="PO13" s="67">
        <f t="shared" si="40"/>
        <v>2350.6606037418605</v>
      </c>
      <c r="PP13" s="68">
        <f t="shared" si="41"/>
        <v>1166.4293962581396</v>
      </c>
      <c r="PQ13" s="209">
        <v>72</v>
      </c>
      <c r="PR13" s="209">
        <v>3040.91</v>
      </c>
      <c r="PS13" s="209">
        <v>0</v>
      </c>
      <c r="PT13" s="209">
        <v>0</v>
      </c>
      <c r="PU13" s="209">
        <v>0</v>
      </c>
      <c r="PV13" s="209">
        <v>0</v>
      </c>
      <c r="PW13" s="209">
        <v>0</v>
      </c>
      <c r="PX13" s="209">
        <v>0</v>
      </c>
      <c r="PY13" s="209">
        <v>0</v>
      </c>
      <c r="PZ13" s="209">
        <v>0</v>
      </c>
      <c r="QA13" s="209">
        <v>3112.91</v>
      </c>
      <c r="QB13" s="178">
        <f t="shared" si="170"/>
        <v>0</v>
      </c>
      <c r="QC13" s="210">
        <v>243</v>
      </c>
      <c r="QD13" s="181" t="s">
        <v>275</v>
      </c>
      <c r="QE13" s="64">
        <f t="shared" si="124"/>
        <v>3112.91</v>
      </c>
      <c r="QF13" s="209">
        <v>5.99</v>
      </c>
      <c r="QG13" s="209">
        <v>3500</v>
      </c>
      <c r="QH13" s="209">
        <v>0</v>
      </c>
      <c r="QI13" s="209">
        <v>0</v>
      </c>
      <c r="QJ13" s="209">
        <v>0</v>
      </c>
      <c r="QK13" s="209">
        <v>0</v>
      </c>
      <c r="QL13" s="209">
        <v>0</v>
      </c>
      <c r="QM13" s="209">
        <v>0</v>
      </c>
      <c r="QN13" s="209">
        <v>0</v>
      </c>
      <c r="QO13" s="209">
        <v>0</v>
      </c>
      <c r="QP13" s="211">
        <f t="shared" si="125"/>
        <v>3505.99</v>
      </c>
      <c r="QQ13" s="65"/>
      <c r="QR13" s="65"/>
      <c r="QS13" s="65">
        <f t="shared" si="126"/>
        <v>36.592275476016745</v>
      </c>
      <c r="QT13" s="65">
        <f t="shared" si="127"/>
        <v>0</v>
      </c>
      <c r="QU13" s="65">
        <f t="shared" si="128"/>
        <v>866.66666666666663</v>
      </c>
      <c r="QV13" s="65">
        <v>20</v>
      </c>
      <c r="QW13" s="65">
        <f t="shared" si="129"/>
        <v>18.861818181818183</v>
      </c>
      <c r="QX13" s="65">
        <v>5</v>
      </c>
      <c r="QY13" s="65">
        <f t="shared" si="158"/>
        <v>428.14772727272725</v>
      </c>
      <c r="QZ13" s="65"/>
      <c r="RA13" s="64">
        <f t="shared" si="42"/>
        <v>1375.2684875972288</v>
      </c>
      <c r="RB13" s="66">
        <f t="shared" si="130"/>
        <v>619.2640909090909</v>
      </c>
      <c r="RC13" s="66"/>
      <c r="RD13" s="66">
        <f t="shared" si="131"/>
        <v>185.77922727272727</v>
      </c>
      <c r="RE13" s="67">
        <f t="shared" si="43"/>
        <v>805.04331818181822</v>
      </c>
      <c r="RF13" s="67">
        <f t="shared" si="44"/>
        <v>2180.3118057790471</v>
      </c>
      <c r="RG13" s="68">
        <f t="shared" si="45"/>
        <v>1325.6781942209527</v>
      </c>
      <c r="RH13" s="205">
        <v>240</v>
      </c>
      <c r="RI13" s="205">
        <v>2554.5100000000002</v>
      </c>
      <c r="RJ13" s="205">
        <v>0</v>
      </c>
      <c r="RK13" s="205">
        <v>0</v>
      </c>
      <c r="RL13" s="205">
        <v>0</v>
      </c>
      <c r="RM13" s="205">
        <v>0</v>
      </c>
      <c r="RN13" s="205">
        <v>0</v>
      </c>
      <c r="RO13" s="205">
        <v>0</v>
      </c>
      <c r="RP13" s="205">
        <v>0</v>
      </c>
      <c r="RQ13" s="205">
        <v>0</v>
      </c>
      <c r="RR13" s="205">
        <v>2794.51</v>
      </c>
      <c r="RS13" s="178">
        <f t="shared" si="171"/>
        <v>0</v>
      </c>
      <c r="RT13" s="206">
        <v>230</v>
      </c>
      <c r="RU13" s="181" t="s">
        <v>275</v>
      </c>
      <c r="RV13" s="64">
        <f t="shared" si="133"/>
        <v>2794.51</v>
      </c>
      <c r="RW13" s="209">
        <v>19.98</v>
      </c>
      <c r="RX13" s="209">
        <v>3500</v>
      </c>
      <c r="RY13" s="209">
        <v>0</v>
      </c>
      <c r="RZ13" s="209">
        <v>0</v>
      </c>
      <c r="SA13" s="209">
        <v>0</v>
      </c>
      <c r="SB13" s="209">
        <v>0</v>
      </c>
      <c r="SC13" s="209">
        <v>0</v>
      </c>
      <c r="SD13" s="209">
        <v>0</v>
      </c>
      <c r="SE13" s="209">
        <v>0</v>
      </c>
      <c r="SF13" s="209">
        <v>0</v>
      </c>
      <c r="SG13" s="211">
        <v>3519.98</v>
      </c>
      <c r="SH13" s="65"/>
      <c r="SI13" s="65"/>
      <c r="SJ13" s="65">
        <f t="shared" si="134"/>
        <v>27.461387217277519</v>
      </c>
      <c r="SK13" s="65">
        <f t="shared" si="135"/>
        <v>0</v>
      </c>
      <c r="SL13" s="65">
        <f t="shared" si="136"/>
        <v>866.66666666666663</v>
      </c>
      <c r="SM13" s="65">
        <v>20</v>
      </c>
      <c r="SN13" s="65">
        <f t="shared" si="137"/>
        <v>495.92920353982299</v>
      </c>
      <c r="SO13" s="65">
        <v>5</v>
      </c>
      <c r="SP13" s="65">
        <f t="shared" si="159"/>
        <v>428.52876106194691</v>
      </c>
      <c r="SQ13" s="65"/>
      <c r="SR13" s="64">
        <f t="shared" si="46"/>
        <v>1843.586018485714</v>
      </c>
      <c r="SS13" s="66">
        <f t="shared" si="160"/>
        <v>596.28469026548669</v>
      </c>
      <c r="ST13" s="66"/>
      <c r="SU13" s="66">
        <f t="shared" si="138"/>
        <v>178.885407079646</v>
      </c>
      <c r="SV13" s="67">
        <f t="shared" si="47"/>
        <v>775.17009734513272</v>
      </c>
      <c r="SW13" s="67">
        <f t="shared" si="48"/>
        <v>2618.7561158308467</v>
      </c>
      <c r="SX13" s="68">
        <f t="shared" si="49"/>
        <v>901.22388416915328</v>
      </c>
      <c r="SY13" s="64">
        <f t="shared" si="139"/>
        <v>58948.73</v>
      </c>
      <c r="SZ13" s="211">
        <f t="shared" si="140"/>
        <v>32189.200000000001</v>
      </c>
      <c r="TA13" s="67">
        <f t="shared" si="141"/>
        <v>18314.744505717794</v>
      </c>
      <c r="TB13" s="68">
        <f t="shared" si="142"/>
        <v>13874.455494282207</v>
      </c>
      <c r="TC13" s="264"/>
      <c r="TD13" s="265"/>
      <c r="TE13" s="265"/>
    </row>
    <row r="14" spans="1:528">
      <c r="A14" s="173" t="s">
        <v>142</v>
      </c>
      <c r="B14" s="175" t="s">
        <v>143</v>
      </c>
      <c r="C14" s="181" t="s">
        <v>275</v>
      </c>
      <c r="D14" s="178">
        <v>0</v>
      </c>
      <c r="E14" s="178">
        <v>0</v>
      </c>
      <c r="F14" s="178">
        <v>0</v>
      </c>
      <c r="G14" s="178">
        <v>0</v>
      </c>
      <c r="H14" s="178">
        <v>0</v>
      </c>
      <c r="I14" s="178">
        <v>0</v>
      </c>
      <c r="J14" s="178">
        <v>0</v>
      </c>
      <c r="K14" s="178">
        <v>0</v>
      </c>
      <c r="L14" s="178">
        <v>0</v>
      </c>
      <c r="M14" s="176">
        <v>0</v>
      </c>
      <c r="N14" s="178">
        <v>0</v>
      </c>
      <c r="O14" s="178">
        <f t="shared" si="161"/>
        <v>0</v>
      </c>
      <c r="P14" s="181">
        <v>0</v>
      </c>
      <c r="Q14" s="64">
        <f t="shared" si="0"/>
        <v>0</v>
      </c>
      <c r="R14" s="178">
        <v>0</v>
      </c>
      <c r="S14" s="178">
        <v>0</v>
      </c>
      <c r="T14" s="178">
        <v>0</v>
      </c>
      <c r="U14" s="178">
        <v>0</v>
      </c>
      <c r="V14" s="178">
        <v>0</v>
      </c>
      <c r="W14" s="178">
        <v>0</v>
      </c>
      <c r="X14" s="178">
        <v>0</v>
      </c>
      <c r="Y14" s="178">
        <v>0</v>
      </c>
      <c r="Z14" s="178">
        <v>0</v>
      </c>
      <c r="AA14" s="178">
        <v>0</v>
      </c>
      <c r="AB14" s="64">
        <f t="shared" si="50"/>
        <v>0</v>
      </c>
      <c r="AC14" s="65"/>
      <c r="AD14" s="65"/>
      <c r="AE14" s="65">
        <f t="shared" si="51"/>
        <v>0</v>
      </c>
      <c r="AF14" s="65">
        <f t="shared" si="1"/>
        <v>0</v>
      </c>
      <c r="AG14" s="65"/>
      <c r="AH14" s="65">
        <v>0</v>
      </c>
      <c r="AI14" s="65"/>
      <c r="AJ14" s="65">
        <v>0</v>
      </c>
      <c r="AK14" s="65"/>
      <c r="AL14" s="65"/>
      <c r="AM14" s="64">
        <f t="shared" si="2"/>
        <v>0</v>
      </c>
      <c r="AN14" s="66"/>
      <c r="AO14" s="66">
        <v>0</v>
      </c>
      <c r="AP14" s="66">
        <f t="shared" si="54"/>
        <v>0</v>
      </c>
      <c r="AQ14" s="67">
        <f t="shared" si="3"/>
        <v>0</v>
      </c>
      <c r="AR14" s="67">
        <f t="shared" si="4"/>
        <v>0</v>
      </c>
      <c r="AS14" s="68">
        <f t="shared" si="5"/>
        <v>0</v>
      </c>
      <c r="AT14" s="205">
        <v>571.63</v>
      </c>
      <c r="AU14" s="205">
        <v>3145.9</v>
      </c>
      <c r="AV14" s="205">
        <v>37</v>
      </c>
      <c r="AW14" s="205">
        <v>0</v>
      </c>
      <c r="AX14" s="205">
        <v>1235.6199999999999</v>
      </c>
      <c r="AY14" s="205">
        <v>0</v>
      </c>
      <c r="AZ14" s="205">
        <v>0</v>
      </c>
      <c r="BA14" s="205">
        <v>0</v>
      </c>
      <c r="BB14" s="205">
        <v>0</v>
      </c>
      <c r="BC14" s="205">
        <v>0</v>
      </c>
      <c r="BD14" s="205">
        <v>4990.1499999999996</v>
      </c>
      <c r="BE14" s="178">
        <f t="shared" si="162"/>
        <v>0</v>
      </c>
      <c r="BF14" s="206">
        <v>213</v>
      </c>
      <c r="BG14" s="181" t="s">
        <v>275</v>
      </c>
      <c r="BH14" s="64">
        <f t="shared" si="56"/>
        <v>4990.1499999999996</v>
      </c>
      <c r="BI14" s="205">
        <v>47.58</v>
      </c>
      <c r="BJ14" s="205">
        <v>3500</v>
      </c>
      <c r="BK14" s="205">
        <v>2.36</v>
      </c>
      <c r="BL14" s="205">
        <v>0</v>
      </c>
      <c r="BM14" s="205">
        <v>80.08</v>
      </c>
      <c r="BN14" s="205">
        <v>0</v>
      </c>
      <c r="BO14" s="205">
        <v>0</v>
      </c>
      <c r="BP14" s="205">
        <v>0</v>
      </c>
      <c r="BQ14" s="205">
        <v>0</v>
      </c>
      <c r="BR14" s="205">
        <v>0</v>
      </c>
      <c r="BS14" s="64">
        <f t="shared" si="57"/>
        <v>3630.02</v>
      </c>
      <c r="BT14" s="65"/>
      <c r="BU14" s="65"/>
      <c r="BV14" s="65">
        <f t="shared" si="58"/>
        <v>54.730544160060781</v>
      </c>
      <c r="BW14" s="65">
        <f t="shared" si="59"/>
        <v>0</v>
      </c>
      <c r="BX14" s="65"/>
      <c r="BY14" s="65">
        <v>20</v>
      </c>
      <c r="BZ14" s="65"/>
      <c r="CA14" s="65">
        <v>5</v>
      </c>
      <c r="CB14" s="65">
        <f t="shared" si="60"/>
        <v>391.015625</v>
      </c>
      <c r="CC14" s="65"/>
      <c r="CD14" s="64">
        <f t="shared" si="6"/>
        <v>470.74616916006079</v>
      </c>
      <c r="CE14" s="66">
        <f t="shared" si="61"/>
        <v>665.21208333333334</v>
      </c>
      <c r="CF14" s="66"/>
      <c r="CG14" s="66">
        <f t="shared" si="62"/>
        <v>199.563625</v>
      </c>
      <c r="CH14" s="67">
        <f t="shared" si="7"/>
        <v>864.77570833333334</v>
      </c>
      <c r="CI14" s="67">
        <f t="shared" si="8"/>
        <v>1335.5218774933942</v>
      </c>
      <c r="CJ14" s="68">
        <f t="shared" si="9"/>
        <v>2294.4981225066058</v>
      </c>
      <c r="CK14" s="209">
        <v>1685.64</v>
      </c>
      <c r="CL14" s="209">
        <v>7847.44</v>
      </c>
      <c r="CM14" s="209">
        <v>0</v>
      </c>
      <c r="CN14" s="209">
        <v>0</v>
      </c>
      <c r="CO14" s="209">
        <v>2787.6</v>
      </c>
      <c r="CP14" s="209">
        <v>0</v>
      </c>
      <c r="CQ14" s="209">
        <v>0</v>
      </c>
      <c r="CR14" s="209">
        <v>0</v>
      </c>
      <c r="CS14" s="209">
        <v>0</v>
      </c>
      <c r="CT14" s="209">
        <v>0</v>
      </c>
      <c r="CU14" s="209">
        <v>12320.68</v>
      </c>
      <c r="CV14" s="178">
        <f t="shared" si="163"/>
        <v>0</v>
      </c>
      <c r="CW14" s="210">
        <v>490</v>
      </c>
      <c r="CX14" s="181" t="s">
        <v>275</v>
      </c>
      <c r="CY14" s="64">
        <f t="shared" si="64"/>
        <v>12320.68</v>
      </c>
      <c r="CZ14" s="209">
        <v>140.32</v>
      </c>
      <c r="DA14" s="209">
        <v>3500</v>
      </c>
      <c r="DB14" s="209">
        <v>0</v>
      </c>
      <c r="DC14" s="209">
        <v>0</v>
      </c>
      <c r="DD14" s="209">
        <v>180.58</v>
      </c>
      <c r="DE14" s="209">
        <v>0</v>
      </c>
      <c r="DF14" s="209">
        <v>0</v>
      </c>
      <c r="DG14" s="209">
        <v>0</v>
      </c>
      <c r="DH14" s="209">
        <v>0</v>
      </c>
      <c r="DI14" s="209">
        <v>0</v>
      </c>
      <c r="DJ14" s="211">
        <f t="shared" si="65"/>
        <v>3820.9</v>
      </c>
      <c r="DK14" s="65"/>
      <c r="DL14" s="65"/>
      <c r="DM14" s="65">
        <f t="shared" si="66"/>
        <v>133.94301070197534</v>
      </c>
      <c r="DN14" s="65">
        <f t="shared" si="67"/>
        <v>0</v>
      </c>
      <c r="DO14" s="65"/>
      <c r="DP14" s="65">
        <v>20</v>
      </c>
      <c r="DQ14" s="65"/>
      <c r="DR14" s="65">
        <v>5</v>
      </c>
      <c r="DS14" s="65">
        <f t="shared" si="143"/>
        <v>428.469696969697</v>
      </c>
      <c r="DT14" s="65"/>
      <c r="DU14" s="64">
        <f t="shared" si="10"/>
        <v>587.41270767167236</v>
      </c>
      <c r="DV14" s="66">
        <f t="shared" si="144"/>
        <v>596.35070707070713</v>
      </c>
      <c r="DW14" s="66"/>
      <c r="DX14" s="66">
        <f t="shared" si="68"/>
        <v>178.90521212121214</v>
      </c>
      <c r="DY14" s="67">
        <f t="shared" si="11"/>
        <v>775.25591919191925</v>
      </c>
      <c r="DZ14" s="67">
        <f t="shared" si="12"/>
        <v>1362.6686268635917</v>
      </c>
      <c r="EA14" s="68">
        <f t="shared" si="13"/>
        <v>2458.2313731364084</v>
      </c>
      <c r="EB14" s="209">
        <v>1627.3</v>
      </c>
      <c r="EC14" s="209">
        <v>9184.31</v>
      </c>
      <c r="ED14" s="209">
        <v>69.7</v>
      </c>
      <c r="EE14" s="209">
        <v>0</v>
      </c>
      <c r="EF14" s="209">
        <v>3677.34</v>
      </c>
      <c r="EG14" s="209">
        <v>0</v>
      </c>
      <c r="EH14" s="209">
        <v>0</v>
      </c>
      <c r="EI14" s="209">
        <v>0</v>
      </c>
      <c r="EJ14" s="209">
        <v>0</v>
      </c>
      <c r="EK14" s="209">
        <v>0</v>
      </c>
      <c r="EL14" s="209">
        <v>14558.65</v>
      </c>
      <c r="EM14" s="178">
        <f t="shared" si="164"/>
        <v>0</v>
      </c>
      <c r="EN14" s="210">
        <v>601</v>
      </c>
      <c r="EO14" s="181" t="s">
        <v>275</v>
      </c>
      <c r="EP14" s="212">
        <f t="shared" si="70"/>
        <v>14558.65</v>
      </c>
      <c r="EQ14" s="209">
        <v>135.46</v>
      </c>
      <c r="ER14" s="209">
        <v>3500</v>
      </c>
      <c r="ES14" s="209">
        <v>4.45</v>
      </c>
      <c r="ET14" s="209">
        <v>0</v>
      </c>
      <c r="EU14" s="209">
        <v>238.2</v>
      </c>
      <c r="EV14" s="209">
        <v>0</v>
      </c>
      <c r="EW14" s="209">
        <v>0</v>
      </c>
      <c r="EX14" s="209">
        <v>0</v>
      </c>
      <c r="EY14" s="209">
        <v>0</v>
      </c>
      <c r="EZ14" s="209">
        <v>0</v>
      </c>
      <c r="FA14" s="64">
        <f t="shared" si="71"/>
        <v>3878.1099999999997</v>
      </c>
      <c r="FB14" s="65"/>
      <c r="FC14" s="65"/>
      <c r="FD14" s="65">
        <f t="shared" si="72"/>
        <v>162.50439199321198</v>
      </c>
      <c r="FE14" s="65">
        <f t="shared" si="73"/>
        <v>0</v>
      </c>
      <c r="FF14" s="65"/>
      <c r="FG14" s="65">
        <v>20</v>
      </c>
      <c r="FH14" s="65">
        <f t="shared" si="75"/>
        <v>140.93333333333334</v>
      </c>
      <c r="FI14" s="65">
        <v>5</v>
      </c>
      <c r="FJ14" s="65">
        <f t="shared" si="145"/>
        <v>424.68019607843132</v>
      </c>
      <c r="FK14" s="65"/>
      <c r="FL14" s="64">
        <f t="shared" si="14"/>
        <v>753.11792140497664</v>
      </c>
      <c r="FM14" s="66">
        <f t="shared" si="146"/>
        <v>664.41901960784321</v>
      </c>
      <c r="FN14" s="66"/>
      <c r="FO14" s="66">
        <f t="shared" si="76"/>
        <v>199.32570588235296</v>
      </c>
      <c r="FP14" s="67">
        <f t="shared" si="15"/>
        <v>863.74472549019617</v>
      </c>
      <c r="FQ14" s="67">
        <f t="shared" si="16"/>
        <v>1616.8626468951729</v>
      </c>
      <c r="FR14" s="68">
        <f t="shared" si="17"/>
        <v>2261.2473531048267</v>
      </c>
      <c r="FS14" s="209">
        <v>1113.53</v>
      </c>
      <c r="FT14" s="209">
        <v>7958.09</v>
      </c>
      <c r="FU14" s="209">
        <v>65.75</v>
      </c>
      <c r="FV14" s="209">
        <v>0</v>
      </c>
      <c r="FW14" s="209">
        <v>2469.94</v>
      </c>
      <c r="FX14" s="209">
        <v>0</v>
      </c>
      <c r="FY14" s="209">
        <v>0</v>
      </c>
      <c r="FZ14" s="209">
        <v>0</v>
      </c>
      <c r="GA14" s="209">
        <v>0</v>
      </c>
      <c r="GB14" s="209">
        <v>0</v>
      </c>
      <c r="GC14" s="209">
        <v>11607.31</v>
      </c>
      <c r="GD14" s="178">
        <f t="shared" si="165"/>
        <v>0</v>
      </c>
      <c r="GE14" s="210">
        <v>499</v>
      </c>
      <c r="GF14" s="181" t="s">
        <v>275</v>
      </c>
      <c r="GG14" s="64">
        <f t="shared" si="78"/>
        <v>11607.310000000001</v>
      </c>
      <c r="GH14" s="209">
        <v>92.69</v>
      </c>
      <c r="GI14" s="209">
        <v>3500</v>
      </c>
      <c r="GJ14" s="209">
        <v>4.2</v>
      </c>
      <c r="GK14" s="209">
        <v>0</v>
      </c>
      <c r="GL14" s="209">
        <v>159.69</v>
      </c>
      <c r="GM14" s="209">
        <v>0</v>
      </c>
      <c r="GN14" s="209">
        <v>0</v>
      </c>
      <c r="GO14" s="209">
        <v>0</v>
      </c>
      <c r="GP14" s="209">
        <v>0</v>
      </c>
      <c r="GQ14" s="209">
        <v>0</v>
      </c>
      <c r="GR14" s="211">
        <f t="shared" si="79"/>
        <v>3756.58</v>
      </c>
      <c r="GS14" s="65"/>
      <c r="GT14" s="65"/>
      <c r="GU14" s="65">
        <f t="shared" si="80"/>
        <v>128.62344128763991</v>
      </c>
      <c r="GV14" s="65">
        <f t="shared" si="81"/>
        <v>0</v>
      </c>
      <c r="GW14" s="65"/>
      <c r="GX14" s="65">
        <v>20</v>
      </c>
      <c r="GY14" s="65">
        <f t="shared" si="83"/>
        <v>184.90588235294118</v>
      </c>
      <c r="GZ14" s="65">
        <v>5</v>
      </c>
      <c r="HA14" s="65">
        <f t="shared" si="147"/>
        <v>358.47794117647061</v>
      </c>
      <c r="HB14" s="65"/>
      <c r="HC14" s="64">
        <f t="shared" si="18"/>
        <v>697.00726481705169</v>
      </c>
      <c r="HD14" s="66">
        <f t="shared" si="148"/>
        <v>866.92019607843133</v>
      </c>
      <c r="HE14" s="66"/>
      <c r="HF14" s="66">
        <f t="shared" si="84"/>
        <v>260.07605882352937</v>
      </c>
      <c r="HG14" s="67">
        <f t="shared" si="19"/>
        <v>1126.9962549019606</v>
      </c>
      <c r="HH14" s="67">
        <f t="shared" si="20"/>
        <v>1824.0035197190123</v>
      </c>
      <c r="HI14" s="68">
        <f t="shared" si="21"/>
        <v>1932.5764802809877</v>
      </c>
      <c r="HJ14" s="205">
        <v>1882.98</v>
      </c>
      <c r="HK14" s="205">
        <v>7976.89</v>
      </c>
      <c r="HL14" s="205">
        <v>66.22</v>
      </c>
      <c r="HM14" s="205">
        <v>0</v>
      </c>
      <c r="HN14" s="205">
        <v>2207.14</v>
      </c>
      <c r="HO14" s="205">
        <v>0</v>
      </c>
      <c r="HP14" s="205">
        <v>0</v>
      </c>
      <c r="HQ14" s="205">
        <v>0</v>
      </c>
      <c r="HR14" s="205">
        <v>0</v>
      </c>
      <c r="HS14" s="205">
        <v>0</v>
      </c>
      <c r="HT14" s="205">
        <v>12133.23</v>
      </c>
      <c r="HU14" s="178">
        <f t="shared" si="166"/>
        <v>0</v>
      </c>
      <c r="HV14" s="206">
        <v>494</v>
      </c>
      <c r="HW14" s="181" t="s">
        <v>275</v>
      </c>
      <c r="HX14" s="64">
        <f t="shared" si="86"/>
        <v>12133.23</v>
      </c>
      <c r="HY14" s="205">
        <v>156.74</v>
      </c>
      <c r="HZ14" s="205">
        <v>3500</v>
      </c>
      <c r="IA14" s="205">
        <v>4.2300000000000004</v>
      </c>
      <c r="IB14" s="205">
        <v>0</v>
      </c>
      <c r="IC14" s="205">
        <v>142.83000000000001</v>
      </c>
      <c r="ID14" s="205">
        <v>0</v>
      </c>
      <c r="IE14" s="205">
        <v>0</v>
      </c>
      <c r="IF14" s="205">
        <v>0</v>
      </c>
      <c r="IG14" s="205">
        <v>0</v>
      </c>
      <c r="IH14" s="205">
        <v>0</v>
      </c>
      <c r="II14" s="214">
        <f t="shared" si="87"/>
        <v>3803.7999999999997</v>
      </c>
      <c r="IJ14" s="65"/>
      <c r="IK14" s="65"/>
      <c r="IL14" s="65">
        <f t="shared" si="88"/>
        <v>134.40533155827563</v>
      </c>
      <c r="IM14" s="65">
        <f t="shared" si="89"/>
        <v>0</v>
      </c>
      <c r="IN14" s="65"/>
      <c r="IO14" s="65">
        <v>20</v>
      </c>
      <c r="IP14" s="65">
        <f t="shared" si="91"/>
        <v>232.05714285714285</v>
      </c>
      <c r="IQ14" s="65">
        <v>5</v>
      </c>
      <c r="IR14" s="65">
        <f t="shared" si="149"/>
        <v>445.62857142857143</v>
      </c>
      <c r="IS14" s="65"/>
      <c r="IT14" s="64">
        <f t="shared" si="22"/>
        <v>837.09104584398983</v>
      </c>
      <c r="IU14" s="66">
        <f t="shared" si="150"/>
        <v>538.79476190476191</v>
      </c>
      <c r="IV14" s="66"/>
      <c r="IW14" s="66">
        <f t="shared" si="92"/>
        <v>161.63842857142856</v>
      </c>
      <c r="IX14" s="67">
        <f t="shared" si="23"/>
        <v>700.43319047619048</v>
      </c>
      <c r="IY14" s="67">
        <f t="shared" si="24"/>
        <v>1537.5242363201803</v>
      </c>
      <c r="IZ14" s="68">
        <f t="shared" si="25"/>
        <v>2266.2757636798196</v>
      </c>
      <c r="JA14" s="209">
        <v>1749.41</v>
      </c>
      <c r="JB14" s="209">
        <v>10151.11</v>
      </c>
      <c r="JC14" s="209">
        <v>0</v>
      </c>
      <c r="JD14" s="209">
        <v>0</v>
      </c>
      <c r="JE14" s="209">
        <v>1577.56</v>
      </c>
      <c r="JF14" s="209">
        <v>0</v>
      </c>
      <c r="JG14" s="209">
        <v>0</v>
      </c>
      <c r="JH14" s="209">
        <v>0</v>
      </c>
      <c r="JI14" s="209">
        <v>0</v>
      </c>
      <c r="JJ14" s="209">
        <v>0</v>
      </c>
      <c r="JK14" s="209">
        <v>13478.08</v>
      </c>
      <c r="JL14" s="178">
        <f t="shared" si="167"/>
        <v>0</v>
      </c>
      <c r="JM14" s="210">
        <v>501</v>
      </c>
      <c r="JN14" s="181" t="s">
        <v>275</v>
      </c>
      <c r="JO14" s="64">
        <f t="shared" si="94"/>
        <v>13478.08</v>
      </c>
      <c r="JP14" s="209">
        <v>145.62</v>
      </c>
      <c r="JQ14" s="209">
        <v>3500</v>
      </c>
      <c r="JR14" s="209">
        <v>0</v>
      </c>
      <c r="JS14" s="209">
        <v>0</v>
      </c>
      <c r="JT14" s="209">
        <v>102.25</v>
      </c>
      <c r="JU14" s="209">
        <v>0</v>
      </c>
      <c r="JV14" s="209">
        <v>0</v>
      </c>
      <c r="JW14" s="209">
        <v>0</v>
      </c>
      <c r="JX14" s="209">
        <v>0</v>
      </c>
      <c r="JY14" s="209">
        <v>0</v>
      </c>
      <c r="JZ14" s="211">
        <f t="shared" si="95"/>
        <v>3747.87</v>
      </c>
      <c r="KA14" s="65"/>
      <c r="KB14" s="65"/>
      <c r="KC14" s="65">
        <f t="shared" si="96"/>
        <v>271.86214266101649</v>
      </c>
      <c r="KD14" s="65">
        <f t="shared" si="97"/>
        <v>0</v>
      </c>
      <c r="KE14" s="65"/>
      <c r="KF14" s="65">
        <v>20</v>
      </c>
      <c r="KG14" s="65"/>
      <c r="KH14" s="65">
        <v>5</v>
      </c>
      <c r="KI14" s="65">
        <f t="shared" si="151"/>
        <v>543.39953271028037</v>
      </c>
      <c r="KJ14" s="65"/>
      <c r="KK14" s="64">
        <f t="shared" si="26"/>
        <v>840.26167537129686</v>
      </c>
      <c r="KL14" s="66">
        <f t="shared" si="152"/>
        <v>497.32093457943921</v>
      </c>
      <c r="KM14" s="66"/>
      <c r="KN14" s="66">
        <f t="shared" si="99"/>
        <v>149.19628037383177</v>
      </c>
      <c r="KO14" s="67">
        <f t="shared" si="27"/>
        <v>646.51721495327092</v>
      </c>
      <c r="KP14" s="67">
        <f t="shared" si="28"/>
        <v>1486.7788903245678</v>
      </c>
      <c r="KQ14" s="68">
        <f t="shared" si="29"/>
        <v>2261.0911096754321</v>
      </c>
      <c r="KR14" s="209">
        <v>1944.11</v>
      </c>
      <c r="KS14" s="209">
        <v>12858.36</v>
      </c>
      <c r="KT14" s="209">
        <v>58.6</v>
      </c>
      <c r="KU14" s="209">
        <v>0</v>
      </c>
      <c r="KV14" s="209">
        <v>3474.24</v>
      </c>
      <c r="KW14" s="209">
        <v>0</v>
      </c>
      <c r="KX14" s="209">
        <v>0</v>
      </c>
      <c r="KY14" s="209">
        <v>16.32</v>
      </c>
      <c r="KZ14" s="209">
        <v>0</v>
      </c>
      <c r="LA14" s="209">
        <v>0</v>
      </c>
      <c r="LB14" s="209">
        <v>18351.63</v>
      </c>
      <c r="LC14" s="178">
        <f t="shared" si="168"/>
        <v>0</v>
      </c>
      <c r="LD14" s="210">
        <v>705</v>
      </c>
      <c r="LE14" s="181" t="s">
        <v>275</v>
      </c>
      <c r="LF14" s="64">
        <f t="shared" si="101"/>
        <v>18351.63</v>
      </c>
      <c r="LG14" s="209">
        <v>161.83000000000001</v>
      </c>
      <c r="LH14" s="209">
        <v>3500</v>
      </c>
      <c r="LI14" s="209">
        <v>3.74</v>
      </c>
      <c r="LJ14" s="209">
        <v>0</v>
      </c>
      <c r="LK14" s="209">
        <v>224.69</v>
      </c>
      <c r="LL14" s="209">
        <v>0</v>
      </c>
      <c r="LM14" s="209">
        <v>0</v>
      </c>
      <c r="LN14" s="209">
        <v>1.1299999999999999</v>
      </c>
      <c r="LO14" s="209">
        <v>0</v>
      </c>
      <c r="LP14" s="209">
        <v>0</v>
      </c>
      <c r="LQ14" s="211">
        <f t="shared" si="102"/>
        <v>3891.39</v>
      </c>
      <c r="LR14" s="65"/>
      <c r="LS14" s="65"/>
      <c r="LT14" s="65">
        <f t="shared" si="103"/>
        <v>187.0972149187908</v>
      </c>
      <c r="LU14" s="65">
        <f t="shared" si="104"/>
        <v>0</v>
      </c>
      <c r="LV14" s="65">
        <f t="shared" si="105"/>
        <v>866.66666666666663</v>
      </c>
      <c r="LW14" s="65">
        <v>20</v>
      </c>
      <c r="LX14" s="65"/>
      <c r="LY14" s="65">
        <v>5</v>
      </c>
      <c r="LZ14" s="65">
        <f t="shared" si="153"/>
        <v>508.03738317757012</v>
      </c>
      <c r="MA14" s="65"/>
      <c r="MB14" s="64">
        <f t="shared" si="30"/>
        <v>1586.8012647630276</v>
      </c>
      <c r="MC14" s="66">
        <f t="shared" si="154"/>
        <v>593.54906542056074</v>
      </c>
      <c r="MD14" s="66"/>
      <c r="ME14" s="66">
        <f t="shared" si="106"/>
        <v>178.06471962616823</v>
      </c>
      <c r="MF14" s="67">
        <f t="shared" si="31"/>
        <v>771.61378504672894</v>
      </c>
      <c r="MG14" s="67">
        <f t="shared" si="32"/>
        <v>2358.4150498097565</v>
      </c>
      <c r="MH14" s="68">
        <f t="shared" si="33"/>
        <v>1532.9749501902434</v>
      </c>
      <c r="MI14" s="209">
        <v>1767.49</v>
      </c>
      <c r="MJ14" s="209">
        <v>9098.57</v>
      </c>
      <c r="MK14" s="209">
        <v>0</v>
      </c>
      <c r="ML14" s="209">
        <v>0</v>
      </c>
      <c r="MM14" s="209">
        <v>1866.47</v>
      </c>
      <c r="MN14" s="209">
        <v>0</v>
      </c>
      <c r="MO14" s="209">
        <v>0</v>
      </c>
      <c r="MP14" s="209">
        <v>0</v>
      </c>
      <c r="MQ14" s="209">
        <v>0</v>
      </c>
      <c r="MR14" s="209">
        <v>0</v>
      </c>
      <c r="MS14" s="209">
        <v>12732.53</v>
      </c>
      <c r="MT14" s="178">
        <f t="shared" si="169"/>
        <v>0</v>
      </c>
      <c r="MU14" s="210">
        <v>482</v>
      </c>
      <c r="MV14" s="181" t="s">
        <v>275</v>
      </c>
      <c r="MW14" s="64">
        <f t="shared" si="108"/>
        <v>12732.529999999999</v>
      </c>
      <c r="MX14" s="209">
        <v>147.13</v>
      </c>
      <c r="MY14" s="209">
        <v>3500</v>
      </c>
      <c r="MZ14" s="209">
        <v>0</v>
      </c>
      <c r="NA14" s="209">
        <v>0</v>
      </c>
      <c r="NB14" s="209">
        <v>120.75</v>
      </c>
      <c r="NC14" s="209">
        <v>0</v>
      </c>
      <c r="ND14" s="209">
        <v>0</v>
      </c>
      <c r="NE14" s="209">
        <v>0</v>
      </c>
      <c r="NF14" s="209">
        <v>0</v>
      </c>
      <c r="NG14" s="209">
        <v>0</v>
      </c>
      <c r="NH14" s="211">
        <f t="shared" si="109"/>
        <v>3767.88</v>
      </c>
      <c r="NI14" s="65"/>
      <c r="NJ14" s="65"/>
      <c r="NK14" s="65">
        <f t="shared" si="110"/>
        <v>0</v>
      </c>
      <c r="NL14" s="65">
        <f t="shared" si="111"/>
        <v>0</v>
      </c>
      <c r="NM14" s="65"/>
      <c r="NN14" s="65">
        <v>0</v>
      </c>
      <c r="NO14" s="65"/>
      <c r="NP14" s="65">
        <v>0</v>
      </c>
      <c r="NQ14" s="65">
        <f t="shared" si="155"/>
        <v>469.67889908256882</v>
      </c>
      <c r="NR14" s="65"/>
      <c r="NS14" s="64">
        <f t="shared" si="34"/>
        <v>469.67889908256882</v>
      </c>
      <c r="NT14" s="66">
        <f t="shared" si="113"/>
        <v>723.04816513761466</v>
      </c>
      <c r="NU14" s="66"/>
      <c r="NV14" s="66">
        <f t="shared" si="114"/>
        <v>216.9144495412844</v>
      </c>
      <c r="NW14" s="67">
        <f t="shared" si="35"/>
        <v>939.96261467889906</v>
      </c>
      <c r="NX14" s="67">
        <f t="shared" si="36"/>
        <v>1409.6415137614679</v>
      </c>
      <c r="NY14" s="68">
        <f t="shared" si="37"/>
        <v>2358.2384862385325</v>
      </c>
      <c r="NZ14" s="209">
        <v>967.81</v>
      </c>
      <c r="OA14" s="209">
        <v>7368.89</v>
      </c>
      <c r="OB14" s="209">
        <v>0</v>
      </c>
      <c r="OC14" s="209">
        <v>0</v>
      </c>
      <c r="OD14" s="209">
        <v>2239.5500000000002</v>
      </c>
      <c r="OE14" s="209">
        <v>0</v>
      </c>
      <c r="OF14" s="209">
        <v>0</v>
      </c>
      <c r="OG14" s="209">
        <v>0</v>
      </c>
      <c r="OH14" s="209">
        <v>0</v>
      </c>
      <c r="OI14" s="209">
        <v>0</v>
      </c>
      <c r="OJ14" s="209">
        <v>10576.25</v>
      </c>
      <c r="OK14" s="178">
        <f t="shared" si="115"/>
        <v>0</v>
      </c>
      <c r="OL14" s="210">
        <v>431</v>
      </c>
      <c r="OM14" s="181" t="s">
        <v>275</v>
      </c>
      <c r="ON14" s="64">
        <f t="shared" si="116"/>
        <v>10576.25</v>
      </c>
      <c r="OO14" s="209">
        <v>80.56</v>
      </c>
      <c r="OP14" s="209">
        <v>3500</v>
      </c>
      <c r="OQ14" s="209">
        <v>0</v>
      </c>
      <c r="OR14" s="209">
        <v>0</v>
      </c>
      <c r="OS14" s="209">
        <v>145.02000000000001</v>
      </c>
      <c r="OT14" s="209">
        <v>0</v>
      </c>
      <c r="OU14" s="209">
        <v>0</v>
      </c>
      <c r="OV14" s="209">
        <v>0</v>
      </c>
      <c r="OW14" s="209">
        <v>0</v>
      </c>
      <c r="OX14" s="209">
        <v>0</v>
      </c>
      <c r="OY14" s="211">
        <f t="shared" si="117"/>
        <v>3725.58</v>
      </c>
      <c r="OZ14" s="65"/>
      <c r="PA14" s="65"/>
      <c r="PB14" s="65">
        <f t="shared" si="118"/>
        <v>228.69301215042606</v>
      </c>
      <c r="PC14" s="65">
        <f t="shared" si="119"/>
        <v>0</v>
      </c>
      <c r="PD14" s="65">
        <f t="shared" si="120"/>
        <v>866.66666666666663</v>
      </c>
      <c r="PE14" s="65">
        <v>20</v>
      </c>
      <c r="PF14" s="65">
        <f t="shared" si="121"/>
        <v>32.880000000000003</v>
      </c>
      <c r="PG14" s="65">
        <v>5</v>
      </c>
      <c r="PH14" s="65">
        <f t="shared" si="156"/>
        <v>495.2049090909091</v>
      </c>
      <c r="PI14" s="65"/>
      <c r="PJ14" s="64">
        <f t="shared" si="38"/>
        <v>1648.4445879080017</v>
      </c>
      <c r="PK14" s="66">
        <f t="shared" si="157"/>
        <v>643.25572727272731</v>
      </c>
      <c r="PL14" s="66"/>
      <c r="PM14" s="66">
        <f t="shared" si="122"/>
        <v>192.9767181818182</v>
      </c>
      <c r="PN14" s="67">
        <f t="shared" si="39"/>
        <v>836.23244545454554</v>
      </c>
      <c r="PO14" s="67">
        <f t="shared" si="40"/>
        <v>2484.6770333625473</v>
      </c>
      <c r="PP14" s="68">
        <f t="shared" si="41"/>
        <v>1240.9029666374527</v>
      </c>
      <c r="PQ14" s="209">
        <v>552.15</v>
      </c>
      <c r="PR14" s="209">
        <v>7427.11</v>
      </c>
      <c r="PS14" s="209">
        <v>0</v>
      </c>
      <c r="PT14" s="209">
        <v>0</v>
      </c>
      <c r="PU14" s="209">
        <v>1779.98</v>
      </c>
      <c r="PV14" s="209">
        <v>0</v>
      </c>
      <c r="PW14" s="209">
        <v>0</v>
      </c>
      <c r="PX14" s="209">
        <v>0</v>
      </c>
      <c r="PY14" s="209">
        <v>0</v>
      </c>
      <c r="PZ14" s="209">
        <v>0</v>
      </c>
      <c r="QA14" s="209">
        <v>9759.24</v>
      </c>
      <c r="QB14" s="178">
        <f t="shared" si="170"/>
        <v>0</v>
      </c>
      <c r="QC14" s="210">
        <v>381</v>
      </c>
      <c r="QD14" s="181" t="s">
        <v>275</v>
      </c>
      <c r="QE14" s="64">
        <f t="shared" si="124"/>
        <v>9759.24</v>
      </c>
      <c r="QF14" s="209">
        <v>45.96</v>
      </c>
      <c r="QG14" s="209">
        <v>3500</v>
      </c>
      <c r="QH14" s="209">
        <v>0</v>
      </c>
      <c r="QI14" s="209">
        <v>0</v>
      </c>
      <c r="QJ14" s="209">
        <v>115.27</v>
      </c>
      <c r="QK14" s="209">
        <v>0</v>
      </c>
      <c r="QL14" s="209">
        <v>0</v>
      </c>
      <c r="QM14" s="209">
        <v>0</v>
      </c>
      <c r="QN14" s="209">
        <v>0</v>
      </c>
      <c r="QO14" s="209">
        <v>0</v>
      </c>
      <c r="QP14" s="211">
        <f t="shared" si="125"/>
        <v>3661.23</v>
      </c>
      <c r="QQ14" s="65"/>
      <c r="QR14" s="65"/>
      <c r="QS14" s="65">
        <f t="shared" si="126"/>
        <v>114.71992396714381</v>
      </c>
      <c r="QT14" s="65">
        <f t="shared" si="127"/>
        <v>0</v>
      </c>
      <c r="QU14" s="65">
        <f t="shared" si="128"/>
        <v>866.66666666666663</v>
      </c>
      <c r="QV14" s="65">
        <v>20</v>
      </c>
      <c r="QW14" s="65">
        <f t="shared" si="129"/>
        <v>18.861818181818183</v>
      </c>
      <c r="QX14" s="65">
        <v>5</v>
      </c>
      <c r="QY14" s="65">
        <f t="shared" si="158"/>
        <v>428.14772727272725</v>
      </c>
      <c r="QZ14" s="65"/>
      <c r="RA14" s="64">
        <f t="shared" si="42"/>
        <v>1453.3961360883559</v>
      </c>
      <c r="RB14" s="66">
        <f t="shared" si="130"/>
        <v>619.2640909090909</v>
      </c>
      <c r="RC14" s="66"/>
      <c r="RD14" s="66">
        <f t="shared" si="131"/>
        <v>185.77922727272727</v>
      </c>
      <c r="RE14" s="67">
        <f t="shared" si="43"/>
        <v>805.04331818181822</v>
      </c>
      <c r="RF14" s="67">
        <f t="shared" si="44"/>
        <v>2258.4394542701739</v>
      </c>
      <c r="RG14" s="68">
        <f t="shared" si="45"/>
        <v>1402.7905457298261</v>
      </c>
      <c r="RH14" s="205">
        <v>736.91</v>
      </c>
      <c r="RI14" s="205">
        <v>7171.74</v>
      </c>
      <c r="RJ14" s="205">
        <v>0</v>
      </c>
      <c r="RK14" s="205">
        <v>0</v>
      </c>
      <c r="RL14" s="205">
        <v>1846.37</v>
      </c>
      <c r="RM14" s="205">
        <v>0</v>
      </c>
      <c r="RN14" s="205">
        <v>0</v>
      </c>
      <c r="RO14" s="205">
        <v>0</v>
      </c>
      <c r="RP14" s="205">
        <v>0</v>
      </c>
      <c r="RQ14" s="205">
        <v>0</v>
      </c>
      <c r="RR14" s="205">
        <v>9755.02</v>
      </c>
      <c r="RS14" s="178">
        <f t="shared" si="171"/>
        <v>0</v>
      </c>
      <c r="RT14" s="206">
        <v>387</v>
      </c>
      <c r="RU14" s="181" t="s">
        <v>275</v>
      </c>
      <c r="RV14" s="64">
        <f t="shared" si="133"/>
        <v>9755.02</v>
      </c>
      <c r="RW14" s="209">
        <v>61.34</v>
      </c>
      <c r="RX14" s="209">
        <v>3500</v>
      </c>
      <c r="RY14" s="209">
        <v>0</v>
      </c>
      <c r="RZ14" s="209">
        <v>0</v>
      </c>
      <c r="SA14" s="209">
        <v>119.63</v>
      </c>
      <c r="SB14" s="209">
        <v>0</v>
      </c>
      <c r="SC14" s="209">
        <v>0</v>
      </c>
      <c r="SD14" s="209">
        <v>0</v>
      </c>
      <c r="SE14" s="209">
        <v>0</v>
      </c>
      <c r="SF14" s="209">
        <v>0</v>
      </c>
      <c r="SG14" s="211">
        <v>3680.97</v>
      </c>
      <c r="SH14" s="65"/>
      <c r="SI14" s="65"/>
      <c r="SJ14" s="65">
        <f t="shared" si="134"/>
        <v>95.861665026171508</v>
      </c>
      <c r="SK14" s="65">
        <f t="shared" si="135"/>
        <v>0</v>
      </c>
      <c r="SL14" s="65">
        <f t="shared" si="136"/>
        <v>866.66666666666663</v>
      </c>
      <c r="SM14" s="65">
        <v>20</v>
      </c>
      <c r="SN14" s="65">
        <f t="shared" si="137"/>
        <v>495.92920353982299</v>
      </c>
      <c r="SO14" s="65">
        <v>5</v>
      </c>
      <c r="SP14" s="65">
        <f t="shared" si="159"/>
        <v>428.52876106194691</v>
      </c>
      <c r="SQ14" s="65"/>
      <c r="SR14" s="64">
        <f t="shared" si="46"/>
        <v>1911.9862962946079</v>
      </c>
      <c r="SS14" s="66">
        <f t="shared" si="160"/>
        <v>596.28469026548669</v>
      </c>
      <c r="ST14" s="66"/>
      <c r="SU14" s="66">
        <f t="shared" si="138"/>
        <v>178.885407079646</v>
      </c>
      <c r="SV14" s="67">
        <f t="shared" si="47"/>
        <v>775.17009734513272</v>
      </c>
      <c r="SW14" s="67">
        <f t="shared" si="48"/>
        <v>2687.1563936397406</v>
      </c>
      <c r="SX14" s="68">
        <f t="shared" si="49"/>
        <v>993.8136063602592</v>
      </c>
      <c r="SY14" s="64">
        <f t="shared" si="139"/>
        <v>130262.77000000002</v>
      </c>
      <c r="SZ14" s="211">
        <f t="shared" si="140"/>
        <v>41364.33</v>
      </c>
      <c r="TA14" s="67">
        <f t="shared" si="141"/>
        <v>20361.689242459604</v>
      </c>
      <c r="TB14" s="68">
        <f t="shared" si="142"/>
        <v>21002.640757540397</v>
      </c>
      <c r="TC14" s="264"/>
      <c r="TD14" s="265"/>
      <c r="TE14" s="265"/>
    </row>
    <row r="15" spans="1:528">
      <c r="A15" s="173" t="s">
        <v>144</v>
      </c>
      <c r="B15" s="175" t="s">
        <v>145</v>
      </c>
      <c r="C15" s="181" t="s">
        <v>275</v>
      </c>
      <c r="D15" s="178">
        <v>0</v>
      </c>
      <c r="E15" s="178">
        <v>0</v>
      </c>
      <c r="F15" s="178">
        <v>0</v>
      </c>
      <c r="G15" s="178">
        <v>0</v>
      </c>
      <c r="H15" s="178">
        <v>0</v>
      </c>
      <c r="I15" s="178">
        <v>0</v>
      </c>
      <c r="J15" s="178">
        <v>0</v>
      </c>
      <c r="K15" s="178">
        <v>0</v>
      </c>
      <c r="L15" s="178">
        <v>0</v>
      </c>
      <c r="M15" s="176">
        <v>0</v>
      </c>
      <c r="N15" s="178">
        <v>0</v>
      </c>
      <c r="O15" s="178">
        <f t="shared" si="161"/>
        <v>0</v>
      </c>
      <c r="P15" s="181">
        <v>0</v>
      </c>
      <c r="Q15" s="64">
        <f t="shared" si="0"/>
        <v>0</v>
      </c>
      <c r="R15" s="178">
        <v>0</v>
      </c>
      <c r="S15" s="178">
        <v>0</v>
      </c>
      <c r="T15" s="178">
        <v>0</v>
      </c>
      <c r="U15" s="178">
        <v>0</v>
      </c>
      <c r="V15" s="178">
        <v>0</v>
      </c>
      <c r="W15" s="178">
        <v>0</v>
      </c>
      <c r="X15" s="178">
        <v>0</v>
      </c>
      <c r="Y15" s="178">
        <v>0</v>
      </c>
      <c r="Z15" s="178">
        <v>0</v>
      </c>
      <c r="AA15" s="178">
        <v>0</v>
      </c>
      <c r="AB15" s="64">
        <f t="shared" si="50"/>
        <v>0</v>
      </c>
      <c r="AC15" s="65"/>
      <c r="AD15" s="65"/>
      <c r="AE15" s="65">
        <f t="shared" si="51"/>
        <v>0</v>
      </c>
      <c r="AF15" s="65">
        <f t="shared" si="1"/>
        <v>0</v>
      </c>
      <c r="AG15" s="65"/>
      <c r="AH15" s="65">
        <v>0</v>
      </c>
      <c r="AI15" s="65"/>
      <c r="AJ15" s="65">
        <v>0</v>
      </c>
      <c r="AK15" s="65"/>
      <c r="AL15" s="65"/>
      <c r="AM15" s="64">
        <f t="shared" si="2"/>
        <v>0</v>
      </c>
      <c r="AN15" s="66"/>
      <c r="AO15" s="66">
        <v>0</v>
      </c>
      <c r="AP15" s="66">
        <f t="shared" si="54"/>
        <v>0</v>
      </c>
      <c r="AQ15" s="67">
        <f t="shared" si="3"/>
        <v>0</v>
      </c>
      <c r="AR15" s="67">
        <f t="shared" si="4"/>
        <v>0</v>
      </c>
      <c r="AS15" s="68">
        <f t="shared" si="5"/>
        <v>0</v>
      </c>
      <c r="AT15" s="178"/>
      <c r="AU15" s="178"/>
      <c r="AV15" s="178"/>
      <c r="AW15" s="178"/>
      <c r="AX15" s="178"/>
      <c r="AY15" s="178"/>
      <c r="AZ15" s="178"/>
      <c r="BA15" s="178"/>
      <c r="BB15" s="178"/>
      <c r="BC15" s="176"/>
      <c r="BD15" s="178"/>
      <c r="BE15" s="178">
        <f t="shared" si="162"/>
        <v>0</v>
      </c>
      <c r="BF15" s="181"/>
      <c r="BG15" s="181" t="s">
        <v>275</v>
      </c>
      <c r="BH15" s="64">
        <f t="shared" si="56"/>
        <v>0</v>
      </c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64">
        <f t="shared" si="57"/>
        <v>0</v>
      </c>
      <c r="BT15" s="65"/>
      <c r="BU15" s="65"/>
      <c r="BV15" s="65">
        <f t="shared" si="58"/>
        <v>0</v>
      </c>
      <c r="BW15" s="65">
        <f t="shared" si="59"/>
        <v>0</v>
      </c>
      <c r="BX15" s="65"/>
      <c r="BY15" s="65"/>
      <c r="BZ15" s="65"/>
      <c r="CA15" s="65"/>
      <c r="CB15" s="65"/>
      <c r="CC15" s="65"/>
      <c r="CD15" s="64"/>
      <c r="CE15" s="66"/>
      <c r="CF15" s="66"/>
      <c r="CG15" s="66">
        <f t="shared" si="62"/>
        <v>0</v>
      </c>
      <c r="CH15" s="67">
        <f t="shared" si="7"/>
        <v>0</v>
      </c>
      <c r="CI15" s="67">
        <f t="shared" si="8"/>
        <v>0</v>
      </c>
      <c r="CJ15" s="68">
        <f t="shared" si="9"/>
        <v>0</v>
      </c>
      <c r="CK15" s="209">
        <v>0</v>
      </c>
      <c r="CL15" s="209">
        <v>7138.9</v>
      </c>
      <c r="CM15" s="209">
        <v>0</v>
      </c>
      <c r="CN15" s="209">
        <v>0</v>
      </c>
      <c r="CO15" s="209">
        <v>0</v>
      </c>
      <c r="CP15" s="209">
        <v>0</v>
      </c>
      <c r="CQ15" s="209">
        <v>0</v>
      </c>
      <c r="CR15" s="209">
        <v>100.39</v>
      </c>
      <c r="CS15" s="209">
        <v>0</v>
      </c>
      <c r="CT15" s="209">
        <v>0</v>
      </c>
      <c r="CU15" s="209">
        <v>7239.29</v>
      </c>
      <c r="CV15" s="178">
        <f t="shared" si="163"/>
        <v>0</v>
      </c>
      <c r="CW15" s="210">
        <v>615</v>
      </c>
      <c r="CX15" s="181" t="s">
        <v>275</v>
      </c>
      <c r="CY15" s="64">
        <f t="shared" si="64"/>
        <v>7239.29</v>
      </c>
      <c r="CZ15" s="209">
        <v>0</v>
      </c>
      <c r="DA15" s="209">
        <v>3900</v>
      </c>
      <c r="DB15" s="209">
        <v>0</v>
      </c>
      <c r="DC15" s="209">
        <v>0</v>
      </c>
      <c r="DD15" s="209">
        <v>0</v>
      </c>
      <c r="DE15" s="209">
        <v>0</v>
      </c>
      <c r="DF15" s="209">
        <v>0</v>
      </c>
      <c r="DG15" s="209">
        <v>6.97</v>
      </c>
      <c r="DH15" s="209">
        <v>0</v>
      </c>
      <c r="DI15" s="209">
        <v>0</v>
      </c>
      <c r="DJ15" s="211">
        <f t="shared" si="65"/>
        <v>3906.97</v>
      </c>
      <c r="DK15" s="65"/>
      <c r="DL15" s="65"/>
      <c r="DM15" s="65">
        <f t="shared" si="66"/>
        <v>78.701199766953039</v>
      </c>
      <c r="DN15" s="65">
        <f t="shared" si="67"/>
        <v>0</v>
      </c>
      <c r="DO15" s="65"/>
      <c r="DP15" s="65">
        <v>20</v>
      </c>
      <c r="DQ15" s="65"/>
      <c r="DR15" s="65">
        <v>5</v>
      </c>
      <c r="DS15" s="65">
        <f t="shared" si="143"/>
        <v>428.469696969697</v>
      </c>
      <c r="DT15" s="65"/>
      <c r="DU15" s="64">
        <f t="shared" si="10"/>
        <v>532.17089673665009</v>
      </c>
      <c r="DV15" s="66">
        <f t="shared" si="144"/>
        <v>596.35070707070713</v>
      </c>
      <c r="DW15" s="66"/>
      <c r="DX15" s="66">
        <f t="shared" si="68"/>
        <v>178.90521212121214</v>
      </c>
      <c r="DY15" s="67">
        <f t="shared" si="11"/>
        <v>775.25591919191925</v>
      </c>
      <c r="DZ15" s="67">
        <f t="shared" si="12"/>
        <v>1307.4268159285693</v>
      </c>
      <c r="EA15" s="68">
        <f t="shared" si="13"/>
        <v>2599.5431840714305</v>
      </c>
      <c r="EB15" s="209">
        <v>10181.209999999999</v>
      </c>
      <c r="EC15" s="209">
        <v>19789.86</v>
      </c>
      <c r="ED15" s="209">
        <v>0</v>
      </c>
      <c r="EE15" s="209">
        <v>0</v>
      </c>
      <c r="EF15" s="209">
        <v>0</v>
      </c>
      <c r="EG15" s="209">
        <v>0</v>
      </c>
      <c r="EH15" s="209">
        <v>0</v>
      </c>
      <c r="EI15" s="209">
        <v>353.48</v>
      </c>
      <c r="EJ15" s="209">
        <v>0</v>
      </c>
      <c r="EK15" s="209">
        <v>0</v>
      </c>
      <c r="EL15" s="209">
        <v>30324.55</v>
      </c>
      <c r="EM15" s="178">
        <f t="shared" si="164"/>
        <v>0</v>
      </c>
      <c r="EN15" s="210">
        <v>2264</v>
      </c>
      <c r="EO15" s="181" t="s">
        <v>275</v>
      </c>
      <c r="EP15" s="212">
        <f t="shared" si="70"/>
        <v>30324.55</v>
      </c>
      <c r="EQ15" s="209">
        <v>847.42</v>
      </c>
      <c r="ER15" s="209">
        <v>3900</v>
      </c>
      <c r="ES15" s="209">
        <v>0</v>
      </c>
      <c r="ET15" s="209">
        <v>0</v>
      </c>
      <c r="EU15" s="209">
        <v>0</v>
      </c>
      <c r="EV15" s="209">
        <v>0</v>
      </c>
      <c r="EW15" s="209">
        <v>0</v>
      </c>
      <c r="EX15" s="209">
        <v>24.48</v>
      </c>
      <c r="EY15" s="209">
        <v>0</v>
      </c>
      <c r="EZ15" s="209">
        <v>0</v>
      </c>
      <c r="FA15" s="64">
        <f t="shared" si="71"/>
        <v>4771.8999999999996</v>
      </c>
      <c r="FB15" s="65"/>
      <c r="FC15" s="65"/>
      <c r="FD15" s="65">
        <f t="shared" si="72"/>
        <v>338.48416990708319</v>
      </c>
      <c r="FE15" s="65">
        <f t="shared" si="73"/>
        <v>0</v>
      </c>
      <c r="FF15" s="65"/>
      <c r="FG15" s="65">
        <v>20</v>
      </c>
      <c r="FH15" s="65">
        <f t="shared" si="75"/>
        <v>140.93333333333334</v>
      </c>
      <c r="FI15" s="65">
        <v>5</v>
      </c>
      <c r="FJ15" s="65">
        <f t="shared" si="145"/>
        <v>424.68019607843132</v>
      </c>
      <c r="FK15" s="65"/>
      <c r="FL15" s="64">
        <f t="shared" si="14"/>
        <v>929.09769931884784</v>
      </c>
      <c r="FM15" s="66">
        <f t="shared" si="146"/>
        <v>664.41901960784321</v>
      </c>
      <c r="FN15" s="66"/>
      <c r="FO15" s="66">
        <f t="shared" si="76"/>
        <v>199.32570588235296</v>
      </c>
      <c r="FP15" s="67">
        <f t="shared" si="15"/>
        <v>863.74472549019617</v>
      </c>
      <c r="FQ15" s="67">
        <f t="shared" si="16"/>
        <v>1792.8424248090441</v>
      </c>
      <c r="FR15" s="68">
        <f t="shared" si="17"/>
        <v>2979.0575751909555</v>
      </c>
      <c r="FS15" s="209">
        <v>15063.05</v>
      </c>
      <c r="FT15" s="209">
        <v>23962.58</v>
      </c>
      <c r="FU15" s="209">
        <v>0</v>
      </c>
      <c r="FV15" s="209">
        <v>0</v>
      </c>
      <c r="FW15" s="209">
        <v>0</v>
      </c>
      <c r="FX15" s="209">
        <v>0</v>
      </c>
      <c r="FY15" s="209">
        <v>0</v>
      </c>
      <c r="FZ15" s="209">
        <v>530</v>
      </c>
      <c r="GA15" s="209">
        <v>0</v>
      </c>
      <c r="GB15" s="209">
        <v>0</v>
      </c>
      <c r="GC15" s="209">
        <v>39555.629999999997</v>
      </c>
      <c r="GD15" s="178">
        <f t="shared" si="165"/>
        <v>0</v>
      </c>
      <c r="GE15" s="210">
        <v>2637</v>
      </c>
      <c r="GF15" s="181" t="s">
        <v>275</v>
      </c>
      <c r="GG15" s="64">
        <f t="shared" si="78"/>
        <v>39555.630000000005</v>
      </c>
      <c r="GH15" s="209">
        <v>1253.76</v>
      </c>
      <c r="GI15" s="209">
        <v>3900</v>
      </c>
      <c r="GJ15" s="209">
        <v>0</v>
      </c>
      <c r="GK15" s="209">
        <v>0</v>
      </c>
      <c r="GL15" s="209">
        <v>0</v>
      </c>
      <c r="GM15" s="209">
        <v>0</v>
      </c>
      <c r="GN15" s="209">
        <v>0</v>
      </c>
      <c r="GO15" s="209">
        <v>36.81</v>
      </c>
      <c r="GP15" s="209">
        <v>0</v>
      </c>
      <c r="GQ15" s="209">
        <v>0</v>
      </c>
      <c r="GR15" s="211">
        <f t="shared" si="79"/>
        <v>5190.5700000000006</v>
      </c>
      <c r="GS15" s="65"/>
      <c r="GT15" s="65"/>
      <c r="GU15" s="65">
        <f t="shared" si="80"/>
        <v>438.32561143801684</v>
      </c>
      <c r="GV15" s="65">
        <f t="shared" si="81"/>
        <v>0</v>
      </c>
      <c r="GW15" s="65"/>
      <c r="GX15" s="65">
        <v>20</v>
      </c>
      <c r="GY15" s="65">
        <f t="shared" si="83"/>
        <v>184.90588235294118</v>
      </c>
      <c r="GZ15" s="65">
        <v>5</v>
      </c>
      <c r="HA15" s="65">
        <f t="shared" si="147"/>
        <v>358.47794117647061</v>
      </c>
      <c r="HB15" s="65"/>
      <c r="HC15" s="64">
        <f t="shared" si="18"/>
        <v>1006.7094349674286</v>
      </c>
      <c r="HD15" s="66">
        <f t="shared" si="148"/>
        <v>866.92019607843133</v>
      </c>
      <c r="HE15" s="66"/>
      <c r="HF15" s="66">
        <f t="shared" si="84"/>
        <v>260.07605882352937</v>
      </c>
      <c r="HG15" s="67">
        <f t="shared" si="19"/>
        <v>1126.9962549019606</v>
      </c>
      <c r="HH15" s="67">
        <f t="shared" si="20"/>
        <v>2133.7056898693891</v>
      </c>
      <c r="HI15" s="68">
        <f t="shared" si="21"/>
        <v>3056.8643101306116</v>
      </c>
      <c r="HJ15" s="205">
        <v>16169.57</v>
      </c>
      <c r="HK15" s="205">
        <v>24284.76</v>
      </c>
      <c r="HL15" s="205">
        <v>0</v>
      </c>
      <c r="HM15" s="205">
        <v>0</v>
      </c>
      <c r="HN15" s="205">
        <v>0</v>
      </c>
      <c r="HO15" s="205">
        <v>0</v>
      </c>
      <c r="HP15" s="205">
        <v>0</v>
      </c>
      <c r="HQ15" s="205">
        <v>443.8</v>
      </c>
      <c r="HR15" s="205">
        <v>0</v>
      </c>
      <c r="HS15" s="205">
        <v>0</v>
      </c>
      <c r="HT15" s="205">
        <v>40898.129999999997</v>
      </c>
      <c r="HU15" s="178">
        <f t="shared" si="166"/>
        <v>0</v>
      </c>
      <c r="HV15" s="206">
        <v>2957</v>
      </c>
      <c r="HW15" s="181" t="s">
        <v>275</v>
      </c>
      <c r="HX15" s="64">
        <f t="shared" si="86"/>
        <v>40898.130000000005</v>
      </c>
      <c r="HY15" s="205">
        <v>1345.86</v>
      </c>
      <c r="HZ15" s="205">
        <v>3900</v>
      </c>
      <c r="IA15" s="205">
        <v>0</v>
      </c>
      <c r="IB15" s="205">
        <v>0</v>
      </c>
      <c r="IC15" s="205">
        <v>0</v>
      </c>
      <c r="ID15" s="205">
        <v>0</v>
      </c>
      <c r="IE15" s="205">
        <v>0</v>
      </c>
      <c r="IF15" s="205">
        <v>30.82</v>
      </c>
      <c r="IG15" s="205">
        <v>0</v>
      </c>
      <c r="IH15" s="205">
        <v>0</v>
      </c>
      <c r="II15" s="214">
        <f t="shared" si="87"/>
        <v>5276.6799999999994</v>
      </c>
      <c r="IJ15" s="65"/>
      <c r="IK15" s="65"/>
      <c r="IL15" s="65">
        <f t="shared" si="88"/>
        <v>453.04726958637218</v>
      </c>
      <c r="IM15" s="65">
        <f t="shared" si="89"/>
        <v>0</v>
      </c>
      <c r="IN15" s="65"/>
      <c r="IO15" s="65">
        <v>20</v>
      </c>
      <c r="IP15" s="65">
        <f t="shared" si="91"/>
        <v>232.05714285714285</v>
      </c>
      <c r="IQ15" s="65">
        <v>5</v>
      </c>
      <c r="IR15" s="65">
        <f t="shared" si="149"/>
        <v>445.62857142857143</v>
      </c>
      <c r="IS15" s="65"/>
      <c r="IT15" s="64">
        <f t="shared" si="22"/>
        <v>1155.7329838720864</v>
      </c>
      <c r="IU15" s="66">
        <f t="shared" si="150"/>
        <v>538.79476190476191</v>
      </c>
      <c r="IV15" s="66"/>
      <c r="IW15" s="66">
        <f t="shared" si="92"/>
        <v>161.63842857142856</v>
      </c>
      <c r="IX15" s="67">
        <f t="shared" si="23"/>
        <v>700.43319047619048</v>
      </c>
      <c r="IY15" s="67">
        <f t="shared" si="24"/>
        <v>1856.1661743482769</v>
      </c>
      <c r="IZ15" s="68">
        <f t="shared" si="25"/>
        <v>3420.5138256517225</v>
      </c>
      <c r="JA15" s="209">
        <v>19169.8</v>
      </c>
      <c r="JB15" s="209">
        <v>27256.59</v>
      </c>
      <c r="JC15" s="209">
        <v>22.68</v>
      </c>
      <c r="JD15" s="209">
        <v>0</v>
      </c>
      <c r="JE15" s="209">
        <v>0</v>
      </c>
      <c r="JF15" s="209">
        <v>0</v>
      </c>
      <c r="JG15" s="209">
        <v>0</v>
      </c>
      <c r="JH15" s="209">
        <v>287.25</v>
      </c>
      <c r="JI15" s="209">
        <v>0</v>
      </c>
      <c r="JJ15" s="209">
        <v>0</v>
      </c>
      <c r="JK15" s="209">
        <v>46736.32</v>
      </c>
      <c r="JL15" s="178">
        <f t="shared" si="167"/>
        <v>0</v>
      </c>
      <c r="JM15" s="210">
        <v>3139</v>
      </c>
      <c r="JN15" s="181" t="s">
        <v>275</v>
      </c>
      <c r="JO15" s="64">
        <f t="shared" si="94"/>
        <v>46736.32</v>
      </c>
      <c r="JP15" s="209">
        <v>1595.79</v>
      </c>
      <c r="JQ15" s="209">
        <v>3900</v>
      </c>
      <c r="JR15" s="209">
        <v>1.45</v>
      </c>
      <c r="JS15" s="209">
        <v>0</v>
      </c>
      <c r="JT15" s="209">
        <v>0</v>
      </c>
      <c r="JU15" s="209">
        <v>0</v>
      </c>
      <c r="JV15" s="209">
        <v>0</v>
      </c>
      <c r="JW15" s="209">
        <v>19.95</v>
      </c>
      <c r="JX15" s="209">
        <v>0</v>
      </c>
      <c r="JY15" s="209">
        <v>0</v>
      </c>
      <c r="JZ15" s="211">
        <f t="shared" si="95"/>
        <v>5517.19</v>
      </c>
      <c r="KA15" s="65"/>
      <c r="KB15" s="65"/>
      <c r="KC15" s="65">
        <f t="shared" si="96"/>
        <v>942.70371561015509</v>
      </c>
      <c r="KD15" s="65">
        <f t="shared" si="97"/>
        <v>0</v>
      </c>
      <c r="KE15" s="65"/>
      <c r="KF15" s="65">
        <v>20</v>
      </c>
      <c r="KG15" s="65"/>
      <c r="KH15" s="65">
        <v>5</v>
      </c>
      <c r="KI15" s="65">
        <f t="shared" si="151"/>
        <v>543.39953271028037</v>
      </c>
      <c r="KJ15" s="65"/>
      <c r="KK15" s="64">
        <f t="shared" si="26"/>
        <v>1511.1032483204353</v>
      </c>
      <c r="KL15" s="66">
        <f t="shared" si="152"/>
        <v>497.32093457943921</v>
      </c>
      <c r="KM15" s="66"/>
      <c r="KN15" s="66">
        <f t="shared" si="99"/>
        <v>149.19628037383177</v>
      </c>
      <c r="KO15" s="67">
        <f t="shared" si="27"/>
        <v>646.51721495327092</v>
      </c>
      <c r="KP15" s="67">
        <f t="shared" si="28"/>
        <v>2157.6204632737063</v>
      </c>
      <c r="KQ15" s="68">
        <f t="shared" si="29"/>
        <v>3359.5695367262933</v>
      </c>
      <c r="KR15" s="209">
        <v>22654.43</v>
      </c>
      <c r="KS15" s="209">
        <v>31220.42</v>
      </c>
      <c r="KT15" s="209">
        <v>0</v>
      </c>
      <c r="KU15" s="209">
        <v>0</v>
      </c>
      <c r="KV15" s="209">
        <v>0</v>
      </c>
      <c r="KW15" s="209">
        <v>0</v>
      </c>
      <c r="KX15" s="209">
        <v>0</v>
      </c>
      <c r="KY15" s="209">
        <v>631.92999999999995</v>
      </c>
      <c r="KZ15" s="209">
        <v>0</v>
      </c>
      <c r="LA15" s="209">
        <v>0</v>
      </c>
      <c r="LB15" s="209">
        <v>54506.78</v>
      </c>
      <c r="LC15" s="178">
        <f t="shared" si="168"/>
        <v>0</v>
      </c>
      <c r="LD15" s="210">
        <v>3604</v>
      </c>
      <c r="LE15" s="181" t="s">
        <v>275</v>
      </c>
      <c r="LF15" s="64">
        <f t="shared" si="101"/>
        <v>54506.78</v>
      </c>
      <c r="LG15" s="209">
        <v>1885.84</v>
      </c>
      <c r="LH15" s="209">
        <v>3900</v>
      </c>
      <c r="LI15" s="209">
        <v>0</v>
      </c>
      <c r="LJ15" s="209">
        <v>0</v>
      </c>
      <c r="LK15" s="209">
        <v>0</v>
      </c>
      <c r="LL15" s="209">
        <v>0</v>
      </c>
      <c r="LM15" s="209">
        <v>0</v>
      </c>
      <c r="LN15" s="209">
        <v>43.81</v>
      </c>
      <c r="LO15" s="209">
        <v>0</v>
      </c>
      <c r="LP15" s="209">
        <v>0</v>
      </c>
      <c r="LQ15" s="211">
        <f t="shared" si="102"/>
        <v>5829.6500000000005</v>
      </c>
      <c r="LR15" s="65"/>
      <c r="LS15" s="65"/>
      <c r="LT15" s="65">
        <f t="shared" si="103"/>
        <v>555.70359320623004</v>
      </c>
      <c r="LU15" s="65">
        <f t="shared" si="104"/>
        <v>0</v>
      </c>
      <c r="LV15" s="65">
        <f t="shared" si="105"/>
        <v>866.66666666666663</v>
      </c>
      <c r="LW15" s="65">
        <v>20</v>
      </c>
      <c r="LX15" s="65"/>
      <c r="LY15" s="65">
        <v>5</v>
      </c>
      <c r="LZ15" s="65">
        <f t="shared" si="153"/>
        <v>508.03738317757012</v>
      </c>
      <c r="MA15" s="65"/>
      <c r="MB15" s="64">
        <f t="shared" si="30"/>
        <v>1955.4076430504667</v>
      </c>
      <c r="MC15" s="66">
        <f t="shared" si="154"/>
        <v>593.54906542056074</v>
      </c>
      <c r="MD15" s="66"/>
      <c r="ME15" s="66">
        <f t="shared" si="106"/>
        <v>178.06471962616823</v>
      </c>
      <c r="MF15" s="67">
        <f t="shared" si="31"/>
        <v>771.61378504672894</v>
      </c>
      <c r="MG15" s="67">
        <f t="shared" si="32"/>
        <v>2727.0214280971959</v>
      </c>
      <c r="MH15" s="68">
        <f t="shared" si="33"/>
        <v>3102.6285719028047</v>
      </c>
      <c r="MI15" s="209">
        <v>18053.34</v>
      </c>
      <c r="MJ15" s="209">
        <v>23864.3</v>
      </c>
      <c r="MK15" s="209">
        <v>0</v>
      </c>
      <c r="ML15" s="209">
        <v>0</v>
      </c>
      <c r="MM15" s="209">
        <v>0</v>
      </c>
      <c r="MN15" s="209">
        <v>0</v>
      </c>
      <c r="MO15" s="209">
        <v>0</v>
      </c>
      <c r="MP15" s="209">
        <v>389.45</v>
      </c>
      <c r="MQ15" s="209">
        <v>0</v>
      </c>
      <c r="MR15" s="209">
        <v>0</v>
      </c>
      <c r="MS15" s="209">
        <v>42307.09</v>
      </c>
      <c r="MT15" s="178">
        <f t="shared" si="169"/>
        <v>0</v>
      </c>
      <c r="MU15" s="210">
        <v>2836</v>
      </c>
      <c r="MV15" s="181" t="s">
        <v>275</v>
      </c>
      <c r="MW15" s="64">
        <f t="shared" si="108"/>
        <v>42307.09</v>
      </c>
      <c r="MX15" s="209">
        <v>1502.84</v>
      </c>
      <c r="MY15" s="209">
        <v>3900</v>
      </c>
      <c r="MZ15" s="209">
        <v>0</v>
      </c>
      <c r="NA15" s="209">
        <v>0</v>
      </c>
      <c r="NB15" s="209">
        <v>0</v>
      </c>
      <c r="NC15" s="209">
        <v>0</v>
      </c>
      <c r="ND15" s="209">
        <v>0</v>
      </c>
      <c r="NE15" s="209">
        <v>27.05</v>
      </c>
      <c r="NF15" s="209">
        <v>0</v>
      </c>
      <c r="NG15" s="209">
        <v>0</v>
      </c>
      <c r="NH15" s="211">
        <f t="shared" si="109"/>
        <v>5429.89</v>
      </c>
      <c r="NI15" s="65"/>
      <c r="NJ15" s="65"/>
      <c r="NK15" s="65">
        <f t="shared" si="110"/>
        <v>0</v>
      </c>
      <c r="NL15" s="65">
        <f t="shared" si="111"/>
        <v>0</v>
      </c>
      <c r="NM15" s="65"/>
      <c r="NN15" s="65">
        <v>0</v>
      </c>
      <c r="NO15" s="65"/>
      <c r="NP15" s="65">
        <v>0</v>
      </c>
      <c r="NQ15" s="65">
        <f t="shared" si="155"/>
        <v>469.67889908256882</v>
      </c>
      <c r="NR15" s="65"/>
      <c r="NS15" s="64">
        <f t="shared" si="34"/>
        <v>469.67889908256882</v>
      </c>
      <c r="NT15" s="66">
        <f t="shared" si="113"/>
        <v>723.04816513761466</v>
      </c>
      <c r="NU15" s="66"/>
      <c r="NV15" s="66">
        <f t="shared" si="114"/>
        <v>216.9144495412844</v>
      </c>
      <c r="NW15" s="67">
        <f t="shared" si="35"/>
        <v>939.96261467889906</v>
      </c>
      <c r="NX15" s="67">
        <f t="shared" si="36"/>
        <v>1409.6415137614679</v>
      </c>
      <c r="NY15" s="68">
        <f t="shared" si="37"/>
        <v>4020.2484862385327</v>
      </c>
      <c r="NZ15" s="209">
        <v>18499.080000000002</v>
      </c>
      <c r="OA15" s="209">
        <v>30424.91</v>
      </c>
      <c r="OB15" s="209">
        <v>0</v>
      </c>
      <c r="OC15" s="209">
        <v>0</v>
      </c>
      <c r="OD15" s="209">
        <v>0</v>
      </c>
      <c r="OE15" s="209">
        <v>0</v>
      </c>
      <c r="OF15" s="209">
        <v>0</v>
      </c>
      <c r="OG15" s="209">
        <v>155.02000000000001</v>
      </c>
      <c r="OH15" s="209">
        <v>0</v>
      </c>
      <c r="OI15" s="209">
        <v>0</v>
      </c>
      <c r="OJ15" s="209">
        <v>49079.01</v>
      </c>
      <c r="OK15" s="178">
        <f t="shared" si="115"/>
        <v>0</v>
      </c>
      <c r="OL15" s="210">
        <v>3471</v>
      </c>
      <c r="OM15" s="181" t="s">
        <v>275</v>
      </c>
      <c r="ON15" s="64">
        <f t="shared" si="116"/>
        <v>49079.01</v>
      </c>
      <c r="OO15" s="209">
        <v>1539.97</v>
      </c>
      <c r="OP15" s="209">
        <v>3900</v>
      </c>
      <c r="OQ15" s="209">
        <v>0</v>
      </c>
      <c r="OR15" s="209">
        <v>0</v>
      </c>
      <c r="OS15" s="209">
        <v>0</v>
      </c>
      <c r="OT15" s="209">
        <v>0</v>
      </c>
      <c r="OU15" s="209">
        <v>0</v>
      </c>
      <c r="OV15" s="209">
        <v>10.77</v>
      </c>
      <c r="OW15" s="209">
        <v>0</v>
      </c>
      <c r="OX15" s="209">
        <v>0</v>
      </c>
      <c r="OY15" s="211">
        <f t="shared" si="117"/>
        <v>5450.7400000000007</v>
      </c>
      <c r="OZ15" s="65"/>
      <c r="PA15" s="65"/>
      <c r="PB15" s="65">
        <f t="shared" si="118"/>
        <v>1061.2482335668012</v>
      </c>
      <c r="PC15" s="65">
        <f t="shared" si="119"/>
        <v>0</v>
      </c>
      <c r="PD15" s="65">
        <f t="shared" si="120"/>
        <v>866.66666666666663</v>
      </c>
      <c r="PE15" s="65">
        <v>20</v>
      </c>
      <c r="PF15" s="65">
        <f t="shared" si="121"/>
        <v>32.880000000000003</v>
      </c>
      <c r="PG15" s="65">
        <v>5</v>
      </c>
      <c r="PH15" s="65">
        <f t="shared" si="156"/>
        <v>495.2049090909091</v>
      </c>
      <c r="PI15" s="65"/>
      <c r="PJ15" s="64">
        <f t="shared" si="38"/>
        <v>2480.9998093243771</v>
      </c>
      <c r="PK15" s="66">
        <f t="shared" si="157"/>
        <v>643.25572727272731</v>
      </c>
      <c r="PL15" s="66"/>
      <c r="PM15" s="66">
        <f t="shared" si="122"/>
        <v>192.9767181818182</v>
      </c>
      <c r="PN15" s="67">
        <f t="shared" si="39"/>
        <v>836.23244545454554</v>
      </c>
      <c r="PO15" s="67">
        <f t="shared" si="40"/>
        <v>3317.2322547789227</v>
      </c>
      <c r="PP15" s="68">
        <f t="shared" si="41"/>
        <v>2133.507745221078</v>
      </c>
      <c r="PQ15" s="209">
        <v>17842.88</v>
      </c>
      <c r="PR15" s="209">
        <v>26106.38</v>
      </c>
      <c r="PS15" s="209">
        <v>43.5</v>
      </c>
      <c r="PT15" s="209">
        <v>0</v>
      </c>
      <c r="PU15" s="209">
        <v>0</v>
      </c>
      <c r="PV15" s="209">
        <v>0</v>
      </c>
      <c r="PW15" s="209">
        <v>0</v>
      </c>
      <c r="PX15" s="209">
        <v>326.02</v>
      </c>
      <c r="PY15" s="209">
        <v>0</v>
      </c>
      <c r="PZ15" s="209">
        <v>0</v>
      </c>
      <c r="QA15" s="209">
        <v>44318.78</v>
      </c>
      <c r="QB15" s="178">
        <f t="shared" si="170"/>
        <v>0</v>
      </c>
      <c r="QC15" s="210">
        <v>2960</v>
      </c>
      <c r="QD15" s="181" t="s">
        <v>275</v>
      </c>
      <c r="QE15" s="64">
        <f t="shared" si="124"/>
        <v>44318.78</v>
      </c>
      <c r="QF15" s="209">
        <v>1485.32</v>
      </c>
      <c r="QG15" s="209">
        <v>3900</v>
      </c>
      <c r="QH15" s="209">
        <v>2.78</v>
      </c>
      <c r="QI15" s="209">
        <v>0</v>
      </c>
      <c r="QJ15" s="209">
        <v>0</v>
      </c>
      <c r="QK15" s="209">
        <v>0</v>
      </c>
      <c r="QL15" s="209">
        <v>0</v>
      </c>
      <c r="QM15" s="209">
        <v>22.64</v>
      </c>
      <c r="QN15" s="209">
        <v>0</v>
      </c>
      <c r="QO15" s="209">
        <v>0</v>
      </c>
      <c r="QP15" s="211">
        <f t="shared" si="125"/>
        <v>5410.74</v>
      </c>
      <c r="QQ15" s="65"/>
      <c r="QR15" s="65"/>
      <c r="QS15" s="65">
        <f t="shared" si="126"/>
        <v>520.96752123285978</v>
      </c>
      <c r="QT15" s="65">
        <f t="shared" si="127"/>
        <v>0</v>
      </c>
      <c r="QU15" s="65">
        <f t="shared" si="128"/>
        <v>866.66666666666663</v>
      </c>
      <c r="QV15" s="65">
        <v>20</v>
      </c>
      <c r="QW15" s="65">
        <f t="shared" si="129"/>
        <v>18.861818181818183</v>
      </c>
      <c r="QX15" s="65">
        <v>5</v>
      </c>
      <c r="QY15" s="65">
        <f t="shared" si="158"/>
        <v>428.14772727272725</v>
      </c>
      <c r="QZ15" s="65"/>
      <c r="RA15" s="64">
        <f t="shared" si="42"/>
        <v>1859.6437333540716</v>
      </c>
      <c r="RB15" s="66">
        <f t="shared" si="130"/>
        <v>619.2640909090909</v>
      </c>
      <c r="RC15" s="66"/>
      <c r="RD15" s="66">
        <f t="shared" si="131"/>
        <v>185.77922727272727</v>
      </c>
      <c r="RE15" s="67">
        <f t="shared" si="43"/>
        <v>805.04331818181822</v>
      </c>
      <c r="RF15" s="67">
        <f t="shared" si="44"/>
        <v>2664.6870515358896</v>
      </c>
      <c r="RG15" s="68">
        <f t="shared" si="45"/>
        <v>2746.0529484641102</v>
      </c>
      <c r="RH15" s="205">
        <v>14891.16</v>
      </c>
      <c r="RI15" s="205">
        <v>27449.65</v>
      </c>
      <c r="RJ15" s="205">
        <v>0</v>
      </c>
      <c r="RK15" s="205">
        <v>0</v>
      </c>
      <c r="RL15" s="205">
        <v>0</v>
      </c>
      <c r="RM15" s="205">
        <v>0</v>
      </c>
      <c r="RN15" s="205">
        <v>0</v>
      </c>
      <c r="RO15" s="205">
        <v>148.54</v>
      </c>
      <c r="RP15" s="205">
        <v>20.54</v>
      </c>
      <c r="RQ15" s="205">
        <v>0</v>
      </c>
      <c r="RR15" s="205">
        <v>42509.89</v>
      </c>
      <c r="RS15" s="178">
        <f t="shared" si="171"/>
        <v>0</v>
      </c>
      <c r="RT15" s="206">
        <v>2933</v>
      </c>
      <c r="RU15" s="181" t="s">
        <v>275</v>
      </c>
      <c r="RV15" s="64">
        <f t="shared" si="133"/>
        <v>42509.89</v>
      </c>
      <c r="RW15" s="209">
        <v>1239.6199999999999</v>
      </c>
      <c r="RX15" s="209">
        <v>3900</v>
      </c>
      <c r="RY15" s="209">
        <v>0</v>
      </c>
      <c r="RZ15" s="209">
        <v>0</v>
      </c>
      <c r="SA15" s="209">
        <v>0</v>
      </c>
      <c r="SB15" s="209">
        <v>0</v>
      </c>
      <c r="SC15" s="209">
        <v>0</v>
      </c>
      <c r="SD15" s="209">
        <v>10.32</v>
      </c>
      <c r="SE15" s="209">
        <v>1.1399999999999999</v>
      </c>
      <c r="SF15" s="209">
        <v>0</v>
      </c>
      <c r="SG15" s="211">
        <v>5151.08</v>
      </c>
      <c r="SH15" s="65"/>
      <c r="SI15" s="65"/>
      <c r="SJ15" s="65">
        <f t="shared" si="134"/>
        <v>417.74069509641168</v>
      </c>
      <c r="SK15" s="65">
        <f t="shared" si="135"/>
        <v>0</v>
      </c>
      <c r="SL15" s="65">
        <f t="shared" si="136"/>
        <v>866.66666666666663</v>
      </c>
      <c r="SM15" s="65">
        <v>20</v>
      </c>
      <c r="SN15" s="65">
        <f t="shared" si="137"/>
        <v>495.92920353982299</v>
      </c>
      <c r="SO15" s="65">
        <v>5</v>
      </c>
      <c r="SP15" s="65">
        <f t="shared" si="159"/>
        <v>428.52876106194691</v>
      </c>
      <c r="SQ15" s="65"/>
      <c r="SR15" s="64">
        <f t="shared" si="46"/>
        <v>2233.8653263648484</v>
      </c>
      <c r="SS15" s="66">
        <f t="shared" si="160"/>
        <v>596.28469026548669</v>
      </c>
      <c r="ST15" s="66"/>
      <c r="SU15" s="66">
        <f t="shared" si="138"/>
        <v>178.885407079646</v>
      </c>
      <c r="SV15" s="67">
        <f t="shared" si="47"/>
        <v>775.17009734513272</v>
      </c>
      <c r="SW15" s="67">
        <f t="shared" si="48"/>
        <v>3009.0354237099809</v>
      </c>
      <c r="SX15" s="68">
        <f t="shared" si="49"/>
        <v>2142.044576290019</v>
      </c>
      <c r="SY15" s="64">
        <f t="shared" si="139"/>
        <v>397475.47</v>
      </c>
      <c r="SZ15" s="211">
        <f t="shared" si="140"/>
        <v>51935.409999999996</v>
      </c>
      <c r="TA15" s="67">
        <f t="shared" si="141"/>
        <v>22375.379240112445</v>
      </c>
      <c r="TB15" s="68">
        <f t="shared" si="142"/>
        <v>29560.030759887552</v>
      </c>
      <c r="TC15" s="264"/>
      <c r="TD15" s="265"/>
      <c r="TE15" s="265"/>
    </row>
    <row r="16" spans="1:528">
      <c r="A16" s="173" t="s">
        <v>146</v>
      </c>
      <c r="B16" s="175" t="s">
        <v>147</v>
      </c>
      <c r="C16" s="181" t="s">
        <v>275</v>
      </c>
      <c r="D16" s="178">
        <v>0</v>
      </c>
      <c r="E16" s="178">
        <v>0</v>
      </c>
      <c r="F16" s="178">
        <v>0</v>
      </c>
      <c r="G16" s="178">
        <v>0</v>
      </c>
      <c r="H16" s="178">
        <v>0</v>
      </c>
      <c r="I16" s="178">
        <v>0</v>
      </c>
      <c r="J16" s="178">
        <v>0</v>
      </c>
      <c r="K16" s="178">
        <v>0</v>
      </c>
      <c r="L16" s="178">
        <v>0</v>
      </c>
      <c r="M16" s="176">
        <v>0</v>
      </c>
      <c r="N16" s="178">
        <v>0</v>
      </c>
      <c r="O16" s="178">
        <f t="shared" si="161"/>
        <v>0</v>
      </c>
      <c r="P16" s="181">
        <v>0</v>
      </c>
      <c r="Q16" s="64">
        <f t="shared" si="0"/>
        <v>0</v>
      </c>
      <c r="R16" s="178">
        <v>0</v>
      </c>
      <c r="S16" s="178">
        <v>0</v>
      </c>
      <c r="T16" s="178">
        <v>0</v>
      </c>
      <c r="U16" s="178">
        <v>0</v>
      </c>
      <c r="V16" s="178">
        <v>0</v>
      </c>
      <c r="W16" s="178">
        <v>0</v>
      </c>
      <c r="X16" s="178">
        <v>0</v>
      </c>
      <c r="Y16" s="178">
        <v>0</v>
      </c>
      <c r="Z16" s="178">
        <v>0</v>
      </c>
      <c r="AA16" s="178">
        <v>0</v>
      </c>
      <c r="AB16" s="64">
        <f t="shared" si="50"/>
        <v>0</v>
      </c>
      <c r="AC16" s="65"/>
      <c r="AD16" s="65"/>
      <c r="AE16" s="65">
        <f t="shared" si="51"/>
        <v>0</v>
      </c>
      <c r="AF16" s="65">
        <f t="shared" si="1"/>
        <v>0</v>
      </c>
      <c r="AG16" s="65"/>
      <c r="AH16" s="65">
        <v>0</v>
      </c>
      <c r="AI16" s="65"/>
      <c r="AJ16" s="65">
        <v>0</v>
      </c>
      <c r="AK16" s="65"/>
      <c r="AL16" s="65"/>
      <c r="AM16" s="64">
        <f t="shared" si="2"/>
        <v>0</v>
      </c>
      <c r="AN16" s="66"/>
      <c r="AO16" s="66">
        <v>0</v>
      </c>
      <c r="AP16" s="66">
        <f t="shared" si="54"/>
        <v>0</v>
      </c>
      <c r="AQ16" s="67">
        <f t="shared" si="3"/>
        <v>0</v>
      </c>
      <c r="AR16" s="67">
        <f t="shared" si="4"/>
        <v>0</v>
      </c>
      <c r="AS16" s="68">
        <f t="shared" si="5"/>
        <v>0</v>
      </c>
      <c r="AT16" s="178"/>
      <c r="AU16" s="178"/>
      <c r="AV16" s="178"/>
      <c r="AW16" s="178"/>
      <c r="AX16" s="178"/>
      <c r="AY16" s="178"/>
      <c r="AZ16" s="178"/>
      <c r="BA16" s="178"/>
      <c r="BB16" s="178"/>
      <c r="BC16" s="176"/>
      <c r="BD16" s="178"/>
      <c r="BE16" s="178">
        <f t="shared" si="162"/>
        <v>0</v>
      </c>
      <c r="BF16" s="181"/>
      <c r="BG16" s="181" t="s">
        <v>275</v>
      </c>
      <c r="BH16" s="64">
        <f t="shared" si="56"/>
        <v>0</v>
      </c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64">
        <f t="shared" si="57"/>
        <v>0</v>
      </c>
      <c r="BT16" s="65"/>
      <c r="BU16" s="65"/>
      <c r="BV16" s="65">
        <f t="shared" si="58"/>
        <v>0</v>
      </c>
      <c r="BW16" s="65">
        <f t="shared" si="59"/>
        <v>0</v>
      </c>
      <c r="BX16" s="65"/>
      <c r="BY16" s="65"/>
      <c r="BZ16" s="65"/>
      <c r="CA16" s="65"/>
      <c r="CB16" s="65"/>
      <c r="CC16" s="65"/>
      <c r="CD16" s="64"/>
      <c r="CE16" s="66"/>
      <c r="CF16" s="66"/>
      <c r="CG16" s="66">
        <f t="shared" si="62"/>
        <v>0</v>
      </c>
      <c r="CH16" s="67">
        <f t="shared" si="7"/>
        <v>0</v>
      </c>
      <c r="CI16" s="67">
        <f t="shared" si="8"/>
        <v>0</v>
      </c>
      <c r="CJ16" s="68">
        <f t="shared" si="9"/>
        <v>0</v>
      </c>
      <c r="CK16" s="209">
        <v>0</v>
      </c>
      <c r="CL16" s="209">
        <v>251.57</v>
      </c>
      <c r="CM16" s="209">
        <v>0</v>
      </c>
      <c r="CN16" s="209">
        <v>0</v>
      </c>
      <c r="CO16" s="209">
        <v>0</v>
      </c>
      <c r="CP16" s="209">
        <v>0</v>
      </c>
      <c r="CQ16" s="209">
        <v>0</v>
      </c>
      <c r="CR16" s="209">
        <v>0</v>
      </c>
      <c r="CS16" s="209">
        <v>0</v>
      </c>
      <c r="CT16" s="209">
        <v>0</v>
      </c>
      <c r="CU16" s="209">
        <v>251.57</v>
      </c>
      <c r="CV16" s="178">
        <f t="shared" si="163"/>
        <v>0</v>
      </c>
      <c r="CW16" s="210">
        <v>12</v>
      </c>
      <c r="CX16" s="181" t="s">
        <v>275</v>
      </c>
      <c r="CY16" s="64">
        <f t="shared" si="64"/>
        <v>251.57</v>
      </c>
      <c r="CZ16" s="209">
        <v>0</v>
      </c>
      <c r="DA16" s="209">
        <v>338.71</v>
      </c>
      <c r="DB16" s="209">
        <v>0</v>
      </c>
      <c r="DC16" s="209">
        <v>0</v>
      </c>
      <c r="DD16" s="209">
        <v>0</v>
      </c>
      <c r="DE16" s="209">
        <v>0</v>
      </c>
      <c r="DF16" s="209">
        <v>0</v>
      </c>
      <c r="DG16" s="209">
        <v>0</v>
      </c>
      <c r="DH16" s="209">
        <v>0</v>
      </c>
      <c r="DI16" s="209">
        <v>0</v>
      </c>
      <c r="DJ16" s="211">
        <f t="shared" si="65"/>
        <v>338.71</v>
      </c>
      <c r="DK16" s="65"/>
      <c r="DL16" s="65"/>
      <c r="DM16" s="65">
        <f t="shared" si="66"/>
        <v>2.7349174885067979</v>
      </c>
      <c r="DN16" s="65">
        <f t="shared" si="67"/>
        <v>0</v>
      </c>
      <c r="DO16" s="65"/>
      <c r="DP16" s="65">
        <v>20</v>
      </c>
      <c r="DQ16" s="65"/>
      <c r="DR16" s="65">
        <v>5</v>
      </c>
      <c r="DS16" s="65">
        <f t="shared" si="143"/>
        <v>428.469696969697</v>
      </c>
      <c r="DT16" s="65"/>
      <c r="DU16" s="64">
        <f t="shared" si="10"/>
        <v>456.20461445820382</v>
      </c>
      <c r="DV16" s="66">
        <f t="shared" si="144"/>
        <v>596.35070707070713</v>
      </c>
      <c r="DW16" s="66"/>
      <c r="DX16" s="66">
        <f t="shared" si="68"/>
        <v>178.90521212121214</v>
      </c>
      <c r="DY16" s="67">
        <f t="shared" si="11"/>
        <v>775.25591919191925</v>
      </c>
      <c r="DZ16" s="67">
        <f t="shared" si="12"/>
        <v>1231.4605336501231</v>
      </c>
      <c r="EA16" s="68">
        <f t="shared" si="13"/>
        <v>-892.75053365012309</v>
      </c>
      <c r="EB16" s="209">
        <v>52.64</v>
      </c>
      <c r="EC16" s="209">
        <v>2027.24</v>
      </c>
      <c r="ED16" s="209">
        <v>0</v>
      </c>
      <c r="EE16" s="209">
        <v>0</v>
      </c>
      <c r="EF16" s="209">
        <v>63.12</v>
      </c>
      <c r="EG16" s="209">
        <v>0</v>
      </c>
      <c r="EH16" s="209">
        <v>0</v>
      </c>
      <c r="EI16" s="209">
        <v>0</v>
      </c>
      <c r="EJ16" s="209">
        <v>0</v>
      </c>
      <c r="EK16" s="209">
        <v>0</v>
      </c>
      <c r="EL16" s="209">
        <v>2143</v>
      </c>
      <c r="EM16" s="178">
        <f t="shared" si="164"/>
        <v>0</v>
      </c>
      <c r="EN16" s="210">
        <v>106</v>
      </c>
      <c r="EO16" s="181" t="s">
        <v>275</v>
      </c>
      <c r="EP16" s="212">
        <f t="shared" si="70"/>
        <v>2143</v>
      </c>
      <c r="EQ16" s="209">
        <v>4.38</v>
      </c>
      <c r="ER16" s="209">
        <v>3500</v>
      </c>
      <c r="ES16" s="209">
        <v>0</v>
      </c>
      <c r="ET16" s="209">
        <v>0</v>
      </c>
      <c r="EU16" s="209">
        <v>4.09</v>
      </c>
      <c r="EV16" s="209">
        <v>0</v>
      </c>
      <c r="EW16" s="209">
        <v>0</v>
      </c>
      <c r="EX16" s="209">
        <v>0</v>
      </c>
      <c r="EY16" s="209">
        <v>0</v>
      </c>
      <c r="EZ16" s="209">
        <v>0</v>
      </c>
      <c r="FA16" s="64">
        <f t="shared" si="71"/>
        <v>3508.4700000000003</v>
      </c>
      <c r="FB16" s="65"/>
      <c r="FC16" s="65"/>
      <c r="FD16" s="65">
        <f t="shared" si="72"/>
        <v>23.920275028347636</v>
      </c>
      <c r="FE16" s="65">
        <f t="shared" si="73"/>
        <v>0</v>
      </c>
      <c r="FF16" s="65"/>
      <c r="FG16" s="65">
        <v>20</v>
      </c>
      <c r="FH16" s="65">
        <f t="shared" si="75"/>
        <v>140.93333333333334</v>
      </c>
      <c r="FI16" s="65">
        <v>5</v>
      </c>
      <c r="FJ16" s="65">
        <f t="shared" si="145"/>
        <v>424.68019607843132</v>
      </c>
      <c r="FK16" s="65"/>
      <c r="FL16" s="64">
        <f t="shared" si="14"/>
        <v>614.53380444011236</v>
      </c>
      <c r="FM16" s="66">
        <f t="shared" si="146"/>
        <v>664.41901960784321</v>
      </c>
      <c r="FN16" s="66"/>
      <c r="FO16" s="66">
        <f t="shared" si="76"/>
        <v>199.32570588235296</v>
      </c>
      <c r="FP16" s="67">
        <f t="shared" si="15"/>
        <v>863.74472549019617</v>
      </c>
      <c r="FQ16" s="67">
        <f t="shared" si="16"/>
        <v>1478.2785299303087</v>
      </c>
      <c r="FR16" s="68">
        <f t="shared" si="17"/>
        <v>2030.1914700696916</v>
      </c>
      <c r="FS16" s="209">
        <v>167</v>
      </c>
      <c r="FT16" s="209">
        <v>2333.46</v>
      </c>
      <c r="FU16" s="209">
        <v>0</v>
      </c>
      <c r="FV16" s="209">
        <v>0</v>
      </c>
      <c r="FW16" s="209">
        <v>24</v>
      </c>
      <c r="FX16" s="209">
        <v>0</v>
      </c>
      <c r="FY16" s="209">
        <v>0</v>
      </c>
      <c r="FZ16" s="209">
        <v>0</v>
      </c>
      <c r="GA16" s="209">
        <v>0</v>
      </c>
      <c r="GB16" s="209">
        <v>0</v>
      </c>
      <c r="GC16" s="209">
        <v>2524.46</v>
      </c>
      <c r="GD16" s="178">
        <f t="shared" si="165"/>
        <v>0</v>
      </c>
      <c r="GE16" s="210">
        <v>105</v>
      </c>
      <c r="GF16" s="181" t="s">
        <v>275</v>
      </c>
      <c r="GG16" s="64">
        <f t="shared" si="78"/>
        <v>2524.46</v>
      </c>
      <c r="GH16" s="209">
        <v>13.9</v>
      </c>
      <c r="GI16" s="209">
        <v>3500</v>
      </c>
      <c r="GJ16" s="209">
        <v>0</v>
      </c>
      <c r="GK16" s="209">
        <v>0</v>
      </c>
      <c r="GL16" s="209">
        <v>1.56</v>
      </c>
      <c r="GM16" s="209">
        <v>0</v>
      </c>
      <c r="GN16" s="209">
        <v>0</v>
      </c>
      <c r="GO16" s="209">
        <v>0</v>
      </c>
      <c r="GP16" s="209">
        <v>0</v>
      </c>
      <c r="GQ16" s="209">
        <v>0</v>
      </c>
      <c r="GR16" s="211">
        <f t="shared" si="79"/>
        <v>3515.46</v>
      </c>
      <c r="GS16" s="65"/>
      <c r="GT16" s="65"/>
      <c r="GU16" s="65">
        <f t="shared" si="80"/>
        <v>27.974158749356693</v>
      </c>
      <c r="GV16" s="65">
        <f t="shared" si="81"/>
        <v>0</v>
      </c>
      <c r="GW16" s="65"/>
      <c r="GX16" s="65">
        <v>20</v>
      </c>
      <c r="GY16" s="65">
        <f t="shared" si="83"/>
        <v>184.90588235294118</v>
      </c>
      <c r="GZ16" s="65">
        <v>5</v>
      </c>
      <c r="HA16" s="65">
        <f t="shared" si="147"/>
        <v>358.47794117647061</v>
      </c>
      <c r="HB16" s="65"/>
      <c r="HC16" s="64">
        <f t="shared" si="18"/>
        <v>596.35798227876853</v>
      </c>
      <c r="HD16" s="66">
        <f t="shared" si="148"/>
        <v>866.92019607843133</v>
      </c>
      <c r="HE16" s="66"/>
      <c r="HF16" s="66">
        <f t="shared" si="84"/>
        <v>260.07605882352937</v>
      </c>
      <c r="HG16" s="67">
        <f t="shared" si="19"/>
        <v>1126.9962549019606</v>
      </c>
      <c r="HH16" s="67">
        <f t="shared" si="20"/>
        <v>1723.3542371807291</v>
      </c>
      <c r="HI16" s="68">
        <f t="shared" si="21"/>
        <v>1792.1057628192709</v>
      </c>
      <c r="HJ16" s="205">
        <v>177</v>
      </c>
      <c r="HK16" s="205">
        <v>2682.74</v>
      </c>
      <c r="HL16" s="205">
        <v>0</v>
      </c>
      <c r="HM16" s="205">
        <v>0</v>
      </c>
      <c r="HN16" s="205">
        <v>0</v>
      </c>
      <c r="HO16" s="205">
        <v>0</v>
      </c>
      <c r="HP16" s="205">
        <v>0</v>
      </c>
      <c r="HQ16" s="205">
        <v>0</v>
      </c>
      <c r="HR16" s="205">
        <v>0</v>
      </c>
      <c r="HS16" s="205">
        <v>0</v>
      </c>
      <c r="HT16" s="205">
        <v>2859.74</v>
      </c>
      <c r="HU16" s="178">
        <f t="shared" si="166"/>
        <v>0</v>
      </c>
      <c r="HV16" s="206">
        <v>120</v>
      </c>
      <c r="HW16" s="181" t="s">
        <v>275</v>
      </c>
      <c r="HX16" s="64">
        <f t="shared" si="86"/>
        <v>2859.74</v>
      </c>
      <c r="HY16" s="205">
        <v>14.73</v>
      </c>
      <c r="HZ16" s="205">
        <v>3500</v>
      </c>
      <c r="IA16" s="205">
        <v>0</v>
      </c>
      <c r="IB16" s="205">
        <v>0</v>
      </c>
      <c r="IC16" s="205">
        <v>0</v>
      </c>
      <c r="ID16" s="205">
        <v>0</v>
      </c>
      <c r="IE16" s="205">
        <v>0</v>
      </c>
      <c r="IF16" s="205">
        <v>0</v>
      </c>
      <c r="IG16" s="205">
        <v>0</v>
      </c>
      <c r="IH16" s="205">
        <v>0</v>
      </c>
      <c r="II16" s="214">
        <f t="shared" si="87"/>
        <v>3514.73</v>
      </c>
      <c r="IJ16" s="65"/>
      <c r="IK16" s="65"/>
      <c r="IL16" s="65">
        <f t="shared" si="88"/>
        <v>31.678646400872903</v>
      </c>
      <c r="IM16" s="65">
        <f t="shared" si="89"/>
        <v>0</v>
      </c>
      <c r="IN16" s="65"/>
      <c r="IO16" s="65">
        <v>20</v>
      </c>
      <c r="IP16" s="65">
        <f t="shared" si="91"/>
        <v>232.05714285714285</v>
      </c>
      <c r="IQ16" s="65">
        <v>5</v>
      </c>
      <c r="IR16" s="65">
        <f t="shared" si="149"/>
        <v>445.62857142857143</v>
      </c>
      <c r="IS16" s="65"/>
      <c r="IT16" s="64">
        <f t="shared" si="22"/>
        <v>734.36436068658713</v>
      </c>
      <c r="IU16" s="66">
        <f t="shared" si="150"/>
        <v>538.79476190476191</v>
      </c>
      <c r="IV16" s="66"/>
      <c r="IW16" s="66">
        <f t="shared" si="92"/>
        <v>161.63842857142856</v>
      </c>
      <c r="IX16" s="67">
        <f t="shared" si="23"/>
        <v>700.43319047619048</v>
      </c>
      <c r="IY16" s="67">
        <f t="shared" si="24"/>
        <v>1434.7975511627776</v>
      </c>
      <c r="IZ16" s="68">
        <f t="shared" si="25"/>
        <v>2079.9324488372222</v>
      </c>
      <c r="JA16" s="209">
        <v>134.15</v>
      </c>
      <c r="JB16" s="209">
        <v>3683.69</v>
      </c>
      <c r="JC16" s="209">
        <v>0</v>
      </c>
      <c r="JD16" s="209">
        <v>0</v>
      </c>
      <c r="JE16" s="209">
        <v>39.4</v>
      </c>
      <c r="JF16" s="209">
        <v>0</v>
      </c>
      <c r="JG16" s="209">
        <v>0</v>
      </c>
      <c r="JH16" s="209">
        <v>0</v>
      </c>
      <c r="JI16" s="209">
        <v>0</v>
      </c>
      <c r="JJ16" s="209">
        <v>0</v>
      </c>
      <c r="JK16" s="209">
        <v>3857.24</v>
      </c>
      <c r="JL16" s="178">
        <f t="shared" si="167"/>
        <v>0</v>
      </c>
      <c r="JM16" s="210">
        <v>165</v>
      </c>
      <c r="JN16" s="181" t="s">
        <v>275</v>
      </c>
      <c r="JO16" s="64">
        <f t="shared" si="94"/>
        <v>3857.2400000000002</v>
      </c>
      <c r="JP16" s="209">
        <v>11.17</v>
      </c>
      <c r="JQ16" s="209">
        <v>3500</v>
      </c>
      <c r="JR16" s="209">
        <v>0</v>
      </c>
      <c r="JS16" s="209">
        <v>0</v>
      </c>
      <c r="JT16" s="209">
        <v>2.5499999999999998</v>
      </c>
      <c r="JU16" s="209">
        <v>0</v>
      </c>
      <c r="JV16" s="209">
        <v>0</v>
      </c>
      <c r="JW16" s="209">
        <v>0</v>
      </c>
      <c r="JX16" s="209">
        <v>0</v>
      </c>
      <c r="JY16" s="209">
        <v>0</v>
      </c>
      <c r="JZ16" s="211">
        <f t="shared" si="95"/>
        <v>3513.7200000000003</v>
      </c>
      <c r="KA16" s="65"/>
      <c r="KB16" s="65"/>
      <c r="KC16" s="65">
        <f t="shared" si="96"/>
        <v>77.803183477007039</v>
      </c>
      <c r="KD16" s="65">
        <f t="shared" si="97"/>
        <v>0</v>
      </c>
      <c r="KE16" s="65"/>
      <c r="KF16" s="65">
        <v>20</v>
      </c>
      <c r="KG16" s="65"/>
      <c r="KH16" s="65">
        <v>5</v>
      </c>
      <c r="KI16" s="65">
        <f t="shared" si="151"/>
        <v>543.39953271028037</v>
      </c>
      <c r="KJ16" s="65"/>
      <c r="KK16" s="64">
        <f t="shared" si="26"/>
        <v>646.20271618728736</v>
      </c>
      <c r="KL16" s="66">
        <f t="shared" si="152"/>
        <v>497.32093457943921</v>
      </c>
      <c r="KM16" s="66"/>
      <c r="KN16" s="66">
        <f t="shared" si="99"/>
        <v>149.19628037383177</v>
      </c>
      <c r="KO16" s="67">
        <f t="shared" si="27"/>
        <v>646.51721495327092</v>
      </c>
      <c r="KP16" s="67">
        <f t="shared" si="28"/>
        <v>1292.7199311405584</v>
      </c>
      <c r="KQ16" s="68">
        <f t="shared" si="29"/>
        <v>2221.0000688594419</v>
      </c>
      <c r="KR16" s="209">
        <v>118.4</v>
      </c>
      <c r="KS16" s="209">
        <v>2653.34</v>
      </c>
      <c r="KT16" s="209">
        <v>0</v>
      </c>
      <c r="KU16" s="209">
        <v>0</v>
      </c>
      <c r="KV16" s="209">
        <v>89.2</v>
      </c>
      <c r="KW16" s="209">
        <v>0</v>
      </c>
      <c r="KX16" s="209">
        <v>0</v>
      </c>
      <c r="KY16" s="209">
        <v>0</v>
      </c>
      <c r="KZ16" s="209">
        <v>0</v>
      </c>
      <c r="LA16" s="209">
        <v>0</v>
      </c>
      <c r="LB16" s="209">
        <v>2860.94</v>
      </c>
      <c r="LC16" s="178">
        <f t="shared" si="168"/>
        <v>0</v>
      </c>
      <c r="LD16" s="210">
        <v>132</v>
      </c>
      <c r="LE16" s="181" t="s">
        <v>275</v>
      </c>
      <c r="LF16" s="64">
        <f t="shared" si="101"/>
        <v>2860.94</v>
      </c>
      <c r="LG16" s="209">
        <v>9.86</v>
      </c>
      <c r="LH16" s="209">
        <v>3500</v>
      </c>
      <c r="LI16" s="209">
        <v>0</v>
      </c>
      <c r="LJ16" s="209">
        <v>0</v>
      </c>
      <c r="LK16" s="209">
        <v>5.78</v>
      </c>
      <c r="LL16" s="209">
        <v>0</v>
      </c>
      <c r="LM16" s="209">
        <v>0</v>
      </c>
      <c r="LN16" s="209">
        <v>0</v>
      </c>
      <c r="LO16" s="209">
        <v>0</v>
      </c>
      <c r="LP16" s="209">
        <v>0</v>
      </c>
      <c r="LQ16" s="211">
        <f t="shared" si="102"/>
        <v>3515.6400000000003</v>
      </c>
      <c r="LR16" s="65"/>
      <c r="LS16" s="65"/>
      <c r="LT16" s="65">
        <f t="shared" si="103"/>
        <v>29.167649197905874</v>
      </c>
      <c r="LU16" s="65">
        <f t="shared" si="104"/>
        <v>0</v>
      </c>
      <c r="LV16" s="65"/>
      <c r="LW16" s="65">
        <v>20</v>
      </c>
      <c r="LX16" s="65"/>
      <c r="LY16" s="65">
        <v>5</v>
      </c>
      <c r="LZ16" s="65">
        <f t="shared" si="153"/>
        <v>508.03738317757012</v>
      </c>
      <c r="MA16" s="65"/>
      <c r="MB16" s="64">
        <f t="shared" si="30"/>
        <v>562.20503237547598</v>
      </c>
      <c r="MC16" s="66">
        <f t="shared" si="154"/>
        <v>593.54906542056074</v>
      </c>
      <c r="MD16" s="66"/>
      <c r="ME16" s="66">
        <f t="shared" si="106"/>
        <v>178.06471962616823</v>
      </c>
      <c r="MF16" s="67">
        <f t="shared" si="31"/>
        <v>771.61378504672894</v>
      </c>
      <c r="MG16" s="67">
        <f t="shared" si="32"/>
        <v>1333.818817422205</v>
      </c>
      <c r="MH16" s="68">
        <f t="shared" si="33"/>
        <v>2181.8211825777953</v>
      </c>
      <c r="MI16" s="209">
        <v>150</v>
      </c>
      <c r="MJ16" s="209">
        <v>2440.1</v>
      </c>
      <c r="MK16" s="209">
        <v>0</v>
      </c>
      <c r="ML16" s="209">
        <v>0</v>
      </c>
      <c r="MM16" s="209">
        <v>0</v>
      </c>
      <c r="MN16" s="209">
        <v>0</v>
      </c>
      <c r="MO16" s="209">
        <v>0</v>
      </c>
      <c r="MP16" s="209">
        <v>0</v>
      </c>
      <c r="MQ16" s="209">
        <v>0</v>
      </c>
      <c r="MR16" s="209">
        <v>0</v>
      </c>
      <c r="MS16" s="209">
        <v>2590.1</v>
      </c>
      <c r="MT16" s="178">
        <f t="shared" si="169"/>
        <v>0</v>
      </c>
      <c r="MU16" s="210">
        <v>125</v>
      </c>
      <c r="MV16" s="181" t="s">
        <v>275</v>
      </c>
      <c r="MW16" s="64">
        <f t="shared" si="108"/>
        <v>2590.1</v>
      </c>
      <c r="MX16" s="209">
        <v>12.49</v>
      </c>
      <c r="MY16" s="209">
        <v>3500</v>
      </c>
      <c r="MZ16" s="209">
        <v>0</v>
      </c>
      <c r="NA16" s="209">
        <v>0</v>
      </c>
      <c r="NB16" s="209">
        <v>0</v>
      </c>
      <c r="NC16" s="209">
        <v>0</v>
      </c>
      <c r="ND16" s="209">
        <v>0</v>
      </c>
      <c r="NE16" s="209">
        <v>0</v>
      </c>
      <c r="NF16" s="209">
        <v>0</v>
      </c>
      <c r="NG16" s="209">
        <v>0</v>
      </c>
      <c r="NH16" s="211">
        <f t="shared" si="109"/>
        <v>3512.49</v>
      </c>
      <c r="NI16" s="253"/>
      <c r="NJ16" s="252"/>
      <c r="NK16" s="65">
        <f t="shared" si="110"/>
        <v>0</v>
      </c>
      <c r="NL16" s="65">
        <f t="shared" si="111"/>
        <v>0</v>
      </c>
      <c r="NM16" s="65"/>
      <c r="NN16" s="65">
        <v>0</v>
      </c>
      <c r="NO16" s="65"/>
      <c r="NP16" s="65">
        <v>5</v>
      </c>
      <c r="NQ16" s="65">
        <f t="shared" si="155"/>
        <v>469.67889908256882</v>
      </c>
      <c r="NR16" s="65"/>
      <c r="NS16" s="64">
        <f t="shared" si="34"/>
        <v>474.67889908256882</v>
      </c>
      <c r="NT16" s="66">
        <f t="shared" si="113"/>
        <v>723.04816513761466</v>
      </c>
      <c r="NU16" s="66"/>
      <c r="NV16" s="66">
        <f t="shared" si="114"/>
        <v>216.9144495412844</v>
      </c>
      <c r="NW16" s="67">
        <f t="shared" si="35"/>
        <v>939.96261467889906</v>
      </c>
      <c r="NX16" s="67">
        <f t="shared" si="36"/>
        <v>1414.6415137614679</v>
      </c>
      <c r="NY16" s="68">
        <f t="shared" si="37"/>
        <v>2097.8484862385321</v>
      </c>
      <c r="NZ16" s="209">
        <v>71</v>
      </c>
      <c r="OA16" s="209">
        <v>2581.5500000000002</v>
      </c>
      <c r="OB16" s="209">
        <v>0</v>
      </c>
      <c r="OC16" s="209">
        <v>0</v>
      </c>
      <c r="OD16" s="209">
        <v>24</v>
      </c>
      <c r="OE16" s="209">
        <v>0</v>
      </c>
      <c r="OF16" s="209">
        <v>0</v>
      </c>
      <c r="OG16" s="209">
        <v>0</v>
      </c>
      <c r="OH16" s="209">
        <v>0</v>
      </c>
      <c r="OI16" s="209">
        <v>0</v>
      </c>
      <c r="OJ16" s="209">
        <v>2676.55</v>
      </c>
      <c r="OK16" s="178">
        <f t="shared" si="115"/>
        <v>0</v>
      </c>
      <c r="OL16" s="210">
        <v>122</v>
      </c>
      <c r="OM16" s="181" t="s">
        <v>275</v>
      </c>
      <c r="ON16" s="64">
        <f t="shared" si="116"/>
        <v>2676.55</v>
      </c>
      <c r="OO16" s="209">
        <v>5.91</v>
      </c>
      <c r="OP16" s="209">
        <v>3500</v>
      </c>
      <c r="OQ16" s="209">
        <v>0</v>
      </c>
      <c r="OR16" s="209">
        <v>0</v>
      </c>
      <c r="OS16" s="209">
        <v>1.56</v>
      </c>
      <c r="OT16" s="209">
        <v>0</v>
      </c>
      <c r="OU16" s="209">
        <v>0</v>
      </c>
      <c r="OV16" s="209">
        <v>0</v>
      </c>
      <c r="OW16" s="209">
        <v>0</v>
      </c>
      <c r="OX16" s="209">
        <v>0</v>
      </c>
      <c r="OY16" s="211">
        <f t="shared" si="117"/>
        <v>3507.47</v>
      </c>
      <c r="OZ16" s="65"/>
      <c r="PA16" s="252"/>
      <c r="PB16" s="65">
        <f t="shared" si="118"/>
        <v>57.875738723198005</v>
      </c>
      <c r="PC16" s="65">
        <f t="shared" si="119"/>
        <v>0</v>
      </c>
      <c r="PD16" s="65"/>
      <c r="PE16" s="65">
        <v>20</v>
      </c>
      <c r="PF16" s="65">
        <f t="shared" si="121"/>
        <v>32.880000000000003</v>
      </c>
      <c r="PG16" s="65">
        <v>5</v>
      </c>
      <c r="PH16" s="65">
        <f t="shared" si="156"/>
        <v>495.2049090909091</v>
      </c>
      <c r="PI16" s="65"/>
      <c r="PJ16" s="64">
        <f t="shared" si="38"/>
        <v>610.96064781410712</v>
      </c>
      <c r="PK16" s="66">
        <f t="shared" si="157"/>
        <v>643.25572727272731</v>
      </c>
      <c r="PL16" s="66"/>
      <c r="PM16" s="66">
        <f t="shared" si="122"/>
        <v>192.9767181818182</v>
      </c>
      <c r="PN16" s="67">
        <f t="shared" si="39"/>
        <v>836.23244545454554</v>
      </c>
      <c r="PO16" s="67">
        <f t="shared" si="40"/>
        <v>1447.1930932686528</v>
      </c>
      <c r="PP16" s="68">
        <f t="shared" si="41"/>
        <v>2060.276906731347</v>
      </c>
      <c r="PQ16" s="209">
        <v>58</v>
      </c>
      <c r="PR16" s="209">
        <v>2527.4899999999998</v>
      </c>
      <c r="PS16" s="209">
        <v>0</v>
      </c>
      <c r="PT16" s="209">
        <v>0</v>
      </c>
      <c r="PU16" s="209">
        <v>87.12</v>
      </c>
      <c r="PV16" s="209">
        <v>0</v>
      </c>
      <c r="PW16" s="209">
        <v>0</v>
      </c>
      <c r="PX16" s="209">
        <v>0</v>
      </c>
      <c r="PY16" s="209">
        <v>0</v>
      </c>
      <c r="PZ16" s="209">
        <v>0</v>
      </c>
      <c r="QA16" s="209">
        <v>2672.61</v>
      </c>
      <c r="QB16" s="178">
        <f t="shared" si="170"/>
        <v>0</v>
      </c>
      <c r="QC16" s="210">
        <v>128</v>
      </c>
      <c r="QD16" s="181" t="s">
        <v>275</v>
      </c>
      <c r="QE16" s="64">
        <f t="shared" si="124"/>
        <v>2672.6099999999997</v>
      </c>
      <c r="QF16" s="209">
        <v>4.83</v>
      </c>
      <c r="QG16" s="209">
        <v>3500</v>
      </c>
      <c r="QH16" s="209">
        <v>0</v>
      </c>
      <c r="QI16" s="209">
        <v>0</v>
      </c>
      <c r="QJ16" s="209">
        <v>5.65</v>
      </c>
      <c r="QK16" s="209">
        <v>0</v>
      </c>
      <c r="QL16" s="209">
        <v>0</v>
      </c>
      <c r="QM16" s="209">
        <v>0</v>
      </c>
      <c r="QN16" s="209">
        <v>0</v>
      </c>
      <c r="QO16" s="209">
        <v>0</v>
      </c>
      <c r="QP16" s="211">
        <f t="shared" si="125"/>
        <v>3510.48</v>
      </c>
      <c r="QQ16" s="65"/>
      <c r="QR16" s="252"/>
      <c r="QS16" s="65">
        <f t="shared" si="126"/>
        <v>31.416546369781692</v>
      </c>
      <c r="QT16" s="65">
        <f t="shared" si="127"/>
        <v>0</v>
      </c>
      <c r="QU16" s="65">
        <f t="shared" si="128"/>
        <v>866.66666666666663</v>
      </c>
      <c r="QV16" s="65">
        <v>20</v>
      </c>
      <c r="QW16" s="65">
        <f t="shared" si="129"/>
        <v>18.861818181818183</v>
      </c>
      <c r="QX16" s="65">
        <v>5</v>
      </c>
      <c r="QY16" s="65">
        <f t="shared" si="158"/>
        <v>428.14772727272725</v>
      </c>
      <c r="QZ16" s="65"/>
      <c r="RA16" s="64">
        <f t="shared" si="42"/>
        <v>1370.0927584909937</v>
      </c>
      <c r="RB16" s="66">
        <f t="shared" si="130"/>
        <v>619.2640909090909</v>
      </c>
      <c r="RC16" s="66"/>
      <c r="RD16" s="66">
        <f t="shared" si="131"/>
        <v>185.77922727272727</v>
      </c>
      <c r="RE16" s="67">
        <f t="shared" si="43"/>
        <v>805.04331818181822</v>
      </c>
      <c r="RF16" s="67">
        <f t="shared" si="44"/>
        <v>2175.1360766728121</v>
      </c>
      <c r="RG16" s="68">
        <f t="shared" si="45"/>
        <v>1335.3439233271879</v>
      </c>
      <c r="RH16" s="205">
        <v>266.60000000000002</v>
      </c>
      <c r="RI16" s="205">
        <v>2916.27</v>
      </c>
      <c r="RJ16" s="205">
        <v>0</v>
      </c>
      <c r="RK16" s="205">
        <v>0</v>
      </c>
      <c r="RL16" s="205">
        <v>36.36</v>
      </c>
      <c r="RM16" s="205">
        <v>0</v>
      </c>
      <c r="RN16" s="205">
        <v>0</v>
      </c>
      <c r="RO16" s="205">
        <v>0</v>
      </c>
      <c r="RP16" s="205">
        <v>0</v>
      </c>
      <c r="RQ16" s="205">
        <v>0</v>
      </c>
      <c r="RR16" s="205">
        <v>3219.23</v>
      </c>
      <c r="RS16" s="178">
        <f t="shared" si="171"/>
        <v>0</v>
      </c>
      <c r="RT16" s="206">
        <v>153</v>
      </c>
      <c r="RU16" s="181" t="s">
        <v>275</v>
      </c>
      <c r="RV16" s="64">
        <f t="shared" si="133"/>
        <v>3219.23</v>
      </c>
      <c r="RW16" s="209">
        <v>22.19</v>
      </c>
      <c r="RX16" s="209">
        <v>3500</v>
      </c>
      <c r="RY16" s="209">
        <v>0</v>
      </c>
      <c r="RZ16" s="209">
        <v>0</v>
      </c>
      <c r="SA16" s="209">
        <v>2.36</v>
      </c>
      <c r="SB16" s="209">
        <v>0</v>
      </c>
      <c r="SC16" s="209">
        <v>0</v>
      </c>
      <c r="SD16" s="209">
        <v>0</v>
      </c>
      <c r="SE16" s="209">
        <v>0</v>
      </c>
      <c r="SF16" s="209">
        <v>0</v>
      </c>
      <c r="SG16" s="211">
        <v>3524.55</v>
      </c>
      <c r="SH16" s="65"/>
      <c r="SI16" s="252"/>
      <c r="SJ16" s="65">
        <f t="shared" si="134"/>
        <v>31.635070753540443</v>
      </c>
      <c r="SK16" s="65">
        <f t="shared" si="135"/>
        <v>0</v>
      </c>
      <c r="SL16" s="65">
        <f t="shared" si="136"/>
        <v>866.66666666666663</v>
      </c>
      <c r="SM16" s="65">
        <v>20</v>
      </c>
      <c r="SN16" s="65">
        <f t="shared" si="137"/>
        <v>495.92920353982299</v>
      </c>
      <c r="SO16" s="65">
        <v>5</v>
      </c>
      <c r="SP16" s="65">
        <f t="shared" si="159"/>
        <v>428.52876106194691</v>
      </c>
      <c r="SQ16" s="65"/>
      <c r="SR16" s="64">
        <f t="shared" si="46"/>
        <v>1847.7597020219769</v>
      </c>
      <c r="SS16" s="66">
        <f t="shared" si="160"/>
        <v>596.28469026548669</v>
      </c>
      <c r="ST16" s="66"/>
      <c r="SU16" s="66">
        <f t="shared" si="138"/>
        <v>178.885407079646</v>
      </c>
      <c r="SV16" s="67">
        <f t="shared" si="47"/>
        <v>775.17009734513272</v>
      </c>
      <c r="SW16" s="67">
        <f t="shared" si="48"/>
        <v>2622.9297993671098</v>
      </c>
      <c r="SX16" s="68">
        <f t="shared" si="49"/>
        <v>901.62020063289037</v>
      </c>
      <c r="SY16" s="64">
        <f t="shared" si="139"/>
        <v>25655.439999999999</v>
      </c>
      <c r="SZ16" s="211">
        <f t="shared" si="140"/>
        <v>31961.72</v>
      </c>
      <c r="TA16" s="67">
        <f t="shared" si="141"/>
        <v>16154.330083556744</v>
      </c>
      <c r="TB16" s="68">
        <f t="shared" si="142"/>
        <v>15807.389916443257</v>
      </c>
      <c r="TC16" s="264"/>
      <c r="TD16" s="265"/>
      <c r="TE16" s="265"/>
    </row>
    <row r="17" spans="1:525">
      <c r="A17" s="173" t="s">
        <v>464</v>
      </c>
      <c r="B17" s="175" t="s">
        <v>478</v>
      </c>
      <c r="C17" s="181"/>
      <c r="D17" s="199"/>
      <c r="E17" s="199"/>
      <c r="F17" s="199"/>
      <c r="G17" s="199"/>
      <c r="H17" s="199"/>
      <c r="I17" s="199"/>
      <c r="J17" s="199"/>
      <c r="K17" s="199"/>
      <c r="L17" s="199"/>
      <c r="M17" s="200"/>
      <c r="N17" s="199"/>
      <c r="O17" s="199"/>
      <c r="P17" s="181"/>
      <c r="Q17" s="64">
        <f t="shared" si="0"/>
        <v>0</v>
      </c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64">
        <f t="shared" si="50"/>
        <v>0</v>
      </c>
      <c r="AC17" s="216"/>
      <c r="AD17" s="202"/>
      <c r="AE17" s="65">
        <f t="shared" si="51"/>
        <v>0</v>
      </c>
      <c r="AF17" s="202"/>
      <c r="AG17" s="202"/>
      <c r="AH17" s="202"/>
      <c r="AI17" s="202"/>
      <c r="AJ17" s="202"/>
      <c r="AK17" s="202"/>
      <c r="AL17" s="202"/>
      <c r="AM17" s="64">
        <f t="shared" si="2"/>
        <v>0</v>
      </c>
      <c r="AN17" s="203"/>
      <c r="AO17" s="203"/>
      <c r="AP17" s="66">
        <f t="shared" si="54"/>
        <v>0</v>
      </c>
      <c r="AQ17" s="67">
        <f t="shared" si="3"/>
        <v>0</v>
      </c>
      <c r="AR17" s="67">
        <f t="shared" si="4"/>
        <v>0</v>
      </c>
      <c r="AS17" s="68">
        <f t="shared" si="5"/>
        <v>0</v>
      </c>
      <c r="AT17" s="199"/>
      <c r="AU17" s="199"/>
      <c r="AV17" s="199"/>
      <c r="AW17" s="199"/>
      <c r="AX17" s="199"/>
      <c r="AY17" s="199"/>
      <c r="AZ17" s="199"/>
      <c r="BA17" s="199"/>
      <c r="BB17" s="199"/>
      <c r="BC17" s="200"/>
      <c r="BD17" s="199"/>
      <c r="BE17" s="199"/>
      <c r="BF17" s="181"/>
      <c r="BG17" s="181"/>
      <c r="BH17" s="64">
        <f t="shared" si="56"/>
        <v>0</v>
      </c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64">
        <f t="shared" si="57"/>
        <v>0</v>
      </c>
      <c r="BT17" s="216">
        <f t="shared" ref="BT17" si="172">4898.01/10</f>
        <v>489.80100000000004</v>
      </c>
      <c r="BU17" s="202"/>
      <c r="BV17" s="65">
        <f t="shared" si="58"/>
        <v>0</v>
      </c>
      <c r="BW17" s="65">
        <f t="shared" si="59"/>
        <v>0</v>
      </c>
      <c r="BX17" s="202"/>
      <c r="BY17" s="202"/>
      <c r="BZ17" s="202"/>
      <c r="CA17" s="202"/>
      <c r="CB17" s="202"/>
      <c r="CC17" s="202"/>
      <c r="CD17" s="201"/>
      <c r="CE17" s="66"/>
      <c r="CF17" s="203"/>
      <c r="CG17" s="66">
        <f t="shared" si="62"/>
        <v>0</v>
      </c>
      <c r="CH17" s="204"/>
      <c r="CI17" s="67">
        <f t="shared" si="8"/>
        <v>0</v>
      </c>
      <c r="CJ17" s="68">
        <f t="shared" si="9"/>
        <v>0</v>
      </c>
      <c r="CK17" s="199"/>
      <c r="CL17" s="199"/>
      <c r="CM17" s="199"/>
      <c r="CN17" s="199"/>
      <c r="CO17" s="199"/>
      <c r="CP17" s="199"/>
      <c r="CQ17" s="199"/>
      <c r="CR17" s="199"/>
      <c r="CS17" s="199"/>
      <c r="CT17" s="200"/>
      <c r="CU17" s="199"/>
      <c r="CV17" s="199"/>
      <c r="CW17" s="181"/>
      <c r="CX17" s="181"/>
      <c r="CY17" s="64">
        <f t="shared" si="64"/>
        <v>0</v>
      </c>
      <c r="CZ17" s="199"/>
      <c r="DA17" s="199"/>
      <c r="DB17" s="199"/>
      <c r="DC17" s="199"/>
      <c r="DD17" s="199"/>
      <c r="DE17" s="199"/>
      <c r="DF17" s="199"/>
      <c r="DG17" s="199"/>
      <c r="DH17" s="199"/>
      <c r="DI17" s="199"/>
      <c r="DJ17" s="211">
        <f t="shared" si="65"/>
        <v>0</v>
      </c>
      <c r="DK17" s="216"/>
      <c r="DL17" s="202"/>
      <c r="DM17" s="65">
        <f t="shared" si="66"/>
        <v>0</v>
      </c>
      <c r="DN17" s="65">
        <f t="shared" si="67"/>
        <v>0</v>
      </c>
      <c r="DO17" s="202"/>
      <c r="DP17" s="202"/>
      <c r="DQ17" s="202"/>
      <c r="DR17" s="202"/>
      <c r="DS17" s="202"/>
      <c r="DT17" s="202"/>
      <c r="DU17" s="64">
        <f t="shared" si="10"/>
        <v>0</v>
      </c>
      <c r="DV17" s="66"/>
      <c r="DW17" s="203"/>
      <c r="DX17" s="66">
        <f t="shared" si="68"/>
        <v>0</v>
      </c>
      <c r="DY17" s="67">
        <f t="shared" si="11"/>
        <v>0</v>
      </c>
      <c r="DZ17" s="67">
        <f t="shared" si="12"/>
        <v>0</v>
      </c>
      <c r="EA17" s="68">
        <f t="shared" si="13"/>
        <v>0</v>
      </c>
      <c r="EB17" s="209">
        <v>5570.24</v>
      </c>
      <c r="EC17" s="209">
        <v>4457.92</v>
      </c>
      <c r="ED17" s="209">
        <v>0</v>
      </c>
      <c r="EE17" s="209">
        <v>0</v>
      </c>
      <c r="EF17" s="209">
        <v>0</v>
      </c>
      <c r="EG17" s="209">
        <v>0</v>
      </c>
      <c r="EH17" s="209">
        <v>21250.03</v>
      </c>
      <c r="EI17" s="209">
        <v>0</v>
      </c>
      <c r="EJ17" s="209">
        <v>0</v>
      </c>
      <c r="EK17" s="209">
        <v>0</v>
      </c>
      <c r="EL17" s="209">
        <v>31278.19</v>
      </c>
      <c r="EM17" s="199"/>
      <c r="EN17" s="210">
        <v>1337</v>
      </c>
      <c r="EO17" s="181" t="s">
        <v>275</v>
      </c>
      <c r="EP17" s="212">
        <f t="shared" si="70"/>
        <v>31278.19</v>
      </c>
      <c r="EQ17" s="209">
        <v>463.67</v>
      </c>
      <c r="ER17" s="209">
        <v>3043.33</v>
      </c>
      <c r="ES17" s="209">
        <v>0</v>
      </c>
      <c r="ET17" s="209">
        <v>0</v>
      </c>
      <c r="EU17" s="209">
        <v>0</v>
      </c>
      <c r="EV17" s="209">
        <v>0</v>
      </c>
      <c r="EW17" s="209">
        <v>750</v>
      </c>
      <c r="EX17" s="209">
        <v>0</v>
      </c>
      <c r="EY17" s="209">
        <v>0</v>
      </c>
      <c r="EZ17" s="209">
        <v>0</v>
      </c>
      <c r="FA17" s="64">
        <f t="shared" si="71"/>
        <v>4257</v>
      </c>
      <c r="FB17" s="216">
        <f t="shared" ref="FB17" si="173">4898.01/10</f>
        <v>489.80100000000004</v>
      </c>
      <c r="FC17" s="202"/>
      <c r="FD17" s="65">
        <f t="shared" si="72"/>
        <v>349.12874810495219</v>
      </c>
      <c r="FE17" s="65">
        <f t="shared" si="73"/>
        <v>0</v>
      </c>
      <c r="FF17" s="65"/>
      <c r="FG17" s="65">
        <v>20</v>
      </c>
      <c r="FH17" s="65">
        <f t="shared" si="75"/>
        <v>140.93333333333334</v>
      </c>
      <c r="FI17" s="65">
        <v>5</v>
      </c>
      <c r="FJ17" s="65">
        <f t="shared" si="145"/>
        <v>424.68019607843132</v>
      </c>
      <c r="FK17" s="202"/>
      <c r="FL17" s="64">
        <f t="shared" si="14"/>
        <v>1429.5432775167169</v>
      </c>
      <c r="FM17" s="66">
        <f t="shared" si="146"/>
        <v>664.41901960784321</v>
      </c>
      <c r="FN17" s="203"/>
      <c r="FO17" s="66">
        <f t="shared" si="76"/>
        <v>199.32570588235296</v>
      </c>
      <c r="FP17" s="67">
        <f t="shared" si="15"/>
        <v>863.74472549019617</v>
      </c>
      <c r="FQ17" s="67">
        <f t="shared" si="16"/>
        <v>2293.2880030069132</v>
      </c>
      <c r="FR17" s="68">
        <f t="shared" si="17"/>
        <v>1963.7119969930868</v>
      </c>
      <c r="FS17" s="209">
        <v>11117.23</v>
      </c>
      <c r="FT17" s="209">
        <v>6226.81</v>
      </c>
      <c r="FU17" s="209">
        <v>0</v>
      </c>
      <c r="FV17" s="209">
        <v>0</v>
      </c>
      <c r="FW17" s="209">
        <v>0</v>
      </c>
      <c r="FX17" s="209">
        <v>0</v>
      </c>
      <c r="FY17" s="209">
        <v>32207.15</v>
      </c>
      <c r="FZ17" s="209">
        <v>0</v>
      </c>
      <c r="GA17" s="209">
        <v>0</v>
      </c>
      <c r="GB17" s="209">
        <v>0</v>
      </c>
      <c r="GC17" s="209">
        <v>49551.19</v>
      </c>
      <c r="GD17" s="199"/>
      <c r="GE17" s="210">
        <v>2074</v>
      </c>
      <c r="GF17" s="4" t="s">
        <v>275</v>
      </c>
      <c r="GG17" s="64">
        <f t="shared" si="78"/>
        <v>49551.19</v>
      </c>
      <c r="GH17" s="209">
        <v>925.41</v>
      </c>
      <c r="GI17" s="209">
        <v>4150</v>
      </c>
      <c r="GJ17" s="209">
        <v>0</v>
      </c>
      <c r="GK17" s="209">
        <v>0</v>
      </c>
      <c r="GL17" s="209">
        <v>0</v>
      </c>
      <c r="GM17" s="209">
        <v>0</v>
      </c>
      <c r="GN17" s="209">
        <v>750</v>
      </c>
      <c r="GO17" s="209">
        <v>0</v>
      </c>
      <c r="GP17" s="209">
        <v>0</v>
      </c>
      <c r="GQ17" s="209">
        <v>0</v>
      </c>
      <c r="GR17" s="211">
        <f t="shared" si="79"/>
        <v>5825.41</v>
      </c>
      <c r="GS17" s="216">
        <f t="shared" ref="GS17" si="174">4898.01/10</f>
        <v>489.80100000000004</v>
      </c>
      <c r="GT17" s="243">
        <v>560.74</v>
      </c>
      <c r="GU17" s="65">
        <f t="shared" si="80"/>
        <v>549.08885673749478</v>
      </c>
      <c r="GV17" s="65">
        <f t="shared" si="81"/>
        <v>0</v>
      </c>
      <c r="GW17" s="65"/>
      <c r="GX17" s="65">
        <v>20</v>
      </c>
      <c r="GY17" s="65">
        <f t="shared" si="83"/>
        <v>184.90588235294118</v>
      </c>
      <c r="GZ17" s="65">
        <v>5</v>
      </c>
      <c r="HA17" s="65">
        <f t="shared" si="147"/>
        <v>358.47794117647061</v>
      </c>
      <c r="HB17" s="202"/>
      <c r="HC17" s="201">
        <v>1665.38</v>
      </c>
      <c r="HD17" s="66">
        <f t="shared" si="148"/>
        <v>866.92019607843133</v>
      </c>
      <c r="HE17" s="203"/>
      <c r="HF17" s="66">
        <f t="shared" si="84"/>
        <v>260.07605882352937</v>
      </c>
      <c r="HG17" s="67">
        <f t="shared" si="19"/>
        <v>1126.9962549019606</v>
      </c>
      <c r="HH17" s="67">
        <f t="shared" si="20"/>
        <v>2792.3762549019607</v>
      </c>
      <c r="HI17" s="68">
        <f t="shared" si="21"/>
        <v>3033.0337450980392</v>
      </c>
      <c r="HJ17" s="205">
        <v>13258.66</v>
      </c>
      <c r="HK17" s="205">
        <v>5637.06</v>
      </c>
      <c r="HL17" s="205">
        <v>0</v>
      </c>
      <c r="HM17" s="205">
        <v>0</v>
      </c>
      <c r="HN17" s="205">
        <v>0</v>
      </c>
      <c r="HO17" s="205">
        <v>0</v>
      </c>
      <c r="HP17" s="205">
        <v>33031.21</v>
      </c>
      <c r="HQ17" s="205">
        <v>0</v>
      </c>
      <c r="HR17" s="205">
        <v>0</v>
      </c>
      <c r="HS17" s="205">
        <v>0</v>
      </c>
      <c r="HT17" s="205">
        <v>51926.93</v>
      </c>
      <c r="HU17" s="199"/>
      <c r="HV17" s="206">
        <v>2136</v>
      </c>
      <c r="HW17" s="181" t="s">
        <v>275</v>
      </c>
      <c r="HX17" s="64">
        <f t="shared" si="86"/>
        <v>51926.93</v>
      </c>
      <c r="HY17" s="205">
        <v>1103.6600000000001</v>
      </c>
      <c r="HZ17" s="205">
        <v>4150</v>
      </c>
      <c r="IA17" s="205">
        <v>0</v>
      </c>
      <c r="IB17" s="205">
        <v>0</v>
      </c>
      <c r="IC17" s="205">
        <v>0</v>
      </c>
      <c r="ID17" s="205">
        <v>0</v>
      </c>
      <c r="IE17" s="205">
        <v>750</v>
      </c>
      <c r="IF17" s="205">
        <v>0</v>
      </c>
      <c r="IG17" s="205">
        <v>0</v>
      </c>
      <c r="IH17" s="205">
        <v>0</v>
      </c>
      <c r="II17" s="214">
        <f t="shared" si="87"/>
        <v>6003.66</v>
      </c>
      <c r="IJ17" s="216">
        <f t="shared" ref="IJ17" si="175">4898.01/10</f>
        <v>489.80100000000004</v>
      </c>
      <c r="IK17" s="260">
        <v>317.39999999999998</v>
      </c>
      <c r="IL17" s="65">
        <f t="shared" si="88"/>
        <v>575.21832549563214</v>
      </c>
      <c r="IM17" s="65">
        <f t="shared" si="89"/>
        <v>0</v>
      </c>
      <c r="IN17" s="65"/>
      <c r="IO17" s="65">
        <v>20</v>
      </c>
      <c r="IP17" s="65">
        <f t="shared" si="91"/>
        <v>232.05714285714285</v>
      </c>
      <c r="IQ17" s="65">
        <v>5</v>
      </c>
      <c r="IR17" s="65">
        <f t="shared" si="149"/>
        <v>445.62857142857143</v>
      </c>
      <c r="IS17" s="202"/>
      <c r="IT17" s="201">
        <v>1978.78</v>
      </c>
      <c r="IU17" s="66">
        <f t="shared" si="150"/>
        <v>538.79476190476191</v>
      </c>
      <c r="IV17" s="203"/>
      <c r="IW17" s="66">
        <f t="shared" si="92"/>
        <v>161.63842857142856</v>
      </c>
      <c r="IX17" s="204"/>
      <c r="IY17" s="67">
        <f t="shared" si="24"/>
        <v>1978.78</v>
      </c>
      <c r="IZ17" s="68">
        <f t="shared" si="25"/>
        <v>4024.88</v>
      </c>
      <c r="JA17" s="209">
        <v>16556.47</v>
      </c>
      <c r="JB17" s="209">
        <v>6416.59</v>
      </c>
      <c r="JC17" s="209">
        <v>0</v>
      </c>
      <c r="JD17" s="209">
        <v>0</v>
      </c>
      <c r="JE17" s="209">
        <v>0</v>
      </c>
      <c r="JF17" s="209">
        <v>0</v>
      </c>
      <c r="JG17" s="209">
        <v>36228.550000000003</v>
      </c>
      <c r="JH17" s="209">
        <v>0</v>
      </c>
      <c r="JI17" s="209">
        <v>0</v>
      </c>
      <c r="JJ17" s="209">
        <v>0</v>
      </c>
      <c r="JK17" s="209">
        <v>59201.61</v>
      </c>
      <c r="JL17" s="199"/>
      <c r="JM17" s="210">
        <v>2297</v>
      </c>
      <c r="JN17" s="181"/>
      <c r="JO17" s="64">
        <f t="shared" si="94"/>
        <v>59201.61</v>
      </c>
      <c r="JP17" s="209">
        <v>1378.17</v>
      </c>
      <c r="JQ17" s="209">
        <v>4150</v>
      </c>
      <c r="JR17" s="209">
        <v>0</v>
      </c>
      <c r="JS17" s="209">
        <v>0</v>
      </c>
      <c r="JT17" s="209">
        <v>0</v>
      </c>
      <c r="JU17" s="209">
        <v>0</v>
      </c>
      <c r="JV17" s="209">
        <v>750</v>
      </c>
      <c r="JW17" s="209">
        <v>0</v>
      </c>
      <c r="JX17" s="209">
        <v>0</v>
      </c>
      <c r="JY17" s="209">
        <v>0</v>
      </c>
      <c r="JZ17" s="211">
        <f t="shared" si="95"/>
        <v>6278.17</v>
      </c>
      <c r="KA17" s="216">
        <f t="shared" ref="KA17" si="176">4898.01/10</f>
        <v>489.80100000000004</v>
      </c>
      <c r="KB17" s="239"/>
      <c r="KC17" s="65">
        <f t="shared" si="96"/>
        <v>1194.1371874615568</v>
      </c>
      <c r="KD17" s="65">
        <f t="shared" si="97"/>
        <v>0</v>
      </c>
      <c r="KE17" s="65"/>
      <c r="KF17" s="65">
        <v>20</v>
      </c>
      <c r="KG17" s="202"/>
      <c r="KH17" s="65">
        <v>5</v>
      </c>
      <c r="KI17" s="65">
        <f t="shared" si="151"/>
        <v>543.39953271028037</v>
      </c>
      <c r="KJ17" s="202"/>
      <c r="KK17" s="201">
        <v>2085.8000000000002</v>
      </c>
      <c r="KL17" s="66">
        <f t="shared" si="152"/>
        <v>497.32093457943921</v>
      </c>
      <c r="KM17" s="203"/>
      <c r="KN17" s="66">
        <f t="shared" si="99"/>
        <v>149.19628037383177</v>
      </c>
      <c r="KO17" s="67">
        <f t="shared" si="27"/>
        <v>646.51721495327092</v>
      </c>
      <c r="KP17" s="67">
        <f t="shared" si="28"/>
        <v>2732.3172149532711</v>
      </c>
      <c r="KQ17" s="68">
        <f t="shared" si="29"/>
        <v>3545.852785046729</v>
      </c>
      <c r="KR17" s="209">
        <v>15202.61</v>
      </c>
      <c r="KS17" s="209">
        <v>6767.36</v>
      </c>
      <c r="KT17" s="209">
        <v>0</v>
      </c>
      <c r="KU17" s="209">
        <v>0</v>
      </c>
      <c r="KV17" s="209">
        <v>0</v>
      </c>
      <c r="KW17" s="209">
        <v>0</v>
      </c>
      <c r="KX17" s="209">
        <v>42061.97</v>
      </c>
      <c r="KY17" s="209">
        <v>0</v>
      </c>
      <c r="KZ17" s="209">
        <v>0</v>
      </c>
      <c r="LA17" s="209">
        <v>0</v>
      </c>
      <c r="LB17" s="209">
        <v>64031.94</v>
      </c>
      <c r="LC17" s="199"/>
      <c r="LD17" s="210">
        <v>2424</v>
      </c>
      <c r="LE17" s="181" t="s">
        <v>275</v>
      </c>
      <c r="LF17" s="64">
        <f t="shared" si="101"/>
        <v>64031.94</v>
      </c>
      <c r="LG17" s="209">
        <v>1265.47</v>
      </c>
      <c r="LH17" s="209">
        <v>4150</v>
      </c>
      <c r="LI17" s="209">
        <v>0</v>
      </c>
      <c r="LJ17" s="209">
        <v>0</v>
      </c>
      <c r="LK17" s="209">
        <v>0</v>
      </c>
      <c r="LL17" s="209">
        <v>0</v>
      </c>
      <c r="LM17" s="209">
        <v>750</v>
      </c>
      <c r="LN17" s="209">
        <v>0</v>
      </c>
      <c r="LO17" s="209">
        <v>0</v>
      </c>
      <c r="LP17" s="209">
        <v>0</v>
      </c>
      <c r="LQ17" s="211">
        <f t="shared" si="102"/>
        <v>6165.47</v>
      </c>
      <c r="LR17" s="228">
        <v>1020</v>
      </c>
      <c r="LS17" s="245">
        <v>317.39999999999998</v>
      </c>
      <c r="LT17" s="65">
        <f t="shared" si="103"/>
        <v>652.81381761985813</v>
      </c>
      <c r="LU17" s="65">
        <f t="shared" si="104"/>
        <v>0</v>
      </c>
      <c r="LV17" s="65"/>
      <c r="LW17" s="65">
        <v>20</v>
      </c>
      <c r="LX17" s="202"/>
      <c r="LY17" s="65">
        <v>5</v>
      </c>
      <c r="LZ17" s="65">
        <f t="shared" si="153"/>
        <v>508.03738317757012</v>
      </c>
      <c r="MA17" s="202"/>
      <c r="MB17" s="64">
        <f t="shared" si="30"/>
        <v>2523.2512007974283</v>
      </c>
      <c r="MC17" s="66">
        <f t="shared" si="154"/>
        <v>593.54906542056074</v>
      </c>
      <c r="MD17" s="203"/>
      <c r="ME17" s="66">
        <f t="shared" si="106"/>
        <v>178.06471962616823</v>
      </c>
      <c r="MF17" s="67">
        <f t="shared" si="31"/>
        <v>771.61378504672894</v>
      </c>
      <c r="MG17" s="67">
        <f t="shared" si="32"/>
        <v>3294.8649858441572</v>
      </c>
      <c r="MH17" s="68">
        <f t="shared" si="33"/>
        <v>2870.605014155843</v>
      </c>
      <c r="MI17" s="209">
        <v>11505.68</v>
      </c>
      <c r="MJ17" s="209">
        <v>5641.3</v>
      </c>
      <c r="MK17" s="209">
        <v>0</v>
      </c>
      <c r="ML17" s="209">
        <v>0</v>
      </c>
      <c r="MM17" s="209">
        <v>0</v>
      </c>
      <c r="MN17" s="209">
        <v>0</v>
      </c>
      <c r="MO17" s="209">
        <v>35535.129999999997</v>
      </c>
      <c r="MP17" s="209">
        <v>0</v>
      </c>
      <c r="MQ17" s="209">
        <v>0</v>
      </c>
      <c r="MR17" s="209">
        <v>0</v>
      </c>
      <c r="MS17" s="209">
        <v>52682.11</v>
      </c>
      <c r="MT17" s="199"/>
      <c r="MU17" s="210">
        <v>2187</v>
      </c>
      <c r="MV17" s="181" t="s">
        <v>275</v>
      </c>
      <c r="MW17" s="64">
        <f t="shared" si="108"/>
        <v>52682.11</v>
      </c>
      <c r="MX17" s="209">
        <v>957.74</v>
      </c>
      <c r="MY17" s="209">
        <v>4150</v>
      </c>
      <c r="MZ17" s="209">
        <v>0</v>
      </c>
      <c r="NA17" s="209">
        <v>0</v>
      </c>
      <c r="NB17" s="209">
        <v>0</v>
      </c>
      <c r="NC17" s="209">
        <v>0</v>
      </c>
      <c r="ND17" s="209">
        <v>750</v>
      </c>
      <c r="NE17" s="209">
        <v>0</v>
      </c>
      <c r="NF17" s="209">
        <v>0</v>
      </c>
      <c r="NG17" s="209">
        <v>0</v>
      </c>
      <c r="NH17" s="211">
        <f t="shared" si="109"/>
        <v>5857.74</v>
      </c>
      <c r="NI17" s="228">
        <v>1020</v>
      </c>
      <c r="NJ17" s="248">
        <v>317.39999999999998</v>
      </c>
      <c r="NK17" s="65">
        <f t="shared" si="110"/>
        <v>0</v>
      </c>
      <c r="NL17" s="65">
        <f t="shared" si="111"/>
        <v>0</v>
      </c>
      <c r="NM17" s="202"/>
      <c r="NN17" s="202"/>
      <c r="NO17" s="202"/>
      <c r="NP17" s="202"/>
      <c r="NQ17" s="65">
        <f t="shared" si="155"/>
        <v>469.67889908256882</v>
      </c>
      <c r="NR17" s="202"/>
      <c r="NS17" s="201"/>
      <c r="NT17" s="66">
        <f t="shared" si="113"/>
        <v>723.04816513761466</v>
      </c>
      <c r="NU17" s="203"/>
      <c r="NV17" s="66">
        <f t="shared" si="114"/>
        <v>216.9144495412844</v>
      </c>
      <c r="NW17" s="67">
        <f t="shared" si="35"/>
        <v>939.96261467889906</v>
      </c>
      <c r="NX17" s="67">
        <f t="shared" si="36"/>
        <v>939.96261467889906</v>
      </c>
      <c r="NY17" s="68">
        <f t="shared" si="37"/>
        <v>4917.7773853211011</v>
      </c>
      <c r="NZ17" s="209">
        <v>11501.23</v>
      </c>
      <c r="OA17" s="209">
        <v>5684.62</v>
      </c>
      <c r="OB17" s="209">
        <v>0</v>
      </c>
      <c r="OC17" s="209">
        <v>0</v>
      </c>
      <c r="OD17" s="209">
        <v>0</v>
      </c>
      <c r="OE17" s="209">
        <v>0</v>
      </c>
      <c r="OF17" s="209">
        <v>34548.06</v>
      </c>
      <c r="OG17" s="209">
        <v>0</v>
      </c>
      <c r="OH17" s="209">
        <v>0</v>
      </c>
      <c r="OI17" s="209">
        <v>0</v>
      </c>
      <c r="OJ17" s="209">
        <v>51733.91</v>
      </c>
      <c r="OK17" s="178">
        <f t="shared" si="115"/>
        <v>0</v>
      </c>
      <c r="OL17" s="210">
        <v>2212</v>
      </c>
      <c r="OM17" s="181" t="s">
        <v>275</v>
      </c>
      <c r="ON17" s="64">
        <f t="shared" si="116"/>
        <v>51733.909999999996</v>
      </c>
      <c r="OO17" s="209">
        <v>957.37</v>
      </c>
      <c r="OP17" s="209">
        <v>4150</v>
      </c>
      <c r="OQ17" s="209">
        <v>0</v>
      </c>
      <c r="OR17" s="209">
        <v>0</v>
      </c>
      <c r="OS17" s="209">
        <v>0</v>
      </c>
      <c r="OT17" s="209">
        <v>0</v>
      </c>
      <c r="OU17" s="209">
        <v>750</v>
      </c>
      <c r="OV17" s="209">
        <v>0</v>
      </c>
      <c r="OW17" s="209">
        <v>0</v>
      </c>
      <c r="OX17" s="209">
        <v>0</v>
      </c>
      <c r="OY17" s="211">
        <f t="shared" si="117"/>
        <v>5857.37</v>
      </c>
      <c r="OZ17" s="226">
        <v>1020</v>
      </c>
      <c r="PA17" s="245">
        <v>317.39999999999998</v>
      </c>
      <c r="PB17" s="65">
        <f t="shared" si="118"/>
        <v>1118.6558286934451</v>
      </c>
      <c r="PC17" s="65">
        <f t="shared" si="119"/>
        <v>0</v>
      </c>
      <c r="PD17" s="65"/>
      <c r="PE17" s="65">
        <v>20</v>
      </c>
      <c r="PF17" s="65">
        <f t="shared" si="121"/>
        <v>32.880000000000003</v>
      </c>
      <c r="PG17" s="65">
        <v>5</v>
      </c>
      <c r="PH17" s="65">
        <f t="shared" si="156"/>
        <v>495.2049090909091</v>
      </c>
      <c r="PI17" s="202"/>
      <c r="PJ17" s="64">
        <f t="shared" si="38"/>
        <v>3009.1407377843543</v>
      </c>
      <c r="PK17" s="66">
        <f t="shared" si="157"/>
        <v>643.25572727272731</v>
      </c>
      <c r="PL17" s="203"/>
      <c r="PM17" s="66">
        <f t="shared" si="122"/>
        <v>192.9767181818182</v>
      </c>
      <c r="PN17" s="67">
        <f t="shared" si="39"/>
        <v>836.23244545454554</v>
      </c>
      <c r="PO17" s="67">
        <f t="shared" si="40"/>
        <v>3845.3731832388999</v>
      </c>
      <c r="PP17" s="68">
        <f t="shared" si="41"/>
        <v>2011.9968167611</v>
      </c>
      <c r="PQ17" s="209">
        <v>12782.05</v>
      </c>
      <c r="PR17" s="209">
        <v>4325</v>
      </c>
      <c r="PS17" s="209">
        <v>0</v>
      </c>
      <c r="PT17" s="209">
        <v>0</v>
      </c>
      <c r="PU17" s="209">
        <v>0</v>
      </c>
      <c r="PV17" s="209">
        <v>0</v>
      </c>
      <c r="PW17" s="209">
        <v>30575.75</v>
      </c>
      <c r="PX17" s="209">
        <v>0</v>
      </c>
      <c r="PY17" s="209">
        <v>0</v>
      </c>
      <c r="PZ17" s="209">
        <v>0</v>
      </c>
      <c r="QA17" s="209">
        <v>47682.8</v>
      </c>
      <c r="QB17" s="199"/>
      <c r="QC17" s="210">
        <v>1982</v>
      </c>
      <c r="QD17" s="181" t="s">
        <v>275</v>
      </c>
      <c r="QE17" s="64">
        <f t="shared" si="124"/>
        <v>47682.8</v>
      </c>
      <c r="QF17" s="209">
        <v>1063.98</v>
      </c>
      <c r="QG17" s="209">
        <v>4150</v>
      </c>
      <c r="QH17" s="209">
        <v>0</v>
      </c>
      <c r="QI17" s="209">
        <v>0</v>
      </c>
      <c r="QJ17" s="209">
        <v>0</v>
      </c>
      <c r="QK17" s="209">
        <v>0</v>
      </c>
      <c r="QL17" s="209">
        <v>750</v>
      </c>
      <c r="QM17" s="209">
        <v>0</v>
      </c>
      <c r="QN17" s="209">
        <v>0</v>
      </c>
      <c r="QO17" s="209">
        <v>0</v>
      </c>
      <c r="QP17" s="211">
        <f t="shared" si="125"/>
        <v>5963.98</v>
      </c>
      <c r="QQ17" s="226">
        <v>1020</v>
      </c>
      <c r="QR17" s="245">
        <v>317.39999999999998</v>
      </c>
      <c r="QS17" s="65">
        <f t="shared" si="126"/>
        <v>560.51159624525337</v>
      </c>
      <c r="QT17" s="65">
        <f t="shared" si="127"/>
        <v>0</v>
      </c>
      <c r="QU17" s="65">
        <f t="shared" si="128"/>
        <v>866.66666666666663</v>
      </c>
      <c r="QV17" s="65">
        <v>20</v>
      </c>
      <c r="QW17" s="65">
        <f t="shared" si="129"/>
        <v>18.861818181818183</v>
      </c>
      <c r="QX17" s="65">
        <v>5</v>
      </c>
      <c r="QY17" s="65">
        <f t="shared" si="158"/>
        <v>428.14772727272725</v>
      </c>
      <c r="QZ17" s="202"/>
      <c r="RA17" s="201">
        <v>1594.52</v>
      </c>
      <c r="RB17" s="66">
        <f t="shared" si="130"/>
        <v>619.2640909090909</v>
      </c>
      <c r="RC17" s="203"/>
      <c r="RD17" s="66">
        <f t="shared" si="131"/>
        <v>185.77922727272727</v>
      </c>
      <c r="RE17" s="67">
        <f t="shared" si="43"/>
        <v>805.04331818181822</v>
      </c>
      <c r="RF17" s="67">
        <f t="shared" si="44"/>
        <v>2399.5633181818184</v>
      </c>
      <c r="RG17" s="68">
        <f t="shared" si="45"/>
        <v>3564.4166818181811</v>
      </c>
      <c r="RH17" s="205">
        <v>13421.53</v>
      </c>
      <c r="RI17" s="205">
        <v>5022.78</v>
      </c>
      <c r="RJ17" s="205">
        <v>0</v>
      </c>
      <c r="RK17" s="205">
        <v>0</v>
      </c>
      <c r="RL17" s="205">
        <v>0</v>
      </c>
      <c r="RM17" s="205">
        <v>0</v>
      </c>
      <c r="RN17" s="205">
        <v>34381.17</v>
      </c>
      <c r="RO17" s="205">
        <v>0</v>
      </c>
      <c r="RP17" s="205">
        <v>0</v>
      </c>
      <c r="RQ17" s="205">
        <v>0</v>
      </c>
      <c r="RR17" s="205">
        <v>52825.48</v>
      </c>
      <c r="RS17" s="199"/>
      <c r="RT17" s="206">
        <v>2059</v>
      </c>
      <c r="RU17" s="181" t="s">
        <v>275</v>
      </c>
      <c r="RV17" s="213">
        <v>52825.48</v>
      </c>
      <c r="RW17" s="209">
        <v>1117.21</v>
      </c>
      <c r="RX17" s="209">
        <v>4150</v>
      </c>
      <c r="RY17" s="209">
        <v>0</v>
      </c>
      <c r="RZ17" s="209">
        <v>0</v>
      </c>
      <c r="SA17" s="209">
        <v>0</v>
      </c>
      <c r="SB17" s="209">
        <v>0</v>
      </c>
      <c r="SC17" s="209">
        <v>750</v>
      </c>
      <c r="SD17" s="209">
        <v>0</v>
      </c>
      <c r="SE17" s="209">
        <v>0</v>
      </c>
      <c r="SF17" s="209">
        <v>0</v>
      </c>
      <c r="SG17" s="211">
        <v>5267.21</v>
      </c>
      <c r="SH17" s="226">
        <v>1020</v>
      </c>
      <c r="SI17" s="245">
        <v>317.39999999999998</v>
      </c>
      <c r="SJ17" s="65">
        <f t="shared" si="134"/>
        <v>519.11102884532511</v>
      </c>
      <c r="SK17" s="65">
        <f t="shared" si="135"/>
        <v>0</v>
      </c>
      <c r="SL17" s="65">
        <f t="shared" si="136"/>
        <v>866.66666666666663</v>
      </c>
      <c r="SM17" s="65">
        <v>20</v>
      </c>
      <c r="SN17" s="65">
        <f t="shared" si="137"/>
        <v>495.92920353982299</v>
      </c>
      <c r="SO17" s="65">
        <v>5</v>
      </c>
      <c r="SP17" s="65">
        <f t="shared" si="159"/>
        <v>428.52876106194691</v>
      </c>
      <c r="SQ17" s="202"/>
      <c r="SR17" s="201">
        <v>2073.6</v>
      </c>
      <c r="SS17" s="66">
        <f t="shared" si="160"/>
        <v>596.28469026548669</v>
      </c>
      <c r="ST17" s="203"/>
      <c r="SU17" s="66">
        <f t="shared" si="138"/>
        <v>178.885407079646</v>
      </c>
      <c r="SV17" s="204"/>
      <c r="SW17" s="67">
        <f t="shared" si="48"/>
        <v>2073.6</v>
      </c>
      <c r="SX17" s="68">
        <f t="shared" si="49"/>
        <v>3193.61</v>
      </c>
      <c r="SY17" s="64">
        <f t="shared" si="139"/>
        <v>460914.15999999992</v>
      </c>
      <c r="SZ17" s="211">
        <f t="shared" si="140"/>
        <v>51476.01</v>
      </c>
      <c r="TA17" s="67">
        <f t="shared" si="141"/>
        <v>22350.125574805919</v>
      </c>
      <c r="TB17" s="68">
        <f t="shared" si="142"/>
        <v>29125.884425194083</v>
      </c>
      <c r="TC17" s="264"/>
      <c r="TD17" s="265"/>
      <c r="TE17" s="265"/>
    </row>
    <row r="18" spans="1:525">
      <c r="A18" s="173" t="s">
        <v>465</v>
      </c>
      <c r="B18" s="175" t="s">
        <v>480</v>
      </c>
      <c r="C18" s="181"/>
      <c r="D18" s="199"/>
      <c r="E18" s="199"/>
      <c r="F18" s="199"/>
      <c r="G18" s="199"/>
      <c r="H18" s="199"/>
      <c r="I18" s="199"/>
      <c r="J18" s="199"/>
      <c r="K18" s="199"/>
      <c r="L18" s="199"/>
      <c r="M18" s="200"/>
      <c r="N18" s="199"/>
      <c r="O18" s="199"/>
      <c r="P18" s="181"/>
      <c r="Q18" s="64">
        <f t="shared" si="0"/>
        <v>0</v>
      </c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64">
        <f t="shared" si="50"/>
        <v>0</v>
      </c>
      <c r="AC18" s="202"/>
      <c r="AD18" s="202"/>
      <c r="AE18" s="65">
        <f t="shared" si="51"/>
        <v>0</v>
      </c>
      <c r="AF18" s="202"/>
      <c r="AG18" s="202"/>
      <c r="AH18" s="202"/>
      <c r="AI18" s="202"/>
      <c r="AJ18" s="202"/>
      <c r="AK18" s="202"/>
      <c r="AL18" s="202"/>
      <c r="AM18" s="64">
        <f t="shared" si="2"/>
        <v>0</v>
      </c>
      <c r="AN18" s="203"/>
      <c r="AO18" s="203"/>
      <c r="AP18" s="66">
        <f t="shared" si="54"/>
        <v>0</v>
      </c>
      <c r="AQ18" s="67">
        <f t="shared" si="3"/>
        <v>0</v>
      </c>
      <c r="AR18" s="67">
        <f t="shared" si="4"/>
        <v>0</v>
      </c>
      <c r="AS18" s="68">
        <f t="shared" si="5"/>
        <v>0</v>
      </c>
      <c r="AT18" s="199"/>
      <c r="AU18" s="199"/>
      <c r="AV18" s="199"/>
      <c r="AW18" s="199"/>
      <c r="AX18" s="199"/>
      <c r="AY18" s="199"/>
      <c r="AZ18" s="199"/>
      <c r="BA18" s="199"/>
      <c r="BB18" s="199"/>
      <c r="BC18" s="200"/>
      <c r="BD18" s="199"/>
      <c r="BE18" s="199"/>
      <c r="BF18" s="181"/>
      <c r="BG18" s="181"/>
      <c r="BH18" s="64">
        <f t="shared" si="56"/>
        <v>0</v>
      </c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64">
        <f t="shared" si="57"/>
        <v>0</v>
      </c>
      <c r="BT18" s="202"/>
      <c r="BU18" s="202"/>
      <c r="BV18" s="65">
        <f t="shared" si="58"/>
        <v>0</v>
      </c>
      <c r="BW18" s="65">
        <f t="shared" si="59"/>
        <v>0</v>
      </c>
      <c r="BX18" s="202"/>
      <c r="BY18" s="202"/>
      <c r="BZ18" s="202"/>
      <c r="CA18" s="202"/>
      <c r="CB18" s="202"/>
      <c r="CC18" s="202"/>
      <c r="CD18" s="201"/>
      <c r="CE18" s="66"/>
      <c r="CF18" s="203"/>
      <c r="CG18" s="66">
        <f t="shared" si="62"/>
        <v>0</v>
      </c>
      <c r="CH18" s="204"/>
      <c r="CI18" s="67">
        <f t="shared" si="8"/>
        <v>0</v>
      </c>
      <c r="CJ18" s="68">
        <f t="shared" si="9"/>
        <v>0</v>
      </c>
      <c r="CK18" s="199"/>
      <c r="CL18" s="199"/>
      <c r="CM18" s="199"/>
      <c r="CN18" s="199"/>
      <c r="CO18" s="199"/>
      <c r="CP18" s="199"/>
      <c r="CQ18" s="199"/>
      <c r="CR18" s="199"/>
      <c r="CS18" s="199"/>
      <c r="CT18" s="200"/>
      <c r="CU18" s="199"/>
      <c r="CV18" s="199"/>
      <c r="CW18" s="181"/>
      <c r="CX18" s="181"/>
      <c r="CY18" s="64">
        <f t="shared" si="64"/>
        <v>0</v>
      </c>
      <c r="CZ18" s="199"/>
      <c r="DA18" s="199"/>
      <c r="DB18" s="199"/>
      <c r="DC18" s="199"/>
      <c r="DD18" s="199"/>
      <c r="DE18" s="199"/>
      <c r="DF18" s="199"/>
      <c r="DG18" s="199"/>
      <c r="DH18" s="199"/>
      <c r="DI18" s="199"/>
      <c r="DJ18" s="211">
        <f t="shared" si="65"/>
        <v>0</v>
      </c>
      <c r="DK18" s="202"/>
      <c r="DL18" s="202"/>
      <c r="DM18" s="65">
        <f t="shared" si="66"/>
        <v>0</v>
      </c>
      <c r="DN18" s="65">
        <f t="shared" si="67"/>
        <v>0</v>
      </c>
      <c r="DO18" s="202"/>
      <c r="DP18" s="202"/>
      <c r="DQ18" s="202"/>
      <c r="DR18" s="202"/>
      <c r="DS18" s="202"/>
      <c r="DT18" s="202"/>
      <c r="DU18" s="64">
        <f t="shared" si="10"/>
        <v>0</v>
      </c>
      <c r="DV18" s="66"/>
      <c r="DW18" s="203"/>
      <c r="DX18" s="66">
        <f t="shared" si="68"/>
        <v>0</v>
      </c>
      <c r="DY18" s="67">
        <f t="shared" si="11"/>
        <v>0</v>
      </c>
      <c r="DZ18" s="67">
        <f t="shared" si="12"/>
        <v>0</v>
      </c>
      <c r="EA18" s="68">
        <f t="shared" si="13"/>
        <v>0</v>
      </c>
      <c r="EB18" s="209">
        <v>7.04</v>
      </c>
      <c r="EC18" s="209">
        <v>1307.57</v>
      </c>
      <c r="ED18" s="209">
        <v>0</v>
      </c>
      <c r="EE18" s="209">
        <v>0</v>
      </c>
      <c r="EF18" s="209">
        <v>0</v>
      </c>
      <c r="EG18" s="209">
        <v>0</v>
      </c>
      <c r="EH18" s="209">
        <v>0</v>
      </c>
      <c r="EI18" s="209">
        <v>0</v>
      </c>
      <c r="EJ18" s="209">
        <v>0</v>
      </c>
      <c r="EK18" s="209">
        <v>0</v>
      </c>
      <c r="EL18" s="209">
        <v>1314.61</v>
      </c>
      <c r="EM18" s="199"/>
      <c r="EN18" s="210">
        <v>88</v>
      </c>
      <c r="EO18" s="181" t="s">
        <v>275</v>
      </c>
      <c r="EP18" s="212">
        <f t="shared" si="70"/>
        <v>1314.61</v>
      </c>
      <c r="EQ18" s="209">
        <v>0.59</v>
      </c>
      <c r="ER18" s="209">
        <v>3500</v>
      </c>
      <c r="ES18" s="209">
        <v>0</v>
      </c>
      <c r="ET18" s="209">
        <v>0</v>
      </c>
      <c r="EU18" s="209">
        <v>0</v>
      </c>
      <c r="EV18" s="209">
        <v>0</v>
      </c>
      <c r="EW18" s="209">
        <v>0</v>
      </c>
      <c r="EX18" s="209">
        <v>0</v>
      </c>
      <c r="EY18" s="209">
        <v>0</v>
      </c>
      <c r="EZ18" s="209">
        <v>0</v>
      </c>
      <c r="FA18" s="64">
        <f t="shared" si="71"/>
        <v>3500.59</v>
      </c>
      <c r="FB18" s="202"/>
      <c r="FC18" s="202"/>
      <c r="FD18" s="65">
        <f t="shared" si="72"/>
        <v>14.673743702760653</v>
      </c>
      <c r="FE18" s="65">
        <f t="shared" si="73"/>
        <v>0</v>
      </c>
      <c r="FF18" s="65"/>
      <c r="FG18" s="65">
        <v>20</v>
      </c>
      <c r="FH18" s="65">
        <f t="shared" si="75"/>
        <v>140.93333333333334</v>
      </c>
      <c r="FI18" s="65">
        <v>5</v>
      </c>
      <c r="FJ18" s="65">
        <f t="shared" si="145"/>
        <v>424.68019607843132</v>
      </c>
      <c r="FK18" s="202"/>
      <c r="FL18" s="64">
        <f t="shared" si="14"/>
        <v>605.28727311452531</v>
      </c>
      <c r="FM18" s="66">
        <f t="shared" si="146"/>
        <v>664.41901960784321</v>
      </c>
      <c r="FN18" s="203"/>
      <c r="FO18" s="66">
        <f t="shared" si="76"/>
        <v>199.32570588235296</v>
      </c>
      <c r="FP18" s="67">
        <f t="shared" si="15"/>
        <v>863.74472549019617</v>
      </c>
      <c r="FQ18" s="67">
        <f t="shared" si="16"/>
        <v>1469.0319986047216</v>
      </c>
      <c r="FR18" s="68">
        <f t="shared" si="17"/>
        <v>2031.5580013952786</v>
      </c>
      <c r="FS18" s="209">
        <v>0</v>
      </c>
      <c r="FT18" s="209">
        <v>1562.11</v>
      </c>
      <c r="FU18" s="209">
        <v>0</v>
      </c>
      <c r="FV18" s="209">
        <v>0</v>
      </c>
      <c r="FW18" s="209">
        <v>0</v>
      </c>
      <c r="FX18" s="209">
        <v>0</v>
      </c>
      <c r="FY18" s="209">
        <v>0</v>
      </c>
      <c r="FZ18" s="209">
        <v>0</v>
      </c>
      <c r="GA18" s="209">
        <v>0</v>
      </c>
      <c r="GB18" s="209">
        <v>0</v>
      </c>
      <c r="GC18" s="209">
        <v>1562.11</v>
      </c>
      <c r="GD18" s="199"/>
      <c r="GE18" s="210">
        <v>112</v>
      </c>
      <c r="GF18" s="181" t="s">
        <v>275</v>
      </c>
      <c r="GG18" s="64">
        <f t="shared" si="78"/>
        <v>1562.11</v>
      </c>
      <c r="GH18" s="209">
        <v>0</v>
      </c>
      <c r="GI18" s="209">
        <v>3500</v>
      </c>
      <c r="GJ18" s="209">
        <v>0</v>
      </c>
      <c r="GK18" s="209">
        <v>0</v>
      </c>
      <c r="GL18" s="209">
        <v>0</v>
      </c>
      <c r="GM18" s="209">
        <v>0</v>
      </c>
      <c r="GN18" s="209">
        <v>0</v>
      </c>
      <c r="GO18" s="209">
        <v>0</v>
      </c>
      <c r="GP18" s="209">
        <v>0</v>
      </c>
      <c r="GQ18" s="209">
        <v>0</v>
      </c>
      <c r="GR18" s="211">
        <f t="shared" si="79"/>
        <v>3500</v>
      </c>
      <c r="GS18" s="202"/>
      <c r="GT18" s="202"/>
      <c r="GU18" s="65">
        <f t="shared" si="80"/>
        <v>17.310123006091434</v>
      </c>
      <c r="GV18" s="65">
        <f t="shared" si="81"/>
        <v>0</v>
      </c>
      <c r="GW18" s="65"/>
      <c r="GX18" s="65">
        <v>20</v>
      </c>
      <c r="GY18" s="65">
        <f t="shared" si="83"/>
        <v>184.90588235294118</v>
      </c>
      <c r="GZ18" s="65">
        <v>5</v>
      </c>
      <c r="HA18" s="65">
        <f t="shared" si="147"/>
        <v>358.47794117647061</v>
      </c>
      <c r="HB18" s="202"/>
      <c r="HC18" s="201">
        <v>916.06</v>
      </c>
      <c r="HD18" s="66">
        <f t="shared" si="148"/>
        <v>866.92019607843133</v>
      </c>
      <c r="HE18" s="203"/>
      <c r="HF18" s="66">
        <f t="shared" si="84"/>
        <v>260.07605882352937</v>
      </c>
      <c r="HG18" s="67">
        <f t="shared" si="19"/>
        <v>1126.9962549019606</v>
      </c>
      <c r="HH18" s="67">
        <f t="shared" si="20"/>
        <v>2043.0562549019605</v>
      </c>
      <c r="HI18" s="68">
        <f t="shared" si="21"/>
        <v>1456.9437450980395</v>
      </c>
      <c r="HJ18" s="205">
        <v>95</v>
      </c>
      <c r="HK18" s="205">
        <v>2134.2399999999998</v>
      </c>
      <c r="HL18" s="205">
        <v>0</v>
      </c>
      <c r="HM18" s="205">
        <v>0</v>
      </c>
      <c r="HN18" s="205">
        <v>0</v>
      </c>
      <c r="HO18" s="205">
        <v>0</v>
      </c>
      <c r="HP18" s="205">
        <v>0</v>
      </c>
      <c r="HQ18" s="205">
        <v>0</v>
      </c>
      <c r="HR18" s="205">
        <v>0</v>
      </c>
      <c r="HS18" s="205">
        <v>0</v>
      </c>
      <c r="HT18" s="205">
        <v>2229.2399999999998</v>
      </c>
      <c r="HU18" s="199"/>
      <c r="HV18" s="206">
        <v>180</v>
      </c>
      <c r="HW18" s="181" t="s">
        <v>275</v>
      </c>
      <c r="HX18" s="64">
        <f t="shared" si="86"/>
        <v>2229.2399999999998</v>
      </c>
      <c r="HY18" s="205">
        <v>7.91</v>
      </c>
      <c r="HZ18" s="205">
        <v>3500</v>
      </c>
      <c r="IA18" s="205">
        <v>0</v>
      </c>
      <c r="IB18" s="205">
        <v>0</v>
      </c>
      <c r="IC18" s="205">
        <v>0</v>
      </c>
      <c r="ID18" s="205">
        <v>0</v>
      </c>
      <c r="IE18" s="205">
        <v>0</v>
      </c>
      <c r="IF18" s="205">
        <v>0</v>
      </c>
      <c r="IG18" s="205">
        <v>0</v>
      </c>
      <c r="IH18" s="205">
        <v>0</v>
      </c>
      <c r="II18" s="214">
        <f t="shared" si="87"/>
        <v>3507.91</v>
      </c>
      <c r="IJ18" s="202"/>
      <c r="IK18" s="202"/>
      <c r="IL18" s="65">
        <f t="shared" si="88"/>
        <v>24.694309868268412</v>
      </c>
      <c r="IM18" s="65">
        <f t="shared" si="89"/>
        <v>0</v>
      </c>
      <c r="IN18" s="65"/>
      <c r="IO18" s="65">
        <v>20</v>
      </c>
      <c r="IP18" s="65">
        <f t="shared" si="91"/>
        <v>232.05714285714285</v>
      </c>
      <c r="IQ18" s="65">
        <v>5</v>
      </c>
      <c r="IR18" s="65">
        <f t="shared" si="149"/>
        <v>445.62857142857143</v>
      </c>
      <c r="IS18" s="202"/>
      <c r="IT18" s="201">
        <v>1160.43</v>
      </c>
      <c r="IU18" s="66">
        <f t="shared" si="150"/>
        <v>538.79476190476191</v>
      </c>
      <c r="IV18" s="203"/>
      <c r="IW18" s="66">
        <f t="shared" si="92"/>
        <v>161.63842857142856</v>
      </c>
      <c r="IX18" s="204"/>
      <c r="IY18" s="67">
        <f t="shared" si="24"/>
        <v>1160.43</v>
      </c>
      <c r="IZ18" s="68">
        <f t="shared" si="25"/>
        <v>2347.4799999999996</v>
      </c>
      <c r="JA18" s="209">
        <v>347.44</v>
      </c>
      <c r="JB18" s="209">
        <v>2519.64</v>
      </c>
      <c r="JC18" s="209">
        <v>0</v>
      </c>
      <c r="JD18" s="209">
        <v>0</v>
      </c>
      <c r="JE18" s="209">
        <v>0</v>
      </c>
      <c r="JF18" s="209">
        <v>0</v>
      </c>
      <c r="JG18" s="209">
        <v>0</v>
      </c>
      <c r="JH18" s="209">
        <v>0</v>
      </c>
      <c r="JI18" s="209">
        <v>0</v>
      </c>
      <c r="JJ18" s="209">
        <v>0</v>
      </c>
      <c r="JK18" s="209">
        <v>2867.08</v>
      </c>
      <c r="JL18" s="199"/>
      <c r="JM18" s="210">
        <v>204</v>
      </c>
      <c r="JN18" s="181"/>
      <c r="JO18" s="64">
        <f t="shared" si="94"/>
        <v>2867.08</v>
      </c>
      <c r="JP18" s="209">
        <v>28.92</v>
      </c>
      <c r="JQ18" s="209">
        <v>3500</v>
      </c>
      <c r="JR18" s="209">
        <v>0</v>
      </c>
      <c r="JS18" s="209">
        <v>0</v>
      </c>
      <c r="JT18" s="209">
        <v>0</v>
      </c>
      <c r="JU18" s="209">
        <v>0</v>
      </c>
      <c r="JV18" s="209">
        <v>0</v>
      </c>
      <c r="JW18" s="209">
        <v>0</v>
      </c>
      <c r="JX18" s="209">
        <v>0</v>
      </c>
      <c r="JY18" s="209">
        <v>0</v>
      </c>
      <c r="JZ18" s="211">
        <f t="shared" si="95"/>
        <v>3528.92</v>
      </c>
      <c r="KA18" s="202"/>
      <c r="KB18" s="202"/>
      <c r="KC18" s="65">
        <f t="shared" si="96"/>
        <v>57.830975330354704</v>
      </c>
      <c r="KD18" s="65">
        <f t="shared" si="97"/>
        <v>0</v>
      </c>
      <c r="KE18" s="65"/>
      <c r="KF18" s="65">
        <v>20</v>
      </c>
      <c r="KG18" s="202"/>
      <c r="KH18" s="65">
        <v>5</v>
      </c>
      <c r="KI18" s="65">
        <f t="shared" si="151"/>
        <v>543.39953271028037</v>
      </c>
      <c r="KJ18" s="202"/>
      <c r="KK18" s="201">
        <v>949.5</v>
      </c>
      <c r="KL18" s="66">
        <f t="shared" si="152"/>
        <v>497.32093457943921</v>
      </c>
      <c r="KM18" s="203"/>
      <c r="KN18" s="66">
        <f t="shared" si="99"/>
        <v>149.19628037383177</v>
      </c>
      <c r="KO18" s="67">
        <f t="shared" si="27"/>
        <v>646.51721495327092</v>
      </c>
      <c r="KP18" s="67">
        <f t="shared" si="28"/>
        <v>1596.0172149532709</v>
      </c>
      <c r="KQ18" s="68">
        <f t="shared" si="29"/>
        <v>1932.9027850467292</v>
      </c>
      <c r="KR18" s="209">
        <v>0</v>
      </c>
      <c r="KS18" s="209">
        <v>3657.36</v>
      </c>
      <c r="KT18" s="209">
        <v>0</v>
      </c>
      <c r="KU18" s="209">
        <v>0</v>
      </c>
      <c r="KV18" s="209">
        <v>0</v>
      </c>
      <c r="KW18" s="209">
        <v>0</v>
      </c>
      <c r="KX18" s="209">
        <v>0</v>
      </c>
      <c r="KY18" s="209">
        <v>0</v>
      </c>
      <c r="KZ18" s="209">
        <v>0</v>
      </c>
      <c r="LA18" s="209">
        <v>0</v>
      </c>
      <c r="LB18" s="209">
        <v>3657.36</v>
      </c>
      <c r="LC18" s="199"/>
      <c r="LD18" s="210">
        <v>275</v>
      </c>
      <c r="LE18" s="181" t="s">
        <v>275</v>
      </c>
      <c r="LF18" s="64">
        <f t="shared" si="101"/>
        <v>3657.36</v>
      </c>
      <c r="LG18" s="209">
        <v>0</v>
      </c>
      <c r="LH18" s="209">
        <v>3500</v>
      </c>
      <c r="LI18" s="209">
        <v>0</v>
      </c>
      <c r="LJ18" s="209">
        <v>0</v>
      </c>
      <c r="LK18" s="209">
        <v>0</v>
      </c>
      <c r="LL18" s="209">
        <v>0</v>
      </c>
      <c r="LM18" s="209">
        <v>0</v>
      </c>
      <c r="LN18" s="209">
        <v>0</v>
      </c>
      <c r="LO18" s="209">
        <v>0</v>
      </c>
      <c r="LP18" s="209">
        <v>0</v>
      </c>
      <c r="LQ18" s="211">
        <f t="shared" si="102"/>
        <v>3500</v>
      </c>
      <c r="LR18" s="202"/>
      <c r="LS18" s="202"/>
      <c r="LT18" s="65">
        <f t="shared" si="103"/>
        <v>37.287252955480724</v>
      </c>
      <c r="LU18" s="65">
        <f t="shared" si="104"/>
        <v>0</v>
      </c>
      <c r="LV18" s="65"/>
      <c r="LW18" s="65">
        <v>20</v>
      </c>
      <c r="LX18" s="202"/>
      <c r="LY18" s="65">
        <v>5</v>
      </c>
      <c r="LZ18" s="65">
        <f t="shared" si="153"/>
        <v>508.03738317757012</v>
      </c>
      <c r="MA18" s="202"/>
      <c r="MB18" s="64">
        <f t="shared" si="30"/>
        <v>570.32463613305083</v>
      </c>
      <c r="MC18" s="66">
        <f t="shared" si="154"/>
        <v>593.54906542056074</v>
      </c>
      <c r="MD18" s="203"/>
      <c r="ME18" s="66">
        <f t="shared" si="106"/>
        <v>178.06471962616823</v>
      </c>
      <c r="MF18" s="67">
        <f t="shared" si="31"/>
        <v>771.61378504672894</v>
      </c>
      <c r="MG18" s="67">
        <f t="shared" si="32"/>
        <v>1341.9384211797797</v>
      </c>
      <c r="MH18" s="68">
        <f t="shared" si="33"/>
        <v>2158.0615788202203</v>
      </c>
      <c r="MI18" s="209">
        <v>0</v>
      </c>
      <c r="MJ18" s="209">
        <v>2046.33</v>
      </c>
      <c r="MK18" s="209">
        <v>0</v>
      </c>
      <c r="ML18" s="209">
        <v>0</v>
      </c>
      <c r="MM18" s="209">
        <v>0</v>
      </c>
      <c r="MN18" s="209">
        <v>0</v>
      </c>
      <c r="MO18" s="209">
        <v>0</v>
      </c>
      <c r="MP18" s="209">
        <v>0</v>
      </c>
      <c r="MQ18" s="209">
        <v>0</v>
      </c>
      <c r="MR18" s="209">
        <v>0</v>
      </c>
      <c r="MS18" s="209">
        <v>2046.33</v>
      </c>
      <c r="MT18" s="199"/>
      <c r="MU18" s="210">
        <v>163</v>
      </c>
      <c r="MV18" s="181" t="s">
        <v>275</v>
      </c>
      <c r="MW18" s="64">
        <f t="shared" si="108"/>
        <v>2046.33</v>
      </c>
      <c r="MX18" s="209">
        <v>0</v>
      </c>
      <c r="MY18" s="209">
        <v>3500</v>
      </c>
      <c r="MZ18" s="209">
        <v>0</v>
      </c>
      <c r="NA18" s="209">
        <v>0</v>
      </c>
      <c r="NB18" s="209">
        <v>0</v>
      </c>
      <c r="NC18" s="209">
        <v>0</v>
      </c>
      <c r="ND18" s="209">
        <v>0</v>
      </c>
      <c r="NE18" s="209">
        <v>0</v>
      </c>
      <c r="NF18" s="209">
        <v>0</v>
      </c>
      <c r="NG18" s="209">
        <v>0</v>
      </c>
      <c r="NH18" s="211">
        <f t="shared" si="109"/>
        <v>3500</v>
      </c>
      <c r="NI18" s="202"/>
      <c r="NJ18" s="202"/>
      <c r="NK18" s="65">
        <f t="shared" si="110"/>
        <v>0</v>
      </c>
      <c r="NL18" s="65">
        <f t="shared" si="111"/>
        <v>0</v>
      </c>
      <c r="NM18" s="202"/>
      <c r="NN18" s="202"/>
      <c r="NO18" s="202"/>
      <c r="NP18" s="202"/>
      <c r="NQ18" s="65">
        <f t="shared" si="155"/>
        <v>469.67889908256882</v>
      </c>
      <c r="NR18" s="202"/>
      <c r="NS18" s="201"/>
      <c r="NT18" s="66">
        <f t="shared" si="113"/>
        <v>723.04816513761466</v>
      </c>
      <c r="NU18" s="203"/>
      <c r="NV18" s="66">
        <f t="shared" si="114"/>
        <v>216.9144495412844</v>
      </c>
      <c r="NW18" s="67">
        <f t="shared" si="35"/>
        <v>939.96261467889906</v>
      </c>
      <c r="NX18" s="67">
        <f t="shared" si="36"/>
        <v>939.96261467889906</v>
      </c>
      <c r="NY18" s="68">
        <f t="shared" si="37"/>
        <v>2560.0373853211008</v>
      </c>
      <c r="NZ18" s="209">
        <v>11.9</v>
      </c>
      <c r="OA18" s="209">
        <v>1972.96</v>
      </c>
      <c r="OB18" s="209">
        <v>0</v>
      </c>
      <c r="OC18" s="209">
        <v>0</v>
      </c>
      <c r="OD18" s="209">
        <v>0</v>
      </c>
      <c r="OE18" s="209">
        <v>0</v>
      </c>
      <c r="OF18" s="209">
        <v>0</v>
      </c>
      <c r="OG18" s="209">
        <v>0</v>
      </c>
      <c r="OH18" s="209">
        <v>0</v>
      </c>
      <c r="OI18" s="209">
        <v>0</v>
      </c>
      <c r="OJ18" s="209">
        <v>1984.86</v>
      </c>
      <c r="OK18" s="178">
        <f t="shared" si="115"/>
        <v>0</v>
      </c>
      <c r="OL18" s="210">
        <v>172</v>
      </c>
      <c r="OM18" s="181" t="s">
        <v>275</v>
      </c>
      <c r="ON18" s="64">
        <f t="shared" si="116"/>
        <v>1984.8600000000001</v>
      </c>
      <c r="OO18" s="209">
        <v>0.99</v>
      </c>
      <c r="OP18" s="209">
        <v>3500</v>
      </c>
      <c r="OQ18" s="209">
        <v>0</v>
      </c>
      <c r="OR18" s="209">
        <v>0</v>
      </c>
      <c r="OS18" s="209">
        <v>0</v>
      </c>
      <c r="OT18" s="209">
        <v>0</v>
      </c>
      <c r="OU18" s="209">
        <v>0</v>
      </c>
      <c r="OV18" s="209">
        <v>0</v>
      </c>
      <c r="OW18" s="209">
        <v>0</v>
      </c>
      <c r="OX18" s="209">
        <v>0</v>
      </c>
      <c r="OY18" s="211">
        <f t="shared" si="117"/>
        <v>3500.99</v>
      </c>
      <c r="OZ18" s="202"/>
      <c r="PA18" s="202"/>
      <c r="PB18" s="65">
        <f t="shared" si="118"/>
        <v>42.919145452962496</v>
      </c>
      <c r="PC18" s="65">
        <f t="shared" si="119"/>
        <v>0</v>
      </c>
      <c r="PD18" s="65"/>
      <c r="PE18" s="65">
        <v>20</v>
      </c>
      <c r="PF18" s="65">
        <f t="shared" si="121"/>
        <v>32.880000000000003</v>
      </c>
      <c r="PG18" s="65">
        <v>5</v>
      </c>
      <c r="PH18" s="65">
        <f t="shared" si="156"/>
        <v>495.2049090909091</v>
      </c>
      <c r="PI18" s="202"/>
      <c r="PJ18" s="64">
        <f t="shared" si="38"/>
        <v>596.00405454387158</v>
      </c>
      <c r="PK18" s="66">
        <f t="shared" si="157"/>
        <v>643.25572727272731</v>
      </c>
      <c r="PL18" s="203"/>
      <c r="PM18" s="66">
        <f t="shared" si="122"/>
        <v>192.9767181818182</v>
      </c>
      <c r="PN18" s="67">
        <f t="shared" si="39"/>
        <v>836.23244545454554</v>
      </c>
      <c r="PO18" s="67">
        <f t="shared" si="40"/>
        <v>1432.236499998417</v>
      </c>
      <c r="PP18" s="68">
        <f t="shared" si="41"/>
        <v>2068.7535000015828</v>
      </c>
      <c r="PQ18" s="209">
        <v>0</v>
      </c>
      <c r="PR18" s="209">
        <v>2020.13</v>
      </c>
      <c r="PS18" s="209">
        <v>0</v>
      </c>
      <c r="PT18" s="209">
        <v>0</v>
      </c>
      <c r="PU18" s="209">
        <v>0</v>
      </c>
      <c r="PV18" s="209">
        <v>0</v>
      </c>
      <c r="PW18" s="209">
        <v>0</v>
      </c>
      <c r="PX18" s="209">
        <v>0</v>
      </c>
      <c r="PY18" s="209">
        <v>0</v>
      </c>
      <c r="PZ18" s="209">
        <v>0</v>
      </c>
      <c r="QA18" s="209">
        <v>2020.13</v>
      </c>
      <c r="QB18" s="199"/>
      <c r="QC18" s="210">
        <v>162</v>
      </c>
      <c r="QD18" s="181" t="s">
        <v>275</v>
      </c>
      <c r="QE18" s="64">
        <f t="shared" si="124"/>
        <v>2020.13</v>
      </c>
      <c r="QF18" s="209">
        <v>0</v>
      </c>
      <c r="QG18" s="209">
        <v>3500</v>
      </c>
      <c r="QH18" s="209">
        <v>0</v>
      </c>
      <c r="QI18" s="209">
        <v>0</v>
      </c>
      <c r="QJ18" s="209">
        <v>0</v>
      </c>
      <c r="QK18" s="209">
        <v>0</v>
      </c>
      <c r="QL18" s="209">
        <v>0</v>
      </c>
      <c r="QM18" s="209">
        <v>0</v>
      </c>
      <c r="QN18" s="209">
        <v>0</v>
      </c>
      <c r="QO18" s="209">
        <v>0</v>
      </c>
      <c r="QP18" s="211">
        <f t="shared" si="125"/>
        <v>3500</v>
      </c>
      <c r="QQ18" s="202"/>
      <c r="QR18" s="202"/>
      <c r="QS18" s="65">
        <f t="shared" si="126"/>
        <v>23.746640107605334</v>
      </c>
      <c r="QT18" s="65">
        <f t="shared" si="127"/>
        <v>0</v>
      </c>
      <c r="QU18" s="65"/>
      <c r="QV18" s="65">
        <v>20</v>
      </c>
      <c r="QW18" s="65">
        <f t="shared" si="129"/>
        <v>18.861818181818183</v>
      </c>
      <c r="QX18" s="65">
        <v>5</v>
      </c>
      <c r="QY18" s="65">
        <f t="shared" si="158"/>
        <v>428.14772727272725</v>
      </c>
      <c r="QZ18" s="202"/>
      <c r="RA18" s="201">
        <v>939.51</v>
      </c>
      <c r="RB18" s="66">
        <f t="shared" si="130"/>
        <v>619.2640909090909</v>
      </c>
      <c r="RC18" s="203"/>
      <c r="RD18" s="66">
        <f t="shared" si="131"/>
        <v>185.77922727272727</v>
      </c>
      <c r="RE18" s="67">
        <f t="shared" si="43"/>
        <v>805.04331818181822</v>
      </c>
      <c r="RF18" s="67">
        <f t="shared" si="44"/>
        <v>1744.5533181818182</v>
      </c>
      <c r="RG18" s="68">
        <f t="shared" si="45"/>
        <v>1755.4466818181818</v>
      </c>
      <c r="RH18" s="205">
        <v>0</v>
      </c>
      <c r="RI18" s="205">
        <v>1765.7</v>
      </c>
      <c r="RJ18" s="205">
        <v>0</v>
      </c>
      <c r="RK18" s="205">
        <v>0</v>
      </c>
      <c r="RL18" s="205">
        <v>0</v>
      </c>
      <c r="RM18" s="205">
        <v>0</v>
      </c>
      <c r="RN18" s="205">
        <v>0</v>
      </c>
      <c r="RO18" s="205">
        <v>0</v>
      </c>
      <c r="RP18" s="205">
        <v>0</v>
      </c>
      <c r="RQ18" s="205">
        <v>0</v>
      </c>
      <c r="RR18" s="205">
        <v>1765.7</v>
      </c>
      <c r="RS18" s="199"/>
      <c r="RT18" s="206">
        <v>145</v>
      </c>
      <c r="RU18" s="181" t="s">
        <v>275</v>
      </c>
      <c r="RV18" s="213">
        <v>1765.7</v>
      </c>
      <c r="RW18" s="209">
        <v>0</v>
      </c>
      <c r="RX18" s="209">
        <v>3500</v>
      </c>
      <c r="RY18" s="209">
        <v>0</v>
      </c>
      <c r="RZ18" s="209">
        <v>0</v>
      </c>
      <c r="SA18" s="209">
        <v>0</v>
      </c>
      <c r="SB18" s="209">
        <v>0</v>
      </c>
      <c r="SC18" s="209">
        <v>0</v>
      </c>
      <c r="SD18" s="209">
        <v>0</v>
      </c>
      <c r="SE18" s="209">
        <v>0</v>
      </c>
      <c r="SF18" s="209">
        <v>0</v>
      </c>
      <c r="SG18" s="211">
        <v>3500</v>
      </c>
      <c r="SH18" s="202"/>
      <c r="SI18" s="202"/>
      <c r="SJ18" s="65">
        <f t="shared" si="134"/>
        <v>17.351368007109269</v>
      </c>
      <c r="SK18" s="65">
        <f t="shared" si="135"/>
        <v>0</v>
      </c>
      <c r="SL18" s="65">
        <f t="shared" si="136"/>
        <v>866.66666666666663</v>
      </c>
      <c r="SM18" s="65">
        <v>20</v>
      </c>
      <c r="SN18" s="65">
        <f t="shared" si="137"/>
        <v>495.92920353982299</v>
      </c>
      <c r="SO18" s="65">
        <v>5</v>
      </c>
      <c r="SP18" s="65">
        <f t="shared" si="159"/>
        <v>428.52876106194691</v>
      </c>
      <c r="SQ18" s="202"/>
      <c r="SR18" s="201">
        <v>1410.53</v>
      </c>
      <c r="SS18" s="66">
        <f t="shared" si="160"/>
        <v>596.28469026548669</v>
      </c>
      <c r="ST18" s="203"/>
      <c r="SU18" s="66">
        <f t="shared" si="138"/>
        <v>178.885407079646</v>
      </c>
      <c r="SV18" s="204"/>
      <c r="SW18" s="67">
        <f t="shared" si="48"/>
        <v>1410.53</v>
      </c>
      <c r="SX18" s="68">
        <f t="shared" si="49"/>
        <v>2089.4700000000003</v>
      </c>
      <c r="SY18" s="64">
        <f t="shared" si="139"/>
        <v>19447.420000000002</v>
      </c>
      <c r="SZ18" s="211">
        <f t="shared" si="140"/>
        <v>31538.409999999996</v>
      </c>
      <c r="TA18" s="67">
        <f t="shared" si="141"/>
        <v>13137.756322498868</v>
      </c>
      <c r="TB18" s="68">
        <f t="shared" si="142"/>
        <v>18400.653677501126</v>
      </c>
      <c r="TC18" s="264"/>
      <c r="TD18" s="265"/>
      <c r="TE18" s="265"/>
    </row>
    <row r="19" spans="1:525">
      <c r="A19" s="173" t="s">
        <v>466</v>
      </c>
      <c r="B19" s="175" t="s">
        <v>479</v>
      </c>
      <c r="C19" s="181"/>
      <c r="D19" s="199"/>
      <c r="E19" s="199"/>
      <c r="F19" s="199"/>
      <c r="G19" s="199"/>
      <c r="H19" s="199"/>
      <c r="I19" s="199"/>
      <c r="J19" s="199"/>
      <c r="K19" s="199"/>
      <c r="L19" s="199"/>
      <c r="M19" s="200"/>
      <c r="N19" s="199"/>
      <c r="O19" s="199"/>
      <c r="P19" s="181"/>
      <c r="Q19" s="64">
        <f t="shared" si="0"/>
        <v>0</v>
      </c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64">
        <f t="shared" si="50"/>
        <v>0</v>
      </c>
      <c r="AC19" s="202"/>
      <c r="AD19" s="202"/>
      <c r="AE19" s="65">
        <f t="shared" si="51"/>
        <v>0</v>
      </c>
      <c r="AF19" s="202"/>
      <c r="AG19" s="202"/>
      <c r="AH19" s="202"/>
      <c r="AI19" s="202"/>
      <c r="AJ19" s="202"/>
      <c r="AK19" s="202"/>
      <c r="AL19" s="202"/>
      <c r="AM19" s="64">
        <f t="shared" si="2"/>
        <v>0</v>
      </c>
      <c r="AN19" s="203"/>
      <c r="AO19" s="203"/>
      <c r="AP19" s="66">
        <f t="shared" si="54"/>
        <v>0</v>
      </c>
      <c r="AQ19" s="67">
        <f t="shared" si="3"/>
        <v>0</v>
      </c>
      <c r="AR19" s="67">
        <f t="shared" si="4"/>
        <v>0</v>
      </c>
      <c r="AS19" s="68">
        <f t="shared" si="5"/>
        <v>0</v>
      </c>
      <c r="AT19" s="199"/>
      <c r="AU19" s="199"/>
      <c r="AV19" s="199"/>
      <c r="AW19" s="199"/>
      <c r="AX19" s="199"/>
      <c r="AY19" s="199"/>
      <c r="AZ19" s="199"/>
      <c r="BA19" s="199"/>
      <c r="BB19" s="199"/>
      <c r="BC19" s="200"/>
      <c r="BD19" s="199"/>
      <c r="BE19" s="199"/>
      <c r="BF19" s="181"/>
      <c r="BG19" s="181"/>
      <c r="BH19" s="64">
        <f t="shared" si="56"/>
        <v>0</v>
      </c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64">
        <f t="shared" si="57"/>
        <v>0</v>
      </c>
      <c r="BT19" s="202"/>
      <c r="BU19" s="202"/>
      <c r="BV19" s="65">
        <f t="shared" si="58"/>
        <v>0</v>
      </c>
      <c r="BW19" s="65">
        <f t="shared" si="59"/>
        <v>0</v>
      </c>
      <c r="BX19" s="202"/>
      <c r="BY19" s="202"/>
      <c r="BZ19" s="202"/>
      <c r="CA19" s="202"/>
      <c r="CB19" s="202"/>
      <c r="CC19" s="202"/>
      <c r="CD19" s="201"/>
      <c r="CE19" s="66"/>
      <c r="CF19" s="203"/>
      <c r="CG19" s="66">
        <f t="shared" si="62"/>
        <v>0</v>
      </c>
      <c r="CH19" s="204"/>
      <c r="CI19" s="67">
        <f t="shared" si="8"/>
        <v>0</v>
      </c>
      <c r="CJ19" s="68">
        <f t="shared" si="9"/>
        <v>0</v>
      </c>
      <c r="CK19" s="199"/>
      <c r="CL19" s="199"/>
      <c r="CM19" s="199"/>
      <c r="CN19" s="199"/>
      <c r="CO19" s="199"/>
      <c r="CP19" s="199"/>
      <c r="CQ19" s="199"/>
      <c r="CR19" s="199"/>
      <c r="CS19" s="199"/>
      <c r="CT19" s="200"/>
      <c r="CU19" s="199"/>
      <c r="CV19" s="199"/>
      <c r="CW19" s="181"/>
      <c r="CX19" s="181"/>
      <c r="CY19" s="64">
        <f t="shared" si="64"/>
        <v>0</v>
      </c>
      <c r="CZ19" s="199"/>
      <c r="DA19" s="199"/>
      <c r="DB19" s="199"/>
      <c r="DC19" s="199"/>
      <c r="DD19" s="199"/>
      <c r="DE19" s="199"/>
      <c r="DF19" s="199"/>
      <c r="DG19" s="199"/>
      <c r="DH19" s="199"/>
      <c r="DI19" s="199"/>
      <c r="DJ19" s="211">
        <f t="shared" si="65"/>
        <v>0</v>
      </c>
      <c r="DK19" s="202"/>
      <c r="DL19" s="202"/>
      <c r="DM19" s="65">
        <f t="shared" si="66"/>
        <v>0</v>
      </c>
      <c r="DN19" s="65">
        <f t="shared" si="67"/>
        <v>0</v>
      </c>
      <c r="DO19" s="202"/>
      <c r="DP19" s="202"/>
      <c r="DQ19" s="202"/>
      <c r="DR19" s="202"/>
      <c r="DS19" s="202"/>
      <c r="DT19" s="202"/>
      <c r="DU19" s="64">
        <f t="shared" si="10"/>
        <v>0</v>
      </c>
      <c r="DV19" s="66"/>
      <c r="DW19" s="203"/>
      <c r="DX19" s="66">
        <f t="shared" si="68"/>
        <v>0</v>
      </c>
      <c r="DY19" s="67">
        <f t="shared" si="11"/>
        <v>0</v>
      </c>
      <c r="DZ19" s="67">
        <f t="shared" si="12"/>
        <v>0</v>
      </c>
      <c r="EA19" s="68">
        <f t="shared" si="13"/>
        <v>0</v>
      </c>
      <c r="EB19" s="209">
        <v>1368.76</v>
      </c>
      <c r="EC19" s="209">
        <v>803.44</v>
      </c>
      <c r="ED19" s="209">
        <v>0</v>
      </c>
      <c r="EE19" s="209">
        <v>0</v>
      </c>
      <c r="EF19" s="209">
        <v>0</v>
      </c>
      <c r="EG19" s="209">
        <v>0</v>
      </c>
      <c r="EH19" s="209">
        <v>0</v>
      </c>
      <c r="EI19" s="209">
        <v>0</v>
      </c>
      <c r="EJ19" s="209">
        <v>0</v>
      </c>
      <c r="EK19" s="209">
        <v>0</v>
      </c>
      <c r="EL19" s="209">
        <v>2172.1999999999998</v>
      </c>
      <c r="EM19" s="199"/>
      <c r="EN19" s="210">
        <v>79</v>
      </c>
      <c r="EO19" s="181" t="s">
        <v>275</v>
      </c>
      <c r="EP19" s="212">
        <f t="shared" si="70"/>
        <v>2172.1999999999998</v>
      </c>
      <c r="EQ19" s="209">
        <v>113.93</v>
      </c>
      <c r="ER19" s="209">
        <v>3043.33</v>
      </c>
      <c r="ES19" s="209">
        <v>0</v>
      </c>
      <c r="ET19" s="209">
        <v>0</v>
      </c>
      <c r="EU19" s="209">
        <v>0</v>
      </c>
      <c r="EV19" s="209">
        <v>0</v>
      </c>
      <c r="EW19" s="209">
        <v>0</v>
      </c>
      <c r="EX19" s="209">
        <v>0</v>
      </c>
      <c r="EY19" s="209">
        <v>0</v>
      </c>
      <c r="EZ19" s="209">
        <v>0</v>
      </c>
      <c r="FA19" s="64">
        <f t="shared" si="71"/>
        <v>3157.2599999999998</v>
      </c>
      <c r="FB19" s="202"/>
      <c r="FC19" s="202"/>
      <c r="FD19" s="65">
        <f t="shared" si="72"/>
        <v>24.246206913941542</v>
      </c>
      <c r="FE19" s="65">
        <f t="shared" si="73"/>
        <v>0</v>
      </c>
      <c r="FF19" s="65"/>
      <c r="FG19" s="65">
        <v>20</v>
      </c>
      <c r="FH19" s="65">
        <f t="shared" si="75"/>
        <v>140.93333333333334</v>
      </c>
      <c r="FI19" s="65">
        <v>5</v>
      </c>
      <c r="FJ19" s="65">
        <f t="shared" si="145"/>
        <v>424.68019607843132</v>
      </c>
      <c r="FK19" s="202"/>
      <c r="FL19" s="64">
        <f t="shared" si="14"/>
        <v>614.85973632570619</v>
      </c>
      <c r="FM19" s="66">
        <f t="shared" si="146"/>
        <v>664.41901960784321</v>
      </c>
      <c r="FN19" s="203"/>
      <c r="FO19" s="66">
        <f t="shared" si="76"/>
        <v>199.32570588235296</v>
      </c>
      <c r="FP19" s="67">
        <f t="shared" si="15"/>
        <v>863.74472549019617</v>
      </c>
      <c r="FQ19" s="67">
        <f t="shared" si="16"/>
        <v>1478.6044618159024</v>
      </c>
      <c r="FR19" s="68">
        <f t="shared" si="17"/>
        <v>1678.6555381840974</v>
      </c>
      <c r="FS19" s="209">
        <v>3361.31</v>
      </c>
      <c r="FT19" s="209">
        <v>2619.58</v>
      </c>
      <c r="FU19" s="209">
        <v>0</v>
      </c>
      <c r="FV19" s="209">
        <v>0</v>
      </c>
      <c r="FW19" s="209">
        <v>0</v>
      </c>
      <c r="FX19" s="209">
        <v>0</v>
      </c>
      <c r="FY19" s="209">
        <v>0</v>
      </c>
      <c r="FZ19" s="209">
        <v>0</v>
      </c>
      <c r="GA19" s="209">
        <v>0</v>
      </c>
      <c r="GB19" s="209">
        <v>0</v>
      </c>
      <c r="GC19" s="209">
        <v>5980.89</v>
      </c>
      <c r="GD19" s="199"/>
      <c r="GE19" s="210">
        <v>225</v>
      </c>
      <c r="GF19" s="181" t="s">
        <v>275</v>
      </c>
      <c r="GG19" s="64">
        <f t="shared" si="78"/>
        <v>5980.8899999999994</v>
      </c>
      <c r="GH19" s="209">
        <v>279.79000000000002</v>
      </c>
      <c r="GI19" s="209">
        <v>4150</v>
      </c>
      <c r="GJ19" s="209">
        <v>0</v>
      </c>
      <c r="GK19" s="209">
        <v>0</v>
      </c>
      <c r="GL19" s="209">
        <v>0</v>
      </c>
      <c r="GM19" s="209">
        <v>0</v>
      </c>
      <c r="GN19" s="209">
        <v>0</v>
      </c>
      <c r="GO19" s="209">
        <v>0</v>
      </c>
      <c r="GP19" s="209">
        <v>0</v>
      </c>
      <c r="GQ19" s="209">
        <v>0</v>
      </c>
      <c r="GR19" s="211">
        <f t="shared" si="79"/>
        <v>4429.79</v>
      </c>
      <c r="GS19" s="202"/>
      <c r="GT19" s="202"/>
      <c r="GU19" s="65">
        <f t="shared" si="80"/>
        <v>66.275705030953134</v>
      </c>
      <c r="GV19" s="65">
        <f t="shared" si="81"/>
        <v>0</v>
      </c>
      <c r="GW19" s="65"/>
      <c r="GX19" s="65">
        <v>20</v>
      </c>
      <c r="GY19" s="65">
        <f t="shared" si="83"/>
        <v>184.90588235294118</v>
      </c>
      <c r="GZ19" s="65">
        <v>5</v>
      </c>
      <c r="HA19" s="65">
        <f t="shared" si="147"/>
        <v>358.47794117647061</v>
      </c>
      <c r="HB19" s="202"/>
      <c r="HC19" s="201">
        <v>985.06</v>
      </c>
      <c r="HD19" s="66">
        <f t="shared" si="148"/>
        <v>866.92019607843133</v>
      </c>
      <c r="HE19" s="203"/>
      <c r="HF19" s="66">
        <f t="shared" si="84"/>
        <v>260.07605882352937</v>
      </c>
      <c r="HG19" s="67">
        <f t="shared" si="19"/>
        <v>1126.9962549019606</v>
      </c>
      <c r="HH19" s="67">
        <f t="shared" si="20"/>
        <v>2112.0562549019605</v>
      </c>
      <c r="HI19" s="68">
        <f t="shared" si="21"/>
        <v>2317.7337450980394</v>
      </c>
      <c r="HJ19" s="205">
        <v>6693.8</v>
      </c>
      <c r="HK19" s="205">
        <v>2475.79</v>
      </c>
      <c r="HL19" s="205">
        <v>0</v>
      </c>
      <c r="HM19" s="205">
        <v>0</v>
      </c>
      <c r="HN19" s="205">
        <v>0</v>
      </c>
      <c r="HO19" s="205">
        <v>0</v>
      </c>
      <c r="HP19" s="205">
        <v>0</v>
      </c>
      <c r="HQ19" s="205">
        <v>0</v>
      </c>
      <c r="HR19" s="205">
        <v>0</v>
      </c>
      <c r="HS19" s="205">
        <v>0</v>
      </c>
      <c r="HT19" s="205">
        <v>9169.59</v>
      </c>
      <c r="HU19" s="199"/>
      <c r="HV19" s="206">
        <v>287</v>
      </c>
      <c r="HW19" s="181" t="s">
        <v>275</v>
      </c>
      <c r="HX19" s="64">
        <f t="shared" si="86"/>
        <v>9169.59</v>
      </c>
      <c r="HY19" s="205">
        <v>557.19000000000005</v>
      </c>
      <c r="HZ19" s="205">
        <v>4150</v>
      </c>
      <c r="IA19" s="205">
        <v>0</v>
      </c>
      <c r="IB19" s="205">
        <v>0</v>
      </c>
      <c r="IC19" s="205">
        <v>0</v>
      </c>
      <c r="ID19" s="205">
        <v>0</v>
      </c>
      <c r="IE19" s="205">
        <v>0</v>
      </c>
      <c r="IF19" s="205">
        <v>0</v>
      </c>
      <c r="IG19" s="205">
        <v>0</v>
      </c>
      <c r="IH19" s="205">
        <v>0</v>
      </c>
      <c r="II19" s="214">
        <f t="shared" si="87"/>
        <v>4707.1900000000005</v>
      </c>
      <c r="IJ19" s="202"/>
      <c r="IK19" s="202"/>
      <c r="IL19" s="65">
        <f t="shared" si="88"/>
        <v>101.57573739255324</v>
      </c>
      <c r="IM19" s="65">
        <f t="shared" si="89"/>
        <v>0</v>
      </c>
      <c r="IN19" s="65"/>
      <c r="IO19" s="65">
        <v>20</v>
      </c>
      <c r="IP19" s="65">
        <f t="shared" si="91"/>
        <v>232.05714285714285</v>
      </c>
      <c r="IQ19" s="65">
        <v>5</v>
      </c>
      <c r="IR19" s="65">
        <f t="shared" si="149"/>
        <v>445.62857142857143</v>
      </c>
      <c r="IS19" s="202"/>
      <c r="IT19" s="201">
        <v>1274.72</v>
      </c>
      <c r="IU19" s="66">
        <f t="shared" si="150"/>
        <v>538.79476190476191</v>
      </c>
      <c r="IV19" s="203"/>
      <c r="IW19" s="66">
        <f t="shared" si="92"/>
        <v>161.63842857142856</v>
      </c>
      <c r="IX19" s="204"/>
      <c r="IY19" s="67">
        <f t="shared" si="24"/>
        <v>1274.72</v>
      </c>
      <c r="IZ19" s="68">
        <f t="shared" si="25"/>
        <v>3432.4700000000003</v>
      </c>
      <c r="JA19" s="209">
        <v>10842.5</v>
      </c>
      <c r="JB19" s="209">
        <v>4613.3500000000004</v>
      </c>
      <c r="JC19" s="209">
        <v>0</v>
      </c>
      <c r="JD19" s="209">
        <v>0</v>
      </c>
      <c r="JE19" s="209">
        <v>0</v>
      </c>
      <c r="JF19" s="209">
        <v>0</v>
      </c>
      <c r="JG19" s="209">
        <v>0</v>
      </c>
      <c r="JH19" s="209">
        <v>0</v>
      </c>
      <c r="JI19" s="209">
        <v>0</v>
      </c>
      <c r="JJ19" s="209">
        <v>0</v>
      </c>
      <c r="JK19" s="209">
        <v>15455.85</v>
      </c>
      <c r="JL19" s="199"/>
      <c r="JM19" s="210">
        <v>500</v>
      </c>
      <c r="JN19" s="181"/>
      <c r="JO19" s="64">
        <f t="shared" si="94"/>
        <v>15455.85</v>
      </c>
      <c r="JP19" s="209">
        <v>902.55</v>
      </c>
      <c r="JQ19" s="209">
        <v>4150</v>
      </c>
      <c r="JR19" s="209">
        <v>0</v>
      </c>
      <c r="JS19" s="209">
        <v>0</v>
      </c>
      <c r="JT19" s="209">
        <v>0</v>
      </c>
      <c r="JU19" s="209">
        <v>0</v>
      </c>
      <c r="JV19" s="209">
        <v>0</v>
      </c>
      <c r="JW19" s="209">
        <v>0</v>
      </c>
      <c r="JX19" s="209">
        <v>0</v>
      </c>
      <c r="JY19" s="209">
        <v>0</v>
      </c>
      <c r="JZ19" s="211">
        <f t="shared" si="95"/>
        <v>5052.55</v>
      </c>
      <c r="KA19" s="202"/>
      <c r="KB19" s="202"/>
      <c r="KC19" s="65">
        <f t="shared" si="96"/>
        <v>311.7551237006511</v>
      </c>
      <c r="KD19" s="65">
        <f t="shared" si="97"/>
        <v>0</v>
      </c>
      <c r="KE19" s="65"/>
      <c r="KF19" s="65">
        <v>20</v>
      </c>
      <c r="KG19" s="202"/>
      <c r="KH19" s="65">
        <v>5</v>
      </c>
      <c r="KI19" s="65">
        <f t="shared" si="151"/>
        <v>543.39953271028037</v>
      </c>
      <c r="KJ19" s="202"/>
      <c r="KK19" s="201">
        <v>1203.42</v>
      </c>
      <c r="KL19" s="66">
        <f t="shared" si="152"/>
        <v>497.32093457943921</v>
      </c>
      <c r="KM19" s="203"/>
      <c r="KN19" s="66">
        <f t="shared" si="99"/>
        <v>149.19628037383177</v>
      </c>
      <c r="KO19" s="67">
        <f t="shared" si="27"/>
        <v>646.51721495327092</v>
      </c>
      <c r="KP19" s="67">
        <f t="shared" si="28"/>
        <v>1849.937214953271</v>
      </c>
      <c r="KQ19" s="68">
        <f t="shared" si="29"/>
        <v>3202.6127850467292</v>
      </c>
      <c r="KR19" s="209">
        <v>13511.72</v>
      </c>
      <c r="KS19" s="209">
        <v>6989.85</v>
      </c>
      <c r="KT19" s="209">
        <v>0</v>
      </c>
      <c r="KU19" s="209">
        <v>0</v>
      </c>
      <c r="KV19" s="209">
        <v>0</v>
      </c>
      <c r="KW19" s="209">
        <v>0</v>
      </c>
      <c r="KX19" s="209">
        <v>0</v>
      </c>
      <c r="KY19" s="209">
        <v>0</v>
      </c>
      <c r="KZ19" s="209">
        <v>0</v>
      </c>
      <c r="LA19" s="209">
        <v>0</v>
      </c>
      <c r="LB19" s="209">
        <v>20501.57</v>
      </c>
      <c r="LC19" s="199"/>
      <c r="LD19" s="210">
        <v>663</v>
      </c>
      <c r="LE19" s="181" t="s">
        <v>275</v>
      </c>
      <c r="LF19" s="64">
        <f t="shared" si="101"/>
        <v>20501.57</v>
      </c>
      <c r="LG19" s="209">
        <v>1124.73</v>
      </c>
      <c r="LH19" s="209">
        <v>4150</v>
      </c>
      <c r="LI19" s="209">
        <v>0</v>
      </c>
      <c r="LJ19" s="209">
        <v>0</v>
      </c>
      <c r="LK19" s="209">
        <v>0</v>
      </c>
      <c r="LL19" s="209">
        <v>0</v>
      </c>
      <c r="LM19" s="209">
        <v>0</v>
      </c>
      <c r="LN19" s="209">
        <v>0</v>
      </c>
      <c r="LO19" s="209">
        <v>0</v>
      </c>
      <c r="LP19" s="209">
        <v>0</v>
      </c>
      <c r="LQ19" s="211">
        <f t="shared" si="102"/>
        <v>5274.73</v>
      </c>
      <c r="LR19" s="202"/>
      <c r="LS19" s="202"/>
      <c r="LT19" s="65">
        <f t="shared" si="103"/>
        <v>209.01612818385252</v>
      </c>
      <c r="LU19" s="65">
        <f t="shared" si="104"/>
        <v>0</v>
      </c>
      <c r="LV19" s="65"/>
      <c r="LW19" s="65">
        <v>20</v>
      </c>
      <c r="LX19" s="202"/>
      <c r="LY19" s="65">
        <v>5</v>
      </c>
      <c r="LZ19" s="65">
        <f t="shared" si="153"/>
        <v>508.03738317757012</v>
      </c>
      <c r="MA19" s="202"/>
      <c r="MB19" s="64">
        <f t="shared" si="30"/>
        <v>742.05351136142258</v>
      </c>
      <c r="MC19" s="66">
        <f t="shared" si="154"/>
        <v>593.54906542056074</v>
      </c>
      <c r="MD19" s="203"/>
      <c r="ME19" s="66">
        <f t="shared" si="106"/>
        <v>178.06471962616823</v>
      </c>
      <c r="MF19" s="67">
        <f t="shared" si="31"/>
        <v>771.61378504672894</v>
      </c>
      <c r="MG19" s="67">
        <f t="shared" si="32"/>
        <v>1513.6672964081515</v>
      </c>
      <c r="MH19" s="68">
        <f t="shared" si="33"/>
        <v>3761.0627035918478</v>
      </c>
      <c r="MI19" s="209">
        <v>12383.63</v>
      </c>
      <c r="MJ19" s="209">
        <v>2722.25</v>
      </c>
      <c r="MK19" s="209">
        <v>0</v>
      </c>
      <c r="ML19" s="209">
        <v>0</v>
      </c>
      <c r="MM19" s="209">
        <v>0</v>
      </c>
      <c r="MN19" s="209">
        <v>0</v>
      </c>
      <c r="MO19" s="209">
        <v>0</v>
      </c>
      <c r="MP19" s="209">
        <v>0</v>
      </c>
      <c r="MQ19" s="209">
        <v>0</v>
      </c>
      <c r="MR19" s="209">
        <v>0</v>
      </c>
      <c r="MS19" s="209">
        <v>15105.88</v>
      </c>
      <c r="MT19" s="199"/>
      <c r="MU19" s="210">
        <v>427</v>
      </c>
      <c r="MV19" s="181" t="s">
        <v>275</v>
      </c>
      <c r="MW19" s="64">
        <f t="shared" si="108"/>
        <v>15105.88</v>
      </c>
      <c r="MX19" s="209">
        <v>1030.8399999999999</v>
      </c>
      <c r="MY19" s="209">
        <v>4150</v>
      </c>
      <c r="MZ19" s="209">
        <v>0</v>
      </c>
      <c r="NA19" s="209">
        <v>0</v>
      </c>
      <c r="NB19" s="209">
        <v>0</v>
      </c>
      <c r="NC19" s="209">
        <v>0</v>
      </c>
      <c r="ND19" s="209">
        <v>0</v>
      </c>
      <c r="NE19" s="209">
        <v>0</v>
      </c>
      <c r="NF19" s="209">
        <v>0</v>
      </c>
      <c r="NG19" s="209">
        <v>0</v>
      </c>
      <c r="NH19" s="211">
        <f t="shared" si="109"/>
        <v>5180.84</v>
      </c>
      <c r="NI19" s="202"/>
      <c r="NJ19" s="202"/>
      <c r="NK19" s="65">
        <f t="shared" si="110"/>
        <v>0</v>
      </c>
      <c r="NL19" s="65">
        <f t="shared" si="111"/>
        <v>0</v>
      </c>
      <c r="NM19" s="202"/>
      <c r="NN19" s="202"/>
      <c r="NO19" s="202"/>
      <c r="NP19" s="202"/>
      <c r="NQ19" s="65">
        <f t="shared" si="155"/>
        <v>469.67889908256882</v>
      </c>
      <c r="NR19" s="202"/>
      <c r="NS19" s="201"/>
      <c r="NT19" s="66">
        <f t="shared" si="113"/>
        <v>723.04816513761466</v>
      </c>
      <c r="NU19" s="203"/>
      <c r="NV19" s="66">
        <f t="shared" si="114"/>
        <v>216.9144495412844</v>
      </c>
      <c r="NW19" s="67">
        <f t="shared" si="35"/>
        <v>939.96261467889906</v>
      </c>
      <c r="NX19" s="67">
        <f t="shared" si="36"/>
        <v>939.96261467889906</v>
      </c>
      <c r="NY19" s="68">
        <f t="shared" si="37"/>
        <v>4240.8773853211014</v>
      </c>
      <c r="NZ19" s="209">
        <v>6585.25</v>
      </c>
      <c r="OA19" s="209">
        <v>1674.99</v>
      </c>
      <c r="OB19" s="209">
        <v>0</v>
      </c>
      <c r="OC19" s="209">
        <v>0</v>
      </c>
      <c r="OD19" s="209">
        <v>0</v>
      </c>
      <c r="OE19" s="209">
        <v>0</v>
      </c>
      <c r="OF19" s="209">
        <v>0</v>
      </c>
      <c r="OG19" s="209">
        <v>0</v>
      </c>
      <c r="OH19" s="209">
        <v>0</v>
      </c>
      <c r="OI19" s="209">
        <v>0</v>
      </c>
      <c r="OJ19" s="209">
        <v>8260.24</v>
      </c>
      <c r="OK19" s="178">
        <f t="shared" si="115"/>
        <v>0</v>
      </c>
      <c r="OL19" s="210">
        <v>235</v>
      </c>
      <c r="OM19" s="181" t="s">
        <v>275</v>
      </c>
      <c r="ON19" s="64">
        <f t="shared" si="116"/>
        <v>8260.24</v>
      </c>
      <c r="OO19" s="209">
        <v>548.16</v>
      </c>
      <c r="OP19" s="209">
        <v>4150</v>
      </c>
      <c r="OQ19" s="209">
        <v>0</v>
      </c>
      <c r="OR19" s="209">
        <v>0</v>
      </c>
      <c r="OS19" s="209">
        <v>0</v>
      </c>
      <c r="OT19" s="209">
        <v>0</v>
      </c>
      <c r="OU19" s="209">
        <v>0</v>
      </c>
      <c r="OV19" s="209">
        <v>0</v>
      </c>
      <c r="OW19" s="209">
        <v>0</v>
      </c>
      <c r="OX19" s="209">
        <v>0</v>
      </c>
      <c r="OY19" s="211">
        <f t="shared" si="117"/>
        <v>4698.16</v>
      </c>
      <c r="OZ19" s="202"/>
      <c r="PA19" s="202"/>
      <c r="PB19" s="65">
        <f t="shared" si="118"/>
        <v>178.6133238799608</v>
      </c>
      <c r="PC19" s="65">
        <f t="shared" si="119"/>
        <v>0</v>
      </c>
      <c r="PD19" s="65"/>
      <c r="PE19" s="65">
        <v>20</v>
      </c>
      <c r="PF19" s="65">
        <f t="shared" si="121"/>
        <v>32.880000000000003</v>
      </c>
      <c r="PG19" s="65">
        <v>5</v>
      </c>
      <c r="PH19" s="65">
        <f t="shared" si="156"/>
        <v>495.2049090909091</v>
      </c>
      <c r="PI19" s="202"/>
      <c r="PJ19" s="64">
        <f t="shared" si="38"/>
        <v>731.69823297086987</v>
      </c>
      <c r="PK19" s="66">
        <f t="shared" si="157"/>
        <v>643.25572727272731</v>
      </c>
      <c r="PL19" s="203"/>
      <c r="PM19" s="66">
        <f t="shared" si="122"/>
        <v>192.9767181818182</v>
      </c>
      <c r="PN19" s="67">
        <f t="shared" si="39"/>
        <v>836.23244545454554</v>
      </c>
      <c r="PO19" s="67">
        <f t="shared" si="40"/>
        <v>1567.9306784254154</v>
      </c>
      <c r="PP19" s="68">
        <f t="shared" si="41"/>
        <v>3130.2293215745844</v>
      </c>
      <c r="PQ19" s="209">
        <v>2892.8</v>
      </c>
      <c r="PR19" s="209">
        <v>1178.3699999999999</v>
      </c>
      <c r="PS19" s="209">
        <v>0</v>
      </c>
      <c r="PT19" s="209">
        <v>0</v>
      </c>
      <c r="PU19" s="209">
        <v>0</v>
      </c>
      <c r="PV19" s="209">
        <v>0</v>
      </c>
      <c r="PW19" s="209">
        <v>0</v>
      </c>
      <c r="PX19" s="209">
        <v>0</v>
      </c>
      <c r="PY19" s="209">
        <v>0</v>
      </c>
      <c r="PZ19" s="209">
        <v>0</v>
      </c>
      <c r="QA19" s="209">
        <v>4071.17</v>
      </c>
      <c r="QB19" s="199"/>
      <c r="QC19" s="210">
        <v>147</v>
      </c>
      <c r="QD19" s="181" t="s">
        <v>275</v>
      </c>
      <c r="QE19" s="64">
        <f t="shared" si="124"/>
        <v>4071.17</v>
      </c>
      <c r="QF19" s="209">
        <v>240.8</v>
      </c>
      <c r="QG19" s="209">
        <v>4150</v>
      </c>
      <c r="QH19" s="209">
        <v>0</v>
      </c>
      <c r="QI19" s="209">
        <v>0</v>
      </c>
      <c r="QJ19" s="209">
        <v>0</v>
      </c>
      <c r="QK19" s="209">
        <v>0</v>
      </c>
      <c r="QL19" s="209">
        <v>0</v>
      </c>
      <c r="QM19" s="209">
        <v>0</v>
      </c>
      <c r="QN19" s="209">
        <v>0</v>
      </c>
      <c r="QO19" s="209">
        <v>0</v>
      </c>
      <c r="QP19" s="211">
        <f t="shared" si="125"/>
        <v>4390.8</v>
      </c>
      <c r="QQ19" s="202"/>
      <c r="QR19" s="202"/>
      <c r="QS19" s="65">
        <f t="shared" si="126"/>
        <v>47.856627448173931</v>
      </c>
      <c r="QT19" s="65">
        <f t="shared" si="127"/>
        <v>0</v>
      </c>
      <c r="QU19" s="65"/>
      <c r="QV19" s="65">
        <v>20</v>
      </c>
      <c r="QW19" s="65">
        <f t="shared" si="129"/>
        <v>18.861818181818183</v>
      </c>
      <c r="QX19" s="65">
        <v>5</v>
      </c>
      <c r="QY19" s="65">
        <f t="shared" si="158"/>
        <v>428.14772727272725</v>
      </c>
      <c r="QZ19" s="202"/>
      <c r="RA19" s="201">
        <v>968.93</v>
      </c>
      <c r="RB19" s="66">
        <f t="shared" si="130"/>
        <v>619.2640909090909</v>
      </c>
      <c r="RC19" s="203"/>
      <c r="RD19" s="66">
        <f t="shared" si="131"/>
        <v>185.77922727272727</v>
      </c>
      <c r="RE19" s="67">
        <f t="shared" si="43"/>
        <v>805.04331818181822</v>
      </c>
      <c r="RF19" s="67">
        <f t="shared" si="44"/>
        <v>1773.9733181818183</v>
      </c>
      <c r="RG19" s="68">
        <f t="shared" si="45"/>
        <v>2616.8266818181819</v>
      </c>
      <c r="RH19" s="205">
        <v>13218.25</v>
      </c>
      <c r="RI19" s="205">
        <v>2285.9299999999998</v>
      </c>
      <c r="RJ19" s="205">
        <v>0</v>
      </c>
      <c r="RK19" s="205">
        <v>0</v>
      </c>
      <c r="RL19" s="205">
        <v>0</v>
      </c>
      <c r="RM19" s="205">
        <v>0</v>
      </c>
      <c r="RN19" s="205">
        <v>0</v>
      </c>
      <c r="RO19" s="205">
        <v>0</v>
      </c>
      <c r="RP19" s="205">
        <v>0</v>
      </c>
      <c r="RQ19" s="205">
        <v>0</v>
      </c>
      <c r="RR19" s="205">
        <v>15504.18</v>
      </c>
      <c r="RS19" s="199"/>
      <c r="RT19" s="206">
        <v>282</v>
      </c>
      <c r="RU19" s="181" t="s">
        <v>275</v>
      </c>
      <c r="RV19" s="213">
        <v>15504.18</v>
      </c>
      <c r="RW19" s="209">
        <v>1100.31</v>
      </c>
      <c r="RX19" s="209">
        <v>4150</v>
      </c>
      <c r="RY19" s="209">
        <v>0</v>
      </c>
      <c r="RZ19" s="209">
        <v>0</v>
      </c>
      <c r="SA19" s="209">
        <v>0</v>
      </c>
      <c r="SB19" s="209">
        <v>0</v>
      </c>
      <c r="SC19" s="209">
        <v>0</v>
      </c>
      <c r="SD19" s="209">
        <v>0</v>
      </c>
      <c r="SE19" s="209">
        <v>0</v>
      </c>
      <c r="SF19" s="209">
        <v>0</v>
      </c>
      <c r="SG19" s="211">
        <v>5250.31</v>
      </c>
      <c r="SH19" s="202"/>
      <c r="SI19" s="202"/>
      <c r="SJ19" s="65">
        <f t="shared" si="134"/>
        <v>152.358120195086</v>
      </c>
      <c r="SK19" s="65">
        <f t="shared" si="135"/>
        <v>0</v>
      </c>
      <c r="SL19" s="65">
        <f t="shared" si="136"/>
        <v>866.66666666666663</v>
      </c>
      <c r="SM19" s="65">
        <v>20</v>
      </c>
      <c r="SN19" s="65">
        <f t="shared" si="137"/>
        <v>495.92920353982299</v>
      </c>
      <c r="SO19" s="65">
        <v>5</v>
      </c>
      <c r="SP19" s="65">
        <f t="shared" si="159"/>
        <v>428.52876106194691</v>
      </c>
      <c r="SQ19" s="202"/>
      <c r="SR19" s="201">
        <v>1588.94</v>
      </c>
      <c r="SS19" s="66">
        <f t="shared" si="160"/>
        <v>596.28469026548669</v>
      </c>
      <c r="ST19" s="203"/>
      <c r="SU19" s="66">
        <f t="shared" si="138"/>
        <v>178.885407079646</v>
      </c>
      <c r="SV19" s="204"/>
      <c r="SW19" s="67">
        <f t="shared" si="48"/>
        <v>1588.94</v>
      </c>
      <c r="SX19" s="68">
        <f t="shared" si="49"/>
        <v>3661.3700000000003</v>
      </c>
      <c r="SY19" s="64">
        <f t="shared" si="139"/>
        <v>96221.57</v>
      </c>
      <c r="SZ19" s="211">
        <f t="shared" si="140"/>
        <v>42141.63</v>
      </c>
      <c r="TA19" s="67">
        <f t="shared" si="141"/>
        <v>14099.79183936542</v>
      </c>
      <c r="TB19" s="68">
        <f t="shared" si="142"/>
        <v>28041.838160634579</v>
      </c>
      <c r="TC19" s="264"/>
      <c r="TD19" s="265"/>
      <c r="TE19" s="265"/>
    </row>
    <row r="20" spans="1:525">
      <c r="A20" s="173" t="s">
        <v>467</v>
      </c>
      <c r="B20" s="175" t="s">
        <v>481</v>
      </c>
      <c r="C20" s="181"/>
      <c r="D20" s="199"/>
      <c r="E20" s="199"/>
      <c r="F20" s="199"/>
      <c r="G20" s="199"/>
      <c r="H20" s="199"/>
      <c r="I20" s="199"/>
      <c r="J20" s="199"/>
      <c r="K20" s="199"/>
      <c r="L20" s="199"/>
      <c r="M20" s="200"/>
      <c r="N20" s="199"/>
      <c r="O20" s="199"/>
      <c r="P20" s="181"/>
      <c r="Q20" s="64">
        <f t="shared" si="0"/>
        <v>0</v>
      </c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64">
        <f t="shared" si="50"/>
        <v>0</v>
      </c>
      <c r="AC20" s="202"/>
      <c r="AD20" s="202"/>
      <c r="AE20" s="65">
        <f t="shared" si="51"/>
        <v>0</v>
      </c>
      <c r="AF20" s="202"/>
      <c r="AG20" s="202"/>
      <c r="AH20" s="202"/>
      <c r="AI20" s="202"/>
      <c r="AJ20" s="202"/>
      <c r="AK20" s="202"/>
      <c r="AL20" s="202"/>
      <c r="AM20" s="64">
        <f t="shared" si="2"/>
        <v>0</v>
      </c>
      <c r="AN20" s="203"/>
      <c r="AO20" s="203"/>
      <c r="AP20" s="66">
        <f t="shared" si="54"/>
        <v>0</v>
      </c>
      <c r="AQ20" s="67">
        <f t="shared" si="3"/>
        <v>0</v>
      </c>
      <c r="AR20" s="67">
        <f t="shared" si="4"/>
        <v>0</v>
      </c>
      <c r="AS20" s="68">
        <f t="shared" si="5"/>
        <v>0</v>
      </c>
      <c r="AT20" s="199"/>
      <c r="AU20" s="199"/>
      <c r="AV20" s="199"/>
      <c r="AW20" s="199"/>
      <c r="AX20" s="199"/>
      <c r="AY20" s="199"/>
      <c r="AZ20" s="199"/>
      <c r="BA20" s="199"/>
      <c r="BB20" s="199"/>
      <c r="BC20" s="200"/>
      <c r="BD20" s="199"/>
      <c r="BE20" s="199"/>
      <c r="BF20" s="181"/>
      <c r="BG20" s="181"/>
      <c r="BH20" s="64">
        <f t="shared" si="56"/>
        <v>0</v>
      </c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64">
        <f t="shared" si="57"/>
        <v>0</v>
      </c>
      <c r="BT20" s="202"/>
      <c r="BU20" s="202"/>
      <c r="BV20" s="65">
        <f t="shared" si="58"/>
        <v>0</v>
      </c>
      <c r="BW20" s="65">
        <f t="shared" si="59"/>
        <v>0</v>
      </c>
      <c r="BX20" s="202"/>
      <c r="BY20" s="202"/>
      <c r="BZ20" s="202"/>
      <c r="CA20" s="202"/>
      <c r="CB20" s="202"/>
      <c r="CC20" s="202"/>
      <c r="CD20" s="201"/>
      <c r="CE20" s="66"/>
      <c r="CF20" s="203"/>
      <c r="CG20" s="66">
        <f t="shared" si="62"/>
        <v>0</v>
      </c>
      <c r="CH20" s="204"/>
      <c r="CI20" s="67">
        <f t="shared" si="8"/>
        <v>0</v>
      </c>
      <c r="CJ20" s="68">
        <f t="shared" si="9"/>
        <v>0</v>
      </c>
      <c r="CK20" s="199"/>
      <c r="CL20" s="199"/>
      <c r="CM20" s="199"/>
      <c r="CN20" s="199"/>
      <c r="CO20" s="199"/>
      <c r="CP20" s="199"/>
      <c r="CQ20" s="199"/>
      <c r="CR20" s="199"/>
      <c r="CS20" s="199"/>
      <c r="CT20" s="200"/>
      <c r="CU20" s="199"/>
      <c r="CV20" s="199"/>
      <c r="CW20" s="181"/>
      <c r="CX20" s="181"/>
      <c r="CY20" s="64">
        <f t="shared" si="64"/>
        <v>0</v>
      </c>
      <c r="CZ20" s="199"/>
      <c r="DA20" s="199"/>
      <c r="DB20" s="199"/>
      <c r="DC20" s="199"/>
      <c r="DD20" s="199"/>
      <c r="DE20" s="199"/>
      <c r="DF20" s="199"/>
      <c r="DG20" s="199"/>
      <c r="DH20" s="199"/>
      <c r="DI20" s="199"/>
      <c r="DJ20" s="211">
        <f t="shared" si="65"/>
        <v>0</v>
      </c>
      <c r="DK20" s="202"/>
      <c r="DL20" s="202"/>
      <c r="DM20" s="65">
        <f t="shared" si="66"/>
        <v>0</v>
      </c>
      <c r="DN20" s="65">
        <f t="shared" si="67"/>
        <v>0</v>
      </c>
      <c r="DO20" s="202"/>
      <c r="DP20" s="202"/>
      <c r="DQ20" s="202"/>
      <c r="DR20" s="202"/>
      <c r="DS20" s="202"/>
      <c r="DT20" s="202"/>
      <c r="DU20" s="64">
        <f t="shared" si="10"/>
        <v>0</v>
      </c>
      <c r="DV20" s="66"/>
      <c r="DW20" s="203"/>
      <c r="DX20" s="66">
        <f t="shared" si="68"/>
        <v>0</v>
      </c>
      <c r="DY20" s="67">
        <f t="shared" si="11"/>
        <v>0</v>
      </c>
      <c r="DZ20" s="67">
        <f t="shared" si="12"/>
        <v>0</v>
      </c>
      <c r="EA20" s="68">
        <f t="shared" si="13"/>
        <v>0</v>
      </c>
      <c r="EB20" s="199"/>
      <c r="EC20" s="199"/>
      <c r="ED20" s="199"/>
      <c r="EE20" s="199"/>
      <c r="EF20" s="199"/>
      <c r="EG20" s="199"/>
      <c r="EH20" s="199"/>
      <c r="EI20" s="199"/>
      <c r="EJ20" s="199"/>
      <c r="EK20" s="200"/>
      <c r="EL20" s="199"/>
      <c r="EM20" s="199"/>
      <c r="EN20" s="181"/>
      <c r="EO20" s="181"/>
      <c r="EP20" s="212">
        <f t="shared" si="70"/>
        <v>0</v>
      </c>
      <c r="EQ20" s="199"/>
      <c r="ER20" s="199"/>
      <c r="ES20" s="199"/>
      <c r="ET20" s="199"/>
      <c r="EU20" s="199"/>
      <c r="EV20" s="199"/>
      <c r="EW20" s="199"/>
      <c r="EX20" s="199"/>
      <c r="EY20" s="199"/>
      <c r="EZ20" s="199"/>
      <c r="FA20" s="64">
        <f t="shared" si="71"/>
        <v>0</v>
      </c>
      <c r="FB20" s="202"/>
      <c r="FC20" s="202"/>
      <c r="FD20" s="65">
        <f t="shared" si="72"/>
        <v>0</v>
      </c>
      <c r="FE20" s="65">
        <f t="shared" si="73"/>
        <v>0</v>
      </c>
      <c r="FF20" s="202"/>
      <c r="FG20" s="202"/>
      <c r="FH20" s="65"/>
      <c r="FI20" s="202"/>
      <c r="FJ20" s="65"/>
      <c r="FK20" s="202"/>
      <c r="FL20" s="64">
        <f t="shared" si="14"/>
        <v>0</v>
      </c>
      <c r="FM20" s="66"/>
      <c r="FN20" s="203"/>
      <c r="FO20" s="66">
        <f t="shared" si="76"/>
        <v>0</v>
      </c>
      <c r="FP20" s="204"/>
      <c r="FQ20" s="67">
        <f t="shared" si="16"/>
        <v>0</v>
      </c>
      <c r="FR20" s="68">
        <f t="shared" si="17"/>
        <v>0</v>
      </c>
      <c r="FS20" s="199"/>
      <c r="FT20" s="199"/>
      <c r="FU20" s="199"/>
      <c r="FV20" s="199"/>
      <c r="FW20" s="199"/>
      <c r="FX20" s="199"/>
      <c r="FY20" s="199"/>
      <c r="FZ20" s="199"/>
      <c r="GA20" s="199"/>
      <c r="GB20" s="200"/>
      <c r="GC20" s="199"/>
      <c r="GD20" s="199"/>
      <c r="GE20" s="181"/>
      <c r="GF20" s="181"/>
      <c r="GG20" s="64">
        <f t="shared" si="78"/>
        <v>0</v>
      </c>
      <c r="GH20" s="199"/>
      <c r="GI20" s="199"/>
      <c r="GJ20" s="199"/>
      <c r="GK20" s="199"/>
      <c r="GL20" s="199"/>
      <c r="GM20" s="199"/>
      <c r="GN20" s="199"/>
      <c r="GO20" s="199"/>
      <c r="GP20" s="199"/>
      <c r="GQ20" s="199"/>
      <c r="GR20" s="211">
        <f t="shared" si="79"/>
        <v>0</v>
      </c>
      <c r="GS20" s="202"/>
      <c r="GT20" s="202"/>
      <c r="GU20" s="65">
        <f t="shared" si="80"/>
        <v>0</v>
      </c>
      <c r="GV20" s="65">
        <f t="shared" si="81"/>
        <v>0</v>
      </c>
      <c r="GW20" s="202"/>
      <c r="GX20" s="202"/>
      <c r="GY20" s="65"/>
      <c r="GZ20" s="202"/>
      <c r="HA20" s="65"/>
      <c r="HB20" s="202"/>
      <c r="HC20" s="201"/>
      <c r="HD20" s="66"/>
      <c r="HE20" s="203"/>
      <c r="HF20" s="66">
        <f t="shared" si="84"/>
        <v>0</v>
      </c>
      <c r="HG20" s="67">
        <f t="shared" si="19"/>
        <v>0</v>
      </c>
      <c r="HH20" s="67">
        <f t="shared" si="20"/>
        <v>0</v>
      </c>
      <c r="HI20" s="68">
        <f t="shared" si="21"/>
        <v>0</v>
      </c>
      <c r="HJ20" s="205">
        <v>0</v>
      </c>
      <c r="HK20" s="205">
        <v>0.17</v>
      </c>
      <c r="HL20" s="205">
        <v>0</v>
      </c>
      <c r="HM20" s="205">
        <v>0</v>
      </c>
      <c r="HN20" s="205">
        <v>0</v>
      </c>
      <c r="HO20" s="205">
        <v>0</v>
      </c>
      <c r="HP20" s="205">
        <v>0</v>
      </c>
      <c r="HQ20" s="205">
        <v>0</v>
      </c>
      <c r="HR20" s="205">
        <v>0</v>
      </c>
      <c r="HS20" s="205">
        <v>0</v>
      </c>
      <c r="HT20" s="205">
        <v>0.17</v>
      </c>
      <c r="HU20" s="199"/>
      <c r="HV20" s="206">
        <v>1</v>
      </c>
      <c r="HW20" s="181" t="s">
        <v>275</v>
      </c>
      <c r="HX20" s="64">
        <f t="shared" si="86"/>
        <v>0.17</v>
      </c>
      <c r="HY20" s="205">
        <v>0</v>
      </c>
      <c r="HZ20" s="205">
        <v>0</v>
      </c>
      <c r="IA20" s="205">
        <v>0</v>
      </c>
      <c r="IB20" s="205">
        <v>0</v>
      </c>
      <c r="IC20" s="205">
        <v>0</v>
      </c>
      <c r="ID20" s="205">
        <v>0</v>
      </c>
      <c r="IE20" s="205">
        <v>0</v>
      </c>
      <c r="IF20" s="205">
        <v>0</v>
      </c>
      <c r="IG20" s="205">
        <v>0</v>
      </c>
      <c r="IH20" s="205">
        <v>0</v>
      </c>
      <c r="II20" s="214">
        <f t="shared" si="87"/>
        <v>0</v>
      </c>
      <c r="IJ20" s="202"/>
      <c r="IK20" s="202"/>
      <c r="IL20" s="65">
        <f t="shared" si="88"/>
        <v>1.883167661447682E-3</v>
      </c>
      <c r="IM20" s="65">
        <f t="shared" si="89"/>
        <v>0</v>
      </c>
      <c r="IN20" s="65"/>
      <c r="IO20" s="202"/>
      <c r="IP20" s="65"/>
      <c r="IQ20" s="65"/>
      <c r="IR20" s="65"/>
      <c r="IS20" s="202"/>
      <c r="IT20" s="201"/>
      <c r="IU20" s="66"/>
      <c r="IV20" s="203"/>
      <c r="IW20" s="66">
        <f t="shared" si="92"/>
        <v>0</v>
      </c>
      <c r="IX20" s="204"/>
      <c r="IY20" s="67">
        <f t="shared" si="24"/>
        <v>0</v>
      </c>
      <c r="IZ20" s="68">
        <f t="shared" si="25"/>
        <v>0</v>
      </c>
      <c r="JA20" s="209">
        <v>8329.67</v>
      </c>
      <c r="JB20" s="209">
        <v>10099.66</v>
      </c>
      <c r="JC20" s="209">
        <v>0</v>
      </c>
      <c r="JD20" s="209">
        <v>0</v>
      </c>
      <c r="JE20" s="209">
        <v>0</v>
      </c>
      <c r="JF20" s="209">
        <v>0</v>
      </c>
      <c r="JG20" s="209">
        <v>0</v>
      </c>
      <c r="JH20" s="209">
        <v>18128.2</v>
      </c>
      <c r="JI20" s="209">
        <v>0</v>
      </c>
      <c r="JJ20" s="209">
        <v>0</v>
      </c>
      <c r="JK20" s="209">
        <v>36557.53</v>
      </c>
      <c r="JL20" s="199"/>
      <c r="JM20" s="210">
        <v>2312</v>
      </c>
      <c r="JN20" s="181"/>
      <c r="JO20" s="64">
        <f t="shared" si="94"/>
        <v>36557.53</v>
      </c>
      <c r="JP20" s="209">
        <v>693.38</v>
      </c>
      <c r="JQ20" s="209">
        <v>4150</v>
      </c>
      <c r="JR20" s="209">
        <v>0</v>
      </c>
      <c r="JS20" s="209">
        <v>0</v>
      </c>
      <c r="JT20" s="209">
        <v>0</v>
      </c>
      <c r="JU20" s="209">
        <v>0</v>
      </c>
      <c r="JV20" s="209">
        <v>0</v>
      </c>
      <c r="JW20" s="209">
        <v>1258.74</v>
      </c>
      <c r="JX20" s="209">
        <v>0</v>
      </c>
      <c r="JY20" s="209">
        <v>0</v>
      </c>
      <c r="JZ20" s="211">
        <f t="shared" si="95"/>
        <v>6102.12</v>
      </c>
      <c r="KA20" s="202"/>
      <c r="KB20" s="202"/>
      <c r="KC20" s="65">
        <f t="shared" si="96"/>
        <v>737.39052121625559</v>
      </c>
      <c r="KD20" s="65">
        <f t="shared" si="97"/>
        <v>0</v>
      </c>
      <c r="KE20" s="65"/>
      <c r="KF20" s="65">
        <v>20</v>
      </c>
      <c r="KG20" s="202"/>
      <c r="KH20" s="65">
        <v>5</v>
      </c>
      <c r="KI20" s="65">
        <f t="shared" si="151"/>
        <v>543.39953271028037</v>
      </c>
      <c r="KJ20" s="202"/>
      <c r="KK20" s="201">
        <v>1629.06</v>
      </c>
      <c r="KL20" s="66">
        <f t="shared" si="152"/>
        <v>497.32093457943921</v>
      </c>
      <c r="KM20" s="203"/>
      <c r="KN20" s="66">
        <f t="shared" si="99"/>
        <v>149.19628037383177</v>
      </c>
      <c r="KO20" s="67">
        <f t="shared" si="27"/>
        <v>646.51721495327092</v>
      </c>
      <c r="KP20" s="67">
        <f t="shared" si="28"/>
        <v>2275.5772149532709</v>
      </c>
      <c r="KQ20" s="68">
        <f t="shared" si="29"/>
        <v>3826.542785046729</v>
      </c>
      <c r="KR20" s="209">
        <v>11533.84</v>
      </c>
      <c r="KS20" s="209">
        <v>11724.68</v>
      </c>
      <c r="KT20" s="209">
        <v>40.4</v>
      </c>
      <c r="KU20" s="209">
        <v>0</v>
      </c>
      <c r="KV20" s="209">
        <v>0</v>
      </c>
      <c r="KW20" s="209">
        <v>0</v>
      </c>
      <c r="KX20" s="209">
        <v>0</v>
      </c>
      <c r="KY20" s="209">
        <v>23094.52</v>
      </c>
      <c r="KZ20" s="209">
        <v>0</v>
      </c>
      <c r="LA20" s="209">
        <v>0</v>
      </c>
      <c r="LB20" s="209">
        <v>46393.440000000002</v>
      </c>
      <c r="LC20" s="199"/>
      <c r="LD20" s="210">
        <v>2787</v>
      </c>
      <c r="LE20" s="181" t="s">
        <v>275</v>
      </c>
      <c r="LF20" s="64">
        <f t="shared" si="101"/>
        <v>46393.440000000002</v>
      </c>
      <c r="LG20" s="209">
        <v>960.1</v>
      </c>
      <c r="LH20" s="209">
        <v>4150</v>
      </c>
      <c r="LI20" s="209">
        <v>2.58</v>
      </c>
      <c r="LJ20" s="209">
        <v>0</v>
      </c>
      <c r="LK20" s="209">
        <v>0</v>
      </c>
      <c r="LL20" s="209">
        <v>0</v>
      </c>
      <c r="LM20" s="209">
        <v>0</v>
      </c>
      <c r="LN20" s="209">
        <v>1602.98</v>
      </c>
      <c r="LO20" s="209">
        <v>0</v>
      </c>
      <c r="LP20" s="209">
        <v>0</v>
      </c>
      <c r="LQ20" s="211">
        <f t="shared" si="102"/>
        <v>6715.66</v>
      </c>
      <c r="LR20" s="202"/>
      <c r="LS20" s="202"/>
      <c r="LT20" s="65">
        <f t="shared" si="103"/>
        <v>472.9870542563263</v>
      </c>
      <c r="LU20" s="65">
        <f t="shared" si="104"/>
        <v>0</v>
      </c>
      <c r="LV20" s="65"/>
      <c r="LW20" s="65">
        <v>20</v>
      </c>
      <c r="LX20" s="202"/>
      <c r="LY20" s="65">
        <v>5</v>
      </c>
      <c r="LZ20" s="65">
        <f t="shared" si="153"/>
        <v>508.03738317757012</v>
      </c>
      <c r="MA20" s="202"/>
      <c r="MB20" s="64">
        <f t="shared" si="30"/>
        <v>1006.0244374338964</v>
      </c>
      <c r="MC20" s="66">
        <f t="shared" si="154"/>
        <v>593.54906542056074</v>
      </c>
      <c r="MD20" s="203"/>
      <c r="ME20" s="66">
        <f t="shared" si="106"/>
        <v>178.06471962616823</v>
      </c>
      <c r="MF20" s="67">
        <f t="shared" si="31"/>
        <v>771.61378504672894</v>
      </c>
      <c r="MG20" s="67">
        <f t="shared" si="32"/>
        <v>1777.6382224806252</v>
      </c>
      <c r="MH20" s="68">
        <f t="shared" si="33"/>
        <v>4938.0217775193742</v>
      </c>
      <c r="MI20" s="209">
        <v>6055.02</v>
      </c>
      <c r="MJ20" s="209">
        <v>8767.42</v>
      </c>
      <c r="MK20" s="209">
        <v>6.12</v>
      </c>
      <c r="ML20" s="209">
        <v>0</v>
      </c>
      <c r="MM20" s="209">
        <v>0</v>
      </c>
      <c r="MN20" s="209">
        <v>0</v>
      </c>
      <c r="MO20" s="209">
        <v>0</v>
      </c>
      <c r="MP20" s="209">
        <v>15297.47</v>
      </c>
      <c r="MQ20" s="209">
        <v>0</v>
      </c>
      <c r="MR20" s="209">
        <v>0</v>
      </c>
      <c r="MS20" s="209">
        <v>30126.03</v>
      </c>
      <c r="MT20" s="199"/>
      <c r="MU20" s="210">
        <v>1990</v>
      </c>
      <c r="MV20" s="181" t="s">
        <v>275</v>
      </c>
      <c r="MW20" s="64">
        <f t="shared" si="108"/>
        <v>30126.03</v>
      </c>
      <c r="MX20" s="209">
        <v>504.03</v>
      </c>
      <c r="MY20" s="209">
        <v>4150</v>
      </c>
      <c r="MZ20" s="209">
        <v>0.39</v>
      </c>
      <c r="NA20" s="209">
        <v>0</v>
      </c>
      <c r="NB20" s="209">
        <v>0</v>
      </c>
      <c r="NC20" s="209">
        <v>0</v>
      </c>
      <c r="ND20" s="209">
        <v>0</v>
      </c>
      <c r="NE20" s="209">
        <v>1061.58</v>
      </c>
      <c r="NF20" s="209">
        <v>0</v>
      </c>
      <c r="NG20" s="209">
        <v>0</v>
      </c>
      <c r="NH20" s="211">
        <f t="shared" si="109"/>
        <v>5716</v>
      </c>
      <c r="NI20" s="202"/>
      <c r="NJ20" s="202"/>
      <c r="NK20" s="65">
        <f t="shared" si="110"/>
        <v>0</v>
      </c>
      <c r="NL20" s="65">
        <f t="shared" si="111"/>
        <v>0</v>
      </c>
      <c r="NM20" s="202"/>
      <c r="NN20" s="202"/>
      <c r="NO20" s="202"/>
      <c r="NP20" s="202"/>
      <c r="NQ20" s="65">
        <f t="shared" si="155"/>
        <v>469.67889908256882</v>
      </c>
      <c r="NR20" s="202"/>
      <c r="NS20" s="201"/>
      <c r="NT20" s="66">
        <f t="shared" si="113"/>
        <v>723.04816513761466</v>
      </c>
      <c r="NU20" s="203"/>
      <c r="NV20" s="66">
        <f t="shared" si="114"/>
        <v>216.9144495412844</v>
      </c>
      <c r="NW20" s="67">
        <f t="shared" si="35"/>
        <v>939.96261467889906</v>
      </c>
      <c r="NX20" s="67">
        <f t="shared" si="36"/>
        <v>939.96261467889906</v>
      </c>
      <c r="NY20" s="68">
        <f t="shared" si="37"/>
        <v>4776.0373853211013</v>
      </c>
      <c r="NZ20" s="209">
        <v>8055.16</v>
      </c>
      <c r="OA20" s="209">
        <v>11182.58</v>
      </c>
      <c r="OB20" s="209">
        <v>0</v>
      </c>
      <c r="OC20" s="209">
        <v>0</v>
      </c>
      <c r="OD20" s="209">
        <v>0</v>
      </c>
      <c r="OE20" s="209">
        <v>0</v>
      </c>
      <c r="OF20" s="209">
        <v>0</v>
      </c>
      <c r="OG20" s="209">
        <v>19312.46</v>
      </c>
      <c r="OH20" s="209">
        <v>0</v>
      </c>
      <c r="OI20" s="209">
        <v>0</v>
      </c>
      <c r="OJ20" s="209">
        <v>38550.199999999997</v>
      </c>
      <c r="OK20" s="178">
        <f t="shared" si="115"/>
        <v>0</v>
      </c>
      <c r="OL20" s="210">
        <v>2593</v>
      </c>
      <c r="OM20" s="181" t="s">
        <v>275</v>
      </c>
      <c r="ON20" s="64">
        <f t="shared" si="116"/>
        <v>38550.199999999997</v>
      </c>
      <c r="OO20" s="209">
        <v>670.55</v>
      </c>
      <c r="OP20" s="209">
        <v>4150</v>
      </c>
      <c r="OQ20" s="209">
        <v>0</v>
      </c>
      <c r="OR20" s="209">
        <v>0</v>
      </c>
      <c r="OS20" s="209">
        <v>0</v>
      </c>
      <c r="OT20" s="209">
        <v>0</v>
      </c>
      <c r="OU20" s="209">
        <v>0</v>
      </c>
      <c r="OV20" s="209">
        <v>1340.8</v>
      </c>
      <c r="OW20" s="209">
        <v>0</v>
      </c>
      <c r="OX20" s="209">
        <v>0</v>
      </c>
      <c r="OY20" s="211">
        <f t="shared" si="117"/>
        <v>6161.35</v>
      </c>
      <c r="OZ20" s="202"/>
      <c r="PA20" s="202"/>
      <c r="PB20" s="65">
        <f t="shared" si="118"/>
        <v>833.58102890924044</v>
      </c>
      <c r="PC20" s="65">
        <f t="shared" si="119"/>
        <v>0</v>
      </c>
      <c r="PD20" s="65"/>
      <c r="PE20" s="65">
        <v>20</v>
      </c>
      <c r="PF20" s="65">
        <f t="shared" si="121"/>
        <v>32.880000000000003</v>
      </c>
      <c r="PG20" s="65">
        <v>5</v>
      </c>
      <c r="PH20" s="65">
        <f t="shared" si="156"/>
        <v>495.2049090909091</v>
      </c>
      <c r="PI20" s="202"/>
      <c r="PJ20" s="64">
        <f t="shared" si="38"/>
        <v>1386.6659380001495</v>
      </c>
      <c r="PK20" s="66">
        <f t="shared" si="157"/>
        <v>643.25572727272731</v>
      </c>
      <c r="PL20" s="203"/>
      <c r="PM20" s="66">
        <f t="shared" si="122"/>
        <v>192.9767181818182</v>
      </c>
      <c r="PN20" s="67">
        <f t="shared" si="39"/>
        <v>836.23244545454554</v>
      </c>
      <c r="PO20" s="67">
        <f t="shared" si="40"/>
        <v>2222.8983834546952</v>
      </c>
      <c r="PP20" s="68">
        <f t="shared" si="41"/>
        <v>3938.4516165453051</v>
      </c>
      <c r="PQ20" s="209">
        <v>7163.67</v>
      </c>
      <c r="PR20" s="209">
        <v>10421.19</v>
      </c>
      <c r="PS20" s="209">
        <v>23.2</v>
      </c>
      <c r="PT20" s="209">
        <v>0</v>
      </c>
      <c r="PU20" s="209">
        <v>0</v>
      </c>
      <c r="PV20" s="209">
        <v>0</v>
      </c>
      <c r="PW20" s="209">
        <v>0</v>
      </c>
      <c r="PX20" s="209">
        <v>17816.66</v>
      </c>
      <c r="PY20" s="209">
        <v>0</v>
      </c>
      <c r="PZ20" s="209">
        <v>0</v>
      </c>
      <c r="QA20" s="209">
        <v>35424.720000000001</v>
      </c>
      <c r="QB20" s="199"/>
      <c r="QC20" s="210">
        <v>2372</v>
      </c>
      <c r="QD20" s="181" t="s">
        <v>275</v>
      </c>
      <c r="QE20" s="64">
        <f t="shared" si="124"/>
        <v>35424.720000000001</v>
      </c>
      <c r="QF20" s="209">
        <v>596.32000000000005</v>
      </c>
      <c r="QG20" s="209">
        <v>4150</v>
      </c>
      <c r="QH20" s="209">
        <v>1.48</v>
      </c>
      <c r="QI20" s="209">
        <v>0</v>
      </c>
      <c r="QJ20" s="209">
        <v>0</v>
      </c>
      <c r="QK20" s="209">
        <v>0</v>
      </c>
      <c r="QL20" s="209">
        <v>0</v>
      </c>
      <c r="QM20" s="209">
        <v>1236.8</v>
      </c>
      <c r="QN20" s="209">
        <v>0</v>
      </c>
      <c r="QO20" s="209">
        <v>0</v>
      </c>
      <c r="QP20" s="211">
        <f t="shared" si="125"/>
        <v>5984.5999999999995</v>
      </c>
      <c r="QQ20" s="202"/>
      <c r="QR20" s="202"/>
      <c r="QS20" s="65">
        <f t="shared" si="126"/>
        <v>416.41779328691166</v>
      </c>
      <c r="QT20" s="65">
        <f t="shared" si="127"/>
        <v>0</v>
      </c>
      <c r="QU20" s="65"/>
      <c r="QV20" s="65">
        <v>20</v>
      </c>
      <c r="QW20" s="65">
        <f t="shared" si="129"/>
        <v>18.861818181818183</v>
      </c>
      <c r="QX20" s="65">
        <v>5</v>
      </c>
      <c r="QY20" s="65">
        <f t="shared" si="158"/>
        <v>428.14772727272725</v>
      </c>
      <c r="QZ20" s="202"/>
      <c r="RA20" s="201">
        <v>1418.69</v>
      </c>
      <c r="RB20" s="66">
        <f t="shared" si="130"/>
        <v>619.2640909090909</v>
      </c>
      <c r="RC20" s="203"/>
      <c r="RD20" s="66">
        <f t="shared" si="131"/>
        <v>185.77922727272727</v>
      </c>
      <c r="RE20" s="67">
        <f t="shared" si="43"/>
        <v>805.04331818181822</v>
      </c>
      <c r="RF20" s="67">
        <f t="shared" si="44"/>
        <v>2223.7333181818185</v>
      </c>
      <c r="RG20" s="68">
        <f t="shared" si="45"/>
        <v>3760.866681818181</v>
      </c>
      <c r="RH20" s="205">
        <v>6616.95</v>
      </c>
      <c r="RI20" s="205">
        <v>9914.93</v>
      </c>
      <c r="RJ20" s="205">
        <v>0</v>
      </c>
      <c r="RK20" s="205">
        <v>0</v>
      </c>
      <c r="RL20" s="205">
        <v>0</v>
      </c>
      <c r="RM20" s="205">
        <v>0</v>
      </c>
      <c r="RN20" s="205">
        <v>0</v>
      </c>
      <c r="RO20" s="205">
        <v>18979.88</v>
      </c>
      <c r="RP20" s="205">
        <v>0</v>
      </c>
      <c r="RQ20" s="205">
        <v>0</v>
      </c>
      <c r="RR20" s="205">
        <v>35511.760000000002</v>
      </c>
      <c r="RS20" s="199"/>
      <c r="RT20" s="206">
        <v>2262</v>
      </c>
      <c r="RU20" s="181" t="s">
        <v>275</v>
      </c>
      <c r="RV20" s="213">
        <v>35511.760000000002</v>
      </c>
      <c r="RW20" s="209">
        <v>550.80999999999995</v>
      </c>
      <c r="RX20" s="209">
        <v>4150</v>
      </c>
      <c r="RY20" s="209">
        <v>0</v>
      </c>
      <c r="RZ20" s="209">
        <v>0</v>
      </c>
      <c r="SA20" s="209">
        <v>0</v>
      </c>
      <c r="SB20" s="209">
        <v>0</v>
      </c>
      <c r="SC20" s="209">
        <v>0</v>
      </c>
      <c r="SD20" s="209">
        <v>1318.02</v>
      </c>
      <c r="SE20" s="209">
        <v>0</v>
      </c>
      <c r="SF20" s="209">
        <v>0</v>
      </c>
      <c r="SG20" s="211">
        <v>6018.83</v>
      </c>
      <c r="SH20" s="202"/>
      <c r="SI20" s="202"/>
      <c r="SJ20" s="65">
        <f t="shared" si="134"/>
        <v>348.97072908203126</v>
      </c>
      <c r="SK20" s="65">
        <f t="shared" si="135"/>
        <v>0</v>
      </c>
      <c r="SL20" s="65">
        <f t="shared" si="136"/>
        <v>866.66666666666663</v>
      </c>
      <c r="SM20" s="65">
        <v>20</v>
      </c>
      <c r="SN20" s="65">
        <f t="shared" si="137"/>
        <v>495.92920353982299</v>
      </c>
      <c r="SO20" s="65">
        <v>5</v>
      </c>
      <c r="SP20" s="65">
        <f t="shared" si="159"/>
        <v>428.52876106194691</v>
      </c>
      <c r="SQ20" s="202"/>
      <c r="SR20" s="201">
        <v>1848.76</v>
      </c>
      <c r="SS20" s="66">
        <f t="shared" si="160"/>
        <v>596.28469026548669</v>
      </c>
      <c r="ST20" s="203"/>
      <c r="SU20" s="66">
        <f t="shared" si="138"/>
        <v>178.885407079646</v>
      </c>
      <c r="SV20" s="204"/>
      <c r="SW20" s="67">
        <f t="shared" si="48"/>
        <v>1848.76</v>
      </c>
      <c r="SX20" s="68">
        <f t="shared" si="49"/>
        <v>4170.07</v>
      </c>
      <c r="SY20" s="64">
        <f t="shared" si="139"/>
        <v>222563.85</v>
      </c>
      <c r="SZ20" s="211">
        <f t="shared" si="140"/>
        <v>36698.559999999998</v>
      </c>
      <c r="TA20" s="67">
        <f t="shared" si="141"/>
        <v>11288.569753749309</v>
      </c>
      <c r="TB20" s="68">
        <f t="shared" si="142"/>
        <v>25409.990246250687</v>
      </c>
      <c r="TC20" s="264"/>
      <c r="TD20" s="265"/>
      <c r="TE20" s="265"/>
    </row>
    <row r="21" spans="1:525">
      <c r="A21" s="173" t="s">
        <v>468</v>
      </c>
      <c r="B21" s="175" t="s">
        <v>482</v>
      </c>
      <c r="C21" s="181"/>
      <c r="D21" s="199"/>
      <c r="E21" s="199"/>
      <c r="F21" s="199"/>
      <c r="G21" s="199"/>
      <c r="H21" s="199"/>
      <c r="I21" s="199"/>
      <c r="J21" s="199"/>
      <c r="K21" s="199"/>
      <c r="L21" s="199"/>
      <c r="M21" s="200"/>
      <c r="N21" s="199"/>
      <c r="O21" s="199"/>
      <c r="P21" s="181"/>
      <c r="Q21" s="64">
        <f t="shared" si="0"/>
        <v>0</v>
      </c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64">
        <f t="shared" si="50"/>
        <v>0</v>
      </c>
      <c r="AC21" s="202"/>
      <c r="AD21" s="202"/>
      <c r="AE21" s="65">
        <f t="shared" si="51"/>
        <v>0</v>
      </c>
      <c r="AF21" s="202"/>
      <c r="AG21" s="202"/>
      <c r="AH21" s="202"/>
      <c r="AI21" s="202"/>
      <c r="AJ21" s="202"/>
      <c r="AK21" s="202"/>
      <c r="AL21" s="202"/>
      <c r="AM21" s="64">
        <f t="shared" si="2"/>
        <v>0</v>
      </c>
      <c r="AN21" s="203"/>
      <c r="AO21" s="203"/>
      <c r="AP21" s="66">
        <f t="shared" si="54"/>
        <v>0</v>
      </c>
      <c r="AQ21" s="67">
        <f t="shared" si="3"/>
        <v>0</v>
      </c>
      <c r="AR21" s="67">
        <f t="shared" si="4"/>
        <v>0</v>
      </c>
      <c r="AS21" s="68">
        <f t="shared" si="5"/>
        <v>0</v>
      </c>
      <c r="AT21" s="199"/>
      <c r="AU21" s="199"/>
      <c r="AV21" s="199"/>
      <c r="AW21" s="199"/>
      <c r="AX21" s="199"/>
      <c r="AY21" s="199"/>
      <c r="AZ21" s="199"/>
      <c r="BA21" s="199"/>
      <c r="BB21" s="199"/>
      <c r="BC21" s="200"/>
      <c r="BD21" s="199"/>
      <c r="BE21" s="199"/>
      <c r="BF21" s="181"/>
      <c r="BG21" s="181"/>
      <c r="BH21" s="64">
        <f t="shared" si="56"/>
        <v>0</v>
      </c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64">
        <f t="shared" si="57"/>
        <v>0</v>
      </c>
      <c r="BT21" s="202"/>
      <c r="BU21" s="202"/>
      <c r="BV21" s="65">
        <f t="shared" si="58"/>
        <v>0</v>
      </c>
      <c r="BW21" s="65">
        <f t="shared" si="59"/>
        <v>0</v>
      </c>
      <c r="BX21" s="202"/>
      <c r="BY21" s="202"/>
      <c r="BZ21" s="202"/>
      <c r="CA21" s="202"/>
      <c r="CB21" s="202"/>
      <c r="CC21" s="202"/>
      <c r="CD21" s="201"/>
      <c r="CE21" s="66"/>
      <c r="CF21" s="203"/>
      <c r="CG21" s="66">
        <f t="shared" si="62"/>
        <v>0</v>
      </c>
      <c r="CH21" s="204"/>
      <c r="CI21" s="67">
        <f t="shared" si="8"/>
        <v>0</v>
      </c>
      <c r="CJ21" s="68">
        <f t="shared" si="9"/>
        <v>0</v>
      </c>
      <c r="CK21" s="199"/>
      <c r="CL21" s="199"/>
      <c r="CM21" s="199"/>
      <c r="CN21" s="199"/>
      <c r="CO21" s="199"/>
      <c r="CP21" s="199"/>
      <c r="CQ21" s="199"/>
      <c r="CR21" s="199"/>
      <c r="CS21" s="199"/>
      <c r="CT21" s="200"/>
      <c r="CU21" s="199"/>
      <c r="CV21" s="199"/>
      <c r="CW21" s="181"/>
      <c r="CX21" s="181"/>
      <c r="CY21" s="64">
        <f t="shared" si="64"/>
        <v>0</v>
      </c>
      <c r="CZ21" s="199"/>
      <c r="DA21" s="199"/>
      <c r="DB21" s="199"/>
      <c r="DC21" s="199"/>
      <c r="DD21" s="199"/>
      <c r="DE21" s="199"/>
      <c r="DF21" s="199"/>
      <c r="DG21" s="199"/>
      <c r="DH21" s="199"/>
      <c r="DI21" s="199"/>
      <c r="DJ21" s="211">
        <f t="shared" si="65"/>
        <v>0</v>
      </c>
      <c r="DK21" s="202"/>
      <c r="DL21" s="202"/>
      <c r="DM21" s="65">
        <f t="shared" si="66"/>
        <v>0</v>
      </c>
      <c r="DN21" s="65">
        <f t="shared" si="67"/>
        <v>0</v>
      </c>
      <c r="DO21" s="202"/>
      <c r="DP21" s="202"/>
      <c r="DQ21" s="202"/>
      <c r="DR21" s="202"/>
      <c r="DS21" s="202"/>
      <c r="DT21" s="202"/>
      <c r="DU21" s="64">
        <f t="shared" si="10"/>
        <v>0</v>
      </c>
      <c r="DV21" s="66"/>
      <c r="DW21" s="203"/>
      <c r="DX21" s="66">
        <f t="shared" si="68"/>
        <v>0</v>
      </c>
      <c r="DY21" s="67">
        <f t="shared" si="11"/>
        <v>0</v>
      </c>
      <c r="DZ21" s="67">
        <f t="shared" si="12"/>
        <v>0</v>
      </c>
      <c r="EA21" s="68">
        <f t="shared" si="13"/>
        <v>0</v>
      </c>
      <c r="EB21" s="199"/>
      <c r="EC21" s="199"/>
      <c r="ED21" s="199"/>
      <c r="EE21" s="199"/>
      <c r="EF21" s="199"/>
      <c r="EG21" s="199"/>
      <c r="EH21" s="199"/>
      <c r="EI21" s="199"/>
      <c r="EJ21" s="199"/>
      <c r="EK21" s="200"/>
      <c r="EL21" s="199"/>
      <c r="EM21" s="199"/>
      <c r="EN21" s="181"/>
      <c r="EO21" s="181"/>
      <c r="EP21" s="212">
        <f t="shared" si="70"/>
        <v>0</v>
      </c>
      <c r="EQ21" s="199"/>
      <c r="ER21" s="199"/>
      <c r="ES21" s="199"/>
      <c r="ET21" s="199"/>
      <c r="EU21" s="199"/>
      <c r="EV21" s="199"/>
      <c r="EW21" s="199"/>
      <c r="EX21" s="199"/>
      <c r="EY21" s="199"/>
      <c r="EZ21" s="199"/>
      <c r="FA21" s="64">
        <f t="shared" si="71"/>
        <v>0</v>
      </c>
      <c r="FB21" s="202"/>
      <c r="FC21" s="202"/>
      <c r="FD21" s="65">
        <f t="shared" si="72"/>
        <v>0</v>
      </c>
      <c r="FE21" s="65">
        <f t="shared" si="73"/>
        <v>0</v>
      </c>
      <c r="FF21" s="202"/>
      <c r="FG21" s="202"/>
      <c r="FH21" s="65"/>
      <c r="FI21" s="202"/>
      <c r="FJ21" s="65"/>
      <c r="FK21" s="202"/>
      <c r="FL21" s="64">
        <f t="shared" si="14"/>
        <v>0</v>
      </c>
      <c r="FM21" s="66"/>
      <c r="FN21" s="203"/>
      <c r="FO21" s="66">
        <f t="shared" si="76"/>
        <v>0</v>
      </c>
      <c r="FP21" s="204"/>
      <c r="FQ21" s="67">
        <f t="shared" si="16"/>
        <v>0</v>
      </c>
      <c r="FR21" s="68">
        <f t="shared" si="17"/>
        <v>0</v>
      </c>
      <c r="FS21" s="199"/>
      <c r="FT21" s="199"/>
      <c r="FU21" s="199"/>
      <c r="FV21" s="199"/>
      <c r="FW21" s="199"/>
      <c r="FX21" s="199"/>
      <c r="FY21" s="199"/>
      <c r="FZ21" s="199"/>
      <c r="GA21" s="199"/>
      <c r="GB21" s="200"/>
      <c r="GC21" s="199"/>
      <c r="GD21" s="199"/>
      <c r="GE21" s="181"/>
      <c r="GF21" s="181"/>
      <c r="GG21" s="64">
        <f t="shared" si="78"/>
        <v>0</v>
      </c>
      <c r="GH21" s="199"/>
      <c r="GI21" s="199"/>
      <c r="GJ21" s="199"/>
      <c r="GK21" s="199"/>
      <c r="GL21" s="199"/>
      <c r="GM21" s="199"/>
      <c r="GN21" s="199"/>
      <c r="GO21" s="199"/>
      <c r="GP21" s="199"/>
      <c r="GQ21" s="199"/>
      <c r="GR21" s="211">
        <f t="shared" si="79"/>
        <v>0</v>
      </c>
      <c r="GS21" s="202"/>
      <c r="GT21" s="202"/>
      <c r="GU21" s="65">
        <f t="shared" si="80"/>
        <v>0</v>
      </c>
      <c r="GV21" s="65">
        <f t="shared" si="81"/>
        <v>0</v>
      </c>
      <c r="GW21" s="202"/>
      <c r="GX21" s="202"/>
      <c r="GY21" s="65"/>
      <c r="GZ21" s="202"/>
      <c r="HA21" s="65"/>
      <c r="HB21" s="202"/>
      <c r="HC21" s="201"/>
      <c r="HD21" s="66"/>
      <c r="HE21" s="203"/>
      <c r="HF21" s="66">
        <f t="shared" si="84"/>
        <v>0</v>
      </c>
      <c r="HG21" s="67">
        <f t="shared" si="19"/>
        <v>0</v>
      </c>
      <c r="HH21" s="67">
        <f t="shared" si="20"/>
        <v>0</v>
      </c>
      <c r="HI21" s="68">
        <f t="shared" si="21"/>
        <v>0</v>
      </c>
      <c r="HJ21" s="205">
        <v>0</v>
      </c>
      <c r="HK21" s="205">
        <v>0.17</v>
      </c>
      <c r="HL21" s="205">
        <v>0</v>
      </c>
      <c r="HM21" s="205">
        <v>0</v>
      </c>
      <c r="HN21" s="205">
        <v>0</v>
      </c>
      <c r="HO21" s="205">
        <v>0</v>
      </c>
      <c r="HP21" s="205">
        <v>0</v>
      </c>
      <c r="HQ21" s="205">
        <v>0</v>
      </c>
      <c r="HR21" s="205">
        <v>0</v>
      </c>
      <c r="HS21" s="205">
        <v>0</v>
      </c>
      <c r="HT21" s="205">
        <v>0.17</v>
      </c>
      <c r="HU21" s="199"/>
      <c r="HV21" s="206">
        <v>1</v>
      </c>
      <c r="HW21" s="181" t="s">
        <v>275</v>
      </c>
      <c r="HX21" s="64">
        <f t="shared" si="86"/>
        <v>0.17</v>
      </c>
      <c r="HY21" s="205">
        <v>0</v>
      </c>
      <c r="HZ21" s="205">
        <v>0</v>
      </c>
      <c r="IA21" s="205">
        <v>0</v>
      </c>
      <c r="IB21" s="205">
        <v>0</v>
      </c>
      <c r="IC21" s="205">
        <v>0</v>
      </c>
      <c r="ID21" s="205">
        <v>0</v>
      </c>
      <c r="IE21" s="205">
        <v>0</v>
      </c>
      <c r="IF21" s="205">
        <v>0</v>
      </c>
      <c r="IG21" s="205">
        <v>0</v>
      </c>
      <c r="IH21" s="205">
        <v>0</v>
      </c>
      <c r="II21" s="214">
        <f t="shared" si="87"/>
        <v>0</v>
      </c>
      <c r="IJ21" s="202"/>
      <c r="IK21" s="202"/>
      <c r="IL21" s="65">
        <f t="shared" si="88"/>
        <v>1.883167661447682E-3</v>
      </c>
      <c r="IM21" s="65">
        <f t="shared" si="89"/>
        <v>0</v>
      </c>
      <c r="IN21" s="65"/>
      <c r="IO21" s="202"/>
      <c r="IP21" s="65"/>
      <c r="IQ21" s="65"/>
      <c r="IR21" s="65"/>
      <c r="IS21" s="202"/>
      <c r="IT21" s="201"/>
      <c r="IU21" s="66"/>
      <c r="IV21" s="203"/>
      <c r="IW21" s="66">
        <f t="shared" si="92"/>
        <v>0</v>
      </c>
      <c r="IX21" s="204"/>
      <c r="IY21" s="67">
        <f t="shared" si="24"/>
        <v>0</v>
      </c>
      <c r="IZ21" s="68">
        <f t="shared" si="25"/>
        <v>0</v>
      </c>
      <c r="JA21" s="209">
        <v>763.8</v>
      </c>
      <c r="JB21" s="209">
        <v>1622.36</v>
      </c>
      <c r="JC21" s="209">
        <v>3</v>
      </c>
      <c r="JD21" s="209">
        <v>0</v>
      </c>
      <c r="JE21" s="209">
        <v>0</v>
      </c>
      <c r="JF21" s="209">
        <v>0</v>
      </c>
      <c r="JG21" s="209">
        <v>0</v>
      </c>
      <c r="JH21" s="209">
        <v>2653.55</v>
      </c>
      <c r="JI21" s="209">
        <v>0</v>
      </c>
      <c r="JJ21" s="209">
        <v>0</v>
      </c>
      <c r="JK21" s="209">
        <v>5042.71</v>
      </c>
      <c r="JL21" s="199"/>
      <c r="JM21" s="210">
        <v>304</v>
      </c>
      <c r="JN21" s="181"/>
      <c r="JO21" s="64">
        <f t="shared" si="94"/>
        <v>5042.71</v>
      </c>
      <c r="JP21" s="209">
        <v>63.58</v>
      </c>
      <c r="JQ21" s="209">
        <v>4150</v>
      </c>
      <c r="JR21" s="209">
        <v>0.19</v>
      </c>
      <c r="JS21" s="209">
        <v>0</v>
      </c>
      <c r="JT21" s="209">
        <v>0</v>
      </c>
      <c r="JU21" s="209">
        <v>0</v>
      </c>
      <c r="JV21" s="209">
        <v>0</v>
      </c>
      <c r="JW21" s="209">
        <v>184.07</v>
      </c>
      <c r="JX21" s="209">
        <v>0</v>
      </c>
      <c r="JY21" s="209">
        <v>0</v>
      </c>
      <c r="JZ21" s="211">
        <f t="shared" si="95"/>
        <v>4397.8399999999992</v>
      </c>
      <c r="KA21" s="202"/>
      <c r="KB21" s="202"/>
      <c r="KC21" s="65">
        <f t="shared" si="96"/>
        <v>101.71492864103304</v>
      </c>
      <c r="KD21" s="65">
        <f t="shared" si="97"/>
        <v>0</v>
      </c>
      <c r="KE21" s="65"/>
      <c r="KF21" s="65">
        <v>20</v>
      </c>
      <c r="KG21" s="202"/>
      <c r="KH21" s="65">
        <v>5</v>
      </c>
      <c r="KI21" s="65">
        <f t="shared" si="151"/>
        <v>543.39953271028037</v>
      </c>
      <c r="KJ21" s="202"/>
      <c r="KK21" s="201">
        <v>993.38</v>
      </c>
      <c r="KL21" s="66">
        <f t="shared" si="152"/>
        <v>497.32093457943921</v>
      </c>
      <c r="KM21" s="203"/>
      <c r="KN21" s="66">
        <f t="shared" si="99"/>
        <v>149.19628037383177</v>
      </c>
      <c r="KO21" s="67">
        <f t="shared" si="27"/>
        <v>646.51721495327092</v>
      </c>
      <c r="KP21" s="67">
        <f t="shared" si="28"/>
        <v>1639.897214953271</v>
      </c>
      <c r="KQ21" s="68">
        <f t="shared" si="29"/>
        <v>2757.9427850467282</v>
      </c>
      <c r="KR21" s="209">
        <v>528.22</v>
      </c>
      <c r="KS21" s="209">
        <v>2194.9299999999998</v>
      </c>
      <c r="KT21" s="209">
        <v>0</v>
      </c>
      <c r="KU21" s="209">
        <v>0</v>
      </c>
      <c r="KV21" s="209">
        <v>0</v>
      </c>
      <c r="KW21" s="209">
        <v>0</v>
      </c>
      <c r="KX21" s="209">
        <v>0</v>
      </c>
      <c r="KY21" s="209">
        <v>3814.3</v>
      </c>
      <c r="KZ21" s="209">
        <v>0</v>
      </c>
      <c r="LA21" s="209">
        <v>0</v>
      </c>
      <c r="LB21" s="209">
        <v>6537.45</v>
      </c>
      <c r="LC21" s="199"/>
      <c r="LD21" s="210">
        <v>349</v>
      </c>
      <c r="LE21" s="181" t="s">
        <v>275</v>
      </c>
      <c r="LF21" s="64">
        <f t="shared" si="101"/>
        <v>6537.45</v>
      </c>
      <c r="LG21" s="209">
        <v>43.97</v>
      </c>
      <c r="LH21" s="209">
        <v>4150</v>
      </c>
      <c r="LI21" s="209">
        <v>0</v>
      </c>
      <c r="LJ21" s="209">
        <v>0</v>
      </c>
      <c r="LK21" s="209">
        <v>0</v>
      </c>
      <c r="LL21" s="209">
        <v>0</v>
      </c>
      <c r="LM21" s="209">
        <v>0</v>
      </c>
      <c r="LN21" s="209">
        <v>264.74</v>
      </c>
      <c r="LO21" s="209">
        <v>0</v>
      </c>
      <c r="LP21" s="209">
        <v>0</v>
      </c>
      <c r="LQ21" s="211">
        <f t="shared" si="102"/>
        <v>4458.71</v>
      </c>
      <c r="LR21" s="202"/>
      <c r="LS21" s="202"/>
      <c r="LT21" s="65">
        <f t="shared" si="103"/>
        <v>66.65013885256235</v>
      </c>
      <c r="LU21" s="65">
        <f t="shared" si="104"/>
        <v>0</v>
      </c>
      <c r="LV21" s="65"/>
      <c r="LW21" s="65">
        <v>20</v>
      </c>
      <c r="LX21" s="202"/>
      <c r="LY21" s="65">
        <v>5</v>
      </c>
      <c r="LZ21" s="65">
        <f t="shared" si="153"/>
        <v>508.03738317757012</v>
      </c>
      <c r="MA21" s="202"/>
      <c r="MB21" s="64">
        <f t="shared" si="30"/>
        <v>599.68752203013241</v>
      </c>
      <c r="MC21" s="66">
        <f t="shared" si="154"/>
        <v>593.54906542056074</v>
      </c>
      <c r="MD21" s="203"/>
      <c r="ME21" s="66">
        <f t="shared" si="106"/>
        <v>178.06471962616823</v>
      </c>
      <c r="MF21" s="67">
        <f t="shared" si="31"/>
        <v>771.61378504672894</v>
      </c>
      <c r="MG21" s="67">
        <f t="shared" si="32"/>
        <v>1371.3013070768613</v>
      </c>
      <c r="MH21" s="68">
        <f t="shared" si="33"/>
        <v>3087.4086929231389</v>
      </c>
      <c r="MI21" s="209">
        <v>695.58</v>
      </c>
      <c r="MJ21" s="209">
        <v>1036.83</v>
      </c>
      <c r="MK21" s="209">
        <v>0</v>
      </c>
      <c r="ML21" s="209">
        <v>0</v>
      </c>
      <c r="MM21" s="209">
        <v>0</v>
      </c>
      <c r="MN21" s="209">
        <v>0</v>
      </c>
      <c r="MO21" s="209">
        <v>0</v>
      </c>
      <c r="MP21" s="209">
        <v>2210.19</v>
      </c>
      <c r="MQ21" s="209">
        <v>0</v>
      </c>
      <c r="MR21" s="209">
        <v>0</v>
      </c>
      <c r="MS21" s="209">
        <v>3942.6</v>
      </c>
      <c r="MT21" s="199"/>
      <c r="MU21" s="210">
        <v>212</v>
      </c>
      <c r="MV21" s="181" t="s">
        <v>275</v>
      </c>
      <c r="MW21" s="64">
        <f t="shared" si="108"/>
        <v>3942.6</v>
      </c>
      <c r="MX21" s="209">
        <v>57.9</v>
      </c>
      <c r="MY21" s="209">
        <v>4150</v>
      </c>
      <c r="MZ21" s="209">
        <v>0</v>
      </c>
      <c r="NA21" s="209">
        <v>0</v>
      </c>
      <c r="NB21" s="209">
        <v>0</v>
      </c>
      <c r="NC21" s="209">
        <v>0</v>
      </c>
      <c r="ND21" s="209">
        <v>0</v>
      </c>
      <c r="NE21" s="209">
        <v>153.47999999999999</v>
      </c>
      <c r="NF21" s="209">
        <v>0</v>
      </c>
      <c r="NG21" s="209">
        <v>0</v>
      </c>
      <c r="NH21" s="211">
        <f t="shared" si="109"/>
        <v>4361.3799999999992</v>
      </c>
      <c r="NI21" s="202"/>
      <c r="NJ21" s="202"/>
      <c r="NK21" s="65">
        <f t="shared" si="110"/>
        <v>0</v>
      </c>
      <c r="NL21" s="65">
        <f t="shared" si="111"/>
        <v>0</v>
      </c>
      <c r="NM21" s="202"/>
      <c r="NN21" s="202"/>
      <c r="NO21" s="202"/>
      <c r="NP21" s="202"/>
      <c r="NQ21" s="65">
        <f t="shared" si="155"/>
        <v>469.67889908256882</v>
      </c>
      <c r="NR21" s="202"/>
      <c r="NS21" s="201"/>
      <c r="NT21" s="66">
        <f t="shared" si="113"/>
        <v>723.04816513761466</v>
      </c>
      <c r="NU21" s="203"/>
      <c r="NV21" s="66">
        <f t="shared" si="114"/>
        <v>216.9144495412844</v>
      </c>
      <c r="NW21" s="67">
        <f t="shared" si="35"/>
        <v>939.96261467889906</v>
      </c>
      <c r="NX21" s="67">
        <f t="shared" si="36"/>
        <v>939.96261467889906</v>
      </c>
      <c r="NY21" s="68">
        <f t="shared" si="37"/>
        <v>3421.4173853211</v>
      </c>
      <c r="NZ21" s="209">
        <v>1256.27</v>
      </c>
      <c r="OA21" s="209">
        <v>1673.02</v>
      </c>
      <c r="OB21" s="209">
        <v>0</v>
      </c>
      <c r="OC21" s="209">
        <v>0</v>
      </c>
      <c r="OD21" s="209">
        <v>0</v>
      </c>
      <c r="OE21" s="209">
        <v>0</v>
      </c>
      <c r="OF21" s="209">
        <v>0</v>
      </c>
      <c r="OG21" s="209">
        <v>4063.67</v>
      </c>
      <c r="OH21" s="209">
        <v>0</v>
      </c>
      <c r="OI21" s="209">
        <v>0</v>
      </c>
      <c r="OJ21" s="209">
        <v>6992.96</v>
      </c>
      <c r="OK21" s="178">
        <f t="shared" si="115"/>
        <v>0</v>
      </c>
      <c r="OL21" s="210">
        <v>412</v>
      </c>
      <c r="OM21" s="181" t="s">
        <v>275</v>
      </c>
      <c r="ON21" s="64">
        <f t="shared" si="116"/>
        <v>6992.96</v>
      </c>
      <c r="OO21" s="209">
        <v>104.57</v>
      </c>
      <c r="OP21" s="209">
        <v>4150</v>
      </c>
      <c r="OQ21" s="209">
        <v>0</v>
      </c>
      <c r="OR21" s="209">
        <v>0</v>
      </c>
      <c r="OS21" s="209">
        <v>0</v>
      </c>
      <c r="OT21" s="209">
        <v>0</v>
      </c>
      <c r="OU21" s="209">
        <v>0</v>
      </c>
      <c r="OV21" s="209">
        <v>282.13</v>
      </c>
      <c r="OW21" s="209">
        <v>0</v>
      </c>
      <c r="OX21" s="209">
        <v>0</v>
      </c>
      <c r="OY21" s="211">
        <f t="shared" si="117"/>
        <v>4536.7</v>
      </c>
      <c r="OZ21" s="202"/>
      <c r="PA21" s="202"/>
      <c r="PB21" s="65">
        <f t="shared" si="118"/>
        <v>151.21059791962591</v>
      </c>
      <c r="PC21" s="65">
        <f t="shared" si="119"/>
        <v>0</v>
      </c>
      <c r="PD21" s="65"/>
      <c r="PE21" s="65">
        <v>20</v>
      </c>
      <c r="PF21" s="65">
        <f t="shared" si="121"/>
        <v>32.880000000000003</v>
      </c>
      <c r="PG21" s="65">
        <v>5</v>
      </c>
      <c r="PH21" s="65">
        <f t="shared" si="156"/>
        <v>495.2049090909091</v>
      </c>
      <c r="PI21" s="202"/>
      <c r="PJ21" s="64">
        <f t="shared" si="38"/>
        <v>704.29550701053495</v>
      </c>
      <c r="PK21" s="66">
        <f t="shared" si="157"/>
        <v>643.25572727272731</v>
      </c>
      <c r="PL21" s="203"/>
      <c r="PM21" s="66">
        <f t="shared" si="122"/>
        <v>192.9767181818182</v>
      </c>
      <c r="PN21" s="67">
        <f t="shared" si="39"/>
        <v>836.23244545454554</v>
      </c>
      <c r="PO21" s="67">
        <f t="shared" si="40"/>
        <v>1540.5279524650805</v>
      </c>
      <c r="PP21" s="68">
        <f t="shared" si="41"/>
        <v>2996.1720475349193</v>
      </c>
      <c r="PQ21" s="209">
        <v>903.8</v>
      </c>
      <c r="PR21" s="209">
        <v>1774.83</v>
      </c>
      <c r="PS21" s="209">
        <v>0</v>
      </c>
      <c r="PT21" s="209">
        <v>0</v>
      </c>
      <c r="PU21" s="209">
        <v>0</v>
      </c>
      <c r="PV21" s="209">
        <v>0</v>
      </c>
      <c r="PW21" s="209">
        <v>0</v>
      </c>
      <c r="PX21" s="209">
        <v>3038.38</v>
      </c>
      <c r="PY21" s="209">
        <v>0</v>
      </c>
      <c r="PZ21" s="209">
        <v>0</v>
      </c>
      <c r="QA21" s="209">
        <v>5717.01</v>
      </c>
      <c r="QB21" s="199"/>
      <c r="QC21" s="210">
        <v>307</v>
      </c>
      <c r="QD21" s="181" t="s">
        <v>275</v>
      </c>
      <c r="QE21" s="64">
        <f t="shared" si="124"/>
        <v>5717.01</v>
      </c>
      <c r="QF21" s="209">
        <v>75.23</v>
      </c>
      <c r="QG21" s="209">
        <v>4150</v>
      </c>
      <c r="QH21" s="209">
        <v>0</v>
      </c>
      <c r="QI21" s="209">
        <v>0</v>
      </c>
      <c r="QJ21" s="209">
        <v>0</v>
      </c>
      <c r="QK21" s="209">
        <v>0</v>
      </c>
      <c r="QL21" s="209">
        <v>0</v>
      </c>
      <c r="QM21" s="209">
        <v>211</v>
      </c>
      <c r="QN21" s="209">
        <v>0</v>
      </c>
      <c r="QO21" s="209">
        <v>0</v>
      </c>
      <c r="QP21" s="211">
        <f t="shared" si="125"/>
        <v>4436.2299999999996</v>
      </c>
      <c r="QQ21" s="202"/>
      <c r="QR21" s="202"/>
      <c r="QS21" s="65">
        <f t="shared" si="126"/>
        <v>67.203486390272289</v>
      </c>
      <c r="QT21" s="65">
        <f t="shared" si="127"/>
        <v>0</v>
      </c>
      <c r="QU21" s="65"/>
      <c r="QV21" s="65">
        <v>20</v>
      </c>
      <c r="QW21" s="65">
        <f t="shared" si="129"/>
        <v>18.861818181818183</v>
      </c>
      <c r="QX21" s="65">
        <v>5</v>
      </c>
      <c r="QY21" s="65">
        <f t="shared" si="158"/>
        <v>428.14772727272725</v>
      </c>
      <c r="QZ21" s="202"/>
      <c r="RA21" s="201">
        <v>992.54</v>
      </c>
      <c r="RB21" s="66">
        <f t="shared" si="130"/>
        <v>619.2640909090909</v>
      </c>
      <c r="RC21" s="203"/>
      <c r="RD21" s="66">
        <f t="shared" si="131"/>
        <v>185.77922727272727</v>
      </c>
      <c r="RE21" s="67">
        <f t="shared" si="43"/>
        <v>805.04331818181822</v>
      </c>
      <c r="RF21" s="67">
        <f t="shared" si="44"/>
        <v>1797.5833181818182</v>
      </c>
      <c r="RG21" s="68">
        <f t="shared" si="45"/>
        <v>2638.6466818181816</v>
      </c>
      <c r="RH21" s="205">
        <v>1267.42</v>
      </c>
      <c r="RI21" s="205">
        <v>1257.07</v>
      </c>
      <c r="RJ21" s="205">
        <v>16.2</v>
      </c>
      <c r="RK21" s="205">
        <v>0</v>
      </c>
      <c r="RL21" s="205">
        <v>0</v>
      </c>
      <c r="RM21" s="205">
        <v>0</v>
      </c>
      <c r="RN21" s="205">
        <v>0</v>
      </c>
      <c r="RO21" s="205">
        <v>4317.6099999999997</v>
      </c>
      <c r="RP21" s="205">
        <v>0</v>
      </c>
      <c r="RQ21" s="205">
        <v>0</v>
      </c>
      <c r="RR21" s="205">
        <v>6858.3</v>
      </c>
      <c r="RS21" s="199"/>
      <c r="RT21" s="206">
        <v>377</v>
      </c>
      <c r="RU21" s="181" t="s">
        <v>275</v>
      </c>
      <c r="RV21" s="213">
        <v>6858.3</v>
      </c>
      <c r="RW21" s="209">
        <v>105.5</v>
      </c>
      <c r="RX21" s="209">
        <v>4150</v>
      </c>
      <c r="RY21" s="209">
        <v>1.04</v>
      </c>
      <c r="RZ21" s="209">
        <v>0</v>
      </c>
      <c r="SA21" s="209">
        <v>0</v>
      </c>
      <c r="SB21" s="209">
        <v>0</v>
      </c>
      <c r="SC21" s="209">
        <v>0</v>
      </c>
      <c r="SD21" s="209">
        <v>299.75</v>
      </c>
      <c r="SE21" s="209">
        <v>0</v>
      </c>
      <c r="SF21" s="209">
        <v>0</v>
      </c>
      <c r="SG21" s="211">
        <v>4556.29</v>
      </c>
      <c r="SH21" s="202"/>
      <c r="SI21" s="202"/>
      <c r="SJ21" s="65">
        <f t="shared" si="134"/>
        <v>67.395869741834673</v>
      </c>
      <c r="SK21" s="65">
        <f t="shared" si="135"/>
        <v>0</v>
      </c>
      <c r="SL21" s="65">
        <f t="shared" si="136"/>
        <v>866.66666666666663</v>
      </c>
      <c r="SM21" s="65">
        <v>20</v>
      </c>
      <c r="SN21" s="65">
        <f t="shared" si="137"/>
        <v>495.92920353982299</v>
      </c>
      <c r="SO21" s="65">
        <v>5</v>
      </c>
      <c r="SP21" s="65">
        <f t="shared" si="159"/>
        <v>428.52876106194691</v>
      </c>
      <c r="SQ21" s="202"/>
      <c r="SR21" s="201">
        <v>1476.66</v>
      </c>
      <c r="SS21" s="66">
        <f t="shared" si="160"/>
        <v>596.28469026548669</v>
      </c>
      <c r="ST21" s="203"/>
      <c r="SU21" s="66">
        <f t="shared" si="138"/>
        <v>178.885407079646</v>
      </c>
      <c r="SV21" s="204"/>
      <c r="SW21" s="67">
        <f t="shared" si="48"/>
        <v>1476.66</v>
      </c>
      <c r="SX21" s="68">
        <f t="shared" si="49"/>
        <v>3079.63</v>
      </c>
      <c r="SY21" s="64">
        <f t="shared" si="139"/>
        <v>35091.200000000004</v>
      </c>
      <c r="SZ21" s="211">
        <f t="shared" si="140"/>
        <v>26747.149999999998</v>
      </c>
      <c r="TA21" s="67">
        <f t="shared" si="141"/>
        <v>8765.9324073559292</v>
      </c>
      <c r="TB21" s="68">
        <f t="shared" si="142"/>
        <v>17981.217592644069</v>
      </c>
      <c r="TC21" s="264"/>
      <c r="TD21" s="265"/>
      <c r="TE21" s="265" t="s">
        <v>527</v>
      </c>
    </row>
    <row r="22" spans="1:525">
      <c r="A22" s="173" t="s">
        <v>469</v>
      </c>
      <c r="B22" s="175" t="s">
        <v>483</v>
      </c>
      <c r="C22" s="181"/>
      <c r="D22" s="199"/>
      <c r="E22" s="199"/>
      <c r="F22" s="199"/>
      <c r="G22" s="199"/>
      <c r="H22" s="199"/>
      <c r="I22" s="199"/>
      <c r="J22" s="199"/>
      <c r="K22" s="199"/>
      <c r="L22" s="199"/>
      <c r="M22" s="200"/>
      <c r="N22" s="199"/>
      <c r="O22" s="199"/>
      <c r="P22" s="181"/>
      <c r="Q22" s="64">
        <f t="shared" si="0"/>
        <v>0</v>
      </c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64">
        <f t="shared" si="50"/>
        <v>0</v>
      </c>
      <c r="AC22" s="202"/>
      <c r="AD22" s="202"/>
      <c r="AE22" s="65">
        <f t="shared" si="51"/>
        <v>0</v>
      </c>
      <c r="AF22" s="202"/>
      <c r="AG22" s="202"/>
      <c r="AH22" s="202"/>
      <c r="AI22" s="202"/>
      <c r="AJ22" s="202"/>
      <c r="AK22" s="202"/>
      <c r="AL22" s="202"/>
      <c r="AM22" s="64">
        <f t="shared" si="2"/>
        <v>0</v>
      </c>
      <c r="AN22" s="203"/>
      <c r="AO22" s="203"/>
      <c r="AP22" s="66">
        <f t="shared" si="54"/>
        <v>0</v>
      </c>
      <c r="AQ22" s="67">
        <f t="shared" si="3"/>
        <v>0</v>
      </c>
      <c r="AR22" s="67">
        <f t="shared" si="4"/>
        <v>0</v>
      </c>
      <c r="AS22" s="68">
        <f t="shared" si="5"/>
        <v>0</v>
      </c>
      <c r="AT22" s="199"/>
      <c r="AU22" s="199"/>
      <c r="AV22" s="199"/>
      <c r="AW22" s="199"/>
      <c r="AX22" s="199"/>
      <c r="AY22" s="199"/>
      <c r="AZ22" s="199"/>
      <c r="BA22" s="199"/>
      <c r="BB22" s="199"/>
      <c r="BC22" s="200"/>
      <c r="BD22" s="199"/>
      <c r="BE22" s="199"/>
      <c r="BF22" s="181"/>
      <c r="BG22" s="181"/>
      <c r="BH22" s="64">
        <f t="shared" si="56"/>
        <v>0</v>
      </c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64">
        <f t="shared" si="57"/>
        <v>0</v>
      </c>
      <c r="BT22" s="202"/>
      <c r="BU22" s="202"/>
      <c r="BV22" s="65">
        <f t="shared" si="58"/>
        <v>0</v>
      </c>
      <c r="BW22" s="65">
        <f t="shared" si="59"/>
        <v>0</v>
      </c>
      <c r="BX22" s="202"/>
      <c r="BY22" s="202"/>
      <c r="BZ22" s="202"/>
      <c r="CA22" s="202"/>
      <c r="CB22" s="202"/>
      <c r="CC22" s="202"/>
      <c r="CD22" s="201"/>
      <c r="CE22" s="66"/>
      <c r="CF22" s="203"/>
      <c r="CG22" s="66">
        <f t="shared" si="62"/>
        <v>0</v>
      </c>
      <c r="CH22" s="204"/>
      <c r="CI22" s="67">
        <f t="shared" si="8"/>
        <v>0</v>
      </c>
      <c r="CJ22" s="68">
        <f t="shared" si="9"/>
        <v>0</v>
      </c>
      <c r="CK22" s="199"/>
      <c r="CL22" s="199"/>
      <c r="CM22" s="199"/>
      <c r="CN22" s="199"/>
      <c r="CO22" s="199"/>
      <c r="CP22" s="199"/>
      <c r="CQ22" s="199"/>
      <c r="CR22" s="199"/>
      <c r="CS22" s="199"/>
      <c r="CT22" s="200"/>
      <c r="CU22" s="199"/>
      <c r="CV22" s="199"/>
      <c r="CW22" s="181"/>
      <c r="CX22" s="181"/>
      <c r="CY22" s="64">
        <f t="shared" si="64"/>
        <v>0</v>
      </c>
      <c r="CZ22" s="199"/>
      <c r="DA22" s="199"/>
      <c r="DB22" s="199"/>
      <c r="DC22" s="199"/>
      <c r="DD22" s="199"/>
      <c r="DE22" s="199"/>
      <c r="DF22" s="199"/>
      <c r="DG22" s="199"/>
      <c r="DH22" s="199"/>
      <c r="DI22" s="199"/>
      <c r="DJ22" s="211">
        <f t="shared" si="65"/>
        <v>0</v>
      </c>
      <c r="DK22" s="202"/>
      <c r="DL22" s="202"/>
      <c r="DM22" s="65">
        <f t="shared" si="66"/>
        <v>0</v>
      </c>
      <c r="DN22" s="65">
        <f t="shared" si="67"/>
        <v>0</v>
      </c>
      <c r="DO22" s="202"/>
      <c r="DP22" s="202"/>
      <c r="DQ22" s="202"/>
      <c r="DR22" s="202"/>
      <c r="DS22" s="202"/>
      <c r="DT22" s="202"/>
      <c r="DU22" s="64">
        <f t="shared" si="10"/>
        <v>0</v>
      </c>
      <c r="DV22" s="66"/>
      <c r="DW22" s="203"/>
      <c r="DX22" s="66">
        <f t="shared" si="68"/>
        <v>0</v>
      </c>
      <c r="DY22" s="67">
        <f t="shared" si="11"/>
        <v>0</v>
      </c>
      <c r="DZ22" s="67">
        <f t="shared" si="12"/>
        <v>0</v>
      </c>
      <c r="EA22" s="68">
        <f t="shared" si="13"/>
        <v>0</v>
      </c>
      <c r="EB22" s="199"/>
      <c r="EC22" s="199"/>
      <c r="ED22" s="199"/>
      <c r="EE22" s="199"/>
      <c r="EF22" s="199"/>
      <c r="EG22" s="199"/>
      <c r="EH22" s="199"/>
      <c r="EI22" s="199"/>
      <c r="EJ22" s="199"/>
      <c r="EK22" s="200"/>
      <c r="EL22" s="199"/>
      <c r="EM22" s="199"/>
      <c r="EN22" s="181"/>
      <c r="EO22" s="181"/>
      <c r="EP22" s="212">
        <f t="shared" si="70"/>
        <v>0</v>
      </c>
      <c r="EQ22" s="199"/>
      <c r="ER22" s="199"/>
      <c r="ES22" s="199"/>
      <c r="ET22" s="199"/>
      <c r="EU22" s="199"/>
      <c r="EV22" s="199"/>
      <c r="EW22" s="199"/>
      <c r="EX22" s="199"/>
      <c r="EY22" s="199"/>
      <c r="EZ22" s="199"/>
      <c r="FA22" s="64">
        <f t="shared" si="71"/>
        <v>0</v>
      </c>
      <c r="FB22" s="202"/>
      <c r="FC22" s="202"/>
      <c r="FD22" s="65">
        <f t="shared" si="72"/>
        <v>0</v>
      </c>
      <c r="FE22" s="65">
        <f t="shared" si="73"/>
        <v>0</v>
      </c>
      <c r="FF22" s="202"/>
      <c r="FG22" s="202"/>
      <c r="FH22" s="65"/>
      <c r="FI22" s="202"/>
      <c r="FJ22" s="65"/>
      <c r="FK22" s="202"/>
      <c r="FL22" s="64">
        <f t="shared" si="14"/>
        <v>0</v>
      </c>
      <c r="FM22" s="66"/>
      <c r="FN22" s="203"/>
      <c r="FO22" s="66">
        <f t="shared" si="76"/>
        <v>0</v>
      </c>
      <c r="FP22" s="204"/>
      <c r="FQ22" s="67">
        <f t="shared" si="16"/>
        <v>0</v>
      </c>
      <c r="FR22" s="68">
        <f t="shared" si="17"/>
        <v>0</v>
      </c>
      <c r="FS22" s="199"/>
      <c r="FT22" s="199"/>
      <c r="FU22" s="199"/>
      <c r="FV22" s="199"/>
      <c r="FW22" s="199"/>
      <c r="FX22" s="199"/>
      <c r="FY22" s="199"/>
      <c r="FZ22" s="199"/>
      <c r="GA22" s="199"/>
      <c r="GB22" s="200"/>
      <c r="GC22" s="199"/>
      <c r="GD22" s="199"/>
      <c r="GE22" s="181"/>
      <c r="GF22" s="181"/>
      <c r="GG22" s="64">
        <f t="shared" si="78"/>
        <v>0</v>
      </c>
      <c r="GH22" s="199"/>
      <c r="GI22" s="199"/>
      <c r="GJ22" s="199"/>
      <c r="GK22" s="199"/>
      <c r="GL22" s="199"/>
      <c r="GM22" s="199"/>
      <c r="GN22" s="199"/>
      <c r="GO22" s="199"/>
      <c r="GP22" s="199"/>
      <c r="GQ22" s="199"/>
      <c r="GR22" s="211">
        <f t="shared" si="79"/>
        <v>0</v>
      </c>
      <c r="GS22" s="202"/>
      <c r="GT22" s="202"/>
      <c r="GU22" s="65">
        <f t="shared" si="80"/>
        <v>0</v>
      </c>
      <c r="GV22" s="65">
        <f t="shared" si="81"/>
        <v>0</v>
      </c>
      <c r="GW22" s="202"/>
      <c r="GX22" s="202"/>
      <c r="GY22" s="65"/>
      <c r="GZ22" s="202"/>
      <c r="HA22" s="65"/>
      <c r="HB22" s="202"/>
      <c r="HC22" s="201"/>
      <c r="HD22" s="66"/>
      <c r="HE22" s="203"/>
      <c r="HF22" s="66">
        <f t="shared" si="84"/>
        <v>0</v>
      </c>
      <c r="HG22" s="67">
        <f t="shared" si="19"/>
        <v>0</v>
      </c>
      <c r="HH22" s="67">
        <f t="shared" si="20"/>
        <v>0</v>
      </c>
      <c r="HI22" s="68">
        <f t="shared" si="21"/>
        <v>0</v>
      </c>
      <c r="HJ22" s="199"/>
      <c r="HK22" s="199"/>
      <c r="HL22" s="199"/>
      <c r="HM22" s="199"/>
      <c r="HN22" s="199"/>
      <c r="HO22" s="199"/>
      <c r="HP22" s="199"/>
      <c r="HQ22" s="199"/>
      <c r="HR22" s="199"/>
      <c r="HS22" s="200"/>
      <c r="HT22" s="199"/>
      <c r="HU22" s="199"/>
      <c r="HV22" s="181"/>
      <c r="HW22" s="181" t="s">
        <v>275</v>
      </c>
      <c r="HX22" s="64">
        <f t="shared" si="86"/>
        <v>0</v>
      </c>
      <c r="HY22" s="199"/>
      <c r="HZ22" s="199"/>
      <c r="IA22" s="199"/>
      <c r="IB22" s="199"/>
      <c r="IC22" s="199"/>
      <c r="ID22" s="199"/>
      <c r="IE22" s="199"/>
      <c r="IF22" s="199"/>
      <c r="IG22" s="199"/>
      <c r="IH22" s="199"/>
      <c r="II22" s="214">
        <f t="shared" si="87"/>
        <v>0</v>
      </c>
      <c r="IJ22" s="202"/>
      <c r="IK22" s="202"/>
      <c r="IL22" s="65">
        <f t="shared" si="88"/>
        <v>0</v>
      </c>
      <c r="IM22" s="65">
        <f t="shared" si="89"/>
        <v>0</v>
      </c>
      <c r="IN22" s="65"/>
      <c r="IO22" s="202"/>
      <c r="IP22" s="65"/>
      <c r="IQ22" s="65"/>
      <c r="IR22" s="65"/>
      <c r="IS22" s="202"/>
      <c r="IT22" s="201"/>
      <c r="IU22" s="66"/>
      <c r="IV22" s="203"/>
      <c r="IW22" s="66">
        <f t="shared" si="92"/>
        <v>0</v>
      </c>
      <c r="IX22" s="204"/>
      <c r="IY22" s="67">
        <f t="shared" si="24"/>
        <v>0</v>
      </c>
      <c r="IZ22" s="68">
        <f t="shared" si="25"/>
        <v>0</v>
      </c>
      <c r="JA22" s="199"/>
      <c r="JB22" s="199"/>
      <c r="JC22" s="199"/>
      <c r="JD22" s="199"/>
      <c r="JE22" s="199"/>
      <c r="JF22" s="199"/>
      <c r="JG22" s="199"/>
      <c r="JH22" s="199"/>
      <c r="JI22" s="199"/>
      <c r="JJ22" s="200"/>
      <c r="JK22" s="199"/>
      <c r="JL22" s="199"/>
      <c r="JM22" s="181"/>
      <c r="JN22" s="181"/>
      <c r="JO22" s="64">
        <f t="shared" si="94"/>
        <v>0</v>
      </c>
      <c r="JP22" s="199"/>
      <c r="JQ22" s="199"/>
      <c r="JR22" s="199"/>
      <c r="JS22" s="199"/>
      <c r="JT22" s="199"/>
      <c r="JU22" s="199"/>
      <c r="JV22" s="199"/>
      <c r="JW22" s="199"/>
      <c r="JX22" s="199"/>
      <c r="JY22" s="199"/>
      <c r="JZ22" s="211">
        <f t="shared" si="95"/>
        <v>0</v>
      </c>
      <c r="KA22" s="202"/>
      <c r="KB22" s="202"/>
      <c r="KC22" s="65">
        <f t="shared" si="96"/>
        <v>0</v>
      </c>
      <c r="KD22" s="65">
        <f t="shared" si="97"/>
        <v>0</v>
      </c>
      <c r="KE22" s="202"/>
      <c r="KF22" s="65"/>
      <c r="KG22" s="202"/>
      <c r="KH22" s="202"/>
      <c r="KI22" s="65"/>
      <c r="KJ22" s="202"/>
      <c r="KK22" s="201"/>
      <c r="KL22" s="66"/>
      <c r="KM22" s="203"/>
      <c r="KN22" s="66">
        <f t="shared" si="99"/>
        <v>0</v>
      </c>
      <c r="KO22" s="67">
        <f t="shared" si="27"/>
        <v>0</v>
      </c>
      <c r="KP22" s="67">
        <f t="shared" si="28"/>
        <v>0</v>
      </c>
      <c r="KQ22" s="68">
        <f t="shared" si="29"/>
        <v>0</v>
      </c>
      <c r="KR22" s="199"/>
      <c r="KS22" s="199"/>
      <c r="KT22" s="199"/>
      <c r="KU22" s="199"/>
      <c r="KV22" s="199"/>
      <c r="KW22" s="199"/>
      <c r="KX22" s="199"/>
      <c r="KY22" s="199"/>
      <c r="KZ22" s="199"/>
      <c r="LA22" s="200"/>
      <c r="LB22" s="199"/>
      <c r="LC22" s="199"/>
      <c r="LD22" s="181"/>
      <c r="LE22" s="181"/>
      <c r="LF22" s="64">
        <f t="shared" si="101"/>
        <v>0</v>
      </c>
      <c r="LG22" s="199"/>
      <c r="LH22" s="199"/>
      <c r="LI22" s="199"/>
      <c r="LJ22" s="199"/>
      <c r="LK22" s="199"/>
      <c r="LL22" s="199"/>
      <c r="LM22" s="199"/>
      <c r="LN22" s="199"/>
      <c r="LO22" s="199"/>
      <c r="LP22" s="199"/>
      <c r="LQ22" s="211">
        <f t="shared" si="102"/>
        <v>0</v>
      </c>
      <c r="LR22" s="202"/>
      <c r="LS22" s="202"/>
      <c r="LT22" s="65">
        <f t="shared" si="103"/>
        <v>0</v>
      </c>
      <c r="LU22" s="65">
        <f t="shared" si="104"/>
        <v>0</v>
      </c>
      <c r="LV22" s="202"/>
      <c r="LW22" s="65"/>
      <c r="LX22" s="202"/>
      <c r="LY22" s="65"/>
      <c r="LZ22" s="65"/>
      <c r="MA22" s="202"/>
      <c r="MB22" s="64">
        <f t="shared" si="30"/>
        <v>0</v>
      </c>
      <c r="MC22" s="66"/>
      <c r="MD22" s="203"/>
      <c r="ME22" s="66">
        <f t="shared" si="106"/>
        <v>0</v>
      </c>
      <c r="MF22" s="67">
        <f t="shared" si="31"/>
        <v>0</v>
      </c>
      <c r="MG22" s="67">
        <f t="shared" si="32"/>
        <v>0</v>
      </c>
      <c r="MH22" s="68">
        <f t="shared" si="33"/>
        <v>0</v>
      </c>
      <c r="MI22" s="209">
        <v>938.64</v>
      </c>
      <c r="MJ22" s="209">
        <v>2130.37</v>
      </c>
      <c r="MK22" s="209">
        <v>29.3</v>
      </c>
      <c r="ML22" s="209">
        <v>0</v>
      </c>
      <c r="MM22" s="209">
        <v>0</v>
      </c>
      <c r="MN22" s="209">
        <v>0</v>
      </c>
      <c r="MO22" s="209">
        <v>0</v>
      </c>
      <c r="MP22" s="209">
        <v>0</v>
      </c>
      <c r="MQ22" s="209">
        <v>0</v>
      </c>
      <c r="MR22" s="209">
        <v>0</v>
      </c>
      <c r="MS22" s="209">
        <v>3098.31</v>
      </c>
      <c r="MT22" s="199"/>
      <c r="MU22" s="210">
        <v>210</v>
      </c>
      <c r="MV22" s="181" t="s">
        <v>275</v>
      </c>
      <c r="MW22" s="64">
        <f t="shared" si="108"/>
        <v>3098.31</v>
      </c>
      <c r="MX22" s="209">
        <v>78.13</v>
      </c>
      <c r="MY22" s="209">
        <v>3458.33</v>
      </c>
      <c r="MZ22" s="209">
        <v>1.87</v>
      </c>
      <c r="NA22" s="209">
        <v>0</v>
      </c>
      <c r="NB22" s="209">
        <v>0</v>
      </c>
      <c r="NC22" s="209">
        <v>0</v>
      </c>
      <c r="ND22" s="209">
        <v>0</v>
      </c>
      <c r="NE22" s="209">
        <v>0</v>
      </c>
      <c r="NF22" s="209">
        <v>0</v>
      </c>
      <c r="NG22" s="209">
        <v>0</v>
      </c>
      <c r="NH22" s="211">
        <f t="shared" si="109"/>
        <v>3538.33</v>
      </c>
      <c r="NI22" s="202"/>
      <c r="NJ22" s="202"/>
      <c r="NK22" s="65">
        <f t="shared" si="110"/>
        <v>0</v>
      </c>
      <c r="NL22" s="65">
        <f t="shared" si="111"/>
        <v>0</v>
      </c>
      <c r="NM22" s="202"/>
      <c r="NN22" s="202"/>
      <c r="NO22" s="202"/>
      <c r="NP22" s="202"/>
      <c r="NQ22" s="65">
        <f t="shared" si="155"/>
        <v>469.67889908256882</v>
      </c>
      <c r="NR22" s="202"/>
      <c r="NS22" s="201"/>
      <c r="NT22" s="66">
        <f t="shared" si="113"/>
        <v>723.04816513761466</v>
      </c>
      <c r="NU22" s="203"/>
      <c r="NV22" s="66">
        <f t="shared" si="114"/>
        <v>216.9144495412844</v>
      </c>
      <c r="NW22" s="67">
        <f t="shared" si="35"/>
        <v>939.96261467889906</v>
      </c>
      <c r="NX22" s="67">
        <f t="shared" si="36"/>
        <v>939.96261467889906</v>
      </c>
      <c r="NY22" s="68">
        <f t="shared" si="37"/>
        <v>2598.3673853211008</v>
      </c>
      <c r="NZ22" s="209">
        <v>1837.61</v>
      </c>
      <c r="OA22" s="209">
        <v>4264.1000000000004</v>
      </c>
      <c r="OB22" s="209">
        <v>0</v>
      </c>
      <c r="OC22" s="209">
        <v>0</v>
      </c>
      <c r="OD22" s="209">
        <v>0</v>
      </c>
      <c r="OE22" s="209">
        <v>0</v>
      </c>
      <c r="OF22" s="209">
        <v>0</v>
      </c>
      <c r="OG22" s="209">
        <v>33.299999999999997</v>
      </c>
      <c r="OH22" s="209">
        <v>0</v>
      </c>
      <c r="OI22" s="209">
        <v>0</v>
      </c>
      <c r="OJ22" s="209">
        <v>6135.01</v>
      </c>
      <c r="OK22" s="178">
        <f t="shared" si="115"/>
        <v>0</v>
      </c>
      <c r="OL22" s="210">
        <v>380</v>
      </c>
      <c r="OM22" s="181" t="s">
        <v>275</v>
      </c>
      <c r="ON22" s="64">
        <f t="shared" si="116"/>
        <v>6135.01</v>
      </c>
      <c r="OO22" s="209">
        <v>152.96</v>
      </c>
      <c r="OP22" s="209">
        <v>4150</v>
      </c>
      <c r="OQ22" s="209">
        <v>0</v>
      </c>
      <c r="OR22" s="209">
        <v>0</v>
      </c>
      <c r="OS22" s="209">
        <v>0</v>
      </c>
      <c r="OT22" s="209">
        <v>0</v>
      </c>
      <c r="OU22" s="209">
        <v>0</v>
      </c>
      <c r="OV22" s="209">
        <v>2.31</v>
      </c>
      <c r="OW22" s="209">
        <v>0</v>
      </c>
      <c r="OX22" s="209">
        <v>0</v>
      </c>
      <c r="OY22" s="211">
        <f t="shared" si="117"/>
        <v>4305.2700000000004</v>
      </c>
      <c r="OZ22" s="202"/>
      <c r="PA22" s="202"/>
      <c r="PB22" s="65">
        <f t="shared" si="118"/>
        <v>132.65892130698359</v>
      </c>
      <c r="PC22" s="65">
        <f t="shared" si="119"/>
        <v>0</v>
      </c>
      <c r="PD22" s="65"/>
      <c r="PE22" s="65">
        <v>20</v>
      </c>
      <c r="PF22" s="65">
        <f t="shared" si="121"/>
        <v>32.880000000000003</v>
      </c>
      <c r="PG22" s="65">
        <v>5</v>
      </c>
      <c r="PH22" s="65">
        <f t="shared" si="156"/>
        <v>495.2049090909091</v>
      </c>
      <c r="PI22" s="202"/>
      <c r="PJ22" s="64">
        <f t="shared" si="38"/>
        <v>685.74383039789268</v>
      </c>
      <c r="PK22" s="66">
        <f t="shared" si="157"/>
        <v>643.25572727272731</v>
      </c>
      <c r="PL22" s="203"/>
      <c r="PM22" s="66">
        <f t="shared" si="122"/>
        <v>192.9767181818182</v>
      </c>
      <c r="PN22" s="67">
        <f t="shared" si="39"/>
        <v>836.23244545454554</v>
      </c>
      <c r="PO22" s="67">
        <f t="shared" si="40"/>
        <v>1521.9762758524382</v>
      </c>
      <c r="PP22" s="68">
        <f t="shared" si="41"/>
        <v>2783.293724147562</v>
      </c>
      <c r="PQ22" s="209">
        <v>1659.66</v>
      </c>
      <c r="PR22" s="209">
        <v>4164.58</v>
      </c>
      <c r="PS22" s="209">
        <v>0</v>
      </c>
      <c r="PT22" s="209">
        <v>0</v>
      </c>
      <c r="PU22" s="209">
        <v>0</v>
      </c>
      <c r="PV22" s="209">
        <v>0</v>
      </c>
      <c r="PW22" s="209">
        <v>0</v>
      </c>
      <c r="PX22" s="209">
        <v>0</v>
      </c>
      <c r="PY22" s="209">
        <v>0</v>
      </c>
      <c r="PZ22" s="209">
        <v>0</v>
      </c>
      <c r="QA22" s="209">
        <v>5824.24</v>
      </c>
      <c r="QB22" s="199"/>
      <c r="QC22" s="210">
        <v>342</v>
      </c>
      <c r="QD22" s="181" t="s">
        <v>275</v>
      </c>
      <c r="QE22" s="64">
        <f t="shared" si="124"/>
        <v>5824.24</v>
      </c>
      <c r="QF22" s="209">
        <v>138.15</v>
      </c>
      <c r="QG22" s="209">
        <v>4150</v>
      </c>
      <c r="QH22" s="209">
        <v>0</v>
      </c>
      <c r="QI22" s="209">
        <v>0</v>
      </c>
      <c r="QJ22" s="209">
        <v>0</v>
      </c>
      <c r="QK22" s="209">
        <v>0</v>
      </c>
      <c r="QL22" s="209">
        <v>0</v>
      </c>
      <c r="QM22" s="209">
        <v>0</v>
      </c>
      <c r="QN22" s="209">
        <v>0</v>
      </c>
      <c r="QO22" s="209">
        <v>0</v>
      </c>
      <c r="QP22" s="211">
        <f t="shared" si="125"/>
        <v>4288.1499999999996</v>
      </c>
      <c r="QQ22" s="202"/>
      <c r="QR22" s="202"/>
      <c r="QS22" s="65">
        <f t="shared" si="126"/>
        <v>68.463975674990849</v>
      </c>
      <c r="QT22" s="65">
        <f t="shared" si="127"/>
        <v>0</v>
      </c>
      <c r="QU22" s="65"/>
      <c r="QV22" s="65">
        <v>20</v>
      </c>
      <c r="QW22" s="65">
        <f t="shared" si="129"/>
        <v>18.861818181818183</v>
      </c>
      <c r="QX22" s="65">
        <v>5</v>
      </c>
      <c r="QY22" s="65">
        <f t="shared" si="158"/>
        <v>428.14772727272725</v>
      </c>
      <c r="QZ22" s="202"/>
      <c r="RA22" s="201">
        <v>994.08</v>
      </c>
      <c r="RB22" s="66">
        <f t="shared" si="130"/>
        <v>619.2640909090909</v>
      </c>
      <c r="RC22" s="203"/>
      <c r="RD22" s="66">
        <f t="shared" si="131"/>
        <v>185.77922727272727</v>
      </c>
      <c r="RE22" s="67">
        <f t="shared" si="43"/>
        <v>805.04331818181822</v>
      </c>
      <c r="RF22" s="67">
        <f t="shared" si="44"/>
        <v>1799.1233181818184</v>
      </c>
      <c r="RG22" s="68">
        <f t="shared" si="45"/>
        <v>2489.0266818181813</v>
      </c>
      <c r="RH22" s="205">
        <v>1912.35</v>
      </c>
      <c r="RI22" s="205">
        <v>3183.59</v>
      </c>
      <c r="RJ22" s="205">
        <v>0</v>
      </c>
      <c r="RK22" s="205">
        <v>0</v>
      </c>
      <c r="RL22" s="205">
        <v>0</v>
      </c>
      <c r="RM22" s="205">
        <v>0</v>
      </c>
      <c r="RN22" s="205">
        <v>0</v>
      </c>
      <c r="RO22" s="205">
        <v>25.9</v>
      </c>
      <c r="RP22" s="205">
        <v>11.31</v>
      </c>
      <c r="RQ22" s="205">
        <v>0</v>
      </c>
      <c r="RR22" s="205">
        <v>5133.1499999999996</v>
      </c>
      <c r="RS22" s="199"/>
      <c r="RT22" s="206">
        <v>325</v>
      </c>
      <c r="RU22" s="181" t="s">
        <v>275</v>
      </c>
      <c r="RV22" s="213">
        <v>5133.1499999999996</v>
      </c>
      <c r="RW22" s="209">
        <v>159.19</v>
      </c>
      <c r="RX22" s="209">
        <v>4150</v>
      </c>
      <c r="RY22" s="209">
        <v>0</v>
      </c>
      <c r="RZ22" s="209">
        <v>0</v>
      </c>
      <c r="SA22" s="209">
        <v>0</v>
      </c>
      <c r="SB22" s="209">
        <v>0</v>
      </c>
      <c r="SC22" s="209">
        <v>0</v>
      </c>
      <c r="SD22" s="209">
        <v>1.8</v>
      </c>
      <c r="SE22" s="209">
        <v>0.63</v>
      </c>
      <c r="SF22" s="209">
        <v>0</v>
      </c>
      <c r="SG22" s="211">
        <v>4311.62</v>
      </c>
      <c r="SH22" s="202"/>
      <c r="SI22" s="202"/>
      <c r="SJ22" s="65">
        <f t="shared" si="134"/>
        <v>50.44298277492944</v>
      </c>
      <c r="SK22" s="65">
        <f t="shared" si="135"/>
        <v>0</v>
      </c>
      <c r="SL22" s="65">
        <f t="shared" si="136"/>
        <v>866.66666666666663</v>
      </c>
      <c r="SM22" s="65">
        <v>20</v>
      </c>
      <c r="SN22" s="65">
        <f t="shared" si="137"/>
        <v>495.92920353982299</v>
      </c>
      <c r="SO22" s="65">
        <v>5</v>
      </c>
      <c r="SP22" s="65">
        <f t="shared" si="159"/>
        <v>428.52876106194691</v>
      </c>
      <c r="SQ22" s="202"/>
      <c r="SR22" s="201">
        <v>1454.26</v>
      </c>
      <c r="SS22" s="66">
        <f t="shared" si="160"/>
        <v>596.28469026548669</v>
      </c>
      <c r="ST22" s="203"/>
      <c r="SU22" s="66">
        <f t="shared" si="138"/>
        <v>178.885407079646</v>
      </c>
      <c r="SV22" s="204"/>
      <c r="SW22" s="67">
        <f t="shared" si="48"/>
        <v>1454.26</v>
      </c>
      <c r="SX22" s="68">
        <f t="shared" si="49"/>
        <v>2857.3599999999997</v>
      </c>
      <c r="SY22" s="64">
        <f t="shared" si="139"/>
        <v>20190.71</v>
      </c>
      <c r="SZ22" s="211">
        <f t="shared" si="140"/>
        <v>16443.37</v>
      </c>
      <c r="TA22" s="67">
        <f t="shared" si="141"/>
        <v>5715.3222087131562</v>
      </c>
      <c r="TB22" s="68">
        <f t="shared" si="142"/>
        <v>10728.047791286843</v>
      </c>
      <c r="TC22" s="264"/>
      <c r="TD22" s="265"/>
      <c r="TE22" s="265"/>
    </row>
    <row r="23" spans="1:525">
      <c r="A23" s="173" t="s">
        <v>470</v>
      </c>
      <c r="B23" s="175" t="s">
        <v>484</v>
      </c>
      <c r="C23" s="181"/>
      <c r="D23" s="199"/>
      <c r="E23" s="199"/>
      <c r="F23" s="199"/>
      <c r="G23" s="199"/>
      <c r="H23" s="199"/>
      <c r="I23" s="199"/>
      <c r="J23" s="199"/>
      <c r="K23" s="199"/>
      <c r="L23" s="199"/>
      <c r="M23" s="200"/>
      <c r="N23" s="199"/>
      <c r="O23" s="199"/>
      <c r="P23" s="181"/>
      <c r="Q23" s="64">
        <f t="shared" si="0"/>
        <v>0</v>
      </c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64">
        <f t="shared" si="50"/>
        <v>0</v>
      </c>
      <c r="AC23" s="202"/>
      <c r="AD23" s="202"/>
      <c r="AE23" s="65">
        <f t="shared" si="51"/>
        <v>0</v>
      </c>
      <c r="AF23" s="202"/>
      <c r="AG23" s="202"/>
      <c r="AH23" s="202"/>
      <c r="AI23" s="202"/>
      <c r="AJ23" s="202"/>
      <c r="AK23" s="202"/>
      <c r="AL23" s="202"/>
      <c r="AM23" s="64">
        <f t="shared" si="2"/>
        <v>0</v>
      </c>
      <c r="AN23" s="203"/>
      <c r="AO23" s="203"/>
      <c r="AP23" s="66">
        <f t="shared" si="54"/>
        <v>0</v>
      </c>
      <c r="AQ23" s="67">
        <f t="shared" si="3"/>
        <v>0</v>
      </c>
      <c r="AR23" s="67">
        <f t="shared" si="4"/>
        <v>0</v>
      </c>
      <c r="AS23" s="68">
        <f t="shared" si="5"/>
        <v>0</v>
      </c>
      <c r="AT23" s="199"/>
      <c r="AU23" s="199"/>
      <c r="AV23" s="199"/>
      <c r="AW23" s="199"/>
      <c r="AX23" s="199"/>
      <c r="AY23" s="199"/>
      <c r="AZ23" s="199"/>
      <c r="BA23" s="199"/>
      <c r="BB23" s="199"/>
      <c r="BC23" s="200"/>
      <c r="BD23" s="199"/>
      <c r="BE23" s="199"/>
      <c r="BF23" s="181"/>
      <c r="BG23" s="181"/>
      <c r="BH23" s="64">
        <f t="shared" si="56"/>
        <v>0</v>
      </c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64">
        <f t="shared" si="57"/>
        <v>0</v>
      </c>
      <c r="BT23" s="202"/>
      <c r="BU23" s="202"/>
      <c r="BV23" s="65">
        <f t="shared" si="58"/>
        <v>0</v>
      </c>
      <c r="BW23" s="65">
        <f t="shared" si="59"/>
        <v>0</v>
      </c>
      <c r="BX23" s="202"/>
      <c r="BY23" s="202"/>
      <c r="BZ23" s="202"/>
      <c r="CA23" s="202"/>
      <c r="CB23" s="202"/>
      <c r="CC23" s="202"/>
      <c r="CD23" s="201"/>
      <c r="CE23" s="66"/>
      <c r="CF23" s="203"/>
      <c r="CG23" s="66">
        <f t="shared" si="62"/>
        <v>0</v>
      </c>
      <c r="CH23" s="204"/>
      <c r="CI23" s="67">
        <f t="shared" si="8"/>
        <v>0</v>
      </c>
      <c r="CJ23" s="68">
        <f t="shared" si="9"/>
        <v>0</v>
      </c>
      <c r="CK23" s="199"/>
      <c r="CL23" s="199"/>
      <c r="CM23" s="199"/>
      <c r="CN23" s="199"/>
      <c r="CO23" s="199"/>
      <c r="CP23" s="199"/>
      <c r="CQ23" s="199"/>
      <c r="CR23" s="199"/>
      <c r="CS23" s="199"/>
      <c r="CT23" s="200"/>
      <c r="CU23" s="199"/>
      <c r="CV23" s="199"/>
      <c r="CW23" s="181"/>
      <c r="CX23" s="181"/>
      <c r="CY23" s="64">
        <f t="shared" si="64"/>
        <v>0</v>
      </c>
      <c r="CZ23" s="199"/>
      <c r="DA23" s="199"/>
      <c r="DB23" s="199"/>
      <c r="DC23" s="199"/>
      <c r="DD23" s="199"/>
      <c r="DE23" s="199"/>
      <c r="DF23" s="199"/>
      <c r="DG23" s="199"/>
      <c r="DH23" s="199"/>
      <c r="DI23" s="199"/>
      <c r="DJ23" s="211">
        <f t="shared" si="65"/>
        <v>0</v>
      </c>
      <c r="DK23" s="202"/>
      <c r="DL23" s="202"/>
      <c r="DM23" s="65">
        <f t="shared" si="66"/>
        <v>0</v>
      </c>
      <c r="DN23" s="65">
        <f t="shared" si="67"/>
        <v>0</v>
      </c>
      <c r="DO23" s="202"/>
      <c r="DP23" s="202"/>
      <c r="DQ23" s="202"/>
      <c r="DR23" s="202"/>
      <c r="DS23" s="202"/>
      <c r="DT23" s="202"/>
      <c r="DU23" s="64">
        <f t="shared" si="10"/>
        <v>0</v>
      </c>
      <c r="DV23" s="66"/>
      <c r="DW23" s="203"/>
      <c r="DX23" s="66">
        <f t="shared" si="68"/>
        <v>0</v>
      </c>
      <c r="DY23" s="67">
        <f t="shared" si="11"/>
        <v>0</v>
      </c>
      <c r="DZ23" s="67">
        <f t="shared" si="12"/>
        <v>0</v>
      </c>
      <c r="EA23" s="68">
        <f t="shared" si="13"/>
        <v>0</v>
      </c>
      <c r="EB23" s="199"/>
      <c r="EC23" s="199"/>
      <c r="ED23" s="199"/>
      <c r="EE23" s="199"/>
      <c r="EF23" s="199"/>
      <c r="EG23" s="199"/>
      <c r="EH23" s="199"/>
      <c r="EI23" s="199"/>
      <c r="EJ23" s="199"/>
      <c r="EK23" s="200"/>
      <c r="EL23" s="199"/>
      <c r="EM23" s="199"/>
      <c r="EN23" s="181"/>
      <c r="EO23" s="181"/>
      <c r="EP23" s="212">
        <f t="shared" si="70"/>
        <v>0</v>
      </c>
      <c r="EQ23" s="199"/>
      <c r="ER23" s="199"/>
      <c r="ES23" s="199"/>
      <c r="ET23" s="199"/>
      <c r="EU23" s="199"/>
      <c r="EV23" s="199"/>
      <c r="EW23" s="199"/>
      <c r="EX23" s="199"/>
      <c r="EY23" s="199"/>
      <c r="EZ23" s="199"/>
      <c r="FA23" s="64">
        <f t="shared" si="71"/>
        <v>0</v>
      </c>
      <c r="FB23" s="202"/>
      <c r="FC23" s="202"/>
      <c r="FD23" s="65">
        <f t="shared" si="72"/>
        <v>0</v>
      </c>
      <c r="FE23" s="65">
        <f t="shared" si="73"/>
        <v>0</v>
      </c>
      <c r="FF23" s="202"/>
      <c r="FG23" s="202"/>
      <c r="FH23" s="65"/>
      <c r="FI23" s="202"/>
      <c r="FJ23" s="65"/>
      <c r="FK23" s="202"/>
      <c r="FL23" s="64">
        <f t="shared" si="14"/>
        <v>0</v>
      </c>
      <c r="FM23" s="66"/>
      <c r="FN23" s="203"/>
      <c r="FO23" s="66">
        <f t="shared" si="76"/>
        <v>0</v>
      </c>
      <c r="FP23" s="204"/>
      <c r="FQ23" s="67">
        <f t="shared" si="16"/>
        <v>0</v>
      </c>
      <c r="FR23" s="68">
        <f t="shared" si="17"/>
        <v>0</v>
      </c>
      <c r="FS23" s="199"/>
      <c r="FT23" s="199"/>
      <c r="FU23" s="199"/>
      <c r="FV23" s="199"/>
      <c r="FW23" s="199"/>
      <c r="FX23" s="199"/>
      <c r="FY23" s="199"/>
      <c r="FZ23" s="199"/>
      <c r="GA23" s="199"/>
      <c r="GB23" s="200"/>
      <c r="GC23" s="199"/>
      <c r="GD23" s="199"/>
      <c r="GE23" s="181"/>
      <c r="GF23" s="181"/>
      <c r="GG23" s="64">
        <f t="shared" si="78"/>
        <v>0</v>
      </c>
      <c r="GH23" s="199"/>
      <c r="GI23" s="199"/>
      <c r="GJ23" s="199"/>
      <c r="GK23" s="199"/>
      <c r="GL23" s="199"/>
      <c r="GM23" s="199"/>
      <c r="GN23" s="199"/>
      <c r="GO23" s="199"/>
      <c r="GP23" s="199"/>
      <c r="GQ23" s="199"/>
      <c r="GR23" s="211">
        <f t="shared" si="79"/>
        <v>0</v>
      </c>
      <c r="GS23" s="202"/>
      <c r="GT23" s="202"/>
      <c r="GU23" s="65">
        <f t="shared" si="80"/>
        <v>0</v>
      </c>
      <c r="GV23" s="65">
        <f t="shared" si="81"/>
        <v>0</v>
      </c>
      <c r="GW23" s="202"/>
      <c r="GX23" s="202"/>
      <c r="GY23" s="65"/>
      <c r="GZ23" s="202"/>
      <c r="HA23" s="65"/>
      <c r="HB23" s="202"/>
      <c r="HC23" s="201"/>
      <c r="HD23" s="66"/>
      <c r="HE23" s="203"/>
      <c r="HF23" s="66">
        <f t="shared" si="84"/>
        <v>0</v>
      </c>
      <c r="HG23" s="67">
        <f t="shared" si="19"/>
        <v>0</v>
      </c>
      <c r="HH23" s="67">
        <f t="shared" si="20"/>
        <v>0</v>
      </c>
      <c r="HI23" s="68">
        <f t="shared" si="21"/>
        <v>0</v>
      </c>
      <c r="HJ23" s="199"/>
      <c r="HK23" s="199"/>
      <c r="HL23" s="199"/>
      <c r="HM23" s="199"/>
      <c r="HN23" s="199"/>
      <c r="HO23" s="199"/>
      <c r="HP23" s="199"/>
      <c r="HQ23" s="199"/>
      <c r="HR23" s="199"/>
      <c r="HS23" s="200"/>
      <c r="HT23" s="199"/>
      <c r="HU23" s="199"/>
      <c r="HV23" s="181"/>
      <c r="HW23" s="181" t="s">
        <v>275</v>
      </c>
      <c r="HX23" s="64">
        <f t="shared" si="86"/>
        <v>0</v>
      </c>
      <c r="HY23" s="199"/>
      <c r="HZ23" s="199"/>
      <c r="IA23" s="199"/>
      <c r="IB23" s="199"/>
      <c r="IC23" s="199"/>
      <c r="ID23" s="199"/>
      <c r="IE23" s="199"/>
      <c r="IF23" s="199"/>
      <c r="IG23" s="199"/>
      <c r="IH23" s="199"/>
      <c r="II23" s="214">
        <f t="shared" si="87"/>
        <v>0</v>
      </c>
      <c r="IJ23" s="202"/>
      <c r="IK23" s="202"/>
      <c r="IL23" s="65">
        <f t="shared" si="88"/>
        <v>0</v>
      </c>
      <c r="IM23" s="65">
        <f t="shared" si="89"/>
        <v>0</v>
      </c>
      <c r="IN23" s="65"/>
      <c r="IO23" s="202"/>
      <c r="IP23" s="65"/>
      <c r="IQ23" s="65"/>
      <c r="IR23" s="65"/>
      <c r="IS23" s="202"/>
      <c r="IT23" s="201"/>
      <c r="IU23" s="66"/>
      <c r="IV23" s="203"/>
      <c r="IW23" s="66">
        <f t="shared" si="92"/>
        <v>0</v>
      </c>
      <c r="IX23" s="204"/>
      <c r="IY23" s="67">
        <f t="shared" si="24"/>
        <v>0</v>
      </c>
      <c r="IZ23" s="68">
        <f t="shared" si="25"/>
        <v>0</v>
      </c>
      <c r="JA23" s="199"/>
      <c r="JB23" s="199"/>
      <c r="JC23" s="199"/>
      <c r="JD23" s="199"/>
      <c r="JE23" s="199"/>
      <c r="JF23" s="199"/>
      <c r="JG23" s="199"/>
      <c r="JH23" s="199"/>
      <c r="JI23" s="199"/>
      <c r="JJ23" s="200"/>
      <c r="JK23" s="199"/>
      <c r="JL23" s="199"/>
      <c r="JM23" s="181"/>
      <c r="JN23" s="181"/>
      <c r="JO23" s="64">
        <f t="shared" si="94"/>
        <v>0</v>
      </c>
      <c r="JP23" s="199"/>
      <c r="JQ23" s="199"/>
      <c r="JR23" s="199"/>
      <c r="JS23" s="199"/>
      <c r="JT23" s="199"/>
      <c r="JU23" s="199"/>
      <c r="JV23" s="199"/>
      <c r="JW23" s="199"/>
      <c r="JX23" s="199"/>
      <c r="JY23" s="199"/>
      <c r="JZ23" s="211">
        <f t="shared" si="95"/>
        <v>0</v>
      </c>
      <c r="KA23" s="202"/>
      <c r="KB23" s="202"/>
      <c r="KC23" s="65">
        <f t="shared" si="96"/>
        <v>0</v>
      </c>
      <c r="KD23" s="65">
        <f t="shared" si="97"/>
        <v>0</v>
      </c>
      <c r="KE23" s="202"/>
      <c r="KF23" s="65"/>
      <c r="KG23" s="202"/>
      <c r="KH23" s="202"/>
      <c r="KI23" s="65"/>
      <c r="KJ23" s="202"/>
      <c r="KK23" s="201"/>
      <c r="KL23" s="66"/>
      <c r="KM23" s="203"/>
      <c r="KN23" s="66">
        <f t="shared" si="99"/>
        <v>0</v>
      </c>
      <c r="KO23" s="67">
        <f t="shared" si="27"/>
        <v>0</v>
      </c>
      <c r="KP23" s="67">
        <f t="shared" si="28"/>
        <v>0</v>
      </c>
      <c r="KQ23" s="68">
        <f t="shared" si="29"/>
        <v>0</v>
      </c>
      <c r="KR23" s="199"/>
      <c r="KS23" s="199"/>
      <c r="KT23" s="199"/>
      <c r="KU23" s="199"/>
      <c r="KV23" s="199"/>
      <c r="KW23" s="199"/>
      <c r="KX23" s="199"/>
      <c r="KY23" s="199"/>
      <c r="KZ23" s="199"/>
      <c r="LA23" s="200"/>
      <c r="LB23" s="199"/>
      <c r="LC23" s="199"/>
      <c r="LD23" s="181"/>
      <c r="LE23" s="181"/>
      <c r="LF23" s="64">
        <f t="shared" si="101"/>
        <v>0</v>
      </c>
      <c r="LG23" s="199"/>
      <c r="LH23" s="199"/>
      <c r="LI23" s="199"/>
      <c r="LJ23" s="199"/>
      <c r="LK23" s="199"/>
      <c r="LL23" s="199"/>
      <c r="LM23" s="199"/>
      <c r="LN23" s="199"/>
      <c r="LO23" s="199"/>
      <c r="LP23" s="199"/>
      <c r="LQ23" s="211">
        <f t="shared" si="102"/>
        <v>0</v>
      </c>
      <c r="LR23" s="202"/>
      <c r="LS23" s="202"/>
      <c r="LT23" s="65">
        <f t="shared" si="103"/>
        <v>0</v>
      </c>
      <c r="LU23" s="65">
        <f t="shared" si="104"/>
        <v>0</v>
      </c>
      <c r="LV23" s="202"/>
      <c r="LW23" s="65"/>
      <c r="LX23" s="202"/>
      <c r="LY23" s="65"/>
      <c r="LZ23" s="65"/>
      <c r="MA23" s="202"/>
      <c r="MB23" s="64">
        <f t="shared" si="30"/>
        <v>0</v>
      </c>
      <c r="MC23" s="66"/>
      <c r="MD23" s="203"/>
      <c r="ME23" s="66">
        <f t="shared" si="106"/>
        <v>0</v>
      </c>
      <c r="MF23" s="67">
        <f t="shared" si="31"/>
        <v>0</v>
      </c>
      <c r="MG23" s="67">
        <f t="shared" si="32"/>
        <v>0</v>
      </c>
      <c r="MH23" s="68">
        <f t="shared" si="33"/>
        <v>0</v>
      </c>
      <c r="MI23" s="209">
        <v>745.4</v>
      </c>
      <c r="MJ23" s="209">
        <v>2882.27</v>
      </c>
      <c r="MK23" s="209">
        <v>0</v>
      </c>
      <c r="ML23" s="209">
        <v>0</v>
      </c>
      <c r="MM23" s="209">
        <v>0</v>
      </c>
      <c r="MN23" s="209">
        <v>0</v>
      </c>
      <c r="MO23" s="209">
        <v>0</v>
      </c>
      <c r="MP23" s="209">
        <v>0</v>
      </c>
      <c r="MQ23" s="209">
        <v>0</v>
      </c>
      <c r="MR23" s="209">
        <v>0</v>
      </c>
      <c r="MS23" s="209">
        <v>3627.67</v>
      </c>
      <c r="MT23" s="199"/>
      <c r="MU23" s="210">
        <v>276</v>
      </c>
      <c r="MV23" s="181" t="s">
        <v>275</v>
      </c>
      <c r="MW23" s="64">
        <f t="shared" si="108"/>
        <v>3627.67</v>
      </c>
      <c r="MX23" s="209">
        <v>62.05</v>
      </c>
      <c r="MY23" s="209">
        <v>3458.33</v>
      </c>
      <c r="MZ23" s="209">
        <v>0</v>
      </c>
      <c r="NA23" s="209">
        <v>0</v>
      </c>
      <c r="NB23" s="209">
        <v>0</v>
      </c>
      <c r="NC23" s="209">
        <v>0</v>
      </c>
      <c r="ND23" s="209">
        <v>0</v>
      </c>
      <c r="NE23" s="209">
        <v>0</v>
      </c>
      <c r="NF23" s="209">
        <v>0</v>
      </c>
      <c r="NG23" s="209">
        <v>0</v>
      </c>
      <c r="NH23" s="211">
        <f t="shared" si="109"/>
        <v>3520.38</v>
      </c>
      <c r="NI23" s="202"/>
      <c r="NJ23" s="202"/>
      <c r="NK23" s="65">
        <f t="shared" si="110"/>
        <v>0</v>
      </c>
      <c r="NL23" s="65">
        <f t="shared" si="111"/>
        <v>0</v>
      </c>
      <c r="NM23" s="202"/>
      <c r="NN23" s="202"/>
      <c r="NO23" s="202"/>
      <c r="NP23" s="202"/>
      <c r="NQ23" s="65">
        <f t="shared" si="155"/>
        <v>469.67889908256882</v>
      </c>
      <c r="NR23" s="202"/>
      <c r="NS23" s="201"/>
      <c r="NT23" s="66">
        <f t="shared" si="113"/>
        <v>723.04816513761466</v>
      </c>
      <c r="NU23" s="203"/>
      <c r="NV23" s="66">
        <f t="shared" si="114"/>
        <v>216.9144495412844</v>
      </c>
      <c r="NW23" s="67">
        <f t="shared" si="35"/>
        <v>939.96261467889906</v>
      </c>
      <c r="NX23" s="67">
        <f t="shared" si="36"/>
        <v>939.96261467889906</v>
      </c>
      <c r="NY23" s="68">
        <f t="shared" si="37"/>
        <v>2580.4173853211009</v>
      </c>
      <c r="NZ23" s="209">
        <v>1250.33</v>
      </c>
      <c r="OA23" s="209">
        <v>3753.37</v>
      </c>
      <c r="OB23" s="209">
        <v>0</v>
      </c>
      <c r="OC23" s="209">
        <v>0</v>
      </c>
      <c r="OD23" s="209">
        <v>0</v>
      </c>
      <c r="OE23" s="209">
        <v>0</v>
      </c>
      <c r="OF23" s="209">
        <v>0</v>
      </c>
      <c r="OG23" s="209">
        <v>0</v>
      </c>
      <c r="OH23" s="209">
        <v>0</v>
      </c>
      <c r="OI23" s="209">
        <v>0</v>
      </c>
      <c r="OJ23" s="209">
        <v>5003.7</v>
      </c>
      <c r="OK23" s="178">
        <f t="shared" si="115"/>
        <v>0</v>
      </c>
      <c r="OL23" s="210">
        <v>391</v>
      </c>
      <c r="OM23" s="181" t="s">
        <v>275</v>
      </c>
      <c r="ON23" s="64">
        <f t="shared" si="116"/>
        <v>5003.7</v>
      </c>
      <c r="OO23" s="209">
        <v>104.08</v>
      </c>
      <c r="OP23" s="209">
        <v>4150</v>
      </c>
      <c r="OQ23" s="209">
        <v>0</v>
      </c>
      <c r="OR23" s="209">
        <v>0</v>
      </c>
      <c r="OS23" s="209">
        <v>0</v>
      </c>
      <c r="OT23" s="209">
        <v>0</v>
      </c>
      <c r="OU23" s="209">
        <v>0</v>
      </c>
      <c r="OV23" s="209">
        <v>0</v>
      </c>
      <c r="OW23" s="209">
        <v>0</v>
      </c>
      <c r="OX23" s="209">
        <v>0</v>
      </c>
      <c r="OY23" s="211">
        <f t="shared" si="117"/>
        <v>4254.08</v>
      </c>
      <c r="OZ23" s="202"/>
      <c r="PA23" s="202"/>
      <c r="PB23" s="65">
        <f t="shared" si="118"/>
        <v>108.19631011909578</v>
      </c>
      <c r="PC23" s="65">
        <f t="shared" si="119"/>
        <v>0</v>
      </c>
      <c r="PD23" s="65"/>
      <c r="PE23" s="65">
        <v>20</v>
      </c>
      <c r="PF23" s="65">
        <f t="shared" si="121"/>
        <v>32.880000000000003</v>
      </c>
      <c r="PG23" s="65">
        <v>5</v>
      </c>
      <c r="PH23" s="65">
        <f t="shared" si="156"/>
        <v>495.2049090909091</v>
      </c>
      <c r="PI23" s="202"/>
      <c r="PJ23" s="64">
        <f t="shared" si="38"/>
        <v>661.28121921000491</v>
      </c>
      <c r="PK23" s="66">
        <f t="shared" si="157"/>
        <v>643.25572727272731</v>
      </c>
      <c r="PL23" s="203"/>
      <c r="PM23" s="66">
        <f t="shared" si="122"/>
        <v>192.9767181818182</v>
      </c>
      <c r="PN23" s="67">
        <f t="shared" si="39"/>
        <v>836.23244545454554</v>
      </c>
      <c r="PO23" s="67">
        <f t="shared" si="40"/>
        <v>1497.5136646645506</v>
      </c>
      <c r="PP23" s="68">
        <f t="shared" si="41"/>
        <v>2756.5663353354494</v>
      </c>
      <c r="PQ23" s="209">
        <v>1460.79</v>
      </c>
      <c r="PR23" s="209">
        <v>3698.85</v>
      </c>
      <c r="PS23" s="209">
        <v>0</v>
      </c>
      <c r="PT23" s="209">
        <v>0</v>
      </c>
      <c r="PU23" s="209">
        <v>0</v>
      </c>
      <c r="PV23" s="209">
        <v>0</v>
      </c>
      <c r="PW23" s="209">
        <v>0</v>
      </c>
      <c r="PX23" s="209">
        <v>75</v>
      </c>
      <c r="PY23" s="209">
        <v>0</v>
      </c>
      <c r="PZ23" s="209">
        <v>0</v>
      </c>
      <c r="QA23" s="209">
        <v>5234.6400000000003</v>
      </c>
      <c r="QB23" s="199"/>
      <c r="QC23" s="210">
        <v>375</v>
      </c>
      <c r="QD23" s="181" t="s">
        <v>275</v>
      </c>
      <c r="QE23" s="64">
        <f t="shared" si="124"/>
        <v>5234.6399999999994</v>
      </c>
      <c r="QF23" s="209">
        <v>121.6</v>
      </c>
      <c r="QG23" s="209">
        <v>4150</v>
      </c>
      <c r="QH23" s="209">
        <v>0</v>
      </c>
      <c r="QI23" s="209">
        <v>0</v>
      </c>
      <c r="QJ23" s="209">
        <v>0</v>
      </c>
      <c r="QK23" s="209">
        <v>0</v>
      </c>
      <c r="QL23" s="209">
        <v>0</v>
      </c>
      <c r="QM23" s="209">
        <v>5.21</v>
      </c>
      <c r="QN23" s="209">
        <v>0</v>
      </c>
      <c r="QO23" s="209">
        <v>0</v>
      </c>
      <c r="QP23" s="211">
        <f t="shared" si="125"/>
        <v>4276.8100000000004</v>
      </c>
      <c r="QQ23" s="202"/>
      <c r="QR23" s="202"/>
      <c r="QS23" s="65">
        <f t="shared" si="126"/>
        <v>61.533224185015406</v>
      </c>
      <c r="QT23" s="65">
        <f t="shared" si="127"/>
        <v>0</v>
      </c>
      <c r="QU23" s="65"/>
      <c r="QV23" s="65">
        <v>20</v>
      </c>
      <c r="QW23" s="65">
        <f t="shared" si="129"/>
        <v>18.861818181818183</v>
      </c>
      <c r="QX23" s="65">
        <v>5</v>
      </c>
      <c r="QY23" s="65">
        <f t="shared" si="158"/>
        <v>428.14772727272725</v>
      </c>
      <c r="QZ23" s="202"/>
      <c r="RA23" s="201">
        <v>985.62</v>
      </c>
      <c r="RB23" s="66">
        <f t="shared" si="130"/>
        <v>619.2640909090909</v>
      </c>
      <c r="RC23" s="203"/>
      <c r="RD23" s="66">
        <f t="shared" si="131"/>
        <v>185.77922727272727</v>
      </c>
      <c r="RE23" s="67">
        <f t="shared" si="43"/>
        <v>805.04331818181822</v>
      </c>
      <c r="RF23" s="67">
        <f t="shared" si="44"/>
        <v>1790.6633181818183</v>
      </c>
      <c r="RG23" s="68">
        <f t="shared" si="45"/>
        <v>2486.1466818181821</v>
      </c>
      <c r="RH23" s="205">
        <v>1055.8399999999999</v>
      </c>
      <c r="RI23" s="205">
        <v>5480.56</v>
      </c>
      <c r="RJ23" s="205">
        <v>0</v>
      </c>
      <c r="RK23" s="205">
        <v>0</v>
      </c>
      <c r="RL23" s="205">
        <v>0</v>
      </c>
      <c r="RM23" s="205">
        <v>0</v>
      </c>
      <c r="RN23" s="205">
        <v>0</v>
      </c>
      <c r="RO23" s="205">
        <v>21.7</v>
      </c>
      <c r="RP23" s="205">
        <v>0</v>
      </c>
      <c r="RQ23" s="205">
        <v>0</v>
      </c>
      <c r="RR23" s="205">
        <v>6558.1</v>
      </c>
      <c r="RS23" s="199"/>
      <c r="RT23" s="206">
        <v>472</v>
      </c>
      <c r="RU23" s="181" t="s">
        <v>275</v>
      </c>
      <c r="RV23" s="213">
        <v>6558.1</v>
      </c>
      <c r="RW23" s="209">
        <v>87.89</v>
      </c>
      <c r="RX23" s="209">
        <v>4150</v>
      </c>
      <c r="RY23" s="209">
        <v>0</v>
      </c>
      <c r="RZ23" s="209">
        <v>0</v>
      </c>
      <c r="SA23" s="209">
        <v>0</v>
      </c>
      <c r="SB23" s="209">
        <v>0</v>
      </c>
      <c r="SC23" s="209">
        <v>0</v>
      </c>
      <c r="SD23" s="209">
        <v>1.51</v>
      </c>
      <c r="SE23" s="209">
        <v>0</v>
      </c>
      <c r="SF23" s="209">
        <v>0</v>
      </c>
      <c r="SG23" s="211">
        <v>4239.3999999999996</v>
      </c>
      <c r="SH23" s="202"/>
      <c r="SI23" s="202"/>
      <c r="SJ23" s="65">
        <f t="shared" si="134"/>
        <v>64.445832546538654</v>
      </c>
      <c r="SK23" s="65">
        <f t="shared" si="135"/>
        <v>0</v>
      </c>
      <c r="SL23" s="65">
        <f t="shared" si="136"/>
        <v>866.66666666666663</v>
      </c>
      <c r="SM23" s="65">
        <v>20</v>
      </c>
      <c r="SN23" s="65">
        <f t="shared" si="137"/>
        <v>495.92920353982299</v>
      </c>
      <c r="SO23" s="65">
        <v>5</v>
      </c>
      <c r="SP23" s="65">
        <f t="shared" si="159"/>
        <v>428.52876106194691</v>
      </c>
      <c r="SQ23" s="202"/>
      <c r="SR23" s="201">
        <v>1472.76</v>
      </c>
      <c r="SS23" s="66">
        <f t="shared" si="160"/>
        <v>596.28469026548669</v>
      </c>
      <c r="ST23" s="203"/>
      <c r="SU23" s="66">
        <f t="shared" si="138"/>
        <v>178.885407079646</v>
      </c>
      <c r="SV23" s="204"/>
      <c r="SW23" s="67">
        <f t="shared" si="48"/>
        <v>1472.76</v>
      </c>
      <c r="SX23" s="68">
        <f t="shared" si="49"/>
        <v>2766.6399999999994</v>
      </c>
      <c r="SY23" s="64">
        <f t="shared" si="139"/>
        <v>20424.11</v>
      </c>
      <c r="SZ23" s="211">
        <f t="shared" si="140"/>
        <v>16290.67</v>
      </c>
      <c r="TA23" s="67">
        <f t="shared" si="141"/>
        <v>5700.8995975252683</v>
      </c>
      <c r="TB23" s="68">
        <f t="shared" si="142"/>
        <v>10589.770402474733</v>
      </c>
      <c r="TC23" s="264"/>
      <c r="TD23" s="265"/>
      <c r="TE23" s="265"/>
    </row>
    <row r="24" spans="1:525">
      <c r="A24" s="173" t="s">
        <v>471</v>
      </c>
      <c r="B24" s="175" t="s">
        <v>485</v>
      </c>
      <c r="C24" s="181"/>
      <c r="D24" s="199"/>
      <c r="E24" s="199"/>
      <c r="F24" s="199"/>
      <c r="G24" s="199"/>
      <c r="H24" s="199"/>
      <c r="I24" s="199"/>
      <c r="J24" s="199"/>
      <c r="K24" s="199"/>
      <c r="L24" s="199"/>
      <c r="M24" s="200"/>
      <c r="N24" s="199"/>
      <c r="O24" s="199"/>
      <c r="P24" s="181"/>
      <c r="Q24" s="64">
        <f t="shared" si="0"/>
        <v>0</v>
      </c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64">
        <f t="shared" si="50"/>
        <v>0</v>
      </c>
      <c r="AC24" s="202"/>
      <c r="AD24" s="202"/>
      <c r="AE24" s="65">
        <f t="shared" si="51"/>
        <v>0</v>
      </c>
      <c r="AF24" s="202"/>
      <c r="AG24" s="202"/>
      <c r="AH24" s="202"/>
      <c r="AI24" s="202"/>
      <c r="AJ24" s="202"/>
      <c r="AK24" s="202"/>
      <c r="AL24" s="202"/>
      <c r="AM24" s="64">
        <f t="shared" si="2"/>
        <v>0</v>
      </c>
      <c r="AN24" s="203"/>
      <c r="AO24" s="203"/>
      <c r="AP24" s="66">
        <f t="shared" si="54"/>
        <v>0</v>
      </c>
      <c r="AQ24" s="67">
        <f t="shared" si="3"/>
        <v>0</v>
      </c>
      <c r="AR24" s="67">
        <f t="shared" si="4"/>
        <v>0</v>
      </c>
      <c r="AS24" s="68">
        <f t="shared" si="5"/>
        <v>0</v>
      </c>
      <c r="AT24" s="199"/>
      <c r="AU24" s="199"/>
      <c r="AV24" s="199"/>
      <c r="AW24" s="199"/>
      <c r="AX24" s="199"/>
      <c r="AY24" s="199"/>
      <c r="AZ24" s="199"/>
      <c r="BA24" s="199"/>
      <c r="BB24" s="199"/>
      <c r="BC24" s="200"/>
      <c r="BD24" s="199"/>
      <c r="BE24" s="199"/>
      <c r="BF24" s="181"/>
      <c r="BG24" s="181"/>
      <c r="BH24" s="64">
        <f t="shared" si="56"/>
        <v>0</v>
      </c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64">
        <f t="shared" si="57"/>
        <v>0</v>
      </c>
      <c r="BT24" s="202"/>
      <c r="BU24" s="202"/>
      <c r="BV24" s="65">
        <f t="shared" si="58"/>
        <v>0</v>
      </c>
      <c r="BW24" s="65">
        <f t="shared" si="59"/>
        <v>0</v>
      </c>
      <c r="BX24" s="202"/>
      <c r="BY24" s="202"/>
      <c r="BZ24" s="202"/>
      <c r="CA24" s="202"/>
      <c r="CB24" s="202"/>
      <c r="CC24" s="202"/>
      <c r="CD24" s="201"/>
      <c r="CE24" s="66"/>
      <c r="CF24" s="203"/>
      <c r="CG24" s="66">
        <f t="shared" si="62"/>
        <v>0</v>
      </c>
      <c r="CH24" s="204"/>
      <c r="CI24" s="67">
        <f t="shared" si="8"/>
        <v>0</v>
      </c>
      <c r="CJ24" s="68">
        <f t="shared" si="9"/>
        <v>0</v>
      </c>
      <c r="CK24" s="199"/>
      <c r="CL24" s="199"/>
      <c r="CM24" s="199"/>
      <c r="CN24" s="199"/>
      <c r="CO24" s="199"/>
      <c r="CP24" s="199"/>
      <c r="CQ24" s="199"/>
      <c r="CR24" s="199"/>
      <c r="CS24" s="199"/>
      <c r="CT24" s="200"/>
      <c r="CU24" s="199"/>
      <c r="CV24" s="199"/>
      <c r="CW24" s="181"/>
      <c r="CX24" s="181"/>
      <c r="CY24" s="64">
        <f t="shared" si="64"/>
        <v>0</v>
      </c>
      <c r="CZ24" s="199"/>
      <c r="DA24" s="199"/>
      <c r="DB24" s="199"/>
      <c r="DC24" s="199"/>
      <c r="DD24" s="199"/>
      <c r="DE24" s="199"/>
      <c r="DF24" s="199"/>
      <c r="DG24" s="199"/>
      <c r="DH24" s="199"/>
      <c r="DI24" s="199"/>
      <c r="DJ24" s="211">
        <f t="shared" si="65"/>
        <v>0</v>
      </c>
      <c r="DK24" s="202"/>
      <c r="DL24" s="202"/>
      <c r="DM24" s="65">
        <f t="shared" si="66"/>
        <v>0</v>
      </c>
      <c r="DN24" s="65">
        <f t="shared" si="67"/>
        <v>0</v>
      </c>
      <c r="DO24" s="202"/>
      <c r="DP24" s="202"/>
      <c r="DQ24" s="202"/>
      <c r="DR24" s="202"/>
      <c r="DS24" s="202"/>
      <c r="DT24" s="202"/>
      <c r="DU24" s="64">
        <f t="shared" si="10"/>
        <v>0</v>
      </c>
      <c r="DV24" s="66"/>
      <c r="DW24" s="203"/>
      <c r="DX24" s="66">
        <f t="shared" si="68"/>
        <v>0</v>
      </c>
      <c r="DY24" s="67">
        <f t="shared" si="11"/>
        <v>0</v>
      </c>
      <c r="DZ24" s="67">
        <f t="shared" si="12"/>
        <v>0</v>
      </c>
      <c r="EA24" s="68">
        <f t="shared" si="13"/>
        <v>0</v>
      </c>
      <c r="EB24" s="199"/>
      <c r="EC24" s="199"/>
      <c r="ED24" s="199"/>
      <c r="EE24" s="199"/>
      <c r="EF24" s="199"/>
      <c r="EG24" s="199"/>
      <c r="EH24" s="199"/>
      <c r="EI24" s="199"/>
      <c r="EJ24" s="199"/>
      <c r="EK24" s="200"/>
      <c r="EL24" s="199"/>
      <c r="EM24" s="199"/>
      <c r="EN24" s="181"/>
      <c r="EO24" s="181"/>
      <c r="EP24" s="212">
        <f t="shared" si="70"/>
        <v>0</v>
      </c>
      <c r="EQ24" s="199"/>
      <c r="ER24" s="199"/>
      <c r="ES24" s="199"/>
      <c r="ET24" s="199"/>
      <c r="EU24" s="199"/>
      <c r="EV24" s="199"/>
      <c r="EW24" s="199"/>
      <c r="EX24" s="199"/>
      <c r="EY24" s="199"/>
      <c r="EZ24" s="199"/>
      <c r="FA24" s="64">
        <f t="shared" si="71"/>
        <v>0</v>
      </c>
      <c r="FB24" s="202"/>
      <c r="FC24" s="202"/>
      <c r="FD24" s="65">
        <f t="shared" si="72"/>
        <v>0</v>
      </c>
      <c r="FE24" s="65">
        <f t="shared" si="73"/>
        <v>0</v>
      </c>
      <c r="FF24" s="202"/>
      <c r="FG24" s="202"/>
      <c r="FH24" s="65"/>
      <c r="FI24" s="202"/>
      <c r="FJ24" s="65"/>
      <c r="FK24" s="202"/>
      <c r="FL24" s="64">
        <f t="shared" si="14"/>
        <v>0</v>
      </c>
      <c r="FM24" s="66"/>
      <c r="FN24" s="203"/>
      <c r="FO24" s="66">
        <f t="shared" si="76"/>
        <v>0</v>
      </c>
      <c r="FP24" s="204"/>
      <c r="FQ24" s="67">
        <f t="shared" si="16"/>
        <v>0</v>
      </c>
      <c r="FR24" s="68">
        <f t="shared" si="17"/>
        <v>0</v>
      </c>
      <c r="FS24" s="199"/>
      <c r="FT24" s="199"/>
      <c r="FU24" s="199"/>
      <c r="FV24" s="199"/>
      <c r="FW24" s="199"/>
      <c r="FX24" s="199"/>
      <c r="FY24" s="199"/>
      <c r="FZ24" s="199"/>
      <c r="GA24" s="199"/>
      <c r="GB24" s="200"/>
      <c r="GC24" s="199"/>
      <c r="GD24" s="199"/>
      <c r="GE24" s="181"/>
      <c r="GF24" s="181"/>
      <c r="GG24" s="64">
        <f t="shared" si="78"/>
        <v>0</v>
      </c>
      <c r="GH24" s="199"/>
      <c r="GI24" s="199"/>
      <c r="GJ24" s="199"/>
      <c r="GK24" s="199"/>
      <c r="GL24" s="199"/>
      <c r="GM24" s="199"/>
      <c r="GN24" s="199"/>
      <c r="GO24" s="199"/>
      <c r="GP24" s="199"/>
      <c r="GQ24" s="199"/>
      <c r="GR24" s="211">
        <f t="shared" si="79"/>
        <v>0</v>
      </c>
      <c r="GS24" s="202"/>
      <c r="GT24" s="202"/>
      <c r="GU24" s="65">
        <f t="shared" si="80"/>
        <v>0</v>
      </c>
      <c r="GV24" s="65">
        <f t="shared" si="81"/>
        <v>0</v>
      </c>
      <c r="GW24" s="202"/>
      <c r="GX24" s="202"/>
      <c r="GY24" s="65"/>
      <c r="GZ24" s="202"/>
      <c r="HA24" s="65"/>
      <c r="HB24" s="202"/>
      <c r="HC24" s="201"/>
      <c r="HD24" s="66"/>
      <c r="HE24" s="203"/>
      <c r="HF24" s="66">
        <f t="shared" si="84"/>
        <v>0</v>
      </c>
      <c r="HG24" s="67">
        <f t="shared" si="19"/>
        <v>0</v>
      </c>
      <c r="HH24" s="67">
        <f t="shared" si="20"/>
        <v>0</v>
      </c>
      <c r="HI24" s="68">
        <f t="shared" si="21"/>
        <v>0</v>
      </c>
      <c r="HJ24" s="205">
        <v>764.87</v>
      </c>
      <c r="HK24" s="205">
        <v>638.59</v>
      </c>
      <c r="HL24" s="205">
        <v>0</v>
      </c>
      <c r="HM24" s="205">
        <v>0</v>
      </c>
      <c r="HN24" s="205">
        <v>0</v>
      </c>
      <c r="HO24" s="205">
        <v>0</v>
      </c>
      <c r="HP24" s="205">
        <v>0</v>
      </c>
      <c r="HQ24" s="205">
        <v>0</v>
      </c>
      <c r="HR24" s="205">
        <v>0</v>
      </c>
      <c r="HS24" s="205">
        <v>0</v>
      </c>
      <c r="HT24" s="205">
        <v>1403.46</v>
      </c>
      <c r="HU24" s="199"/>
      <c r="HV24" s="206">
        <v>71</v>
      </c>
      <c r="HW24" s="181" t="s">
        <v>275</v>
      </c>
      <c r="HX24" s="64">
        <f t="shared" si="86"/>
        <v>1403.46</v>
      </c>
      <c r="HY24" s="205">
        <v>63.67</v>
      </c>
      <c r="HZ24" s="205">
        <v>2216.67</v>
      </c>
      <c r="IA24" s="205">
        <v>0</v>
      </c>
      <c r="IB24" s="205">
        <v>0</v>
      </c>
      <c r="IC24" s="205">
        <v>0</v>
      </c>
      <c r="ID24" s="205">
        <v>0</v>
      </c>
      <c r="IE24" s="205">
        <v>0</v>
      </c>
      <c r="IF24" s="205">
        <v>0</v>
      </c>
      <c r="IG24" s="205">
        <v>0</v>
      </c>
      <c r="IH24" s="205">
        <v>0</v>
      </c>
      <c r="II24" s="214">
        <f t="shared" si="87"/>
        <v>2280.34</v>
      </c>
      <c r="IJ24" s="202"/>
      <c r="IK24" s="202"/>
      <c r="IL24" s="65">
        <f t="shared" si="88"/>
        <v>15.54676756550214</v>
      </c>
      <c r="IM24" s="65">
        <f t="shared" si="89"/>
        <v>0</v>
      </c>
      <c r="IN24" s="65"/>
      <c r="IO24" s="65">
        <v>20</v>
      </c>
      <c r="IP24" s="65">
        <f t="shared" si="91"/>
        <v>232.05714285714285</v>
      </c>
      <c r="IQ24" s="65">
        <v>5</v>
      </c>
      <c r="IR24" s="65">
        <f t="shared" si="149"/>
        <v>445.62857142857143</v>
      </c>
      <c r="IS24" s="202"/>
      <c r="IT24" s="201"/>
      <c r="IU24" s="66">
        <f t="shared" si="150"/>
        <v>538.79476190476191</v>
      </c>
      <c r="IV24" s="203"/>
      <c r="IW24" s="66">
        <f t="shared" si="92"/>
        <v>161.63842857142856</v>
      </c>
      <c r="IX24" s="204"/>
      <c r="IY24" s="67">
        <f t="shared" si="24"/>
        <v>0</v>
      </c>
      <c r="IZ24" s="68">
        <f t="shared" si="25"/>
        <v>2280.34</v>
      </c>
      <c r="JA24" s="209">
        <v>1802.88</v>
      </c>
      <c r="JB24" s="209">
        <v>3243.68</v>
      </c>
      <c r="JC24" s="209">
        <v>0</v>
      </c>
      <c r="JD24" s="209">
        <v>0</v>
      </c>
      <c r="JE24" s="209">
        <v>0</v>
      </c>
      <c r="JF24" s="209">
        <v>0</v>
      </c>
      <c r="JG24" s="209">
        <v>0</v>
      </c>
      <c r="JH24" s="209">
        <v>0</v>
      </c>
      <c r="JI24" s="209">
        <v>0</v>
      </c>
      <c r="JJ24" s="209">
        <v>0</v>
      </c>
      <c r="JK24" s="209">
        <v>5046.5600000000004</v>
      </c>
      <c r="JL24" s="199"/>
      <c r="JM24" s="210">
        <v>291</v>
      </c>
      <c r="JN24" s="181"/>
      <c r="JO24" s="64">
        <f t="shared" si="94"/>
        <v>5046.5599999999995</v>
      </c>
      <c r="JP24" s="209">
        <v>150.07</v>
      </c>
      <c r="JQ24" s="209">
        <v>3500</v>
      </c>
      <c r="JR24" s="209">
        <v>0</v>
      </c>
      <c r="JS24" s="209">
        <v>0</v>
      </c>
      <c r="JT24" s="209">
        <v>0</v>
      </c>
      <c r="JU24" s="209">
        <v>0</v>
      </c>
      <c r="JV24" s="209">
        <v>0</v>
      </c>
      <c r="JW24" s="209">
        <v>0</v>
      </c>
      <c r="JX24" s="209">
        <v>0</v>
      </c>
      <c r="JY24" s="209">
        <v>0</v>
      </c>
      <c r="JZ24" s="211">
        <f t="shared" si="95"/>
        <v>3650.07</v>
      </c>
      <c r="KA24" s="202"/>
      <c r="KB24" s="202"/>
      <c r="KC24" s="65">
        <f t="shared" si="96"/>
        <v>101.79258578873099</v>
      </c>
      <c r="KD24" s="65">
        <f t="shared" si="97"/>
        <v>0</v>
      </c>
      <c r="KE24" s="65"/>
      <c r="KF24" s="65">
        <v>20</v>
      </c>
      <c r="KG24" s="202"/>
      <c r="KH24" s="65">
        <v>5</v>
      </c>
      <c r="KI24" s="65">
        <f t="shared" si="151"/>
        <v>543.39953271028037</v>
      </c>
      <c r="KJ24" s="202"/>
      <c r="KK24" s="201">
        <v>993.46</v>
      </c>
      <c r="KL24" s="66">
        <f t="shared" si="152"/>
        <v>497.32093457943921</v>
      </c>
      <c r="KM24" s="203"/>
      <c r="KN24" s="66">
        <f t="shared" si="99"/>
        <v>149.19628037383177</v>
      </c>
      <c r="KO24" s="67">
        <f t="shared" si="27"/>
        <v>646.51721495327092</v>
      </c>
      <c r="KP24" s="67">
        <f t="shared" si="28"/>
        <v>1639.977214953271</v>
      </c>
      <c r="KQ24" s="68">
        <f t="shared" si="29"/>
        <v>2010.0927850467292</v>
      </c>
      <c r="KR24" s="209">
        <v>2076.75</v>
      </c>
      <c r="KS24" s="209">
        <v>3992.97</v>
      </c>
      <c r="KT24" s="209">
        <v>0</v>
      </c>
      <c r="KU24" s="209">
        <v>0</v>
      </c>
      <c r="KV24" s="209">
        <v>0</v>
      </c>
      <c r="KW24" s="209">
        <v>0</v>
      </c>
      <c r="KX24" s="209">
        <v>0</v>
      </c>
      <c r="KY24" s="209">
        <v>29.3</v>
      </c>
      <c r="KZ24" s="209">
        <v>0</v>
      </c>
      <c r="LA24" s="209">
        <v>0</v>
      </c>
      <c r="LB24" s="209">
        <v>6099.02</v>
      </c>
      <c r="LC24" s="199"/>
      <c r="LD24" s="210">
        <v>301</v>
      </c>
      <c r="LE24" s="181" t="s">
        <v>275</v>
      </c>
      <c r="LF24" s="64">
        <f t="shared" si="101"/>
        <v>6099.0199999999995</v>
      </c>
      <c r="LG24" s="209">
        <v>172.87</v>
      </c>
      <c r="LH24" s="209">
        <v>3500</v>
      </c>
      <c r="LI24" s="209">
        <v>0</v>
      </c>
      <c r="LJ24" s="209">
        <v>0</v>
      </c>
      <c r="LK24" s="209">
        <v>0</v>
      </c>
      <c r="LL24" s="209">
        <v>0</v>
      </c>
      <c r="LM24" s="209">
        <v>0</v>
      </c>
      <c r="LN24" s="209">
        <v>2.0299999999999998</v>
      </c>
      <c r="LO24" s="209">
        <v>0</v>
      </c>
      <c r="LP24" s="209">
        <v>0</v>
      </c>
      <c r="LQ24" s="211">
        <f t="shared" si="102"/>
        <v>3674.9</v>
      </c>
      <c r="LR24" s="202"/>
      <c r="LS24" s="202"/>
      <c r="LT24" s="65">
        <f t="shared" si="103"/>
        <v>62.180288929866364</v>
      </c>
      <c r="LU24" s="65">
        <f t="shared" si="104"/>
        <v>0</v>
      </c>
      <c r="LV24" s="65"/>
      <c r="LW24" s="65">
        <v>20</v>
      </c>
      <c r="LX24" s="202"/>
      <c r="LY24" s="65">
        <v>5</v>
      </c>
      <c r="LZ24" s="65">
        <f t="shared" si="153"/>
        <v>508.03738317757012</v>
      </c>
      <c r="MA24" s="202"/>
      <c r="MB24" s="64">
        <f t="shared" si="30"/>
        <v>595.21767210743644</v>
      </c>
      <c r="MC24" s="66">
        <f t="shared" si="154"/>
        <v>593.54906542056074</v>
      </c>
      <c r="MD24" s="203"/>
      <c r="ME24" s="66">
        <f t="shared" si="106"/>
        <v>178.06471962616823</v>
      </c>
      <c r="MF24" s="67">
        <f t="shared" si="31"/>
        <v>771.61378504672894</v>
      </c>
      <c r="MG24" s="67">
        <f t="shared" si="32"/>
        <v>1366.8314571541655</v>
      </c>
      <c r="MH24" s="68">
        <f t="shared" si="33"/>
        <v>2308.0685428458346</v>
      </c>
      <c r="MI24" s="209">
        <v>760.15</v>
      </c>
      <c r="MJ24" s="209">
        <v>1404.96</v>
      </c>
      <c r="MK24" s="209">
        <v>0</v>
      </c>
      <c r="ML24" s="209">
        <v>0</v>
      </c>
      <c r="MM24" s="209">
        <v>0</v>
      </c>
      <c r="MN24" s="209">
        <v>0</v>
      </c>
      <c r="MO24" s="209">
        <v>0</v>
      </c>
      <c r="MP24" s="209">
        <v>0</v>
      </c>
      <c r="MQ24" s="209">
        <v>0</v>
      </c>
      <c r="MR24" s="209">
        <v>0</v>
      </c>
      <c r="MS24" s="209">
        <v>2165.11</v>
      </c>
      <c r="MT24" s="199"/>
      <c r="MU24" s="210">
        <v>120</v>
      </c>
      <c r="MV24" s="181" t="s">
        <v>275</v>
      </c>
      <c r="MW24" s="64">
        <f t="shared" si="108"/>
        <v>2165.11</v>
      </c>
      <c r="MX24" s="209">
        <v>63.28</v>
      </c>
      <c r="MY24" s="209">
        <v>3500</v>
      </c>
      <c r="MZ24" s="209">
        <v>0</v>
      </c>
      <c r="NA24" s="209">
        <v>0</v>
      </c>
      <c r="NB24" s="209">
        <v>0</v>
      </c>
      <c r="NC24" s="209">
        <v>0</v>
      </c>
      <c r="ND24" s="209">
        <v>0</v>
      </c>
      <c r="NE24" s="209">
        <v>0</v>
      </c>
      <c r="NF24" s="209">
        <v>0</v>
      </c>
      <c r="NG24" s="209">
        <v>0</v>
      </c>
      <c r="NH24" s="211">
        <f t="shared" si="109"/>
        <v>3563.28</v>
      </c>
      <c r="NI24" s="202"/>
      <c r="NJ24" s="202"/>
      <c r="NK24" s="65">
        <f t="shared" si="110"/>
        <v>0</v>
      </c>
      <c r="NL24" s="65">
        <f t="shared" si="111"/>
        <v>0</v>
      </c>
      <c r="NM24" s="202"/>
      <c r="NN24" s="202"/>
      <c r="NO24" s="202"/>
      <c r="NP24" s="202"/>
      <c r="NQ24" s="65">
        <f t="shared" si="155"/>
        <v>469.67889908256882</v>
      </c>
      <c r="NR24" s="202"/>
      <c r="NS24" s="201"/>
      <c r="NT24" s="66">
        <f t="shared" si="113"/>
        <v>723.04816513761466</v>
      </c>
      <c r="NU24" s="203"/>
      <c r="NV24" s="66">
        <f t="shared" si="114"/>
        <v>216.9144495412844</v>
      </c>
      <c r="NW24" s="67">
        <f t="shared" si="35"/>
        <v>939.96261467889906</v>
      </c>
      <c r="NX24" s="67">
        <f t="shared" si="36"/>
        <v>939.96261467889906</v>
      </c>
      <c r="NY24" s="68">
        <f t="shared" si="37"/>
        <v>2623.317385321101</v>
      </c>
      <c r="NZ24" s="209">
        <v>3495.19</v>
      </c>
      <c r="OA24" s="209">
        <v>3538.33</v>
      </c>
      <c r="OB24" s="209">
        <v>19.399999999999999</v>
      </c>
      <c r="OC24" s="209">
        <v>0</v>
      </c>
      <c r="OD24" s="209">
        <v>0</v>
      </c>
      <c r="OE24" s="209">
        <v>0</v>
      </c>
      <c r="OF24" s="209">
        <v>0</v>
      </c>
      <c r="OG24" s="209">
        <v>0</v>
      </c>
      <c r="OH24" s="209">
        <v>0</v>
      </c>
      <c r="OI24" s="209">
        <v>0</v>
      </c>
      <c r="OJ24" s="209">
        <v>7052.92</v>
      </c>
      <c r="OK24" s="178">
        <f t="shared" si="115"/>
        <v>0</v>
      </c>
      <c r="OL24" s="210">
        <v>370</v>
      </c>
      <c r="OM24" s="181" t="s">
        <v>275</v>
      </c>
      <c r="ON24" s="64">
        <f t="shared" si="116"/>
        <v>7052.92</v>
      </c>
      <c r="OO24" s="209">
        <v>290.94</v>
      </c>
      <c r="OP24" s="209">
        <v>3500</v>
      </c>
      <c r="OQ24" s="209">
        <v>1.24</v>
      </c>
      <c r="OR24" s="209">
        <v>0</v>
      </c>
      <c r="OS24" s="209">
        <v>0</v>
      </c>
      <c r="OT24" s="209">
        <v>0</v>
      </c>
      <c r="OU24" s="209">
        <v>0</v>
      </c>
      <c r="OV24" s="209">
        <v>0</v>
      </c>
      <c r="OW24" s="209">
        <v>0</v>
      </c>
      <c r="OX24" s="209">
        <v>0</v>
      </c>
      <c r="OY24" s="211">
        <f t="shared" si="117"/>
        <v>3792.18</v>
      </c>
      <c r="OZ24" s="202"/>
      <c r="PA24" s="202"/>
      <c r="PB24" s="65">
        <f t="shared" si="118"/>
        <v>152.50712863784261</v>
      </c>
      <c r="PC24" s="65">
        <f t="shared" si="119"/>
        <v>0</v>
      </c>
      <c r="PD24" s="65"/>
      <c r="PE24" s="65">
        <v>20</v>
      </c>
      <c r="PF24" s="65">
        <f t="shared" si="121"/>
        <v>32.880000000000003</v>
      </c>
      <c r="PG24" s="65">
        <v>5</v>
      </c>
      <c r="PH24" s="65">
        <f t="shared" si="156"/>
        <v>495.2049090909091</v>
      </c>
      <c r="PI24" s="202"/>
      <c r="PJ24" s="64">
        <f t="shared" si="38"/>
        <v>705.59203772875173</v>
      </c>
      <c r="PK24" s="66">
        <f t="shared" si="157"/>
        <v>643.25572727272731</v>
      </c>
      <c r="PL24" s="203"/>
      <c r="PM24" s="66">
        <f t="shared" si="122"/>
        <v>192.9767181818182</v>
      </c>
      <c r="PN24" s="67">
        <f t="shared" si="39"/>
        <v>836.23244545454554</v>
      </c>
      <c r="PO24" s="67">
        <f t="shared" si="40"/>
        <v>1541.8244831832972</v>
      </c>
      <c r="PP24" s="68">
        <f t="shared" si="41"/>
        <v>2250.3555168167027</v>
      </c>
      <c r="PQ24" s="209">
        <v>882.92</v>
      </c>
      <c r="PR24" s="209">
        <v>2146.46</v>
      </c>
      <c r="PS24" s="209">
        <v>0</v>
      </c>
      <c r="PT24" s="209">
        <v>0</v>
      </c>
      <c r="PU24" s="209">
        <v>0</v>
      </c>
      <c r="PV24" s="209">
        <v>0</v>
      </c>
      <c r="PW24" s="209">
        <v>0</v>
      </c>
      <c r="PX24" s="209">
        <v>0</v>
      </c>
      <c r="PY24" s="209">
        <v>0</v>
      </c>
      <c r="PZ24" s="209">
        <v>0</v>
      </c>
      <c r="QA24" s="209">
        <v>3029.38</v>
      </c>
      <c r="QB24" s="199"/>
      <c r="QC24" s="210">
        <v>179</v>
      </c>
      <c r="QD24" s="181" t="s">
        <v>275</v>
      </c>
      <c r="QE24" s="64">
        <f t="shared" si="124"/>
        <v>3029.38</v>
      </c>
      <c r="QF24" s="209">
        <v>73.5</v>
      </c>
      <c r="QG24" s="209">
        <v>3500</v>
      </c>
      <c r="QH24" s="209">
        <v>0</v>
      </c>
      <c r="QI24" s="209">
        <v>0</v>
      </c>
      <c r="QJ24" s="209">
        <v>0</v>
      </c>
      <c r="QK24" s="209">
        <v>0</v>
      </c>
      <c r="QL24" s="209">
        <v>0</v>
      </c>
      <c r="QM24" s="209">
        <v>0</v>
      </c>
      <c r="QN24" s="209">
        <v>0</v>
      </c>
      <c r="QO24" s="209">
        <v>0</v>
      </c>
      <c r="QP24" s="211">
        <f t="shared" si="125"/>
        <v>3573.5</v>
      </c>
      <c r="QQ24" s="202"/>
      <c r="QR24" s="202"/>
      <c r="QS24" s="65">
        <f t="shared" si="126"/>
        <v>35.610379831583835</v>
      </c>
      <c r="QT24" s="65">
        <f t="shared" si="127"/>
        <v>0</v>
      </c>
      <c r="QU24" s="65"/>
      <c r="QV24" s="65">
        <v>20</v>
      </c>
      <c r="QW24" s="65">
        <f t="shared" si="129"/>
        <v>18.861818181818183</v>
      </c>
      <c r="QX24" s="65">
        <v>5</v>
      </c>
      <c r="QY24" s="65">
        <f t="shared" si="158"/>
        <v>428.14772727272725</v>
      </c>
      <c r="QZ24" s="202"/>
      <c r="RA24" s="201">
        <v>953.98</v>
      </c>
      <c r="RB24" s="66">
        <f t="shared" si="130"/>
        <v>619.2640909090909</v>
      </c>
      <c r="RC24" s="203"/>
      <c r="RD24" s="66">
        <f t="shared" si="131"/>
        <v>185.77922727272727</v>
      </c>
      <c r="RE24" s="67">
        <f t="shared" si="43"/>
        <v>805.04331818181822</v>
      </c>
      <c r="RF24" s="67">
        <f t="shared" si="44"/>
        <v>1759.0233181818182</v>
      </c>
      <c r="RG24" s="68">
        <f t="shared" si="45"/>
        <v>1814.4766818181818</v>
      </c>
      <c r="RH24" s="205">
        <v>321.16000000000003</v>
      </c>
      <c r="RI24" s="205">
        <v>1260.23</v>
      </c>
      <c r="RJ24" s="205">
        <v>0</v>
      </c>
      <c r="RK24" s="205">
        <v>0</v>
      </c>
      <c r="RL24" s="205">
        <v>0</v>
      </c>
      <c r="RM24" s="205">
        <v>0</v>
      </c>
      <c r="RN24" s="205">
        <v>0</v>
      </c>
      <c r="RO24" s="205">
        <v>0</v>
      </c>
      <c r="RP24" s="205">
        <v>0</v>
      </c>
      <c r="RQ24" s="205">
        <v>0</v>
      </c>
      <c r="RR24" s="205">
        <v>1581.39</v>
      </c>
      <c r="RS24" s="199"/>
      <c r="RT24" s="206">
        <v>101</v>
      </c>
      <c r="RU24" s="181" t="s">
        <v>275</v>
      </c>
      <c r="RV24" s="213">
        <v>1581.39</v>
      </c>
      <c r="RW24" s="209">
        <v>26.73</v>
      </c>
      <c r="RX24" s="209">
        <v>3500</v>
      </c>
      <c r="RY24" s="209">
        <v>0</v>
      </c>
      <c r="RZ24" s="209">
        <v>0</v>
      </c>
      <c r="SA24" s="209">
        <v>0</v>
      </c>
      <c r="SB24" s="209">
        <v>0</v>
      </c>
      <c r="SC24" s="209">
        <v>0</v>
      </c>
      <c r="SD24" s="209">
        <v>0</v>
      </c>
      <c r="SE24" s="209">
        <v>0</v>
      </c>
      <c r="SF24" s="209">
        <v>0</v>
      </c>
      <c r="SG24" s="211">
        <v>3526.73</v>
      </c>
      <c r="SH24" s="202"/>
      <c r="SI24" s="202"/>
      <c r="SJ24" s="65">
        <f t="shared" si="134"/>
        <v>15.540170953594904</v>
      </c>
      <c r="SK24" s="65">
        <f t="shared" si="135"/>
        <v>0</v>
      </c>
      <c r="SL24" s="65">
        <f t="shared" si="136"/>
        <v>866.66666666666663</v>
      </c>
      <c r="SM24" s="65">
        <v>20</v>
      </c>
      <c r="SN24" s="65">
        <f t="shared" si="137"/>
        <v>495.92920353982299</v>
      </c>
      <c r="SO24" s="65">
        <v>5</v>
      </c>
      <c r="SP24" s="65">
        <f t="shared" si="159"/>
        <v>428.52876106194691</v>
      </c>
      <c r="SQ24" s="202"/>
      <c r="SR24" s="201">
        <v>1408.13</v>
      </c>
      <c r="SS24" s="66">
        <f t="shared" si="160"/>
        <v>596.28469026548669</v>
      </c>
      <c r="ST24" s="203"/>
      <c r="SU24" s="66">
        <f t="shared" si="138"/>
        <v>178.885407079646</v>
      </c>
      <c r="SV24" s="204"/>
      <c r="SW24" s="67">
        <f t="shared" si="48"/>
        <v>1408.13</v>
      </c>
      <c r="SX24" s="68">
        <f t="shared" si="49"/>
        <v>2118.6</v>
      </c>
      <c r="SY24" s="64">
        <f t="shared" si="139"/>
        <v>26377.84</v>
      </c>
      <c r="SZ24" s="211">
        <f t="shared" si="140"/>
        <v>24061</v>
      </c>
      <c r="TA24" s="67">
        <f t="shared" si="141"/>
        <v>8655.7490881514514</v>
      </c>
      <c r="TB24" s="68">
        <f t="shared" si="142"/>
        <v>15405.250911848549</v>
      </c>
      <c r="TC24" s="264"/>
      <c r="TD24" s="265"/>
      <c r="TE24" s="265"/>
    </row>
    <row r="25" spans="1:525">
      <c r="A25" s="173" t="s">
        <v>472</v>
      </c>
      <c r="B25" s="175" t="s">
        <v>486</v>
      </c>
      <c r="C25" s="181"/>
      <c r="D25" s="199"/>
      <c r="E25" s="199"/>
      <c r="F25" s="199"/>
      <c r="G25" s="199"/>
      <c r="H25" s="199"/>
      <c r="I25" s="199"/>
      <c r="J25" s="199"/>
      <c r="K25" s="199"/>
      <c r="L25" s="199"/>
      <c r="M25" s="200"/>
      <c r="N25" s="199"/>
      <c r="O25" s="199"/>
      <c r="P25" s="181"/>
      <c r="Q25" s="64">
        <f t="shared" si="0"/>
        <v>0</v>
      </c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64">
        <f t="shared" si="50"/>
        <v>0</v>
      </c>
      <c r="AC25" s="202"/>
      <c r="AD25" s="202"/>
      <c r="AE25" s="65">
        <f t="shared" si="51"/>
        <v>0</v>
      </c>
      <c r="AF25" s="202"/>
      <c r="AG25" s="202"/>
      <c r="AH25" s="202"/>
      <c r="AI25" s="202"/>
      <c r="AJ25" s="202"/>
      <c r="AK25" s="202"/>
      <c r="AL25" s="202"/>
      <c r="AM25" s="64">
        <f t="shared" si="2"/>
        <v>0</v>
      </c>
      <c r="AN25" s="203"/>
      <c r="AO25" s="203"/>
      <c r="AP25" s="66">
        <f t="shared" si="54"/>
        <v>0</v>
      </c>
      <c r="AQ25" s="67">
        <f t="shared" si="3"/>
        <v>0</v>
      </c>
      <c r="AR25" s="67">
        <f t="shared" si="4"/>
        <v>0</v>
      </c>
      <c r="AS25" s="68">
        <f t="shared" si="5"/>
        <v>0</v>
      </c>
      <c r="AT25" s="199"/>
      <c r="AU25" s="199"/>
      <c r="AV25" s="199"/>
      <c r="AW25" s="199"/>
      <c r="AX25" s="199"/>
      <c r="AY25" s="199"/>
      <c r="AZ25" s="199"/>
      <c r="BA25" s="199"/>
      <c r="BB25" s="199"/>
      <c r="BC25" s="200"/>
      <c r="BD25" s="199"/>
      <c r="BE25" s="199"/>
      <c r="BF25" s="181"/>
      <c r="BG25" s="181"/>
      <c r="BH25" s="64">
        <f t="shared" si="56"/>
        <v>0</v>
      </c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64">
        <f t="shared" si="57"/>
        <v>0</v>
      </c>
      <c r="BT25" s="202"/>
      <c r="BU25" s="202"/>
      <c r="BV25" s="65">
        <f t="shared" si="58"/>
        <v>0</v>
      </c>
      <c r="BW25" s="65">
        <f t="shared" si="59"/>
        <v>0</v>
      </c>
      <c r="BX25" s="202"/>
      <c r="BY25" s="202"/>
      <c r="BZ25" s="202"/>
      <c r="CA25" s="202"/>
      <c r="CB25" s="202"/>
      <c r="CC25" s="202"/>
      <c r="CD25" s="201"/>
      <c r="CE25" s="66"/>
      <c r="CF25" s="203"/>
      <c r="CG25" s="66">
        <f t="shared" si="62"/>
        <v>0</v>
      </c>
      <c r="CH25" s="204"/>
      <c r="CI25" s="67">
        <f t="shared" si="8"/>
        <v>0</v>
      </c>
      <c r="CJ25" s="68">
        <f t="shared" si="9"/>
        <v>0</v>
      </c>
      <c r="CK25" s="199"/>
      <c r="CL25" s="199"/>
      <c r="CM25" s="199"/>
      <c r="CN25" s="199"/>
      <c r="CO25" s="199"/>
      <c r="CP25" s="199"/>
      <c r="CQ25" s="199"/>
      <c r="CR25" s="199"/>
      <c r="CS25" s="199"/>
      <c r="CT25" s="200"/>
      <c r="CU25" s="199"/>
      <c r="CV25" s="199"/>
      <c r="CW25" s="181"/>
      <c r="CX25" s="181"/>
      <c r="CY25" s="64">
        <f t="shared" si="64"/>
        <v>0</v>
      </c>
      <c r="CZ25" s="199"/>
      <c r="DA25" s="199"/>
      <c r="DB25" s="199"/>
      <c r="DC25" s="199"/>
      <c r="DD25" s="199"/>
      <c r="DE25" s="199"/>
      <c r="DF25" s="199"/>
      <c r="DG25" s="199"/>
      <c r="DH25" s="199"/>
      <c r="DI25" s="199"/>
      <c r="DJ25" s="211">
        <f t="shared" si="65"/>
        <v>0</v>
      </c>
      <c r="DK25" s="202"/>
      <c r="DL25" s="202"/>
      <c r="DM25" s="65">
        <f t="shared" si="66"/>
        <v>0</v>
      </c>
      <c r="DN25" s="65">
        <f t="shared" si="67"/>
        <v>0</v>
      </c>
      <c r="DO25" s="202"/>
      <c r="DP25" s="202"/>
      <c r="DQ25" s="202"/>
      <c r="DR25" s="202"/>
      <c r="DS25" s="202"/>
      <c r="DT25" s="202"/>
      <c r="DU25" s="64">
        <f t="shared" si="10"/>
        <v>0</v>
      </c>
      <c r="DV25" s="66"/>
      <c r="DW25" s="203"/>
      <c r="DX25" s="66">
        <f t="shared" si="68"/>
        <v>0</v>
      </c>
      <c r="DY25" s="67">
        <f t="shared" si="11"/>
        <v>0</v>
      </c>
      <c r="DZ25" s="67">
        <f t="shared" si="12"/>
        <v>0</v>
      </c>
      <c r="EA25" s="68">
        <f t="shared" si="13"/>
        <v>0</v>
      </c>
      <c r="EB25" s="199"/>
      <c r="EC25" s="199"/>
      <c r="ED25" s="199"/>
      <c r="EE25" s="199"/>
      <c r="EF25" s="199"/>
      <c r="EG25" s="199"/>
      <c r="EH25" s="199"/>
      <c r="EI25" s="199"/>
      <c r="EJ25" s="199"/>
      <c r="EK25" s="200"/>
      <c r="EL25" s="199"/>
      <c r="EM25" s="199"/>
      <c r="EN25" s="181"/>
      <c r="EO25" s="181"/>
      <c r="EP25" s="212">
        <f t="shared" si="70"/>
        <v>0</v>
      </c>
      <c r="EQ25" s="199"/>
      <c r="ER25" s="199"/>
      <c r="ES25" s="199"/>
      <c r="ET25" s="199"/>
      <c r="EU25" s="199"/>
      <c r="EV25" s="199"/>
      <c r="EW25" s="199"/>
      <c r="EX25" s="199"/>
      <c r="EY25" s="199"/>
      <c r="EZ25" s="199"/>
      <c r="FA25" s="64">
        <f t="shared" si="71"/>
        <v>0</v>
      </c>
      <c r="FB25" s="202"/>
      <c r="FC25" s="202"/>
      <c r="FD25" s="65">
        <f t="shared" si="72"/>
        <v>0</v>
      </c>
      <c r="FE25" s="65">
        <f t="shared" si="73"/>
        <v>0</v>
      </c>
      <c r="FF25" s="202"/>
      <c r="FG25" s="202"/>
      <c r="FH25" s="65"/>
      <c r="FI25" s="202"/>
      <c r="FJ25" s="65"/>
      <c r="FK25" s="202"/>
      <c r="FL25" s="64">
        <f t="shared" si="14"/>
        <v>0</v>
      </c>
      <c r="FM25" s="66"/>
      <c r="FN25" s="203"/>
      <c r="FO25" s="66">
        <f t="shared" si="76"/>
        <v>0</v>
      </c>
      <c r="FP25" s="204"/>
      <c r="FQ25" s="67">
        <f t="shared" si="16"/>
        <v>0</v>
      </c>
      <c r="FR25" s="68">
        <f t="shared" si="17"/>
        <v>0</v>
      </c>
      <c r="FS25" s="199"/>
      <c r="FT25" s="199"/>
      <c r="FU25" s="199"/>
      <c r="FV25" s="199"/>
      <c r="FW25" s="199"/>
      <c r="FX25" s="199"/>
      <c r="FY25" s="199"/>
      <c r="FZ25" s="199"/>
      <c r="GA25" s="199"/>
      <c r="GB25" s="200"/>
      <c r="GC25" s="199"/>
      <c r="GD25" s="199"/>
      <c r="GE25" s="181"/>
      <c r="GF25" s="181"/>
      <c r="GG25" s="64">
        <f t="shared" si="78"/>
        <v>0</v>
      </c>
      <c r="GH25" s="199"/>
      <c r="GI25" s="199"/>
      <c r="GJ25" s="199"/>
      <c r="GK25" s="199"/>
      <c r="GL25" s="199"/>
      <c r="GM25" s="199"/>
      <c r="GN25" s="199"/>
      <c r="GO25" s="199"/>
      <c r="GP25" s="199"/>
      <c r="GQ25" s="199"/>
      <c r="GR25" s="211">
        <f t="shared" si="79"/>
        <v>0</v>
      </c>
      <c r="GS25" s="202"/>
      <c r="GT25" s="202"/>
      <c r="GU25" s="65">
        <f t="shared" si="80"/>
        <v>0</v>
      </c>
      <c r="GV25" s="65">
        <f t="shared" si="81"/>
        <v>0</v>
      </c>
      <c r="GW25" s="202"/>
      <c r="GX25" s="202"/>
      <c r="GY25" s="65"/>
      <c r="GZ25" s="202"/>
      <c r="HA25" s="65"/>
      <c r="HB25" s="202"/>
      <c r="HC25" s="201"/>
      <c r="HD25" s="66"/>
      <c r="HE25" s="203"/>
      <c r="HF25" s="66">
        <f t="shared" si="84"/>
        <v>0</v>
      </c>
      <c r="HG25" s="67">
        <f t="shared" si="19"/>
        <v>0</v>
      </c>
      <c r="HH25" s="67">
        <f t="shared" si="20"/>
        <v>0</v>
      </c>
      <c r="HI25" s="68">
        <f t="shared" si="21"/>
        <v>0</v>
      </c>
      <c r="HJ25" s="205">
        <v>7834.35</v>
      </c>
      <c r="HK25" s="205">
        <v>10197.76</v>
      </c>
      <c r="HL25" s="205">
        <v>0</v>
      </c>
      <c r="HM25" s="205">
        <v>0</v>
      </c>
      <c r="HN25" s="205">
        <v>0</v>
      </c>
      <c r="HO25" s="205">
        <v>4569.2</v>
      </c>
      <c r="HP25" s="205">
        <v>0</v>
      </c>
      <c r="HQ25" s="205">
        <v>0</v>
      </c>
      <c r="HR25" s="205">
        <v>0</v>
      </c>
      <c r="HS25" s="205">
        <v>0</v>
      </c>
      <c r="HT25" s="205">
        <v>22601.31</v>
      </c>
      <c r="HU25" s="199"/>
      <c r="HV25" s="206">
        <v>1634</v>
      </c>
      <c r="HW25" s="181" t="s">
        <v>275</v>
      </c>
      <c r="HX25" s="64">
        <f t="shared" si="86"/>
        <v>22601.31</v>
      </c>
      <c r="HY25" s="205">
        <v>652.13</v>
      </c>
      <c r="HZ25" s="205">
        <v>2216.67</v>
      </c>
      <c r="IA25" s="205">
        <v>0</v>
      </c>
      <c r="IB25" s="205">
        <v>0</v>
      </c>
      <c r="IC25" s="205">
        <v>0</v>
      </c>
      <c r="ID25" s="205">
        <v>296.77999999999997</v>
      </c>
      <c r="IE25" s="205">
        <v>0</v>
      </c>
      <c r="IF25" s="205">
        <v>0</v>
      </c>
      <c r="IG25" s="205">
        <v>0</v>
      </c>
      <c r="IH25" s="205">
        <v>0</v>
      </c>
      <c r="II25" s="214">
        <f t="shared" si="87"/>
        <v>3165.58</v>
      </c>
      <c r="IJ25" s="202"/>
      <c r="IK25" s="202"/>
      <c r="IL25" s="65">
        <f t="shared" si="88"/>
        <v>250.36503587267126</v>
      </c>
      <c r="IM25" s="65">
        <f t="shared" si="89"/>
        <v>0</v>
      </c>
      <c r="IN25" s="65"/>
      <c r="IO25" s="65">
        <v>20</v>
      </c>
      <c r="IP25" s="65">
        <f t="shared" si="91"/>
        <v>232.05714285714285</v>
      </c>
      <c r="IQ25" s="65">
        <v>5</v>
      </c>
      <c r="IR25" s="65">
        <f t="shared" si="149"/>
        <v>445.62857142857143</v>
      </c>
      <c r="IS25" s="202"/>
      <c r="IT25" s="201"/>
      <c r="IU25" s="66">
        <f t="shared" si="150"/>
        <v>538.79476190476191</v>
      </c>
      <c r="IV25" s="203"/>
      <c r="IW25" s="66">
        <f t="shared" si="92"/>
        <v>161.63842857142856</v>
      </c>
      <c r="IX25" s="204"/>
      <c r="IY25" s="67">
        <f t="shared" si="24"/>
        <v>0</v>
      </c>
      <c r="IZ25" s="68">
        <f t="shared" si="25"/>
        <v>3165.58</v>
      </c>
      <c r="JA25" s="209">
        <v>12730.02</v>
      </c>
      <c r="JB25" s="209">
        <v>19752.87</v>
      </c>
      <c r="JC25" s="209">
        <v>0</v>
      </c>
      <c r="JD25" s="209">
        <v>0</v>
      </c>
      <c r="JE25" s="209">
        <v>70.22</v>
      </c>
      <c r="JF25" s="209">
        <v>13647.8</v>
      </c>
      <c r="JG25" s="209">
        <v>0</v>
      </c>
      <c r="JH25" s="209">
        <v>0</v>
      </c>
      <c r="JI25" s="209">
        <v>0</v>
      </c>
      <c r="JJ25" s="209">
        <v>0</v>
      </c>
      <c r="JK25" s="209">
        <v>46200.91</v>
      </c>
      <c r="JL25" s="199"/>
      <c r="JM25" s="210">
        <v>3249</v>
      </c>
      <c r="JN25" s="181"/>
      <c r="JO25" s="64">
        <f t="shared" si="94"/>
        <v>46200.91</v>
      </c>
      <c r="JP25" s="209">
        <v>1059.6600000000001</v>
      </c>
      <c r="JQ25" s="209">
        <v>3500</v>
      </c>
      <c r="JR25" s="209">
        <v>0</v>
      </c>
      <c r="JS25" s="209">
        <v>0</v>
      </c>
      <c r="JT25" s="209">
        <v>4.55</v>
      </c>
      <c r="JU25" s="209">
        <v>886.45</v>
      </c>
      <c r="JV25" s="209">
        <v>0</v>
      </c>
      <c r="JW25" s="209">
        <v>0</v>
      </c>
      <c r="JX25" s="209">
        <v>0</v>
      </c>
      <c r="JY25" s="209">
        <v>0</v>
      </c>
      <c r="JZ25" s="211">
        <f t="shared" si="95"/>
        <v>5450.66</v>
      </c>
      <c r="KA25" s="202"/>
      <c r="KB25" s="202"/>
      <c r="KC25" s="65">
        <f t="shared" si="96"/>
        <v>931.9041277013331</v>
      </c>
      <c r="KD25" s="65">
        <f t="shared" si="97"/>
        <v>0</v>
      </c>
      <c r="KE25" s="65"/>
      <c r="KF25" s="65">
        <v>20</v>
      </c>
      <c r="KG25" s="202"/>
      <c r="KH25" s="65">
        <v>5</v>
      </c>
      <c r="KI25" s="65">
        <f t="shared" si="151"/>
        <v>543.39953271028037</v>
      </c>
      <c r="KJ25" s="202"/>
      <c r="KK25" s="201">
        <v>1823.57</v>
      </c>
      <c r="KL25" s="66">
        <f t="shared" si="152"/>
        <v>497.32093457943921</v>
      </c>
      <c r="KM25" s="203"/>
      <c r="KN25" s="66">
        <f t="shared" si="99"/>
        <v>149.19628037383177</v>
      </c>
      <c r="KO25" s="67">
        <f t="shared" si="27"/>
        <v>646.51721495327092</v>
      </c>
      <c r="KP25" s="67">
        <f t="shared" si="28"/>
        <v>2470.0872149532706</v>
      </c>
      <c r="KQ25" s="68">
        <f t="shared" si="29"/>
        <v>2980.5727850467292</v>
      </c>
      <c r="KR25" s="209">
        <v>13682.63</v>
      </c>
      <c r="KS25" s="209">
        <v>21616.23</v>
      </c>
      <c r="KT25" s="209">
        <v>0</v>
      </c>
      <c r="KU25" s="209">
        <v>0</v>
      </c>
      <c r="KV25" s="209">
        <v>15</v>
      </c>
      <c r="KW25" s="209">
        <v>14595.2</v>
      </c>
      <c r="KX25" s="209">
        <v>0</v>
      </c>
      <c r="KY25" s="209">
        <v>0</v>
      </c>
      <c r="KZ25" s="209">
        <v>0</v>
      </c>
      <c r="LA25" s="209">
        <v>0</v>
      </c>
      <c r="LB25" s="209">
        <v>49909.06</v>
      </c>
      <c r="LC25" s="199"/>
      <c r="LD25" s="210">
        <v>3601</v>
      </c>
      <c r="LE25" s="181" t="s">
        <v>275</v>
      </c>
      <c r="LF25" s="64">
        <f t="shared" si="101"/>
        <v>49909.06</v>
      </c>
      <c r="LG25" s="209">
        <v>1138.96</v>
      </c>
      <c r="LH25" s="209">
        <v>3500</v>
      </c>
      <c r="LI25" s="209">
        <v>0</v>
      </c>
      <c r="LJ25" s="209">
        <v>0</v>
      </c>
      <c r="LK25" s="209">
        <v>0.97</v>
      </c>
      <c r="LL25" s="209">
        <v>947.98</v>
      </c>
      <c r="LM25" s="209">
        <v>0</v>
      </c>
      <c r="LN25" s="209">
        <v>0</v>
      </c>
      <c r="LO25" s="209">
        <v>0</v>
      </c>
      <c r="LP25" s="209">
        <v>0</v>
      </c>
      <c r="LQ25" s="211">
        <f t="shared" si="102"/>
        <v>5587.91</v>
      </c>
      <c r="LR25" s="202"/>
      <c r="LS25" s="202"/>
      <c r="LT25" s="65">
        <f t="shared" si="103"/>
        <v>508.82924978406953</v>
      </c>
      <c r="LU25" s="65">
        <f t="shared" si="104"/>
        <v>0</v>
      </c>
      <c r="LV25" s="65"/>
      <c r="LW25" s="65">
        <v>20</v>
      </c>
      <c r="LX25" s="202"/>
      <c r="LY25" s="65">
        <v>5</v>
      </c>
      <c r="LZ25" s="65">
        <f t="shared" si="153"/>
        <v>508.03738317757012</v>
      </c>
      <c r="MA25" s="202"/>
      <c r="MB25" s="64">
        <f t="shared" si="30"/>
        <v>1041.8666329616397</v>
      </c>
      <c r="MC25" s="66">
        <f t="shared" si="154"/>
        <v>593.54906542056074</v>
      </c>
      <c r="MD25" s="203"/>
      <c r="ME25" s="66">
        <f t="shared" si="106"/>
        <v>178.06471962616823</v>
      </c>
      <c r="MF25" s="67">
        <f t="shared" si="31"/>
        <v>771.61378504672894</v>
      </c>
      <c r="MG25" s="67">
        <f t="shared" si="32"/>
        <v>1813.4804180083686</v>
      </c>
      <c r="MH25" s="68">
        <f t="shared" si="33"/>
        <v>3774.4295819916315</v>
      </c>
      <c r="MI25" s="209">
        <v>7203.43</v>
      </c>
      <c r="MJ25" s="209">
        <v>15081.29</v>
      </c>
      <c r="MK25" s="209">
        <v>0</v>
      </c>
      <c r="ML25" s="209">
        <v>0</v>
      </c>
      <c r="MM25" s="209">
        <v>0</v>
      </c>
      <c r="MN25" s="209">
        <v>7802.95</v>
      </c>
      <c r="MO25" s="209">
        <v>0</v>
      </c>
      <c r="MP25" s="209">
        <v>0</v>
      </c>
      <c r="MQ25" s="209">
        <v>0</v>
      </c>
      <c r="MR25" s="209">
        <v>0</v>
      </c>
      <c r="MS25" s="209">
        <v>30087.67</v>
      </c>
      <c r="MT25" s="199"/>
      <c r="MU25" s="210">
        <v>2387</v>
      </c>
      <c r="MV25" s="181" t="s">
        <v>275</v>
      </c>
      <c r="MW25" s="64">
        <f t="shared" si="108"/>
        <v>30087.670000000002</v>
      </c>
      <c r="MX25" s="209">
        <v>599.63</v>
      </c>
      <c r="MY25" s="209">
        <v>3500</v>
      </c>
      <c r="MZ25" s="209">
        <v>0</v>
      </c>
      <c r="NA25" s="209">
        <v>0</v>
      </c>
      <c r="NB25" s="209">
        <v>0</v>
      </c>
      <c r="NC25" s="209">
        <v>506.82</v>
      </c>
      <c r="ND25" s="209">
        <v>0</v>
      </c>
      <c r="NE25" s="209">
        <v>0</v>
      </c>
      <c r="NF25" s="209">
        <v>0</v>
      </c>
      <c r="NG25" s="209">
        <v>0</v>
      </c>
      <c r="NH25" s="211">
        <f t="shared" si="109"/>
        <v>4606.45</v>
      </c>
      <c r="NI25" s="202"/>
      <c r="NJ25" s="202"/>
      <c r="NK25" s="65">
        <f t="shared" si="110"/>
        <v>0</v>
      </c>
      <c r="NL25" s="65">
        <f t="shared" si="111"/>
        <v>0</v>
      </c>
      <c r="NM25" s="202"/>
      <c r="NN25" s="202"/>
      <c r="NO25" s="202"/>
      <c r="NP25" s="202"/>
      <c r="NQ25" s="65">
        <f t="shared" si="155"/>
        <v>469.67889908256882</v>
      </c>
      <c r="NR25" s="202"/>
      <c r="NS25" s="201"/>
      <c r="NT25" s="66">
        <f t="shared" si="113"/>
        <v>723.04816513761466</v>
      </c>
      <c r="NU25" s="203"/>
      <c r="NV25" s="66">
        <f t="shared" si="114"/>
        <v>216.9144495412844</v>
      </c>
      <c r="NW25" s="67">
        <f t="shared" si="35"/>
        <v>939.96261467889906</v>
      </c>
      <c r="NX25" s="67">
        <f t="shared" si="36"/>
        <v>939.96261467889906</v>
      </c>
      <c r="NY25" s="68">
        <f t="shared" si="37"/>
        <v>3666.4873853211006</v>
      </c>
      <c r="NZ25" s="209">
        <v>6879.48</v>
      </c>
      <c r="OA25" s="209">
        <v>14177.04</v>
      </c>
      <c r="OB25" s="209">
        <v>0</v>
      </c>
      <c r="OC25" s="209">
        <v>0</v>
      </c>
      <c r="OD25" s="209">
        <v>0</v>
      </c>
      <c r="OE25" s="209">
        <v>7095</v>
      </c>
      <c r="OF25" s="209">
        <v>0</v>
      </c>
      <c r="OG25" s="209">
        <v>0</v>
      </c>
      <c r="OH25" s="209">
        <v>0</v>
      </c>
      <c r="OI25" s="209">
        <v>0</v>
      </c>
      <c r="OJ25" s="209">
        <v>28151.52</v>
      </c>
      <c r="OK25" s="178">
        <f t="shared" si="115"/>
        <v>0</v>
      </c>
      <c r="OL25" s="210">
        <v>2269</v>
      </c>
      <c r="OM25" s="181" t="s">
        <v>275</v>
      </c>
      <c r="ON25" s="64">
        <f t="shared" si="116"/>
        <v>28151.52</v>
      </c>
      <c r="OO25" s="209">
        <v>572.66</v>
      </c>
      <c r="OP25" s="209">
        <v>3500</v>
      </c>
      <c r="OQ25" s="209">
        <v>0</v>
      </c>
      <c r="OR25" s="209">
        <v>0</v>
      </c>
      <c r="OS25" s="209">
        <v>0</v>
      </c>
      <c r="OT25" s="209">
        <v>460.83</v>
      </c>
      <c r="OU25" s="209">
        <v>0</v>
      </c>
      <c r="OV25" s="209">
        <v>0</v>
      </c>
      <c r="OW25" s="209">
        <v>0</v>
      </c>
      <c r="OX25" s="209">
        <v>0</v>
      </c>
      <c r="OY25" s="211">
        <f t="shared" si="117"/>
        <v>4533.49</v>
      </c>
      <c r="OZ25" s="202"/>
      <c r="PA25" s="202"/>
      <c r="PB25" s="65">
        <f t="shared" si="118"/>
        <v>608.72765918099151</v>
      </c>
      <c r="PC25" s="65">
        <f t="shared" si="119"/>
        <v>0</v>
      </c>
      <c r="PD25" s="65"/>
      <c r="PE25" s="65">
        <v>20</v>
      </c>
      <c r="PF25" s="65">
        <f t="shared" si="121"/>
        <v>32.880000000000003</v>
      </c>
      <c r="PG25" s="65">
        <v>5</v>
      </c>
      <c r="PH25" s="65">
        <f t="shared" si="156"/>
        <v>495.2049090909091</v>
      </c>
      <c r="PI25" s="202"/>
      <c r="PJ25" s="64">
        <f t="shared" si="38"/>
        <v>1161.8125682719005</v>
      </c>
      <c r="PK25" s="66">
        <f t="shared" si="157"/>
        <v>643.25572727272731</v>
      </c>
      <c r="PL25" s="203"/>
      <c r="PM25" s="66">
        <f t="shared" si="122"/>
        <v>192.9767181818182</v>
      </c>
      <c r="PN25" s="67">
        <f t="shared" si="39"/>
        <v>836.23244545454554</v>
      </c>
      <c r="PO25" s="67">
        <f t="shared" si="40"/>
        <v>1998.0450137264461</v>
      </c>
      <c r="PP25" s="68">
        <f t="shared" si="41"/>
        <v>2535.4449862735537</v>
      </c>
      <c r="PQ25" s="209">
        <v>4674.59</v>
      </c>
      <c r="PR25" s="209">
        <v>10731.3</v>
      </c>
      <c r="PS25" s="209">
        <v>0</v>
      </c>
      <c r="PT25" s="209">
        <v>0</v>
      </c>
      <c r="PU25" s="209">
        <v>0</v>
      </c>
      <c r="PV25" s="209">
        <v>5072.8</v>
      </c>
      <c r="PW25" s="209">
        <v>0</v>
      </c>
      <c r="PX25" s="209">
        <v>0</v>
      </c>
      <c r="PY25" s="209">
        <v>0</v>
      </c>
      <c r="PZ25" s="209">
        <v>0</v>
      </c>
      <c r="QA25" s="209">
        <v>20478.689999999999</v>
      </c>
      <c r="QB25" s="199"/>
      <c r="QC25" s="210">
        <v>1743</v>
      </c>
      <c r="QD25" s="181" t="s">
        <v>275</v>
      </c>
      <c r="QE25" s="64">
        <f t="shared" si="124"/>
        <v>20478.689999999999</v>
      </c>
      <c r="QF25" s="209">
        <v>389.13</v>
      </c>
      <c r="QG25" s="209">
        <v>3500</v>
      </c>
      <c r="QH25" s="209">
        <v>0</v>
      </c>
      <c r="QI25" s="209">
        <v>0</v>
      </c>
      <c r="QJ25" s="209">
        <v>0</v>
      </c>
      <c r="QK25" s="209">
        <v>329.49</v>
      </c>
      <c r="QL25" s="209">
        <v>0</v>
      </c>
      <c r="QM25" s="209">
        <v>0</v>
      </c>
      <c r="QN25" s="209">
        <v>0</v>
      </c>
      <c r="QO25" s="209">
        <v>0</v>
      </c>
      <c r="QP25" s="211">
        <f t="shared" si="125"/>
        <v>4218.62</v>
      </c>
      <c r="QQ25" s="202"/>
      <c r="QR25" s="202"/>
      <c r="QS25" s="65">
        <f t="shared" si="126"/>
        <v>240.72712216798732</v>
      </c>
      <c r="QT25" s="65">
        <f t="shared" si="127"/>
        <v>0</v>
      </c>
      <c r="QU25" s="65"/>
      <c r="QV25" s="65">
        <v>20</v>
      </c>
      <c r="QW25" s="65">
        <f t="shared" si="129"/>
        <v>18.861818181818183</v>
      </c>
      <c r="QX25" s="65">
        <v>5</v>
      </c>
      <c r="QY25" s="65">
        <f t="shared" si="158"/>
        <v>428.14772727272725</v>
      </c>
      <c r="QZ25" s="202"/>
      <c r="RA25" s="201">
        <v>1204.29</v>
      </c>
      <c r="RB25" s="66">
        <f t="shared" si="130"/>
        <v>619.2640909090909</v>
      </c>
      <c r="RC25" s="203"/>
      <c r="RD25" s="66">
        <f t="shared" si="131"/>
        <v>185.77922727272727</v>
      </c>
      <c r="RE25" s="67">
        <f t="shared" si="43"/>
        <v>805.04331818181822</v>
      </c>
      <c r="RF25" s="67">
        <f t="shared" si="44"/>
        <v>2009.3333181818182</v>
      </c>
      <c r="RG25" s="68">
        <f t="shared" si="45"/>
        <v>2209.2866818181819</v>
      </c>
      <c r="RH25" s="205">
        <v>6432.89</v>
      </c>
      <c r="RI25" s="205">
        <v>12891.15</v>
      </c>
      <c r="RJ25" s="205">
        <v>0</v>
      </c>
      <c r="RK25" s="205">
        <v>0</v>
      </c>
      <c r="RL25" s="205">
        <v>0</v>
      </c>
      <c r="RM25" s="205">
        <v>5758.7</v>
      </c>
      <c r="RN25" s="205">
        <v>0</v>
      </c>
      <c r="RO25" s="205">
        <v>0</v>
      </c>
      <c r="RP25" s="205">
        <v>0</v>
      </c>
      <c r="RQ25" s="205">
        <v>0</v>
      </c>
      <c r="RR25" s="205">
        <v>25082.74</v>
      </c>
      <c r="RS25" s="199"/>
      <c r="RT25" s="206">
        <v>1946</v>
      </c>
      <c r="RU25" s="181" t="s">
        <v>275</v>
      </c>
      <c r="RV25" s="213">
        <v>25082.74</v>
      </c>
      <c r="RW25" s="209">
        <v>535.48</v>
      </c>
      <c r="RX25" s="209">
        <v>3500</v>
      </c>
      <c r="RY25" s="209">
        <v>0</v>
      </c>
      <c r="RZ25" s="209">
        <v>0</v>
      </c>
      <c r="SA25" s="209">
        <v>0</v>
      </c>
      <c r="SB25" s="209">
        <v>374.04</v>
      </c>
      <c r="SC25" s="209">
        <v>0</v>
      </c>
      <c r="SD25" s="209">
        <v>0</v>
      </c>
      <c r="SE25" s="209">
        <v>0</v>
      </c>
      <c r="SF25" s="209">
        <v>0</v>
      </c>
      <c r="SG25" s="211">
        <v>4409.5200000000004</v>
      </c>
      <c r="SH25" s="202"/>
      <c r="SI25" s="202"/>
      <c r="SJ25" s="65">
        <f t="shared" si="134"/>
        <v>246.48572938021175</v>
      </c>
      <c r="SK25" s="65">
        <f t="shared" si="135"/>
        <v>0</v>
      </c>
      <c r="SL25" s="65">
        <f t="shared" si="136"/>
        <v>866.66666666666663</v>
      </c>
      <c r="SM25" s="65">
        <v>20</v>
      </c>
      <c r="SN25" s="65">
        <f t="shared" si="137"/>
        <v>495.92920353982299</v>
      </c>
      <c r="SO25" s="65">
        <v>5</v>
      </c>
      <c r="SP25" s="65">
        <f t="shared" si="159"/>
        <v>428.52876106194691</v>
      </c>
      <c r="SQ25" s="202"/>
      <c r="SR25" s="201">
        <v>1713.33</v>
      </c>
      <c r="SS25" s="66">
        <f t="shared" si="160"/>
        <v>596.28469026548669</v>
      </c>
      <c r="ST25" s="203"/>
      <c r="SU25" s="66">
        <f t="shared" si="138"/>
        <v>178.885407079646</v>
      </c>
      <c r="SV25" s="204"/>
      <c r="SW25" s="67">
        <f t="shared" si="48"/>
        <v>1713.33</v>
      </c>
      <c r="SX25" s="68">
        <f t="shared" si="49"/>
        <v>2696.1900000000005</v>
      </c>
      <c r="SY25" s="64">
        <f t="shared" si="139"/>
        <v>222511.9</v>
      </c>
      <c r="SZ25" s="211">
        <f t="shared" si="140"/>
        <v>31972.229999999996</v>
      </c>
      <c r="TA25" s="67">
        <f t="shared" si="141"/>
        <v>10944.238579548803</v>
      </c>
      <c r="TB25" s="68">
        <f t="shared" si="142"/>
        <v>21027.991420451195</v>
      </c>
      <c r="TC25" s="264"/>
      <c r="TD25" s="265"/>
      <c r="TE25" s="265"/>
    </row>
    <row r="26" spans="1:525">
      <c r="A26" s="173" t="s">
        <v>473</v>
      </c>
      <c r="B26" s="175" t="s">
        <v>487</v>
      </c>
      <c r="C26" s="181"/>
      <c r="D26" s="199"/>
      <c r="E26" s="199"/>
      <c r="F26" s="199"/>
      <c r="G26" s="199"/>
      <c r="H26" s="199"/>
      <c r="I26" s="199"/>
      <c r="J26" s="199"/>
      <c r="K26" s="199"/>
      <c r="L26" s="199"/>
      <c r="M26" s="200"/>
      <c r="N26" s="199"/>
      <c r="O26" s="199"/>
      <c r="P26" s="181"/>
      <c r="Q26" s="64">
        <f t="shared" si="0"/>
        <v>0</v>
      </c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64">
        <f t="shared" si="50"/>
        <v>0</v>
      </c>
      <c r="AC26" s="202"/>
      <c r="AD26" s="202"/>
      <c r="AE26" s="65">
        <f t="shared" si="51"/>
        <v>0</v>
      </c>
      <c r="AF26" s="202"/>
      <c r="AG26" s="202"/>
      <c r="AH26" s="202"/>
      <c r="AI26" s="202"/>
      <c r="AJ26" s="202"/>
      <c r="AK26" s="202"/>
      <c r="AL26" s="202"/>
      <c r="AM26" s="64">
        <f t="shared" si="2"/>
        <v>0</v>
      </c>
      <c r="AN26" s="203"/>
      <c r="AO26" s="203"/>
      <c r="AP26" s="66">
        <f t="shared" si="54"/>
        <v>0</v>
      </c>
      <c r="AQ26" s="67">
        <f t="shared" si="3"/>
        <v>0</v>
      </c>
      <c r="AR26" s="67">
        <f t="shared" si="4"/>
        <v>0</v>
      </c>
      <c r="AS26" s="68">
        <f t="shared" si="5"/>
        <v>0</v>
      </c>
      <c r="AT26" s="199"/>
      <c r="AU26" s="199"/>
      <c r="AV26" s="199"/>
      <c r="AW26" s="199"/>
      <c r="AX26" s="199"/>
      <c r="AY26" s="199"/>
      <c r="AZ26" s="199"/>
      <c r="BA26" s="199"/>
      <c r="BB26" s="199"/>
      <c r="BC26" s="200"/>
      <c r="BD26" s="199"/>
      <c r="BE26" s="199"/>
      <c r="BF26" s="181"/>
      <c r="BG26" s="181"/>
      <c r="BH26" s="64">
        <f t="shared" si="56"/>
        <v>0</v>
      </c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64">
        <f t="shared" si="57"/>
        <v>0</v>
      </c>
      <c r="BT26" s="202"/>
      <c r="BU26" s="202"/>
      <c r="BV26" s="65">
        <f t="shared" si="58"/>
        <v>0</v>
      </c>
      <c r="BW26" s="65">
        <f t="shared" si="59"/>
        <v>0</v>
      </c>
      <c r="BX26" s="202"/>
      <c r="BY26" s="202"/>
      <c r="BZ26" s="202"/>
      <c r="CA26" s="202"/>
      <c r="CB26" s="202"/>
      <c r="CC26" s="202"/>
      <c r="CD26" s="201"/>
      <c r="CE26" s="66"/>
      <c r="CF26" s="203"/>
      <c r="CG26" s="66">
        <f t="shared" si="62"/>
        <v>0</v>
      </c>
      <c r="CH26" s="204"/>
      <c r="CI26" s="67">
        <f t="shared" si="8"/>
        <v>0</v>
      </c>
      <c r="CJ26" s="68">
        <f t="shared" si="9"/>
        <v>0</v>
      </c>
      <c r="CK26" s="199"/>
      <c r="CL26" s="199"/>
      <c r="CM26" s="199"/>
      <c r="CN26" s="199"/>
      <c r="CO26" s="199"/>
      <c r="CP26" s="199"/>
      <c r="CQ26" s="199"/>
      <c r="CR26" s="199"/>
      <c r="CS26" s="199"/>
      <c r="CT26" s="200"/>
      <c r="CU26" s="199"/>
      <c r="CV26" s="199"/>
      <c r="CW26" s="181"/>
      <c r="CX26" s="181"/>
      <c r="CY26" s="64">
        <f t="shared" si="64"/>
        <v>0</v>
      </c>
      <c r="CZ26" s="199"/>
      <c r="DA26" s="199"/>
      <c r="DB26" s="199"/>
      <c r="DC26" s="199"/>
      <c r="DD26" s="199"/>
      <c r="DE26" s="199"/>
      <c r="DF26" s="199"/>
      <c r="DG26" s="199"/>
      <c r="DH26" s="199"/>
      <c r="DI26" s="199"/>
      <c r="DJ26" s="211">
        <f t="shared" si="65"/>
        <v>0</v>
      </c>
      <c r="DK26" s="202"/>
      <c r="DL26" s="202"/>
      <c r="DM26" s="65">
        <f t="shared" si="66"/>
        <v>0</v>
      </c>
      <c r="DN26" s="65">
        <f t="shared" si="67"/>
        <v>0</v>
      </c>
      <c r="DO26" s="202"/>
      <c r="DP26" s="202"/>
      <c r="DQ26" s="202"/>
      <c r="DR26" s="202"/>
      <c r="DS26" s="202"/>
      <c r="DT26" s="202"/>
      <c r="DU26" s="64">
        <f t="shared" si="10"/>
        <v>0</v>
      </c>
      <c r="DV26" s="66"/>
      <c r="DW26" s="203"/>
      <c r="DX26" s="66">
        <f t="shared" si="68"/>
        <v>0</v>
      </c>
      <c r="DY26" s="67">
        <f t="shared" si="11"/>
        <v>0</v>
      </c>
      <c r="DZ26" s="67">
        <f t="shared" si="12"/>
        <v>0</v>
      </c>
      <c r="EA26" s="68">
        <f t="shared" si="13"/>
        <v>0</v>
      </c>
      <c r="EB26" s="199"/>
      <c r="EC26" s="199"/>
      <c r="ED26" s="199"/>
      <c r="EE26" s="199"/>
      <c r="EF26" s="199"/>
      <c r="EG26" s="199"/>
      <c r="EH26" s="199"/>
      <c r="EI26" s="199"/>
      <c r="EJ26" s="199"/>
      <c r="EK26" s="200"/>
      <c r="EL26" s="199"/>
      <c r="EM26" s="199"/>
      <c r="EN26" s="181"/>
      <c r="EO26" s="181"/>
      <c r="EP26" s="212">
        <f t="shared" si="70"/>
        <v>0</v>
      </c>
      <c r="EQ26" s="199"/>
      <c r="ER26" s="199"/>
      <c r="ES26" s="199"/>
      <c r="ET26" s="199"/>
      <c r="EU26" s="199"/>
      <c r="EV26" s="199"/>
      <c r="EW26" s="199"/>
      <c r="EX26" s="199"/>
      <c r="EY26" s="199"/>
      <c r="EZ26" s="199"/>
      <c r="FA26" s="64">
        <f t="shared" si="71"/>
        <v>0</v>
      </c>
      <c r="FB26" s="202"/>
      <c r="FC26" s="202"/>
      <c r="FD26" s="65">
        <f t="shared" si="72"/>
        <v>0</v>
      </c>
      <c r="FE26" s="65">
        <f t="shared" si="73"/>
        <v>0</v>
      </c>
      <c r="FF26" s="202"/>
      <c r="FG26" s="202"/>
      <c r="FH26" s="65"/>
      <c r="FI26" s="202"/>
      <c r="FJ26" s="65"/>
      <c r="FK26" s="202"/>
      <c r="FL26" s="64">
        <f t="shared" si="14"/>
        <v>0</v>
      </c>
      <c r="FM26" s="66"/>
      <c r="FN26" s="203"/>
      <c r="FO26" s="66">
        <f t="shared" si="76"/>
        <v>0</v>
      </c>
      <c r="FP26" s="204"/>
      <c r="FQ26" s="67">
        <f t="shared" si="16"/>
        <v>0</v>
      </c>
      <c r="FR26" s="68">
        <f t="shared" si="17"/>
        <v>0</v>
      </c>
      <c r="FS26" s="199"/>
      <c r="FT26" s="199"/>
      <c r="FU26" s="199"/>
      <c r="FV26" s="199"/>
      <c r="FW26" s="199"/>
      <c r="FX26" s="199"/>
      <c r="FY26" s="199"/>
      <c r="FZ26" s="199"/>
      <c r="GA26" s="199"/>
      <c r="GB26" s="200"/>
      <c r="GC26" s="199"/>
      <c r="GD26" s="199"/>
      <c r="GE26" s="181"/>
      <c r="GF26" s="181"/>
      <c r="GG26" s="64">
        <f t="shared" si="78"/>
        <v>0</v>
      </c>
      <c r="GH26" s="199"/>
      <c r="GI26" s="199"/>
      <c r="GJ26" s="199"/>
      <c r="GK26" s="199"/>
      <c r="GL26" s="199"/>
      <c r="GM26" s="199"/>
      <c r="GN26" s="199"/>
      <c r="GO26" s="199"/>
      <c r="GP26" s="199"/>
      <c r="GQ26" s="199"/>
      <c r="GR26" s="211">
        <f t="shared" si="79"/>
        <v>0</v>
      </c>
      <c r="GS26" s="202"/>
      <c r="GT26" s="202"/>
      <c r="GU26" s="65">
        <f t="shared" si="80"/>
        <v>0</v>
      </c>
      <c r="GV26" s="65">
        <f t="shared" si="81"/>
        <v>0</v>
      </c>
      <c r="GW26" s="202"/>
      <c r="GX26" s="202"/>
      <c r="GY26" s="65"/>
      <c r="GZ26" s="202"/>
      <c r="HA26" s="65"/>
      <c r="HB26" s="202"/>
      <c r="HC26" s="201"/>
      <c r="HD26" s="66"/>
      <c r="HE26" s="203"/>
      <c r="HF26" s="66">
        <f t="shared" si="84"/>
        <v>0</v>
      </c>
      <c r="HG26" s="67">
        <f t="shared" si="19"/>
        <v>0</v>
      </c>
      <c r="HH26" s="67">
        <f t="shared" si="20"/>
        <v>0</v>
      </c>
      <c r="HI26" s="68">
        <f t="shared" si="21"/>
        <v>0</v>
      </c>
      <c r="HJ26" s="205">
        <v>124.35</v>
      </c>
      <c r="HK26" s="205">
        <v>691.76</v>
      </c>
      <c r="HL26" s="205">
        <v>55.6</v>
      </c>
      <c r="HM26" s="205">
        <v>0</v>
      </c>
      <c r="HN26" s="205">
        <v>0</v>
      </c>
      <c r="HO26" s="205">
        <v>0</v>
      </c>
      <c r="HP26" s="205">
        <v>0</v>
      </c>
      <c r="HQ26" s="205">
        <v>0</v>
      </c>
      <c r="HR26" s="205">
        <v>0</v>
      </c>
      <c r="HS26" s="205">
        <v>0</v>
      </c>
      <c r="HT26" s="205">
        <v>871.71</v>
      </c>
      <c r="HU26" s="199"/>
      <c r="HV26" s="206">
        <v>49</v>
      </c>
      <c r="HW26" s="181" t="s">
        <v>275</v>
      </c>
      <c r="HX26" s="64">
        <f t="shared" si="86"/>
        <v>871.71</v>
      </c>
      <c r="HY26" s="205">
        <v>10.35</v>
      </c>
      <c r="HZ26" s="205">
        <v>2800</v>
      </c>
      <c r="IA26" s="205">
        <v>3.55</v>
      </c>
      <c r="IB26" s="205">
        <v>0</v>
      </c>
      <c r="IC26" s="205">
        <v>0</v>
      </c>
      <c r="ID26" s="205">
        <v>0</v>
      </c>
      <c r="IE26" s="205">
        <v>0</v>
      </c>
      <c r="IF26" s="205">
        <v>0</v>
      </c>
      <c r="IG26" s="205">
        <v>0</v>
      </c>
      <c r="IH26" s="205">
        <v>0</v>
      </c>
      <c r="II26" s="214">
        <f t="shared" si="87"/>
        <v>2813.9</v>
      </c>
      <c r="IJ26" s="202"/>
      <c r="IK26" s="202"/>
      <c r="IL26" s="65">
        <f t="shared" si="88"/>
        <v>9.656329895062111</v>
      </c>
      <c r="IM26" s="65">
        <f t="shared" si="89"/>
        <v>0</v>
      </c>
      <c r="IN26" s="65"/>
      <c r="IO26" s="65">
        <v>20</v>
      </c>
      <c r="IP26" s="65">
        <f t="shared" si="91"/>
        <v>232.05714285714285</v>
      </c>
      <c r="IQ26" s="65">
        <v>5</v>
      </c>
      <c r="IR26" s="65">
        <f t="shared" si="149"/>
        <v>445.62857142857143</v>
      </c>
      <c r="IS26" s="202"/>
      <c r="IT26" s="201"/>
      <c r="IU26" s="66">
        <f t="shared" si="150"/>
        <v>538.79476190476191</v>
      </c>
      <c r="IV26" s="203"/>
      <c r="IW26" s="66">
        <f t="shared" si="92"/>
        <v>161.63842857142856</v>
      </c>
      <c r="IX26" s="204"/>
      <c r="IY26" s="67">
        <f t="shared" si="24"/>
        <v>0</v>
      </c>
      <c r="IZ26" s="68">
        <f t="shared" si="25"/>
        <v>2813.9</v>
      </c>
      <c r="JA26" s="209">
        <v>78.27</v>
      </c>
      <c r="JB26" s="209">
        <v>614.13</v>
      </c>
      <c r="JC26" s="209">
        <v>0.93</v>
      </c>
      <c r="JD26" s="209">
        <v>0</v>
      </c>
      <c r="JE26" s="209">
        <v>0</v>
      </c>
      <c r="JF26" s="209">
        <v>0</v>
      </c>
      <c r="JG26" s="209">
        <v>0</v>
      </c>
      <c r="JH26" s="209">
        <v>0</v>
      </c>
      <c r="JI26" s="209">
        <v>0</v>
      </c>
      <c r="JJ26" s="209">
        <v>0</v>
      </c>
      <c r="JK26" s="209">
        <v>693.33</v>
      </c>
      <c r="JL26" s="199"/>
      <c r="JM26" s="210">
        <v>56</v>
      </c>
      <c r="JN26" s="181"/>
      <c r="JO26" s="64">
        <f t="shared" si="94"/>
        <v>693.32999999999993</v>
      </c>
      <c r="JP26" s="209">
        <v>6.52</v>
      </c>
      <c r="JQ26" s="209">
        <v>4200</v>
      </c>
      <c r="JR26" s="209">
        <v>0.06</v>
      </c>
      <c r="JS26" s="209">
        <v>0</v>
      </c>
      <c r="JT26" s="209">
        <v>0</v>
      </c>
      <c r="JU26" s="209">
        <v>0</v>
      </c>
      <c r="JV26" s="209">
        <v>0</v>
      </c>
      <c r="JW26" s="209">
        <v>0</v>
      </c>
      <c r="JX26" s="209">
        <v>0</v>
      </c>
      <c r="JY26" s="209">
        <v>0</v>
      </c>
      <c r="JZ26" s="211">
        <f t="shared" si="95"/>
        <v>4206.5800000000008</v>
      </c>
      <c r="KA26" s="202"/>
      <c r="KB26" s="202"/>
      <c r="KC26" s="65">
        <f t="shared" si="96"/>
        <v>13.984942912578244</v>
      </c>
      <c r="KD26" s="65">
        <f t="shared" si="97"/>
        <v>0</v>
      </c>
      <c r="KE26" s="65"/>
      <c r="KF26" s="65">
        <v>20</v>
      </c>
      <c r="KG26" s="202"/>
      <c r="KH26" s="65">
        <v>5</v>
      </c>
      <c r="KI26" s="65">
        <f t="shared" si="151"/>
        <v>543.39953271028037</v>
      </c>
      <c r="KJ26" s="202"/>
      <c r="KK26" s="201">
        <v>905.65</v>
      </c>
      <c r="KL26" s="66">
        <f t="shared" si="152"/>
        <v>497.32093457943921</v>
      </c>
      <c r="KM26" s="203"/>
      <c r="KN26" s="66">
        <f t="shared" si="99"/>
        <v>149.19628037383177</v>
      </c>
      <c r="KO26" s="67">
        <f t="shared" si="27"/>
        <v>646.51721495327092</v>
      </c>
      <c r="KP26" s="67">
        <f t="shared" si="28"/>
        <v>1552.167214953271</v>
      </c>
      <c r="KQ26" s="68">
        <f t="shared" si="29"/>
        <v>2654.4127850467298</v>
      </c>
      <c r="KR26" s="209">
        <v>37.799999999999997</v>
      </c>
      <c r="KS26" s="209">
        <v>1134.4100000000001</v>
      </c>
      <c r="KT26" s="209">
        <v>0</v>
      </c>
      <c r="KU26" s="209">
        <v>0</v>
      </c>
      <c r="KV26" s="209">
        <v>0</v>
      </c>
      <c r="KW26" s="209">
        <v>0</v>
      </c>
      <c r="KX26" s="209">
        <v>0</v>
      </c>
      <c r="KY26" s="209">
        <v>0</v>
      </c>
      <c r="KZ26" s="209">
        <v>0</v>
      </c>
      <c r="LA26" s="209">
        <v>0</v>
      </c>
      <c r="LB26" s="209">
        <v>1172.21</v>
      </c>
      <c r="LC26" s="199"/>
      <c r="LD26" s="210">
        <v>85</v>
      </c>
      <c r="LE26" s="181" t="s">
        <v>275</v>
      </c>
      <c r="LF26" s="64">
        <f t="shared" si="101"/>
        <v>1172.21</v>
      </c>
      <c r="LG26" s="209">
        <v>3.15</v>
      </c>
      <c r="LH26" s="209">
        <v>4200</v>
      </c>
      <c r="LI26" s="209">
        <v>0</v>
      </c>
      <c r="LJ26" s="209">
        <v>0</v>
      </c>
      <c r="LK26" s="209">
        <v>0</v>
      </c>
      <c r="LL26" s="209">
        <v>0</v>
      </c>
      <c r="LM26" s="209">
        <v>0</v>
      </c>
      <c r="LN26" s="209">
        <v>0</v>
      </c>
      <c r="LO26" s="209">
        <v>0</v>
      </c>
      <c r="LP26" s="209">
        <v>0</v>
      </c>
      <c r="LQ26" s="211">
        <f t="shared" si="102"/>
        <v>4203.1499999999996</v>
      </c>
      <c r="LR26" s="202"/>
      <c r="LS26" s="202"/>
      <c r="LT26" s="65">
        <f t="shared" si="103"/>
        <v>11.950830868972171</v>
      </c>
      <c r="LU26" s="65">
        <f t="shared" si="104"/>
        <v>0</v>
      </c>
      <c r="LV26" s="65"/>
      <c r="LW26" s="65">
        <v>20</v>
      </c>
      <c r="LX26" s="202"/>
      <c r="LY26" s="65">
        <v>5</v>
      </c>
      <c r="LZ26" s="65">
        <f t="shared" si="153"/>
        <v>508.03738317757012</v>
      </c>
      <c r="MA26" s="202"/>
      <c r="MB26" s="64">
        <f t="shared" si="30"/>
        <v>544.98821404654234</v>
      </c>
      <c r="MC26" s="66">
        <f t="shared" si="154"/>
        <v>593.54906542056074</v>
      </c>
      <c r="MD26" s="203"/>
      <c r="ME26" s="66">
        <f t="shared" si="106"/>
        <v>178.06471962616823</v>
      </c>
      <c r="MF26" s="67">
        <f t="shared" si="31"/>
        <v>771.61378504672894</v>
      </c>
      <c r="MG26" s="67">
        <f t="shared" si="32"/>
        <v>1316.6019990932714</v>
      </c>
      <c r="MH26" s="68">
        <f t="shared" si="33"/>
        <v>2886.5480009067282</v>
      </c>
      <c r="MI26" s="209">
        <v>103.22</v>
      </c>
      <c r="MJ26" s="209">
        <v>1193.54</v>
      </c>
      <c r="MK26" s="209">
        <v>117.14</v>
      </c>
      <c r="ML26" s="209">
        <v>0</v>
      </c>
      <c r="MM26" s="209">
        <v>0</v>
      </c>
      <c r="MN26" s="209">
        <v>0</v>
      </c>
      <c r="MO26" s="209">
        <v>0</v>
      </c>
      <c r="MP26" s="209">
        <v>0</v>
      </c>
      <c r="MQ26" s="209">
        <v>0</v>
      </c>
      <c r="MR26" s="209">
        <v>0</v>
      </c>
      <c r="MS26" s="209">
        <v>1413.9</v>
      </c>
      <c r="MT26" s="199"/>
      <c r="MU26" s="210">
        <v>98</v>
      </c>
      <c r="MV26" s="181" t="s">
        <v>275</v>
      </c>
      <c r="MW26" s="64">
        <f t="shared" si="108"/>
        <v>1413.9</v>
      </c>
      <c r="MX26" s="209">
        <v>8.59</v>
      </c>
      <c r="MY26" s="209">
        <v>4200</v>
      </c>
      <c r="MZ26" s="209">
        <v>7.48</v>
      </c>
      <c r="NA26" s="209">
        <v>0</v>
      </c>
      <c r="NB26" s="209">
        <v>0</v>
      </c>
      <c r="NC26" s="209">
        <v>0</v>
      </c>
      <c r="ND26" s="209">
        <v>0</v>
      </c>
      <c r="NE26" s="209">
        <v>0</v>
      </c>
      <c r="NF26" s="209">
        <v>0</v>
      </c>
      <c r="NG26" s="209">
        <v>0</v>
      </c>
      <c r="NH26" s="211">
        <f t="shared" si="109"/>
        <v>4216.07</v>
      </c>
      <c r="NI26" s="202"/>
      <c r="NJ26" s="202"/>
      <c r="NK26" s="65">
        <f t="shared" si="110"/>
        <v>0</v>
      </c>
      <c r="NL26" s="65">
        <f t="shared" si="111"/>
        <v>0</v>
      </c>
      <c r="NM26" s="202"/>
      <c r="NN26" s="202"/>
      <c r="NO26" s="202"/>
      <c r="NP26" s="202"/>
      <c r="NQ26" s="65">
        <f t="shared" si="155"/>
        <v>469.67889908256882</v>
      </c>
      <c r="NR26" s="202"/>
      <c r="NS26" s="201"/>
      <c r="NT26" s="66">
        <f t="shared" si="113"/>
        <v>723.04816513761466</v>
      </c>
      <c r="NU26" s="203"/>
      <c r="NV26" s="66">
        <f t="shared" si="114"/>
        <v>216.9144495412844</v>
      </c>
      <c r="NW26" s="67">
        <f t="shared" si="35"/>
        <v>939.96261467889906</v>
      </c>
      <c r="NX26" s="67">
        <f t="shared" si="36"/>
        <v>939.96261467889906</v>
      </c>
      <c r="NY26" s="68">
        <f t="shared" si="37"/>
        <v>3276.1073853211005</v>
      </c>
      <c r="NZ26" s="209">
        <v>94.6</v>
      </c>
      <c r="OA26" s="209">
        <v>1250.6400000000001</v>
      </c>
      <c r="OB26" s="209">
        <v>0</v>
      </c>
      <c r="OC26" s="209">
        <v>0</v>
      </c>
      <c r="OD26" s="209">
        <v>0</v>
      </c>
      <c r="OE26" s="209">
        <v>0</v>
      </c>
      <c r="OF26" s="209">
        <v>0</v>
      </c>
      <c r="OG26" s="209">
        <v>0</v>
      </c>
      <c r="OH26" s="209">
        <v>0</v>
      </c>
      <c r="OI26" s="209">
        <v>0</v>
      </c>
      <c r="OJ26" s="209">
        <v>1345.24</v>
      </c>
      <c r="OK26" s="178">
        <f t="shared" si="115"/>
        <v>0</v>
      </c>
      <c r="OL26" s="210">
        <v>89</v>
      </c>
      <c r="OM26" s="181" t="s">
        <v>275</v>
      </c>
      <c r="ON26" s="64">
        <f t="shared" si="116"/>
        <v>1345.24</v>
      </c>
      <c r="OO26" s="209">
        <v>7.88</v>
      </c>
      <c r="OP26" s="209">
        <v>4200</v>
      </c>
      <c r="OQ26" s="209">
        <v>0</v>
      </c>
      <c r="OR26" s="209">
        <v>0</v>
      </c>
      <c r="OS26" s="209">
        <v>0</v>
      </c>
      <c r="OT26" s="209">
        <v>0</v>
      </c>
      <c r="OU26" s="209">
        <v>0</v>
      </c>
      <c r="OV26" s="209">
        <v>0</v>
      </c>
      <c r="OW26" s="209">
        <v>0</v>
      </c>
      <c r="OX26" s="209">
        <v>0</v>
      </c>
      <c r="OY26" s="211">
        <f t="shared" si="117"/>
        <v>4207.88</v>
      </c>
      <c r="OZ26" s="202"/>
      <c r="PA26" s="202"/>
      <c r="PB26" s="65">
        <f t="shared" si="118"/>
        <v>29.088475373146352</v>
      </c>
      <c r="PC26" s="65">
        <f t="shared" si="119"/>
        <v>0</v>
      </c>
      <c r="PD26" s="65"/>
      <c r="PE26" s="65">
        <v>20</v>
      </c>
      <c r="PF26" s="65">
        <f t="shared" si="121"/>
        <v>32.880000000000003</v>
      </c>
      <c r="PG26" s="65">
        <v>5</v>
      </c>
      <c r="PH26" s="65">
        <f t="shared" si="156"/>
        <v>495.2049090909091</v>
      </c>
      <c r="PI26" s="202"/>
      <c r="PJ26" s="64">
        <f t="shared" si="38"/>
        <v>582.17338446405552</v>
      </c>
      <c r="PK26" s="66">
        <f t="shared" si="157"/>
        <v>643.25572727272731</v>
      </c>
      <c r="PL26" s="203"/>
      <c r="PM26" s="66">
        <f t="shared" si="122"/>
        <v>192.9767181818182</v>
      </c>
      <c r="PN26" s="67">
        <f t="shared" si="39"/>
        <v>836.23244545454554</v>
      </c>
      <c r="PO26" s="67">
        <f t="shared" si="40"/>
        <v>1418.4058299186011</v>
      </c>
      <c r="PP26" s="68">
        <f t="shared" si="41"/>
        <v>2789.4741700813993</v>
      </c>
      <c r="PQ26" s="209">
        <v>109.71</v>
      </c>
      <c r="PR26" s="209">
        <v>1662.06</v>
      </c>
      <c r="PS26" s="209">
        <v>0</v>
      </c>
      <c r="PT26" s="209">
        <v>0</v>
      </c>
      <c r="PU26" s="209">
        <v>0</v>
      </c>
      <c r="PV26" s="209">
        <v>0</v>
      </c>
      <c r="PW26" s="209">
        <v>0</v>
      </c>
      <c r="PX26" s="209">
        <v>0</v>
      </c>
      <c r="PY26" s="209">
        <v>0</v>
      </c>
      <c r="PZ26" s="209">
        <v>0</v>
      </c>
      <c r="QA26" s="209">
        <v>1771.77</v>
      </c>
      <c r="QB26" s="199"/>
      <c r="QC26" s="210">
        <v>92</v>
      </c>
      <c r="QD26" s="181" t="s">
        <v>275</v>
      </c>
      <c r="QE26" s="64">
        <f t="shared" si="124"/>
        <v>1771.77</v>
      </c>
      <c r="QF26" s="209">
        <v>9.1300000000000008</v>
      </c>
      <c r="QG26" s="209">
        <v>4200</v>
      </c>
      <c r="QH26" s="209">
        <v>0</v>
      </c>
      <c r="QI26" s="209">
        <v>0</v>
      </c>
      <c r="QJ26" s="209">
        <v>0</v>
      </c>
      <c r="QK26" s="209">
        <v>0</v>
      </c>
      <c r="QL26" s="209">
        <v>0</v>
      </c>
      <c r="QM26" s="209">
        <v>0</v>
      </c>
      <c r="QN26" s="209">
        <v>0</v>
      </c>
      <c r="QO26" s="209">
        <v>0</v>
      </c>
      <c r="QP26" s="211">
        <f t="shared" si="125"/>
        <v>4209.13</v>
      </c>
      <c r="QQ26" s="202"/>
      <c r="QR26" s="202"/>
      <c r="QS26" s="65">
        <f t="shared" si="126"/>
        <v>20.827166837506446</v>
      </c>
      <c r="QT26" s="65">
        <f t="shared" si="127"/>
        <v>0</v>
      </c>
      <c r="QU26" s="65"/>
      <c r="QV26" s="65">
        <v>20</v>
      </c>
      <c r="QW26" s="65">
        <f t="shared" si="129"/>
        <v>18.861818181818183</v>
      </c>
      <c r="QX26" s="65">
        <v>5</v>
      </c>
      <c r="QY26" s="65">
        <f t="shared" si="158"/>
        <v>428.14772727272725</v>
      </c>
      <c r="QZ26" s="202"/>
      <c r="RA26" s="201">
        <v>935.94</v>
      </c>
      <c r="RB26" s="66">
        <f t="shared" si="130"/>
        <v>619.2640909090909</v>
      </c>
      <c r="RC26" s="203"/>
      <c r="RD26" s="66">
        <f t="shared" si="131"/>
        <v>185.77922727272727</v>
      </c>
      <c r="RE26" s="67">
        <f t="shared" si="43"/>
        <v>805.04331818181822</v>
      </c>
      <c r="RF26" s="67">
        <f t="shared" si="44"/>
        <v>1740.9833181818183</v>
      </c>
      <c r="RG26" s="68">
        <f t="shared" si="45"/>
        <v>2468.1466818181816</v>
      </c>
      <c r="RH26" s="205">
        <v>186.7</v>
      </c>
      <c r="RI26" s="205">
        <v>1461.74</v>
      </c>
      <c r="RJ26" s="205">
        <v>0</v>
      </c>
      <c r="RK26" s="205">
        <v>0</v>
      </c>
      <c r="RL26" s="205">
        <v>0</v>
      </c>
      <c r="RM26" s="205">
        <v>0</v>
      </c>
      <c r="RN26" s="205">
        <v>0</v>
      </c>
      <c r="RO26" s="205">
        <v>0</v>
      </c>
      <c r="RP26" s="205">
        <v>0</v>
      </c>
      <c r="RQ26" s="205">
        <v>0</v>
      </c>
      <c r="RR26" s="205">
        <v>1648.44</v>
      </c>
      <c r="RS26" s="199"/>
      <c r="RT26" s="206">
        <v>94</v>
      </c>
      <c r="RU26" s="181" t="s">
        <v>275</v>
      </c>
      <c r="RV26" s="213">
        <v>1648.44</v>
      </c>
      <c r="RW26" s="209">
        <v>15.54</v>
      </c>
      <c r="RX26" s="209">
        <v>4200</v>
      </c>
      <c r="RY26" s="209">
        <v>0</v>
      </c>
      <c r="RZ26" s="209">
        <v>0</v>
      </c>
      <c r="SA26" s="209">
        <v>0</v>
      </c>
      <c r="SB26" s="209">
        <v>0</v>
      </c>
      <c r="SC26" s="209">
        <v>0</v>
      </c>
      <c r="SD26" s="209">
        <v>0</v>
      </c>
      <c r="SE26" s="209">
        <v>0</v>
      </c>
      <c r="SF26" s="209">
        <v>0</v>
      </c>
      <c r="SG26" s="211">
        <v>4215.54</v>
      </c>
      <c r="SH26" s="202"/>
      <c r="SI26" s="202"/>
      <c r="SJ26" s="65">
        <f t="shared" si="134"/>
        <v>16.19906500404327</v>
      </c>
      <c r="SK26" s="65">
        <f t="shared" si="135"/>
        <v>0</v>
      </c>
      <c r="SL26" s="65">
        <f t="shared" si="136"/>
        <v>866.66666666666663</v>
      </c>
      <c r="SM26" s="65">
        <v>20</v>
      </c>
      <c r="SN26" s="65">
        <f t="shared" si="137"/>
        <v>495.92920353982299</v>
      </c>
      <c r="SO26" s="65">
        <v>5</v>
      </c>
      <c r="SP26" s="65">
        <f t="shared" si="159"/>
        <v>428.52876106194691</v>
      </c>
      <c r="SQ26" s="202"/>
      <c r="SR26" s="201">
        <v>1409</v>
      </c>
      <c r="SS26" s="66">
        <f t="shared" si="160"/>
        <v>596.28469026548669</v>
      </c>
      <c r="ST26" s="203"/>
      <c r="SU26" s="66">
        <f t="shared" si="138"/>
        <v>178.885407079646</v>
      </c>
      <c r="SV26" s="204"/>
      <c r="SW26" s="67">
        <f t="shared" si="48"/>
        <v>1409</v>
      </c>
      <c r="SX26" s="68">
        <f t="shared" si="49"/>
        <v>2806.54</v>
      </c>
      <c r="SY26" s="64">
        <f t="shared" si="139"/>
        <v>8916.6</v>
      </c>
      <c r="SZ26" s="211">
        <f t="shared" si="140"/>
        <v>28072.250000000004</v>
      </c>
      <c r="TA26" s="67">
        <f t="shared" si="141"/>
        <v>8377.1209768258614</v>
      </c>
      <c r="TB26" s="68">
        <f t="shared" si="142"/>
        <v>19695.129023174144</v>
      </c>
      <c r="TC26" s="264"/>
      <c r="TD26" s="265"/>
      <c r="TE26" s="265"/>
    </row>
    <row r="27" spans="1:525">
      <c r="A27" s="173" t="s">
        <v>474</v>
      </c>
      <c r="B27" s="175" t="s">
        <v>488</v>
      </c>
      <c r="C27" s="181"/>
      <c r="D27" s="199"/>
      <c r="E27" s="199"/>
      <c r="F27" s="199"/>
      <c r="G27" s="199"/>
      <c r="H27" s="199"/>
      <c r="I27" s="199"/>
      <c r="J27" s="199"/>
      <c r="K27" s="199"/>
      <c r="L27" s="199"/>
      <c r="M27" s="200"/>
      <c r="N27" s="199"/>
      <c r="O27" s="199"/>
      <c r="P27" s="181"/>
      <c r="Q27" s="64">
        <f t="shared" si="0"/>
        <v>0</v>
      </c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64">
        <f t="shared" si="50"/>
        <v>0</v>
      </c>
      <c r="AC27" s="202"/>
      <c r="AD27" s="202"/>
      <c r="AE27" s="65">
        <f t="shared" si="51"/>
        <v>0</v>
      </c>
      <c r="AF27" s="202"/>
      <c r="AG27" s="202"/>
      <c r="AH27" s="202"/>
      <c r="AI27" s="202"/>
      <c r="AJ27" s="202"/>
      <c r="AK27" s="202"/>
      <c r="AL27" s="202"/>
      <c r="AM27" s="64">
        <f t="shared" si="2"/>
        <v>0</v>
      </c>
      <c r="AN27" s="203"/>
      <c r="AO27" s="203"/>
      <c r="AP27" s="66">
        <f t="shared" si="54"/>
        <v>0</v>
      </c>
      <c r="AQ27" s="67">
        <f t="shared" si="3"/>
        <v>0</v>
      </c>
      <c r="AR27" s="67">
        <f t="shared" si="4"/>
        <v>0</v>
      </c>
      <c r="AS27" s="68">
        <f t="shared" si="5"/>
        <v>0</v>
      </c>
      <c r="AT27" s="199"/>
      <c r="AU27" s="199"/>
      <c r="AV27" s="199"/>
      <c r="AW27" s="199"/>
      <c r="AX27" s="199"/>
      <c r="AY27" s="199"/>
      <c r="AZ27" s="199"/>
      <c r="BA27" s="199"/>
      <c r="BB27" s="199"/>
      <c r="BC27" s="200"/>
      <c r="BD27" s="199"/>
      <c r="BE27" s="199"/>
      <c r="BF27" s="181"/>
      <c r="BG27" s="181"/>
      <c r="BH27" s="64">
        <f t="shared" si="56"/>
        <v>0</v>
      </c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64">
        <f t="shared" si="57"/>
        <v>0</v>
      </c>
      <c r="BT27" s="202"/>
      <c r="BU27" s="202"/>
      <c r="BV27" s="65">
        <f t="shared" si="58"/>
        <v>0</v>
      </c>
      <c r="BW27" s="65">
        <f t="shared" si="59"/>
        <v>0</v>
      </c>
      <c r="BX27" s="202"/>
      <c r="BY27" s="202"/>
      <c r="BZ27" s="202"/>
      <c r="CA27" s="202"/>
      <c r="CB27" s="202"/>
      <c r="CC27" s="202"/>
      <c r="CD27" s="201"/>
      <c r="CE27" s="66"/>
      <c r="CF27" s="203"/>
      <c r="CG27" s="66">
        <f t="shared" si="62"/>
        <v>0</v>
      </c>
      <c r="CH27" s="204"/>
      <c r="CI27" s="67">
        <f t="shared" si="8"/>
        <v>0</v>
      </c>
      <c r="CJ27" s="68">
        <f t="shared" si="9"/>
        <v>0</v>
      </c>
      <c r="CK27" s="199"/>
      <c r="CL27" s="199"/>
      <c r="CM27" s="199"/>
      <c r="CN27" s="199"/>
      <c r="CO27" s="199"/>
      <c r="CP27" s="199"/>
      <c r="CQ27" s="199"/>
      <c r="CR27" s="199"/>
      <c r="CS27" s="199"/>
      <c r="CT27" s="200"/>
      <c r="CU27" s="199"/>
      <c r="CV27" s="199"/>
      <c r="CW27" s="181"/>
      <c r="CX27" s="181"/>
      <c r="CY27" s="64">
        <f t="shared" si="64"/>
        <v>0</v>
      </c>
      <c r="CZ27" s="199"/>
      <c r="DA27" s="199"/>
      <c r="DB27" s="199"/>
      <c r="DC27" s="199"/>
      <c r="DD27" s="199"/>
      <c r="DE27" s="199"/>
      <c r="DF27" s="199"/>
      <c r="DG27" s="199"/>
      <c r="DH27" s="199"/>
      <c r="DI27" s="199"/>
      <c r="DJ27" s="211">
        <f t="shared" si="65"/>
        <v>0</v>
      </c>
      <c r="DK27" s="202"/>
      <c r="DL27" s="202"/>
      <c r="DM27" s="65">
        <f t="shared" si="66"/>
        <v>0</v>
      </c>
      <c r="DN27" s="65">
        <f t="shared" si="67"/>
        <v>0</v>
      </c>
      <c r="DO27" s="202"/>
      <c r="DP27" s="202"/>
      <c r="DQ27" s="202"/>
      <c r="DR27" s="202"/>
      <c r="DS27" s="202"/>
      <c r="DT27" s="202"/>
      <c r="DU27" s="64">
        <f t="shared" si="10"/>
        <v>0</v>
      </c>
      <c r="DV27" s="66"/>
      <c r="DW27" s="203"/>
      <c r="DX27" s="66">
        <f t="shared" si="68"/>
        <v>0</v>
      </c>
      <c r="DY27" s="67">
        <f t="shared" si="11"/>
        <v>0</v>
      </c>
      <c r="DZ27" s="67">
        <f t="shared" si="12"/>
        <v>0</v>
      </c>
      <c r="EA27" s="68">
        <f t="shared" si="13"/>
        <v>0</v>
      </c>
      <c r="EB27" s="199"/>
      <c r="EC27" s="199"/>
      <c r="ED27" s="199"/>
      <c r="EE27" s="199"/>
      <c r="EF27" s="199"/>
      <c r="EG27" s="199"/>
      <c r="EH27" s="199"/>
      <c r="EI27" s="199"/>
      <c r="EJ27" s="199"/>
      <c r="EK27" s="200"/>
      <c r="EL27" s="199"/>
      <c r="EM27" s="199"/>
      <c r="EN27" s="181"/>
      <c r="EO27" s="181"/>
      <c r="EP27" s="212">
        <f t="shared" si="70"/>
        <v>0</v>
      </c>
      <c r="EQ27" s="199"/>
      <c r="ER27" s="199"/>
      <c r="ES27" s="199"/>
      <c r="ET27" s="199"/>
      <c r="EU27" s="199"/>
      <c r="EV27" s="199"/>
      <c r="EW27" s="199"/>
      <c r="EX27" s="199"/>
      <c r="EY27" s="199"/>
      <c r="EZ27" s="199"/>
      <c r="FA27" s="64">
        <f t="shared" si="71"/>
        <v>0</v>
      </c>
      <c r="FB27" s="202"/>
      <c r="FC27" s="202"/>
      <c r="FD27" s="65">
        <f t="shared" si="72"/>
        <v>0</v>
      </c>
      <c r="FE27" s="65">
        <f t="shared" si="73"/>
        <v>0</v>
      </c>
      <c r="FF27" s="202"/>
      <c r="FG27" s="202"/>
      <c r="FH27" s="65"/>
      <c r="FI27" s="202"/>
      <c r="FJ27" s="65"/>
      <c r="FK27" s="202"/>
      <c r="FL27" s="64">
        <f t="shared" si="14"/>
        <v>0</v>
      </c>
      <c r="FM27" s="66"/>
      <c r="FN27" s="203"/>
      <c r="FO27" s="66">
        <f t="shared" si="76"/>
        <v>0</v>
      </c>
      <c r="FP27" s="204"/>
      <c r="FQ27" s="67">
        <f t="shared" si="16"/>
        <v>0</v>
      </c>
      <c r="FR27" s="68">
        <f t="shared" si="17"/>
        <v>0</v>
      </c>
      <c r="FS27" s="199"/>
      <c r="FT27" s="199"/>
      <c r="FU27" s="199"/>
      <c r="FV27" s="199"/>
      <c r="FW27" s="199"/>
      <c r="FX27" s="199"/>
      <c r="FY27" s="199"/>
      <c r="FZ27" s="199"/>
      <c r="GA27" s="199"/>
      <c r="GB27" s="200"/>
      <c r="GC27" s="199"/>
      <c r="GD27" s="199"/>
      <c r="GE27" s="181"/>
      <c r="GF27" s="181"/>
      <c r="GG27" s="64">
        <f t="shared" si="78"/>
        <v>0</v>
      </c>
      <c r="GH27" s="199"/>
      <c r="GI27" s="199"/>
      <c r="GJ27" s="199"/>
      <c r="GK27" s="199"/>
      <c r="GL27" s="199"/>
      <c r="GM27" s="199"/>
      <c r="GN27" s="199"/>
      <c r="GO27" s="199"/>
      <c r="GP27" s="199"/>
      <c r="GQ27" s="199"/>
      <c r="GR27" s="211">
        <f t="shared" si="79"/>
        <v>0</v>
      </c>
      <c r="GS27" s="202"/>
      <c r="GT27" s="202"/>
      <c r="GU27" s="65">
        <f t="shared" si="80"/>
        <v>0</v>
      </c>
      <c r="GV27" s="65">
        <f t="shared" si="81"/>
        <v>0</v>
      </c>
      <c r="GW27" s="202"/>
      <c r="GX27" s="202"/>
      <c r="GY27" s="65"/>
      <c r="GZ27" s="202"/>
      <c r="HA27" s="65"/>
      <c r="HB27" s="202"/>
      <c r="HC27" s="201"/>
      <c r="HD27" s="66"/>
      <c r="HE27" s="203"/>
      <c r="HF27" s="66">
        <f t="shared" si="84"/>
        <v>0</v>
      </c>
      <c r="HG27" s="67">
        <f t="shared" si="19"/>
        <v>0</v>
      </c>
      <c r="HH27" s="67">
        <f t="shared" si="20"/>
        <v>0</v>
      </c>
      <c r="HI27" s="68">
        <f t="shared" si="21"/>
        <v>0</v>
      </c>
      <c r="HJ27" s="199"/>
      <c r="HK27" s="199"/>
      <c r="HL27" s="199"/>
      <c r="HM27" s="199"/>
      <c r="HN27" s="199"/>
      <c r="HO27" s="199"/>
      <c r="HP27" s="199"/>
      <c r="HQ27" s="199"/>
      <c r="HR27" s="199"/>
      <c r="HS27" s="200"/>
      <c r="HT27" s="199"/>
      <c r="HU27" s="199"/>
      <c r="HV27" s="181"/>
      <c r="HW27" s="181"/>
      <c r="HX27" s="64">
        <f t="shared" si="86"/>
        <v>0</v>
      </c>
      <c r="HY27" s="199"/>
      <c r="HZ27" s="199"/>
      <c r="IA27" s="199"/>
      <c r="IB27" s="199"/>
      <c r="IC27" s="199"/>
      <c r="ID27" s="199"/>
      <c r="IE27" s="199"/>
      <c r="IF27" s="199"/>
      <c r="IG27" s="199"/>
      <c r="IH27" s="199"/>
      <c r="II27" s="214">
        <f t="shared" si="87"/>
        <v>0</v>
      </c>
      <c r="IJ27" s="202"/>
      <c r="IK27" s="202"/>
      <c r="IL27" s="65">
        <f t="shared" si="88"/>
        <v>0</v>
      </c>
      <c r="IM27" s="65">
        <f t="shared" si="89"/>
        <v>0</v>
      </c>
      <c r="IN27" s="202"/>
      <c r="IO27" s="202"/>
      <c r="IP27" s="65"/>
      <c r="IQ27" s="65"/>
      <c r="IR27" s="65"/>
      <c r="IS27" s="202"/>
      <c r="IT27" s="201"/>
      <c r="IU27" s="66"/>
      <c r="IV27" s="203"/>
      <c r="IW27" s="66">
        <f t="shared" si="92"/>
        <v>0</v>
      </c>
      <c r="IX27" s="204"/>
      <c r="IY27" s="67">
        <f t="shared" si="24"/>
        <v>0</v>
      </c>
      <c r="IZ27" s="68">
        <f t="shared" si="25"/>
        <v>0</v>
      </c>
      <c r="JA27" s="199"/>
      <c r="JB27" s="199"/>
      <c r="JC27" s="199"/>
      <c r="JD27" s="199"/>
      <c r="JE27" s="199"/>
      <c r="JF27" s="199"/>
      <c r="JG27" s="199"/>
      <c r="JH27" s="199"/>
      <c r="JI27" s="199"/>
      <c r="JJ27" s="200"/>
      <c r="JK27" s="199"/>
      <c r="JL27" s="199"/>
      <c r="JM27" s="181"/>
      <c r="JN27" s="181"/>
      <c r="JO27" s="64">
        <f t="shared" si="94"/>
        <v>0</v>
      </c>
      <c r="JP27" s="199"/>
      <c r="JQ27" s="199"/>
      <c r="JR27" s="199"/>
      <c r="JS27" s="199"/>
      <c r="JT27" s="199"/>
      <c r="JU27" s="199"/>
      <c r="JV27" s="199"/>
      <c r="JW27" s="199"/>
      <c r="JX27" s="199"/>
      <c r="JY27" s="199"/>
      <c r="JZ27" s="211">
        <f t="shared" si="95"/>
        <v>0</v>
      </c>
      <c r="KA27" s="202"/>
      <c r="KB27" s="202"/>
      <c r="KC27" s="65">
        <f t="shared" si="96"/>
        <v>0</v>
      </c>
      <c r="KD27" s="65">
        <f t="shared" si="97"/>
        <v>0</v>
      </c>
      <c r="KE27" s="202"/>
      <c r="KF27" s="65"/>
      <c r="KG27" s="202"/>
      <c r="KH27" s="202"/>
      <c r="KI27" s="65"/>
      <c r="KJ27" s="202"/>
      <c r="KK27" s="201"/>
      <c r="KL27" s="66"/>
      <c r="KM27" s="203"/>
      <c r="KN27" s="66">
        <f t="shared" si="99"/>
        <v>0</v>
      </c>
      <c r="KO27" s="67">
        <f t="shared" si="27"/>
        <v>0</v>
      </c>
      <c r="KP27" s="67">
        <f t="shared" si="28"/>
        <v>0</v>
      </c>
      <c r="KQ27" s="68">
        <f t="shared" si="29"/>
        <v>0</v>
      </c>
      <c r="KR27" s="199"/>
      <c r="KS27" s="199"/>
      <c r="KT27" s="199"/>
      <c r="KU27" s="199"/>
      <c r="KV27" s="199"/>
      <c r="KW27" s="199"/>
      <c r="KX27" s="199"/>
      <c r="KY27" s="199"/>
      <c r="KZ27" s="199"/>
      <c r="LA27" s="200"/>
      <c r="LB27" s="199"/>
      <c r="LC27" s="199"/>
      <c r="LD27" s="181"/>
      <c r="LE27" s="181"/>
      <c r="LF27" s="64">
        <f t="shared" si="101"/>
        <v>0</v>
      </c>
      <c r="LG27" s="199"/>
      <c r="LH27" s="199"/>
      <c r="LI27" s="199"/>
      <c r="LJ27" s="199"/>
      <c r="LK27" s="199"/>
      <c r="LL27" s="199"/>
      <c r="LM27" s="199"/>
      <c r="LN27" s="199"/>
      <c r="LO27" s="199"/>
      <c r="LP27" s="199"/>
      <c r="LQ27" s="211">
        <f t="shared" si="102"/>
        <v>0</v>
      </c>
      <c r="LR27" s="202"/>
      <c r="LS27" s="202"/>
      <c r="LT27" s="65">
        <f t="shared" si="103"/>
        <v>0</v>
      </c>
      <c r="LU27" s="65">
        <f t="shared" si="104"/>
        <v>0</v>
      </c>
      <c r="LV27" s="202"/>
      <c r="LW27" s="65"/>
      <c r="LX27" s="202"/>
      <c r="LY27" s="65"/>
      <c r="LZ27" s="65"/>
      <c r="MA27" s="202"/>
      <c r="MB27" s="64">
        <f t="shared" si="30"/>
        <v>0</v>
      </c>
      <c r="MC27" s="66"/>
      <c r="MD27" s="203"/>
      <c r="ME27" s="66">
        <f t="shared" si="106"/>
        <v>0</v>
      </c>
      <c r="MF27" s="67">
        <f t="shared" si="31"/>
        <v>0</v>
      </c>
      <c r="MG27" s="67">
        <f t="shared" si="32"/>
        <v>0</v>
      </c>
      <c r="MH27" s="68">
        <f t="shared" si="33"/>
        <v>0</v>
      </c>
      <c r="MI27" s="199"/>
      <c r="MJ27" s="199"/>
      <c r="MK27" s="199"/>
      <c r="ML27" s="199"/>
      <c r="MM27" s="199"/>
      <c r="MN27" s="199"/>
      <c r="MO27" s="199"/>
      <c r="MP27" s="199"/>
      <c r="MQ27" s="199"/>
      <c r="MR27" s="200"/>
      <c r="MS27" s="199"/>
      <c r="MT27" s="199"/>
      <c r="MU27" s="181"/>
      <c r="MV27" s="181"/>
      <c r="MW27" s="64">
        <f t="shared" si="108"/>
        <v>0</v>
      </c>
      <c r="MX27" s="199"/>
      <c r="MY27" s="199"/>
      <c r="MZ27" s="199"/>
      <c r="NA27" s="199"/>
      <c r="NB27" s="199"/>
      <c r="NC27" s="199"/>
      <c r="ND27" s="199"/>
      <c r="NE27" s="199"/>
      <c r="NF27" s="199"/>
      <c r="NG27" s="199"/>
      <c r="NH27" s="211">
        <f t="shared" si="109"/>
        <v>0</v>
      </c>
      <c r="NI27" s="202"/>
      <c r="NJ27" s="202"/>
      <c r="NK27" s="65">
        <f t="shared" si="110"/>
        <v>0</v>
      </c>
      <c r="NL27" s="65">
        <f t="shared" si="111"/>
        <v>0</v>
      </c>
      <c r="NM27" s="202"/>
      <c r="NN27" s="202"/>
      <c r="NO27" s="202"/>
      <c r="NP27" s="202"/>
      <c r="NQ27" s="65"/>
      <c r="NR27" s="202"/>
      <c r="NS27" s="201"/>
      <c r="NT27" s="66"/>
      <c r="NU27" s="203"/>
      <c r="NV27" s="66">
        <f t="shared" si="114"/>
        <v>0</v>
      </c>
      <c r="NW27" s="67">
        <f t="shared" si="35"/>
        <v>0</v>
      </c>
      <c r="NX27" s="67">
        <f t="shared" si="36"/>
        <v>0</v>
      </c>
      <c r="NY27" s="68">
        <f t="shared" si="37"/>
        <v>0</v>
      </c>
      <c r="NZ27" s="209">
        <v>39.659999999999997</v>
      </c>
      <c r="OA27" s="209">
        <v>0</v>
      </c>
      <c r="OB27" s="209">
        <v>0</v>
      </c>
      <c r="OC27" s="209">
        <v>0</v>
      </c>
      <c r="OD27" s="209">
        <v>0</v>
      </c>
      <c r="OE27" s="209">
        <v>0</v>
      </c>
      <c r="OF27" s="209">
        <v>0</v>
      </c>
      <c r="OG27" s="209">
        <v>0</v>
      </c>
      <c r="OH27" s="209">
        <v>0</v>
      </c>
      <c r="OI27" s="209">
        <v>0</v>
      </c>
      <c r="OJ27" s="209">
        <v>39.659999999999997</v>
      </c>
      <c r="OK27" s="178">
        <f t="shared" si="115"/>
        <v>0</v>
      </c>
      <c r="OL27" s="210">
        <v>3</v>
      </c>
      <c r="OM27" s="181" t="s">
        <v>275</v>
      </c>
      <c r="ON27" s="64">
        <f t="shared" si="116"/>
        <v>39.659999999999997</v>
      </c>
      <c r="OO27" s="209">
        <v>0</v>
      </c>
      <c r="OP27" s="209">
        <v>0</v>
      </c>
      <c r="OQ27" s="209">
        <v>0</v>
      </c>
      <c r="OR27" s="209">
        <v>0</v>
      </c>
      <c r="OS27" s="209">
        <v>0</v>
      </c>
      <c r="OT27" s="209">
        <v>0</v>
      </c>
      <c r="OU27" s="209">
        <v>0</v>
      </c>
      <c r="OV27" s="209">
        <v>0</v>
      </c>
      <c r="OW27" s="209">
        <v>0</v>
      </c>
      <c r="OX27" s="209">
        <v>0</v>
      </c>
      <c r="OY27" s="211">
        <f t="shared" si="117"/>
        <v>0</v>
      </c>
      <c r="OZ27" s="202"/>
      <c r="PA27" s="202"/>
      <c r="PB27" s="65">
        <f t="shared" si="118"/>
        <v>0.85757852375708743</v>
      </c>
      <c r="PC27" s="65">
        <f t="shared" si="119"/>
        <v>0</v>
      </c>
      <c r="PD27" s="65"/>
      <c r="PE27" s="65">
        <v>20</v>
      </c>
      <c r="PF27" s="65">
        <f t="shared" si="121"/>
        <v>32.880000000000003</v>
      </c>
      <c r="PG27" s="65">
        <v>5</v>
      </c>
      <c r="PH27" s="65">
        <f t="shared" si="156"/>
        <v>495.2049090909091</v>
      </c>
      <c r="PI27" s="202"/>
      <c r="PJ27" s="64">
        <f t="shared" si="38"/>
        <v>553.94248761466622</v>
      </c>
      <c r="PK27" s="66">
        <f t="shared" si="157"/>
        <v>643.25572727272731</v>
      </c>
      <c r="PL27" s="203"/>
      <c r="PM27" s="66">
        <f t="shared" si="122"/>
        <v>192.9767181818182</v>
      </c>
      <c r="PN27" s="67">
        <f t="shared" si="39"/>
        <v>836.23244545454554</v>
      </c>
      <c r="PO27" s="67">
        <f t="shared" si="40"/>
        <v>1390.1749330692119</v>
      </c>
      <c r="PP27" s="68">
        <f t="shared" si="41"/>
        <v>-1390.1749330692119</v>
      </c>
      <c r="PQ27" s="209">
        <v>1259.3699999999999</v>
      </c>
      <c r="PR27" s="209">
        <v>891.92</v>
      </c>
      <c r="PS27" s="209">
        <v>0</v>
      </c>
      <c r="PT27" s="209">
        <v>0</v>
      </c>
      <c r="PU27" s="209">
        <v>0</v>
      </c>
      <c r="PV27" s="209">
        <v>0</v>
      </c>
      <c r="PW27" s="209">
        <v>0</v>
      </c>
      <c r="PX27" s="209">
        <v>0</v>
      </c>
      <c r="PY27" s="209">
        <v>0</v>
      </c>
      <c r="PZ27" s="209">
        <v>0</v>
      </c>
      <c r="QA27" s="209">
        <v>2151.29</v>
      </c>
      <c r="QB27" s="199"/>
      <c r="QC27" s="210">
        <v>95</v>
      </c>
      <c r="QD27" s="181" t="s">
        <v>275</v>
      </c>
      <c r="QE27" s="64">
        <f t="shared" si="124"/>
        <v>2151.29</v>
      </c>
      <c r="QF27" s="209">
        <v>104.83</v>
      </c>
      <c r="QG27" s="209">
        <v>4200</v>
      </c>
      <c r="QH27" s="209">
        <v>0</v>
      </c>
      <c r="QI27" s="209">
        <v>0</v>
      </c>
      <c r="QJ27" s="209">
        <v>0</v>
      </c>
      <c r="QK27" s="209">
        <v>0</v>
      </c>
      <c r="QL27" s="209">
        <v>0</v>
      </c>
      <c r="QM27" s="209">
        <v>0</v>
      </c>
      <c r="QN27" s="209">
        <v>0</v>
      </c>
      <c r="QO27" s="209">
        <v>0</v>
      </c>
      <c r="QP27" s="211">
        <f t="shared" si="125"/>
        <v>4304.83</v>
      </c>
      <c r="QQ27" s="202"/>
      <c r="QR27" s="202"/>
      <c r="QS27" s="65">
        <f t="shared" si="126"/>
        <v>25.288426683970972</v>
      </c>
      <c r="QT27" s="65">
        <f t="shared" si="127"/>
        <v>0</v>
      </c>
      <c r="QU27" s="65"/>
      <c r="QV27" s="65">
        <v>20</v>
      </c>
      <c r="QW27" s="65">
        <f t="shared" si="129"/>
        <v>18.861818181818183</v>
      </c>
      <c r="QX27" s="65">
        <v>5</v>
      </c>
      <c r="QY27" s="65">
        <f t="shared" si="158"/>
        <v>428.14772727272725</v>
      </c>
      <c r="QZ27" s="202"/>
      <c r="RA27" s="201">
        <v>941.39</v>
      </c>
      <c r="RB27" s="66">
        <f t="shared" si="130"/>
        <v>619.2640909090909</v>
      </c>
      <c r="RC27" s="203"/>
      <c r="RD27" s="66">
        <f t="shared" si="131"/>
        <v>185.77922727272727</v>
      </c>
      <c r="RE27" s="67">
        <f t="shared" si="43"/>
        <v>805.04331818181822</v>
      </c>
      <c r="RF27" s="67">
        <f t="shared" si="44"/>
        <v>1746.4333181818183</v>
      </c>
      <c r="RG27" s="68">
        <f t="shared" si="45"/>
        <v>2558.3966818181816</v>
      </c>
      <c r="RH27" s="205">
        <v>1601.35</v>
      </c>
      <c r="RI27" s="205">
        <v>1335.55</v>
      </c>
      <c r="RJ27" s="205">
        <v>0</v>
      </c>
      <c r="RK27" s="205">
        <v>0</v>
      </c>
      <c r="RL27" s="205">
        <v>0</v>
      </c>
      <c r="RM27" s="205">
        <v>0</v>
      </c>
      <c r="RN27" s="205">
        <v>0</v>
      </c>
      <c r="RO27" s="205">
        <v>0</v>
      </c>
      <c r="RP27" s="205">
        <v>771.41</v>
      </c>
      <c r="RQ27" s="205">
        <v>111.75</v>
      </c>
      <c r="RR27" s="205">
        <v>3820.06</v>
      </c>
      <c r="RS27" s="199"/>
      <c r="RT27" s="206">
        <v>194</v>
      </c>
      <c r="RU27" s="181" t="s">
        <v>275</v>
      </c>
      <c r="RV27" s="213">
        <v>3820.06</v>
      </c>
      <c r="RW27" s="209">
        <v>133.30000000000001</v>
      </c>
      <c r="RX27" s="209">
        <v>4200</v>
      </c>
      <c r="RY27" s="209">
        <v>0</v>
      </c>
      <c r="RZ27" s="209">
        <v>0</v>
      </c>
      <c r="SA27" s="209">
        <v>0</v>
      </c>
      <c r="SB27" s="209">
        <v>0</v>
      </c>
      <c r="SC27" s="209">
        <v>0</v>
      </c>
      <c r="SD27" s="209">
        <v>0</v>
      </c>
      <c r="SE27" s="209">
        <v>42.74</v>
      </c>
      <c r="SF27" s="209">
        <v>6.21</v>
      </c>
      <c r="SG27" s="211">
        <v>4376.04</v>
      </c>
      <c r="SH27" s="202"/>
      <c r="SI27" s="202"/>
      <c r="SJ27" s="65">
        <f t="shared" si="134"/>
        <v>37.539370713732694</v>
      </c>
      <c r="SK27" s="65">
        <f t="shared" si="135"/>
        <v>0</v>
      </c>
      <c r="SL27" s="65">
        <f t="shared" si="136"/>
        <v>866.66666666666663</v>
      </c>
      <c r="SM27" s="65">
        <v>20</v>
      </c>
      <c r="SN27" s="65">
        <f t="shared" si="137"/>
        <v>495.92920353982299</v>
      </c>
      <c r="SO27" s="65">
        <v>5</v>
      </c>
      <c r="SP27" s="65">
        <f t="shared" si="159"/>
        <v>428.52876106194691</v>
      </c>
      <c r="SQ27" s="202"/>
      <c r="SR27" s="201">
        <v>1437.2</v>
      </c>
      <c r="SS27" s="66">
        <f t="shared" si="160"/>
        <v>596.28469026548669</v>
      </c>
      <c r="ST27" s="203"/>
      <c r="SU27" s="66">
        <f t="shared" si="138"/>
        <v>178.885407079646</v>
      </c>
      <c r="SV27" s="204"/>
      <c r="SW27" s="67">
        <f t="shared" si="48"/>
        <v>1437.2</v>
      </c>
      <c r="SX27" s="68">
        <f t="shared" si="49"/>
        <v>2938.84</v>
      </c>
      <c r="SY27" s="64">
        <f t="shared" si="139"/>
        <v>6011.01</v>
      </c>
      <c r="SZ27" s="211">
        <f t="shared" si="140"/>
        <v>8680.869999999999</v>
      </c>
      <c r="TA27" s="67">
        <f t="shared" si="141"/>
        <v>4573.80825125103</v>
      </c>
      <c r="TB27" s="68">
        <f t="shared" si="142"/>
        <v>4107.061748748969</v>
      </c>
      <c r="TC27" s="264"/>
      <c r="TD27" s="265"/>
      <c r="TE27" s="265"/>
    </row>
    <row r="28" spans="1:525">
      <c r="A28" s="173" t="s">
        <v>475</v>
      </c>
      <c r="B28" s="175" t="s">
        <v>489</v>
      </c>
      <c r="C28" s="181"/>
      <c r="D28" s="199"/>
      <c r="E28" s="199"/>
      <c r="F28" s="199"/>
      <c r="G28" s="199"/>
      <c r="H28" s="199"/>
      <c r="I28" s="199"/>
      <c r="J28" s="199"/>
      <c r="K28" s="199"/>
      <c r="L28" s="199"/>
      <c r="M28" s="200"/>
      <c r="N28" s="199"/>
      <c r="O28" s="199"/>
      <c r="P28" s="181"/>
      <c r="Q28" s="64">
        <f t="shared" si="0"/>
        <v>0</v>
      </c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64">
        <f t="shared" si="50"/>
        <v>0</v>
      </c>
      <c r="AC28" s="202"/>
      <c r="AD28" s="202"/>
      <c r="AE28" s="65">
        <f t="shared" si="51"/>
        <v>0</v>
      </c>
      <c r="AF28" s="202"/>
      <c r="AG28" s="202"/>
      <c r="AH28" s="202"/>
      <c r="AI28" s="202"/>
      <c r="AJ28" s="202"/>
      <c r="AK28" s="202"/>
      <c r="AL28" s="202"/>
      <c r="AM28" s="64">
        <f t="shared" si="2"/>
        <v>0</v>
      </c>
      <c r="AN28" s="203"/>
      <c r="AO28" s="203"/>
      <c r="AP28" s="66">
        <f t="shared" si="54"/>
        <v>0</v>
      </c>
      <c r="AQ28" s="67">
        <f t="shared" si="3"/>
        <v>0</v>
      </c>
      <c r="AR28" s="67">
        <f t="shared" si="4"/>
        <v>0</v>
      </c>
      <c r="AS28" s="68">
        <f t="shared" si="5"/>
        <v>0</v>
      </c>
      <c r="AT28" s="199"/>
      <c r="AU28" s="199"/>
      <c r="AV28" s="199"/>
      <c r="AW28" s="199"/>
      <c r="AX28" s="199"/>
      <c r="AY28" s="199"/>
      <c r="AZ28" s="199"/>
      <c r="BA28" s="199"/>
      <c r="BB28" s="199"/>
      <c r="BC28" s="200"/>
      <c r="BD28" s="199"/>
      <c r="BE28" s="199"/>
      <c r="BF28" s="181"/>
      <c r="BG28" s="181"/>
      <c r="BH28" s="64">
        <f t="shared" si="56"/>
        <v>0</v>
      </c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64">
        <f t="shared" si="57"/>
        <v>0</v>
      </c>
      <c r="BT28" s="202"/>
      <c r="BU28" s="202"/>
      <c r="BV28" s="65">
        <f t="shared" si="58"/>
        <v>0</v>
      </c>
      <c r="BW28" s="65">
        <f t="shared" si="59"/>
        <v>0</v>
      </c>
      <c r="BX28" s="202"/>
      <c r="BY28" s="202"/>
      <c r="BZ28" s="202"/>
      <c r="CA28" s="202"/>
      <c r="CB28" s="202"/>
      <c r="CC28" s="202"/>
      <c r="CD28" s="201"/>
      <c r="CE28" s="66"/>
      <c r="CF28" s="203"/>
      <c r="CG28" s="66">
        <f t="shared" si="62"/>
        <v>0</v>
      </c>
      <c r="CH28" s="204"/>
      <c r="CI28" s="67">
        <f t="shared" si="8"/>
        <v>0</v>
      </c>
      <c r="CJ28" s="68">
        <f t="shared" si="9"/>
        <v>0</v>
      </c>
      <c r="CK28" s="199"/>
      <c r="CL28" s="199"/>
      <c r="CM28" s="199"/>
      <c r="CN28" s="199"/>
      <c r="CO28" s="199"/>
      <c r="CP28" s="199"/>
      <c r="CQ28" s="199"/>
      <c r="CR28" s="199"/>
      <c r="CS28" s="199"/>
      <c r="CT28" s="200"/>
      <c r="CU28" s="199"/>
      <c r="CV28" s="199"/>
      <c r="CW28" s="181"/>
      <c r="CX28" s="181"/>
      <c r="CY28" s="64">
        <f t="shared" si="64"/>
        <v>0</v>
      </c>
      <c r="CZ28" s="199"/>
      <c r="DA28" s="199"/>
      <c r="DB28" s="199"/>
      <c r="DC28" s="199"/>
      <c r="DD28" s="199"/>
      <c r="DE28" s="199"/>
      <c r="DF28" s="199"/>
      <c r="DG28" s="199"/>
      <c r="DH28" s="199"/>
      <c r="DI28" s="199"/>
      <c r="DJ28" s="211">
        <f t="shared" si="65"/>
        <v>0</v>
      </c>
      <c r="DK28" s="202"/>
      <c r="DL28" s="202"/>
      <c r="DM28" s="65">
        <f t="shared" si="66"/>
        <v>0</v>
      </c>
      <c r="DN28" s="65">
        <f t="shared" si="67"/>
        <v>0</v>
      </c>
      <c r="DO28" s="202"/>
      <c r="DP28" s="202"/>
      <c r="DQ28" s="202"/>
      <c r="DR28" s="202"/>
      <c r="DS28" s="202"/>
      <c r="DT28" s="202"/>
      <c r="DU28" s="64">
        <f t="shared" si="10"/>
        <v>0</v>
      </c>
      <c r="DV28" s="66"/>
      <c r="DW28" s="203"/>
      <c r="DX28" s="66">
        <f t="shared" si="68"/>
        <v>0</v>
      </c>
      <c r="DY28" s="67">
        <f t="shared" si="11"/>
        <v>0</v>
      </c>
      <c r="DZ28" s="67">
        <f t="shared" si="12"/>
        <v>0</v>
      </c>
      <c r="EA28" s="68">
        <f t="shared" si="13"/>
        <v>0</v>
      </c>
      <c r="EB28" s="199"/>
      <c r="EC28" s="199"/>
      <c r="ED28" s="199"/>
      <c r="EE28" s="199"/>
      <c r="EF28" s="199"/>
      <c r="EG28" s="199"/>
      <c r="EH28" s="199"/>
      <c r="EI28" s="199"/>
      <c r="EJ28" s="199"/>
      <c r="EK28" s="200"/>
      <c r="EL28" s="199"/>
      <c r="EM28" s="199"/>
      <c r="EN28" s="181"/>
      <c r="EO28" s="181"/>
      <c r="EP28" s="212">
        <f t="shared" si="70"/>
        <v>0</v>
      </c>
      <c r="EQ28" s="199"/>
      <c r="ER28" s="199"/>
      <c r="ES28" s="199"/>
      <c r="ET28" s="199"/>
      <c r="EU28" s="199"/>
      <c r="EV28" s="199"/>
      <c r="EW28" s="199"/>
      <c r="EX28" s="199"/>
      <c r="EY28" s="199"/>
      <c r="EZ28" s="199"/>
      <c r="FA28" s="64">
        <f t="shared" si="71"/>
        <v>0</v>
      </c>
      <c r="FB28" s="202"/>
      <c r="FC28" s="202"/>
      <c r="FD28" s="65">
        <f t="shared" si="72"/>
        <v>0</v>
      </c>
      <c r="FE28" s="65">
        <f t="shared" si="73"/>
        <v>0</v>
      </c>
      <c r="FF28" s="202"/>
      <c r="FG28" s="202"/>
      <c r="FH28" s="65"/>
      <c r="FI28" s="202"/>
      <c r="FJ28" s="65"/>
      <c r="FK28" s="202"/>
      <c r="FL28" s="64">
        <f t="shared" si="14"/>
        <v>0</v>
      </c>
      <c r="FM28" s="66"/>
      <c r="FN28" s="203"/>
      <c r="FO28" s="66">
        <f t="shared" si="76"/>
        <v>0</v>
      </c>
      <c r="FP28" s="204"/>
      <c r="FQ28" s="67">
        <f t="shared" si="16"/>
        <v>0</v>
      </c>
      <c r="FR28" s="68">
        <f t="shared" si="17"/>
        <v>0</v>
      </c>
      <c r="FS28" s="199"/>
      <c r="FT28" s="199"/>
      <c r="FU28" s="199"/>
      <c r="FV28" s="199"/>
      <c r="FW28" s="199"/>
      <c r="FX28" s="199"/>
      <c r="FY28" s="199"/>
      <c r="FZ28" s="199"/>
      <c r="GA28" s="199"/>
      <c r="GB28" s="200"/>
      <c r="GC28" s="199"/>
      <c r="GD28" s="199"/>
      <c r="GE28" s="181"/>
      <c r="GF28" s="181"/>
      <c r="GG28" s="64">
        <f t="shared" si="78"/>
        <v>0</v>
      </c>
      <c r="GH28" s="199"/>
      <c r="GI28" s="199"/>
      <c r="GJ28" s="199"/>
      <c r="GK28" s="199"/>
      <c r="GL28" s="199"/>
      <c r="GM28" s="199"/>
      <c r="GN28" s="199"/>
      <c r="GO28" s="199"/>
      <c r="GP28" s="199"/>
      <c r="GQ28" s="199"/>
      <c r="GR28" s="211">
        <f t="shared" si="79"/>
        <v>0</v>
      </c>
      <c r="GS28" s="202"/>
      <c r="GT28" s="202"/>
      <c r="GU28" s="65">
        <f t="shared" si="80"/>
        <v>0</v>
      </c>
      <c r="GV28" s="65">
        <f t="shared" si="81"/>
        <v>0</v>
      </c>
      <c r="GW28" s="202"/>
      <c r="GX28" s="202"/>
      <c r="GY28" s="65"/>
      <c r="GZ28" s="202"/>
      <c r="HA28" s="65"/>
      <c r="HB28" s="202"/>
      <c r="HC28" s="201"/>
      <c r="HD28" s="66"/>
      <c r="HE28" s="203"/>
      <c r="HF28" s="66">
        <f t="shared" si="84"/>
        <v>0</v>
      </c>
      <c r="HG28" s="67">
        <f t="shared" si="19"/>
        <v>0</v>
      </c>
      <c r="HH28" s="67">
        <f t="shared" si="20"/>
        <v>0</v>
      </c>
      <c r="HI28" s="68">
        <f t="shared" si="21"/>
        <v>0</v>
      </c>
      <c r="HJ28" s="199"/>
      <c r="HK28" s="199"/>
      <c r="HL28" s="199"/>
      <c r="HM28" s="199"/>
      <c r="HN28" s="199"/>
      <c r="HO28" s="199"/>
      <c r="HP28" s="199"/>
      <c r="HQ28" s="199"/>
      <c r="HR28" s="199"/>
      <c r="HS28" s="200"/>
      <c r="HT28" s="199"/>
      <c r="HU28" s="199"/>
      <c r="HV28" s="181"/>
      <c r="HW28" s="181"/>
      <c r="HX28" s="64">
        <f t="shared" si="86"/>
        <v>0</v>
      </c>
      <c r="HY28" s="199"/>
      <c r="HZ28" s="199"/>
      <c r="IA28" s="199"/>
      <c r="IB28" s="199"/>
      <c r="IC28" s="199"/>
      <c r="ID28" s="199"/>
      <c r="IE28" s="199"/>
      <c r="IF28" s="199"/>
      <c r="IG28" s="199"/>
      <c r="IH28" s="199"/>
      <c r="II28" s="214">
        <f t="shared" si="87"/>
        <v>0</v>
      </c>
      <c r="IJ28" s="202"/>
      <c r="IK28" s="202"/>
      <c r="IL28" s="65">
        <f t="shared" si="88"/>
        <v>0</v>
      </c>
      <c r="IM28" s="65">
        <f t="shared" si="89"/>
        <v>0</v>
      </c>
      <c r="IN28" s="202"/>
      <c r="IO28" s="202"/>
      <c r="IP28" s="65"/>
      <c r="IQ28" s="65"/>
      <c r="IR28" s="65"/>
      <c r="IS28" s="202"/>
      <c r="IT28" s="201"/>
      <c r="IU28" s="66"/>
      <c r="IV28" s="203"/>
      <c r="IW28" s="66">
        <f t="shared" si="92"/>
        <v>0</v>
      </c>
      <c r="IX28" s="204"/>
      <c r="IY28" s="67">
        <f t="shared" si="24"/>
        <v>0</v>
      </c>
      <c r="IZ28" s="68">
        <f t="shared" si="25"/>
        <v>0</v>
      </c>
      <c r="JA28" s="199"/>
      <c r="JB28" s="199"/>
      <c r="JC28" s="199"/>
      <c r="JD28" s="199"/>
      <c r="JE28" s="199"/>
      <c r="JF28" s="199"/>
      <c r="JG28" s="199"/>
      <c r="JH28" s="199"/>
      <c r="JI28" s="199"/>
      <c r="JJ28" s="200"/>
      <c r="JK28" s="199"/>
      <c r="JL28" s="199"/>
      <c r="JM28" s="181"/>
      <c r="JN28" s="181"/>
      <c r="JO28" s="64">
        <f t="shared" si="94"/>
        <v>0</v>
      </c>
      <c r="JP28" s="199"/>
      <c r="JQ28" s="199"/>
      <c r="JR28" s="199"/>
      <c r="JS28" s="199"/>
      <c r="JT28" s="199"/>
      <c r="JU28" s="199"/>
      <c r="JV28" s="199"/>
      <c r="JW28" s="199"/>
      <c r="JX28" s="199"/>
      <c r="JY28" s="199"/>
      <c r="JZ28" s="211">
        <f t="shared" si="95"/>
        <v>0</v>
      </c>
      <c r="KA28" s="202"/>
      <c r="KB28" s="202"/>
      <c r="KC28" s="65">
        <f t="shared" si="96"/>
        <v>0</v>
      </c>
      <c r="KD28" s="65">
        <f t="shared" si="97"/>
        <v>0</v>
      </c>
      <c r="KE28" s="202"/>
      <c r="KF28" s="65"/>
      <c r="KG28" s="202"/>
      <c r="KH28" s="202"/>
      <c r="KI28" s="65"/>
      <c r="KJ28" s="202"/>
      <c r="KK28" s="201"/>
      <c r="KL28" s="66"/>
      <c r="KM28" s="203"/>
      <c r="KN28" s="66">
        <f t="shared" si="99"/>
        <v>0</v>
      </c>
      <c r="KO28" s="67">
        <f t="shared" si="27"/>
        <v>0</v>
      </c>
      <c r="KP28" s="67">
        <f t="shared" si="28"/>
        <v>0</v>
      </c>
      <c r="KQ28" s="68">
        <f t="shared" si="29"/>
        <v>0</v>
      </c>
      <c r="KR28" s="199"/>
      <c r="KS28" s="199"/>
      <c r="KT28" s="199"/>
      <c r="KU28" s="199"/>
      <c r="KV28" s="199"/>
      <c r="KW28" s="199"/>
      <c r="KX28" s="199"/>
      <c r="KY28" s="199"/>
      <c r="KZ28" s="199"/>
      <c r="LA28" s="200"/>
      <c r="LB28" s="199"/>
      <c r="LC28" s="199"/>
      <c r="LD28" s="181"/>
      <c r="LE28" s="181"/>
      <c r="LF28" s="64">
        <f t="shared" si="101"/>
        <v>0</v>
      </c>
      <c r="LG28" s="199"/>
      <c r="LH28" s="199"/>
      <c r="LI28" s="199"/>
      <c r="LJ28" s="199"/>
      <c r="LK28" s="199"/>
      <c r="LL28" s="199"/>
      <c r="LM28" s="199"/>
      <c r="LN28" s="199"/>
      <c r="LO28" s="199"/>
      <c r="LP28" s="199"/>
      <c r="LQ28" s="211">
        <f t="shared" si="102"/>
        <v>0</v>
      </c>
      <c r="LR28" s="202"/>
      <c r="LS28" s="202"/>
      <c r="LT28" s="65">
        <f t="shared" si="103"/>
        <v>0</v>
      </c>
      <c r="LU28" s="65">
        <f t="shared" si="104"/>
        <v>0</v>
      </c>
      <c r="LV28" s="202"/>
      <c r="LW28" s="65"/>
      <c r="LX28" s="202"/>
      <c r="LY28" s="65"/>
      <c r="LZ28" s="65"/>
      <c r="MA28" s="202"/>
      <c r="MB28" s="64">
        <f t="shared" si="30"/>
        <v>0</v>
      </c>
      <c r="MC28" s="66"/>
      <c r="MD28" s="203"/>
      <c r="ME28" s="66">
        <f t="shared" si="106"/>
        <v>0</v>
      </c>
      <c r="MF28" s="67">
        <f t="shared" si="31"/>
        <v>0</v>
      </c>
      <c r="MG28" s="67">
        <f t="shared" si="32"/>
        <v>0</v>
      </c>
      <c r="MH28" s="68">
        <f t="shared" si="33"/>
        <v>0</v>
      </c>
      <c r="MI28" s="199"/>
      <c r="MJ28" s="199"/>
      <c r="MK28" s="199"/>
      <c r="ML28" s="199"/>
      <c r="MM28" s="199"/>
      <c r="MN28" s="199"/>
      <c r="MO28" s="199"/>
      <c r="MP28" s="199"/>
      <c r="MQ28" s="199"/>
      <c r="MR28" s="200"/>
      <c r="MS28" s="199"/>
      <c r="MT28" s="199"/>
      <c r="MU28" s="181"/>
      <c r="MV28" s="181"/>
      <c r="MW28" s="64">
        <f t="shared" si="108"/>
        <v>0</v>
      </c>
      <c r="MX28" s="199"/>
      <c r="MY28" s="199"/>
      <c r="MZ28" s="199"/>
      <c r="NA28" s="199"/>
      <c r="NB28" s="199"/>
      <c r="NC28" s="199"/>
      <c r="ND28" s="199"/>
      <c r="NE28" s="199"/>
      <c r="NF28" s="199"/>
      <c r="NG28" s="199"/>
      <c r="NH28" s="211">
        <f t="shared" si="109"/>
        <v>0</v>
      </c>
      <c r="NI28" s="202"/>
      <c r="NJ28" s="202"/>
      <c r="NK28" s="65">
        <f t="shared" si="110"/>
        <v>0</v>
      </c>
      <c r="NL28" s="65">
        <f t="shared" si="111"/>
        <v>0</v>
      </c>
      <c r="NM28" s="202"/>
      <c r="NN28" s="202"/>
      <c r="NO28" s="202"/>
      <c r="NP28" s="202"/>
      <c r="NQ28" s="65"/>
      <c r="NR28" s="202"/>
      <c r="NS28" s="201"/>
      <c r="NT28" s="66"/>
      <c r="NU28" s="203"/>
      <c r="NV28" s="66">
        <f t="shared" si="114"/>
        <v>0</v>
      </c>
      <c r="NW28" s="67">
        <f t="shared" si="35"/>
        <v>0</v>
      </c>
      <c r="NX28" s="67">
        <f t="shared" si="36"/>
        <v>0</v>
      </c>
      <c r="NY28" s="68">
        <f t="shared" si="37"/>
        <v>0</v>
      </c>
      <c r="NZ28" s="199"/>
      <c r="OA28" s="199"/>
      <c r="OB28" s="199"/>
      <c r="OC28" s="199"/>
      <c r="OD28" s="199"/>
      <c r="OE28" s="199"/>
      <c r="OF28" s="199"/>
      <c r="OG28" s="199"/>
      <c r="OH28" s="199"/>
      <c r="OI28" s="200"/>
      <c r="OJ28" s="199"/>
      <c r="OK28" s="178">
        <f t="shared" si="115"/>
        <v>0</v>
      </c>
      <c r="OL28" s="181"/>
      <c r="OM28" s="181"/>
      <c r="ON28" s="64">
        <f t="shared" si="116"/>
        <v>0</v>
      </c>
      <c r="OO28" s="199"/>
      <c r="OP28" s="199"/>
      <c r="OQ28" s="199"/>
      <c r="OR28" s="199"/>
      <c r="OS28" s="199"/>
      <c r="OT28" s="199"/>
      <c r="OU28" s="199"/>
      <c r="OV28" s="199"/>
      <c r="OW28" s="199"/>
      <c r="OX28" s="199"/>
      <c r="OY28" s="211">
        <f t="shared" si="117"/>
        <v>0</v>
      </c>
      <c r="OZ28" s="202"/>
      <c r="PA28" s="202"/>
      <c r="PB28" s="65">
        <f t="shared" si="118"/>
        <v>0</v>
      </c>
      <c r="PC28" s="65">
        <f t="shared" si="119"/>
        <v>0</v>
      </c>
      <c r="PD28" s="202"/>
      <c r="PE28" s="202"/>
      <c r="PF28" s="65"/>
      <c r="PG28" s="202"/>
      <c r="PH28" s="65"/>
      <c r="PI28" s="202"/>
      <c r="PJ28" s="64">
        <f t="shared" si="38"/>
        <v>0</v>
      </c>
      <c r="PK28" s="66"/>
      <c r="PL28" s="203"/>
      <c r="PM28" s="66">
        <f t="shared" si="122"/>
        <v>0</v>
      </c>
      <c r="PN28" s="67">
        <f t="shared" si="39"/>
        <v>0</v>
      </c>
      <c r="PO28" s="67">
        <f t="shared" si="40"/>
        <v>0</v>
      </c>
      <c r="PP28" s="68">
        <f t="shared" si="41"/>
        <v>0</v>
      </c>
      <c r="PQ28" s="199"/>
      <c r="PR28" s="199"/>
      <c r="PS28" s="199"/>
      <c r="PT28" s="199"/>
      <c r="PU28" s="199"/>
      <c r="PV28" s="199"/>
      <c r="PW28" s="199"/>
      <c r="PX28" s="199"/>
      <c r="PY28" s="199"/>
      <c r="PZ28" s="200"/>
      <c r="QA28" s="199"/>
      <c r="QB28" s="199"/>
      <c r="QC28" s="181"/>
      <c r="QD28" s="181"/>
      <c r="QE28" s="64">
        <f t="shared" si="124"/>
        <v>0</v>
      </c>
      <c r="QF28" s="199"/>
      <c r="QG28" s="199"/>
      <c r="QH28" s="199"/>
      <c r="QI28" s="199"/>
      <c r="QJ28" s="199"/>
      <c r="QK28" s="199"/>
      <c r="QL28" s="199"/>
      <c r="QM28" s="199"/>
      <c r="QN28" s="199"/>
      <c r="QO28" s="199"/>
      <c r="QP28" s="211">
        <f t="shared" si="125"/>
        <v>0</v>
      </c>
      <c r="QQ28" s="202"/>
      <c r="QR28" s="202"/>
      <c r="QS28" s="65">
        <f t="shared" si="126"/>
        <v>0</v>
      </c>
      <c r="QT28" s="65">
        <f t="shared" si="127"/>
        <v>0</v>
      </c>
      <c r="QU28" s="202"/>
      <c r="QV28" s="202"/>
      <c r="QW28" s="65"/>
      <c r="QX28" s="202"/>
      <c r="QY28" s="65"/>
      <c r="QZ28" s="202"/>
      <c r="RA28" s="201"/>
      <c r="RB28" s="66"/>
      <c r="RC28" s="203"/>
      <c r="RD28" s="66">
        <f t="shared" si="131"/>
        <v>0</v>
      </c>
      <c r="RE28" s="67">
        <f t="shared" si="43"/>
        <v>0</v>
      </c>
      <c r="RF28" s="67">
        <f t="shared" si="44"/>
        <v>0</v>
      </c>
      <c r="RG28" s="68">
        <f t="shared" si="45"/>
        <v>0</v>
      </c>
      <c r="RH28" s="205">
        <v>7997.88</v>
      </c>
      <c r="RI28" s="205">
        <v>646.86</v>
      </c>
      <c r="RJ28" s="205">
        <v>0</v>
      </c>
      <c r="RK28" s="205">
        <v>0</v>
      </c>
      <c r="RL28" s="205">
        <v>0</v>
      </c>
      <c r="RM28" s="205">
        <v>0</v>
      </c>
      <c r="RN28" s="205">
        <v>0</v>
      </c>
      <c r="RO28" s="205">
        <v>0</v>
      </c>
      <c r="RP28" s="205">
        <v>0</v>
      </c>
      <c r="RQ28" s="205">
        <v>254.94</v>
      </c>
      <c r="RR28" s="205">
        <v>8899.68</v>
      </c>
      <c r="RS28" s="199"/>
      <c r="RT28" s="206">
        <v>209</v>
      </c>
      <c r="RU28" s="181" t="s">
        <v>275</v>
      </c>
      <c r="RV28" s="213">
        <v>8899.68</v>
      </c>
      <c r="RW28" s="209">
        <v>665.74</v>
      </c>
      <c r="RX28" s="209">
        <v>47.32</v>
      </c>
      <c r="RY28" s="209">
        <v>0</v>
      </c>
      <c r="RZ28" s="209">
        <v>0</v>
      </c>
      <c r="SA28" s="209">
        <v>0</v>
      </c>
      <c r="SB28" s="209">
        <v>0</v>
      </c>
      <c r="SC28" s="209">
        <v>0</v>
      </c>
      <c r="SD28" s="209">
        <v>0</v>
      </c>
      <c r="SE28" s="209">
        <v>0</v>
      </c>
      <c r="SF28" s="209">
        <v>14.16</v>
      </c>
      <c r="SG28" s="211">
        <v>713.06</v>
      </c>
      <c r="SH28" s="202"/>
      <c r="SI28" s="202"/>
      <c r="SJ28" s="65">
        <f t="shared" si="134"/>
        <v>87.456319207968619</v>
      </c>
      <c r="SK28" s="65">
        <f t="shared" si="135"/>
        <v>0</v>
      </c>
      <c r="SL28" s="65">
        <f t="shared" si="136"/>
        <v>866.66666666666663</v>
      </c>
      <c r="SM28" s="65">
        <v>20</v>
      </c>
      <c r="SN28" s="65">
        <f t="shared" si="137"/>
        <v>495.92920353982299</v>
      </c>
      <c r="SO28" s="65">
        <v>5</v>
      </c>
      <c r="SP28" s="65">
        <f t="shared" si="159"/>
        <v>428.52876106194691</v>
      </c>
      <c r="SQ28" s="202"/>
      <c r="SR28" s="201">
        <v>1503.17</v>
      </c>
      <c r="SS28" s="66">
        <f t="shared" si="160"/>
        <v>596.28469026548669</v>
      </c>
      <c r="ST28" s="203"/>
      <c r="SU28" s="66">
        <f t="shared" si="138"/>
        <v>178.885407079646</v>
      </c>
      <c r="SV28" s="204"/>
      <c r="SW28" s="67">
        <f t="shared" si="48"/>
        <v>1503.17</v>
      </c>
      <c r="SX28" s="68">
        <f t="shared" si="49"/>
        <v>-790.11000000000013</v>
      </c>
      <c r="SY28" s="64">
        <f t="shared" si="139"/>
        <v>8899.68</v>
      </c>
      <c r="SZ28" s="211">
        <f t="shared" si="140"/>
        <v>713.06</v>
      </c>
      <c r="TA28" s="67">
        <f t="shared" si="141"/>
        <v>1503.17</v>
      </c>
      <c r="TB28" s="68">
        <f t="shared" si="142"/>
        <v>-790.11000000000013</v>
      </c>
      <c r="TC28" s="264"/>
      <c r="TD28" s="265"/>
      <c r="TE28" s="265"/>
    </row>
    <row r="29" spans="1:525">
      <c r="A29" s="173" t="s">
        <v>476</v>
      </c>
      <c r="B29" s="175" t="s">
        <v>490</v>
      </c>
      <c r="C29" s="181"/>
      <c r="D29" s="199"/>
      <c r="E29" s="199"/>
      <c r="F29" s="199"/>
      <c r="G29" s="199"/>
      <c r="H29" s="199"/>
      <c r="I29" s="199"/>
      <c r="J29" s="199"/>
      <c r="K29" s="199"/>
      <c r="L29" s="199"/>
      <c r="M29" s="200"/>
      <c r="N29" s="199"/>
      <c r="O29" s="199"/>
      <c r="P29" s="181"/>
      <c r="Q29" s="64">
        <f t="shared" si="0"/>
        <v>0</v>
      </c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64">
        <f t="shared" si="50"/>
        <v>0</v>
      </c>
      <c r="AC29" s="202"/>
      <c r="AD29" s="202"/>
      <c r="AE29" s="65">
        <f t="shared" si="51"/>
        <v>0</v>
      </c>
      <c r="AF29" s="202"/>
      <c r="AG29" s="202"/>
      <c r="AH29" s="202"/>
      <c r="AI29" s="202"/>
      <c r="AJ29" s="202"/>
      <c r="AK29" s="202"/>
      <c r="AL29" s="202"/>
      <c r="AM29" s="64">
        <f t="shared" si="2"/>
        <v>0</v>
      </c>
      <c r="AN29" s="203"/>
      <c r="AO29" s="203"/>
      <c r="AP29" s="66">
        <f t="shared" si="54"/>
        <v>0</v>
      </c>
      <c r="AQ29" s="67">
        <f t="shared" si="3"/>
        <v>0</v>
      </c>
      <c r="AR29" s="67">
        <f t="shared" si="4"/>
        <v>0</v>
      </c>
      <c r="AS29" s="68">
        <f t="shared" si="5"/>
        <v>0</v>
      </c>
      <c r="AT29" s="199"/>
      <c r="AU29" s="199"/>
      <c r="AV29" s="199"/>
      <c r="AW29" s="199"/>
      <c r="AX29" s="199"/>
      <c r="AY29" s="199"/>
      <c r="AZ29" s="199"/>
      <c r="BA29" s="199"/>
      <c r="BB29" s="199"/>
      <c r="BC29" s="200"/>
      <c r="BD29" s="199"/>
      <c r="BE29" s="199"/>
      <c r="BF29" s="181"/>
      <c r="BG29" s="181"/>
      <c r="BH29" s="64">
        <f t="shared" si="56"/>
        <v>0</v>
      </c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64">
        <f t="shared" si="57"/>
        <v>0</v>
      </c>
      <c r="BT29" s="202"/>
      <c r="BU29" s="202"/>
      <c r="BV29" s="65">
        <f t="shared" si="58"/>
        <v>0</v>
      </c>
      <c r="BW29" s="65">
        <f t="shared" si="59"/>
        <v>0</v>
      </c>
      <c r="BX29" s="202"/>
      <c r="BY29" s="202"/>
      <c r="BZ29" s="202"/>
      <c r="CA29" s="202"/>
      <c r="CB29" s="202"/>
      <c r="CC29" s="202"/>
      <c r="CD29" s="201"/>
      <c r="CE29" s="66"/>
      <c r="CF29" s="203"/>
      <c r="CG29" s="66">
        <f t="shared" si="62"/>
        <v>0</v>
      </c>
      <c r="CH29" s="204"/>
      <c r="CI29" s="67">
        <f t="shared" si="8"/>
        <v>0</v>
      </c>
      <c r="CJ29" s="68">
        <f t="shared" si="9"/>
        <v>0</v>
      </c>
      <c r="CK29" s="199"/>
      <c r="CL29" s="199"/>
      <c r="CM29" s="199"/>
      <c r="CN29" s="199"/>
      <c r="CO29" s="199"/>
      <c r="CP29" s="199"/>
      <c r="CQ29" s="199"/>
      <c r="CR29" s="199"/>
      <c r="CS29" s="199"/>
      <c r="CT29" s="200"/>
      <c r="CU29" s="199"/>
      <c r="CV29" s="199"/>
      <c r="CW29" s="181"/>
      <c r="CX29" s="181"/>
      <c r="CY29" s="64">
        <f t="shared" si="64"/>
        <v>0</v>
      </c>
      <c r="CZ29" s="199"/>
      <c r="DA29" s="199"/>
      <c r="DB29" s="199"/>
      <c r="DC29" s="199"/>
      <c r="DD29" s="199"/>
      <c r="DE29" s="199"/>
      <c r="DF29" s="199"/>
      <c r="DG29" s="199"/>
      <c r="DH29" s="199"/>
      <c r="DI29" s="199"/>
      <c r="DJ29" s="211">
        <f t="shared" si="65"/>
        <v>0</v>
      </c>
      <c r="DK29" s="202"/>
      <c r="DL29" s="202"/>
      <c r="DM29" s="65">
        <f t="shared" si="66"/>
        <v>0</v>
      </c>
      <c r="DN29" s="65">
        <f t="shared" si="67"/>
        <v>0</v>
      </c>
      <c r="DO29" s="202"/>
      <c r="DP29" s="202"/>
      <c r="DQ29" s="202"/>
      <c r="DR29" s="202"/>
      <c r="DS29" s="202"/>
      <c r="DT29" s="202"/>
      <c r="DU29" s="64">
        <f t="shared" si="10"/>
        <v>0</v>
      </c>
      <c r="DV29" s="66"/>
      <c r="DW29" s="203"/>
      <c r="DX29" s="66">
        <f t="shared" si="68"/>
        <v>0</v>
      </c>
      <c r="DY29" s="67">
        <f t="shared" si="11"/>
        <v>0</v>
      </c>
      <c r="DZ29" s="67">
        <f t="shared" si="12"/>
        <v>0</v>
      </c>
      <c r="EA29" s="68">
        <f t="shared" si="13"/>
        <v>0</v>
      </c>
      <c r="EB29" s="199"/>
      <c r="EC29" s="199"/>
      <c r="ED29" s="199"/>
      <c r="EE29" s="199"/>
      <c r="EF29" s="199"/>
      <c r="EG29" s="199"/>
      <c r="EH29" s="199"/>
      <c r="EI29" s="199"/>
      <c r="EJ29" s="199"/>
      <c r="EK29" s="200"/>
      <c r="EL29" s="199"/>
      <c r="EM29" s="199"/>
      <c r="EN29" s="181"/>
      <c r="EO29" s="181"/>
      <c r="EP29" s="212">
        <f t="shared" si="70"/>
        <v>0</v>
      </c>
      <c r="EQ29" s="199"/>
      <c r="ER29" s="199"/>
      <c r="ES29" s="199"/>
      <c r="ET29" s="199"/>
      <c r="EU29" s="199"/>
      <c r="EV29" s="199"/>
      <c r="EW29" s="199"/>
      <c r="EX29" s="199"/>
      <c r="EY29" s="199"/>
      <c r="EZ29" s="199"/>
      <c r="FA29" s="64">
        <f t="shared" si="71"/>
        <v>0</v>
      </c>
      <c r="FB29" s="202"/>
      <c r="FC29" s="202"/>
      <c r="FD29" s="65">
        <f t="shared" si="72"/>
        <v>0</v>
      </c>
      <c r="FE29" s="65">
        <f t="shared" si="73"/>
        <v>0</v>
      </c>
      <c r="FF29" s="202"/>
      <c r="FG29" s="202"/>
      <c r="FH29" s="65"/>
      <c r="FI29" s="202"/>
      <c r="FJ29" s="65"/>
      <c r="FK29" s="202"/>
      <c r="FL29" s="64">
        <f t="shared" si="14"/>
        <v>0</v>
      </c>
      <c r="FM29" s="66"/>
      <c r="FN29" s="203"/>
      <c r="FO29" s="66">
        <f t="shared" si="76"/>
        <v>0</v>
      </c>
      <c r="FP29" s="204"/>
      <c r="FQ29" s="67">
        <f t="shared" si="16"/>
        <v>0</v>
      </c>
      <c r="FR29" s="68">
        <f t="shared" si="17"/>
        <v>0</v>
      </c>
      <c r="FS29" s="199"/>
      <c r="FT29" s="199"/>
      <c r="FU29" s="199"/>
      <c r="FV29" s="199"/>
      <c r="FW29" s="199"/>
      <c r="FX29" s="199"/>
      <c r="FY29" s="199"/>
      <c r="FZ29" s="199"/>
      <c r="GA29" s="199"/>
      <c r="GB29" s="200"/>
      <c r="GC29" s="199"/>
      <c r="GD29" s="199"/>
      <c r="GE29" s="181"/>
      <c r="GF29" s="181"/>
      <c r="GG29" s="64">
        <f t="shared" si="78"/>
        <v>0</v>
      </c>
      <c r="GH29" s="199"/>
      <c r="GI29" s="199"/>
      <c r="GJ29" s="199"/>
      <c r="GK29" s="199"/>
      <c r="GL29" s="199"/>
      <c r="GM29" s="199"/>
      <c r="GN29" s="199"/>
      <c r="GO29" s="199"/>
      <c r="GP29" s="199"/>
      <c r="GQ29" s="199"/>
      <c r="GR29" s="211">
        <f t="shared" si="79"/>
        <v>0</v>
      </c>
      <c r="GS29" s="202"/>
      <c r="GT29" s="202"/>
      <c r="GU29" s="65">
        <f t="shared" si="80"/>
        <v>0</v>
      </c>
      <c r="GV29" s="65">
        <f t="shared" si="81"/>
        <v>0</v>
      </c>
      <c r="GW29" s="202"/>
      <c r="GX29" s="202"/>
      <c r="GY29" s="65"/>
      <c r="GZ29" s="202"/>
      <c r="HA29" s="65"/>
      <c r="HB29" s="202"/>
      <c r="HC29" s="201"/>
      <c r="HD29" s="66"/>
      <c r="HE29" s="203"/>
      <c r="HF29" s="66">
        <f t="shared" si="84"/>
        <v>0</v>
      </c>
      <c r="HG29" s="67">
        <f t="shared" si="19"/>
        <v>0</v>
      </c>
      <c r="HH29" s="67">
        <f t="shared" si="20"/>
        <v>0</v>
      </c>
      <c r="HI29" s="68">
        <f t="shared" si="21"/>
        <v>0</v>
      </c>
      <c r="HJ29" s="199"/>
      <c r="HK29" s="199"/>
      <c r="HL29" s="199"/>
      <c r="HM29" s="199"/>
      <c r="HN29" s="199"/>
      <c r="HO29" s="199"/>
      <c r="HP29" s="199"/>
      <c r="HQ29" s="199"/>
      <c r="HR29" s="199"/>
      <c r="HS29" s="200"/>
      <c r="HT29" s="199"/>
      <c r="HU29" s="199"/>
      <c r="HV29" s="181"/>
      <c r="HW29" s="181"/>
      <c r="HX29" s="64">
        <f t="shared" si="86"/>
        <v>0</v>
      </c>
      <c r="HY29" s="199"/>
      <c r="HZ29" s="199"/>
      <c r="IA29" s="199"/>
      <c r="IB29" s="199"/>
      <c r="IC29" s="199"/>
      <c r="ID29" s="199"/>
      <c r="IE29" s="199"/>
      <c r="IF29" s="199"/>
      <c r="IG29" s="199"/>
      <c r="IH29" s="199"/>
      <c r="II29" s="214">
        <f t="shared" si="87"/>
        <v>0</v>
      </c>
      <c r="IJ29" s="202"/>
      <c r="IK29" s="202"/>
      <c r="IL29" s="65">
        <f t="shared" si="88"/>
        <v>0</v>
      </c>
      <c r="IM29" s="65">
        <f t="shared" si="89"/>
        <v>0</v>
      </c>
      <c r="IN29" s="202"/>
      <c r="IO29" s="202"/>
      <c r="IP29" s="65"/>
      <c r="IQ29" s="65"/>
      <c r="IR29" s="65"/>
      <c r="IS29" s="202"/>
      <c r="IT29" s="201"/>
      <c r="IU29" s="66"/>
      <c r="IV29" s="203"/>
      <c r="IW29" s="66">
        <f t="shared" si="92"/>
        <v>0</v>
      </c>
      <c r="IX29" s="204"/>
      <c r="IY29" s="67">
        <f t="shared" si="24"/>
        <v>0</v>
      </c>
      <c r="IZ29" s="68">
        <f t="shared" si="25"/>
        <v>0</v>
      </c>
      <c r="JA29" s="199"/>
      <c r="JB29" s="199"/>
      <c r="JC29" s="199"/>
      <c r="JD29" s="199"/>
      <c r="JE29" s="199"/>
      <c r="JF29" s="199"/>
      <c r="JG29" s="199"/>
      <c r="JH29" s="199"/>
      <c r="JI29" s="199"/>
      <c r="JJ29" s="200"/>
      <c r="JK29" s="199"/>
      <c r="JL29" s="199"/>
      <c r="JM29" s="181"/>
      <c r="JN29" s="181"/>
      <c r="JO29" s="64">
        <f t="shared" si="94"/>
        <v>0</v>
      </c>
      <c r="JP29" s="199"/>
      <c r="JQ29" s="199"/>
      <c r="JR29" s="199"/>
      <c r="JS29" s="199"/>
      <c r="JT29" s="199"/>
      <c r="JU29" s="199"/>
      <c r="JV29" s="199"/>
      <c r="JW29" s="199"/>
      <c r="JX29" s="199"/>
      <c r="JY29" s="199"/>
      <c r="JZ29" s="211">
        <f t="shared" si="95"/>
        <v>0</v>
      </c>
      <c r="KA29" s="202"/>
      <c r="KB29" s="202"/>
      <c r="KC29" s="65">
        <f t="shared" si="96"/>
        <v>0</v>
      </c>
      <c r="KD29" s="65">
        <f t="shared" si="97"/>
        <v>0</v>
      </c>
      <c r="KE29" s="202"/>
      <c r="KF29" s="65"/>
      <c r="KG29" s="202"/>
      <c r="KH29" s="202"/>
      <c r="KI29" s="65"/>
      <c r="KJ29" s="202"/>
      <c r="KK29" s="201"/>
      <c r="KL29" s="66"/>
      <c r="KM29" s="203"/>
      <c r="KN29" s="66">
        <f t="shared" si="99"/>
        <v>0</v>
      </c>
      <c r="KO29" s="67">
        <f t="shared" si="27"/>
        <v>0</v>
      </c>
      <c r="KP29" s="67">
        <f t="shared" si="28"/>
        <v>0</v>
      </c>
      <c r="KQ29" s="68">
        <f t="shared" si="29"/>
        <v>0</v>
      </c>
      <c r="KR29" s="199"/>
      <c r="KS29" s="199"/>
      <c r="KT29" s="199"/>
      <c r="KU29" s="199"/>
      <c r="KV29" s="199"/>
      <c r="KW29" s="199"/>
      <c r="KX29" s="199"/>
      <c r="KY29" s="199"/>
      <c r="KZ29" s="199"/>
      <c r="LA29" s="200"/>
      <c r="LB29" s="199"/>
      <c r="LC29" s="199"/>
      <c r="LD29" s="181"/>
      <c r="LE29" s="181"/>
      <c r="LF29" s="64">
        <f t="shared" si="101"/>
        <v>0</v>
      </c>
      <c r="LG29" s="199"/>
      <c r="LH29" s="199"/>
      <c r="LI29" s="199"/>
      <c r="LJ29" s="199"/>
      <c r="LK29" s="199"/>
      <c r="LL29" s="199"/>
      <c r="LM29" s="199"/>
      <c r="LN29" s="199"/>
      <c r="LO29" s="199"/>
      <c r="LP29" s="199"/>
      <c r="LQ29" s="211">
        <f t="shared" si="102"/>
        <v>0</v>
      </c>
      <c r="LR29" s="202"/>
      <c r="LS29" s="202"/>
      <c r="LT29" s="65">
        <f t="shared" si="103"/>
        <v>0</v>
      </c>
      <c r="LU29" s="65">
        <f t="shared" si="104"/>
        <v>0</v>
      </c>
      <c r="LV29" s="202"/>
      <c r="LW29" s="65"/>
      <c r="LX29" s="202"/>
      <c r="LY29" s="65"/>
      <c r="LZ29" s="65"/>
      <c r="MA29" s="202"/>
      <c r="MB29" s="64">
        <f t="shared" si="30"/>
        <v>0</v>
      </c>
      <c r="MC29" s="66"/>
      <c r="MD29" s="203"/>
      <c r="ME29" s="66">
        <f t="shared" si="106"/>
        <v>0</v>
      </c>
      <c r="MF29" s="67">
        <f t="shared" si="31"/>
        <v>0</v>
      </c>
      <c r="MG29" s="67">
        <f t="shared" si="32"/>
        <v>0</v>
      </c>
      <c r="MH29" s="68">
        <f t="shared" si="33"/>
        <v>0</v>
      </c>
      <c r="MI29" s="199"/>
      <c r="MJ29" s="199"/>
      <c r="MK29" s="199"/>
      <c r="ML29" s="199"/>
      <c r="MM29" s="199"/>
      <c r="MN29" s="199"/>
      <c r="MO29" s="199"/>
      <c r="MP29" s="199"/>
      <c r="MQ29" s="199"/>
      <c r="MR29" s="200"/>
      <c r="MS29" s="199"/>
      <c r="MT29" s="199"/>
      <c r="MU29" s="181"/>
      <c r="MV29" s="181"/>
      <c r="MW29" s="64">
        <f t="shared" si="108"/>
        <v>0</v>
      </c>
      <c r="MX29" s="199"/>
      <c r="MY29" s="199"/>
      <c r="MZ29" s="199"/>
      <c r="NA29" s="199"/>
      <c r="NB29" s="199"/>
      <c r="NC29" s="199"/>
      <c r="ND29" s="199"/>
      <c r="NE29" s="199"/>
      <c r="NF29" s="199"/>
      <c r="NG29" s="199"/>
      <c r="NH29" s="211">
        <f t="shared" si="109"/>
        <v>0</v>
      </c>
      <c r="NI29" s="202"/>
      <c r="NJ29" s="202"/>
      <c r="NK29" s="65">
        <f t="shared" si="110"/>
        <v>0</v>
      </c>
      <c r="NL29" s="65">
        <f t="shared" si="111"/>
        <v>0</v>
      </c>
      <c r="NM29" s="202"/>
      <c r="NN29" s="202"/>
      <c r="NO29" s="202"/>
      <c r="NP29" s="202"/>
      <c r="NQ29" s="65"/>
      <c r="NR29" s="202"/>
      <c r="NS29" s="201"/>
      <c r="NT29" s="66"/>
      <c r="NU29" s="203"/>
      <c r="NV29" s="66">
        <f t="shared" si="114"/>
        <v>0</v>
      </c>
      <c r="NW29" s="67">
        <f t="shared" si="35"/>
        <v>0</v>
      </c>
      <c r="NX29" s="67">
        <f t="shared" si="36"/>
        <v>0</v>
      </c>
      <c r="NY29" s="68">
        <f t="shared" si="37"/>
        <v>0</v>
      </c>
      <c r="NZ29" s="199"/>
      <c r="OA29" s="199"/>
      <c r="OB29" s="199"/>
      <c r="OC29" s="199"/>
      <c r="OD29" s="199"/>
      <c r="OE29" s="199"/>
      <c r="OF29" s="199"/>
      <c r="OG29" s="199"/>
      <c r="OH29" s="199"/>
      <c r="OI29" s="200"/>
      <c r="OJ29" s="199"/>
      <c r="OK29" s="178">
        <f t="shared" si="115"/>
        <v>0</v>
      </c>
      <c r="OL29" s="181"/>
      <c r="OM29" s="181"/>
      <c r="ON29" s="64">
        <f t="shared" si="116"/>
        <v>0</v>
      </c>
      <c r="OO29" s="199"/>
      <c r="OP29" s="199"/>
      <c r="OQ29" s="199"/>
      <c r="OR29" s="199"/>
      <c r="OS29" s="199"/>
      <c r="OT29" s="199"/>
      <c r="OU29" s="199"/>
      <c r="OV29" s="199"/>
      <c r="OW29" s="199"/>
      <c r="OX29" s="199"/>
      <c r="OY29" s="211">
        <f t="shared" si="117"/>
        <v>0</v>
      </c>
      <c r="OZ29" s="202"/>
      <c r="PA29" s="202"/>
      <c r="PB29" s="65">
        <f t="shared" si="118"/>
        <v>0</v>
      </c>
      <c r="PC29" s="65">
        <f t="shared" si="119"/>
        <v>0</v>
      </c>
      <c r="PD29" s="202"/>
      <c r="PE29" s="202"/>
      <c r="PF29" s="65"/>
      <c r="PG29" s="202"/>
      <c r="PH29" s="65"/>
      <c r="PI29" s="202"/>
      <c r="PJ29" s="64">
        <f t="shared" si="38"/>
        <v>0</v>
      </c>
      <c r="PK29" s="66"/>
      <c r="PL29" s="203"/>
      <c r="PM29" s="66">
        <f t="shared" si="122"/>
        <v>0</v>
      </c>
      <c r="PN29" s="67">
        <f t="shared" si="39"/>
        <v>0</v>
      </c>
      <c r="PO29" s="67">
        <f t="shared" si="40"/>
        <v>0</v>
      </c>
      <c r="PP29" s="68">
        <f t="shared" si="41"/>
        <v>0</v>
      </c>
      <c r="PQ29" s="199"/>
      <c r="PR29" s="199"/>
      <c r="PS29" s="199"/>
      <c r="PT29" s="199"/>
      <c r="PU29" s="199"/>
      <c r="PV29" s="199"/>
      <c r="PW29" s="199"/>
      <c r="PX29" s="199"/>
      <c r="PY29" s="199"/>
      <c r="PZ29" s="200"/>
      <c r="QA29" s="199"/>
      <c r="QB29" s="199"/>
      <c r="QC29" s="181"/>
      <c r="QD29" s="181"/>
      <c r="QE29" s="64">
        <f t="shared" si="124"/>
        <v>0</v>
      </c>
      <c r="QF29" s="199"/>
      <c r="QG29" s="199"/>
      <c r="QH29" s="199"/>
      <c r="QI29" s="199"/>
      <c r="QJ29" s="199"/>
      <c r="QK29" s="199"/>
      <c r="QL29" s="199"/>
      <c r="QM29" s="199"/>
      <c r="QN29" s="199"/>
      <c r="QO29" s="199"/>
      <c r="QP29" s="211">
        <f t="shared" si="125"/>
        <v>0</v>
      </c>
      <c r="QQ29" s="202"/>
      <c r="QR29" s="202"/>
      <c r="QS29" s="65">
        <f t="shared" si="126"/>
        <v>0</v>
      </c>
      <c r="QT29" s="65">
        <f t="shared" si="127"/>
        <v>0</v>
      </c>
      <c r="QU29" s="202"/>
      <c r="QV29" s="202"/>
      <c r="QW29" s="65"/>
      <c r="QX29" s="202"/>
      <c r="QY29" s="65"/>
      <c r="QZ29" s="202"/>
      <c r="RA29" s="201"/>
      <c r="RB29" s="66"/>
      <c r="RC29" s="203"/>
      <c r="RD29" s="66">
        <f t="shared" si="131"/>
        <v>0</v>
      </c>
      <c r="RE29" s="67">
        <f t="shared" si="43"/>
        <v>0</v>
      </c>
      <c r="RF29" s="67">
        <f t="shared" si="44"/>
        <v>0</v>
      </c>
      <c r="RG29" s="68">
        <f t="shared" si="45"/>
        <v>0</v>
      </c>
      <c r="RH29" s="205">
        <v>7752.89</v>
      </c>
      <c r="RI29" s="205">
        <v>1078.73</v>
      </c>
      <c r="RJ29" s="205">
        <v>0</v>
      </c>
      <c r="RK29" s="205">
        <v>0</v>
      </c>
      <c r="RL29" s="205">
        <v>0</v>
      </c>
      <c r="RM29" s="205">
        <v>0</v>
      </c>
      <c r="RN29" s="205">
        <v>0</v>
      </c>
      <c r="RO29" s="205">
        <v>0</v>
      </c>
      <c r="RP29" s="205">
        <v>0</v>
      </c>
      <c r="RQ29" s="205">
        <v>604.35</v>
      </c>
      <c r="RR29" s="205">
        <v>9435.9699999999993</v>
      </c>
      <c r="RS29" s="199"/>
      <c r="RT29" s="206">
        <v>228</v>
      </c>
      <c r="RU29" s="181" t="s">
        <v>275</v>
      </c>
      <c r="RV29" s="213">
        <v>9435.9699999999993</v>
      </c>
      <c r="RW29" s="209">
        <v>645.35</v>
      </c>
      <c r="RX29" s="209">
        <v>78.91</v>
      </c>
      <c r="RY29" s="209">
        <v>0</v>
      </c>
      <c r="RZ29" s="209">
        <v>0</v>
      </c>
      <c r="SA29" s="209">
        <v>0</v>
      </c>
      <c r="SB29" s="209">
        <v>0</v>
      </c>
      <c r="SC29" s="209">
        <v>0</v>
      </c>
      <c r="SD29" s="209">
        <v>0</v>
      </c>
      <c r="SE29" s="209">
        <v>0</v>
      </c>
      <c r="SF29" s="209">
        <v>33.57</v>
      </c>
      <c r="SG29" s="211">
        <v>724.26</v>
      </c>
      <c r="SH29" s="202"/>
      <c r="SI29" s="202"/>
      <c r="SJ29" s="65">
        <f t="shared" si="134"/>
        <v>92.72639065189037</v>
      </c>
      <c r="SK29" s="65">
        <f t="shared" si="135"/>
        <v>0</v>
      </c>
      <c r="SL29" s="65">
        <f t="shared" si="136"/>
        <v>866.66666666666663</v>
      </c>
      <c r="SM29" s="65">
        <v>20</v>
      </c>
      <c r="SN29" s="65">
        <f t="shared" si="137"/>
        <v>495.92920353982299</v>
      </c>
      <c r="SO29" s="65">
        <v>5</v>
      </c>
      <c r="SP29" s="65">
        <f t="shared" si="159"/>
        <v>428.52876106194691</v>
      </c>
      <c r="SQ29" s="202"/>
      <c r="SR29" s="201">
        <v>1510.13</v>
      </c>
      <c r="SS29" s="66">
        <f t="shared" si="160"/>
        <v>596.28469026548669</v>
      </c>
      <c r="ST29" s="203"/>
      <c r="SU29" s="66">
        <f t="shared" si="138"/>
        <v>178.885407079646</v>
      </c>
      <c r="SV29" s="204"/>
      <c r="SW29" s="67">
        <f t="shared" si="48"/>
        <v>1510.13</v>
      </c>
      <c r="SX29" s="68">
        <f t="shared" si="49"/>
        <v>-785.87000000000012</v>
      </c>
      <c r="SY29" s="64">
        <f t="shared" si="139"/>
        <v>9435.9699999999993</v>
      </c>
      <c r="SZ29" s="211">
        <f t="shared" si="140"/>
        <v>724.26</v>
      </c>
      <c r="TA29" s="67">
        <f t="shared" si="141"/>
        <v>1510.13</v>
      </c>
      <c r="TB29" s="68">
        <f t="shared" si="142"/>
        <v>-785.87000000000012</v>
      </c>
      <c r="TC29" s="264"/>
      <c r="TD29" s="265"/>
      <c r="TE29" s="265"/>
    </row>
    <row r="30" spans="1:525">
      <c r="A30" s="173" t="s">
        <v>477</v>
      </c>
      <c r="B30" s="175" t="s">
        <v>491</v>
      </c>
      <c r="C30" s="181"/>
      <c r="D30" s="199"/>
      <c r="E30" s="199"/>
      <c r="F30" s="199"/>
      <c r="G30" s="199"/>
      <c r="H30" s="199"/>
      <c r="I30" s="199"/>
      <c r="J30" s="199"/>
      <c r="K30" s="199"/>
      <c r="L30" s="199"/>
      <c r="M30" s="200"/>
      <c r="N30" s="199"/>
      <c r="O30" s="199"/>
      <c r="P30" s="181"/>
      <c r="Q30" s="64">
        <f t="shared" si="0"/>
        <v>0</v>
      </c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64">
        <f t="shared" si="50"/>
        <v>0</v>
      </c>
      <c r="AC30" s="202"/>
      <c r="AD30" s="202"/>
      <c r="AE30" s="65">
        <f t="shared" si="51"/>
        <v>0</v>
      </c>
      <c r="AF30" s="202"/>
      <c r="AG30" s="202"/>
      <c r="AH30" s="202"/>
      <c r="AI30" s="202"/>
      <c r="AJ30" s="202"/>
      <c r="AK30" s="202"/>
      <c r="AL30" s="202"/>
      <c r="AM30" s="64">
        <f t="shared" si="2"/>
        <v>0</v>
      </c>
      <c r="AN30" s="203"/>
      <c r="AO30" s="203"/>
      <c r="AP30" s="66">
        <f t="shared" si="54"/>
        <v>0</v>
      </c>
      <c r="AQ30" s="67">
        <f t="shared" si="3"/>
        <v>0</v>
      </c>
      <c r="AR30" s="67">
        <f t="shared" si="4"/>
        <v>0</v>
      </c>
      <c r="AS30" s="68">
        <f t="shared" si="5"/>
        <v>0</v>
      </c>
      <c r="AT30" s="199"/>
      <c r="AU30" s="199"/>
      <c r="AV30" s="199"/>
      <c r="AW30" s="199"/>
      <c r="AX30" s="199"/>
      <c r="AY30" s="199"/>
      <c r="AZ30" s="199"/>
      <c r="BA30" s="199"/>
      <c r="BB30" s="199"/>
      <c r="BC30" s="200"/>
      <c r="BD30" s="199"/>
      <c r="BE30" s="199"/>
      <c r="BF30" s="181"/>
      <c r="BG30" s="181"/>
      <c r="BH30" s="64">
        <f t="shared" si="56"/>
        <v>0</v>
      </c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64">
        <f t="shared" si="57"/>
        <v>0</v>
      </c>
      <c r="BT30" s="202"/>
      <c r="BU30" s="202"/>
      <c r="BV30" s="65">
        <f t="shared" si="58"/>
        <v>0</v>
      </c>
      <c r="BW30" s="65">
        <f t="shared" si="59"/>
        <v>0</v>
      </c>
      <c r="BX30" s="202"/>
      <c r="BY30" s="202"/>
      <c r="BZ30" s="202"/>
      <c r="CA30" s="202"/>
      <c r="CB30" s="202"/>
      <c r="CC30" s="202"/>
      <c r="CD30" s="201"/>
      <c r="CE30" s="66"/>
      <c r="CF30" s="203"/>
      <c r="CG30" s="66">
        <f t="shared" si="62"/>
        <v>0</v>
      </c>
      <c r="CH30" s="204"/>
      <c r="CI30" s="67">
        <f t="shared" si="8"/>
        <v>0</v>
      </c>
      <c r="CJ30" s="68">
        <f t="shared" si="9"/>
        <v>0</v>
      </c>
      <c r="CK30" s="199"/>
      <c r="CL30" s="199"/>
      <c r="CM30" s="199"/>
      <c r="CN30" s="199"/>
      <c r="CO30" s="199"/>
      <c r="CP30" s="199"/>
      <c r="CQ30" s="199"/>
      <c r="CR30" s="199"/>
      <c r="CS30" s="199"/>
      <c r="CT30" s="200"/>
      <c r="CU30" s="199"/>
      <c r="CV30" s="199"/>
      <c r="CW30" s="181"/>
      <c r="CX30" s="181"/>
      <c r="CY30" s="64">
        <f t="shared" si="64"/>
        <v>0</v>
      </c>
      <c r="CZ30" s="199"/>
      <c r="DA30" s="199"/>
      <c r="DB30" s="199"/>
      <c r="DC30" s="199"/>
      <c r="DD30" s="199"/>
      <c r="DE30" s="199"/>
      <c r="DF30" s="199"/>
      <c r="DG30" s="199"/>
      <c r="DH30" s="199"/>
      <c r="DI30" s="199"/>
      <c r="DJ30" s="211">
        <f t="shared" si="65"/>
        <v>0</v>
      </c>
      <c r="DK30" s="202"/>
      <c r="DL30" s="202"/>
      <c r="DM30" s="65">
        <f t="shared" si="66"/>
        <v>0</v>
      </c>
      <c r="DN30" s="65">
        <f t="shared" si="67"/>
        <v>0</v>
      </c>
      <c r="DO30" s="202"/>
      <c r="DP30" s="202"/>
      <c r="DQ30" s="202"/>
      <c r="DR30" s="202"/>
      <c r="DS30" s="202"/>
      <c r="DT30" s="202"/>
      <c r="DU30" s="64">
        <f t="shared" si="10"/>
        <v>0</v>
      </c>
      <c r="DV30" s="66"/>
      <c r="DW30" s="203"/>
      <c r="DX30" s="66">
        <f t="shared" si="68"/>
        <v>0</v>
      </c>
      <c r="DY30" s="67">
        <f t="shared" si="11"/>
        <v>0</v>
      </c>
      <c r="DZ30" s="67">
        <f t="shared" si="12"/>
        <v>0</v>
      </c>
      <c r="EA30" s="68">
        <f t="shared" si="13"/>
        <v>0</v>
      </c>
      <c r="EB30" s="199"/>
      <c r="EC30" s="199"/>
      <c r="ED30" s="199"/>
      <c r="EE30" s="199"/>
      <c r="EF30" s="199"/>
      <c r="EG30" s="199"/>
      <c r="EH30" s="199"/>
      <c r="EI30" s="199"/>
      <c r="EJ30" s="199"/>
      <c r="EK30" s="200"/>
      <c r="EL30" s="199"/>
      <c r="EM30" s="199"/>
      <c r="EN30" s="181"/>
      <c r="EO30" s="181"/>
      <c r="EP30" s="212">
        <f t="shared" si="70"/>
        <v>0</v>
      </c>
      <c r="EQ30" s="199"/>
      <c r="ER30" s="199"/>
      <c r="ES30" s="199"/>
      <c r="ET30" s="199"/>
      <c r="EU30" s="199"/>
      <c r="EV30" s="199"/>
      <c r="EW30" s="199"/>
      <c r="EX30" s="199"/>
      <c r="EY30" s="199"/>
      <c r="EZ30" s="199"/>
      <c r="FA30" s="64">
        <f t="shared" si="71"/>
        <v>0</v>
      </c>
      <c r="FB30" s="202"/>
      <c r="FC30" s="202"/>
      <c r="FD30" s="65">
        <f t="shared" si="72"/>
        <v>0</v>
      </c>
      <c r="FE30" s="65">
        <f t="shared" si="73"/>
        <v>0</v>
      </c>
      <c r="FF30" s="202"/>
      <c r="FG30" s="202"/>
      <c r="FH30" s="65"/>
      <c r="FI30" s="202"/>
      <c r="FJ30" s="65"/>
      <c r="FK30" s="202"/>
      <c r="FL30" s="64">
        <f t="shared" si="14"/>
        <v>0</v>
      </c>
      <c r="FM30" s="66"/>
      <c r="FN30" s="203"/>
      <c r="FO30" s="66">
        <f t="shared" si="76"/>
        <v>0</v>
      </c>
      <c r="FP30" s="204"/>
      <c r="FQ30" s="67">
        <f t="shared" si="16"/>
        <v>0</v>
      </c>
      <c r="FR30" s="68">
        <f t="shared" si="17"/>
        <v>0</v>
      </c>
      <c r="FS30" s="199"/>
      <c r="FT30" s="199"/>
      <c r="FU30" s="199"/>
      <c r="FV30" s="199"/>
      <c r="FW30" s="199"/>
      <c r="FX30" s="199"/>
      <c r="FY30" s="199"/>
      <c r="FZ30" s="199"/>
      <c r="GA30" s="199"/>
      <c r="GB30" s="200"/>
      <c r="GC30" s="199"/>
      <c r="GD30" s="199"/>
      <c r="GE30" s="181"/>
      <c r="GF30" s="181"/>
      <c r="GG30" s="64">
        <f t="shared" si="78"/>
        <v>0</v>
      </c>
      <c r="GH30" s="199"/>
      <c r="GI30" s="199"/>
      <c r="GJ30" s="199"/>
      <c r="GK30" s="199"/>
      <c r="GL30" s="199"/>
      <c r="GM30" s="199"/>
      <c r="GN30" s="199"/>
      <c r="GO30" s="199"/>
      <c r="GP30" s="199"/>
      <c r="GQ30" s="199"/>
      <c r="GR30" s="211">
        <f t="shared" si="79"/>
        <v>0</v>
      </c>
      <c r="GS30" s="202"/>
      <c r="GT30" s="202"/>
      <c r="GU30" s="65">
        <f t="shared" si="80"/>
        <v>0</v>
      </c>
      <c r="GV30" s="65">
        <f t="shared" si="81"/>
        <v>0</v>
      </c>
      <c r="GW30" s="202"/>
      <c r="GX30" s="202"/>
      <c r="GY30" s="65"/>
      <c r="GZ30" s="202"/>
      <c r="HA30" s="65"/>
      <c r="HB30" s="202"/>
      <c r="HC30" s="201"/>
      <c r="HD30" s="66"/>
      <c r="HE30" s="203"/>
      <c r="HF30" s="66">
        <f t="shared" si="84"/>
        <v>0</v>
      </c>
      <c r="HG30" s="67">
        <f t="shared" si="19"/>
        <v>0</v>
      </c>
      <c r="HH30" s="67">
        <f t="shared" si="20"/>
        <v>0</v>
      </c>
      <c r="HI30" s="68">
        <f t="shared" si="21"/>
        <v>0</v>
      </c>
      <c r="HJ30" s="199"/>
      <c r="HK30" s="199"/>
      <c r="HL30" s="199"/>
      <c r="HM30" s="199"/>
      <c r="HN30" s="199"/>
      <c r="HO30" s="199"/>
      <c r="HP30" s="199"/>
      <c r="HQ30" s="199"/>
      <c r="HR30" s="199"/>
      <c r="HS30" s="200"/>
      <c r="HT30" s="199"/>
      <c r="HU30" s="199"/>
      <c r="HV30" s="181"/>
      <c r="HW30" s="181"/>
      <c r="HX30" s="64">
        <f t="shared" si="86"/>
        <v>0</v>
      </c>
      <c r="HY30" s="199"/>
      <c r="HZ30" s="199"/>
      <c r="IA30" s="199"/>
      <c r="IB30" s="199"/>
      <c r="IC30" s="199"/>
      <c r="ID30" s="199"/>
      <c r="IE30" s="199"/>
      <c r="IF30" s="199"/>
      <c r="IG30" s="199"/>
      <c r="IH30" s="199"/>
      <c r="II30" s="214">
        <f t="shared" si="87"/>
        <v>0</v>
      </c>
      <c r="IJ30" s="202"/>
      <c r="IK30" s="202"/>
      <c r="IL30" s="65">
        <f t="shared" si="88"/>
        <v>0</v>
      </c>
      <c r="IM30" s="65">
        <f t="shared" si="89"/>
        <v>0</v>
      </c>
      <c r="IN30" s="202"/>
      <c r="IO30" s="202"/>
      <c r="IP30" s="65"/>
      <c r="IQ30" s="65"/>
      <c r="IR30" s="65"/>
      <c r="IS30" s="202"/>
      <c r="IT30" s="201"/>
      <c r="IU30" s="66"/>
      <c r="IV30" s="203"/>
      <c r="IW30" s="66">
        <f t="shared" si="92"/>
        <v>0</v>
      </c>
      <c r="IX30" s="204"/>
      <c r="IY30" s="67">
        <f t="shared" si="24"/>
        <v>0</v>
      </c>
      <c r="IZ30" s="68">
        <f t="shared" si="25"/>
        <v>0</v>
      </c>
      <c r="JA30" s="199"/>
      <c r="JB30" s="199"/>
      <c r="JC30" s="199"/>
      <c r="JD30" s="199"/>
      <c r="JE30" s="199"/>
      <c r="JF30" s="199"/>
      <c r="JG30" s="199"/>
      <c r="JH30" s="199"/>
      <c r="JI30" s="199"/>
      <c r="JJ30" s="200"/>
      <c r="JK30" s="199"/>
      <c r="JL30" s="199"/>
      <c r="JM30" s="181"/>
      <c r="JN30" s="181"/>
      <c r="JO30" s="64">
        <f t="shared" si="94"/>
        <v>0</v>
      </c>
      <c r="JP30" s="199"/>
      <c r="JQ30" s="199"/>
      <c r="JR30" s="199"/>
      <c r="JS30" s="199"/>
      <c r="JT30" s="199"/>
      <c r="JU30" s="199"/>
      <c r="JV30" s="199"/>
      <c r="JW30" s="199"/>
      <c r="JX30" s="199"/>
      <c r="JY30" s="199"/>
      <c r="JZ30" s="211">
        <f t="shared" si="95"/>
        <v>0</v>
      </c>
      <c r="KA30" s="202"/>
      <c r="KB30" s="202"/>
      <c r="KC30" s="65">
        <f t="shared" si="96"/>
        <v>0</v>
      </c>
      <c r="KD30" s="65">
        <f t="shared" si="97"/>
        <v>0</v>
      </c>
      <c r="KE30" s="202"/>
      <c r="KF30" s="65"/>
      <c r="KG30" s="202"/>
      <c r="KH30" s="202"/>
      <c r="KI30" s="65"/>
      <c r="KJ30" s="202"/>
      <c r="KK30" s="201"/>
      <c r="KL30" s="66"/>
      <c r="KM30" s="203"/>
      <c r="KN30" s="66">
        <f t="shared" si="99"/>
        <v>0</v>
      </c>
      <c r="KO30" s="67">
        <f t="shared" si="27"/>
        <v>0</v>
      </c>
      <c r="KP30" s="67">
        <f t="shared" si="28"/>
        <v>0</v>
      </c>
      <c r="KQ30" s="68">
        <f t="shared" si="29"/>
        <v>0</v>
      </c>
      <c r="KR30" s="199"/>
      <c r="KS30" s="199"/>
      <c r="KT30" s="199"/>
      <c r="KU30" s="199"/>
      <c r="KV30" s="199"/>
      <c r="KW30" s="199"/>
      <c r="KX30" s="199"/>
      <c r="KY30" s="199"/>
      <c r="KZ30" s="199"/>
      <c r="LA30" s="200"/>
      <c r="LB30" s="199"/>
      <c r="LC30" s="199"/>
      <c r="LD30" s="181"/>
      <c r="LE30" s="181"/>
      <c r="LF30" s="64">
        <f t="shared" si="101"/>
        <v>0</v>
      </c>
      <c r="LG30" s="199"/>
      <c r="LH30" s="199"/>
      <c r="LI30" s="199"/>
      <c r="LJ30" s="199"/>
      <c r="LK30" s="199"/>
      <c r="LL30" s="199"/>
      <c r="LM30" s="199"/>
      <c r="LN30" s="199"/>
      <c r="LO30" s="199"/>
      <c r="LP30" s="199"/>
      <c r="LQ30" s="211">
        <f t="shared" si="102"/>
        <v>0</v>
      </c>
      <c r="LR30" s="202"/>
      <c r="LS30" s="202"/>
      <c r="LT30" s="65">
        <f t="shared" si="103"/>
        <v>0</v>
      </c>
      <c r="LU30" s="65">
        <f t="shared" si="104"/>
        <v>0</v>
      </c>
      <c r="LV30" s="202"/>
      <c r="LW30" s="65"/>
      <c r="LX30" s="202"/>
      <c r="LY30" s="65"/>
      <c r="LZ30" s="65"/>
      <c r="MA30" s="202"/>
      <c r="MB30" s="64">
        <f t="shared" si="30"/>
        <v>0</v>
      </c>
      <c r="MC30" s="66"/>
      <c r="MD30" s="203"/>
      <c r="ME30" s="66">
        <f t="shared" si="106"/>
        <v>0</v>
      </c>
      <c r="MF30" s="67">
        <f t="shared" si="31"/>
        <v>0</v>
      </c>
      <c r="MG30" s="67">
        <f t="shared" si="32"/>
        <v>0</v>
      </c>
      <c r="MH30" s="68">
        <f t="shared" si="33"/>
        <v>0</v>
      </c>
      <c r="MI30" s="199"/>
      <c r="MJ30" s="199"/>
      <c r="MK30" s="199"/>
      <c r="ML30" s="199"/>
      <c r="MM30" s="199"/>
      <c r="MN30" s="199"/>
      <c r="MO30" s="199"/>
      <c r="MP30" s="199"/>
      <c r="MQ30" s="199"/>
      <c r="MR30" s="200"/>
      <c r="MS30" s="199"/>
      <c r="MT30" s="199"/>
      <c r="MU30" s="181"/>
      <c r="MV30" s="181"/>
      <c r="MW30" s="64">
        <f t="shared" si="108"/>
        <v>0</v>
      </c>
      <c r="MX30" s="199"/>
      <c r="MY30" s="199"/>
      <c r="MZ30" s="199"/>
      <c r="NA30" s="199"/>
      <c r="NB30" s="199"/>
      <c r="NC30" s="199"/>
      <c r="ND30" s="199"/>
      <c r="NE30" s="199"/>
      <c r="NF30" s="199"/>
      <c r="NG30" s="199"/>
      <c r="NH30" s="211">
        <f t="shared" si="109"/>
        <v>0</v>
      </c>
      <c r="NI30" s="202"/>
      <c r="NJ30" s="202"/>
      <c r="NK30" s="65">
        <f t="shared" si="110"/>
        <v>0</v>
      </c>
      <c r="NL30" s="65">
        <f t="shared" si="111"/>
        <v>0</v>
      </c>
      <c r="NM30" s="202"/>
      <c r="NN30" s="202"/>
      <c r="NO30" s="202"/>
      <c r="NP30" s="202"/>
      <c r="NQ30" s="65"/>
      <c r="NR30" s="202"/>
      <c r="NS30" s="201"/>
      <c r="NT30" s="66"/>
      <c r="NU30" s="203"/>
      <c r="NV30" s="66">
        <f t="shared" si="114"/>
        <v>0</v>
      </c>
      <c r="NW30" s="67">
        <f t="shared" si="35"/>
        <v>0</v>
      </c>
      <c r="NX30" s="67">
        <f t="shared" si="36"/>
        <v>0</v>
      </c>
      <c r="NY30" s="68">
        <f t="shared" si="37"/>
        <v>0</v>
      </c>
      <c r="NZ30" s="199"/>
      <c r="OA30" s="199"/>
      <c r="OB30" s="199"/>
      <c r="OC30" s="199"/>
      <c r="OD30" s="199"/>
      <c r="OE30" s="199"/>
      <c r="OF30" s="199"/>
      <c r="OG30" s="199"/>
      <c r="OH30" s="199"/>
      <c r="OI30" s="200"/>
      <c r="OJ30" s="199"/>
      <c r="OK30" s="178">
        <f t="shared" si="115"/>
        <v>0</v>
      </c>
      <c r="OL30" s="181"/>
      <c r="OM30" s="181"/>
      <c r="ON30" s="64">
        <f t="shared" si="116"/>
        <v>0</v>
      </c>
      <c r="OO30" s="199"/>
      <c r="OP30" s="199"/>
      <c r="OQ30" s="199"/>
      <c r="OR30" s="199"/>
      <c r="OS30" s="199"/>
      <c r="OT30" s="199"/>
      <c r="OU30" s="199"/>
      <c r="OV30" s="199"/>
      <c r="OW30" s="199"/>
      <c r="OX30" s="199"/>
      <c r="OY30" s="211">
        <f t="shared" si="117"/>
        <v>0</v>
      </c>
      <c r="OZ30" s="202"/>
      <c r="PA30" s="202"/>
      <c r="PB30" s="65">
        <f t="shared" si="118"/>
        <v>0</v>
      </c>
      <c r="PC30" s="65">
        <f t="shared" si="119"/>
        <v>0</v>
      </c>
      <c r="PD30" s="202"/>
      <c r="PE30" s="202"/>
      <c r="PF30" s="65"/>
      <c r="PG30" s="202"/>
      <c r="PH30" s="65"/>
      <c r="PI30" s="202"/>
      <c r="PJ30" s="64">
        <f t="shared" si="38"/>
        <v>0</v>
      </c>
      <c r="PK30" s="66"/>
      <c r="PL30" s="203"/>
      <c r="PM30" s="66">
        <f t="shared" si="122"/>
        <v>0</v>
      </c>
      <c r="PN30" s="67">
        <f t="shared" si="39"/>
        <v>0</v>
      </c>
      <c r="PO30" s="67">
        <f t="shared" si="40"/>
        <v>0</v>
      </c>
      <c r="PP30" s="68">
        <f t="shared" si="41"/>
        <v>0</v>
      </c>
      <c r="PQ30" s="199"/>
      <c r="PR30" s="199"/>
      <c r="PS30" s="199"/>
      <c r="PT30" s="199"/>
      <c r="PU30" s="199"/>
      <c r="PV30" s="199"/>
      <c r="PW30" s="199"/>
      <c r="PX30" s="199"/>
      <c r="PY30" s="199"/>
      <c r="PZ30" s="200"/>
      <c r="QA30" s="199"/>
      <c r="QB30" s="199"/>
      <c r="QC30" s="181"/>
      <c r="QD30" s="181"/>
      <c r="QE30" s="64">
        <f t="shared" si="124"/>
        <v>0</v>
      </c>
      <c r="QF30" s="199"/>
      <c r="QG30" s="199"/>
      <c r="QH30" s="199"/>
      <c r="QI30" s="199"/>
      <c r="QJ30" s="199"/>
      <c r="QK30" s="199"/>
      <c r="QL30" s="199"/>
      <c r="QM30" s="199"/>
      <c r="QN30" s="199"/>
      <c r="QO30" s="199"/>
      <c r="QP30" s="211">
        <f t="shared" si="125"/>
        <v>0</v>
      </c>
      <c r="QQ30" s="202"/>
      <c r="QR30" s="202"/>
      <c r="QS30" s="65">
        <f t="shared" si="126"/>
        <v>0</v>
      </c>
      <c r="QT30" s="65">
        <f t="shared" si="127"/>
        <v>0</v>
      </c>
      <c r="QU30" s="202"/>
      <c r="QV30" s="202"/>
      <c r="QW30" s="65"/>
      <c r="QX30" s="202"/>
      <c r="QY30" s="65"/>
      <c r="QZ30" s="202"/>
      <c r="RA30" s="201"/>
      <c r="RB30" s="66"/>
      <c r="RC30" s="203"/>
      <c r="RD30" s="66">
        <f t="shared" si="131"/>
        <v>0</v>
      </c>
      <c r="RE30" s="67">
        <f t="shared" si="43"/>
        <v>0</v>
      </c>
      <c r="RF30" s="67">
        <f t="shared" si="44"/>
        <v>0</v>
      </c>
      <c r="RG30" s="68">
        <f t="shared" si="45"/>
        <v>0</v>
      </c>
      <c r="RH30" s="205">
        <v>1603.82</v>
      </c>
      <c r="RI30" s="205">
        <v>1120.8499999999999</v>
      </c>
      <c r="RJ30" s="205">
        <v>256.04000000000002</v>
      </c>
      <c r="RK30" s="205">
        <v>0</v>
      </c>
      <c r="RL30" s="205">
        <v>0</v>
      </c>
      <c r="RM30" s="205">
        <v>0</v>
      </c>
      <c r="RN30" s="205">
        <v>0</v>
      </c>
      <c r="RO30" s="205">
        <v>0</v>
      </c>
      <c r="RP30" s="205">
        <v>0</v>
      </c>
      <c r="RQ30" s="205">
        <v>0</v>
      </c>
      <c r="RR30" s="205">
        <v>2980.71</v>
      </c>
      <c r="RS30" s="199"/>
      <c r="RT30" s="206">
        <v>111</v>
      </c>
      <c r="RU30" s="181" t="s">
        <v>275</v>
      </c>
      <c r="RV30" s="213">
        <v>2980.71</v>
      </c>
      <c r="RW30" s="209">
        <v>133.5</v>
      </c>
      <c r="RX30" s="209">
        <v>81.99</v>
      </c>
      <c r="RY30" s="209">
        <v>16.36</v>
      </c>
      <c r="RZ30" s="209">
        <v>0</v>
      </c>
      <c r="SA30" s="209">
        <v>0</v>
      </c>
      <c r="SB30" s="209">
        <v>0</v>
      </c>
      <c r="SC30" s="209">
        <v>0</v>
      </c>
      <c r="SD30" s="209">
        <v>0</v>
      </c>
      <c r="SE30" s="209">
        <v>0</v>
      </c>
      <c r="SF30" s="209">
        <v>0</v>
      </c>
      <c r="SG30" s="211">
        <v>231.85</v>
      </c>
      <c r="SH30" s="202"/>
      <c r="SI30" s="202"/>
      <c r="SJ30" s="65">
        <f t="shared" si="134"/>
        <v>29.291157123220628</v>
      </c>
      <c r="SK30" s="65">
        <f t="shared" si="135"/>
        <v>0</v>
      </c>
      <c r="SL30" s="65">
        <f t="shared" si="136"/>
        <v>866.66666666666663</v>
      </c>
      <c r="SM30" s="65">
        <v>20</v>
      </c>
      <c r="SN30" s="65">
        <f t="shared" si="137"/>
        <v>495.92920353982299</v>
      </c>
      <c r="SO30" s="65">
        <v>5</v>
      </c>
      <c r="SP30" s="65">
        <f t="shared" si="159"/>
        <v>428.52876106194691</v>
      </c>
      <c r="SQ30" s="202"/>
      <c r="SR30" s="201">
        <v>1426.3</v>
      </c>
      <c r="SS30" s="66">
        <f t="shared" si="160"/>
        <v>596.28469026548669</v>
      </c>
      <c r="ST30" s="203"/>
      <c r="SU30" s="66">
        <f t="shared" si="138"/>
        <v>178.885407079646</v>
      </c>
      <c r="SV30" s="204"/>
      <c r="SW30" s="67">
        <f t="shared" si="48"/>
        <v>1426.3</v>
      </c>
      <c r="SX30" s="68">
        <f t="shared" si="49"/>
        <v>-1194.45</v>
      </c>
      <c r="SY30" s="64">
        <f t="shared" si="139"/>
        <v>2980.71</v>
      </c>
      <c r="SZ30" s="211">
        <f t="shared" si="140"/>
        <v>231.85</v>
      </c>
      <c r="TA30" s="67">
        <f t="shared" si="141"/>
        <v>1426.3</v>
      </c>
      <c r="TB30" s="68">
        <f t="shared" si="142"/>
        <v>-1194.45</v>
      </c>
      <c r="TC30" s="264"/>
      <c r="TD30" s="265"/>
      <c r="TE30" s="265"/>
    </row>
    <row r="31" spans="1:525">
      <c r="A31" s="173" t="s">
        <v>27</v>
      </c>
      <c r="B31" s="175" t="s">
        <v>148</v>
      </c>
      <c r="C31" s="181" t="s">
        <v>276</v>
      </c>
      <c r="D31" s="176">
        <v>18864.22</v>
      </c>
      <c r="E31" s="176">
        <v>15130.79</v>
      </c>
      <c r="F31" s="176">
        <v>0</v>
      </c>
      <c r="G31" s="176">
        <v>25</v>
      </c>
      <c r="H31" s="176">
        <v>0</v>
      </c>
      <c r="I31" s="176">
        <v>0</v>
      </c>
      <c r="J31" s="176">
        <v>0</v>
      </c>
      <c r="K31" s="176">
        <v>25091.91</v>
      </c>
      <c r="L31" s="176">
        <v>0</v>
      </c>
      <c r="M31" s="176">
        <v>0</v>
      </c>
      <c r="N31" s="176">
        <v>45979.78</v>
      </c>
      <c r="O31" s="178">
        <f t="shared" si="161"/>
        <v>13132.14</v>
      </c>
      <c r="P31" s="181">
        <v>3288</v>
      </c>
      <c r="Q31" s="64">
        <f t="shared" si="0"/>
        <v>59111.92</v>
      </c>
      <c r="R31" s="178">
        <v>1570.29</v>
      </c>
      <c r="S31" s="178">
        <v>1106.79</v>
      </c>
      <c r="T31" s="178">
        <v>0</v>
      </c>
      <c r="U31" s="178">
        <v>1.05</v>
      </c>
      <c r="V31" s="178">
        <v>0</v>
      </c>
      <c r="W31" s="178">
        <v>0</v>
      </c>
      <c r="X31" s="178">
        <v>0</v>
      </c>
      <c r="Y31" s="178">
        <v>1350</v>
      </c>
      <c r="Z31" s="178">
        <v>0</v>
      </c>
      <c r="AA31" s="178">
        <v>0</v>
      </c>
      <c r="AB31" s="64">
        <f t="shared" si="50"/>
        <v>4028.13</v>
      </c>
      <c r="AC31" s="65"/>
      <c r="AD31" s="65"/>
      <c r="AE31" s="65">
        <f t="shared" si="51"/>
        <v>499.92885704289705</v>
      </c>
      <c r="AF31" s="65">
        <f t="shared" ref="AF31:AF62" si="177">(O31/$O$116)*15324.97</f>
        <v>352.12277391236216</v>
      </c>
      <c r="AG31" s="65"/>
      <c r="AH31" s="65">
        <v>20</v>
      </c>
      <c r="AI31" s="65"/>
      <c r="AJ31" s="65">
        <v>5</v>
      </c>
      <c r="AK31" s="65">
        <f t="shared" ref="AK31:AK94" si="178">39081.75/95</f>
        <v>411.38684210526316</v>
      </c>
      <c r="AL31" s="65"/>
      <c r="AM31" s="64">
        <f t="shared" si="2"/>
        <v>1288.4384730605225</v>
      </c>
      <c r="AN31" s="66">
        <f t="shared" ref="AN31:AN94" si="179">61284.58/95</f>
        <v>645.10084210526315</v>
      </c>
      <c r="AO31" s="66">
        <v>0</v>
      </c>
      <c r="AP31" s="66">
        <f t="shared" si="54"/>
        <v>193.53025263157895</v>
      </c>
      <c r="AQ31" s="67">
        <f t="shared" si="3"/>
        <v>838.6310947368421</v>
      </c>
      <c r="AR31" s="67">
        <f t="shared" si="4"/>
        <v>2127.0695677973645</v>
      </c>
      <c r="AS31" s="68">
        <f t="shared" si="5"/>
        <v>1901.0604322026356</v>
      </c>
      <c r="AT31" s="205">
        <v>20413.62</v>
      </c>
      <c r="AU31" s="205">
        <v>15938.26</v>
      </c>
      <c r="AV31" s="205">
        <v>0</v>
      </c>
      <c r="AW31" s="205">
        <v>130</v>
      </c>
      <c r="AX31" s="207">
        <v>0</v>
      </c>
      <c r="AY31" s="207">
        <v>0</v>
      </c>
      <c r="AZ31" s="207">
        <v>0</v>
      </c>
      <c r="BA31" s="207">
        <v>24886.98</v>
      </c>
      <c r="BB31" s="207">
        <v>0</v>
      </c>
      <c r="BC31" s="207">
        <v>0</v>
      </c>
      <c r="BD31" s="209">
        <v>45558.8</v>
      </c>
      <c r="BE31" s="178">
        <f t="shared" si="162"/>
        <v>15810.059999999998</v>
      </c>
      <c r="BF31" s="208">
        <v>3374</v>
      </c>
      <c r="BG31" s="181" t="s">
        <v>276</v>
      </c>
      <c r="BH31" s="64">
        <f t="shared" si="56"/>
        <v>61368.86</v>
      </c>
      <c r="BI31" s="205">
        <v>1699.25</v>
      </c>
      <c r="BJ31" s="205">
        <v>1165.8499999999999</v>
      </c>
      <c r="BK31" s="205">
        <v>0</v>
      </c>
      <c r="BL31" s="205">
        <v>5.47</v>
      </c>
      <c r="BM31" s="205">
        <v>0</v>
      </c>
      <c r="BN31" s="205">
        <v>0</v>
      </c>
      <c r="BO31" s="205">
        <v>0</v>
      </c>
      <c r="BP31" s="205">
        <v>1350</v>
      </c>
      <c r="BQ31" s="205">
        <v>0</v>
      </c>
      <c r="BR31" s="205">
        <v>0</v>
      </c>
      <c r="BS31" s="64">
        <f t="shared" si="57"/>
        <v>4220.57</v>
      </c>
      <c r="BT31" s="65"/>
      <c r="BU31" s="65"/>
      <c r="BV31" s="65">
        <f t="shared" si="58"/>
        <v>499.67594466686927</v>
      </c>
      <c r="BW31" s="65">
        <f t="shared" si="59"/>
        <v>357.55971574395869</v>
      </c>
      <c r="BX31" s="65"/>
      <c r="BY31" s="65">
        <v>20</v>
      </c>
      <c r="BZ31" s="65"/>
      <c r="CA31" s="65">
        <v>5</v>
      </c>
      <c r="CB31" s="65">
        <f t="shared" ref="CB31:CB94" si="180">37537.5/96</f>
        <v>391.015625</v>
      </c>
      <c r="CC31" s="65"/>
      <c r="CD31" s="64">
        <f t="shared" si="6"/>
        <v>1273.2512854108279</v>
      </c>
      <c r="CE31" s="66">
        <f t="shared" si="61"/>
        <v>665.21208333333334</v>
      </c>
      <c r="CF31" s="66"/>
      <c r="CG31" s="66">
        <f t="shared" si="62"/>
        <v>199.563625</v>
      </c>
      <c r="CH31" s="67">
        <f t="shared" si="7"/>
        <v>864.77570833333334</v>
      </c>
      <c r="CI31" s="67">
        <f t="shared" si="8"/>
        <v>2138.0269937441612</v>
      </c>
      <c r="CJ31" s="68">
        <f t="shared" si="9"/>
        <v>2082.5430062558385</v>
      </c>
      <c r="CK31" s="209">
        <v>18013.060000000001</v>
      </c>
      <c r="CL31" s="209">
        <v>13699.97</v>
      </c>
      <c r="CM31" s="209">
        <v>0</v>
      </c>
      <c r="CN31" s="209">
        <v>10</v>
      </c>
      <c r="CO31" s="209">
        <v>0</v>
      </c>
      <c r="CP31" s="209">
        <v>0</v>
      </c>
      <c r="CQ31" s="209">
        <v>0</v>
      </c>
      <c r="CR31" s="209">
        <v>25687.86</v>
      </c>
      <c r="CS31" s="209">
        <v>0</v>
      </c>
      <c r="CT31" s="207">
        <v>0</v>
      </c>
      <c r="CU31" s="209">
        <v>40825.46</v>
      </c>
      <c r="CV31" s="178">
        <f t="shared" ref="CV31:CV108" si="181">CY31-CU31</f>
        <v>16585.43</v>
      </c>
      <c r="CW31" s="210">
        <v>3120</v>
      </c>
      <c r="CX31" s="181" t="s">
        <v>276</v>
      </c>
      <c r="CY31" s="64">
        <f t="shared" ref="CY31:CY108" si="182">SUM(CK31:CT31)</f>
        <v>57410.89</v>
      </c>
      <c r="CZ31" s="209">
        <v>1499.43</v>
      </c>
      <c r="DA31" s="209">
        <v>1002.13</v>
      </c>
      <c r="DB31" s="209">
        <v>0</v>
      </c>
      <c r="DC31" s="209">
        <v>0.42</v>
      </c>
      <c r="DD31" s="209">
        <v>0</v>
      </c>
      <c r="DE31" s="209">
        <v>0</v>
      </c>
      <c r="DF31" s="209">
        <v>0</v>
      </c>
      <c r="DG31" s="209">
        <v>1350</v>
      </c>
      <c r="DH31" s="209">
        <v>0</v>
      </c>
      <c r="DI31" s="209">
        <v>0</v>
      </c>
      <c r="DJ31" s="211">
        <f>SUM(CZ31:DI31)</f>
        <v>3851.98</v>
      </c>
      <c r="DK31" s="65"/>
      <c r="DL31" s="65"/>
      <c r="DM31" s="65">
        <f t="shared" si="66"/>
        <v>443.82980693379477</v>
      </c>
      <c r="DN31" s="65">
        <f t="shared" si="67"/>
        <v>471.79503533604088</v>
      </c>
      <c r="DO31" s="65"/>
      <c r="DP31" s="65">
        <v>20</v>
      </c>
      <c r="DQ31" s="65"/>
      <c r="DR31" s="65">
        <v>5</v>
      </c>
      <c r="DS31" s="65">
        <f>DS$3</f>
        <v>428.469696969697</v>
      </c>
      <c r="DT31" s="65"/>
      <c r="DU31" s="64">
        <f t="shared" si="10"/>
        <v>1369.0945392395327</v>
      </c>
      <c r="DV31" s="66">
        <f t="shared" si="144"/>
        <v>596.35070707070713</v>
      </c>
      <c r="DW31" s="66"/>
      <c r="DX31" s="66">
        <f t="shared" si="68"/>
        <v>178.90521212121214</v>
      </c>
      <c r="DY31" s="67">
        <f t="shared" si="11"/>
        <v>775.25591919191925</v>
      </c>
      <c r="DZ31" s="67">
        <f t="shared" si="12"/>
        <v>2144.3504584314519</v>
      </c>
      <c r="EA31" s="68">
        <f t="shared" ref="EA31:EA94" si="183">DJ31-DZ31</f>
        <v>1707.6295415685481</v>
      </c>
      <c r="EB31" s="209">
        <v>21409.25</v>
      </c>
      <c r="EC31" s="209">
        <v>15951.6</v>
      </c>
      <c r="ED31" s="209">
        <v>0</v>
      </c>
      <c r="EE31" s="209">
        <v>60</v>
      </c>
      <c r="EF31" s="209">
        <v>0</v>
      </c>
      <c r="EG31" s="209">
        <v>0</v>
      </c>
      <c r="EH31" s="209">
        <v>0</v>
      </c>
      <c r="EI31" s="209">
        <v>27768.720000000001</v>
      </c>
      <c r="EJ31" s="209">
        <v>0</v>
      </c>
      <c r="EK31" s="209">
        <v>0</v>
      </c>
      <c r="EL31" s="209">
        <v>49437.89</v>
      </c>
      <c r="EM31" s="178">
        <f t="shared" ref="EM31:EM108" si="184">EP31-EL31</f>
        <v>15751.68</v>
      </c>
      <c r="EN31" s="210">
        <v>3524</v>
      </c>
      <c r="EO31" s="181" t="s">
        <v>276</v>
      </c>
      <c r="EP31" s="212">
        <f t="shared" si="70"/>
        <v>65189.57</v>
      </c>
      <c r="EQ31" s="209">
        <v>1782.14</v>
      </c>
      <c r="ER31" s="209">
        <v>1166.83</v>
      </c>
      <c r="ES31" s="209">
        <v>0</v>
      </c>
      <c r="ET31" s="209">
        <v>2.52</v>
      </c>
      <c r="EU31" s="209">
        <v>0</v>
      </c>
      <c r="EV31" s="209">
        <v>0</v>
      </c>
      <c r="EW31" s="209">
        <v>0</v>
      </c>
      <c r="EX31" s="209">
        <v>1350</v>
      </c>
      <c r="EY31" s="209">
        <v>0</v>
      </c>
      <c r="EZ31" s="209">
        <v>0</v>
      </c>
      <c r="FA31" s="64">
        <f t="shared" ref="FA31:FA108" si="185">SUM(EQ31:EZ31)</f>
        <v>4301.49</v>
      </c>
      <c r="FB31" s="65"/>
      <c r="FC31" s="65"/>
      <c r="FD31" s="65">
        <f t="shared" si="72"/>
        <v>551.82824340699824</v>
      </c>
      <c r="FE31" s="65">
        <f t="shared" si="73"/>
        <v>409.16946128744149</v>
      </c>
      <c r="FF31" s="65"/>
      <c r="FG31" s="65">
        <v>20</v>
      </c>
      <c r="FH31" s="65">
        <f t="shared" si="75"/>
        <v>140.93333333333334</v>
      </c>
      <c r="FI31" s="65">
        <v>5</v>
      </c>
      <c r="FJ31" s="65">
        <f t="shared" si="145"/>
        <v>424.68019607843132</v>
      </c>
      <c r="FK31" s="65"/>
      <c r="FL31" s="64">
        <f t="shared" si="14"/>
        <v>1551.6112341062044</v>
      </c>
      <c r="FM31" s="66">
        <f t="shared" si="146"/>
        <v>664.41901960784321</v>
      </c>
      <c r="FN31" s="66"/>
      <c r="FO31" s="66">
        <f t="shared" si="76"/>
        <v>199.32570588235296</v>
      </c>
      <c r="FP31" s="67">
        <f t="shared" ref="FP31:FP45" si="186">SUM(FM31:FO31)</f>
        <v>863.74472549019617</v>
      </c>
      <c r="FQ31" s="67">
        <f t="shared" ref="FQ31:FQ94" si="187">FL31+FP31</f>
        <v>2415.3559595964007</v>
      </c>
      <c r="FR31" s="68">
        <f t="shared" ref="FR31:FR94" si="188">FA31-FQ31</f>
        <v>1886.1340404035991</v>
      </c>
      <c r="FS31" s="209">
        <v>27520.53</v>
      </c>
      <c r="FT31" s="209">
        <v>20522.09</v>
      </c>
      <c r="FU31" s="209">
        <v>0</v>
      </c>
      <c r="FV31" s="209">
        <v>160</v>
      </c>
      <c r="FW31" s="209">
        <v>0</v>
      </c>
      <c r="FX31" s="209">
        <v>0</v>
      </c>
      <c r="FY31" s="209">
        <v>0</v>
      </c>
      <c r="FZ31" s="209">
        <v>29325.31</v>
      </c>
      <c r="GA31" s="209">
        <v>0</v>
      </c>
      <c r="GB31" s="209">
        <v>0</v>
      </c>
      <c r="GC31" s="209">
        <v>56325.31</v>
      </c>
      <c r="GD31" s="178">
        <f t="shared" ref="GD31:GD108" si="189">GG31-GC31</f>
        <v>21202.619999999995</v>
      </c>
      <c r="GE31" s="210">
        <v>4003</v>
      </c>
      <c r="GF31" s="181" t="s">
        <v>276</v>
      </c>
      <c r="GG31" s="64">
        <f t="shared" ref="GG31:GG108" si="190">SUM(FS31:GB31)</f>
        <v>77527.929999999993</v>
      </c>
      <c r="GH31" s="209">
        <v>2290.84</v>
      </c>
      <c r="GI31" s="209">
        <v>1501.15</v>
      </c>
      <c r="GJ31" s="209">
        <v>0</v>
      </c>
      <c r="GK31" s="209">
        <v>6.73</v>
      </c>
      <c r="GL31" s="209">
        <v>0</v>
      </c>
      <c r="GM31" s="209">
        <v>0</v>
      </c>
      <c r="GN31" s="209">
        <v>0</v>
      </c>
      <c r="GO31" s="209">
        <v>1550</v>
      </c>
      <c r="GP31" s="209">
        <v>0</v>
      </c>
      <c r="GQ31" s="209">
        <v>0</v>
      </c>
      <c r="GR31" s="211">
        <f t="shared" si="79"/>
        <v>5348.72</v>
      </c>
      <c r="GS31" s="65"/>
      <c r="GT31" s="65"/>
      <c r="GU31" s="65">
        <f t="shared" si="80"/>
        <v>624.15453742452951</v>
      </c>
      <c r="GV31" s="65">
        <f t="shared" si="81"/>
        <v>624.88586563510569</v>
      </c>
      <c r="GW31" s="65"/>
      <c r="GX31" s="65">
        <v>20</v>
      </c>
      <c r="GY31" s="65">
        <f t="shared" si="83"/>
        <v>184.90588235294118</v>
      </c>
      <c r="GZ31" s="65">
        <v>5</v>
      </c>
      <c r="HA31" s="65">
        <f t="shared" si="147"/>
        <v>358.47794117647061</v>
      </c>
      <c r="HB31" s="65"/>
      <c r="HC31" s="64">
        <f t="shared" ref="HC31:HC94" si="191">SUM(GS31:HB31)</f>
        <v>1817.4242265890471</v>
      </c>
      <c r="HD31" s="66">
        <f t="shared" si="148"/>
        <v>866.92019607843133</v>
      </c>
      <c r="HE31" s="66"/>
      <c r="HF31" s="66">
        <f t="shared" si="84"/>
        <v>260.07605882352937</v>
      </c>
      <c r="HG31" s="67">
        <f t="shared" si="19"/>
        <v>1126.9962549019606</v>
      </c>
      <c r="HH31" s="67">
        <f t="shared" si="20"/>
        <v>2944.4204814910076</v>
      </c>
      <c r="HI31" s="68">
        <f t="shared" ref="HI31:HI94" si="192">GR31-HH31</f>
        <v>2404.2995185089926</v>
      </c>
      <c r="HJ31" s="205">
        <v>28996.63</v>
      </c>
      <c r="HK31" s="205">
        <v>17457.02</v>
      </c>
      <c r="HL31" s="205">
        <v>0</v>
      </c>
      <c r="HM31" s="205">
        <v>0</v>
      </c>
      <c r="HN31" s="205">
        <v>0</v>
      </c>
      <c r="HO31" s="205">
        <v>0</v>
      </c>
      <c r="HP31" s="205">
        <v>0</v>
      </c>
      <c r="HQ31" s="205">
        <v>28157.1</v>
      </c>
      <c r="HR31" s="205">
        <v>0</v>
      </c>
      <c r="HS31" s="205">
        <v>0</v>
      </c>
      <c r="HT31" s="205">
        <v>53100.45</v>
      </c>
      <c r="HU31" s="178">
        <f t="shared" ref="HU31:HU108" si="193">HX31-HT31</f>
        <v>21510.300000000003</v>
      </c>
      <c r="HV31" s="206">
        <v>3936</v>
      </c>
      <c r="HW31" s="181" t="s">
        <v>276</v>
      </c>
      <c r="HX31" s="64">
        <f t="shared" ref="HX31:HX108" si="194">SUM(HJ31:HS31)</f>
        <v>74610.75</v>
      </c>
      <c r="HY31" s="205">
        <v>2413.6999999999998</v>
      </c>
      <c r="HZ31" s="205">
        <v>1276.95</v>
      </c>
      <c r="IA31" s="205">
        <v>0</v>
      </c>
      <c r="IB31" s="205">
        <v>0</v>
      </c>
      <c r="IC31" s="205">
        <v>0</v>
      </c>
      <c r="ID31" s="205">
        <v>0</v>
      </c>
      <c r="IE31" s="205">
        <v>0</v>
      </c>
      <c r="IF31" s="205">
        <v>1550</v>
      </c>
      <c r="IG31" s="205">
        <v>0</v>
      </c>
      <c r="IH31" s="205">
        <v>0</v>
      </c>
      <c r="II31" s="214">
        <v>5240.6499999999996</v>
      </c>
      <c r="IJ31" s="65"/>
      <c r="IK31" s="65"/>
      <c r="IL31" s="65">
        <f t="shared" si="88"/>
        <v>588.21794263717379</v>
      </c>
      <c r="IM31" s="65">
        <f t="shared" si="89"/>
        <v>651.92812626337945</v>
      </c>
      <c r="IN31" s="65"/>
      <c r="IO31" s="65">
        <v>20</v>
      </c>
      <c r="IP31" s="65">
        <f t="shared" si="91"/>
        <v>232.05714285714285</v>
      </c>
      <c r="IQ31" s="65">
        <v>5</v>
      </c>
      <c r="IR31" s="65">
        <f t="shared" si="149"/>
        <v>445.62857142857143</v>
      </c>
      <c r="IS31" s="65"/>
      <c r="IT31" s="64">
        <f t="shared" ref="IT31:IT94" si="195">SUM(IJ31:IS31)</f>
        <v>1942.8317831862676</v>
      </c>
      <c r="IU31" s="66">
        <f t="shared" si="150"/>
        <v>538.79476190476191</v>
      </c>
      <c r="IV31" s="66"/>
      <c r="IW31" s="66">
        <f t="shared" si="92"/>
        <v>161.63842857142856</v>
      </c>
      <c r="IX31" s="67">
        <f t="shared" ref="IX31:IX94" si="196">SUM(IU31:IW31)</f>
        <v>700.43319047619048</v>
      </c>
      <c r="IY31" s="67">
        <f t="shared" si="24"/>
        <v>2643.264973662458</v>
      </c>
      <c r="IZ31" s="68">
        <f t="shared" ref="IZ31:IZ94" si="197">II31-IY31</f>
        <v>2597.3850263375416</v>
      </c>
      <c r="JA31" s="209">
        <v>32598.3</v>
      </c>
      <c r="JB31" s="209">
        <v>23057.15</v>
      </c>
      <c r="JC31" s="209">
        <v>0</v>
      </c>
      <c r="JD31" s="209">
        <v>40</v>
      </c>
      <c r="JE31" s="209">
        <v>0</v>
      </c>
      <c r="JF31" s="209">
        <v>0</v>
      </c>
      <c r="JG31" s="209">
        <v>0</v>
      </c>
      <c r="JH31" s="209">
        <v>30889.8</v>
      </c>
      <c r="JI31" s="209">
        <v>0</v>
      </c>
      <c r="JJ31" s="209">
        <v>0</v>
      </c>
      <c r="JK31" s="209">
        <v>69239.23</v>
      </c>
      <c r="JL31" s="178">
        <f t="shared" ref="JL31:JL108" si="198">JO31-JK31</f>
        <v>17346.020000000004</v>
      </c>
      <c r="JM31" s="210">
        <v>4014</v>
      </c>
      <c r="JN31" s="181" t="s">
        <v>276</v>
      </c>
      <c r="JO31" s="64">
        <f t="shared" ref="JO31:JO108" si="199">SUM(JA31:JJ31)</f>
        <v>86585.25</v>
      </c>
      <c r="JP31" s="209">
        <v>2713.53</v>
      </c>
      <c r="JQ31" s="209">
        <v>1686.59</v>
      </c>
      <c r="JR31" s="209">
        <v>0</v>
      </c>
      <c r="JS31" s="209">
        <v>1.68</v>
      </c>
      <c r="JT31" s="209">
        <v>0</v>
      </c>
      <c r="JU31" s="209">
        <v>0</v>
      </c>
      <c r="JV31" s="209">
        <v>0</v>
      </c>
      <c r="JW31" s="209">
        <v>1550</v>
      </c>
      <c r="JX31" s="209">
        <v>0</v>
      </c>
      <c r="JY31" s="209">
        <v>0</v>
      </c>
      <c r="JZ31" s="211">
        <v>5951.8</v>
      </c>
      <c r="KA31" s="65"/>
      <c r="KB31" s="65"/>
      <c r="KC31" s="65">
        <f t="shared" si="96"/>
        <v>1396.6028858709051</v>
      </c>
      <c r="KD31" s="65">
        <f t="shared" si="97"/>
        <v>584.06770778542807</v>
      </c>
      <c r="KE31" s="65"/>
      <c r="KF31" s="65">
        <v>20</v>
      </c>
      <c r="KG31" s="65"/>
      <c r="KH31" s="65">
        <v>5</v>
      </c>
      <c r="KI31" s="65">
        <f t="shared" si="151"/>
        <v>543.39953271028037</v>
      </c>
      <c r="KJ31" s="65"/>
      <c r="KK31" s="64">
        <f t="shared" ref="KK31:KK94" si="200">SUM(KA31:KJ31)</f>
        <v>2549.0701263666133</v>
      </c>
      <c r="KL31" s="66">
        <f t="shared" si="152"/>
        <v>497.32093457943921</v>
      </c>
      <c r="KM31" s="66"/>
      <c r="KN31" s="66">
        <f t="shared" si="99"/>
        <v>149.19628037383177</v>
      </c>
      <c r="KO31" s="67">
        <f t="shared" si="27"/>
        <v>646.51721495327092</v>
      </c>
      <c r="KP31" s="67">
        <f t="shared" si="28"/>
        <v>3195.5873413198842</v>
      </c>
      <c r="KQ31" s="68">
        <f t="shared" ref="KQ31:KQ94" si="201">JZ31-KP31</f>
        <v>2756.212658680116</v>
      </c>
      <c r="KR31" s="209">
        <v>30583.9</v>
      </c>
      <c r="KS31" s="209">
        <v>19112.099999999999</v>
      </c>
      <c r="KT31" s="209">
        <v>0</v>
      </c>
      <c r="KU31" s="209">
        <v>15</v>
      </c>
      <c r="KV31" s="209">
        <v>0</v>
      </c>
      <c r="KW31" s="209">
        <v>0</v>
      </c>
      <c r="KX31" s="209">
        <v>0</v>
      </c>
      <c r="KY31" s="209">
        <v>32597.93</v>
      </c>
      <c r="KZ31" s="209">
        <v>0</v>
      </c>
      <c r="LA31" s="209">
        <v>0</v>
      </c>
      <c r="LB31" s="209">
        <v>62714.14</v>
      </c>
      <c r="LC31" s="178">
        <f t="shared" ref="LC31:LC108" si="202">LF31-LB31</f>
        <v>19594.789999999994</v>
      </c>
      <c r="LD31" s="210">
        <v>3907</v>
      </c>
      <c r="LE31" s="181" t="s">
        <v>276</v>
      </c>
      <c r="LF31" s="64">
        <f t="shared" ref="LF31:LF108" si="203">SUM(KR31:LA31)</f>
        <v>82308.929999999993</v>
      </c>
      <c r="LG31" s="209">
        <v>2545.85</v>
      </c>
      <c r="LH31" s="209">
        <v>1398.01</v>
      </c>
      <c r="LI31" s="209">
        <v>0</v>
      </c>
      <c r="LJ31" s="209">
        <v>0.63</v>
      </c>
      <c r="LK31" s="209">
        <v>0</v>
      </c>
      <c r="LL31" s="209">
        <v>0</v>
      </c>
      <c r="LM31" s="209">
        <v>0</v>
      </c>
      <c r="LN31" s="209">
        <v>1550</v>
      </c>
      <c r="LO31" s="209">
        <v>0</v>
      </c>
      <c r="LP31" s="209">
        <v>0</v>
      </c>
      <c r="LQ31" s="211">
        <f t="shared" si="102"/>
        <v>5494.49</v>
      </c>
      <c r="LR31" s="225"/>
      <c r="LS31" s="238"/>
      <c r="LT31" s="65">
        <f t="shared" si="103"/>
        <v>639.37867808075544</v>
      </c>
      <c r="LU31" s="65">
        <f t="shared" si="104"/>
        <v>583.37885935976828</v>
      </c>
      <c r="LV31" s="65"/>
      <c r="LW31" s="65">
        <v>20</v>
      </c>
      <c r="LX31" s="65"/>
      <c r="LY31" s="65">
        <v>5</v>
      </c>
      <c r="LZ31" s="65">
        <f t="shared" si="153"/>
        <v>508.03738317757012</v>
      </c>
      <c r="MA31" s="65"/>
      <c r="MB31" s="64">
        <f t="shared" si="30"/>
        <v>1755.7949206180938</v>
      </c>
      <c r="MC31" s="66">
        <f t="shared" si="154"/>
        <v>593.54906542056074</v>
      </c>
      <c r="MD31" s="66"/>
      <c r="ME31" s="66">
        <f t="shared" si="106"/>
        <v>178.06471962616823</v>
      </c>
      <c r="MF31" s="67">
        <f t="shared" si="31"/>
        <v>771.61378504672894</v>
      </c>
      <c r="MG31" s="67">
        <f t="shared" si="32"/>
        <v>2527.4087056648227</v>
      </c>
      <c r="MH31" s="68">
        <f t="shared" si="33"/>
        <v>2967.0812943351771</v>
      </c>
      <c r="MI31" s="209">
        <v>19035.53</v>
      </c>
      <c r="MJ31" s="209">
        <v>13362.76</v>
      </c>
      <c r="MK31" s="209">
        <v>0</v>
      </c>
      <c r="ML31" s="209">
        <v>10</v>
      </c>
      <c r="MM31" s="209">
        <v>0</v>
      </c>
      <c r="MN31" s="209">
        <v>0</v>
      </c>
      <c r="MO31" s="209">
        <v>0</v>
      </c>
      <c r="MP31" s="209">
        <v>19856.400000000001</v>
      </c>
      <c r="MQ31" s="209">
        <v>0</v>
      </c>
      <c r="MR31" s="209">
        <v>0</v>
      </c>
      <c r="MS31" s="209">
        <v>39185.67</v>
      </c>
      <c r="MT31" s="178">
        <f>MW31-MS31</f>
        <v>13079.020000000004</v>
      </c>
      <c r="MU31" s="210">
        <v>2729</v>
      </c>
      <c r="MV31" s="181" t="s">
        <v>276</v>
      </c>
      <c r="MW31" s="64">
        <f t="shared" ref="MW31:MW108" si="204">SUM(MI31:MR31)</f>
        <v>52264.69</v>
      </c>
      <c r="MX31" s="209">
        <v>1584.55</v>
      </c>
      <c r="MY31" s="209">
        <v>977.46</v>
      </c>
      <c r="MZ31" s="209">
        <v>0</v>
      </c>
      <c r="NA31" s="209">
        <v>0.42</v>
      </c>
      <c r="NB31" s="209">
        <v>0</v>
      </c>
      <c r="NC31" s="209">
        <v>0</v>
      </c>
      <c r="ND31" s="209">
        <v>0</v>
      </c>
      <c r="NE31" s="209">
        <v>1550</v>
      </c>
      <c r="NF31" s="209">
        <v>0</v>
      </c>
      <c r="NG31" s="209">
        <v>0</v>
      </c>
      <c r="NH31" s="211">
        <f t="shared" si="109"/>
        <v>4112.43</v>
      </c>
      <c r="NI31" s="235"/>
      <c r="NJ31" s="238"/>
      <c r="NK31" s="65">
        <f t="shared" si="110"/>
        <v>0</v>
      </c>
      <c r="NL31" s="65">
        <f t="shared" si="111"/>
        <v>315.89831674909482</v>
      </c>
      <c r="NM31" s="65"/>
      <c r="NN31" s="65">
        <v>20</v>
      </c>
      <c r="NO31" s="65"/>
      <c r="NP31" s="65">
        <v>5</v>
      </c>
      <c r="NQ31" s="65">
        <f t="shared" si="155"/>
        <v>469.67889908256882</v>
      </c>
      <c r="NR31" s="65"/>
      <c r="NS31" s="64">
        <f t="shared" ref="NS31:NS94" si="205">SUM(NI31:NR31)</f>
        <v>810.57721583166358</v>
      </c>
      <c r="NT31" s="66">
        <f t="shared" si="113"/>
        <v>723.04816513761466</v>
      </c>
      <c r="NU31" s="66"/>
      <c r="NV31" s="66">
        <f t="shared" si="114"/>
        <v>216.9144495412844</v>
      </c>
      <c r="NW31" s="67">
        <f t="shared" si="35"/>
        <v>939.96261467889906</v>
      </c>
      <c r="NX31" s="67">
        <f t="shared" si="36"/>
        <v>1750.5398305105628</v>
      </c>
      <c r="NY31" s="68">
        <f t="shared" ref="NY31:NY94" si="206">NH31-NX31</f>
        <v>2361.8901694894375</v>
      </c>
      <c r="NZ31" s="209">
        <v>29038.67</v>
      </c>
      <c r="OA31" s="209">
        <v>18664.39</v>
      </c>
      <c r="OB31" s="209">
        <v>0</v>
      </c>
      <c r="OC31" s="209">
        <v>10</v>
      </c>
      <c r="OD31" s="209">
        <v>0</v>
      </c>
      <c r="OE31" s="209">
        <v>0</v>
      </c>
      <c r="OF31" s="209">
        <v>0</v>
      </c>
      <c r="OG31" s="209">
        <v>27972.720000000001</v>
      </c>
      <c r="OH31" s="209">
        <v>0</v>
      </c>
      <c r="OI31" s="209">
        <v>0</v>
      </c>
      <c r="OJ31" s="209">
        <v>58066.26</v>
      </c>
      <c r="OK31" s="178">
        <f t="shared" si="115"/>
        <v>17619.519999999997</v>
      </c>
      <c r="OL31" s="210">
        <v>3861</v>
      </c>
      <c r="OM31" s="181" t="s">
        <v>276</v>
      </c>
      <c r="ON31" s="64">
        <f t="shared" ref="ON31:ON108" si="207">SUM(NZ31:OI31)</f>
        <v>75685.78</v>
      </c>
      <c r="OO31" s="209">
        <v>2417.23</v>
      </c>
      <c r="OP31" s="209">
        <v>1365.27</v>
      </c>
      <c r="OQ31" s="209">
        <v>0</v>
      </c>
      <c r="OR31" s="209">
        <v>0.42</v>
      </c>
      <c r="OS31" s="209">
        <v>0</v>
      </c>
      <c r="OT31" s="209">
        <v>0</v>
      </c>
      <c r="OU31" s="209">
        <v>0</v>
      </c>
      <c r="OV31" s="209">
        <v>1550</v>
      </c>
      <c r="OW31" s="209">
        <v>0</v>
      </c>
      <c r="OX31" s="209">
        <v>0</v>
      </c>
      <c r="OY31" s="211">
        <v>5332.92</v>
      </c>
      <c r="OZ31" s="225"/>
      <c r="PA31" s="238"/>
      <c r="PB31" s="65">
        <f t="shared" si="118"/>
        <v>1255.5818842888357</v>
      </c>
      <c r="PC31" s="65">
        <f t="shared" si="119"/>
        <v>516.6220090870753</v>
      </c>
      <c r="PD31" s="65"/>
      <c r="PE31" s="65">
        <v>20</v>
      </c>
      <c r="PF31" s="65">
        <f t="shared" si="121"/>
        <v>32.880000000000003</v>
      </c>
      <c r="PG31" s="65">
        <v>5</v>
      </c>
      <c r="PH31" s="65">
        <f t="shared" si="156"/>
        <v>495.2049090909091</v>
      </c>
      <c r="PI31" s="65"/>
      <c r="PJ31" s="64">
        <f t="shared" si="38"/>
        <v>2325.28880246682</v>
      </c>
      <c r="PK31" s="66">
        <f t="shared" si="157"/>
        <v>643.25572727272731</v>
      </c>
      <c r="PL31" s="66"/>
      <c r="PM31" s="66">
        <f t="shared" si="122"/>
        <v>192.9767181818182</v>
      </c>
      <c r="PN31" s="67">
        <f t="shared" si="39"/>
        <v>836.23244545454554</v>
      </c>
      <c r="PO31" s="67">
        <f t="shared" si="40"/>
        <v>3161.5212479213656</v>
      </c>
      <c r="PP31" s="68">
        <f t="shared" si="41"/>
        <v>2171.3987520786345</v>
      </c>
      <c r="PQ31" s="209">
        <v>25728.880000000001</v>
      </c>
      <c r="PR31" s="209">
        <v>16658.55</v>
      </c>
      <c r="PS31" s="209">
        <v>0</v>
      </c>
      <c r="PT31" s="209">
        <v>105</v>
      </c>
      <c r="PU31" s="209">
        <v>0</v>
      </c>
      <c r="PV31" s="209">
        <v>0</v>
      </c>
      <c r="PW31" s="209">
        <v>0</v>
      </c>
      <c r="PX31" s="209">
        <v>26016.7</v>
      </c>
      <c r="PY31" s="209">
        <v>0</v>
      </c>
      <c r="PZ31" s="209">
        <v>0</v>
      </c>
      <c r="QA31" s="209">
        <v>51338.51</v>
      </c>
      <c r="QB31" s="178">
        <f t="shared" ref="QB31:QB108" si="208">QE31-QA31</f>
        <v>17170.620000000003</v>
      </c>
      <c r="QC31" s="210">
        <v>3561</v>
      </c>
      <c r="QD31" s="181" t="s">
        <v>276</v>
      </c>
      <c r="QE31" s="64">
        <f t="shared" ref="QE31:QE108" si="209">SUM(PQ31:PZ31)</f>
        <v>68509.13</v>
      </c>
      <c r="QF31" s="209">
        <v>2141.71</v>
      </c>
      <c r="QG31" s="209">
        <v>1218.54</v>
      </c>
      <c r="QH31" s="209">
        <v>0</v>
      </c>
      <c r="QI31" s="209">
        <v>4.42</v>
      </c>
      <c r="QJ31" s="209">
        <v>0</v>
      </c>
      <c r="QK31" s="209">
        <v>0</v>
      </c>
      <c r="QL31" s="209">
        <v>0</v>
      </c>
      <c r="QM31" s="209">
        <v>1550</v>
      </c>
      <c r="QN31" s="209">
        <v>0</v>
      </c>
      <c r="QO31" s="209">
        <v>0</v>
      </c>
      <c r="QP31" s="211">
        <f t="shared" si="125"/>
        <v>4914.67</v>
      </c>
      <c r="QQ31" s="226"/>
      <c r="QR31" s="238"/>
      <c r="QS31" s="65">
        <f t="shared" si="126"/>
        <v>603.48448893422574</v>
      </c>
      <c r="QT31" s="65">
        <f t="shared" si="127"/>
        <v>313.31994258910373</v>
      </c>
      <c r="QU31" s="65"/>
      <c r="QV31" s="65">
        <v>20</v>
      </c>
      <c r="QW31" s="65">
        <f t="shared" si="129"/>
        <v>18.861818181818183</v>
      </c>
      <c r="QX31" s="65">
        <v>5</v>
      </c>
      <c r="QY31" s="65">
        <f t="shared" si="158"/>
        <v>428.14772727272725</v>
      </c>
      <c r="QZ31" s="65"/>
      <c r="RA31" s="64">
        <f t="shared" ref="RA31:RA94" si="210">SUM(QQ31:QZ31)</f>
        <v>1388.813976977875</v>
      </c>
      <c r="RB31" s="66">
        <f t="shared" si="130"/>
        <v>619.2640909090909</v>
      </c>
      <c r="RC31" s="66"/>
      <c r="RD31" s="66">
        <f t="shared" si="131"/>
        <v>185.77922727272727</v>
      </c>
      <c r="RE31" s="67">
        <f t="shared" si="43"/>
        <v>805.04331818181822</v>
      </c>
      <c r="RF31" s="67">
        <f t="shared" si="44"/>
        <v>2193.8572951596934</v>
      </c>
      <c r="RG31" s="68">
        <f t="shared" si="45"/>
        <v>2720.8127048403067</v>
      </c>
      <c r="RH31" s="205">
        <v>27987.02</v>
      </c>
      <c r="RI31" s="205">
        <v>19409.87</v>
      </c>
      <c r="RJ31" s="205">
        <v>0</v>
      </c>
      <c r="RK31" s="205">
        <v>5</v>
      </c>
      <c r="RL31" s="205">
        <v>0</v>
      </c>
      <c r="RM31" s="205">
        <v>0</v>
      </c>
      <c r="RN31" s="205">
        <v>0</v>
      </c>
      <c r="RO31" s="205">
        <v>38807.21</v>
      </c>
      <c r="RP31" s="205">
        <v>0</v>
      </c>
      <c r="RQ31" s="205">
        <v>0</v>
      </c>
      <c r="RR31" s="205">
        <v>69255</v>
      </c>
      <c r="RS31" s="178">
        <f t="shared" ref="RS31:RS108" si="211">RV31-RR31</f>
        <v>16954.100000000006</v>
      </c>
      <c r="RT31" s="206">
        <v>4286</v>
      </c>
      <c r="RU31" s="181" t="s">
        <v>276</v>
      </c>
      <c r="RV31" s="64">
        <f t="shared" ref="RV31:RV108" si="212">SUM(RH31:RQ31)</f>
        <v>86209.1</v>
      </c>
      <c r="RW31" s="209">
        <v>2329.6799999999998</v>
      </c>
      <c r="RX31" s="209">
        <v>1419.8</v>
      </c>
      <c r="RY31" s="209">
        <v>0</v>
      </c>
      <c r="RZ31" s="209">
        <v>0.21</v>
      </c>
      <c r="SA31" s="209">
        <v>0</v>
      </c>
      <c r="SB31" s="209">
        <v>0</v>
      </c>
      <c r="SC31" s="209">
        <v>0</v>
      </c>
      <c r="SD31" s="209">
        <v>1550</v>
      </c>
      <c r="SE31" s="209">
        <v>0</v>
      </c>
      <c r="SF31" s="209">
        <v>0</v>
      </c>
      <c r="SG31" s="211">
        <v>5299.69</v>
      </c>
      <c r="SH31" s="65"/>
      <c r="SI31" s="238"/>
      <c r="SJ31" s="65">
        <f t="shared" si="134"/>
        <v>680.56237828190069</v>
      </c>
      <c r="SK31" s="65">
        <f t="shared" si="135"/>
        <v>365.45020494893203</v>
      </c>
      <c r="SL31" s="65">
        <f t="shared" si="136"/>
        <v>866.66666666666663</v>
      </c>
      <c r="SM31" s="65">
        <v>20</v>
      </c>
      <c r="SN31" s="65">
        <f t="shared" si="137"/>
        <v>495.92920353982299</v>
      </c>
      <c r="SO31" s="65">
        <v>5</v>
      </c>
      <c r="SP31" s="65">
        <f t="shared" si="159"/>
        <v>428.52876106194691</v>
      </c>
      <c r="SQ31" s="65"/>
      <c r="SR31" s="64">
        <f t="shared" ref="SR31:SR45" si="213">SUM(SH31:SQ31)</f>
        <v>2862.1372144992692</v>
      </c>
      <c r="SS31" s="66">
        <f t="shared" si="160"/>
        <v>596.28469026548669</v>
      </c>
      <c r="ST31" s="66"/>
      <c r="SU31" s="66">
        <f t="shared" si="138"/>
        <v>178.885407079646</v>
      </c>
      <c r="SV31" s="67">
        <f t="shared" ref="SV31:SV45" si="214">SUM(SS31:SU31)</f>
        <v>775.17009734513272</v>
      </c>
      <c r="SW31" s="67">
        <f t="shared" si="48"/>
        <v>3637.3073118444017</v>
      </c>
      <c r="SX31" s="68">
        <f t="shared" si="49"/>
        <v>1662.3826881555979</v>
      </c>
      <c r="SY31" s="64">
        <f t="shared" si="139"/>
        <v>846782.8</v>
      </c>
      <c r="SZ31" s="211">
        <f t="shared" si="140"/>
        <v>58097.54</v>
      </c>
      <c r="TA31" s="67">
        <f t="shared" si="141"/>
        <v>30878.710167143578</v>
      </c>
      <c r="TB31" s="68">
        <f t="shared" si="142"/>
        <v>27218.829832856423</v>
      </c>
      <c r="TC31" s="264"/>
      <c r="TD31" s="265"/>
      <c r="TE31" s="265"/>
    </row>
    <row r="32" spans="1:525">
      <c r="A32" s="173" t="s">
        <v>28</v>
      </c>
      <c r="B32" s="175" t="s">
        <v>148</v>
      </c>
      <c r="C32" s="181" t="s">
        <v>276</v>
      </c>
      <c r="D32" s="176">
        <v>12818.08</v>
      </c>
      <c r="E32" s="176">
        <v>13179.35</v>
      </c>
      <c r="F32" s="176">
        <v>0</v>
      </c>
      <c r="G32" s="176">
        <v>20</v>
      </c>
      <c r="H32" s="176">
        <v>0</v>
      </c>
      <c r="I32" s="176">
        <v>0</v>
      </c>
      <c r="J32" s="176">
        <v>0</v>
      </c>
      <c r="K32" s="176">
        <v>29764.77</v>
      </c>
      <c r="L32" s="176">
        <v>0</v>
      </c>
      <c r="M32" s="176">
        <v>0</v>
      </c>
      <c r="N32" s="178">
        <v>45589.74</v>
      </c>
      <c r="O32" s="178">
        <f t="shared" si="161"/>
        <v>10192.459999999999</v>
      </c>
      <c r="P32" s="181">
        <v>3359</v>
      </c>
      <c r="Q32" s="64">
        <f t="shared" si="0"/>
        <v>55782.2</v>
      </c>
      <c r="R32" s="178">
        <v>1067</v>
      </c>
      <c r="S32" s="178">
        <v>964.04</v>
      </c>
      <c r="T32" s="178">
        <v>0</v>
      </c>
      <c r="U32" s="178">
        <v>0.84</v>
      </c>
      <c r="V32" s="178">
        <v>0</v>
      </c>
      <c r="W32" s="178">
        <v>0</v>
      </c>
      <c r="X32" s="178">
        <v>0</v>
      </c>
      <c r="Y32" s="178">
        <v>1350</v>
      </c>
      <c r="Z32" s="178">
        <v>0</v>
      </c>
      <c r="AA32" s="178">
        <v>0</v>
      </c>
      <c r="AB32" s="64">
        <f t="shared" si="50"/>
        <v>3381.88</v>
      </c>
      <c r="AC32" s="65">
        <v>566.19999999999993</v>
      </c>
      <c r="AD32" s="65">
        <v>93.333333333333329</v>
      </c>
      <c r="AE32" s="65">
        <f t="shared" si="51"/>
        <v>495.68803093626906</v>
      </c>
      <c r="AF32" s="65">
        <f t="shared" si="177"/>
        <v>273.29873792015576</v>
      </c>
      <c r="AG32" s="65"/>
      <c r="AH32" s="65">
        <v>20</v>
      </c>
      <c r="AI32" s="65"/>
      <c r="AJ32" s="65">
        <v>5</v>
      </c>
      <c r="AK32" s="65">
        <f t="shared" si="178"/>
        <v>411.38684210526316</v>
      </c>
      <c r="AL32" s="65"/>
      <c r="AM32" s="64">
        <f t="shared" si="2"/>
        <v>1864.9069442950215</v>
      </c>
      <c r="AN32" s="66">
        <f t="shared" si="179"/>
        <v>645.10084210526315</v>
      </c>
      <c r="AO32" s="66">
        <v>0</v>
      </c>
      <c r="AP32" s="66">
        <f t="shared" si="54"/>
        <v>193.53025263157895</v>
      </c>
      <c r="AQ32" s="67">
        <f t="shared" si="3"/>
        <v>838.6310947368421</v>
      </c>
      <c r="AR32" s="67">
        <f t="shared" si="4"/>
        <v>2703.5380390318637</v>
      </c>
      <c r="AS32" s="68">
        <f t="shared" si="5"/>
        <v>678.34196096813639</v>
      </c>
      <c r="AT32" s="205">
        <v>10544.4</v>
      </c>
      <c r="AU32" s="205">
        <v>13247.99</v>
      </c>
      <c r="AV32" s="205">
        <v>0</v>
      </c>
      <c r="AW32" s="205">
        <v>100</v>
      </c>
      <c r="AX32" s="207">
        <v>0</v>
      </c>
      <c r="AY32" s="207">
        <v>0</v>
      </c>
      <c r="AZ32" s="207">
        <v>0</v>
      </c>
      <c r="BA32" s="207">
        <v>29826.35</v>
      </c>
      <c r="BB32" s="207">
        <v>0</v>
      </c>
      <c r="BC32" s="207">
        <v>0</v>
      </c>
      <c r="BD32" s="209">
        <v>42593.94</v>
      </c>
      <c r="BE32" s="178">
        <f t="shared" si="162"/>
        <v>11124.799999999996</v>
      </c>
      <c r="BF32" s="208">
        <v>3216</v>
      </c>
      <c r="BG32" s="181" t="s">
        <v>276</v>
      </c>
      <c r="BH32" s="64">
        <f t="shared" si="56"/>
        <v>53718.74</v>
      </c>
      <c r="BI32" s="205">
        <v>877.73</v>
      </c>
      <c r="BJ32" s="205">
        <v>969.07</v>
      </c>
      <c r="BK32" s="205">
        <v>0</v>
      </c>
      <c r="BL32" s="205">
        <v>4.21</v>
      </c>
      <c r="BM32" s="205">
        <v>0</v>
      </c>
      <c r="BN32" s="205">
        <v>0</v>
      </c>
      <c r="BO32" s="205">
        <v>0</v>
      </c>
      <c r="BP32" s="205">
        <v>1350</v>
      </c>
      <c r="BQ32" s="205">
        <v>0</v>
      </c>
      <c r="BR32" s="205">
        <v>0</v>
      </c>
      <c r="BS32" s="64">
        <f t="shared" si="57"/>
        <v>3201.01</v>
      </c>
      <c r="BT32" s="65">
        <v>566.19999999999993</v>
      </c>
      <c r="BU32" s="65">
        <v>93.333333333333329</v>
      </c>
      <c r="BV32" s="65">
        <f t="shared" si="58"/>
        <v>467.15820448703539</v>
      </c>
      <c r="BW32" s="65">
        <f t="shared" si="59"/>
        <v>251.59805375238241</v>
      </c>
      <c r="BX32" s="65"/>
      <c r="BY32" s="65">
        <v>20</v>
      </c>
      <c r="BZ32" s="65"/>
      <c r="CA32" s="65">
        <v>5</v>
      </c>
      <c r="CB32" s="65">
        <f t="shared" si="180"/>
        <v>391.015625</v>
      </c>
      <c r="CC32" s="65"/>
      <c r="CD32" s="64">
        <f t="shared" si="6"/>
        <v>1794.3052165727511</v>
      </c>
      <c r="CE32" s="66">
        <f t="shared" si="61"/>
        <v>665.21208333333334</v>
      </c>
      <c r="CF32" s="66"/>
      <c r="CG32" s="66">
        <f t="shared" si="62"/>
        <v>199.563625</v>
      </c>
      <c r="CH32" s="67">
        <f t="shared" si="7"/>
        <v>864.77570833333334</v>
      </c>
      <c r="CI32" s="67">
        <f t="shared" si="8"/>
        <v>2659.0809249060844</v>
      </c>
      <c r="CJ32" s="68">
        <f t="shared" si="9"/>
        <v>541.9290750939158</v>
      </c>
      <c r="CK32" s="209">
        <v>11041.02</v>
      </c>
      <c r="CL32" s="209">
        <v>14658.3</v>
      </c>
      <c r="CM32" s="209">
        <v>0</v>
      </c>
      <c r="CN32" s="209">
        <v>50</v>
      </c>
      <c r="CO32" s="209">
        <v>0</v>
      </c>
      <c r="CP32" s="209">
        <v>0</v>
      </c>
      <c r="CQ32" s="209">
        <v>0</v>
      </c>
      <c r="CR32" s="209">
        <v>29870.87</v>
      </c>
      <c r="CS32" s="209">
        <v>0</v>
      </c>
      <c r="CT32" s="207">
        <v>0</v>
      </c>
      <c r="CU32" s="209">
        <v>43502.36</v>
      </c>
      <c r="CV32" s="178">
        <f t="shared" si="181"/>
        <v>12117.830000000002</v>
      </c>
      <c r="CW32" s="210">
        <v>3381</v>
      </c>
      <c r="CX32" s="181" t="s">
        <v>276</v>
      </c>
      <c r="CY32" s="64">
        <f t="shared" si="182"/>
        <v>55620.19</v>
      </c>
      <c r="CZ32" s="209">
        <v>919.07</v>
      </c>
      <c r="DA32" s="209">
        <v>1072.23</v>
      </c>
      <c r="DB32" s="209">
        <v>0</v>
      </c>
      <c r="DC32" s="209">
        <v>2.1</v>
      </c>
      <c r="DD32" s="209">
        <v>0</v>
      </c>
      <c r="DE32" s="209">
        <v>0</v>
      </c>
      <c r="DF32" s="209">
        <v>0</v>
      </c>
      <c r="DG32" s="209">
        <v>1350</v>
      </c>
      <c r="DH32" s="209">
        <v>0</v>
      </c>
      <c r="DI32" s="209">
        <v>0</v>
      </c>
      <c r="DJ32" s="211">
        <f t="shared" ref="DJ32:DJ95" si="215">SUM(CZ32:DI32)</f>
        <v>3343.4</v>
      </c>
      <c r="DK32" s="65">
        <v>566.19999999999993</v>
      </c>
      <c r="DL32" s="65">
        <v>93.333333333333329</v>
      </c>
      <c r="DM32" s="65">
        <f t="shared" si="66"/>
        <v>472.93145110831415</v>
      </c>
      <c r="DN32" s="65">
        <f t="shared" si="67"/>
        <v>344.70809819499027</v>
      </c>
      <c r="DO32" s="65"/>
      <c r="DP32" s="65">
        <v>20</v>
      </c>
      <c r="DQ32" s="65"/>
      <c r="DR32" s="65">
        <v>5</v>
      </c>
      <c r="DS32" s="65">
        <f t="shared" ref="DS32:DS95" si="216">DS$3</f>
        <v>428.469696969697</v>
      </c>
      <c r="DT32" s="65"/>
      <c r="DU32" s="64">
        <f t="shared" si="10"/>
        <v>1930.6425796063347</v>
      </c>
      <c r="DV32" s="66">
        <f t="shared" si="144"/>
        <v>596.35070707070713</v>
      </c>
      <c r="DW32" s="66"/>
      <c r="DX32" s="66">
        <f t="shared" si="68"/>
        <v>178.90521212121214</v>
      </c>
      <c r="DY32" s="67">
        <f t="shared" si="11"/>
        <v>775.25591919191925</v>
      </c>
      <c r="DZ32" s="67">
        <f t="shared" si="12"/>
        <v>2705.898498798254</v>
      </c>
      <c r="EA32" s="68">
        <f t="shared" si="183"/>
        <v>637.50150120174612</v>
      </c>
      <c r="EB32" s="209">
        <v>12555.73</v>
      </c>
      <c r="EC32" s="209">
        <v>14469.41</v>
      </c>
      <c r="ED32" s="209">
        <v>0</v>
      </c>
      <c r="EE32" s="209">
        <v>10</v>
      </c>
      <c r="EF32" s="209">
        <v>0</v>
      </c>
      <c r="EG32" s="209">
        <v>0</v>
      </c>
      <c r="EH32" s="209">
        <v>0</v>
      </c>
      <c r="EI32" s="209">
        <v>29340.02</v>
      </c>
      <c r="EJ32" s="209">
        <v>0</v>
      </c>
      <c r="EK32" s="209">
        <v>0</v>
      </c>
      <c r="EL32" s="209">
        <v>45274.22</v>
      </c>
      <c r="EM32" s="178">
        <f t="shared" si="184"/>
        <v>11100.940000000002</v>
      </c>
      <c r="EN32" s="210">
        <v>3359</v>
      </c>
      <c r="EO32" s="181" t="s">
        <v>276</v>
      </c>
      <c r="EP32" s="212">
        <f t="shared" si="70"/>
        <v>56375.16</v>
      </c>
      <c r="EQ32" s="209">
        <v>1045.17</v>
      </c>
      <c r="ER32" s="209">
        <v>1058.4100000000001</v>
      </c>
      <c r="ES32" s="209">
        <v>0</v>
      </c>
      <c r="ET32" s="209">
        <v>0.42</v>
      </c>
      <c r="EU32" s="209">
        <v>0</v>
      </c>
      <c r="EV32" s="209">
        <v>0</v>
      </c>
      <c r="EW32" s="209">
        <v>0</v>
      </c>
      <c r="EX32" s="209">
        <v>1350</v>
      </c>
      <c r="EY32" s="209">
        <v>0</v>
      </c>
      <c r="EZ32" s="209">
        <v>0</v>
      </c>
      <c r="FA32" s="64">
        <f t="shared" si="185"/>
        <v>3454</v>
      </c>
      <c r="FB32" s="65">
        <v>566.19999999999993</v>
      </c>
      <c r="FC32" s="65">
        <v>93.333333333333329</v>
      </c>
      <c r="FD32" s="65">
        <f t="shared" si="72"/>
        <v>505.35314703402565</v>
      </c>
      <c r="FE32" s="65">
        <f t="shared" si="73"/>
        <v>288.36071070414147</v>
      </c>
      <c r="FF32" s="65"/>
      <c r="FG32" s="65">
        <v>20</v>
      </c>
      <c r="FH32" s="65">
        <f t="shared" si="75"/>
        <v>140.93333333333334</v>
      </c>
      <c r="FI32" s="65">
        <v>5</v>
      </c>
      <c r="FJ32" s="65">
        <f t="shared" si="145"/>
        <v>424.68019607843132</v>
      </c>
      <c r="FK32" s="65"/>
      <c r="FL32" s="64">
        <f t="shared" si="14"/>
        <v>2043.8607204832651</v>
      </c>
      <c r="FM32" s="66">
        <f t="shared" si="146"/>
        <v>664.41901960784321</v>
      </c>
      <c r="FN32" s="66"/>
      <c r="FO32" s="66">
        <f t="shared" si="76"/>
        <v>199.32570588235296</v>
      </c>
      <c r="FP32" s="67">
        <f t="shared" si="186"/>
        <v>863.74472549019617</v>
      </c>
      <c r="FQ32" s="67">
        <f t="shared" si="187"/>
        <v>2907.6054459734614</v>
      </c>
      <c r="FR32" s="68">
        <f t="shared" si="188"/>
        <v>546.39455402653857</v>
      </c>
      <c r="FS32" s="209">
        <v>13379.81</v>
      </c>
      <c r="FT32" s="209">
        <v>16219.4</v>
      </c>
      <c r="FU32" s="209">
        <v>0</v>
      </c>
      <c r="FV32" s="209">
        <v>80</v>
      </c>
      <c r="FW32" s="209">
        <v>0</v>
      </c>
      <c r="FX32" s="209">
        <v>0</v>
      </c>
      <c r="FY32" s="209">
        <v>0</v>
      </c>
      <c r="FZ32" s="209">
        <v>33867</v>
      </c>
      <c r="GA32" s="209">
        <v>0</v>
      </c>
      <c r="GB32" s="209">
        <v>0</v>
      </c>
      <c r="GC32" s="209">
        <v>51185.83</v>
      </c>
      <c r="GD32" s="178">
        <f t="shared" si="189"/>
        <v>12360.379999999997</v>
      </c>
      <c r="GE32" s="210">
        <v>3721</v>
      </c>
      <c r="GF32" s="181" t="s">
        <v>276</v>
      </c>
      <c r="GG32" s="64">
        <f t="shared" si="190"/>
        <v>63546.21</v>
      </c>
      <c r="GH32" s="209">
        <v>1113.77</v>
      </c>
      <c r="GI32" s="209">
        <v>1186.42</v>
      </c>
      <c r="GJ32" s="209">
        <v>0</v>
      </c>
      <c r="GK32" s="209">
        <v>3.36</v>
      </c>
      <c r="GL32" s="209">
        <v>0</v>
      </c>
      <c r="GM32" s="209">
        <v>0</v>
      </c>
      <c r="GN32" s="209">
        <v>0</v>
      </c>
      <c r="GO32" s="209">
        <v>1550</v>
      </c>
      <c r="GP32" s="209">
        <v>0</v>
      </c>
      <c r="GQ32" s="209">
        <v>0</v>
      </c>
      <c r="GR32" s="211">
        <f t="shared" si="79"/>
        <v>3853.55</v>
      </c>
      <c r="GS32" s="65">
        <v>566.19999999999993</v>
      </c>
      <c r="GT32" s="65">
        <v>93.333333333333329</v>
      </c>
      <c r="GU32" s="65">
        <f t="shared" si="80"/>
        <v>567.20270241460923</v>
      </c>
      <c r="GV32" s="65">
        <f t="shared" si="81"/>
        <v>364.28643044486239</v>
      </c>
      <c r="GW32" s="65"/>
      <c r="GX32" s="65">
        <v>20</v>
      </c>
      <c r="GY32" s="65">
        <f t="shared" si="83"/>
        <v>184.90588235294118</v>
      </c>
      <c r="GZ32" s="65">
        <v>5</v>
      </c>
      <c r="HA32" s="65">
        <f t="shared" si="147"/>
        <v>358.47794117647061</v>
      </c>
      <c r="HB32" s="65"/>
      <c r="HC32" s="64">
        <f t="shared" si="191"/>
        <v>2159.4062897222166</v>
      </c>
      <c r="HD32" s="66">
        <f t="shared" si="148"/>
        <v>866.92019607843133</v>
      </c>
      <c r="HE32" s="66"/>
      <c r="HF32" s="66">
        <f t="shared" si="84"/>
        <v>260.07605882352937</v>
      </c>
      <c r="HG32" s="67">
        <f t="shared" si="19"/>
        <v>1126.9962549019606</v>
      </c>
      <c r="HH32" s="67">
        <f t="shared" si="20"/>
        <v>3286.4025446241772</v>
      </c>
      <c r="HI32" s="68">
        <f t="shared" si="192"/>
        <v>567.14745537582303</v>
      </c>
      <c r="HJ32" s="205">
        <v>12069.76</v>
      </c>
      <c r="HK32" s="205">
        <v>15660.09</v>
      </c>
      <c r="HL32" s="205">
        <v>0</v>
      </c>
      <c r="HM32" s="205">
        <v>25</v>
      </c>
      <c r="HN32" s="205">
        <v>0</v>
      </c>
      <c r="HO32" s="205">
        <v>0</v>
      </c>
      <c r="HP32" s="205">
        <v>0</v>
      </c>
      <c r="HQ32" s="205">
        <v>27551.74</v>
      </c>
      <c r="HR32" s="205">
        <v>0</v>
      </c>
      <c r="HS32" s="205">
        <v>0</v>
      </c>
      <c r="HT32" s="205">
        <v>45122.33</v>
      </c>
      <c r="HU32" s="178">
        <f t="shared" si="193"/>
        <v>10184.259999999995</v>
      </c>
      <c r="HV32" s="206">
        <v>3284</v>
      </c>
      <c r="HW32" s="181" t="s">
        <v>276</v>
      </c>
      <c r="HX32" s="64">
        <f t="shared" si="194"/>
        <v>55306.59</v>
      </c>
      <c r="HY32" s="205">
        <v>1004.71</v>
      </c>
      <c r="HZ32" s="205">
        <v>1145.51</v>
      </c>
      <c r="IA32" s="205">
        <v>0</v>
      </c>
      <c r="IB32" s="205">
        <v>1.05</v>
      </c>
      <c r="IC32" s="205">
        <v>0</v>
      </c>
      <c r="ID32" s="205">
        <v>0</v>
      </c>
      <c r="IE32" s="205">
        <v>0</v>
      </c>
      <c r="IF32" s="205">
        <v>1550</v>
      </c>
      <c r="IG32" s="205">
        <v>0</v>
      </c>
      <c r="IH32" s="205">
        <v>0</v>
      </c>
      <c r="II32" s="214">
        <v>3701.27</v>
      </c>
      <c r="IJ32" s="65">
        <v>566.19999999999993</v>
      </c>
      <c r="IK32" s="65">
        <v>93.333333333333329</v>
      </c>
      <c r="IL32" s="65">
        <f t="shared" si="88"/>
        <v>499.84066273629753</v>
      </c>
      <c r="IM32" s="65">
        <f t="shared" si="89"/>
        <v>308.66168947802123</v>
      </c>
      <c r="IN32" s="65"/>
      <c r="IO32" s="65">
        <v>20</v>
      </c>
      <c r="IP32" s="65">
        <f t="shared" si="91"/>
        <v>232.05714285714285</v>
      </c>
      <c r="IQ32" s="65">
        <v>5</v>
      </c>
      <c r="IR32" s="65">
        <f t="shared" si="149"/>
        <v>445.62857142857143</v>
      </c>
      <c r="IS32" s="65"/>
      <c r="IT32" s="64">
        <f t="shared" si="195"/>
        <v>2170.7213998333664</v>
      </c>
      <c r="IU32" s="66">
        <f t="shared" si="150"/>
        <v>538.79476190476191</v>
      </c>
      <c r="IV32" s="66"/>
      <c r="IW32" s="66">
        <f t="shared" si="92"/>
        <v>161.63842857142856</v>
      </c>
      <c r="IX32" s="67">
        <f t="shared" si="196"/>
        <v>700.43319047619048</v>
      </c>
      <c r="IY32" s="67">
        <f t="shared" si="24"/>
        <v>2871.1545903095566</v>
      </c>
      <c r="IZ32" s="68">
        <f t="shared" si="197"/>
        <v>830.11540969044336</v>
      </c>
      <c r="JA32" s="209">
        <v>15338.95</v>
      </c>
      <c r="JB32" s="209">
        <v>15131.54</v>
      </c>
      <c r="JC32" s="209">
        <v>0</v>
      </c>
      <c r="JD32" s="209">
        <v>0</v>
      </c>
      <c r="JE32" s="209">
        <v>0</v>
      </c>
      <c r="JF32" s="209">
        <v>0</v>
      </c>
      <c r="JG32" s="209">
        <v>0</v>
      </c>
      <c r="JH32" s="209">
        <v>28195.96</v>
      </c>
      <c r="JI32" s="209">
        <v>0</v>
      </c>
      <c r="JJ32" s="209">
        <v>0</v>
      </c>
      <c r="JK32" s="209">
        <v>48550.18</v>
      </c>
      <c r="JL32" s="178">
        <f t="shared" si="198"/>
        <v>10116.269999999997</v>
      </c>
      <c r="JM32" s="210">
        <v>3235</v>
      </c>
      <c r="JN32" s="181" t="s">
        <v>276</v>
      </c>
      <c r="JO32" s="64">
        <f t="shared" si="199"/>
        <v>58666.45</v>
      </c>
      <c r="JP32" s="209">
        <v>1276.8499999999999</v>
      </c>
      <c r="JQ32" s="209">
        <v>1106.8399999999999</v>
      </c>
      <c r="JR32" s="209">
        <v>0</v>
      </c>
      <c r="JS32" s="209">
        <v>0</v>
      </c>
      <c r="JT32" s="209">
        <v>0</v>
      </c>
      <c r="JU32" s="209">
        <v>0</v>
      </c>
      <c r="JV32" s="209">
        <v>0</v>
      </c>
      <c r="JW32" s="209">
        <v>1550</v>
      </c>
      <c r="JX32" s="209">
        <v>0</v>
      </c>
      <c r="JY32" s="209">
        <v>0</v>
      </c>
      <c r="JZ32" s="211">
        <v>3933.69</v>
      </c>
      <c r="KA32" s="65">
        <v>566.19999999999993</v>
      </c>
      <c r="KB32" s="65">
        <v>93.333333333333329</v>
      </c>
      <c r="KC32" s="65">
        <f t="shared" si="96"/>
        <v>979.29051922662791</v>
      </c>
      <c r="KD32" s="65">
        <f t="shared" si="97"/>
        <v>340.63068244118762</v>
      </c>
      <c r="KE32" s="65"/>
      <c r="KF32" s="65">
        <v>20</v>
      </c>
      <c r="KG32" s="65"/>
      <c r="KH32" s="65">
        <v>5</v>
      </c>
      <c r="KI32" s="65">
        <f t="shared" si="151"/>
        <v>543.39953271028037</v>
      </c>
      <c r="KJ32" s="65"/>
      <c r="KK32" s="64">
        <f t="shared" si="200"/>
        <v>2547.8540677114293</v>
      </c>
      <c r="KL32" s="66">
        <f t="shared" si="152"/>
        <v>497.32093457943921</v>
      </c>
      <c r="KM32" s="66"/>
      <c r="KN32" s="66">
        <f t="shared" si="99"/>
        <v>149.19628037383177</v>
      </c>
      <c r="KO32" s="67">
        <f t="shared" si="27"/>
        <v>646.51721495327092</v>
      </c>
      <c r="KP32" s="67">
        <f t="shared" si="28"/>
        <v>3194.3712826647002</v>
      </c>
      <c r="KQ32" s="68">
        <f t="shared" si="201"/>
        <v>739.31871733529988</v>
      </c>
      <c r="KR32" s="209">
        <v>16303.52</v>
      </c>
      <c r="KS32" s="209">
        <v>15704.61</v>
      </c>
      <c r="KT32" s="209">
        <v>0</v>
      </c>
      <c r="KU32" s="209">
        <v>0</v>
      </c>
      <c r="KV32" s="209">
        <v>0</v>
      </c>
      <c r="KW32" s="209">
        <v>0</v>
      </c>
      <c r="KX32" s="209">
        <v>0</v>
      </c>
      <c r="KY32" s="209">
        <v>30398.66</v>
      </c>
      <c r="KZ32" s="209">
        <v>0</v>
      </c>
      <c r="LA32" s="209">
        <v>0</v>
      </c>
      <c r="LB32" s="209">
        <v>50206.09</v>
      </c>
      <c r="LC32" s="178">
        <f t="shared" si="202"/>
        <v>12200.700000000004</v>
      </c>
      <c r="LD32" s="210">
        <v>3343</v>
      </c>
      <c r="LE32" s="181" t="s">
        <v>276</v>
      </c>
      <c r="LF32" s="64">
        <f t="shared" si="203"/>
        <v>62406.79</v>
      </c>
      <c r="LG32" s="209">
        <v>1357.13</v>
      </c>
      <c r="LH32" s="209">
        <v>1148.76</v>
      </c>
      <c r="LI32" s="209">
        <v>0</v>
      </c>
      <c r="LJ32" s="209">
        <v>0</v>
      </c>
      <c r="LK32" s="209">
        <v>0</v>
      </c>
      <c r="LL32" s="209">
        <v>0</v>
      </c>
      <c r="LM32" s="209">
        <v>0</v>
      </c>
      <c r="LN32" s="209">
        <v>1550</v>
      </c>
      <c r="LO32" s="209">
        <v>0</v>
      </c>
      <c r="LP32" s="209">
        <v>0</v>
      </c>
      <c r="LQ32" s="211">
        <f t="shared" si="102"/>
        <v>4055.8900000000003</v>
      </c>
      <c r="LR32" s="226"/>
      <c r="LS32" s="238"/>
      <c r="LT32" s="65">
        <f t="shared" si="103"/>
        <v>511.85750862251211</v>
      </c>
      <c r="LU32" s="65">
        <f t="shared" si="104"/>
        <v>363.24096606244467</v>
      </c>
      <c r="LV32" s="65"/>
      <c r="LW32" s="65">
        <v>20</v>
      </c>
      <c r="LX32" s="65"/>
      <c r="LY32" s="65">
        <v>5</v>
      </c>
      <c r="LZ32" s="65">
        <f t="shared" si="153"/>
        <v>508.03738317757012</v>
      </c>
      <c r="MA32" s="65"/>
      <c r="MB32" s="64">
        <f t="shared" si="30"/>
        <v>1408.1358578625268</v>
      </c>
      <c r="MC32" s="66">
        <f t="shared" si="154"/>
        <v>593.54906542056074</v>
      </c>
      <c r="MD32" s="66"/>
      <c r="ME32" s="66">
        <f t="shared" si="106"/>
        <v>178.06471962616823</v>
      </c>
      <c r="MF32" s="67">
        <f t="shared" si="31"/>
        <v>771.61378504672894</v>
      </c>
      <c r="MG32" s="67">
        <f t="shared" si="32"/>
        <v>2179.7496429092557</v>
      </c>
      <c r="MH32" s="68">
        <f t="shared" si="33"/>
        <v>1876.1403570907446</v>
      </c>
      <c r="MI32" s="209">
        <v>11475.05</v>
      </c>
      <c r="MJ32" s="209">
        <v>12700.61</v>
      </c>
      <c r="MK32" s="209">
        <v>0</v>
      </c>
      <c r="ML32" s="209">
        <v>15</v>
      </c>
      <c r="MM32" s="209">
        <v>0</v>
      </c>
      <c r="MN32" s="209">
        <v>0</v>
      </c>
      <c r="MO32" s="209">
        <v>0</v>
      </c>
      <c r="MP32" s="209">
        <v>22874.59</v>
      </c>
      <c r="MQ32" s="209">
        <v>0</v>
      </c>
      <c r="MR32" s="209">
        <v>0</v>
      </c>
      <c r="MS32" s="209">
        <v>38088.31</v>
      </c>
      <c r="MT32" s="178">
        <f t="shared" ref="MT32:MT95" si="217">MW32-MS32</f>
        <v>8976.9400000000023</v>
      </c>
      <c r="MU32" s="210">
        <v>2691</v>
      </c>
      <c r="MV32" s="181" t="s">
        <v>276</v>
      </c>
      <c r="MW32" s="64">
        <f t="shared" si="204"/>
        <v>47065.25</v>
      </c>
      <c r="MX32" s="209">
        <v>955.21</v>
      </c>
      <c r="MY32" s="209">
        <v>929.03</v>
      </c>
      <c r="MZ32" s="209">
        <v>0</v>
      </c>
      <c r="NA32" s="209">
        <v>0.63</v>
      </c>
      <c r="NB32" s="209">
        <v>0</v>
      </c>
      <c r="NC32" s="209">
        <v>0</v>
      </c>
      <c r="ND32" s="209">
        <v>0</v>
      </c>
      <c r="NE32" s="209">
        <v>1550</v>
      </c>
      <c r="NF32" s="209">
        <v>0</v>
      </c>
      <c r="NG32" s="209">
        <v>0</v>
      </c>
      <c r="NH32" s="211">
        <f t="shared" si="109"/>
        <v>3434.87</v>
      </c>
      <c r="NI32" s="228"/>
      <c r="NJ32" s="238"/>
      <c r="NK32" s="65">
        <f t="shared" si="110"/>
        <v>0</v>
      </c>
      <c r="NL32" s="65">
        <f t="shared" si="111"/>
        <v>216.82054431888778</v>
      </c>
      <c r="NM32" s="65"/>
      <c r="NN32" s="65">
        <v>20</v>
      </c>
      <c r="NO32" s="65"/>
      <c r="NP32" s="65">
        <v>5</v>
      </c>
      <c r="NQ32" s="65">
        <f t="shared" si="155"/>
        <v>469.67889908256882</v>
      </c>
      <c r="NR32" s="65"/>
      <c r="NS32" s="64">
        <f t="shared" si="205"/>
        <v>711.49944340145657</v>
      </c>
      <c r="NT32" s="66">
        <f t="shared" si="113"/>
        <v>723.04816513761466</v>
      </c>
      <c r="NU32" s="66"/>
      <c r="NV32" s="66">
        <f t="shared" si="114"/>
        <v>216.9144495412844</v>
      </c>
      <c r="NW32" s="67">
        <f t="shared" si="35"/>
        <v>939.96261467889906</v>
      </c>
      <c r="NX32" s="67">
        <f t="shared" si="36"/>
        <v>1651.4620580803557</v>
      </c>
      <c r="NY32" s="68">
        <f t="shared" si="206"/>
        <v>1783.4079419196441</v>
      </c>
      <c r="NZ32" s="209">
        <v>13321.36</v>
      </c>
      <c r="OA32" s="209">
        <v>15489.57</v>
      </c>
      <c r="OB32" s="209">
        <v>0</v>
      </c>
      <c r="OC32" s="209">
        <v>95</v>
      </c>
      <c r="OD32" s="209">
        <v>0</v>
      </c>
      <c r="OE32" s="209">
        <v>0</v>
      </c>
      <c r="OF32" s="209">
        <v>0</v>
      </c>
      <c r="OG32" s="209">
        <v>26438.48</v>
      </c>
      <c r="OH32" s="209">
        <v>0</v>
      </c>
      <c r="OI32" s="209">
        <v>0</v>
      </c>
      <c r="OJ32" s="209">
        <v>45039.44</v>
      </c>
      <c r="OK32" s="178">
        <f t="shared" si="115"/>
        <v>10304.970000000001</v>
      </c>
      <c r="OL32" s="210">
        <v>3152</v>
      </c>
      <c r="OM32" s="181" t="s">
        <v>276</v>
      </c>
      <c r="ON32" s="64">
        <f t="shared" si="207"/>
        <v>55344.41</v>
      </c>
      <c r="OO32" s="209">
        <v>1108.9000000000001</v>
      </c>
      <c r="OP32" s="209">
        <v>1133.03</v>
      </c>
      <c r="OQ32" s="209">
        <v>0</v>
      </c>
      <c r="OR32" s="209">
        <v>4</v>
      </c>
      <c r="OS32" s="209">
        <v>0</v>
      </c>
      <c r="OT32" s="209">
        <v>0</v>
      </c>
      <c r="OU32" s="209">
        <v>0</v>
      </c>
      <c r="OV32" s="209">
        <v>1550</v>
      </c>
      <c r="OW32" s="209">
        <v>0</v>
      </c>
      <c r="OX32" s="209">
        <v>0</v>
      </c>
      <c r="OY32" s="211">
        <v>3795.93</v>
      </c>
      <c r="OZ32" s="225"/>
      <c r="PA32" s="238"/>
      <c r="PB32" s="65">
        <f t="shared" si="118"/>
        <v>973.89955789324051</v>
      </c>
      <c r="PC32" s="65">
        <f t="shared" si="119"/>
        <v>302.1520623139586</v>
      </c>
      <c r="PD32" s="65"/>
      <c r="PE32" s="65">
        <v>20</v>
      </c>
      <c r="PF32" s="65">
        <f t="shared" si="121"/>
        <v>32.880000000000003</v>
      </c>
      <c r="PG32" s="65">
        <v>5</v>
      </c>
      <c r="PH32" s="65">
        <f t="shared" si="156"/>
        <v>495.2049090909091</v>
      </c>
      <c r="PI32" s="65"/>
      <c r="PJ32" s="64">
        <f t="shared" si="38"/>
        <v>1829.1365292981081</v>
      </c>
      <c r="PK32" s="66">
        <f t="shared" si="157"/>
        <v>643.25572727272731</v>
      </c>
      <c r="PL32" s="66"/>
      <c r="PM32" s="66">
        <f t="shared" si="122"/>
        <v>192.9767181818182</v>
      </c>
      <c r="PN32" s="67">
        <f t="shared" si="39"/>
        <v>836.23244545454554</v>
      </c>
      <c r="PO32" s="67">
        <f t="shared" si="40"/>
        <v>2665.3689747526537</v>
      </c>
      <c r="PP32" s="68">
        <f t="shared" si="41"/>
        <v>1130.5610252473462</v>
      </c>
      <c r="PQ32" s="209">
        <v>10873.03</v>
      </c>
      <c r="PR32" s="209">
        <v>11684.08</v>
      </c>
      <c r="PS32" s="209">
        <v>0</v>
      </c>
      <c r="PT32" s="209">
        <v>35</v>
      </c>
      <c r="PU32" s="209">
        <v>0</v>
      </c>
      <c r="PV32" s="209">
        <v>0</v>
      </c>
      <c r="PW32" s="209">
        <v>0</v>
      </c>
      <c r="PX32" s="209">
        <v>23563.93</v>
      </c>
      <c r="PY32" s="209">
        <v>0</v>
      </c>
      <c r="PZ32" s="209">
        <v>0</v>
      </c>
      <c r="QA32" s="209">
        <v>37414.69</v>
      </c>
      <c r="QB32" s="178">
        <f t="shared" si="208"/>
        <v>8741.3499999999985</v>
      </c>
      <c r="QC32" s="210">
        <v>2646</v>
      </c>
      <c r="QD32" s="181" t="s">
        <v>276</v>
      </c>
      <c r="QE32" s="64">
        <f t="shared" si="209"/>
        <v>46156.04</v>
      </c>
      <c r="QF32" s="209">
        <v>905.09</v>
      </c>
      <c r="QG32" s="209">
        <v>854.67</v>
      </c>
      <c r="QH32" s="209">
        <v>0</v>
      </c>
      <c r="QI32" s="209">
        <v>1.47</v>
      </c>
      <c r="QJ32" s="209">
        <v>0</v>
      </c>
      <c r="QK32" s="209">
        <v>0</v>
      </c>
      <c r="QL32" s="209">
        <v>0</v>
      </c>
      <c r="QM32" s="209">
        <v>1550</v>
      </c>
      <c r="QN32" s="209">
        <v>0</v>
      </c>
      <c r="QO32" s="209">
        <v>0</v>
      </c>
      <c r="QP32" s="211">
        <f t="shared" si="125"/>
        <v>3311.23</v>
      </c>
      <c r="QQ32" s="216">
        <f>3397.2/6</f>
        <v>566.19999999999993</v>
      </c>
      <c r="QR32" s="238"/>
      <c r="QS32" s="65">
        <f t="shared" si="126"/>
        <v>439.80990241599312</v>
      </c>
      <c r="QT32" s="65">
        <f t="shared" si="127"/>
        <v>159.50730259893126</v>
      </c>
      <c r="QU32" s="65"/>
      <c r="QV32" s="65">
        <v>20</v>
      </c>
      <c r="QW32" s="65">
        <f t="shared" si="129"/>
        <v>18.861818181818183</v>
      </c>
      <c r="QX32" s="65">
        <v>5</v>
      </c>
      <c r="QY32" s="65">
        <f t="shared" si="158"/>
        <v>428.14772727272725</v>
      </c>
      <c r="QZ32" s="65"/>
      <c r="RA32" s="64">
        <f t="shared" si="210"/>
        <v>1637.5267504694698</v>
      </c>
      <c r="RB32" s="66">
        <f t="shared" si="130"/>
        <v>619.2640909090909</v>
      </c>
      <c r="RC32" s="66"/>
      <c r="RD32" s="66">
        <f t="shared" si="131"/>
        <v>185.77922727272727</v>
      </c>
      <c r="RE32" s="67">
        <f t="shared" si="43"/>
        <v>805.04331818181822</v>
      </c>
      <c r="RF32" s="67">
        <f t="shared" si="44"/>
        <v>2442.5700686512882</v>
      </c>
      <c r="RG32" s="68">
        <f t="shared" si="45"/>
        <v>868.65993134871178</v>
      </c>
      <c r="RH32" s="205">
        <v>10980.71</v>
      </c>
      <c r="RI32" s="205">
        <v>13962.96</v>
      </c>
      <c r="RJ32" s="205">
        <v>0</v>
      </c>
      <c r="RK32" s="205">
        <v>5</v>
      </c>
      <c r="RL32" s="205">
        <v>0</v>
      </c>
      <c r="RM32" s="205">
        <v>0</v>
      </c>
      <c r="RN32" s="205">
        <v>0</v>
      </c>
      <c r="RO32" s="205">
        <v>29833.22</v>
      </c>
      <c r="RP32" s="205">
        <v>0</v>
      </c>
      <c r="RQ32" s="205">
        <v>0</v>
      </c>
      <c r="RR32" s="205">
        <v>44225.89</v>
      </c>
      <c r="RS32" s="178">
        <f t="shared" si="211"/>
        <v>10556</v>
      </c>
      <c r="RT32" s="206">
        <v>2987</v>
      </c>
      <c r="RU32" s="181" t="s">
        <v>276</v>
      </c>
      <c r="RV32" s="64">
        <f t="shared" si="212"/>
        <v>54781.89</v>
      </c>
      <c r="RW32" s="209">
        <v>914.06</v>
      </c>
      <c r="RX32" s="209">
        <v>1021.36</v>
      </c>
      <c r="RY32" s="209">
        <v>0</v>
      </c>
      <c r="RZ32" s="209">
        <v>0.21</v>
      </c>
      <c r="SA32" s="209">
        <v>0</v>
      </c>
      <c r="SB32" s="209">
        <v>0</v>
      </c>
      <c r="SC32" s="209">
        <v>0</v>
      </c>
      <c r="SD32" s="209">
        <v>1550</v>
      </c>
      <c r="SE32" s="209">
        <v>0</v>
      </c>
      <c r="SF32" s="209">
        <v>0</v>
      </c>
      <c r="SG32" s="211">
        <v>3485.63</v>
      </c>
      <c r="SH32" s="216">
        <f>3397.2/6</f>
        <v>566.19999999999993</v>
      </c>
      <c r="SI32" s="238"/>
      <c r="SJ32" s="65">
        <f t="shared" si="134"/>
        <v>434.60366587298728</v>
      </c>
      <c r="SK32" s="65">
        <f t="shared" si="135"/>
        <v>227.53743126682781</v>
      </c>
      <c r="SL32" s="65"/>
      <c r="SM32" s="65">
        <v>20</v>
      </c>
      <c r="SN32" s="65">
        <f t="shared" si="137"/>
        <v>495.92920353982299</v>
      </c>
      <c r="SO32" s="65">
        <v>5</v>
      </c>
      <c r="SP32" s="65">
        <f t="shared" si="159"/>
        <v>428.52876106194691</v>
      </c>
      <c r="SQ32" s="65"/>
      <c r="SR32" s="64">
        <f t="shared" si="213"/>
        <v>2177.7990617415849</v>
      </c>
      <c r="SS32" s="66">
        <f t="shared" si="160"/>
        <v>596.28469026548669</v>
      </c>
      <c r="ST32" s="66"/>
      <c r="SU32" s="66">
        <f t="shared" si="138"/>
        <v>178.885407079646</v>
      </c>
      <c r="SV32" s="67">
        <f t="shared" si="214"/>
        <v>775.17009734513272</v>
      </c>
      <c r="SW32" s="67">
        <f t="shared" si="48"/>
        <v>2952.9691590867178</v>
      </c>
      <c r="SX32" s="68">
        <f t="shared" si="49"/>
        <v>532.6608409132823</v>
      </c>
      <c r="SY32" s="64">
        <f t="shared" si="139"/>
        <v>664769.92000000004</v>
      </c>
      <c r="SZ32" s="211">
        <f t="shared" si="140"/>
        <v>42952.35</v>
      </c>
      <c r="TA32" s="67">
        <f t="shared" si="141"/>
        <v>32220.171229788375</v>
      </c>
      <c r="TB32" s="68">
        <f t="shared" si="142"/>
        <v>10732.178770211623</v>
      </c>
      <c r="TC32" s="264"/>
      <c r="TD32" s="265"/>
      <c r="TE32" s="265"/>
    </row>
    <row r="33" spans="1:526">
      <c r="A33" s="173" t="s">
        <v>29</v>
      </c>
      <c r="B33" s="175" t="s">
        <v>148</v>
      </c>
      <c r="C33" s="181" t="s">
        <v>277</v>
      </c>
      <c r="D33" s="176">
        <v>16845.2</v>
      </c>
      <c r="E33" s="176">
        <v>13016.7</v>
      </c>
      <c r="F33" s="176">
        <v>0</v>
      </c>
      <c r="G33" s="176">
        <v>170</v>
      </c>
      <c r="H33" s="176">
        <v>0</v>
      </c>
      <c r="I33" s="176">
        <v>0</v>
      </c>
      <c r="J33" s="176">
        <v>0</v>
      </c>
      <c r="K33" s="176">
        <v>45916.31</v>
      </c>
      <c r="L33" s="176">
        <v>0</v>
      </c>
      <c r="M33" s="176">
        <v>0</v>
      </c>
      <c r="N33" s="178">
        <v>59848.22</v>
      </c>
      <c r="O33" s="178">
        <f t="shared" si="161"/>
        <v>16099.989999999991</v>
      </c>
      <c r="P33" s="181">
        <v>4663</v>
      </c>
      <c r="Q33" s="64">
        <f t="shared" si="0"/>
        <v>75948.209999999992</v>
      </c>
      <c r="R33" s="178">
        <v>1402.22</v>
      </c>
      <c r="S33" s="178">
        <v>952.15</v>
      </c>
      <c r="T33" s="178">
        <v>0</v>
      </c>
      <c r="U33" s="178">
        <v>7.15</v>
      </c>
      <c r="V33" s="178">
        <v>0</v>
      </c>
      <c r="W33" s="178">
        <v>0</v>
      </c>
      <c r="X33" s="178">
        <v>0</v>
      </c>
      <c r="Y33" s="178">
        <v>1350</v>
      </c>
      <c r="Z33" s="178">
        <v>0</v>
      </c>
      <c r="AA33" s="178">
        <v>0</v>
      </c>
      <c r="AB33" s="64">
        <f t="shared" si="50"/>
        <v>3711.52</v>
      </c>
      <c r="AC33" s="65">
        <v>566.19999999999993</v>
      </c>
      <c r="AD33" s="65">
        <v>93.333333333333329</v>
      </c>
      <c r="AE33" s="65">
        <f t="shared" si="51"/>
        <v>650.71760283872288</v>
      </c>
      <c r="AF33" s="65">
        <f t="shared" si="177"/>
        <v>431.70215507611766</v>
      </c>
      <c r="AG33" s="65"/>
      <c r="AH33" s="65">
        <v>20</v>
      </c>
      <c r="AI33" s="65"/>
      <c r="AJ33" s="65">
        <v>5</v>
      </c>
      <c r="AK33" s="65">
        <f t="shared" si="178"/>
        <v>411.38684210526316</v>
      </c>
      <c r="AL33" s="65"/>
      <c r="AM33" s="64">
        <f t="shared" si="2"/>
        <v>2178.3399333534371</v>
      </c>
      <c r="AN33" s="66">
        <f t="shared" si="179"/>
        <v>645.10084210526315</v>
      </c>
      <c r="AO33" s="66">
        <v>0</v>
      </c>
      <c r="AP33" s="66">
        <f t="shared" si="54"/>
        <v>193.53025263157895</v>
      </c>
      <c r="AQ33" s="67">
        <f t="shared" si="3"/>
        <v>838.6310947368421</v>
      </c>
      <c r="AR33" s="67">
        <f t="shared" si="4"/>
        <v>3016.9710280902791</v>
      </c>
      <c r="AS33" s="68">
        <f t="shared" si="5"/>
        <v>694.54897190972088</v>
      </c>
      <c r="AT33" s="205">
        <v>19012.23</v>
      </c>
      <c r="AU33" s="205">
        <v>16151.1</v>
      </c>
      <c r="AV33" s="205">
        <v>0</v>
      </c>
      <c r="AW33" s="205">
        <v>125</v>
      </c>
      <c r="AX33" s="207">
        <v>0</v>
      </c>
      <c r="AY33" s="207">
        <v>0</v>
      </c>
      <c r="AZ33" s="207">
        <v>0</v>
      </c>
      <c r="BA33" s="207">
        <v>47634.66</v>
      </c>
      <c r="BB33" s="207">
        <v>0</v>
      </c>
      <c r="BC33" s="207">
        <v>0</v>
      </c>
      <c r="BD33" s="209">
        <v>58512.37</v>
      </c>
      <c r="BE33" s="178">
        <f t="shared" si="162"/>
        <v>24410.620000000003</v>
      </c>
      <c r="BF33" s="208">
        <v>5273</v>
      </c>
      <c r="BG33" s="181" t="s">
        <v>277</v>
      </c>
      <c r="BH33" s="64">
        <f t="shared" si="56"/>
        <v>82922.990000000005</v>
      </c>
      <c r="BI33" s="205">
        <v>1582.59</v>
      </c>
      <c r="BJ33" s="205">
        <v>1181.42</v>
      </c>
      <c r="BK33" s="205">
        <v>0</v>
      </c>
      <c r="BL33" s="205">
        <v>5.26</v>
      </c>
      <c r="BM33" s="205">
        <v>0</v>
      </c>
      <c r="BN33" s="205">
        <v>0</v>
      </c>
      <c r="BO33" s="205">
        <v>0</v>
      </c>
      <c r="BP33" s="205">
        <v>1350</v>
      </c>
      <c r="BQ33" s="205">
        <v>0</v>
      </c>
      <c r="BR33" s="205">
        <v>0</v>
      </c>
      <c r="BS33" s="64">
        <f t="shared" si="57"/>
        <v>4119.2700000000004</v>
      </c>
      <c r="BT33" s="65">
        <v>566.19999999999993</v>
      </c>
      <c r="BU33" s="65">
        <v>93.333333333333329</v>
      </c>
      <c r="BV33" s="65">
        <f t="shared" si="58"/>
        <v>641.74701165191743</v>
      </c>
      <c r="BW33" s="65">
        <f t="shared" si="59"/>
        <v>552.06965364671578</v>
      </c>
      <c r="BX33" s="65"/>
      <c r="BY33" s="65">
        <v>20</v>
      </c>
      <c r="BZ33" s="65"/>
      <c r="CA33" s="65">
        <v>5</v>
      </c>
      <c r="CB33" s="65">
        <f t="shared" si="180"/>
        <v>391.015625</v>
      </c>
      <c r="CC33" s="65"/>
      <c r="CD33" s="64">
        <f t="shared" si="6"/>
        <v>2269.3656236319666</v>
      </c>
      <c r="CE33" s="66">
        <f t="shared" si="61"/>
        <v>665.21208333333334</v>
      </c>
      <c r="CF33" s="66"/>
      <c r="CG33" s="66">
        <f t="shared" si="62"/>
        <v>199.563625</v>
      </c>
      <c r="CH33" s="67">
        <f t="shared" si="7"/>
        <v>864.77570833333334</v>
      </c>
      <c r="CI33" s="67">
        <f t="shared" si="8"/>
        <v>3134.1413319653002</v>
      </c>
      <c r="CJ33" s="68">
        <f t="shared" si="9"/>
        <v>985.12866803470024</v>
      </c>
      <c r="CK33" s="209">
        <v>21918.06</v>
      </c>
      <c r="CL33" s="209">
        <v>15369.18</v>
      </c>
      <c r="CM33" s="209">
        <v>0</v>
      </c>
      <c r="CN33" s="209">
        <v>20</v>
      </c>
      <c r="CO33" s="209">
        <v>0</v>
      </c>
      <c r="CP33" s="209">
        <v>0</v>
      </c>
      <c r="CQ33" s="209">
        <v>0</v>
      </c>
      <c r="CR33" s="209">
        <v>51829.15</v>
      </c>
      <c r="CS33" s="209">
        <v>0</v>
      </c>
      <c r="CT33" s="207">
        <v>0</v>
      </c>
      <c r="CU33" s="209">
        <v>65908.960000000006</v>
      </c>
      <c r="CV33" s="178">
        <f t="shared" si="181"/>
        <v>23227.430000000008</v>
      </c>
      <c r="CW33" s="210">
        <v>5573</v>
      </c>
      <c r="CX33" s="181" t="s">
        <v>277</v>
      </c>
      <c r="CY33" s="64">
        <f t="shared" si="182"/>
        <v>89136.390000000014</v>
      </c>
      <c r="CZ33" s="209">
        <v>1824.49</v>
      </c>
      <c r="DA33" s="209">
        <v>1124.23</v>
      </c>
      <c r="DB33" s="209">
        <v>0</v>
      </c>
      <c r="DC33" s="209">
        <v>0.84</v>
      </c>
      <c r="DD33" s="209">
        <v>0</v>
      </c>
      <c r="DE33" s="209">
        <v>0</v>
      </c>
      <c r="DF33" s="209">
        <v>0</v>
      </c>
      <c r="DG33" s="209">
        <v>1350</v>
      </c>
      <c r="DH33" s="209">
        <v>0</v>
      </c>
      <c r="DI33" s="209">
        <v>0</v>
      </c>
      <c r="DJ33" s="211">
        <f t="shared" si="215"/>
        <v>4299.5600000000004</v>
      </c>
      <c r="DK33" s="65">
        <v>566.19999999999993</v>
      </c>
      <c r="DL33" s="65">
        <v>93.333333333333329</v>
      </c>
      <c r="DM33" s="65">
        <f t="shared" si="66"/>
        <v>716.52250806254733</v>
      </c>
      <c r="DN33" s="65">
        <f t="shared" si="67"/>
        <v>660.73572754010104</v>
      </c>
      <c r="DO33" s="65"/>
      <c r="DP33" s="65">
        <v>20</v>
      </c>
      <c r="DQ33" s="65"/>
      <c r="DR33" s="65">
        <v>5</v>
      </c>
      <c r="DS33" s="65">
        <f t="shared" si="216"/>
        <v>428.469696969697</v>
      </c>
      <c r="DT33" s="65"/>
      <c r="DU33" s="64">
        <f t="shared" si="10"/>
        <v>2490.2612659056786</v>
      </c>
      <c r="DV33" s="66">
        <f t="shared" si="144"/>
        <v>596.35070707070713</v>
      </c>
      <c r="DW33" s="66"/>
      <c r="DX33" s="66">
        <f t="shared" si="68"/>
        <v>178.90521212121214</v>
      </c>
      <c r="DY33" s="67">
        <f t="shared" si="11"/>
        <v>775.25591919191925</v>
      </c>
      <c r="DZ33" s="67">
        <f t="shared" si="12"/>
        <v>3265.5171850975976</v>
      </c>
      <c r="EA33" s="68">
        <f t="shared" si="183"/>
        <v>1034.0428149024028</v>
      </c>
      <c r="EB33" s="209">
        <v>20468.330000000002</v>
      </c>
      <c r="EC33" s="209">
        <v>17155.61</v>
      </c>
      <c r="ED33" s="209">
        <v>0</v>
      </c>
      <c r="EE33" s="209">
        <v>140</v>
      </c>
      <c r="EF33" s="209">
        <v>0</v>
      </c>
      <c r="EG33" s="209">
        <v>0</v>
      </c>
      <c r="EH33" s="209">
        <v>0</v>
      </c>
      <c r="EI33" s="209">
        <v>53324.02</v>
      </c>
      <c r="EJ33" s="209">
        <v>0</v>
      </c>
      <c r="EK33" s="209">
        <v>0</v>
      </c>
      <c r="EL33" s="209">
        <v>66400.37</v>
      </c>
      <c r="EM33" s="178">
        <f t="shared" si="184"/>
        <v>24687.589999999997</v>
      </c>
      <c r="EN33" s="210">
        <v>5709</v>
      </c>
      <c r="EO33" s="181" t="s">
        <v>277</v>
      </c>
      <c r="EP33" s="212">
        <f t="shared" si="70"/>
        <v>91087.959999999992</v>
      </c>
      <c r="EQ33" s="209">
        <v>1703.79</v>
      </c>
      <c r="ER33" s="209">
        <v>1254.9000000000001</v>
      </c>
      <c r="ES33" s="209">
        <v>0</v>
      </c>
      <c r="ET33" s="209">
        <v>5.89</v>
      </c>
      <c r="EU33" s="209">
        <v>0</v>
      </c>
      <c r="EV33" s="209">
        <v>0</v>
      </c>
      <c r="EW33" s="209">
        <v>0</v>
      </c>
      <c r="EX33" s="209">
        <v>1350</v>
      </c>
      <c r="EY33" s="209">
        <v>0</v>
      </c>
      <c r="EZ33" s="209">
        <v>0</v>
      </c>
      <c r="FA33" s="64">
        <f t="shared" si="185"/>
        <v>4314.58</v>
      </c>
      <c r="FB33" s="65">
        <v>566.19999999999993</v>
      </c>
      <c r="FC33" s="65">
        <v>93.333333333333329</v>
      </c>
      <c r="FD33" s="65">
        <f t="shared" si="72"/>
        <v>741.16430815867625</v>
      </c>
      <c r="FE33" s="65">
        <f t="shared" si="73"/>
        <v>641.29082744096036</v>
      </c>
      <c r="FF33" s="65">
        <v>1279.4567857142858</v>
      </c>
      <c r="FG33" s="65">
        <v>20</v>
      </c>
      <c r="FH33" s="65">
        <f t="shared" si="75"/>
        <v>140.93333333333334</v>
      </c>
      <c r="FI33" s="65">
        <v>5</v>
      </c>
      <c r="FJ33" s="65">
        <f t="shared" si="145"/>
        <v>424.68019607843132</v>
      </c>
      <c r="FK33" s="65"/>
      <c r="FL33" s="64">
        <f t="shared" si="14"/>
        <v>3912.0587840590206</v>
      </c>
      <c r="FM33" s="66">
        <f t="shared" si="146"/>
        <v>664.41901960784321</v>
      </c>
      <c r="FN33" s="66"/>
      <c r="FO33" s="66">
        <f t="shared" si="76"/>
        <v>199.32570588235296</v>
      </c>
      <c r="FP33" s="67">
        <f t="shared" si="186"/>
        <v>863.74472549019617</v>
      </c>
      <c r="FQ33" s="67">
        <f t="shared" si="187"/>
        <v>4775.8035095492169</v>
      </c>
      <c r="FR33" s="68">
        <f t="shared" si="188"/>
        <v>-461.22350954921694</v>
      </c>
      <c r="FS33" s="209">
        <v>20557.27</v>
      </c>
      <c r="FT33" s="209">
        <v>19926.86</v>
      </c>
      <c r="FU33" s="209">
        <v>0</v>
      </c>
      <c r="FV33" s="209">
        <v>45</v>
      </c>
      <c r="FW33" s="209">
        <v>0</v>
      </c>
      <c r="FX33" s="209">
        <v>0</v>
      </c>
      <c r="FY33" s="209">
        <v>0</v>
      </c>
      <c r="FZ33" s="209">
        <v>57872.39</v>
      </c>
      <c r="GA33" s="209">
        <v>0</v>
      </c>
      <c r="GB33" s="209">
        <v>0</v>
      </c>
      <c r="GC33" s="209">
        <v>75404.31</v>
      </c>
      <c r="GD33" s="178">
        <f t="shared" si="189"/>
        <v>22997.210000000006</v>
      </c>
      <c r="GE33" s="210">
        <v>6123</v>
      </c>
      <c r="GF33" s="181" t="s">
        <v>277</v>
      </c>
      <c r="GG33" s="64">
        <f t="shared" si="190"/>
        <v>98401.52</v>
      </c>
      <c r="GH33" s="209">
        <v>1711.2</v>
      </c>
      <c r="GI33" s="209">
        <v>1457.61</v>
      </c>
      <c r="GJ33" s="209">
        <v>0</v>
      </c>
      <c r="GK33" s="209">
        <v>1.89</v>
      </c>
      <c r="GL33" s="209">
        <v>0</v>
      </c>
      <c r="GM33" s="209">
        <v>0</v>
      </c>
      <c r="GN33" s="209">
        <v>0</v>
      </c>
      <c r="GO33" s="209">
        <v>1550</v>
      </c>
      <c r="GP33" s="209">
        <v>0</v>
      </c>
      <c r="GQ33" s="209">
        <v>0</v>
      </c>
      <c r="GR33" s="211">
        <f t="shared" si="79"/>
        <v>4720.7</v>
      </c>
      <c r="GS33" s="65">
        <v>566.19999999999993</v>
      </c>
      <c r="GT33" s="65">
        <v>93.333333333333329</v>
      </c>
      <c r="GU33" s="65">
        <f t="shared" si="80"/>
        <v>835.5736031966062</v>
      </c>
      <c r="GV33" s="65">
        <f t="shared" si="81"/>
        <v>677.77621247007767</v>
      </c>
      <c r="GW33" s="65">
        <v>1279.4567857142858</v>
      </c>
      <c r="GX33" s="65">
        <v>20</v>
      </c>
      <c r="GY33" s="65">
        <f t="shared" si="83"/>
        <v>184.90588235294118</v>
      </c>
      <c r="GZ33" s="65">
        <v>5</v>
      </c>
      <c r="HA33" s="65">
        <f t="shared" si="147"/>
        <v>358.47794117647061</v>
      </c>
      <c r="HB33" s="65"/>
      <c r="HC33" s="64">
        <f t="shared" si="191"/>
        <v>4020.7237582437151</v>
      </c>
      <c r="HD33" s="66">
        <f t="shared" si="148"/>
        <v>866.92019607843133</v>
      </c>
      <c r="HE33" s="66"/>
      <c r="HF33" s="66">
        <f t="shared" si="84"/>
        <v>260.07605882352937</v>
      </c>
      <c r="HG33" s="67">
        <f t="shared" si="19"/>
        <v>1126.9962549019606</v>
      </c>
      <c r="HH33" s="67">
        <f t="shared" si="20"/>
        <v>5147.7200131456757</v>
      </c>
      <c r="HI33" s="68">
        <f t="shared" si="192"/>
        <v>-427.02001314567588</v>
      </c>
      <c r="HJ33" s="205">
        <v>20859.939999999999</v>
      </c>
      <c r="HK33" s="205">
        <v>18011.650000000001</v>
      </c>
      <c r="HL33" s="205">
        <v>0</v>
      </c>
      <c r="HM33" s="205">
        <v>20</v>
      </c>
      <c r="HN33" s="205">
        <v>0</v>
      </c>
      <c r="HO33" s="205">
        <v>0</v>
      </c>
      <c r="HP33" s="205">
        <v>0</v>
      </c>
      <c r="HQ33" s="205">
        <v>51280.52</v>
      </c>
      <c r="HR33" s="205">
        <v>0</v>
      </c>
      <c r="HS33" s="205">
        <v>0</v>
      </c>
      <c r="HT33" s="205">
        <v>67728.69</v>
      </c>
      <c r="HU33" s="178">
        <f t="shared" si="193"/>
        <v>22443.419999999984</v>
      </c>
      <c r="HV33" s="206">
        <v>5727</v>
      </c>
      <c r="HW33" s="181" t="s">
        <v>277</v>
      </c>
      <c r="HX33" s="64">
        <f t="shared" si="194"/>
        <v>90172.109999999986</v>
      </c>
      <c r="HY33" s="205">
        <v>1736.41</v>
      </c>
      <c r="HZ33" s="205">
        <v>1317.52</v>
      </c>
      <c r="IA33" s="205">
        <v>0</v>
      </c>
      <c r="IB33" s="205">
        <v>0.84</v>
      </c>
      <c r="IC33" s="205">
        <v>0</v>
      </c>
      <c r="ID33" s="205">
        <v>0</v>
      </c>
      <c r="IE33" s="205">
        <v>0</v>
      </c>
      <c r="IF33" s="205">
        <v>1550</v>
      </c>
      <c r="IG33" s="205">
        <v>0</v>
      </c>
      <c r="IH33" s="205">
        <v>0</v>
      </c>
      <c r="II33" s="214">
        <v>4604.7700000000004</v>
      </c>
      <c r="IJ33" s="65">
        <v>566.19999999999993</v>
      </c>
      <c r="IK33" s="65">
        <v>93.333333333333329</v>
      </c>
      <c r="IL33" s="65">
        <f t="shared" si="88"/>
        <v>750.26163976597059</v>
      </c>
      <c r="IM33" s="65">
        <f t="shared" si="89"/>
        <v>680.20886494107663</v>
      </c>
      <c r="IN33" s="65">
        <v>1279.4567857142858</v>
      </c>
      <c r="IO33" s="65">
        <v>20</v>
      </c>
      <c r="IP33" s="65">
        <f t="shared" si="91"/>
        <v>232.05714285714285</v>
      </c>
      <c r="IQ33" s="65">
        <v>5</v>
      </c>
      <c r="IR33" s="65">
        <f t="shared" si="149"/>
        <v>445.62857142857143</v>
      </c>
      <c r="IS33" s="65"/>
      <c r="IT33" s="64">
        <f t="shared" si="195"/>
        <v>4072.1463380403802</v>
      </c>
      <c r="IU33" s="66">
        <f t="shared" si="150"/>
        <v>538.79476190476191</v>
      </c>
      <c r="IV33" s="66"/>
      <c r="IW33" s="66">
        <f t="shared" si="92"/>
        <v>161.63842857142856</v>
      </c>
      <c r="IX33" s="67">
        <f t="shared" si="196"/>
        <v>700.43319047619048</v>
      </c>
      <c r="IY33" s="67">
        <f t="shared" si="24"/>
        <v>4772.5795285165705</v>
      </c>
      <c r="IZ33" s="68">
        <f t="shared" si="197"/>
        <v>-167.80952851657003</v>
      </c>
      <c r="JA33" s="209">
        <v>21739.95</v>
      </c>
      <c r="JB33" s="209">
        <v>17523.78</v>
      </c>
      <c r="JC33" s="209">
        <v>0</v>
      </c>
      <c r="JD33" s="209">
        <v>135</v>
      </c>
      <c r="JE33" s="209">
        <v>0</v>
      </c>
      <c r="JF33" s="209">
        <v>0</v>
      </c>
      <c r="JG33" s="209">
        <v>0</v>
      </c>
      <c r="JH33" s="209">
        <v>46843.32</v>
      </c>
      <c r="JI33" s="209">
        <v>0</v>
      </c>
      <c r="JJ33" s="209">
        <v>0</v>
      </c>
      <c r="JK33" s="209">
        <v>64080.79</v>
      </c>
      <c r="JL33" s="178">
        <f t="shared" si="198"/>
        <v>22161.259999999987</v>
      </c>
      <c r="JM33" s="210">
        <v>5214</v>
      </c>
      <c r="JN33" s="181" t="s">
        <v>277</v>
      </c>
      <c r="JO33" s="64">
        <f t="shared" si="199"/>
        <v>86242.049999999988</v>
      </c>
      <c r="JP33" s="209">
        <v>1809.68</v>
      </c>
      <c r="JQ33" s="209">
        <v>1281.83</v>
      </c>
      <c r="JR33" s="209">
        <v>0</v>
      </c>
      <c r="JS33" s="209">
        <v>5.68</v>
      </c>
      <c r="JT33" s="209">
        <v>0</v>
      </c>
      <c r="JU33" s="209">
        <v>0</v>
      </c>
      <c r="JV33" s="209">
        <v>0</v>
      </c>
      <c r="JW33" s="209">
        <v>1550</v>
      </c>
      <c r="JX33" s="209">
        <v>0</v>
      </c>
      <c r="JY33" s="209">
        <v>0</v>
      </c>
      <c r="JZ33" s="211">
        <v>4647.1899999999996</v>
      </c>
      <c r="KA33" s="65">
        <v>566.19999999999993</v>
      </c>
      <c r="KB33" s="65">
        <v>93.333333333333329</v>
      </c>
      <c r="KC33" s="65">
        <f t="shared" si="96"/>
        <v>1292.5536035407595</v>
      </c>
      <c r="KD33" s="65">
        <f t="shared" si="97"/>
        <v>746.20439327505017</v>
      </c>
      <c r="KE33" s="65">
        <v>1279.4567857142858</v>
      </c>
      <c r="KF33" s="65">
        <v>20</v>
      </c>
      <c r="KG33" s="65"/>
      <c r="KH33" s="65">
        <v>5</v>
      </c>
      <c r="KI33" s="65">
        <f t="shared" si="151"/>
        <v>543.39953271028037</v>
      </c>
      <c r="KJ33" s="65"/>
      <c r="KK33" s="64">
        <f t="shared" si="200"/>
        <v>4546.1476485737094</v>
      </c>
      <c r="KL33" s="66">
        <f t="shared" si="152"/>
        <v>497.32093457943921</v>
      </c>
      <c r="KM33" s="66"/>
      <c r="KN33" s="66">
        <f t="shared" si="99"/>
        <v>149.19628037383177</v>
      </c>
      <c r="KO33" s="67">
        <f t="shared" si="27"/>
        <v>646.51721495327092</v>
      </c>
      <c r="KP33" s="67">
        <f t="shared" si="28"/>
        <v>5192.6648635269803</v>
      </c>
      <c r="KQ33" s="68">
        <f t="shared" si="201"/>
        <v>-545.4748635269807</v>
      </c>
      <c r="KR33" s="209">
        <v>18388.330000000002</v>
      </c>
      <c r="KS33" s="209">
        <v>15145.43</v>
      </c>
      <c r="KT33" s="209">
        <v>0</v>
      </c>
      <c r="KU33" s="209">
        <v>10</v>
      </c>
      <c r="KV33" s="209">
        <v>0</v>
      </c>
      <c r="KW33" s="209">
        <v>0</v>
      </c>
      <c r="KX33" s="209">
        <v>0</v>
      </c>
      <c r="KY33" s="209">
        <v>43119.79</v>
      </c>
      <c r="KZ33" s="209">
        <v>0</v>
      </c>
      <c r="LA33" s="209">
        <v>0</v>
      </c>
      <c r="LB33" s="209">
        <v>76663.55</v>
      </c>
      <c r="LC33" s="178">
        <f t="shared" si="202"/>
        <v>0</v>
      </c>
      <c r="LD33" s="210">
        <v>4302</v>
      </c>
      <c r="LE33" s="181" t="s">
        <v>277</v>
      </c>
      <c r="LF33" s="64">
        <f t="shared" si="203"/>
        <v>76663.55</v>
      </c>
      <c r="LG33" s="209">
        <v>1530.67</v>
      </c>
      <c r="LH33" s="209">
        <v>1107.8599999999999</v>
      </c>
      <c r="LI33" s="209">
        <v>0</v>
      </c>
      <c r="LJ33" s="209">
        <v>0.42</v>
      </c>
      <c r="LK33" s="209">
        <v>0</v>
      </c>
      <c r="LL33" s="209">
        <v>0</v>
      </c>
      <c r="LM33" s="209">
        <v>0</v>
      </c>
      <c r="LN33" s="209">
        <v>1550</v>
      </c>
      <c r="LO33" s="209">
        <v>0</v>
      </c>
      <c r="LP33" s="209">
        <v>0</v>
      </c>
      <c r="LQ33" s="211">
        <f t="shared" si="102"/>
        <v>4188.95</v>
      </c>
      <c r="LR33" s="226"/>
      <c r="LS33" s="238"/>
      <c r="LT33" s="65">
        <f t="shared" si="103"/>
        <v>781.59469708072061</v>
      </c>
      <c r="LU33" s="65">
        <f t="shared" si="104"/>
        <v>0</v>
      </c>
      <c r="LV33" s="65">
        <v>1279.4567857142858</v>
      </c>
      <c r="LW33" s="65">
        <v>20</v>
      </c>
      <c r="LX33" s="65"/>
      <c r="LY33" s="65">
        <v>5</v>
      </c>
      <c r="LZ33" s="65">
        <f t="shared" si="153"/>
        <v>508.03738317757012</v>
      </c>
      <c r="MA33" s="65"/>
      <c r="MB33" s="64">
        <f t="shared" si="30"/>
        <v>2594.0888659725765</v>
      </c>
      <c r="MC33" s="66">
        <f t="shared" si="154"/>
        <v>593.54906542056074</v>
      </c>
      <c r="MD33" s="66"/>
      <c r="ME33" s="66">
        <f t="shared" si="106"/>
        <v>178.06471962616823</v>
      </c>
      <c r="MF33" s="67">
        <f t="shared" si="31"/>
        <v>771.61378504672894</v>
      </c>
      <c r="MG33" s="67">
        <f t="shared" si="32"/>
        <v>3365.7026510193054</v>
      </c>
      <c r="MH33" s="68">
        <f t="shared" si="33"/>
        <v>823.24734898069437</v>
      </c>
      <c r="MI33" s="209">
        <v>16725.13</v>
      </c>
      <c r="MJ33" s="209">
        <v>11357.86</v>
      </c>
      <c r="MK33" s="209">
        <v>0</v>
      </c>
      <c r="ML33" s="209">
        <v>100</v>
      </c>
      <c r="MM33" s="209">
        <v>0</v>
      </c>
      <c r="MN33" s="209">
        <v>0</v>
      </c>
      <c r="MO33" s="209">
        <v>0</v>
      </c>
      <c r="MP33" s="209">
        <v>31982.93</v>
      </c>
      <c r="MQ33" s="209">
        <v>0</v>
      </c>
      <c r="MR33" s="209">
        <v>0</v>
      </c>
      <c r="MS33" s="209">
        <v>54826.17</v>
      </c>
      <c r="MT33" s="178">
        <f t="shared" si="217"/>
        <v>5339.75</v>
      </c>
      <c r="MU33" s="210">
        <v>3432</v>
      </c>
      <c r="MV33" s="181" t="s">
        <v>277</v>
      </c>
      <c r="MW33" s="64">
        <f t="shared" si="204"/>
        <v>60165.919999999998</v>
      </c>
      <c r="MX33" s="209">
        <v>1392.22</v>
      </c>
      <c r="MY33" s="209">
        <v>830.81</v>
      </c>
      <c r="MZ33" s="209">
        <v>0</v>
      </c>
      <c r="NA33" s="209">
        <v>4.21</v>
      </c>
      <c r="NB33" s="209">
        <v>0</v>
      </c>
      <c r="NC33" s="209">
        <v>0</v>
      </c>
      <c r="ND33" s="209">
        <v>0</v>
      </c>
      <c r="NE33" s="209">
        <v>1550</v>
      </c>
      <c r="NF33" s="209">
        <v>0</v>
      </c>
      <c r="NG33" s="209">
        <v>0</v>
      </c>
      <c r="NH33" s="211">
        <f t="shared" si="109"/>
        <v>3777.24</v>
      </c>
      <c r="NI33" s="228"/>
      <c r="NJ33" s="238"/>
      <c r="NK33" s="65">
        <f t="shared" si="110"/>
        <v>0</v>
      </c>
      <c r="NL33" s="65">
        <f t="shared" si="111"/>
        <v>128.97128659952952</v>
      </c>
      <c r="NM33" s="65">
        <v>1279.4567857142858</v>
      </c>
      <c r="NN33" s="65">
        <v>20</v>
      </c>
      <c r="NO33" s="65"/>
      <c r="NP33" s="65">
        <v>5</v>
      </c>
      <c r="NQ33" s="65">
        <f t="shared" si="155"/>
        <v>469.67889908256882</v>
      </c>
      <c r="NR33" s="65"/>
      <c r="NS33" s="64">
        <f t="shared" si="205"/>
        <v>1903.1069713963843</v>
      </c>
      <c r="NT33" s="66">
        <f t="shared" si="113"/>
        <v>723.04816513761466</v>
      </c>
      <c r="NU33" s="66"/>
      <c r="NV33" s="66">
        <f t="shared" si="114"/>
        <v>216.9144495412844</v>
      </c>
      <c r="NW33" s="67">
        <f t="shared" si="35"/>
        <v>939.96261467889906</v>
      </c>
      <c r="NX33" s="67">
        <f t="shared" si="36"/>
        <v>2843.0695860752835</v>
      </c>
      <c r="NY33" s="68">
        <f t="shared" si="206"/>
        <v>934.17041392471629</v>
      </c>
      <c r="NZ33" s="209">
        <v>18322.53</v>
      </c>
      <c r="OA33" s="209">
        <v>14616.56</v>
      </c>
      <c r="OB33" s="209">
        <v>0</v>
      </c>
      <c r="OC33" s="209">
        <v>25</v>
      </c>
      <c r="OD33" s="209">
        <v>0</v>
      </c>
      <c r="OE33" s="209">
        <v>0</v>
      </c>
      <c r="OF33" s="209">
        <v>0</v>
      </c>
      <c r="OG33" s="209">
        <v>38839.589999999997</v>
      </c>
      <c r="OH33" s="209">
        <v>0</v>
      </c>
      <c r="OI33" s="209">
        <v>0</v>
      </c>
      <c r="OJ33" s="209">
        <v>56326.55</v>
      </c>
      <c r="OK33" s="178">
        <f t="shared" si="115"/>
        <v>15477.12999999999</v>
      </c>
      <c r="OL33" s="210">
        <v>4273</v>
      </c>
      <c r="OM33" s="181" t="s">
        <v>277</v>
      </c>
      <c r="ON33" s="64">
        <f t="shared" si="207"/>
        <v>71803.679999999993</v>
      </c>
      <c r="OO33" s="209">
        <v>1525.19</v>
      </c>
      <c r="OP33" s="209">
        <v>1069.17</v>
      </c>
      <c r="OQ33" s="209">
        <v>0</v>
      </c>
      <c r="OR33" s="209">
        <v>1.05</v>
      </c>
      <c r="OS33" s="209">
        <v>0</v>
      </c>
      <c r="OT33" s="209">
        <v>0</v>
      </c>
      <c r="OU33" s="209">
        <v>0</v>
      </c>
      <c r="OV33" s="209">
        <v>1550</v>
      </c>
      <c r="OW33" s="209">
        <v>0</v>
      </c>
      <c r="OX33" s="209">
        <v>0</v>
      </c>
      <c r="OY33" s="211">
        <v>4145.41</v>
      </c>
      <c r="OZ33" s="225"/>
      <c r="PA33" s="238"/>
      <c r="PB33" s="65">
        <f t="shared" si="118"/>
        <v>1217.9636812236454</v>
      </c>
      <c r="PC33" s="65">
        <f t="shared" si="119"/>
        <v>453.80498421647366</v>
      </c>
      <c r="PD33" s="65">
        <v>1279.4567857142858</v>
      </c>
      <c r="PE33" s="65">
        <v>20</v>
      </c>
      <c r="PF33" s="65">
        <f t="shared" si="121"/>
        <v>32.880000000000003</v>
      </c>
      <c r="PG33" s="65">
        <v>5</v>
      </c>
      <c r="PH33" s="65">
        <f t="shared" si="156"/>
        <v>495.2049090909091</v>
      </c>
      <c r="PI33" s="65"/>
      <c r="PJ33" s="64">
        <f t="shared" si="38"/>
        <v>3504.3103602453143</v>
      </c>
      <c r="PK33" s="66">
        <f t="shared" si="157"/>
        <v>643.25572727272731</v>
      </c>
      <c r="PL33" s="66"/>
      <c r="PM33" s="66">
        <f t="shared" si="122"/>
        <v>192.9767181818182</v>
      </c>
      <c r="PN33" s="67">
        <f t="shared" si="39"/>
        <v>836.23244545454554</v>
      </c>
      <c r="PO33" s="67">
        <f t="shared" si="40"/>
        <v>4340.5428056998599</v>
      </c>
      <c r="PP33" s="68">
        <f t="shared" si="41"/>
        <v>-195.13280569986</v>
      </c>
      <c r="PQ33" s="209">
        <v>17170.12</v>
      </c>
      <c r="PR33" s="209">
        <v>10955.53</v>
      </c>
      <c r="PS33" s="209">
        <v>0</v>
      </c>
      <c r="PT33" s="209">
        <v>15</v>
      </c>
      <c r="PU33" s="209">
        <v>0</v>
      </c>
      <c r="PV33" s="209">
        <v>0</v>
      </c>
      <c r="PW33" s="209">
        <v>0</v>
      </c>
      <c r="PX33" s="209">
        <v>34849.18</v>
      </c>
      <c r="PY33" s="209">
        <v>0</v>
      </c>
      <c r="PZ33" s="209">
        <v>0</v>
      </c>
      <c r="QA33" s="209">
        <v>46022.28</v>
      </c>
      <c r="QB33" s="178">
        <f t="shared" si="208"/>
        <v>16967.550000000003</v>
      </c>
      <c r="QC33" s="210">
        <v>3637</v>
      </c>
      <c r="QD33" s="181" t="s">
        <v>277</v>
      </c>
      <c r="QE33" s="64">
        <f t="shared" si="209"/>
        <v>62989.83</v>
      </c>
      <c r="QF33" s="209">
        <v>1429.26</v>
      </c>
      <c r="QG33" s="209">
        <v>801.38</v>
      </c>
      <c r="QH33" s="209">
        <v>0</v>
      </c>
      <c r="QI33" s="209">
        <v>0.63</v>
      </c>
      <c r="QJ33" s="209">
        <v>0</v>
      </c>
      <c r="QK33" s="209">
        <v>0</v>
      </c>
      <c r="QL33" s="209">
        <v>0</v>
      </c>
      <c r="QM33" s="209">
        <v>1550</v>
      </c>
      <c r="QN33" s="209">
        <v>0</v>
      </c>
      <c r="QO33" s="209">
        <v>0</v>
      </c>
      <c r="QP33" s="211">
        <f t="shared" si="125"/>
        <v>3781.27</v>
      </c>
      <c r="QQ33" s="216">
        <f t="shared" ref="QQ33:QQ37" si="218">3397.2/6</f>
        <v>566.19999999999993</v>
      </c>
      <c r="QR33" s="238"/>
      <c r="QS33" s="65">
        <f t="shared" si="126"/>
        <v>540.99217381626067</v>
      </c>
      <c r="QT33" s="65">
        <f t="shared" si="127"/>
        <v>309.6144339504192</v>
      </c>
      <c r="QU33" s="65">
        <v>1279.4567857142858</v>
      </c>
      <c r="QV33" s="65">
        <v>20</v>
      </c>
      <c r="QW33" s="65">
        <f t="shared" si="129"/>
        <v>18.861818181818183</v>
      </c>
      <c r="QX33" s="65">
        <v>5</v>
      </c>
      <c r="QY33" s="65">
        <f t="shared" si="158"/>
        <v>428.14772727272725</v>
      </c>
      <c r="QZ33" s="65"/>
      <c r="RA33" s="64">
        <f t="shared" si="210"/>
        <v>3168.2729389355109</v>
      </c>
      <c r="RB33" s="66">
        <f t="shared" si="130"/>
        <v>619.2640909090909</v>
      </c>
      <c r="RC33" s="66"/>
      <c r="RD33" s="66">
        <f t="shared" si="131"/>
        <v>185.77922727272727</v>
      </c>
      <c r="RE33" s="67">
        <f t="shared" si="43"/>
        <v>805.04331818181822</v>
      </c>
      <c r="RF33" s="67">
        <f t="shared" si="44"/>
        <v>3973.3162571173289</v>
      </c>
      <c r="RG33" s="68">
        <f t="shared" si="45"/>
        <v>-192.04625711732888</v>
      </c>
      <c r="RH33" s="205">
        <v>17567.419999999998</v>
      </c>
      <c r="RI33" s="205">
        <v>13632.06</v>
      </c>
      <c r="RJ33" s="205">
        <v>0</v>
      </c>
      <c r="RK33" s="205">
        <v>40</v>
      </c>
      <c r="RL33" s="205">
        <v>0</v>
      </c>
      <c r="RM33" s="205">
        <v>0</v>
      </c>
      <c r="RN33" s="205">
        <v>0</v>
      </c>
      <c r="RO33" s="205">
        <v>42566.45</v>
      </c>
      <c r="RP33" s="205">
        <v>0</v>
      </c>
      <c r="RQ33" s="205">
        <v>0</v>
      </c>
      <c r="RR33" s="205">
        <v>54225.47</v>
      </c>
      <c r="RS33" s="178">
        <f t="shared" si="211"/>
        <v>19580.459999999992</v>
      </c>
      <c r="RT33" s="206">
        <v>4135</v>
      </c>
      <c r="RU33" s="181" t="s">
        <v>277</v>
      </c>
      <c r="RV33" s="64">
        <f t="shared" si="212"/>
        <v>73805.929999999993</v>
      </c>
      <c r="RW33" s="209">
        <v>1462.34</v>
      </c>
      <c r="RX33" s="209">
        <v>997.16</v>
      </c>
      <c r="RY33" s="209">
        <v>0</v>
      </c>
      <c r="RZ33" s="209">
        <v>1.68</v>
      </c>
      <c r="SA33" s="209">
        <v>0</v>
      </c>
      <c r="SB33" s="209">
        <v>0</v>
      </c>
      <c r="SC33" s="209">
        <v>0</v>
      </c>
      <c r="SD33" s="209">
        <v>1550</v>
      </c>
      <c r="SE33" s="209">
        <v>0</v>
      </c>
      <c r="SF33" s="209">
        <v>0</v>
      </c>
      <c r="SG33" s="211">
        <v>4011.18</v>
      </c>
      <c r="SH33" s="216">
        <f t="shared" ref="SH33:SH37" si="219">3397.2/6</f>
        <v>566.19999999999993</v>
      </c>
      <c r="SI33" s="238"/>
      <c r="SJ33" s="65">
        <f t="shared" si="134"/>
        <v>532.86859904200219</v>
      </c>
      <c r="SK33" s="65">
        <f t="shared" si="135"/>
        <v>422.06210415146546</v>
      </c>
      <c r="SL33" s="65">
        <v>1279.4567857142858</v>
      </c>
      <c r="SM33" s="65">
        <v>20</v>
      </c>
      <c r="SN33" s="65">
        <f t="shared" si="137"/>
        <v>495.92920353982299</v>
      </c>
      <c r="SO33" s="65">
        <v>5</v>
      </c>
      <c r="SP33" s="65">
        <f t="shared" si="159"/>
        <v>428.52876106194691</v>
      </c>
      <c r="SQ33" s="65"/>
      <c r="SR33" s="64">
        <f t="shared" si="213"/>
        <v>3750.0454535095232</v>
      </c>
      <c r="SS33" s="66">
        <f t="shared" si="160"/>
        <v>596.28469026548669</v>
      </c>
      <c r="ST33" s="66"/>
      <c r="SU33" s="66">
        <f t="shared" si="138"/>
        <v>178.885407079646</v>
      </c>
      <c r="SV33" s="67">
        <f t="shared" si="214"/>
        <v>775.17009734513272</v>
      </c>
      <c r="SW33" s="67">
        <f t="shared" si="48"/>
        <v>4525.2155508546557</v>
      </c>
      <c r="SX33" s="68">
        <f t="shared" si="49"/>
        <v>-514.03555085465587</v>
      </c>
      <c r="SY33" s="64">
        <f t="shared" si="139"/>
        <v>959340.14000000013</v>
      </c>
      <c r="SZ33" s="211">
        <f t="shared" si="140"/>
        <v>50321.64</v>
      </c>
      <c r="TA33" s="67">
        <f t="shared" si="141"/>
        <v>48353.244310658054</v>
      </c>
      <c r="TB33" s="68">
        <f t="shared" si="142"/>
        <v>1968.3956893419454</v>
      </c>
      <c r="TC33" s="264"/>
      <c r="TD33" s="265"/>
      <c r="TE33" s="265" t="s">
        <v>507</v>
      </c>
    </row>
    <row r="34" spans="1:526">
      <c r="A34" s="173" t="s">
        <v>30</v>
      </c>
      <c r="B34" s="175" t="s">
        <v>149</v>
      </c>
      <c r="C34" s="181" t="s">
        <v>276</v>
      </c>
      <c r="D34" s="176">
        <v>5697.05</v>
      </c>
      <c r="E34" s="176">
        <v>7414.07</v>
      </c>
      <c r="F34" s="176">
        <v>0</v>
      </c>
      <c r="G34" s="176">
        <v>50</v>
      </c>
      <c r="H34" s="176">
        <v>0</v>
      </c>
      <c r="I34" s="176">
        <v>0</v>
      </c>
      <c r="J34" s="176">
        <v>0</v>
      </c>
      <c r="K34" s="176">
        <v>17391.43</v>
      </c>
      <c r="L34" s="176">
        <v>0</v>
      </c>
      <c r="M34" s="176">
        <v>0</v>
      </c>
      <c r="N34" s="178">
        <v>25457.4</v>
      </c>
      <c r="O34" s="178">
        <f t="shared" si="161"/>
        <v>5095.1499999999978</v>
      </c>
      <c r="P34" s="181">
        <v>1819</v>
      </c>
      <c r="Q34" s="64">
        <f t="shared" si="0"/>
        <v>30552.55</v>
      </c>
      <c r="R34" s="178">
        <v>474.23</v>
      </c>
      <c r="S34" s="178">
        <v>542.32000000000005</v>
      </c>
      <c r="T34" s="178">
        <v>0</v>
      </c>
      <c r="U34" s="178">
        <v>2.1</v>
      </c>
      <c r="V34" s="178">
        <v>0</v>
      </c>
      <c r="W34" s="178">
        <v>0</v>
      </c>
      <c r="X34" s="178">
        <v>0</v>
      </c>
      <c r="Y34" s="178">
        <v>1350</v>
      </c>
      <c r="Z34" s="178">
        <v>0</v>
      </c>
      <c r="AA34" s="178">
        <v>0</v>
      </c>
      <c r="AB34" s="64">
        <f t="shared" si="50"/>
        <v>2368.65</v>
      </c>
      <c r="AC34" s="65">
        <v>566.19999999999993</v>
      </c>
      <c r="AD34" s="65">
        <v>93.333333333333329</v>
      </c>
      <c r="AE34" s="65">
        <f t="shared" si="51"/>
        <v>276.79316615442372</v>
      </c>
      <c r="AF34" s="65">
        <f t="shared" si="177"/>
        <v>136.62041003976285</v>
      </c>
      <c r="AG34" s="65"/>
      <c r="AH34" s="65">
        <v>20</v>
      </c>
      <c r="AI34" s="65"/>
      <c r="AJ34" s="65">
        <v>5</v>
      </c>
      <c r="AK34" s="65">
        <f t="shared" si="178"/>
        <v>411.38684210526316</v>
      </c>
      <c r="AL34" s="65"/>
      <c r="AM34" s="64">
        <f t="shared" si="2"/>
        <v>1509.3337516327831</v>
      </c>
      <c r="AN34" s="66">
        <f t="shared" si="179"/>
        <v>645.10084210526315</v>
      </c>
      <c r="AO34" s="66">
        <v>0</v>
      </c>
      <c r="AP34" s="66">
        <f t="shared" si="54"/>
        <v>193.53025263157895</v>
      </c>
      <c r="AQ34" s="67">
        <f t="shared" si="3"/>
        <v>838.6310947368421</v>
      </c>
      <c r="AR34" s="67">
        <f t="shared" si="4"/>
        <v>2347.9648463696253</v>
      </c>
      <c r="AS34" s="68">
        <f t="shared" si="5"/>
        <v>20.685153630374771</v>
      </c>
      <c r="AT34" s="205">
        <v>6785.88</v>
      </c>
      <c r="AU34" s="205">
        <v>7333.35</v>
      </c>
      <c r="AV34" s="205">
        <v>0</v>
      </c>
      <c r="AW34" s="205">
        <v>10</v>
      </c>
      <c r="AX34" s="207">
        <v>0</v>
      </c>
      <c r="AY34" s="207">
        <v>0</v>
      </c>
      <c r="AZ34" s="207">
        <v>0</v>
      </c>
      <c r="BA34" s="207">
        <v>16474.2</v>
      </c>
      <c r="BB34" s="207">
        <v>0</v>
      </c>
      <c r="BC34" s="207">
        <v>0</v>
      </c>
      <c r="BD34" s="209">
        <v>24780.22</v>
      </c>
      <c r="BE34" s="178">
        <f t="shared" si="162"/>
        <v>5823.2099999999991</v>
      </c>
      <c r="BF34" s="208">
        <v>1797</v>
      </c>
      <c r="BG34" s="181" t="s">
        <v>276</v>
      </c>
      <c r="BH34" s="64">
        <f t="shared" si="56"/>
        <v>30603.43</v>
      </c>
      <c r="BI34" s="205">
        <v>564.87</v>
      </c>
      <c r="BJ34" s="205">
        <v>536.41999999999996</v>
      </c>
      <c r="BK34" s="205">
        <v>0</v>
      </c>
      <c r="BL34" s="205">
        <v>0.42</v>
      </c>
      <c r="BM34" s="205">
        <v>0</v>
      </c>
      <c r="BN34" s="205">
        <v>0</v>
      </c>
      <c r="BO34" s="205">
        <v>0</v>
      </c>
      <c r="BP34" s="205">
        <v>1350</v>
      </c>
      <c r="BQ34" s="205">
        <v>0</v>
      </c>
      <c r="BR34" s="205">
        <v>0</v>
      </c>
      <c r="BS34" s="64">
        <f t="shared" si="57"/>
        <v>2451.71</v>
      </c>
      <c r="BT34" s="65">
        <v>566.19999999999993</v>
      </c>
      <c r="BU34" s="65">
        <v>93.333333333333329</v>
      </c>
      <c r="BV34" s="65">
        <f t="shared" si="58"/>
        <v>271.78239632195857</v>
      </c>
      <c r="BW34" s="65">
        <f t="shared" si="59"/>
        <v>131.6974959182557</v>
      </c>
      <c r="BX34" s="65"/>
      <c r="BY34" s="65">
        <v>20</v>
      </c>
      <c r="BZ34" s="65"/>
      <c r="CA34" s="65">
        <v>5</v>
      </c>
      <c r="CB34" s="65">
        <f t="shared" si="180"/>
        <v>391.015625</v>
      </c>
      <c r="CC34" s="65"/>
      <c r="CD34" s="64">
        <f t="shared" si="6"/>
        <v>1479.0288505735475</v>
      </c>
      <c r="CE34" s="66">
        <f t="shared" si="61"/>
        <v>665.21208333333334</v>
      </c>
      <c r="CF34" s="66"/>
      <c r="CG34" s="66">
        <f t="shared" si="62"/>
        <v>199.563625</v>
      </c>
      <c r="CH34" s="67">
        <f t="shared" si="7"/>
        <v>864.77570833333334</v>
      </c>
      <c r="CI34" s="67">
        <f t="shared" si="8"/>
        <v>2343.8045589068806</v>
      </c>
      <c r="CJ34" s="68">
        <f t="shared" si="9"/>
        <v>107.90544109311941</v>
      </c>
      <c r="CK34" s="209">
        <v>2754.44</v>
      </c>
      <c r="CL34" s="209">
        <v>5539.85</v>
      </c>
      <c r="CM34" s="209">
        <v>0</v>
      </c>
      <c r="CN34" s="209">
        <v>0</v>
      </c>
      <c r="CO34" s="209">
        <v>0</v>
      </c>
      <c r="CP34" s="209">
        <v>0</v>
      </c>
      <c r="CQ34" s="209">
        <v>0</v>
      </c>
      <c r="CR34" s="209">
        <v>11396.57</v>
      </c>
      <c r="CS34" s="209">
        <v>0</v>
      </c>
      <c r="CT34" s="207">
        <v>0</v>
      </c>
      <c r="CU34" s="209">
        <v>12909.4</v>
      </c>
      <c r="CV34" s="178">
        <f t="shared" si="181"/>
        <v>6781.4600000000009</v>
      </c>
      <c r="CW34" s="210">
        <v>1167</v>
      </c>
      <c r="CX34" s="181" t="s">
        <v>276</v>
      </c>
      <c r="CY34" s="64">
        <f t="shared" si="182"/>
        <v>19690.86</v>
      </c>
      <c r="CZ34" s="209">
        <v>229.29</v>
      </c>
      <c r="DA34" s="209">
        <v>405.23</v>
      </c>
      <c r="DB34" s="209">
        <v>0</v>
      </c>
      <c r="DC34" s="209">
        <v>0</v>
      </c>
      <c r="DD34" s="209">
        <v>0</v>
      </c>
      <c r="DE34" s="209">
        <v>0</v>
      </c>
      <c r="DF34" s="209">
        <v>0</v>
      </c>
      <c r="DG34" s="209">
        <v>1350</v>
      </c>
      <c r="DH34" s="209">
        <v>0</v>
      </c>
      <c r="DI34" s="209">
        <v>0</v>
      </c>
      <c r="DJ34" s="211">
        <f t="shared" si="215"/>
        <v>1984.52</v>
      </c>
      <c r="DK34" s="65">
        <v>566.19999999999993</v>
      </c>
      <c r="DL34" s="65">
        <v>93.333333333333329</v>
      </c>
      <c r="DM34" s="65">
        <f t="shared" si="66"/>
        <v>140.34321988364931</v>
      </c>
      <c r="DN34" s="65">
        <f t="shared" si="67"/>
        <v>192.90782092052771</v>
      </c>
      <c r="DO34" s="65"/>
      <c r="DP34" s="65">
        <v>20</v>
      </c>
      <c r="DQ34" s="65"/>
      <c r="DR34" s="65">
        <v>5</v>
      </c>
      <c r="DS34" s="65">
        <f t="shared" si="216"/>
        <v>428.469696969697</v>
      </c>
      <c r="DT34" s="65"/>
      <c r="DU34" s="64">
        <f t="shared" si="10"/>
        <v>1446.2540711072074</v>
      </c>
      <c r="DV34" s="66">
        <f t="shared" si="144"/>
        <v>596.35070707070713</v>
      </c>
      <c r="DW34" s="66"/>
      <c r="DX34" s="66">
        <f t="shared" si="68"/>
        <v>178.90521212121214</v>
      </c>
      <c r="DY34" s="67">
        <f t="shared" si="11"/>
        <v>775.25591919191925</v>
      </c>
      <c r="DZ34" s="67">
        <f t="shared" si="12"/>
        <v>2221.5099902991269</v>
      </c>
      <c r="EA34" s="68">
        <f t="shared" si="183"/>
        <v>-236.98999029912693</v>
      </c>
      <c r="EB34" s="209">
        <v>6309.99</v>
      </c>
      <c r="EC34" s="209">
        <v>8410.24</v>
      </c>
      <c r="ED34" s="209">
        <v>0</v>
      </c>
      <c r="EE34" s="209">
        <v>20</v>
      </c>
      <c r="EF34" s="209">
        <v>0</v>
      </c>
      <c r="EG34" s="209">
        <v>0</v>
      </c>
      <c r="EH34" s="209">
        <v>0</v>
      </c>
      <c r="EI34" s="209">
        <v>18902.82</v>
      </c>
      <c r="EJ34" s="209">
        <v>0</v>
      </c>
      <c r="EK34" s="209">
        <v>0</v>
      </c>
      <c r="EL34" s="209">
        <v>26772.560000000001</v>
      </c>
      <c r="EM34" s="178">
        <f t="shared" si="184"/>
        <v>6870.4900000000016</v>
      </c>
      <c r="EN34" s="210">
        <v>2056</v>
      </c>
      <c r="EO34" s="181" t="s">
        <v>276</v>
      </c>
      <c r="EP34" s="212">
        <f t="shared" si="70"/>
        <v>33643.050000000003</v>
      </c>
      <c r="EQ34" s="209">
        <v>525.26</v>
      </c>
      <c r="ER34" s="209">
        <v>615.19000000000005</v>
      </c>
      <c r="ES34" s="209">
        <v>0</v>
      </c>
      <c r="ET34" s="209">
        <v>0.84</v>
      </c>
      <c r="EU34" s="209">
        <v>0</v>
      </c>
      <c r="EV34" s="209">
        <v>0</v>
      </c>
      <c r="EW34" s="209">
        <v>0</v>
      </c>
      <c r="EX34" s="209">
        <v>1350</v>
      </c>
      <c r="EY34" s="209">
        <v>0</v>
      </c>
      <c r="EZ34" s="209">
        <v>0</v>
      </c>
      <c r="FA34" s="64">
        <f t="shared" si="185"/>
        <v>2491.29</v>
      </c>
      <c r="FB34" s="65">
        <v>566.19999999999993</v>
      </c>
      <c r="FC34" s="65">
        <v>93.333333333333329</v>
      </c>
      <c r="FD34" s="65">
        <f t="shared" si="72"/>
        <v>298.8366768142505</v>
      </c>
      <c r="FE34" s="65">
        <f t="shared" si="73"/>
        <v>178.46951512986263</v>
      </c>
      <c r="FF34" s="65"/>
      <c r="FG34" s="65">
        <v>20</v>
      </c>
      <c r="FH34" s="65">
        <f t="shared" si="75"/>
        <v>140.93333333333334</v>
      </c>
      <c r="FI34" s="65">
        <v>5</v>
      </c>
      <c r="FJ34" s="65">
        <f t="shared" si="145"/>
        <v>424.68019607843132</v>
      </c>
      <c r="FK34" s="65"/>
      <c r="FL34" s="64">
        <f t="shared" si="14"/>
        <v>1727.4530546892111</v>
      </c>
      <c r="FM34" s="66">
        <f t="shared" si="146"/>
        <v>664.41901960784321</v>
      </c>
      <c r="FN34" s="66"/>
      <c r="FO34" s="66">
        <f t="shared" si="76"/>
        <v>199.32570588235296</v>
      </c>
      <c r="FP34" s="67">
        <f t="shared" si="186"/>
        <v>863.74472549019617</v>
      </c>
      <c r="FQ34" s="67">
        <f t="shared" si="187"/>
        <v>2591.1977801794073</v>
      </c>
      <c r="FR34" s="68">
        <f t="shared" si="188"/>
        <v>-99.907780179407382</v>
      </c>
      <c r="FS34" s="209">
        <v>6820.25</v>
      </c>
      <c r="FT34" s="209">
        <v>9427.15</v>
      </c>
      <c r="FU34" s="209">
        <v>0</v>
      </c>
      <c r="FV34" s="209">
        <v>35</v>
      </c>
      <c r="FW34" s="209">
        <v>0</v>
      </c>
      <c r="FX34" s="209">
        <v>0</v>
      </c>
      <c r="FY34" s="209">
        <v>0</v>
      </c>
      <c r="FZ34" s="209">
        <v>20803.400000000001</v>
      </c>
      <c r="GA34" s="209">
        <v>0</v>
      </c>
      <c r="GB34" s="209">
        <v>0</v>
      </c>
      <c r="GC34" s="209">
        <v>29741.46</v>
      </c>
      <c r="GD34" s="178">
        <f t="shared" si="189"/>
        <v>7344.3400000000038</v>
      </c>
      <c r="GE34" s="210">
        <v>2134</v>
      </c>
      <c r="GF34" s="181" t="s">
        <v>276</v>
      </c>
      <c r="GG34" s="64">
        <f t="shared" si="190"/>
        <v>37085.800000000003</v>
      </c>
      <c r="GH34" s="209">
        <v>567.72</v>
      </c>
      <c r="GI34" s="209">
        <v>689.58</v>
      </c>
      <c r="GJ34" s="209">
        <v>0</v>
      </c>
      <c r="GK34" s="209">
        <v>1.47</v>
      </c>
      <c r="GL34" s="209">
        <v>0</v>
      </c>
      <c r="GM34" s="209">
        <v>0</v>
      </c>
      <c r="GN34" s="209">
        <v>0</v>
      </c>
      <c r="GO34" s="209">
        <v>1550</v>
      </c>
      <c r="GP34" s="209">
        <v>0</v>
      </c>
      <c r="GQ34" s="209">
        <v>0</v>
      </c>
      <c r="GR34" s="211">
        <f t="shared" si="79"/>
        <v>2808.7700000000004</v>
      </c>
      <c r="GS34" s="65">
        <v>566.19999999999993</v>
      </c>
      <c r="GT34" s="65">
        <v>93.333333333333329</v>
      </c>
      <c r="GU34" s="65">
        <f t="shared" si="80"/>
        <v>329.57239309699582</v>
      </c>
      <c r="GV34" s="65">
        <f t="shared" si="81"/>
        <v>216.45316750564484</v>
      </c>
      <c r="GW34" s="65"/>
      <c r="GX34" s="65">
        <v>20</v>
      </c>
      <c r="GY34" s="65">
        <f t="shared" si="83"/>
        <v>184.90588235294118</v>
      </c>
      <c r="GZ34" s="65">
        <v>5</v>
      </c>
      <c r="HA34" s="65">
        <f t="shared" si="147"/>
        <v>358.47794117647061</v>
      </c>
      <c r="HB34" s="65"/>
      <c r="HC34" s="64">
        <f t="shared" si="191"/>
        <v>1773.9427174653861</v>
      </c>
      <c r="HD34" s="66">
        <f t="shared" si="148"/>
        <v>866.92019607843133</v>
      </c>
      <c r="HE34" s="66"/>
      <c r="HF34" s="66">
        <f t="shared" si="84"/>
        <v>260.07605882352937</v>
      </c>
      <c r="HG34" s="67">
        <f t="shared" si="19"/>
        <v>1126.9962549019606</v>
      </c>
      <c r="HH34" s="67">
        <f t="shared" si="20"/>
        <v>2900.9389723673467</v>
      </c>
      <c r="HI34" s="68">
        <f t="shared" si="192"/>
        <v>-92.168972367346214</v>
      </c>
      <c r="HJ34" s="205">
        <v>7955.2</v>
      </c>
      <c r="HK34" s="205">
        <v>10030.31</v>
      </c>
      <c r="HL34" s="205">
        <v>0</v>
      </c>
      <c r="HM34" s="205">
        <v>20</v>
      </c>
      <c r="HN34" s="205">
        <v>0</v>
      </c>
      <c r="HO34" s="205">
        <v>0</v>
      </c>
      <c r="HP34" s="205">
        <v>0</v>
      </c>
      <c r="HQ34" s="205">
        <v>17957.169999999998</v>
      </c>
      <c r="HR34" s="205">
        <v>0</v>
      </c>
      <c r="HS34" s="205">
        <v>0</v>
      </c>
      <c r="HT34" s="205">
        <v>28704.36</v>
      </c>
      <c r="HU34" s="178">
        <f t="shared" si="193"/>
        <v>7258.3199999999924</v>
      </c>
      <c r="HV34" s="206">
        <v>2131</v>
      </c>
      <c r="HW34" s="181" t="s">
        <v>276</v>
      </c>
      <c r="HX34" s="64">
        <f t="shared" si="194"/>
        <v>35962.679999999993</v>
      </c>
      <c r="HY34" s="205">
        <v>662.2</v>
      </c>
      <c r="HZ34" s="205">
        <v>733.7</v>
      </c>
      <c r="IA34" s="205">
        <v>0</v>
      </c>
      <c r="IB34" s="205">
        <v>0.84</v>
      </c>
      <c r="IC34" s="205">
        <v>0</v>
      </c>
      <c r="ID34" s="205">
        <v>0</v>
      </c>
      <c r="IE34" s="205">
        <v>0</v>
      </c>
      <c r="IF34" s="205">
        <v>1550</v>
      </c>
      <c r="IG34" s="205">
        <v>0</v>
      </c>
      <c r="IH34" s="205">
        <v>0</v>
      </c>
      <c r="II34" s="214">
        <v>2946.74</v>
      </c>
      <c r="IJ34" s="65">
        <v>566.19999999999993</v>
      </c>
      <c r="IK34" s="65">
        <v>93.333333333333329</v>
      </c>
      <c r="IL34" s="65">
        <f t="shared" si="88"/>
        <v>317.9713087914846</v>
      </c>
      <c r="IM34" s="65">
        <f t="shared" si="89"/>
        <v>219.98312238416042</v>
      </c>
      <c r="IN34" s="65"/>
      <c r="IO34" s="65">
        <v>20</v>
      </c>
      <c r="IP34" s="65">
        <f t="shared" si="91"/>
        <v>232.05714285714285</v>
      </c>
      <c r="IQ34" s="65">
        <v>5</v>
      </c>
      <c r="IR34" s="65">
        <f t="shared" si="149"/>
        <v>445.62857142857143</v>
      </c>
      <c r="IS34" s="65"/>
      <c r="IT34" s="64">
        <f t="shared" si="195"/>
        <v>1900.1734787946925</v>
      </c>
      <c r="IU34" s="66">
        <f t="shared" si="150"/>
        <v>538.79476190476191</v>
      </c>
      <c r="IV34" s="66"/>
      <c r="IW34" s="66">
        <f t="shared" si="92"/>
        <v>161.63842857142856</v>
      </c>
      <c r="IX34" s="67">
        <f t="shared" si="196"/>
        <v>700.43319047619048</v>
      </c>
      <c r="IY34" s="67">
        <f t="shared" si="24"/>
        <v>2600.6066692708828</v>
      </c>
      <c r="IZ34" s="68">
        <f t="shared" si="197"/>
        <v>346.13333072911701</v>
      </c>
      <c r="JA34" s="209">
        <v>8056.12</v>
      </c>
      <c r="JB34" s="209">
        <v>8481.02</v>
      </c>
      <c r="JC34" s="209">
        <v>0</v>
      </c>
      <c r="JD34" s="209">
        <v>25</v>
      </c>
      <c r="JE34" s="209">
        <v>0</v>
      </c>
      <c r="JF34" s="209">
        <v>0</v>
      </c>
      <c r="JG34" s="209">
        <v>0</v>
      </c>
      <c r="JH34" s="209">
        <v>17992.59</v>
      </c>
      <c r="JI34" s="209">
        <v>0</v>
      </c>
      <c r="JJ34" s="209">
        <v>0</v>
      </c>
      <c r="JK34" s="209">
        <v>29439</v>
      </c>
      <c r="JL34" s="178">
        <f t="shared" si="198"/>
        <v>5115.7299999999959</v>
      </c>
      <c r="JM34" s="210">
        <v>1977</v>
      </c>
      <c r="JN34" s="181" t="s">
        <v>276</v>
      </c>
      <c r="JO34" s="64">
        <f t="shared" si="199"/>
        <v>34554.729999999996</v>
      </c>
      <c r="JP34" s="209">
        <v>670.62</v>
      </c>
      <c r="JQ34" s="209">
        <v>620.37</v>
      </c>
      <c r="JR34" s="209">
        <v>0</v>
      </c>
      <c r="JS34" s="209">
        <v>1.05</v>
      </c>
      <c r="JT34" s="209">
        <v>0</v>
      </c>
      <c r="JU34" s="209">
        <v>0</v>
      </c>
      <c r="JV34" s="209">
        <v>0</v>
      </c>
      <c r="JW34" s="209">
        <v>1550</v>
      </c>
      <c r="JX34" s="209">
        <v>0</v>
      </c>
      <c r="JY34" s="209">
        <v>0</v>
      </c>
      <c r="JZ34" s="211">
        <v>2842.04</v>
      </c>
      <c r="KA34" s="65">
        <v>566.19999999999993</v>
      </c>
      <c r="KB34" s="65">
        <v>93.333333333333329</v>
      </c>
      <c r="KC34" s="65">
        <f t="shared" si="96"/>
        <v>593.80487560525421</v>
      </c>
      <c r="KD34" s="65">
        <f t="shared" si="97"/>
        <v>172.25465523210195</v>
      </c>
      <c r="KE34" s="65"/>
      <c r="KF34" s="65">
        <v>20</v>
      </c>
      <c r="KG34" s="65"/>
      <c r="KH34" s="65">
        <v>5</v>
      </c>
      <c r="KI34" s="65">
        <f t="shared" si="151"/>
        <v>543.39953271028037</v>
      </c>
      <c r="KJ34" s="65"/>
      <c r="KK34" s="64">
        <f t="shared" si="200"/>
        <v>1993.9923968809699</v>
      </c>
      <c r="KL34" s="66">
        <f t="shared" si="152"/>
        <v>497.32093457943921</v>
      </c>
      <c r="KM34" s="66"/>
      <c r="KN34" s="66">
        <f t="shared" si="99"/>
        <v>149.19628037383177</v>
      </c>
      <c r="KO34" s="67">
        <f t="shared" si="27"/>
        <v>646.51721495327092</v>
      </c>
      <c r="KP34" s="67">
        <f t="shared" si="28"/>
        <v>2640.5096118342408</v>
      </c>
      <c r="KQ34" s="68">
        <f t="shared" si="201"/>
        <v>201.53038816575918</v>
      </c>
      <c r="KR34" s="209">
        <v>7473.91</v>
      </c>
      <c r="KS34" s="209">
        <v>8253.16</v>
      </c>
      <c r="KT34" s="209">
        <v>0</v>
      </c>
      <c r="KU34" s="209">
        <v>135</v>
      </c>
      <c r="KV34" s="209">
        <v>0</v>
      </c>
      <c r="KW34" s="209">
        <v>0</v>
      </c>
      <c r="KX34" s="209">
        <v>0</v>
      </c>
      <c r="KY34" s="209">
        <v>17520.939999999999</v>
      </c>
      <c r="KZ34" s="209">
        <v>0</v>
      </c>
      <c r="LA34" s="209">
        <v>0</v>
      </c>
      <c r="LB34" s="209">
        <v>27033.4</v>
      </c>
      <c r="LC34" s="178">
        <f t="shared" si="202"/>
        <v>6349.6099999999933</v>
      </c>
      <c r="LD34" s="210">
        <v>1805</v>
      </c>
      <c r="LE34" s="181" t="s">
        <v>276</v>
      </c>
      <c r="LF34" s="64">
        <f t="shared" si="203"/>
        <v>33383.009999999995</v>
      </c>
      <c r="LG34" s="209">
        <v>622.14</v>
      </c>
      <c r="LH34" s="209">
        <v>603.70000000000005</v>
      </c>
      <c r="LI34" s="209">
        <v>0</v>
      </c>
      <c r="LJ34" s="209">
        <v>5.68</v>
      </c>
      <c r="LK34" s="209">
        <v>0</v>
      </c>
      <c r="LL34" s="209">
        <v>0</v>
      </c>
      <c r="LM34" s="209">
        <v>0</v>
      </c>
      <c r="LN34" s="209">
        <v>1550</v>
      </c>
      <c r="LO34" s="209">
        <v>0</v>
      </c>
      <c r="LP34" s="209">
        <v>0</v>
      </c>
      <c r="LQ34" s="211">
        <f t="shared" si="102"/>
        <v>2781.5200000000004</v>
      </c>
      <c r="LR34" s="226"/>
      <c r="LS34" s="238"/>
      <c r="LT34" s="65">
        <f t="shared" si="103"/>
        <v>275.60897041764895</v>
      </c>
      <c r="LU34" s="65">
        <f t="shared" si="104"/>
        <v>189.04148700646323</v>
      </c>
      <c r="LV34" s="65"/>
      <c r="LW34" s="65">
        <v>20</v>
      </c>
      <c r="LX34" s="65"/>
      <c r="LY34" s="65">
        <v>5</v>
      </c>
      <c r="LZ34" s="65">
        <f t="shared" si="153"/>
        <v>508.03738317757012</v>
      </c>
      <c r="MA34" s="65"/>
      <c r="MB34" s="64">
        <f t="shared" si="30"/>
        <v>997.6878406016823</v>
      </c>
      <c r="MC34" s="66">
        <f t="shared" si="154"/>
        <v>593.54906542056074</v>
      </c>
      <c r="MD34" s="66"/>
      <c r="ME34" s="66">
        <f t="shared" si="106"/>
        <v>178.06471962616823</v>
      </c>
      <c r="MF34" s="67">
        <f t="shared" si="31"/>
        <v>771.61378504672894</v>
      </c>
      <c r="MG34" s="67">
        <f t="shared" si="32"/>
        <v>1769.3016256484111</v>
      </c>
      <c r="MH34" s="68">
        <f t="shared" si="33"/>
        <v>1012.2183743515893</v>
      </c>
      <c r="MI34" s="209">
        <v>5658.11</v>
      </c>
      <c r="MJ34" s="209">
        <v>6003.45</v>
      </c>
      <c r="MK34" s="209">
        <v>0</v>
      </c>
      <c r="ML34" s="209">
        <v>5</v>
      </c>
      <c r="MM34" s="209">
        <v>0</v>
      </c>
      <c r="MN34" s="209">
        <v>0</v>
      </c>
      <c r="MO34" s="209">
        <v>0</v>
      </c>
      <c r="MP34" s="209">
        <v>9871.76</v>
      </c>
      <c r="MQ34" s="209">
        <v>0</v>
      </c>
      <c r="MR34" s="209">
        <v>0</v>
      </c>
      <c r="MS34" s="209">
        <v>18205.599999999999</v>
      </c>
      <c r="MT34" s="178">
        <f t="shared" si="217"/>
        <v>3332.7200000000012</v>
      </c>
      <c r="MU34" s="210">
        <v>1161</v>
      </c>
      <c r="MV34" s="181" t="s">
        <v>276</v>
      </c>
      <c r="MW34" s="64">
        <f t="shared" si="204"/>
        <v>21538.32</v>
      </c>
      <c r="MX34" s="209">
        <v>470.99</v>
      </c>
      <c r="MY34" s="209">
        <v>439.14</v>
      </c>
      <c r="MZ34" s="209">
        <v>0</v>
      </c>
      <c r="NA34" s="209">
        <v>0.21</v>
      </c>
      <c r="NB34" s="209">
        <v>0</v>
      </c>
      <c r="NC34" s="209">
        <v>0</v>
      </c>
      <c r="ND34" s="209">
        <v>0</v>
      </c>
      <c r="NE34" s="209">
        <v>1550</v>
      </c>
      <c r="NF34" s="209">
        <v>0</v>
      </c>
      <c r="NG34" s="209">
        <v>0</v>
      </c>
      <c r="NH34" s="211">
        <f t="shared" si="109"/>
        <v>2460.34</v>
      </c>
      <c r="NI34" s="228"/>
      <c r="NJ34" s="238"/>
      <c r="NK34" s="65">
        <f t="shared" si="110"/>
        <v>0</v>
      </c>
      <c r="NL34" s="65">
        <f t="shared" si="111"/>
        <v>80.495376426983327</v>
      </c>
      <c r="NM34" s="65"/>
      <c r="NN34" s="65">
        <v>20</v>
      </c>
      <c r="NO34" s="65"/>
      <c r="NP34" s="65">
        <v>5</v>
      </c>
      <c r="NQ34" s="65">
        <f t="shared" si="155"/>
        <v>469.67889908256882</v>
      </c>
      <c r="NR34" s="65"/>
      <c r="NS34" s="64">
        <f t="shared" si="205"/>
        <v>575.1742755095521</v>
      </c>
      <c r="NT34" s="66">
        <f t="shared" si="113"/>
        <v>723.04816513761466</v>
      </c>
      <c r="NU34" s="66"/>
      <c r="NV34" s="66">
        <f t="shared" si="114"/>
        <v>216.9144495412844</v>
      </c>
      <c r="NW34" s="67">
        <f t="shared" si="35"/>
        <v>939.96261467889906</v>
      </c>
      <c r="NX34" s="67">
        <f t="shared" si="36"/>
        <v>1515.1368901884512</v>
      </c>
      <c r="NY34" s="68">
        <f t="shared" si="206"/>
        <v>945.20310981154898</v>
      </c>
      <c r="NZ34" s="209">
        <v>8140.89</v>
      </c>
      <c r="OA34" s="209">
        <v>8296.84</v>
      </c>
      <c r="OB34" s="209">
        <v>0</v>
      </c>
      <c r="OC34" s="209">
        <v>190</v>
      </c>
      <c r="OD34" s="209">
        <v>0</v>
      </c>
      <c r="OE34" s="209">
        <v>0</v>
      </c>
      <c r="OF34" s="209">
        <v>0</v>
      </c>
      <c r="OG34" s="209">
        <v>14897.05</v>
      </c>
      <c r="OH34" s="209">
        <v>0</v>
      </c>
      <c r="OI34" s="209">
        <v>0</v>
      </c>
      <c r="OJ34" s="209">
        <v>25455.18</v>
      </c>
      <c r="OK34" s="178">
        <f t="shared" si="115"/>
        <v>6069.5999999999985</v>
      </c>
      <c r="OL34" s="210">
        <v>1677</v>
      </c>
      <c r="OM34" s="181" t="s">
        <v>276</v>
      </c>
      <c r="ON34" s="64">
        <f t="shared" si="207"/>
        <v>31524.78</v>
      </c>
      <c r="OO34" s="209">
        <v>677.67</v>
      </c>
      <c r="OP34" s="209">
        <v>606.9</v>
      </c>
      <c r="OQ34" s="209">
        <v>0</v>
      </c>
      <c r="OR34" s="209">
        <v>7.99</v>
      </c>
      <c r="OS34" s="209">
        <v>0</v>
      </c>
      <c r="OT34" s="209">
        <v>0</v>
      </c>
      <c r="OU34" s="209">
        <v>0</v>
      </c>
      <c r="OV34" s="209">
        <v>1550</v>
      </c>
      <c r="OW34" s="209">
        <v>0</v>
      </c>
      <c r="OX34" s="209">
        <v>0</v>
      </c>
      <c r="OY34" s="211">
        <v>2842.56</v>
      </c>
      <c r="OZ34" s="225"/>
      <c r="PA34" s="238"/>
      <c r="PB34" s="65">
        <f t="shared" si="118"/>
        <v>550.42399612634745</v>
      </c>
      <c r="PC34" s="65">
        <f t="shared" si="119"/>
        <v>177.96676335989355</v>
      </c>
      <c r="PD34" s="65"/>
      <c r="PE34" s="65">
        <v>20</v>
      </c>
      <c r="PF34" s="65">
        <f t="shared" si="121"/>
        <v>32.880000000000003</v>
      </c>
      <c r="PG34" s="65">
        <v>5</v>
      </c>
      <c r="PH34" s="65">
        <f t="shared" si="156"/>
        <v>495.2049090909091</v>
      </c>
      <c r="PI34" s="65"/>
      <c r="PJ34" s="64">
        <f t="shared" si="38"/>
        <v>1281.4756685771501</v>
      </c>
      <c r="PK34" s="66">
        <f t="shared" si="157"/>
        <v>643.25572727272731</v>
      </c>
      <c r="PL34" s="66"/>
      <c r="PM34" s="66">
        <f t="shared" si="122"/>
        <v>192.9767181818182</v>
      </c>
      <c r="PN34" s="67">
        <f t="shared" si="39"/>
        <v>836.23244545454554</v>
      </c>
      <c r="PO34" s="67">
        <f t="shared" si="40"/>
        <v>2117.7081140316959</v>
      </c>
      <c r="PP34" s="68">
        <f t="shared" si="41"/>
        <v>724.85188596830403</v>
      </c>
      <c r="PQ34" s="209">
        <v>4954.57</v>
      </c>
      <c r="PR34" s="209">
        <v>6039.53</v>
      </c>
      <c r="PS34" s="209">
        <v>0</v>
      </c>
      <c r="PT34" s="209">
        <v>225</v>
      </c>
      <c r="PU34" s="209">
        <v>0</v>
      </c>
      <c r="PV34" s="209">
        <v>0</v>
      </c>
      <c r="PW34" s="209">
        <v>0</v>
      </c>
      <c r="PX34" s="209">
        <v>12585.12</v>
      </c>
      <c r="PY34" s="209">
        <v>0</v>
      </c>
      <c r="PZ34" s="209">
        <v>0</v>
      </c>
      <c r="QA34" s="209">
        <v>19674.04</v>
      </c>
      <c r="QB34" s="178">
        <f t="shared" si="208"/>
        <v>4130.18</v>
      </c>
      <c r="QC34" s="210">
        <v>1342</v>
      </c>
      <c r="QD34" s="181" t="s">
        <v>276</v>
      </c>
      <c r="QE34" s="64">
        <f t="shared" si="209"/>
        <v>23804.22</v>
      </c>
      <c r="QF34" s="209">
        <v>412.43</v>
      </c>
      <c r="QG34" s="209">
        <v>441.78</v>
      </c>
      <c r="QH34" s="209">
        <v>0</v>
      </c>
      <c r="QI34" s="209">
        <v>9.4600000000000009</v>
      </c>
      <c r="QJ34" s="209">
        <v>0</v>
      </c>
      <c r="QK34" s="209">
        <v>0</v>
      </c>
      <c r="QL34" s="209">
        <v>0</v>
      </c>
      <c r="QM34" s="209">
        <v>1550</v>
      </c>
      <c r="QN34" s="209">
        <v>0</v>
      </c>
      <c r="QO34" s="209">
        <v>0</v>
      </c>
      <c r="QP34" s="211">
        <f t="shared" si="125"/>
        <v>2413.67</v>
      </c>
      <c r="QQ34" s="216">
        <f t="shared" si="218"/>
        <v>566.19999999999993</v>
      </c>
      <c r="QR34" s="238"/>
      <c r="QS34" s="65">
        <f t="shared" si="126"/>
        <v>231.26845665508242</v>
      </c>
      <c r="QT34" s="65">
        <f t="shared" si="127"/>
        <v>75.365232034874936</v>
      </c>
      <c r="QU34" s="65"/>
      <c r="QV34" s="65">
        <v>20</v>
      </c>
      <c r="QW34" s="65">
        <f t="shared" si="129"/>
        <v>18.861818181818183</v>
      </c>
      <c r="QX34" s="65">
        <v>5</v>
      </c>
      <c r="QY34" s="65">
        <f t="shared" si="158"/>
        <v>428.14772727272725</v>
      </c>
      <c r="QZ34" s="65"/>
      <c r="RA34" s="64">
        <f t="shared" si="210"/>
        <v>1344.8432341445027</v>
      </c>
      <c r="RB34" s="66">
        <f t="shared" si="130"/>
        <v>619.2640909090909</v>
      </c>
      <c r="RC34" s="66"/>
      <c r="RD34" s="66">
        <f t="shared" si="131"/>
        <v>185.77922727272727</v>
      </c>
      <c r="RE34" s="67">
        <f t="shared" si="43"/>
        <v>805.04331818181822</v>
      </c>
      <c r="RF34" s="67">
        <f t="shared" si="44"/>
        <v>2149.8865523263212</v>
      </c>
      <c r="RG34" s="68">
        <f t="shared" si="45"/>
        <v>263.78344767367889</v>
      </c>
      <c r="RH34" s="205">
        <v>8083.86</v>
      </c>
      <c r="RI34" s="205">
        <v>7897.97</v>
      </c>
      <c r="RJ34" s="205">
        <v>0</v>
      </c>
      <c r="RK34" s="205">
        <v>5</v>
      </c>
      <c r="RL34" s="205">
        <v>0</v>
      </c>
      <c r="RM34" s="205">
        <v>0</v>
      </c>
      <c r="RN34" s="205">
        <v>0</v>
      </c>
      <c r="RO34" s="205">
        <v>16690.8</v>
      </c>
      <c r="RP34" s="205">
        <v>0</v>
      </c>
      <c r="RQ34" s="205">
        <v>0</v>
      </c>
      <c r="RR34" s="205">
        <v>27125.05</v>
      </c>
      <c r="RS34" s="178">
        <f t="shared" si="211"/>
        <v>5552.5799999999981</v>
      </c>
      <c r="RT34" s="206">
        <v>1647</v>
      </c>
      <c r="RU34" s="181" t="s">
        <v>276</v>
      </c>
      <c r="RV34" s="64">
        <f t="shared" si="212"/>
        <v>32677.629999999997</v>
      </c>
      <c r="RW34" s="209">
        <v>672.91</v>
      </c>
      <c r="RX34" s="209">
        <v>577.72</v>
      </c>
      <c r="RY34" s="209">
        <v>0</v>
      </c>
      <c r="RZ34" s="209">
        <v>0.21</v>
      </c>
      <c r="SA34" s="209">
        <v>0</v>
      </c>
      <c r="SB34" s="209">
        <v>0</v>
      </c>
      <c r="SC34" s="209">
        <v>0</v>
      </c>
      <c r="SD34" s="209">
        <v>1550</v>
      </c>
      <c r="SE34" s="209">
        <v>0</v>
      </c>
      <c r="SF34" s="209">
        <v>0</v>
      </c>
      <c r="SG34" s="211">
        <v>2800.84</v>
      </c>
      <c r="SH34" s="216">
        <f t="shared" si="219"/>
        <v>566.19999999999993</v>
      </c>
      <c r="SI34" s="238"/>
      <c r="SJ34" s="65">
        <f t="shared" si="134"/>
        <v>266.55531786896938</v>
      </c>
      <c r="SK34" s="65">
        <f t="shared" si="135"/>
        <v>119.68736169984486</v>
      </c>
      <c r="SL34" s="65"/>
      <c r="SM34" s="65">
        <v>20</v>
      </c>
      <c r="SN34" s="65">
        <f t="shared" si="137"/>
        <v>495.92920353982299</v>
      </c>
      <c r="SO34" s="65">
        <v>5</v>
      </c>
      <c r="SP34" s="65">
        <f t="shared" si="159"/>
        <v>428.52876106194691</v>
      </c>
      <c r="SQ34" s="65"/>
      <c r="SR34" s="64">
        <f t="shared" si="213"/>
        <v>1901.900644170584</v>
      </c>
      <c r="SS34" s="66">
        <f t="shared" si="160"/>
        <v>596.28469026548669</v>
      </c>
      <c r="ST34" s="66"/>
      <c r="SU34" s="66">
        <f t="shared" si="138"/>
        <v>178.885407079646</v>
      </c>
      <c r="SV34" s="67">
        <f t="shared" si="214"/>
        <v>775.17009734513272</v>
      </c>
      <c r="SW34" s="67">
        <f t="shared" si="48"/>
        <v>2677.0707415157167</v>
      </c>
      <c r="SX34" s="68">
        <f t="shared" si="49"/>
        <v>123.76925848428345</v>
      </c>
      <c r="SY34" s="64">
        <f t="shared" si="139"/>
        <v>365021.05999999994</v>
      </c>
      <c r="SZ34" s="211">
        <f t="shared" si="140"/>
        <v>31192.650000000005</v>
      </c>
      <c r="TA34" s="67">
        <f t="shared" si="141"/>
        <v>27875.636352938105</v>
      </c>
      <c r="TB34" s="68">
        <f t="shared" si="142"/>
        <v>3317.0136470619</v>
      </c>
      <c r="TC34" s="264"/>
      <c r="TD34" s="265"/>
      <c r="TE34" s="265"/>
    </row>
    <row r="35" spans="1:526">
      <c r="A35" s="173" t="s">
        <v>31</v>
      </c>
      <c r="B35" s="175" t="s">
        <v>148</v>
      </c>
      <c r="C35" s="181" t="s">
        <v>276</v>
      </c>
      <c r="D35" s="176">
        <v>2234.89</v>
      </c>
      <c r="E35" s="176">
        <v>2629.07</v>
      </c>
      <c r="F35" s="176">
        <v>0</v>
      </c>
      <c r="G35" s="176">
        <v>0</v>
      </c>
      <c r="H35" s="176">
        <v>0</v>
      </c>
      <c r="I35" s="176">
        <v>0</v>
      </c>
      <c r="J35" s="176">
        <v>0</v>
      </c>
      <c r="K35" s="176">
        <v>6188.38</v>
      </c>
      <c r="L35" s="176">
        <v>0</v>
      </c>
      <c r="M35" s="176">
        <v>0</v>
      </c>
      <c r="N35" s="178">
        <v>7952.82</v>
      </c>
      <c r="O35" s="178">
        <f t="shared" si="161"/>
        <v>3099.5200000000004</v>
      </c>
      <c r="P35" s="181">
        <v>666</v>
      </c>
      <c r="Q35" s="64">
        <f t="shared" si="0"/>
        <v>11052.34</v>
      </c>
      <c r="R35" s="178">
        <v>186.04</v>
      </c>
      <c r="S35" s="178">
        <v>192.31</v>
      </c>
      <c r="T35" s="178">
        <v>0</v>
      </c>
      <c r="U35" s="178">
        <v>0</v>
      </c>
      <c r="V35" s="178">
        <v>0</v>
      </c>
      <c r="W35" s="178">
        <v>0</v>
      </c>
      <c r="X35" s="178">
        <v>0</v>
      </c>
      <c r="Y35" s="178">
        <v>1350</v>
      </c>
      <c r="Z35" s="178">
        <v>0</v>
      </c>
      <c r="AA35" s="178">
        <v>0</v>
      </c>
      <c r="AB35" s="64">
        <f t="shared" si="50"/>
        <v>1728.35</v>
      </c>
      <c r="AC35" s="65">
        <v>566.19999999999993</v>
      </c>
      <c r="AD35" s="65">
        <v>93.333333333333329</v>
      </c>
      <c r="AE35" s="65">
        <f t="shared" si="51"/>
        <v>86.469404874662132</v>
      </c>
      <c r="AF35" s="65">
        <f t="shared" si="177"/>
        <v>83.109956198825557</v>
      </c>
      <c r="AG35" s="65"/>
      <c r="AH35" s="65">
        <v>20</v>
      </c>
      <c r="AI35" s="65"/>
      <c r="AJ35" s="65">
        <v>5</v>
      </c>
      <c r="AK35" s="65">
        <f t="shared" si="178"/>
        <v>411.38684210526316</v>
      </c>
      <c r="AL35" s="65"/>
      <c r="AM35" s="64">
        <f t="shared" si="2"/>
        <v>1265.4995365120842</v>
      </c>
      <c r="AN35" s="66">
        <f t="shared" si="179"/>
        <v>645.10084210526315</v>
      </c>
      <c r="AO35" s="66">
        <v>0</v>
      </c>
      <c r="AP35" s="66">
        <f t="shared" si="54"/>
        <v>193.53025263157895</v>
      </c>
      <c r="AQ35" s="67">
        <f t="shared" si="3"/>
        <v>838.6310947368421</v>
      </c>
      <c r="AR35" s="67">
        <f t="shared" si="4"/>
        <v>2104.1306312489264</v>
      </c>
      <c r="AS35" s="68">
        <f t="shared" si="5"/>
        <v>-375.78063124892651</v>
      </c>
      <c r="AT35" s="205">
        <v>3282.73</v>
      </c>
      <c r="AU35" s="205">
        <v>3694.09</v>
      </c>
      <c r="AV35" s="205">
        <v>0</v>
      </c>
      <c r="AW35" s="205">
        <v>15</v>
      </c>
      <c r="AX35" s="207">
        <v>0</v>
      </c>
      <c r="AY35" s="207">
        <v>0</v>
      </c>
      <c r="AZ35" s="207">
        <v>0</v>
      </c>
      <c r="BA35" s="207">
        <v>8247.7800000000007</v>
      </c>
      <c r="BB35" s="207">
        <v>0</v>
      </c>
      <c r="BC35" s="207">
        <v>0</v>
      </c>
      <c r="BD35" s="209">
        <v>11955.21</v>
      </c>
      <c r="BE35" s="178">
        <f t="shared" si="162"/>
        <v>3284.3900000000012</v>
      </c>
      <c r="BF35" s="208">
        <v>897</v>
      </c>
      <c r="BG35" s="181" t="s">
        <v>276</v>
      </c>
      <c r="BH35" s="64">
        <f t="shared" si="56"/>
        <v>15239.6</v>
      </c>
      <c r="BI35" s="205">
        <v>273.26</v>
      </c>
      <c r="BJ35" s="205">
        <v>270.22000000000003</v>
      </c>
      <c r="BK35" s="205">
        <v>0</v>
      </c>
      <c r="BL35" s="205">
        <v>0.63</v>
      </c>
      <c r="BM35" s="205">
        <v>0</v>
      </c>
      <c r="BN35" s="205">
        <v>0</v>
      </c>
      <c r="BO35" s="205">
        <v>0</v>
      </c>
      <c r="BP35" s="205">
        <v>1350</v>
      </c>
      <c r="BQ35" s="205">
        <v>0</v>
      </c>
      <c r="BR35" s="205">
        <v>0</v>
      </c>
      <c r="BS35" s="64">
        <f t="shared" si="57"/>
        <v>1894.1100000000001</v>
      </c>
      <c r="BT35" s="65">
        <v>566.19999999999993</v>
      </c>
      <c r="BU35" s="65">
        <v>93.333333333333329</v>
      </c>
      <c r="BV35" s="65">
        <f t="shared" si="58"/>
        <v>131.12133880700986</v>
      </c>
      <c r="BW35" s="65">
        <f t="shared" si="59"/>
        <v>74.279639343070244</v>
      </c>
      <c r="BX35" s="65"/>
      <c r="BY35" s="65">
        <v>20</v>
      </c>
      <c r="BZ35" s="65"/>
      <c r="CA35" s="65">
        <v>5</v>
      </c>
      <c r="CB35" s="65">
        <f t="shared" si="180"/>
        <v>391.015625</v>
      </c>
      <c r="CC35" s="65"/>
      <c r="CD35" s="64">
        <f t="shared" si="6"/>
        <v>1280.9499364834132</v>
      </c>
      <c r="CE35" s="66">
        <f t="shared" si="61"/>
        <v>665.21208333333334</v>
      </c>
      <c r="CF35" s="66"/>
      <c r="CG35" s="66">
        <f t="shared" si="62"/>
        <v>199.563625</v>
      </c>
      <c r="CH35" s="67">
        <f t="shared" si="7"/>
        <v>864.77570833333334</v>
      </c>
      <c r="CI35" s="67">
        <f t="shared" si="8"/>
        <v>2145.7256448167464</v>
      </c>
      <c r="CJ35" s="68">
        <f t="shared" si="9"/>
        <v>-251.61564481674623</v>
      </c>
      <c r="CK35" s="209">
        <v>5543.41</v>
      </c>
      <c r="CL35" s="209">
        <v>5679.46</v>
      </c>
      <c r="CM35" s="209">
        <v>0</v>
      </c>
      <c r="CN35" s="209">
        <v>55</v>
      </c>
      <c r="CO35" s="209">
        <v>0</v>
      </c>
      <c r="CP35" s="209">
        <v>0</v>
      </c>
      <c r="CQ35" s="209">
        <v>0</v>
      </c>
      <c r="CR35" s="209">
        <v>12668.74</v>
      </c>
      <c r="CS35" s="209">
        <v>0</v>
      </c>
      <c r="CT35" s="207">
        <v>0</v>
      </c>
      <c r="CU35" s="209">
        <v>19226.7</v>
      </c>
      <c r="CV35" s="178">
        <f t="shared" si="181"/>
        <v>4719.91</v>
      </c>
      <c r="CW35" s="210">
        <v>1377</v>
      </c>
      <c r="CX35" s="181" t="s">
        <v>276</v>
      </c>
      <c r="CY35" s="64">
        <f t="shared" si="182"/>
        <v>23946.61</v>
      </c>
      <c r="CZ35" s="209">
        <v>461.44</v>
      </c>
      <c r="DA35" s="209">
        <v>415.44</v>
      </c>
      <c r="DB35" s="209">
        <v>0</v>
      </c>
      <c r="DC35" s="209">
        <v>2.31</v>
      </c>
      <c r="DD35" s="209">
        <v>0</v>
      </c>
      <c r="DE35" s="209">
        <v>0</v>
      </c>
      <c r="DF35" s="209">
        <v>0</v>
      </c>
      <c r="DG35" s="209">
        <v>1350</v>
      </c>
      <c r="DH35" s="209">
        <v>0</v>
      </c>
      <c r="DI35" s="209">
        <v>0</v>
      </c>
      <c r="DJ35" s="211">
        <f t="shared" si="215"/>
        <v>2229.19</v>
      </c>
      <c r="DK35" s="65">
        <v>566.19999999999993</v>
      </c>
      <c r="DL35" s="65">
        <v>93.333333333333329</v>
      </c>
      <c r="DM35" s="65">
        <f t="shared" si="66"/>
        <v>209.02109979836092</v>
      </c>
      <c r="DN35" s="65">
        <f t="shared" si="67"/>
        <v>134.26423705824524</v>
      </c>
      <c r="DO35" s="65"/>
      <c r="DP35" s="65">
        <v>20</v>
      </c>
      <c r="DQ35" s="65"/>
      <c r="DR35" s="65">
        <v>5</v>
      </c>
      <c r="DS35" s="65">
        <f t="shared" si="216"/>
        <v>428.469696969697</v>
      </c>
      <c r="DT35" s="65"/>
      <c r="DU35" s="64">
        <f t="shared" si="10"/>
        <v>1456.2883671596364</v>
      </c>
      <c r="DV35" s="66">
        <f t="shared" si="144"/>
        <v>596.35070707070713</v>
      </c>
      <c r="DW35" s="66"/>
      <c r="DX35" s="66">
        <f t="shared" si="68"/>
        <v>178.90521212121214</v>
      </c>
      <c r="DY35" s="67">
        <f t="shared" si="11"/>
        <v>775.25591919191925</v>
      </c>
      <c r="DZ35" s="67">
        <f t="shared" si="12"/>
        <v>2231.5442863515555</v>
      </c>
      <c r="EA35" s="68">
        <f t="shared" si="183"/>
        <v>-2.3542863515554018</v>
      </c>
      <c r="EB35" s="209">
        <v>3210.28</v>
      </c>
      <c r="EC35" s="209">
        <v>3438.71</v>
      </c>
      <c r="ED35" s="209">
        <v>0</v>
      </c>
      <c r="EE35" s="209">
        <v>10</v>
      </c>
      <c r="EF35" s="209">
        <v>0</v>
      </c>
      <c r="EG35" s="209">
        <v>0</v>
      </c>
      <c r="EH35" s="209">
        <v>0</v>
      </c>
      <c r="EI35" s="209">
        <v>8044.05</v>
      </c>
      <c r="EJ35" s="209">
        <v>0</v>
      </c>
      <c r="EK35" s="209">
        <v>0</v>
      </c>
      <c r="EL35" s="209">
        <v>11290.33</v>
      </c>
      <c r="EM35" s="178">
        <f t="shared" si="184"/>
        <v>3412.7100000000009</v>
      </c>
      <c r="EN35" s="210">
        <v>860</v>
      </c>
      <c r="EO35" s="181" t="s">
        <v>276</v>
      </c>
      <c r="EP35" s="212">
        <f t="shared" si="70"/>
        <v>14703.04</v>
      </c>
      <c r="EQ35" s="209">
        <v>267.23</v>
      </c>
      <c r="ER35" s="209">
        <v>251.54</v>
      </c>
      <c r="ES35" s="209">
        <v>0</v>
      </c>
      <c r="ET35" s="209">
        <v>0.42</v>
      </c>
      <c r="EU35" s="209">
        <v>0</v>
      </c>
      <c r="EV35" s="209">
        <v>0</v>
      </c>
      <c r="EW35" s="209">
        <v>0</v>
      </c>
      <c r="EX35" s="209">
        <v>1350</v>
      </c>
      <c r="EY35" s="209">
        <v>0</v>
      </c>
      <c r="EZ35" s="209">
        <v>0</v>
      </c>
      <c r="FA35" s="64">
        <f t="shared" si="185"/>
        <v>1869.19</v>
      </c>
      <c r="FB35" s="65">
        <v>566.19999999999993</v>
      </c>
      <c r="FC35" s="65">
        <v>93.333333333333329</v>
      </c>
      <c r="FD35" s="65">
        <f t="shared" si="72"/>
        <v>126.0232378725171</v>
      </c>
      <c r="FE35" s="65">
        <f t="shared" si="73"/>
        <v>88.649382937582843</v>
      </c>
      <c r="FF35" s="65"/>
      <c r="FG35" s="65">
        <v>20</v>
      </c>
      <c r="FH35" s="65">
        <f t="shared" si="75"/>
        <v>140.93333333333334</v>
      </c>
      <c r="FI35" s="65">
        <v>5</v>
      </c>
      <c r="FJ35" s="65">
        <f t="shared" si="145"/>
        <v>424.68019607843132</v>
      </c>
      <c r="FK35" s="65"/>
      <c r="FL35" s="64">
        <f t="shared" si="14"/>
        <v>1464.8194835551981</v>
      </c>
      <c r="FM35" s="66">
        <f t="shared" si="146"/>
        <v>664.41901960784321</v>
      </c>
      <c r="FN35" s="66"/>
      <c r="FO35" s="66">
        <f t="shared" si="76"/>
        <v>199.32570588235296</v>
      </c>
      <c r="FP35" s="67">
        <f t="shared" si="186"/>
        <v>863.74472549019617</v>
      </c>
      <c r="FQ35" s="67">
        <f t="shared" si="187"/>
        <v>2328.5642090453944</v>
      </c>
      <c r="FR35" s="68">
        <f t="shared" si="188"/>
        <v>-459.37420904539431</v>
      </c>
      <c r="FS35" s="209">
        <v>3313.95</v>
      </c>
      <c r="FT35" s="209">
        <v>5168.45</v>
      </c>
      <c r="FU35" s="209">
        <v>0</v>
      </c>
      <c r="FV35" s="209">
        <v>40</v>
      </c>
      <c r="FW35" s="209">
        <v>0</v>
      </c>
      <c r="FX35" s="209">
        <v>0</v>
      </c>
      <c r="FY35" s="209">
        <v>0</v>
      </c>
      <c r="FZ35" s="209">
        <v>10697.52</v>
      </c>
      <c r="GA35" s="209">
        <v>0</v>
      </c>
      <c r="GB35" s="209">
        <v>0</v>
      </c>
      <c r="GC35" s="209">
        <v>15261.42</v>
      </c>
      <c r="GD35" s="178">
        <f t="shared" si="189"/>
        <v>3958.4999999999982</v>
      </c>
      <c r="GE35" s="210">
        <v>1075</v>
      </c>
      <c r="GF35" s="181" t="s">
        <v>276</v>
      </c>
      <c r="GG35" s="64">
        <f t="shared" si="190"/>
        <v>19219.919999999998</v>
      </c>
      <c r="GH35" s="209">
        <v>275.86</v>
      </c>
      <c r="GI35" s="209">
        <v>378.06</v>
      </c>
      <c r="GJ35" s="209">
        <v>0</v>
      </c>
      <c r="GK35" s="209">
        <v>1.68</v>
      </c>
      <c r="GL35" s="209">
        <v>0</v>
      </c>
      <c r="GM35" s="209">
        <v>0</v>
      </c>
      <c r="GN35" s="209">
        <v>0</v>
      </c>
      <c r="GO35" s="209">
        <v>1550</v>
      </c>
      <c r="GP35" s="209">
        <v>0</v>
      </c>
      <c r="GQ35" s="209">
        <v>0</v>
      </c>
      <c r="GR35" s="211">
        <f t="shared" si="79"/>
        <v>2205.6</v>
      </c>
      <c r="GS35" s="65">
        <v>566.19999999999993</v>
      </c>
      <c r="GT35" s="65">
        <v>93.333333333333329</v>
      </c>
      <c r="GU35" s="65">
        <f t="shared" si="80"/>
        <v>169.11552800226869</v>
      </c>
      <c r="GV35" s="65">
        <f t="shared" si="81"/>
        <v>116.66533188429381</v>
      </c>
      <c r="GW35" s="65"/>
      <c r="GX35" s="65">
        <v>20</v>
      </c>
      <c r="GY35" s="65">
        <f t="shared" si="83"/>
        <v>184.90588235294118</v>
      </c>
      <c r="GZ35" s="65">
        <v>5</v>
      </c>
      <c r="HA35" s="65">
        <f t="shared" si="147"/>
        <v>358.47794117647061</v>
      </c>
      <c r="HB35" s="65"/>
      <c r="HC35" s="64">
        <f t="shared" si="191"/>
        <v>1513.6980167493075</v>
      </c>
      <c r="HD35" s="66">
        <f t="shared" si="148"/>
        <v>866.92019607843133</v>
      </c>
      <c r="HE35" s="66"/>
      <c r="HF35" s="66">
        <f t="shared" si="84"/>
        <v>260.07605882352937</v>
      </c>
      <c r="HG35" s="67">
        <f t="shared" si="19"/>
        <v>1126.9962549019606</v>
      </c>
      <c r="HH35" s="67">
        <f t="shared" si="20"/>
        <v>2640.6942716512681</v>
      </c>
      <c r="HI35" s="68">
        <f t="shared" si="192"/>
        <v>-435.09427165126817</v>
      </c>
      <c r="HJ35" s="205">
        <v>3205.31</v>
      </c>
      <c r="HK35" s="205">
        <v>2688.75</v>
      </c>
      <c r="HL35" s="205">
        <v>0</v>
      </c>
      <c r="HM35" s="205">
        <v>30</v>
      </c>
      <c r="HN35" s="205">
        <v>0</v>
      </c>
      <c r="HO35" s="205">
        <v>0</v>
      </c>
      <c r="HP35" s="205">
        <v>0</v>
      </c>
      <c r="HQ35" s="205">
        <v>6087.51</v>
      </c>
      <c r="HR35" s="205">
        <v>0</v>
      </c>
      <c r="HS35" s="205">
        <v>0</v>
      </c>
      <c r="HT35" s="205">
        <v>8962.36</v>
      </c>
      <c r="HU35" s="178">
        <f t="shared" si="193"/>
        <v>3049.2099999999991</v>
      </c>
      <c r="HV35" s="206">
        <v>685</v>
      </c>
      <c r="HW35" s="181" t="s">
        <v>276</v>
      </c>
      <c r="HX35" s="64">
        <f t="shared" si="194"/>
        <v>12011.57</v>
      </c>
      <c r="HY35" s="205">
        <v>266.82</v>
      </c>
      <c r="HZ35" s="205">
        <v>196.68</v>
      </c>
      <c r="IA35" s="205">
        <v>0</v>
      </c>
      <c r="IB35" s="205">
        <v>1.26</v>
      </c>
      <c r="IC35" s="205">
        <v>0</v>
      </c>
      <c r="ID35" s="205">
        <v>0</v>
      </c>
      <c r="IE35" s="205">
        <v>0</v>
      </c>
      <c r="IF35" s="205">
        <v>1550</v>
      </c>
      <c r="IG35" s="205">
        <v>0</v>
      </c>
      <c r="IH35" s="205">
        <v>0</v>
      </c>
      <c r="II35" s="214">
        <v>2014.76</v>
      </c>
      <c r="IJ35" s="65">
        <v>566.19999999999993</v>
      </c>
      <c r="IK35" s="65">
        <v>93.333333333333329</v>
      </c>
      <c r="IL35" s="65">
        <f t="shared" si="88"/>
        <v>99.280156013248515</v>
      </c>
      <c r="IM35" s="65">
        <f t="shared" si="89"/>
        <v>92.41459960500589</v>
      </c>
      <c r="IN35" s="65"/>
      <c r="IO35" s="65">
        <v>20</v>
      </c>
      <c r="IP35" s="65">
        <f t="shared" si="91"/>
        <v>232.05714285714285</v>
      </c>
      <c r="IQ35" s="65">
        <v>5</v>
      </c>
      <c r="IR35" s="65">
        <f t="shared" si="149"/>
        <v>445.62857142857143</v>
      </c>
      <c r="IS35" s="65"/>
      <c r="IT35" s="64">
        <f t="shared" si="195"/>
        <v>1553.9138032373021</v>
      </c>
      <c r="IU35" s="66">
        <f t="shared" si="150"/>
        <v>538.79476190476191</v>
      </c>
      <c r="IV35" s="66"/>
      <c r="IW35" s="66">
        <f t="shared" si="92"/>
        <v>161.63842857142856</v>
      </c>
      <c r="IX35" s="67">
        <f t="shared" si="196"/>
        <v>700.43319047619048</v>
      </c>
      <c r="IY35" s="67">
        <f t="shared" si="24"/>
        <v>2254.3469937134923</v>
      </c>
      <c r="IZ35" s="68">
        <f t="shared" si="197"/>
        <v>-239.58699371349235</v>
      </c>
      <c r="JA35" s="209">
        <v>3438.17</v>
      </c>
      <c r="JB35" s="209">
        <v>3451.37</v>
      </c>
      <c r="JC35" s="209">
        <v>0</v>
      </c>
      <c r="JD35" s="209">
        <v>25</v>
      </c>
      <c r="JE35" s="209">
        <v>0</v>
      </c>
      <c r="JF35" s="209">
        <v>0</v>
      </c>
      <c r="JG35" s="209">
        <v>0</v>
      </c>
      <c r="JH35" s="209">
        <v>7198.38</v>
      </c>
      <c r="JI35" s="209">
        <v>0</v>
      </c>
      <c r="JJ35" s="209">
        <v>0</v>
      </c>
      <c r="JK35" s="209">
        <v>11728.34</v>
      </c>
      <c r="JL35" s="178">
        <f t="shared" si="198"/>
        <v>2384.58</v>
      </c>
      <c r="JM35" s="210">
        <v>790</v>
      </c>
      <c r="JN35" s="181" t="s">
        <v>276</v>
      </c>
      <c r="JO35" s="64">
        <f t="shared" si="199"/>
        <v>14112.92</v>
      </c>
      <c r="JP35" s="209">
        <v>286.2</v>
      </c>
      <c r="JQ35" s="209">
        <v>252.46</v>
      </c>
      <c r="JR35" s="209">
        <v>0</v>
      </c>
      <c r="JS35" s="209">
        <v>1.05</v>
      </c>
      <c r="JT35" s="209">
        <v>0</v>
      </c>
      <c r="JU35" s="209">
        <v>0</v>
      </c>
      <c r="JV35" s="209">
        <v>0</v>
      </c>
      <c r="JW35" s="209">
        <v>1550</v>
      </c>
      <c r="JX35" s="209">
        <v>0</v>
      </c>
      <c r="JY35" s="209">
        <v>0</v>
      </c>
      <c r="JZ35" s="211">
        <v>2089.71</v>
      </c>
      <c r="KA35" s="65">
        <v>566.19999999999993</v>
      </c>
      <c r="KB35" s="65">
        <v>93.333333333333329</v>
      </c>
      <c r="KC35" s="65">
        <f t="shared" si="96"/>
        <v>236.56868354074959</v>
      </c>
      <c r="KD35" s="65">
        <f t="shared" si="97"/>
        <v>80.292549797070208</v>
      </c>
      <c r="KE35" s="65"/>
      <c r="KF35" s="65">
        <v>20</v>
      </c>
      <c r="KG35" s="65"/>
      <c r="KH35" s="65">
        <v>5</v>
      </c>
      <c r="KI35" s="65">
        <f t="shared" si="151"/>
        <v>543.39953271028037</v>
      </c>
      <c r="KJ35" s="65"/>
      <c r="KK35" s="64">
        <f t="shared" si="200"/>
        <v>1544.7940993814336</v>
      </c>
      <c r="KL35" s="66">
        <f t="shared" si="152"/>
        <v>497.32093457943921</v>
      </c>
      <c r="KM35" s="66"/>
      <c r="KN35" s="66">
        <f t="shared" si="99"/>
        <v>149.19628037383177</v>
      </c>
      <c r="KO35" s="67">
        <f t="shared" si="27"/>
        <v>646.51721495327092</v>
      </c>
      <c r="KP35" s="67">
        <f t="shared" si="28"/>
        <v>2191.3113143347045</v>
      </c>
      <c r="KQ35" s="68">
        <f t="shared" si="201"/>
        <v>-101.60131433470451</v>
      </c>
      <c r="KR35" s="209">
        <v>6007.44</v>
      </c>
      <c r="KS35" s="209">
        <v>5893.35</v>
      </c>
      <c r="KT35" s="209">
        <v>0</v>
      </c>
      <c r="KU35" s="209">
        <v>65</v>
      </c>
      <c r="KV35" s="209">
        <v>0</v>
      </c>
      <c r="KW35" s="209">
        <v>0</v>
      </c>
      <c r="KX35" s="209">
        <v>0</v>
      </c>
      <c r="KY35" s="209">
        <v>12310.03</v>
      </c>
      <c r="KZ35" s="209">
        <v>0</v>
      </c>
      <c r="LA35" s="209">
        <v>0</v>
      </c>
      <c r="LB35" s="209">
        <v>19249.75</v>
      </c>
      <c r="LC35" s="178">
        <f t="shared" si="202"/>
        <v>5026.07</v>
      </c>
      <c r="LD35" s="210">
        <v>1257</v>
      </c>
      <c r="LE35" s="181" t="s">
        <v>276</v>
      </c>
      <c r="LF35" s="64">
        <f t="shared" si="203"/>
        <v>24275.82</v>
      </c>
      <c r="LG35" s="209">
        <v>500.07</v>
      </c>
      <c r="LH35" s="209">
        <v>431.09</v>
      </c>
      <c r="LI35" s="209">
        <v>0</v>
      </c>
      <c r="LJ35" s="209">
        <v>2.73</v>
      </c>
      <c r="LK35" s="209">
        <v>0</v>
      </c>
      <c r="LL35" s="209">
        <v>0</v>
      </c>
      <c r="LM35" s="209">
        <v>0</v>
      </c>
      <c r="LN35" s="209">
        <v>1550</v>
      </c>
      <c r="LO35" s="209">
        <v>0</v>
      </c>
      <c r="LP35" s="209">
        <v>0</v>
      </c>
      <c r="LQ35" s="211">
        <f t="shared" si="102"/>
        <v>2483.89</v>
      </c>
      <c r="LR35" s="225"/>
      <c r="LS35" s="239"/>
      <c r="LT35" s="65">
        <f t="shared" si="103"/>
        <v>196.25366318321548</v>
      </c>
      <c r="LU35" s="65">
        <f t="shared" si="104"/>
        <v>149.63686692546088</v>
      </c>
      <c r="LV35" s="65"/>
      <c r="LW35" s="65">
        <v>20</v>
      </c>
      <c r="LX35" s="65"/>
      <c r="LY35" s="65">
        <v>5</v>
      </c>
      <c r="LZ35" s="65">
        <f t="shared" si="153"/>
        <v>508.03738317757012</v>
      </c>
      <c r="MA35" s="65"/>
      <c r="MB35" s="64">
        <f t="shared" si="30"/>
        <v>878.92791328624639</v>
      </c>
      <c r="MC35" s="66">
        <f t="shared" si="154"/>
        <v>593.54906542056074</v>
      </c>
      <c r="MD35" s="66"/>
      <c r="ME35" s="66">
        <f t="shared" si="106"/>
        <v>178.06471962616823</v>
      </c>
      <c r="MF35" s="67">
        <f t="shared" si="31"/>
        <v>771.61378504672894</v>
      </c>
      <c r="MG35" s="67">
        <f t="shared" si="32"/>
        <v>1650.5416983329753</v>
      </c>
      <c r="MH35" s="68">
        <f t="shared" si="33"/>
        <v>833.34830166702454</v>
      </c>
      <c r="MI35" s="209">
        <v>3830.96</v>
      </c>
      <c r="MJ35" s="209">
        <v>3409.49</v>
      </c>
      <c r="MK35" s="209">
        <v>0</v>
      </c>
      <c r="ML35" s="209">
        <v>5</v>
      </c>
      <c r="MM35" s="209">
        <v>0</v>
      </c>
      <c r="MN35" s="209">
        <v>0</v>
      </c>
      <c r="MO35" s="209">
        <v>0</v>
      </c>
      <c r="MP35" s="209">
        <v>5580.27</v>
      </c>
      <c r="MQ35" s="209">
        <v>0</v>
      </c>
      <c r="MR35" s="209">
        <v>0</v>
      </c>
      <c r="MS35" s="209">
        <v>10118.86</v>
      </c>
      <c r="MT35" s="178">
        <f t="shared" si="217"/>
        <v>2706.8600000000006</v>
      </c>
      <c r="MU35" s="210">
        <v>705</v>
      </c>
      <c r="MV35" s="181" t="s">
        <v>276</v>
      </c>
      <c r="MW35" s="64">
        <f t="shared" si="204"/>
        <v>12825.720000000001</v>
      </c>
      <c r="MX35" s="209">
        <v>318.89</v>
      </c>
      <c r="MY35" s="209">
        <v>249.4</v>
      </c>
      <c r="MZ35" s="209">
        <v>0</v>
      </c>
      <c r="NA35" s="209">
        <v>0.21</v>
      </c>
      <c r="NB35" s="209">
        <v>0</v>
      </c>
      <c r="NC35" s="209">
        <v>0</v>
      </c>
      <c r="ND35" s="209">
        <v>0</v>
      </c>
      <c r="NE35" s="209">
        <v>1550</v>
      </c>
      <c r="NF35" s="209">
        <v>0</v>
      </c>
      <c r="NG35" s="209">
        <v>0</v>
      </c>
      <c r="NH35" s="211">
        <f t="shared" si="109"/>
        <v>2118.5</v>
      </c>
      <c r="NI35" s="235"/>
      <c r="NJ35" s="245"/>
      <c r="NK35" s="65">
        <f t="shared" si="110"/>
        <v>0</v>
      </c>
      <c r="NL35" s="65">
        <f t="shared" si="111"/>
        <v>65.378944116260612</v>
      </c>
      <c r="NM35" s="65"/>
      <c r="NN35" s="65">
        <v>20</v>
      </c>
      <c r="NO35" s="65"/>
      <c r="NP35" s="65">
        <v>5</v>
      </c>
      <c r="NQ35" s="65">
        <f t="shared" si="155"/>
        <v>469.67889908256882</v>
      </c>
      <c r="NR35" s="65"/>
      <c r="NS35" s="64">
        <f t="shared" si="205"/>
        <v>560.05784319882946</v>
      </c>
      <c r="NT35" s="66">
        <f t="shared" si="113"/>
        <v>723.04816513761466</v>
      </c>
      <c r="NU35" s="66"/>
      <c r="NV35" s="66">
        <f t="shared" si="114"/>
        <v>216.9144495412844</v>
      </c>
      <c r="NW35" s="67">
        <f t="shared" si="35"/>
        <v>939.96261467889906</v>
      </c>
      <c r="NX35" s="67">
        <f t="shared" si="36"/>
        <v>1500.0204578777284</v>
      </c>
      <c r="NY35" s="68">
        <f t="shared" si="206"/>
        <v>618.4795421222716</v>
      </c>
      <c r="NZ35" s="209">
        <v>5522.68</v>
      </c>
      <c r="OA35" s="209">
        <v>4897.54</v>
      </c>
      <c r="OB35" s="209">
        <v>0</v>
      </c>
      <c r="OC35" s="209">
        <v>40</v>
      </c>
      <c r="OD35" s="209">
        <v>0</v>
      </c>
      <c r="OE35" s="209">
        <v>0</v>
      </c>
      <c r="OF35" s="209">
        <v>0</v>
      </c>
      <c r="OG35" s="209">
        <v>9606.92</v>
      </c>
      <c r="OH35" s="209">
        <v>0</v>
      </c>
      <c r="OI35" s="209">
        <v>0</v>
      </c>
      <c r="OJ35" s="209">
        <v>15468.7</v>
      </c>
      <c r="OK35" s="178">
        <f t="shared" si="115"/>
        <v>4598.4399999999987</v>
      </c>
      <c r="OL35" s="210">
        <v>1113</v>
      </c>
      <c r="OM35" s="181" t="s">
        <v>276</v>
      </c>
      <c r="ON35" s="64">
        <f t="shared" si="207"/>
        <v>20067.14</v>
      </c>
      <c r="OO35" s="209">
        <v>459.71</v>
      </c>
      <c r="OP35" s="209">
        <v>358.25</v>
      </c>
      <c r="OQ35" s="209">
        <v>0</v>
      </c>
      <c r="OR35" s="209">
        <v>1.68</v>
      </c>
      <c r="OS35" s="209">
        <v>0</v>
      </c>
      <c r="OT35" s="209">
        <v>0</v>
      </c>
      <c r="OU35" s="209">
        <v>0</v>
      </c>
      <c r="OV35" s="209">
        <v>1550</v>
      </c>
      <c r="OW35" s="209">
        <v>0</v>
      </c>
      <c r="OX35" s="209">
        <v>0</v>
      </c>
      <c r="OY35" s="211">
        <v>2369.64</v>
      </c>
      <c r="OZ35" s="225"/>
      <c r="PA35" s="245"/>
      <c r="PB35" s="65">
        <f t="shared" si="118"/>
        <v>334.48373450431819</v>
      </c>
      <c r="PC35" s="65">
        <f t="shared" si="119"/>
        <v>134.83087572569343</v>
      </c>
      <c r="PD35" s="65"/>
      <c r="PE35" s="65">
        <v>20</v>
      </c>
      <c r="PF35" s="65">
        <f t="shared" si="121"/>
        <v>32.880000000000003</v>
      </c>
      <c r="PG35" s="65">
        <v>5</v>
      </c>
      <c r="PH35" s="65">
        <f t="shared" si="156"/>
        <v>495.2049090909091</v>
      </c>
      <c r="PI35" s="65"/>
      <c r="PJ35" s="64">
        <f t="shared" si="38"/>
        <v>1022.3995193209207</v>
      </c>
      <c r="PK35" s="66">
        <f t="shared" si="157"/>
        <v>643.25572727272731</v>
      </c>
      <c r="PL35" s="66"/>
      <c r="PM35" s="66">
        <f t="shared" si="122"/>
        <v>192.9767181818182</v>
      </c>
      <c r="PN35" s="67">
        <f t="shared" si="39"/>
        <v>836.23244545454554</v>
      </c>
      <c r="PO35" s="67">
        <f t="shared" si="40"/>
        <v>1858.6319647754663</v>
      </c>
      <c r="PP35" s="68">
        <f t="shared" si="41"/>
        <v>511.00803522453361</v>
      </c>
      <c r="PQ35" s="209">
        <v>4166.24</v>
      </c>
      <c r="PR35" s="209">
        <v>4128.38</v>
      </c>
      <c r="PS35" s="209">
        <v>0</v>
      </c>
      <c r="PT35" s="209">
        <v>15</v>
      </c>
      <c r="PU35" s="209">
        <v>0</v>
      </c>
      <c r="PV35" s="209">
        <v>0</v>
      </c>
      <c r="PW35" s="209">
        <v>0</v>
      </c>
      <c r="PX35" s="209">
        <v>7700.55</v>
      </c>
      <c r="PY35" s="209">
        <v>0</v>
      </c>
      <c r="PZ35" s="209">
        <v>0</v>
      </c>
      <c r="QA35" s="209">
        <v>13010.29</v>
      </c>
      <c r="QB35" s="178">
        <f t="shared" si="208"/>
        <v>2999.8799999999974</v>
      </c>
      <c r="QC35" s="210">
        <v>872</v>
      </c>
      <c r="QD35" s="181" t="s">
        <v>276</v>
      </c>
      <c r="QE35" s="64">
        <f t="shared" si="209"/>
        <v>16010.169999999998</v>
      </c>
      <c r="QF35" s="209">
        <v>346.8</v>
      </c>
      <c r="QG35" s="209">
        <v>301.98</v>
      </c>
      <c r="QH35" s="209">
        <v>0</v>
      </c>
      <c r="QI35" s="209">
        <v>0.63</v>
      </c>
      <c r="QJ35" s="209">
        <v>0</v>
      </c>
      <c r="QK35" s="209">
        <v>0</v>
      </c>
      <c r="QL35" s="209">
        <v>0</v>
      </c>
      <c r="QM35" s="209">
        <v>1550</v>
      </c>
      <c r="QN35" s="209">
        <v>0</v>
      </c>
      <c r="QO35" s="209">
        <v>0</v>
      </c>
      <c r="QP35" s="211">
        <f t="shared" si="125"/>
        <v>2199.41</v>
      </c>
      <c r="QQ35" s="216">
        <f t="shared" si="218"/>
        <v>566.19999999999993</v>
      </c>
      <c r="QR35" s="245"/>
      <c r="QS35" s="65">
        <f t="shared" si="126"/>
        <v>152.93603596084245</v>
      </c>
      <c r="QT35" s="65">
        <f t="shared" si="127"/>
        <v>54.740145048588779</v>
      </c>
      <c r="QU35" s="65"/>
      <c r="QV35" s="65">
        <v>20</v>
      </c>
      <c r="QW35" s="65">
        <f t="shared" si="129"/>
        <v>18.861818181818183</v>
      </c>
      <c r="QX35" s="65">
        <v>5</v>
      </c>
      <c r="QY35" s="65">
        <f t="shared" si="158"/>
        <v>428.14772727272725</v>
      </c>
      <c r="QZ35" s="65"/>
      <c r="RA35" s="64">
        <f t="shared" si="210"/>
        <v>1245.8857264639767</v>
      </c>
      <c r="RB35" s="66">
        <f t="shared" si="130"/>
        <v>619.2640909090909</v>
      </c>
      <c r="RC35" s="66"/>
      <c r="RD35" s="66">
        <f t="shared" si="131"/>
        <v>185.77922727272727</v>
      </c>
      <c r="RE35" s="67">
        <f t="shared" si="43"/>
        <v>805.04331818181822</v>
      </c>
      <c r="RF35" s="67">
        <f t="shared" si="44"/>
        <v>2050.9290446457949</v>
      </c>
      <c r="RG35" s="68">
        <f t="shared" si="45"/>
        <v>148.48095535420498</v>
      </c>
      <c r="RH35" s="205">
        <v>4953.34</v>
      </c>
      <c r="RI35" s="205">
        <v>4669.8100000000004</v>
      </c>
      <c r="RJ35" s="205">
        <v>0</v>
      </c>
      <c r="RK35" s="205">
        <v>5</v>
      </c>
      <c r="RL35" s="205">
        <v>0</v>
      </c>
      <c r="RM35" s="205">
        <v>0</v>
      </c>
      <c r="RN35" s="205">
        <v>0</v>
      </c>
      <c r="RO35" s="205">
        <v>9995.9</v>
      </c>
      <c r="RP35" s="205">
        <v>0</v>
      </c>
      <c r="RQ35" s="205">
        <v>0</v>
      </c>
      <c r="RR35" s="205">
        <v>16327.74</v>
      </c>
      <c r="RS35" s="178">
        <f t="shared" si="211"/>
        <v>3296.3100000000031</v>
      </c>
      <c r="RT35" s="206">
        <v>993</v>
      </c>
      <c r="RU35" s="181" t="s">
        <v>276</v>
      </c>
      <c r="RV35" s="64">
        <f t="shared" si="212"/>
        <v>19624.050000000003</v>
      </c>
      <c r="RW35" s="209">
        <v>412.32</v>
      </c>
      <c r="RX35" s="209">
        <v>341.59</v>
      </c>
      <c r="RY35" s="209">
        <v>0</v>
      </c>
      <c r="RZ35" s="209">
        <v>0.21</v>
      </c>
      <c r="SA35" s="209">
        <v>0</v>
      </c>
      <c r="SB35" s="209">
        <v>0</v>
      </c>
      <c r="SC35" s="209">
        <v>0</v>
      </c>
      <c r="SD35" s="209">
        <v>1550</v>
      </c>
      <c r="SE35" s="209">
        <v>0</v>
      </c>
      <c r="SF35" s="209">
        <v>0</v>
      </c>
      <c r="SG35" s="211">
        <v>2304.12</v>
      </c>
      <c r="SH35" s="216">
        <f t="shared" si="219"/>
        <v>566.19999999999993</v>
      </c>
      <c r="SI35" s="245"/>
      <c r="SJ35" s="65">
        <f t="shared" si="134"/>
        <v>160.45116693911663</v>
      </c>
      <c r="SK35" s="65">
        <f t="shared" si="135"/>
        <v>71.052852411818677</v>
      </c>
      <c r="SL35" s="65"/>
      <c r="SM35" s="65">
        <v>20</v>
      </c>
      <c r="SN35" s="65">
        <f t="shared" si="137"/>
        <v>495.92920353982299</v>
      </c>
      <c r="SO35" s="65">
        <v>5</v>
      </c>
      <c r="SP35" s="65">
        <f t="shared" si="159"/>
        <v>428.52876106194691</v>
      </c>
      <c r="SQ35" s="65"/>
      <c r="SR35" s="64">
        <f t="shared" si="213"/>
        <v>1747.161983952705</v>
      </c>
      <c r="SS35" s="66">
        <f t="shared" si="160"/>
        <v>596.28469026548669</v>
      </c>
      <c r="ST35" s="66"/>
      <c r="SU35" s="66">
        <f t="shared" si="138"/>
        <v>178.885407079646</v>
      </c>
      <c r="SV35" s="67">
        <f t="shared" si="214"/>
        <v>775.17009734513272</v>
      </c>
      <c r="SW35" s="67">
        <f t="shared" si="48"/>
        <v>2522.3320812978377</v>
      </c>
      <c r="SX35" s="68">
        <f t="shared" si="49"/>
        <v>-218.21208129783781</v>
      </c>
      <c r="SY35" s="64">
        <f t="shared" si="139"/>
        <v>203088.89999999997</v>
      </c>
      <c r="SZ35" s="211">
        <f t="shared" si="140"/>
        <v>25506.469999999998</v>
      </c>
      <c r="TA35" s="67">
        <f t="shared" si="141"/>
        <v>25478.772598091888</v>
      </c>
      <c r="TB35" s="68">
        <f t="shared" si="142"/>
        <v>27.697401908109896</v>
      </c>
      <c r="TC35" s="264"/>
      <c r="TD35" s="265"/>
      <c r="TE35" s="265"/>
    </row>
    <row r="36" spans="1:526">
      <c r="A36" s="173" t="s">
        <v>32</v>
      </c>
      <c r="B36" s="175" t="s">
        <v>148</v>
      </c>
      <c r="C36" s="181" t="s">
        <v>276</v>
      </c>
      <c r="D36" s="176">
        <v>3626.25</v>
      </c>
      <c r="E36" s="176">
        <v>4145.5600000000004</v>
      </c>
      <c r="F36" s="176">
        <v>0</v>
      </c>
      <c r="G36" s="176">
        <v>30</v>
      </c>
      <c r="H36" s="176">
        <v>0</v>
      </c>
      <c r="I36" s="176">
        <v>0</v>
      </c>
      <c r="J36" s="176">
        <v>0</v>
      </c>
      <c r="K36" s="176">
        <v>10922.75</v>
      </c>
      <c r="L36" s="176">
        <v>0</v>
      </c>
      <c r="M36" s="176">
        <v>0</v>
      </c>
      <c r="N36" s="178">
        <v>15051.98</v>
      </c>
      <c r="O36" s="178">
        <f t="shared" si="161"/>
        <v>3672.5800000000017</v>
      </c>
      <c r="P36" s="181">
        <v>1108</v>
      </c>
      <c r="Q36" s="64">
        <f t="shared" si="0"/>
        <v>18724.560000000001</v>
      </c>
      <c r="R36" s="178">
        <v>301.86</v>
      </c>
      <c r="S36" s="178">
        <v>303.24</v>
      </c>
      <c r="T36" s="178">
        <v>0</v>
      </c>
      <c r="U36" s="178">
        <v>1.26</v>
      </c>
      <c r="V36" s="178">
        <v>0</v>
      </c>
      <c r="W36" s="178">
        <v>0</v>
      </c>
      <c r="X36" s="178">
        <v>0</v>
      </c>
      <c r="Y36" s="178">
        <v>1350</v>
      </c>
      <c r="Z36" s="178">
        <v>0</v>
      </c>
      <c r="AA36" s="178">
        <v>0</v>
      </c>
      <c r="AB36" s="64">
        <f t="shared" si="50"/>
        <v>1956.3600000000001</v>
      </c>
      <c r="AC36" s="65">
        <v>566.19999999999993</v>
      </c>
      <c r="AD36" s="65">
        <v>93.333333333333329</v>
      </c>
      <c r="AE36" s="65">
        <f t="shared" si="51"/>
        <v>163.65713706399956</v>
      </c>
      <c r="AF36" s="65">
        <f t="shared" si="177"/>
        <v>98.475881083742919</v>
      </c>
      <c r="AG36" s="65"/>
      <c r="AH36" s="65">
        <v>20</v>
      </c>
      <c r="AI36" s="65"/>
      <c r="AJ36" s="65">
        <v>5</v>
      </c>
      <c r="AK36" s="65">
        <f t="shared" si="178"/>
        <v>411.38684210526316</v>
      </c>
      <c r="AL36" s="65"/>
      <c r="AM36" s="64">
        <f t="shared" si="2"/>
        <v>1358.0531935863389</v>
      </c>
      <c r="AN36" s="66">
        <f t="shared" si="179"/>
        <v>645.10084210526315</v>
      </c>
      <c r="AO36" s="66">
        <v>0</v>
      </c>
      <c r="AP36" s="66">
        <f t="shared" si="54"/>
        <v>193.53025263157895</v>
      </c>
      <c r="AQ36" s="67">
        <f t="shared" si="3"/>
        <v>838.6310947368421</v>
      </c>
      <c r="AR36" s="67">
        <f t="shared" si="4"/>
        <v>2196.6842883231811</v>
      </c>
      <c r="AS36" s="68">
        <f t="shared" si="5"/>
        <v>-240.32428832318101</v>
      </c>
      <c r="AT36" s="205">
        <v>3805.57</v>
      </c>
      <c r="AU36" s="205">
        <v>5384.9</v>
      </c>
      <c r="AV36" s="205">
        <v>0</v>
      </c>
      <c r="AW36" s="205">
        <v>5</v>
      </c>
      <c r="AX36" s="207">
        <v>0</v>
      </c>
      <c r="AY36" s="207">
        <v>0</v>
      </c>
      <c r="AZ36" s="207">
        <v>0</v>
      </c>
      <c r="BA36" s="207">
        <v>11628.73</v>
      </c>
      <c r="BB36" s="207">
        <v>0</v>
      </c>
      <c r="BC36" s="207">
        <v>0</v>
      </c>
      <c r="BD36" s="209">
        <v>15632.16</v>
      </c>
      <c r="BE36" s="178">
        <f t="shared" si="162"/>
        <v>5192.0399999999972</v>
      </c>
      <c r="BF36" s="208">
        <v>1245</v>
      </c>
      <c r="BG36" s="181" t="s">
        <v>276</v>
      </c>
      <c r="BH36" s="64">
        <f t="shared" si="56"/>
        <v>20824.199999999997</v>
      </c>
      <c r="BI36" s="205">
        <v>316.77999999999997</v>
      </c>
      <c r="BJ36" s="205">
        <v>393.89</v>
      </c>
      <c r="BK36" s="205">
        <v>0</v>
      </c>
      <c r="BL36" s="205">
        <v>0.21</v>
      </c>
      <c r="BM36" s="205">
        <v>0</v>
      </c>
      <c r="BN36" s="205">
        <v>0</v>
      </c>
      <c r="BO36" s="205">
        <v>0</v>
      </c>
      <c r="BP36" s="205">
        <v>1350</v>
      </c>
      <c r="BQ36" s="205">
        <v>0</v>
      </c>
      <c r="BR36" s="205">
        <v>0</v>
      </c>
      <c r="BS36" s="64">
        <f t="shared" si="57"/>
        <v>2060.88</v>
      </c>
      <c r="BT36" s="65">
        <v>566.19999999999993</v>
      </c>
      <c r="BU36" s="65">
        <v>93.333333333333329</v>
      </c>
      <c r="BV36" s="65">
        <f t="shared" si="58"/>
        <v>171.44907932569882</v>
      </c>
      <c r="BW36" s="65">
        <f t="shared" si="59"/>
        <v>117.42297920003229</v>
      </c>
      <c r="BX36" s="65"/>
      <c r="BY36" s="65">
        <v>20</v>
      </c>
      <c r="BZ36" s="65"/>
      <c r="CA36" s="65">
        <v>5</v>
      </c>
      <c r="CB36" s="65">
        <f t="shared" si="180"/>
        <v>391.015625</v>
      </c>
      <c r="CC36" s="65"/>
      <c r="CD36" s="64">
        <f t="shared" si="6"/>
        <v>1364.4210168590644</v>
      </c>
      <c r="CE36" s="66">
        <f t="shared" si="61"/>
        <v>665.21208333333334</v>
      </c>
      <c r="CF36" s="66"/>
      <c r="CG36" s="66">
        <f t="shared" si="62"/>
        <v>199.563625</v>
      </c>
      <c r="CH36" s="67">
        <f t="shared" si="7"/>
        <v>864.77570833333334</v>
      </c>
      <c r="CI36" s="67">
        <f t="shared" si="8"/>
        <v>2229.1967251923979</v>
      </c>
      <c r="CJ36" s="68">
        <f t="shared" si="9"/>
        <v>-168.31672519239783</v>
      </c>
      <c r="CK36" s="209">
        <v>6131.16</v>
      </c>
      <c r="CL36" s="209">
        <v>6442.07</v>
      </c>
      <c r="CM36" s="209">
        <v>0</v>
      </c>
      <c r="CN36" s="209">
        <v>50</v>
      </c>
      <c r="CO36" s="209">
        <v>0</v>
      </c>
      <c r="CP36" s="209">
        <v>0</v>
      </c>
      <c r="CQ36" s="209">
        <v>0</v>
      </c>
      <c r="CR36" s="209">
        <v>13463.51</v>
      </c>
      <c r="CS36" s="209">
        <v>0</v>
      </c>
      <c r="CT36" s="207">
        <v>0</v>
      </c>
      <c r="CU36" s="209">
        <v>19632.490000000002</v>
      </c>
      <c r="CV36" s="178">
        <f t="shared" si="181"/>
        <v>6454.2499999999964</v>
      </c>
      <c r="CW36" s="210">
        <v>1464</v>
      </c>
      <c r="CX36" s="181" t="s">
        <v>276</v>
      </c>
      <c r="CY36" s="64">
        <f t="shared" si="182"/>
        <v>26086.739999999998</v>
      </c>
      <c r="CZ36" s="209">
        <v>510.37</v>
      </c>
      <c r="DA36" s="209">
        <v>471.22</v>
      </c>
      <c r="DB36" s="209">
        <v>0</v>
      </c>
      <c r="DC36" s="209">
        <v>2.1</v>
      </c>
      <c r="DD36" s="209">
        <v>0</v>
      </c>
      <c r="DE36" s="209">
        <v>0</v>
      </c>
      <c r="DF36" s="209">
        <v>0</v>
      </c>
      <c r="DG36" s="209">
        <v>1350</v>
      </c>
      <c r="DH36" s="209">
        <v>0</v>
      </c>
      <c r="DI36" s="209">
        <v>0</v>
      </c>
      <c r="DJ36" s="211">
        <f t="shared" si="215"/>
        <v>2333.69</v>
      </c>
      <c r="DK36" s="65">
        <v>566.19999999999993</v>
      </c>
      <c r="DL36" s="65">
        <v>93.333333333333329</v>
      </c>
      <c r="DM36" s="65">
        <f t="shared" si="66"/>
        <v>213.43260422122998</v>
      </c>
      <c r="DN36" s="65">
        <f t="shared" si="67"/>
        <v>183.59988898796354</v>
      </c>
      <c r="DO36" s="65"/>
      <c r="DP36" s="65">
        <v>20</v>
      </c>
      <c r="DQ36" s="65"/>
      <c r="DR36" s="65">
        <v>5</v>
      </c>
      <c r="DS36" s="65">
        <f t="shared" si="216"/>
        <v>428.469696969697</v>
      </c>
      <c r="DT36" s="65"/>
      <c r="DU36" s="64">
        <f t="shared" si="10"/>
        <v>1510.0355235122238</v>
      </c>
      <c r="DV36" s="66">
        <f t="shared" si="144"/>
        <v>596.35070707070713</v>
      </c>
      <c r="DW36" s="66"/>
      <c r="DX36" s="66">
        <f t="shared" si="68"/>
        <v>178.90521212121214</v>
      </c>
      <c r="DY36" s="67">
        <f t="shared" si="11"/>
        <v>775.25591919191925</v>
      </c>
      <c r="DZ36" s="67">
        <f t="shared" si="12"/>
        <v>2285.2914427041433</v>
      </c>
      <c r="EA36" s="68">
        <f t="shared" si="183"/>
        <v>48.39855729585679</v>
      </c>
      <c r="EB36" s="209">
        <v>4660.67</v>
      </c>
      <c r="EC36" s="209">
        <v>5515.8</v>
      </c>
      <c r="ED36" s="209">
        <v>0</v>
      </c>
      <c r="EE36" s="209">
        <v>0</v>
      </c>
      <c r="EF36" s="209">
        <v>0</v>
      </c>
      <c r="EG36" s="209">
        <v>0</v>
      </c>
      <c r="EH36" s="209">
        <v>0</v>
      </c>
      <c r="EI36" s="209">
        <v>12490.67</v>
      </c>
      <c r="EJ36" s="209">
        <v>0</v>
      </c>
      <c r="EK36" s="209">
        <v>0</v>
      </c>
      <c r="EL36" s="209">
        <v>16437.02</v>
      </c>
      <c r="EM36" s="178">
        <f t="shared" si="184"/>
        <v>6230.119999999999</v>
      </c>
      <c r="EN36" s="210">
        <v>1276</v>
      </c>
      <c r="EO36" s="181" t="s">
        <v>276</v>
      </c>
      <c r="EP36" s="212">
        <f t="shared" si="70"/>
        <v>22667.14</v>
      </c>
      <c r="EQ36" s="209">
        <v>387.96</v>
      </c>
      <c r="ER36" s="209">
        <v>403.47</v>
      </c>
      <c r="ES36" s="209">
        <v>0</v>
      </c>
      <c r="ET36" s="209">
        <v>0</v>
      </c>
      <c r="EU36" s="209">
        <v>0</v>
      </c>
      <c r="EV36" s="209">
        <v>0</v>
      </c>
      <c r="EW36" s="209">
        <v>0</v>
      </c>
      <c r="EX36" s="209">
        <v>1350</v>
      </c>
      <c r="EY36" s="209">
        <v>0</v>
      </c>
      <c r="EZ36" s="209">
        <v>0</v>
      </c>
      <c r="FA36" s="64">
        <f t="shared" si="185"/>
        <v>2141.4300000000003</v>
      </c>
      <c r="FB36" s="65">
        <v>566.19999999999993</v>
      </c>
      <c r="FC36" s="65">
        <v>93.333333333333329</v>
      </c>
      <c r="FD36" s="65">
        <f t="shared" si="72"/>
        <v>183.47085349811042</v>
      </c>
      <c r="FE36" s="65">
        <f t="shared" si="73"/>
        <v>161.8351086459422</v>
      </c>
      <c r="FF36" s="65"/>
      <c r="FG36" s="65">
        <v>20</v>
      </c>
      <c r="FH36" s="65">
        <f t="shared" si="75"/>
        <v>140.93333333333334</v>
      </c>
      <c r="FI36" s="65">
        <v>5</v>
      </c>
      <c r="FJ36" s="65">
        <f t="shared" si="145"/>
        <v>424.68019607843132</v>
      </c>
      <c r="FK36" s="65"/>
      <c r="FL36" s="64">
        <f t="shared" si="14"/>
        <v>1595.4528248891506</v>
      </c>
      <c r="FM36" s="66">
        <f t="shared" si="146"/>
        <v>664.41901960784321</v>
      </c>
      <c r="FN36" s="66"/>
      <c r="FO36" s="66">
        <f t="shared" si="76"/>
        <v>199.32570588235296</v>
      </c>
      <c r="FP36" s="67">
        <f t="shared" si="186"/>
        <v>863.74472549019617</v>
      </c>
      <c r="FQ36" s="67">
        <f t="shared" si="187"/>
        <v>2459.1975503793469</v>
      </c>
      <c r="FR36" s="68">
        <f t="shared" si="188"/>
        <v>-317.76755037934663</v>
      </c>
      <c r="FS36" s="209">
        <v>6088.68</v>
      </c>
      <c r="FT36" s="209">
        <v>6862.36</v>
      </c>
      <c r="FU36" s="209">
        <v>0</v>
      </c>
      <c r="FV36" s="209">
        <v>15</v>
      </c>
      <c r="FW36" s="209">
        <v>0</v>
      </c>
      <c r="FX36" s="209">
        <v>0</v>
      </c>
      <c r="FY36" s="209">
        <v>0</v>
      </c>
      <c r="FZ36" s="209">
        <v>13544.23</v>
      </c>
      <c r="GA36" s="209">
        <v>0</v>
      </c>
      <c r="GB36" s="209">
        <v>0</v>
      </c>
      <c r="GC36" s="209">
        <v>20431.62</v>
      </c>
      <c r="GD36" s="178">
        <f t="shared" si="189"/>
        <v>6078.6500000000015</v>
      </c>
      <c r="GE36" s="210">
        <v>1494</v>
      </c>
      <c r="GF36" s="181" t="s">
        <v>276</v>
      </c>
      <c r="GG36" s="64">
        <f t="shared" si="190"/>
        <v>26510.27</v>
      </c>
      <c r="GH36" s="209">
        <v>506.84</v>
      </c>
      <c r="GI36" s="209">
        <v>501.97</v>
      </c>
      <c r="GJ36" s="209">
        <v>0</v>
      </c>
      <c r="GK36" s="209">
        <v>0.63</v>
      </c>
      <c r="GL36" s="209">
        <v>0</v>
      </c>
      <c r="GM36" s="209">
        <v>0</v>
      </c>
      <c r="GN36" s="209">
        <v>0</v>
      </c>
      <c r="GO36" s="209">
        <v>1550</v>
      </c>
      <c r="GP36" s="209">
        <v>0</v>
      </c>
      <c r="GQ36" s="209">
        <v>0</v>
      </c>
      <c r="GR36" s="211">
        <f t="shared" si="79"/>
        <v>2559.44</v>
      </c>
      <c r="GS36" s="65">
        <v>566.19999999999993</v>
      </c>
      <c r="GT36" s="65">
        <v>93.333333333333329</v>
      </c>
      <c r="GU36" s="65">
        <f t="shared" si="80"/>
        <v>226.4077788463795</v>
      </c>
      <c r="GV36" s="65">
        <f t="shared" si="81"/>
        <v>179.15061757192447</v>
      </c>
      <c r="GW36" s="65"/>
      <c r="GX36" s="65">
        <v>20</v>
      </c>
      <c r="GY36" s="65">
        <f t="shared" si="83"/>
        <v>184.90588235294118</v>
      </c>
      <c r="GZ36" s="65">
        <v>5</v>
      </c>
      <c r="HA36" s="65">
        <f t="shared" si="147"/>
        <v>358.47794117647061</v>
      </c>
      <c r="HB36" s="65"/>
      <c r="HC36" s="64">
        <f t="shared" si="191"/>
        <v>1633.4755532810491</v>
      </c>
      <c r="HD36" s="66">
        <f t="shared" si="148"/>
        <v>866.92019607843133</v>
      </c>
      <c r="HE36" s="66"/>
      <c r="HF36" s="66">
        <f t="shared" si="84"/>
        <v>260.07605882352937</v>
      </c>
      <c r="HG36" s="67">
        <f t="shared" si="19"/>
        <v>1126.9962549019606</v>
      </c>
      <c r="HH36" s="67">
        <f t="shared" si="20"/>
        <v>2760.4718081830097</v>
      </c>
      <c r="HI36" s="68">
        <f t="shared" si="192"/>
        <v>-201.03180818300962</v>
      </c>
      <c r="HJ36" s="205">
        <v>7138.41</v>
      </c>
      <c r="HK36" s="205">
        <v>7993.55</v>
      </c>
      <c r="HL36" s="205">
        <v>0</v>
      </c>
      <c r="HM36" s="205">
        <v>195</v>
      </c>
      <c r="HN36" s="205">
        <v>0</v>
      </c>
      <c r="HO36" s="205">
        <v>0</v>
      </c>
      <c r="HP36" s="205">
        <v>0</v>
      </c>
      <c r="HQ36" s="205">
        <v>15554.6</v>
      </c>
      <c r="HR36" s="205">
        <v>0</v>
      </c>
      <c r="HS36" s="205">
        <v>0</v>
      </c>
      <c r="HT36" s="205">
        <v>22643.33</v>
      </c>
      <c r="HU36" s="178">
        <f t="shared" si="193"/>
        <v>8238.2299999999959</v>
      </c>
      <c r="HV36" s="206">
        <v>1804</v>
      </c>
      <c r="HW36" s="181" t="s">
        <v>276</v>
      </c>
      <c r="HX36" s="64">
        <f t="shared" si="194"/>
        <v>30881.559999999998</v>
      </c>
      <c r="HY36" s="205">
        <v>594.22</v>
      </c>
      <c r="HZ36" s="205">
        <v>584.71</v>
      </c>
      <c r="IA36" s="205">
        <v>0</v>
      </c>
      <c r="IB36" s="205">
        <v>8.1999999999999993</v>
      </c>
      <c r="IC36" s="205">
        <v>0</v>
      </c>
      <c r="ID36" s="205">
        <v>0</v>
      </c>
      <c r="IE36" s="205">
        <v>0</v>
      </c>
      <c r="IF36" s="205">
        <v>1550</v>
      </c>
      <c r="IG36" s="205">
        <v>0</v>
      </c>
      <c r="IH36" s="205">
        <v>0</v>
      </c>
      <c r="II36" s="214">
        <v>2737.13</v>
      </c>
      <c r="IJ36" s="65">
        <v>566.19999999999993</v>
      </c>
      <c r="IK36" s="65">
        <v>93.333333333333329</v>
      </c>
      <c r="IL36" s="65">
        <f t="shared" si="88"/>
        <v>250.8305106087538</v>
      </c>
      <c r="IM36" s="65">
        <f t="shared" si="89"/>
        <v>249.68195923007843</v>
      </c>
      <c r="IN36" s="65"/>
      <c r="IO36" s="65">
        <v>20</v>
      </c>
      <c r="IP36" s="65">
        <f t="shared" si="91"/>
        <v>232.05714285714285</v>
      </c>
      <c r="IQ36" s="65">
        <v>5</v>
      </c>
      <c r="IR36" s="65">
        <f t="shared" si="149"/>
        <v>445.62857142857143</v>
      </c>
      <c r="IS36" s="65"/>
      <c r="IT36" s="64">
        <f t="shared" si="195"/>
        <v>1862.7315174578798</v>
      </c>
      <c r="IU36" s="66">
        <f t="shared" si="150"/>
        <v>538.79476190476191</v>
      </c>
      <c r="IV36" s="66"/>
      <c r="IW36" s="66">
        <f t="shared" si="92"/>
        <v>161.63842857142856</v>
      </c>
      <c r="IX36" s="67">
        <f t="shared" si="196"/>
        <v>700.43319047619048</v>
      </c>
      <c r="IY36" s="67">
        <f t="shared" si="24"/>
        <v>2563.1647079340701</v>
      </c>
      <c r="IZ36" s="68">
        <f t="shared" si="197"/>
        <v>173.96529206593004</v>
      </c>
      <c r="JA36" s="209">
        <v>6876.7</v>
      </c>
      <c r="JB36" s="209">
        <v>8082.28</v>
      </c>
      <c r="JC36" s="209">
        <v>0</v>
      </c>
      <c r="JD36" s="209">
        <v>55</v>
      </c>
      <c r="JE36" s="209">
        <v>0</v>
      </c>
      <c r="JF36" s="209">
        <v>0</v>
      </c>
      <c r="JG36" s="209">
        <v>0</v>
      </c>
      <c r="JH36" s="209">
        <v>14852.73</v>
      </c>
      <c r="JI36" s="209">
        <v>0</v>
      </c>
      <c r="JJ36" s="209">
        <v>0</v>
      </c>
      <c r="JK36" s="209">
        <v>23457.57</v>
      </c>
      <c r="JL36" s="178">
        <f t="shared" si="198"/>
        <v>6409.1399999999994</v>
      </c>
      <c r="JM36" s="210">
        <v>1678</v>
      </c>
      <c r="JN36" s="181" t="s">
        <v>276</v>
      </c>
      <c r="JO36" s="64">
        <f t="shared" si="199"/>
        <v>29866.71</v>
      </c>
      <c r="JP36" s="209">
        <v>572.42999999999995</v>
      </c>
      <c r="JQ36" s="209">
        <v>591.20000000000005</v>
      </c>
      <c r="JR36" s="209">
        <v>0</v>
      </c>
      <c r="JS36" s="209">
        <v>2.31</v>
      </c>
      <c r="JT36" s="209">
        <v>0</v>
      </c>
      <c r="JU36" s="209">
        <v>0</v>
      </c>
      <c r="JV36" s="209">
        <v>0</v>
      </c>
      <c r="JW36" s="209">
        <v>1550</v>
      </c>
      <c r="JX36" s="209">
        <v>0</v>
      </c>
      <c r="JY36" s="209">
        <v>0</v>
      </c>
      <c r="JZ36" s="211">
        <v>2715.94</v>
      </c>
      <c r="KA36" s="65">
        <v>566.19999999999993</v>
      </c>
      <c r="KB36" s="65">
        <v>93.333333333333329</v>
      </c>
      <c r="KC36" s="65">
        <f t="shared" si="96"/>
        <v>473.15531899356438</v>
      </c>
      <c r="KD36" s="65">
        <f t="shared" si="97"/>
        <v>215.80579917905649</v>
      </c>
      <c r="KE36" s="65"/>
      <c r="KF36" s="65">
        <v>20</v>
      </c>
      <c r="KG36" s="65"/>
      <c r="KH36" s="65">
        <v>5</v>
      </c>
      <c r="KI36" s="65">
        <f t="shared" si="151"/>
        <v>543.39953271028037</v>
      </c>
      <c r="KJ36" s="65"/>
      <c r="KK36" s="64">
        <f t="shared" si="200"/>
        <v>1916.8939842162345</v>
      </c>
      <c r="KL36" s="66">
        <f t="shared" si="152"/>
        <v>497.32093457943921</v>
      </c>
      <c r="KM36" s="66"/>
      <c r="KN36" s="66">
        <f t="shared" si="99"/>
        <v>149.19628037383177</v>
      </c>
      <c r="KO36" s="67">
        <f t="shared" si="27"/>
        <v>646.51721495327092</v>
      </c>
      <c r="KP36" s="67">
        <f t="shared" si="28"/>
        <v>2563.4111991695054</v>
      </c>
      <c r="KQ36" s="68">
        <f t="shared" si="201"/>
        <v>152.52880083049467</v>
      </c>
      <c r="KR36" s="209">
        <v>6556.83</v>
      </c>
      <c r="KS36" s="209">
        <v>8046.43</v>
      </c>
      <c r="KT36" s="209">
        <v>0</v>
      </c>
      <c r="KU36" s="209">
        <v>15</v>
      </c>
      <c r="KV36" s="209">
        <v>0</v>
      </c>
      <c r="KW36" s="209">
        <v>0</v>
      </c>
      <c r="KX36" s="209">
        <v>0</v>
      </c>
      <c r="KY36" s="209">
        <v>14357.41</v>
      </c>
      <c r="KZ36" s="209">
        <v>0</v>
      </c>
      <c r="LA36" s="209">
        <v>0</v>
      </c>
      <c r="LB36" s="209">
        <v>23008.86</v>
      </c>
      <c r="LC36" s="178">
        <f t="shared" si="202"/>
        <v>5966.8099999999977</v>
      </c>
      <c r="LD36" s="210">
        <v>1576</v>
      </c>
      <c r="LE36" s="181" t="s">
        <v>276</v>
      </c>
      <c r="LF36" s="64">
        <f t="shared" si="203"/>
        <v>28975.67</v>
      </c>
      <c r="LG36" s="209">
        <v>545.80999999999995</v>
      </c>
      <c r="LH36" s="209">
        <v>588.58000000000004</v>
      </c>
      <c r="LI36" s="209">
        <v>0</v>
      </c>
      <c r="LJ36" s="209">
        <v>0.63</v>
      </c>
      <c r="LK36" s="209">
        <v>0</v>
      </c>
      <c r="LL36" s="209">
        <v>0</v>
      </c>
      <c r="LM36" s="209">
        <v>0</v>
      </c>
      <c r="LN36" s="209">
        <v>1550</v>
      </c>
      <c r="LO36" s="209">
        <v>0</v>
      </c>
      <c r="LP36" s="209">
        <v>0</v>
      </c>
      <c r="LQ36" s="211">
        <f t="shared" si="102"/>
        <v>2685.02</v>
      </c>
      <c r="LR36" s="225"/>
      <c r="LS36" s="239"/>
      <c r="LT36" s="65">
        <f t="shared" si="103"/>
        <v>234.57827040194081</v>
      </c>
      <c r="LU36" s="65">
        <f t="shared" si="104"/>
        <v>177.64471126337452</v>
      </c>
      <c r="LV36" s="65"/>
      <c r="LW36" s="65">
        <v>20</v>
      </c>
      <c r="LX36" s="65"/>
      <c r="LY36" s="65">
        <v>5</v>
      </c>
      <c r="LZ36" s="65">
        <f t="shared" si="153"/>
        <v>508.03738317757012</v>
      </c>
      <c r="MA36" s="65"/>
      <c r="MB36" s="64">
        <f t="shared" si="30"/>
        <v>945.26036484288545</v>
      </c>
      <c r="MC36" s="66">
        <f t="shared" si="154"/>
        <v>593.54906542056074</v>
      </c>
      <c r="MD36" s="66"/>
      <c r="ME36" s="66">
        <f t="shared" si="106"/>
        <v>178.06471962616823</v>
      </c>
      <c r="MF36" s="67">
        <f t="shared" si="31"/>
        <v>771.61378504672894</v>
      </c>
      <c r="MG36" s="67">
        <f t="shared" si="32"/>
        <v>1716.8741498896143</v>
      </c>
      <c r="MH36" s="68">
        <f t="shared" si="33"/>
        <v>968.14585011038571</v>
      </c>
      <c r="MI36" s="209">
        <v>4093.03</v>
      </c>
      <c r="MJ36" s="209">
        <v>3659.18</v>
      </c>
      <c r="MK36" s="209">
        <v>0</v>
      </c>
      <c r="ML36" s="209">
        <v>10</v>
      </c>
      <c r="MM36" s="209">
        <v>0</v>
      </c>
      <c r="MN36" s="209">
        <v>0</v>
      </c>
      <c r="MO36" s="209">
        <v>0</v>
      </c>
      <c r="MP36" s="209">
        <v>6268.97</v>
      </c>
      <c r="MQ36" s="209">
        <v>0</v>
      </c>
      <c r="MR36" s="209">
        <v>0</v>
      </c>
      <c r="MS36" s="209">
        <v>11289.34</v>
      </c>
      <c r="MT36" s="178">
        <f t="shared" si="217"/>
        <v>2741.84</v>
      </c>
      <c r="MU36" s="210">
        <v>744</v>
      </c>
      <c r="MV36" s="181" t="s">
        <v>276</v>
      </c>
      <c r="MW36" s="64">
        <f t="shared" si="204"/>
        <v>14031.18</v>
      </c>
      <c r="MX36" s="209">
        <v>340.71</v>
      </c>
      <c r="MY36" s="209">
        <v>267.66000000000003</v>
      </c>
      <c r="MZ36" s="209">
        <v>0</v>
      </c>
      <c r="NA36" s="209">
        <v>0.42</v>
      </c>
      <c r="NB36" s="209">
        <v>0</v>
      </c>
      <c r="NC36" s="209">
        <v>0</v>
      </c>
      <c r="ND36" s="209">
        <v>0</v>
      </c>
      <c r="NE36" s="209">
        <v>1550</v>
      </c>
      <c r="NF36" s="209">
        <v>0</v>
      </c>
      <c r="NG36" s="209">
        <v>0</v>
      </c>
      <c r="NH36" s="211">
        <f t="shared" si="109"/>
        <v>2158.79</v>
      </c>
      <c r="NI36" s="235"/>
      <c r="NJ36" s="245"/>
      <c r="NK36" s="65">
        <f t="shared" si="110"/>
        <v>0</v>
      </c>
      <c r="NL36" s="65">
        <f t="shared" si="111"/>
        <v>66.223818053289776</v>
      </c>
      <c r="NM36" s="65"/>
      <c r="NN36" s="65">
        <v>20</v>
      </c>
      <c r="NO36" s="65"/>
      <c r="NP36" s="65">
        <v>5</v>
      </c>
      <c r="NQ36" s="65">
        <f t="shared" si="155"/>
        <v>469.67889908256882</v>
      </c>
      <c r="NR36" s="65"/>
      <c r="NS36" s="64">
        <f t="shared" si="205"/>
        <v>560.90271713585855</v>
      </c>
      <c r="NT36" s="66">
        <f t="shared" si="113"/>
        <v>723.04816513761466</v>
      </c>
      <c r="NU36" s="66"/>
      <c r="NV36" s="66">
        <f t="shared" si="114"/>
        <v>216.9144495412844</v>
      </c>
      <c r="NW36" s="67">
        <f t="shared" si="35"/>
        <v>939.96261467889906</v>
      </c>
      <c r="NX36" s="67">
        <f t="shared" si="36"/>
        <v>1500.8653318147576</v>
      </c>
      <c r="NY36" s="68">
        <f t="shared" si="206"/>
        <v>657.92466818524235</v>
      </c>
      <c r="NZ36" s="209">
        <v>6369.05</v>
      </c>
      <c r="OA36" s="209">
        <v>6190.96</v>
      </c>
      <c r="OB36" s="209">
        <v>0</v>
      </c>
      <c r="OC36" s="209">
        <v>10</v>
      </c>
      <c r="OD36" s="209">
        <v>0</v>
      </c>
      <c r="OE36" s="209">
        <v>0</v>
      </c>
      <c r="OF36" s="209">
        <v>0</v>
      </c>
      <c r="OG36" s="209">
        <v>13140.39</v>
      </c>
      <c r="OH36" s="209">
        <v>0</v>
      </c>
      <c r="OI36" s="209">
        <v>0</v>
      </c>
      <c r="OJ36" s="209">
        <v>19472.77</v>
      </c>
      <c r="OK36" s="178">
        <f t="shared" si="115"/>
        <v>6237.630000000001</v>
      </c>
      <c r="OL36" s="210">
        <v>1451</v>
      </c>
      <c r="OM36" s="181" t="s">
        <v>276</v>
      </c>
      <c r="ON36" s="64">
        <f t="shared" si="207"/>
        <v>25710.400000000001</v>
      </c>
      <c r="OO36" s="209">
        <v>530.16999999999996</v>
      </c>
      <c r="OP36" s="209">
        <v>452.86</v>
      </c>
      <c r="OQ36" s="209">
        <v>0</v>
      </c>
      <c r="OR36" s="209">
        <v>0.42</v>
      </c>
      <c r="OS36" s="209">
        <v>0</v>
      </c>
      <c r="OT36" s="209">
        <v>0</v>
      </c>
      <c r="OU36" s="209">
        <v>0</v>
      </c>
      <c r="OV36" s="209">
        <v>1550</v>
      </c>
      <c r="OW36" s="209">
        <v>0</v>
      </c>
      <c r="OX36" s="209">
        <v>0</v>
      </c>
      <c r="OY36" s="211">
        <v>2533.4499999999998</v>
      </c>
      <c r="OZ36" s="225"/>
      <c r="PA36" s="245"/>
      <c r="PB36" s="65">
        <f t="shared" si="118"/>
        <v>421.06478441909485</v>
      </c>
      <c r="PC36" s="65">
        <f t="shared" si="119"/>
        <v>182.89357159229166</v>
      </c>
      <c r="PD36" s="65"/>
      <c r="PE36" s="65">
        <v>20</v>
      </c>
      <c r="PF36" s="65">
        <f t="shared" si="121"/>
        <v>32.880000000000003</v>
      </c>
      <c r="PG36" s="65">
        <v>5</v>
      </c>
      <c r="PH36" s="65">
        <f t="shared" si="156"/>
        <v>495.2049090909091</v>
      </c>
      <c r="PI36" s="65"/>
      <c r="PJ36" s="64">
        <f t="shared" si="38"/>
        <v>1157.0432651022957</v>
      </c>
      <c r="PK36" s="66">
        <f t="shared" si="157"/>
        <v>643.25572727272731</v>
      </c>
      <c r="PL36" s="66"/>
      <c r="PM36" s="66">
        <f t="shared" si="122"/>
        <v>192.9767181818182</v>
      </c>
      <c r="PN36" s="67">
        <f t="shared" si="39"/>
        <v>836.23244545454554</v>
      </c>
      <c r="PO36" s="67">
        <f t="shared" si="40"/>
        <v>1993.2757105568412</v>
      </c>
      <c r="PP36" s="68">
        <f t="shared" si="41"/>
        <v>540.17428944315861</v>
      </c>
      <c r="PQ36" s="209">
        <v>4073.05</v>
      </c>
      <c r="PR36" s="209">
        <v>4389.09</v>
      </c>
      <c r="PS36" s="209">
        <v>0</v>
      </c>
      <c r="PT36" s="209">
        <v>10</v>
      </c>
      <c r="PU36" s="209">
        <v>0</v>
      </c>
      <c r="PV36" s="209">
        <v>0</v>
      </c>
      <c r="PW36" s="209">
        <v>0</v>
      </c>
      <c r="PX36" s="209">
        <v>10086.34</v>
      </c>
      <c r="PY36" s="209">
        <v>0</v>
      </c>
      <c r="PZ36" s="209">
        <v>0</v>
      </c>
      <c r="QA36" s="209">
        <v>14383.82</v>
      </c>
      <c r="QB36" s="178">
        <f t="shared" si="208"/>
        <v>4174.66</v>
      </c>
      <c r="QC36" s="210">
        <v>1083</v>
      </c>
      <c r="QD36" s="181" t="s">
        <v>276</v>
      </c>
      <c r="QE36" s="64">
        <f t="shared" si="209"/>
        <v>18558.48</v>
      </c>
      <c r="QF36" s="209">
        <v>339.04</v>
      </c>
      <c r="QG36" s="209">
        <v>321.05</v>
      </c>
      <c r="QH36" s="209">
        <v>0</v>
      </c>
      <c r="QI36" s="209">
        <v>0.42</v>
      </c>
      <c r="QJ36" s="209">
        <v>0</v>
      </c>
      <c r="QK36" s="209">
        <v>0</v>
      </c>
      <c r="QL36" s="209">
        <v>0</v>
      </c>
      <c r="QM36" s="209">
        <v>1550</v>
      </c>
      <c r="QN36" s="209">
        <v>0</v>
      </c>
      <c r="QO36" s="209">
        <v>0</v>
      </c>
      <c r="QP36" s="211">
        <f t="shared" si="125"/>
        <v>2210.5100000000002</v>
      </c>
      <c r="QQ36" s="216">
        <f t="shared" si="218"/>
        <v>566.19999999999993</v>
      </c>
      <c r="QR36" s="245"/>
      <c r="QS36" s="65">
        <f t="shared" si="126"/>
        <v>169.08188924107642</v>
      </c>
      <c r="QT36" s="65">
        <f t="shared" si="127"/>
        <v>76.176878384649328</v>
      </c>
      <c r="QU36" s="65"/>
      <c r="QV36" s="65">
        <v>20</v>
      </c>
      <c r="QW36" s="65">
        <f t="shared" si="129"/>
        <v>18.861818181818183</v>
      </c>
      <c r="QX36" s="65">
        <v>5</v>
      </c>
      <c r="QY36" s="65">
        <f t="shared" si="158"/>
        <v>428.14772727272725</v>
      </c>
      <c r="QZ36" s="65"/>
      <c r="RA36" s="64">
        <f t="shared" si="210"/>
        <v>1283.4683130802709</v>
      </c>
      <c r="RB36" s="66">
        <f t="shared" si="130"/>
        <v>619.2640909090909</v>
      </c>
      <c r="RC36" s="66"/>
      <c r="RD36" s="66">
        <f t="shared" si="131"/>
        <v>185.77922727272727</v>
      </c>
      <c r="RE36" s="67">
        <f t="shared" si="43"/>
        <v>805.04331818181822</v>
      </c>
      <c r="RF36" s="67">
        <f t="shared" si="44"/>
        <v>2088.5116312620894</v>
      </c>
      <c r="RG36" s="68">
        <f t="shared" si="45"/>
        <v>121.99836873791082</v>
      </c>
      <c r="RH36" s="205">
        <v>6980.39</v>
      </c>
      <c r="RI36" s="205">
        <v>6329.85</v>
      </c>
      <c r="RJ36" s="205">
        <v>0</v>
      </c>
      <c r="RK36" s="205">
        <v>25</v>
      </c>
      <c r="RL36" s="205">
        <v>0</v>
      </c>
      <c r="RM36" s="205">
        <v>0</v>
      </c>
      <c r="RN36" s="205">
        <v>0</v>
      </c>
      <c r="RO36" s="205">
        <v>13737.99</v>
      </c>
      <c r="RP36" s="205">
        <v>0</v>
      </c>
      <c r="RQ36" s="205">
        <v>0</v>
      </c>
      <c r="RR36" s="205">
        <v>21415.51</v>
      </c>
      <c r="RS36" s="178">
        <f t="shared" si="211"/>
        <v>5657.7200000000048</v>
      </c>
      <c r="RT36" s="206">
        <v>1418</v>
      </c>
      <c r="RU36" s="181" t="s">
        <v>276</v>
      </c>
      <c r="RV36" s="64">
        <f t="shared" si="212"/>
        <v>27073.230000000003</v>
      </c>
      <c r="RW36" s="209">
        <v>581.04999999999995</v>
      </c>
      <c r="RX36" s="209">
        <v>463.02</v>
      </c>
      <c r="RY36" s="209">
        <v>0</v>
      </c>
      <c r="RZ36" s="209">
        <v>1.05</v>
      </c>
      <c r="SA36" s="209">
        <v>0</v>
      </c>
      <c r="SB36" s="209">
        <v>0</v>
      </c>
      <c r="SC36" s="209">
        <v>0</v>
      </c>
      <c r="SD36" s="209">
        <v>1550</v>
      </c>
      <c r="SE36" s="209">
        <v>0</v>
      </c>
      <c r="SF36" s="209">
        <v>0</v>
      </c>
      <c r="SG36" s="211">
        <v>2595.12</v>
      </c>
      <c r="SH36" s="216">
        <f t="shared" si="219"/>
        <v>566.19999999999993</v>
      </c>
      <c r="SI36" s="245"/>
      <c r="SJ36" s="65">
        <f t="shared" si="134"/>
        <v>210.44820471763524</v>
      </c>
      <c r="SK36" s="65">
        <f t="shared" si="135"/>
        <v>121.95368279906765</v>
      </c>
      <c r="SL36" s="65"/>
      <c r="SM36" s="65">
        <v>20</v>
      </c>
      <c r="SN36" s="65">
        <f t="shared" si="137"/>
        <v>495.92920353982299</v>
      </c>
      <c r="SO36" s="65">
        <v>5</v>
      </c>
      <c r="SP36" s="65">
        <f t="shared" si="159"/>
        <v>428.52876106194691</v>
      </c>
      <c r="SQ36" s="65"/>
      <c r="SR36" s="64">
        <f t="shared" si="213"/>
        <v>1848.0598521184727</v>
      </c>
      <c r="SS36" s="66">
        <f t="shared" si="160"/>
        <v>596.28469026548669</v>
      </c>
      <c r="ST36" s="66"/>
      <c r="SU36" s="66">
        <f t="shared" si="138"/>
        <v>178.885407079646</v>
      </c>
      <c r="SV36" s="67">
        <f t="shared" si="214"/>
        <v>775.17009734513272</v>
      </c>
      <c r="SW36" s="67">
        <f t="shared" si="48"/>
        <v>2623.2299494636054</v>
      </c>
      <c r="SX36" s="68">
        <f t="shared" si="49"/>
        <v>-28.109949463605517</v>
      </c>
      <c r="SY36" s="64">
        <f t="shared" si="139"/>
        <v>289910.13999999996</v>
      </c>
      <c r="SZ36" s="211">
        <f t="shared" si="140"/>
        <v>28687.759999999998</v>
      </c>
      <c r="TA36" s="67">
        <f t="shared" si="141"/>
        <v>26980.174494872565</v>
      </c>
      <c r="TB36" s="68">
        <f t="shared" si="142"/>
        <v>1707.5855051274339</v>
      </c>
      <c r="TC36" s="264"/>
      <c r="TD36" s="265"/>
      <c r="TE36" s="265" t="s">
        <v>509</v>
      </c>
    </row>
    <row r="37" spans="1:526">
      <c r="A37" s="173" t="s">
        <v>33</v>
      </c>
      <c r="B37" s="175" t="s">
        <v>148</v>
      </c>
      <c r="C37" s="181" t="s">
        <v>277</v>
      </c>
      <c r="D37" s="176">
        <v>18547.02</v>
      </c>
      <c r="E37" s="176">
        <v>16122.11</v>
      </c>
      <c r="F37" s="176">
        <v>0</v>
      </c>
      <c r="G37" s="176">
        <v>165</v>
      </c>
      <c r="H37" s="176">
        <v>0</v>
      </c>
      <c r="I37" s="176">
        <v>0</v>
      </c>
      <c r="J37" s="176">
        <v>0</v>
      </c>
      <c r="K37" s="176">
        <v>52502.37</v>
      </c>
      <c r="L37" s="176">
        <v>0</v>
      </c>
      <c r="M37" s="176">
        <v>0</v>
      </c>
      <c r="N37" s="178">
        <v>67001.119999999995</v>
      </c>
      <c r="O37" s="178">
        <f t="shared" si="161"/>
        <v>20335.380000000005</v>
      </c>
      <c r="P37" s="181">
        <v>5409</v>
      </c>
      <c r="Q37" s="64">
        <f t="shared" si="0"/>
        <v>87336.5</v>
      </c>
      <c r="R37" s="178">
        <v>1543.87</v>
      </c>
      <c r="S37" s="178">
        <v>1179.3</v>
      </c>
      <c r="T37" s="178">
        <v>0</v>
      </c>
      <c r="U37" s="178">
        <v>6.94</v>
      </c>
      <c r="V37" s="178">
        <v>0</v>
      </c>
      <c r="W37" s="178">
        <v>0</v>
      </c>
      <c r="X37" s="178">
        <v>0</v>
      </c>
      <c r="Y37" s="178">
        <v>1350</v>
      </c>
      <c r="Z37" s="178">
        <v>0</v>
      </c>
      <c r="AA37" s="178">
        <v>0</v>
      </c>
      <c r="AB37" s="64">
        <f t="shared" si="50"/>
        <v>4080.11</v>
      </c>
      <c r="AC37" s="65">
        <v>566.19999999999993</v>
      </c>
      <c r="AD37" s="65">
        <v>93.333333333333329</v>
      </c>
      <c r="AE37" s="65">
        <f t="shared" si="51"/>
        <v>728.48963918909544</v>
      </c>
      <c r="AF37" s="65">
        <f t="shared" si="177"/>
        <v>545.26911943993684</v>
      </c>
      <c r="AG37" s="65"/>
      <c r="AH37" s="65">
        <v>20</v>
      </c>
      <c r="AI37" s="65"/>
      <c r="AJ37" s="65">
        <v>5</v>
      </c>
      <c r="AK37" s="65">
        <f t="shared" si="178"/>
        <v>411.38684210526316</v>
      </c>
      <c r="AL37" s="65"/>
      <c r="AM37" s="64">
        <f t="shared" si="2"/>
        <v>2369.6789340676287</v>
      </c>
      <c r="AN37" s="66">
        <f t="shared" si="179"/>
        <v>645.10084210526315</v>
      </c>
      <c r="AO37" s="66">
        <v>0</v>
      </c>
      <c r="AP37" s="66">
        <f t="shared" si="54"/>
        <v>193.53025263157895</v>
      </c>
      <c r="AQ37" s="67">
        <f t="shared" si="3"/>
        <v>838.6310947368421</v>
      </c>
      <c r="AR37" s="67">
        <f t="shared" si="4"/>
        <v>3208.3100288044707</v>
      </c>
      <c r="AS37" s="68">
        <f t="shared" si="5"/>
        <v>871.79997119552945</v>
      </c>
      <c r="AT37" s="205">
        <v>15483.29</v>
      </c>
      <c r="AU37" s="205">
        <v>14521.85</v>
      </c>
      <c r="AV37" s="205">
        <v>0</v>
      </c>
      <c r="AW37" s="205">
        <v>95</v>
      </c>
      <c r="AX37" s="207">
        <v>0</v>
      </c>
      <c r="AY37" s="207">
        <v>0</v>
      </c>
      <c r="AZ37" s="207">
        <v>0</v>
      </c>
      <c r="BA37" s="207">
        <v>45505.75</v>
      </c>
      <c r="BB37" s="207">
        <v>0</v>
      </c>
      <c r="BC37" s="207">
        <v>0</v>
      </c>
      <c r="BD37" s="209">
        <v>56609.65</v>
      </c>
      <c r="BE37" s="178">
        <f t="shared" si="162"/>
        <v>18996.239999999998</v>
      </c>
      <c r="BF37" s="208">
        <v>4779</v>
      </c>
      <c r="BG37" s="181" t="s">
        <v>277</v>
      </c>
      <c r="BH37" s="64">
        <f t="shared" si="56"/>
        <v>75605.89</v>
      </c>
      <c r="BI37" s="205">
        <v>1288.8399999999999</v>
      </c>
      <c r="BJ37" s="205">
        <v>1062.25</v>
      </c>
      <c r="BK37" s="205">
        <v>0</v>
      </c>
      <c r="BL37" s="205">
        <v>4</v>
      </c>
      <c r="BM37" s="205">
        <v>0</v>
      </c>
      <c r="BN37" s="205">
        <v>0</v>
      </c>
      <c r="BO37" s="205">
        <v>0</v>
      </c>
      <c r="BP37" s="205">
        <v>1350</v>
      </c>
      <c r="BQ37" s="205">
        <v>0</v>
      </c>
      <c r="BR37" s="205">
        <v>0</v>
      </c>
      <c r="BS37" s="64">
        <f t="shared" si="57"/>
        <v>3705.09</v>
      </c>
      <c r="BT37" s="65">
        <v>566.19999999999993</v>
      </c>
      <c r="BU37" s="65">
        <v>93.333333333333329</v>
      </c>
      <c r="BV37" s="65">
        <f t="shared" si="58"/>
        <v>620.87852052755625</v>
      </c>
      <c r="BW37" s="65">
        <f t="shared" si="59"/>
        <v>429.61824146170335</v>
      </c>
      <c r="BX37" s="65"/>
      <c r="BY37" s="65">
        <v>20</v>
      </c>
      <c r="BZ37" s="65"/>
      <c r="CA37" s="65">
        <v>5</v>
      </c>
      <c r="CB37" s="65">
        <f t="shared" si="180"/>
        <v>391.015625</v>
      </c>
      <c r="CC37" s="65"/>
      <c r="CD37" s="64">
        <f t="shared" si="6"/>
        <v>2126.0457203225928</v>
      </c>
      <c r="CE37" s="66">
        <f t="shared" si="61"/>
        <v>665.21208333333334</v>
      </c>
      <c r="CF37" s="66"/>
      <c r="CG37" s="66">
        <f t="shared" si="62"/>
        <v>199.563625</v>
      </c>
      <c r="CH37" s="67">
        <f t="shared" si="7"/>
        <v>864.77570833333334</v>
      </c>
      <c r="CI37" s="67">
        <f t="shared" si="8"/>
        <v>2990.821428655926</v>
      </c>
      <c r="CJ37" s="68">
        <f t="shared" si="9"/>
        <v>714.26857134407419</v>
      </c>
      <c r="CK37" s="209">
        <v>19505.18</v>
      </c>
      <c r="CL37" s="209">
        <v>16807.330000000002</v>
      </c>
      <c r="CM37" s="209">
        <v>0</v>
      </c>
      <c r="CN37" s="209">
        <v>160</v>
      </c>
      <c r="CO37" s="209">
        <v>0</v>
      </c>
      <c r="CP37" s="209">
        <v>0</v>
      </c>
      <c r="CQ37" s="209">
        <v>0</v>
      </c>
      <c r="CR37" s="209">
        <v>53806.57</v>
      </c>
      <c r="CS37" s="209">
        <v>0</v>
      </c>
      <c r="CT37" s="207">
        <v>0</v>
      </c>
      <c r="CU37" s="209">
        <v>71557.820000000007</v>
      </c>
      <c r="CV37" s="178">
        <f t="shared" si="181"/>
        <v>18721.259999999995</v>
      </c>
      <c r="CW37" s="210">
        <v>5625</v>
      </c>
      <c r="CX37" s="181" t="s">
        <v>277</v>
      </c>
      <c r="CY37" s="64">
        <f t="shared" si="182"/>
        <v>90279.08</v>
      </c>
      <c r="CZ37" s="209">
        <v>1623.62</v>
      </c>
      <c r="DA37" s="209">
        <v>1229.42</v>
      </c>
      <c r="DB37" s="209">
        <v>0</v>
      </c>
      <c r="DC37" s="209">
        <v>6.73</v>
      </c>
      <c r="DD37" s="209">
        <v>0</v>
      </c>
      <c r="DE37" s="209">
        <v>0</v>
      </c>
      <c r="DF37" s="209">
        <v>0</v>
      </c>
      <c r="DG37" s="209">
        <v>1350</v>
      </c>
      <c r="DH37" s="209">
        <v>0</v>
      </c>
      <c r="DI37" s="209">
        <v>0</v>
      </c>
      <c r="DJ37" s="211">
        <f t="shared" si="215"/>
        <v>4209.7700000000004</v>
      </c>
      <c r="DK37" s="65">
        <v>566.19999999999993</v>
      </c>
      <c r="DL37" s="65">
        <v>93.333333333333329</v>
      </c>
      <c r="DM37" s="65">
        <f t="shared" si="66"/>
        <v>777.93351098072719</v>
      </c>
      <c r="DN37" s="65">
        <f t="shared" si="67"/>
        <v>532.55161447337855</v>
      </c>
      <c r="DO37" s="65"/>
      <c r="DP37" s="65">
        <v>20</v>
      </c>
      <c r="DQ37" s="65"/>
      <c r="DR37" s="65">
        <v>5</v>
      </c>
      <c r="DS37" s="65">
        <f t="shared" si="216"/>
        <v>428.469696969697</v>
      </c>
      <c r="DT37" s="65"/>
      <c r="DU37" s="64">
        <f t="shared" si="10"/>
        <v>2423.4881557571362</v>
      </c>
      <c r="DV37" s="66">
        <f t="shared" si="144"/>
        <v>596.35070707070713</v>
      </c>
      <c r="DW37" s="66"/>
      <c r="DX37" s="66">
        <f t="shared" si="68"/>
        <v>178.90521212121214</v>
      </c>
      <c r="DY37" s="67">
        <f t="shared" si="11"/>
        <v>775.25591919191925</v>
      </c>
      <c r="DZ37" s="67">
        <f t="shared" si="12"/>
        <v>3198.7440749490552</v>
      </c>
      <c r="EA37" s="68">
        <f t="shared" si="183"/>
        <v>1011.0259250509453</v>
      </c>
      <c r="EB37" s="209">
        <v>19440.28</v>
      </c>
      <c r="EC37" s="209">
        <v>14391.39</v>
      </c>
      <c r="ED37" s="209">
        <v>0</v>
      </c>
      <c r="EE37" s="209">
        <v>290</v>
      </c>
      <c r="EF37" s="209">
        <v>0</v>
      </c>
      <c r="EG37" s="209">
        <v>0</v>
      </c>
      <c r="EH37" s="209">
        <v>0</v>
      </c>
      <c r="EI37" s="209">
        <v>45960.05</v>
      </c>
      <c r="EJ37" s="209">
        <v>0</v>
      </c>
      <c r="EK37" s="209">
        <v>0</v>
      </c>
      <c r="EL37" s="209">
        <v>58567.14</v>
      </c>
      <c r="EM37" s="178">
        <f t="shared" si="184"/>
        <v>21514.58</v>
      </c>
      <c r="EN37" s="210">
        <v>4771</v>
      </c>
      <c r="EO37" s="181" t="s">
        <v>277</v>
      </c>
      <c r="EP37" s="212">
        <f t="shared" si="70"/>
        <v>80081.72</v>
      </c>
      <c r="EQ37" s="209">
        <v>1618.23</v>
      </c>
      <c r="ER37" s="209">
        <v>1052.7</v>
      </c>
      <c r="ES37" s="209">
        <v>0</v>
      </c>
      <c r="ET37" s="209">
        <v>12.2</v>
      </c>
      <c r="EU37" s="209">
        <v>0</v>
      </c>
      <c r="EV37" s="209">
        <v>0</v>
      </c>
      <c r="EW37" s="209">
        <v>0</v>
      </c>
      <c r="EX37" s="209">
        <v>1350</v>
      </c>
      <c r="EY37" s="209">
        <v>0</v>
      </c>
      <c r="EZ37" s="209">
        <v>0</v>
      </c>
      <c r="FA37" s="64">
        <f t="shared" si="185"/>
        <v>4033.13</v>
      </c>
      <c r="FB37" s="65">
        <v>566.19999999999993</v>
      </c>
      <c r="FC37" s="65">
        <v>93.333333333333329</v>
      </c>
      <c r="FD37" s="65">
        <f t="shared" si="72"/>
        <v>653.72939637132049</v>
      </c>
      <c r="FE37" s="65">
        <f t="shared" si="73"/>
        <v>558.86794985840004</v>
      </c>
      <c r="FF37" s="65">
        <v>1279.4567857142858</v>
      </c>
      <c r="FG37" s="65">
        <v>20</v>
      </c>
      <c r="FH37" s="65">
        <f t="shared" si="75"/>
        <v>140.93333333333334</v>
      </c>
      <c r="FI37" s="65">
        <v>5</v>
      </c>
      <c r="FJ37" s="65">
        <f t="shared" si="145"/>
        <v>424.68019607843132</v>
      </c>
      <c r="FK37" s="65"/>
      <c r="FL37" s="64">
        <f t="shared" si="14"/>
        <v>3742.2009946891048</v>
      </c>
      <c r="FM37" s="66">
        <f t="shared" si="146"/>
        <v>664.41901960784321</v>
      </c>
      <c r="FN37" s="66"/>
      <c r="FO37" s="66">
        <f t="shared" si="76"/>
        <v>199.32570588235296</v>
      </c>
      <c r="FP37" s="67">
        <f t="shared" si="186"/>
        <v>863.74472549019617</v>
      </c>
      <c r="FQ37" s="67">
        <f t="shared" si="187"/>
        <v>4605.9457201793011</v>
      </c>
      <c r="FR37" s="68">
        <f t="shared" si="188"/>
        <v>-572.81572017930102</v>
      </c>
      <c r="FS37" s="209">
        <v>16639.48</v>
      </c>
      <c r="FT37" s="209">
        <v>15956.98</v>
      </c>
      <c r="FU37" s="209">
        <v>0</v>
      </c>
      <c r="FV37" s="209">
        <v>60</v>
      </c>
      <c r="FW37" s="209">
        <v>0</v>
      </c>
      <c r="FX37" s="209">
        <v>0</v>
      </c>
      <c r="FY37" s="209">
        <v>0</v>
      </c>
      <c r="FZ37" s="209">
        <v>49483.68</v>
      </c>
      <c r="GA37" s="209">
        <v>0</v>
      </c>
      <c r="GB37" s="209">
        <v>0</v>
      </c>
      <c r="GC37" s="209">
        <v>60594.99</v>
      </c>
      <c r="GD37" s="178">
        <f t="shared" si="189"/>
        <v>21545.15</v>
      </c>
      <c r="GE37" s="210">
        <v>5018</v>
      </c>
      <c r="GF37" s="181" t="s">
        <v>277</v>
      </c>
      <c r="GG37" s="64">
        <f t="shared" si="190"/>
        <v>82140.14</v>
      </c>
      <c r="GH37" s="209">
        <v>1385.08</v>
      </c>
      <c r="GI37" s="209">
        <v>1167.22</v>
      </c>
      <c r="GJ37" s="209">
        <v>0</v>
      </c>
      <c r="GK37" s="209">
        <v>2.52</v>
      </c>
      <c r="GL37" s="209">
        <v>0</v>
      </c>
      <c r="GM37" s="209">
        <v>0</v>
      </c>
      <c r="GN37" s="209">
        <v>0</v>
      </c>
      <c r="GO37" s="209">
        <v>1550</v>
      </c>
      <c r="GP37" s="209">
        <v>0</v>
      </c>
      <c r="GQ37" s="209">
        <v>0</v>
      </c>
      <c r="GR37" s="211">
        <f t="shared" si="79"/>
        <v>4104.82</v>
      </c>
      <c r="GS37" s="65">
        <v>566.19999999999993</v>
      </c>
      <c r="GT37" s="65">
        <v>93.333333333333329</v>
      </c>
      <c r="GU37" s="65">
        <f t="shared" si="80"/>
        <v>671.46790587915098</v>
      </c>
      <c r="GV37" s="65">
        <f t="shared" si="81"/>
        <v>634.98094612779937</v>
      </c>
      <c r="GW37" s="65">
        <v>1279.4567857142858</v>
      </c>
      <c r="GX37" s="65">
        <v>20</v>
      </c>
      <c r="GY37" s="65">
        <f t="shared" si="83"/>
        <v>184.90588235294118</v>
      </c>
      <c r="GZ37" s="65">
        <v>5</v>
      </c>
      <c r="HA37" s="65">
        <f t="shared" si="147"/>
        <v>358.47794117647061</v>
      </c>
      <c r="HB37" s="65"/>
      <c r="HC37" s="64">
        <f t="shared" si="191"/>
        <v>3813.8227945839812</v>
      </c>
      <c r="HD37" s="66">
        <f t="shared" si="148"/>
        <v>866.92019607843133</v>
      </c>
      <c r="HE37" s="66"/>
      <c r="HF37" s="66">
        <f t="shared" si="84"/>
        <v>260.07605882352937</v>
      </c>
      <c r="HG37" s="67">
        <f t="shared" si="19"/>
        <v>1126.9962549019606</v>
      </c>
      <c r="HH37" s="67">
        <f t="shared" si="20"/>
        <v>4940.8190494859418</v>
      </c>
      <c r="HI37" s="68">
        <f t="shared" si="192"/>
        <v>-835.99904948594212</v>
      </c>
      <c r="HJ37" s="205">
        <v>20791.82</v>
      </c>
      <c r="HK37" s="205">
        <v>16918.72</v>
      </c>
      <c r="HL37" s="205">
        <v>0</v>
      </c>
      <c r="HM37" s="205">
        <v>245</v>
      </c>
      <c r="HN37" s="205">
        <v>0</v>
      </c>
      <c r="HO37" s="205">
        <v>0</v>
      </c>
      <c r="HP37" s="205">
        <v>0</v>
      </c>
      <c r="HQ37" s="205">
        <v>52230.7</v>
      </c>
      <c r="HR37" s="205">
        <v>0</v>
      </c>
      <c r="HS37" s="205">
        <v>0</v>
      </c>
      <c r="HT37" s="205">
        <v>63585.86</v>
      </c>
      <c r="HU37" s="178">
        <f t="shared" si="193"/>
        <v>26600.37999999999</v>
      </c>
      <c r="HV37" s="206">
        <v>5420</v>
      </c>
      <c r="HW37" s="181" t="s">
        <v>277</v>
      </c>
      <c r="HX37" s="64">
        <f t="shared" si="194"/>
        <v>90186.239999999991</v>
      </c>
      <c r="HY37" s="205">
        <v>1730.73</v>
      </c>
      <c r="HZ37" s="205">
        <v>1237.57</v>
      </c>
      <c r="IA37" s="205">
        <v>0</v>
      </c>
      <c r="IB37" s="205">
        <v>10.3</v>
      </c>
      <c r="IC37" s="205">
        <v>0</v>
      </c>
      <c r="ID37" s="205">
        <v>0</v>
      </c>
      <c r="IE37" s="205">
        <v>0</v>
      </c>
      <c r="IF37" s="205">
        <v>1550</v>
      </c>
      <c r="IG37" s="205">
        <v>0</v>
      </c>
      <c r="IH37" s="205">
        <v>0</v>
      </c>
      <c r="II37" s="214">
        <v>4528.6000000000004</v>
      </c>
      <c r="IJ37" s="65">
        <v>566.19999999999993</v>
      </c>
      <c r="IK37" s="65">
        <v>93.333333333333329</v>
      </c>
      <c r="IL37" s="65">
        <f t="shared" si="88"/>
        <v>704.3696192784688</v>
      </c>
      <c r="IM37" s="65">
        <f t="shared" si="89"/>
        <v>806.19684017860561</v>
      </c>
      <c r="IN37" s="65">
        <v>1279.4567857142858</v>
      </c>
      <c r="IO37" s="65">
        <v>20</v>
      </c>
      <c r="IP37" s="65">
        <f t="shared" si="91"/>
        <v>232.05714285714285</v>
      </c>
      <c r="IQ37" s="65">
        <v>5</v>
      </c>
      <c r="IR37" s="65">
        <f t="shared" si="149"/>
        <v>445.62857142857143</v>
      </c>
      <c r="IS37" s="65"/>
      <c r="IT37" s="64">
        <f t="shared" si="195"/>
        <v>4152.2422927904081</v>
      </c>
      <c r="IU37" s="66">
        <f t="shared" si="150"/>
        <v>538.79476190476191</v>
      </c>
      <c r="IV37" s="66"/>
      <c r="IW37" s="66">
        <f t="shared" si="92"/>
        <v>161.63842857142856</v>
      </c>
      <c r="IX37" s="67">
        <f t="shared" si="196"/>
        <v>700.43319047619048</v>
      </c>
      <c r="IY37" s="67">
        <f t="shared" si="24"/>
        <v>4852.6754832665983</v>
      </c>
      <c r="IZ37" s="68">
        <f t="shared" si="197"/>
        <v>-324.07548326659798</v>
      </c>
      <c r="JA37" s="209">
        <v>21812.95</v>
      </c>
      <c r="JB37" s="209">
        <v>15776.89</v>
      </c>
      <c r="JC37" s="209">
        <v>0</v>
      </c>
      <c r="JD37" s="209">
        <v>250</v>
      </c>
      <c r="JE37" s="209">
        <v>0</v>
      </c>
      <c r="JF37" s="209">
        <v>0</v>
      </c>
      <c r="JG37" s="209">
        <v>0</v>
      </c>
      <c r="JH37" s="209">
        <v>49501.24</v>
      </c>
      <c r="JI37" s="209">
        <v>0</v>
      </c>
      <c r="JJ37" s="209">
        <v>0</v>
      </c>
      <c r="JK37" s="209">
        <v>65842.59</v>
      </c>
      <c r="JL37" s="178">
        <f t="shared" si="198"/>
        <v>21498.489999999991</v>
      </c>
      <c r="JM37" s="210">
        <v>4883</v>
      </c>
      <c r="JN37" s="181" t="s">
        <v>277</v>
      </c>
      <c r="JO37" s="64">
        <f t="shared" si="199"/>
        <v>87341.079999999987</v>
      </c>
      <c r="JP37" s="209">
        <v>1815.76</v>
      </c>
      <c r="JQ37" s="209">
        <v>1154.05</v>
      </c>
      <c r="JR37" s="209">
        <v>0</v>
      </c>
      <c r="JS37" s="209">
        <v>10.51</v>
      </c>
      <c r="JT37" s="209">
        <v>0</v>
      </c>
      <c r="JU37" s="209">
        <v>0</v>
      </c>
      <c r="JV37" s="209">
        <v>0</v>
      </c>
      <c r="JW37" s="209">
        <v>1550</v>
      </c>
      <c r="JX37" s="209">
        <v>0</v>
      </c>
      <c r="JY37" s="209">
        <v>0</v>
      </c>
      <c r="JZ37" s="211">
        <v>4530.32</v>
      </c>
      <c r="KA37" s="65">
        <v>566.19999999999993</v>
      </c>
      <c r="KB37" s="65">
        <v>93.333333333333329</v>
      </c>
      <c r="KC37" s="65">
        <f t="shared" si="96"/>
        <v>1328.0903211548541</v>
      </c>
      <c r="KD37" s="65">
        <f t="shared" si="97"/>
        <v>723.88788754699567</v>
      </c>
      <c r="KE37" s="65">
        <v>1279.4567857142858</v>
      </c>
      <c r="KF37" s="65">
        <v>20</v>
      </c>
      <c r="KG37" s="65"/>
      <c r="KH37" s="65">
        <v>5</v>
      </c>
      <c r="KI37" s="65">
        <f t="shared" si="151"/>
        <v>543.39953271028037</v>
      </c>
      <c r="KJ37" s="65"/>
      <c r="KK37" s="64">
        <f t="shared" si="200"/>
        <v>4559.367860459749</v>
      </c>
      <c r="KL37" s="66">
        <f t="shared" si="152"/>
        <v>497.32093457943921</v>
      </c>
      <c r="KM37" s="66"/>
      <c r="KN37" s="66">
        <f t="shared" si="99"/>
        <v>149.19628037383177</v>
      </c>
      <c r="KO37" s="67">
        <f t="shared" si="27"/>
        <v>646.51721495327092</v>
      </c>
      <c r="KP37" s="67">
        <f t="shared" si="28"/>
        <v>5205.8850754130199</v>
      </c>
      <c r="KQ37" s="68">
        <f t="shared" si="201"/>
        <v>-675.56507541302017</v>
      </c>
      <c r="KR37" s="209">
        <v>14951.81</v>
      </c>
      <c r="KS37" s="209">
        <v>13575.89</v>
      </c>
      <c r="KT37" s="209">
        <v>0</v>
      </c>
      <c r="KU37" s="209">
        <v>90</v>
      </c>
      <c r="KV37" s="209">
        <v>0</v>
      </c>
      <c r="KW37" s="209">
        <v>0</v>
      </c>
      <c r="KX37" s="209">
        <v>0</v>
      </c>
      <c r="KY37" s="209">
        <v>38571.58</v>
      </c>
      <c r="KZ37" s="209">
        <v>0</v>
      </c>
      <c r="LA37" s="209">
        <v>0</v>
      </c>
      <c r="LB37" s="209">
        <v>67189.279999999999</v>
      </c>
      <c r="LC37" s="178">
        <f t="shared" si="202"/>
        <v>0</v>
      </c>
      <c r="LD37" s="210">
        <v>3687</v>
      </c>
      <c r="LE37" s="181" t="s">
        <v>277</v>
      </c>
      <c r="LF37" s="64">
        <f t="shared" si="203"/>
        <v>67189.279999999999</v>
      </c>
      <c r="LG37" s="209">
        <v>1244.6099999999999</v>
      </c>
      <c r="LH37" s="209">
        <v>993.05</v>
      </c>
      <c r="LI37" s="209">
        <v>0</v>
      </c>
      <c r="LJ37" s="209">
        <v>3.79</v>
      </c>
      <c r="LK37" s="209">
        <v>0</v>
      </c>
      <c r="LL37" s="209">
        <v>0</v>
      </c>
      <c r="LM37" s="209">
        <v>0</v>
      </c>
      <c r="LN37" s="209">
        <v>1550</v>
      </c>
      <c r="LO37" s="209">
        <v>0</v>
      </c>
      <c r="LP37" s="209">
        <v>0</v>
      </c>
      <c r="LQ37" s="211">
        <f t="shared" si="102"/>
        <v>3791.45</v>
      </c>
      <c r="LR37" s="225"/>
      <c r="LS37" s="239"/>
      <c r="LT37" s="65">
        <f t="shared" si="103"/>
        <v>685.00330272563315</v>
      </c>
      <c r="LU37" s="65">
        <f t="shared" si="104"/>
        <v>0</v>
      </c>
      <c r="LV37" s="65">
        <v>1279.4567857142858</v>
      </c>
      <c r="LW37" s="65">
        <v>20</v>
      </c>
      <c r="LX37" s="65"/>
      <c r="LY37" s="65">
        <v>5</v>
      </c>
      <c r="LZ37" s="65">
        <f t="shared" si="153"/>
        <v>508.03738317757012</v>
      </c>
      <c r="MA37" s="65"/>
      <c r="MB37" s="64">
        <f t="shared" si="30"/>
        <v>2497.4974716174893</v>
      </c>
      <c r="MC37" s="66">
        <f t="shared" si="154"/>
        <v>593.54906542056074</v>
      </c>
      <c r="MD37" s="66"/>
      <c r="ME37" s="66">
        <f t="shared" si="106"/>
        <v>178.06471962616823</v>
      </c>
      <c r="MF37" s="67">
        <f t="shared" si="31"/>
        <v>771.61378504672894</v>
      </c>
      <c r="MG37" s="67">
        <f t="shared" si="32"/>
        <v>3269.1112566642182</v>
      </c>
      <c r="MH37" s="68">
        <f t="shared" si="33"/>
        <v>522.3387433357816</v>
      </c>
      <c r="MI37" s="209">
        <v>14330.09</v>
      </c>
      <c r="MJ37" s="209">
        <v>8479.68</v>
      </c>
      <c r="MK37" s="209">
        <v>0</v>
      </c>
      <c r="ML37" s="209">
        <v>10</v>
      </c>
      <c r="MM37" s="209">
        <v>0</v>
      </c>
      <c r="MN37" s="209">
        <v>0</v>
      </c>
      <c r="MO37" s="209">
        <v>0</v>
      </c>
      <c r="MP37" s="209">
        <v>24324.77</v>
      </c>
      <c r="MQ37" s="209">
        <v>0</v>
      </c>
      <c r="MR37" s="209">
        <v>0</v>
      </c>
      <c r="MS37" s="209">
        <v>42209.41</v>
      </c>
      <c r="MT37" s="178">
        <f t="shared" si="217"/>
        <v>4935.1299999999974</v>
      </c>
      <c r="MU37" s="210">
        <v>2599</v>
      </c>
      <c r="MV37" s="181" t="s">
        <v>277</v>
      </c>
      <c r="MW37" s="64">
        <f t="shared" si="204"/>
        <v>47144.54</v>
      </c>
      <c r="MX37" s="209">
        <v>1192.8599999999999</v>
      </c>
      <c r="MY37" s="209">
        <v>620.27</v>
      </c>
      <c r="MZ37" s="209">
        <v>0</v>
      </c>
      <c r="NA37" s="209">
        <v>0.42</v>
      </c>
      <c r="NB37" s="209">
        <v>0</v>
      </c>
      <c r="NC37" s="209">
        <v>0</v>
      </c>
      <c r="ND37" s="209">
        <v>0</v>
      </c>
      <c r="NE37" s="209">
        <v>1550</v>
      </c>
      <c r="NF37" s="209">
        <v>0</v>
      </c>
      <c r="NG37" s="209">
        <v>0</v>
      </c>
      <c r="NH37" s="211">
        <f t="shared" si="109"/>
        <v>3363.55</v>
      </c>
      <c r="NI37" s="235"/>
      <c r="NJ37" s="245"/>
      <c r="NK37" s="65">
        <f t="shared" si="110"/>
        <v>0</v>
      </c>
      <c r="NL37" s="65">
        <f t="shared" si="111"/>
        <v>119.19847663953102</v>
      </c>
      <c r="NM37" s="65">
        <v>1279.4567857142858</v>
      </c>
      <c r="NN37" s="65">
        <v>20</v>
      </c>
      <c r="NO37" s="65"/>
      <c r="NP37" s="65">
        <v>5</v>
      </c>
      <c r="NQ37" s="65">
        <f t="shared" si="155"/>
        <v>469.67889908256882</v>
      </c>
      <c r="NR37" s="65"/>
      <c r="NS37" s="64">
        <f t="shared" si="205"/>
        <v>1893.3341614363858</v>
      </c>
      <c r="NT37" s="66">
        <f t="shared" si="113"/>
        <v>723.04816513761466</v>
      </c>
      <c r="NU37" s="66"/>
      <c r="NV37" s="66">
        <f t="shared" si="114"/>
        <v>216.9144495412844</v>
      </c>
      <c r="NW37" s="67">
        <f t="shared" si="35"/>
        <v>939.96261467889906</v>
      </c>
      <c r="NX37" s="67">
        <f t="shared" si="36"/>
        <v>2833.296776115285</v>
      </c>
      <c r="NY37" s="68">
        <f t="shared" si="206"/>
        <v>530.25322388471523</v>
      </c>
      <c r="NZ37" s="209">
        <v>13776.17</v>
      </c>
      <c r="OA37" s="209">
        <v>11152.61</v>
      </c>
      <c r="OB37" s="209">
        <v>0</v>
      </c>
      <c r="OC37" s="209">
        <v>65</v>
      </c>
      <c r="OD37" s="209">
        <v>0</v>
      </c>
      <c r="OE37" s="209">
        <v>0</v>
      </c>
      <c r="OF37" s="209">
        <v>0</v>
      </c>
      <c r="OG37" s="209">
        <v>29107.77</v>
      </c>
      <c r="OH37" s="209">
        <v>0</v>
      </c>
      <c r="OI37" s="209">
        <v>0</v>
      </c>
      <c r="OJ37" s="209">
        <v>41409.67</v>
      </c>
      <c r="OK37" s="178">
        <f t="shared" si="115"/>
        <v>12691.880000000005</v>
      </c>
      <c r="OL37" s="210">
        <v>3052</v>
      </c>
      <c r="OM37" s="181" t="s">
        <v>277</v>
      </c>
      <c r="ON37" s="64">
        <f t="shared" si="207"/>
        <v>54101.55</v>
      </c>
      <c r="OO37" s="209">
        <v>1146.76</v>
      </c>
      <c r="OP37" s="209">
        <v>815.79</v>
      </c>
      <c r="OQ37" s="209">
        <v>0</v>
      </c>
      <c r="OR37" s="209">
        <v>2.73</v>
      </c>
      <c r="OS37" s="209">
        <v>0</v>
      </c>
      <c r="OT37" s="209">
        <v>0</v>
      </c>
      <c r="OU37" s="209">
        <v>0</v>
      </c>
      <c r="OV37" s="209">
        <v>1550</v>
      </c>
      <c r="OW37" s="209">
        <v>0</v>
      </c>
      <c r="OX37" s="209">
        <v>0</v>
      </c>
      <c r="OY37" s="211">
        <v>3515.28</v>
      </c>
      <c r="OZ37" s="225"/>
      <c r="PA37" s="245"/>
      <c r="PB37" s="65">
        <f t="shared" si="118"/>
        <v>895.41209449995335</v>
      </c>
      <c r="PC37" s="65">
        <f t="shared" si="119"/>
        <v>372.13865898117956</v>
      </c>
      <c r="PD37" s="65">
        <v>1279.4567857142858</v>
      </c>
      <c r="PE37" s="65">
        <v>20</v>
      </c>
      <c r="PF37" s="65">
        <f t="shared" si="121"/>
        <v>32.880000000000003</v>
      </c>
      <c r="PG37" s="65">
        <v>5</v>
      </c>
      <c r="PH37" s="65">
        <f t="shared" si="156"/>
        <v>495.2049090909091</v>
      </c>
      <c r="PI37" s="65"/>
      <c r="PJ37" s="64">
        <f t="shared" si="38"/>
        <v>3100.0924482863279</v>
      </c>
      <c r="PK37" s="66">
        <f t="shared" si="157"/>
        <v>643.25572727272731</v>
      </c>
      <c r="PL37" s="66"/>
      <c r="PM37" s="66">
        <f t="shared" si="122"/>
        <v>192.9767181818182</v>
      </c>
      <c r="PN37" s="67">
        <f t="shared" si="39"/>
        <v>836.23244545454554</v>
      </c>
      <c r="PO37" s="67">
        <f t="shared" si="40"/>
        <v>3936.3248937408734</v>
      </c>
      <c r="PP37" s="68">
        <f t="shared" si="41"/>
        <v>-421.04489374087325</v>
      </c>
      <c r="PQ37" s="209">
        <v>14596</v>
      </c>
      <c r="PR37" s="209">
        <v>9949.34</v>
      </c>
      <c r="PS37" s="209">
        <v>0</v>
      </c>
      <c r="PT37" s="209">
        <v>115</v>
      </c>
      <c r="PU37" s="209">
        <v>0</v>
      </c>
      <c r="PV37" s="209">
        <v>0</v>
      </c>
      <c r="PW37" s="209">
        <v>0</v>
      </c>
      <c r="PX37" s="209">
        <v>30527.33</v>
      </c>
      <c r="PY37" s="209">
        <v>0</v>
      </c>
      <c r="PZ37" s="209">
        <v>0</v>
      </c>
      <c r="QA37" s="209">
        <v>41230.379999999997</v>
      </c>
      <c r="QB37" s="178">
        <f t="shared" si="208"/>
        <v>13957.29</v>
      </c>
      <c r="QC37" s="210">
        <v>3227</v>
      </c>
      <c r="QD37" s="181" t="s">
        <v>277</v>
      </c>
      <c r="QE37" s="64">
        <f t="shared" si="209"/>
        <v>55187.67</v>
      </c>
      <c r="QF37" s="209">
        <v>1214.99</v>
      </c>
      <c r="QG37" s="209">
        <v>727.78</v>
      </c>
      <c r="QH37" s="209">
        <v>0</v>
      </c>
      <c r="QI37" s="209">
        <v>4.84</v>
      </c>
      <c r="QJ37" s="209">
        <v>0</v>
      </c>
      <c r="QK37" s="209">
        <v>0</v>
      </c>
      <c r="QL37" s="209">
        <v>0</v>
      </c>
      <c r="QM37" s="209">
        <v>1550</v>
      </c>
      <c r="QN37" s="209">
        <v>0</v>
      </c>
      <c r="QO37" s="209">
        <v>0</v>
      </c>
      <c r="QP37" s="211">
        <f t="shared" si="125"/>
        <v>3497.6099999999997</v>
      </c>
      <c r="QQ37" s="216">
        <f t="shared" si="218"/>
        <v>566.19999999999993</v>
      </c>
      <c r="QR37" s="245"/>
      <c r="QS37" s="65">
        <f t="shared" si="126"/>
        <v>484.66336095192321</v>
      </c>
      <c r="QT37" s="65">
        <f t="shared" si="127"/>
        <v>254.6848804236231</v>
      </c>
      <c r="QU37" s="65">
        <v>1279.4567857142858</v>
      </c>
      <c r="QV37" s="65">
        <v>20</v>
      </c>
      <c r="QW37" s="65">
        <f t="shared" si="129"/>
        <v>18.861818181818183</v>
      </c>
      <c r="QX37" s="65">
        <v>5</v>
      </c>
      <c r="QY37" s="65">
        <f t="shared" si="158"/>
        <v>428.14772727272725</v>
      </c>
      <c r="QZ37" s="65"/>
      <c r="RA37" s="64">
        <f t="shared" si="210"/>
        <v>3057.0145725443772</v>
      </c>
      <c r="RB37" s="66">
        <f t="shared" si="130"/>
        <v>619.2640909090909</v>
      </c>
      <c r="RC37" s="66"/>
      <c r="RD37" s="66">
        <f t="shared" si="131"/>
        <v>185.77922727272727</v>
      </c>
      <c r="RE37" s="67">
        <f t="shared" si="43"/>
        <v>805.04331818181822</v>
      </c>
      <c r="RF37" s="67">
        <f t="shared" si="44"/>
        <v>3862.0578907261952</v>
      </c>
      <c r="RG37" s="68">
        <f t="shared" si="45"/>
        <v>-364.44789072619551</v>
      </c>
      <c r="RH37" s="205">
        <v>17571.259999999998</v>
      </c>
      <c r="RI37" s="205">
        <v>13281.88</v>
      </c>
      <c r="RJ37" s="205">
        <v>0</v>
      </c>
      <c r="RK37" s="205">
        <v>50</v>
      </c>
      <c r="RL37" s="205">
        <v>0</v>
      </c>
      <c r="RM37" s="205">
        <v>0</v>
      </c>
      <c r="RN37" s="205">
        <v>0</v>
      </c>
      <c r="RO37" s="205">
        <v>39999.919999999998</v>
      </c>
      <c r="RP37" s="205">
        <v>0</v>
      </c>
      <c r="RQ37" s="205">
        <v>0</v>
      </c>
      <c r="RR37" s="205">
        <v>53591.76</v>
      </c>
      <c r="RS37" s="178">
        <f t="shared" si="211"/>
        <v>17311.299999999996</v>
      </c>
      <c r="RT37" s="206">
        <v>3857</v>
      </c>
      <c r="RU37" s="181" t="s">
        <v>277</v>
      </c>
      <c r="RV37" s="64">
        <f t="shared" si="212"/>
        <v>70903.06</v>
      </c>
      <c r="RW37" s="209">
        <v>1462.65</v>
      </c>
      <c r="RX37" s="209">
        <v>971.54</v>
      </c>
      <c r="RY37" s="209">
        <v>0</v>
      </c>
      <c r="RZ37" s="209">
        <v>2.1</v>
      </c>
      <c r="SA37" s="209">
        <v>0</v>
      </c>
      <c r="SB37" s="209">
        <v>0</v>
      </c>
      <c r="SC37" s="209">
        <v>0</v>
      </c>
      <c r="SD37" s="209">
        <v>1550</v>
      </c>
      <c r="SE37" s="209">
        <v>0</v>
      </c>
      <c r="SF37" s="209">
        <v>0</v>
      </c>
      <c r="SG37" s="211">
        <v>3986.29</v>
      </c>
      <c r="SH37" s="216">
        <f t="shared" si="219"/>
        <v>566.19999999999993</v>
      </c>
      <c r="SI37" s="245"/>
      <c r="SJ37" s="65">
        <f t="shared" si="134"/>
        <v>526.64119041098616</v>
      </c>
      <c r="SK37" s="65">
        <f t="shared" si="135"/>
        <v>373.14974743173883</v>
      </c>
      <c r="SL37" s="65">
        <v>1279.4567857142858</v>
      </c>
      <c r="SM37" s="65">
        <v>20</v>
      </c>
      <c r="SN37" s="65">
        <f t="shared" si="137"/>
        <v>495.92920353982299</v>
      </c>
      <c r="SO37" s="65">
        <v>5</v>
      </c>
      <c r="SP37" s="65">
        <f t="shared" si="159"/>
        <v>428.52876106194691</v>
      </c>
      <c r="SQ37" s="65"/>
      <c r="SR37" s="64">
        <f t="shared" si="213"/>
        <v>3694.9056881587812</v>
      </c>
      <c r="SS37" s="66">
        <f t="shared" si="160"/>
        <v>596.28469026548669</v>
      </c>
      <c r="ST37" s="66"/>
      <c r="SU37" s="66">
        <f t="shared" si="138"/>
        <v>178.885407079646</v>
      </c>
      <c r="SV37" s="67">
        <f t="shared" si="214"/>
        <v>775.17009734513272</v>
      </c>
      <c r="SW37" s="67">
        <f t="shared" si="48"/>
        <v>4470.0757855039137</v>
      </c>
      <c r="SX37" s="68">
        <f t="shared" si="49"/>
        <v>-483.78578550391376</v>
      </c>
      <c r="SY37" s="64">
        <f t="shared" si="139"/>
        <v>887496.75000000023</v>
      </c>
      <c r="SZ37" s="211">
        <f t="shared" si="140"/>
        <v>47346.020000000004</v>
      </c>
      <c r="TA37" s="67">
        <f t="shared" si="141"/>
        <v>47374.067463504791</v>
      </c>
      <c r="TB37" s="68">
        <f t="shared" si="142"/>
        <v>-28.04746350478672</v>
      </c>
      <c r="TC37" s="264"/>
      <c r="TD37" s="265"/>
      <c r="TE37" s="265" t="s">
        <v>508</v>
      </c>
    </row>
    <row r="38" spans="1:526">
      <c r="A38" s="173" t="s">
        <v>34</v>
      </c>
      <c r="B38" s="175" t="s">
        <v>148</v>
      </c>
      <c r="C38" s="181" t="s">
        <v>276</v>
      </c>
      <c r="D38" s="176">
        <v>20541.37</v>
      </c>
      <c r="E38" s="176">
        <v>14754.61</v>
      </c>
      <c r="F38" s="176">
        <v>0</v>
      </c>
      <c r="G38" s="176">
        <v>120</v>
      </c>
      <c r="H38" s="176">
        <v>0</v>
      </c>
      <c r="I38" s="176">
        <v>0</v>
      </c>
      <c r="J38" s="176">
        <v>0</v>
      </c>
      <c r="K38" s="176">
        <v>23762.68</v>
      </c>
      <c r="L38" s="176">
        <v>0</v>
      </c>
      <c r="M38" s="176">
        <v>0</v>
      </c>
      <c r="N38" s="178">
        <v>45904.67</v>
      </c>
      <c r="O38" s="178">
        <f t="shared" si="161"/>
        <v>13273.989999999998</v>
      </c>
      <c r="P38" s="181">
        <v>3032</v>
      </c>
      <c r="Q38" s="64">
        <f t="shared" si="0"/>
        <v>59178.659999999996</v>
      </c>
      <c r="R38" s="178">
        <v>1709.88</v>
      </c>
      <c r="S38" s="178">
        <v>1079.27</v>
      </c>
      <c r="T38" s="178">
        <v>0</v>
      </c>
      <c r="U38" s="178">
        <v>5.05</v>
      </c>
      <c r="V38" s="178">
        <v>0</v>
      </c>
      <c r="W38" s="178">
        <v>0</v>
      </c>
      <c r="X38" s="178">
        <v>0</v>
      </c>
      <c r="Y38" s="178">
        <v>1350</v>
      </c>
      <c r="Z38" s="178">
        <v>0</v>
      </c>
      <c r="AA38" s="178">
        <v>0</v>
      </c>
      <c r="AB38" s="64">
        <f t="shared" si="50"/>
        <v>4144.2000000000007</v>
      </c>
      <c r="AC38" s="220">
        <v>734.13</v>
      </c>
      <c r="AD38" s="217">
        <v>280</v>
      </c>
      <c r="AE38" s="65">
        <f t="shared" si="51"/>
        <v>499.1122011899875</v>
      </c>
      <c r="AF38" s="65">
        <f t="shared" si="177"/>
        <v>355.92631358521578</v>
      </c>
      <c r="AG38" s="65"/>
      <c r="AH38" s="65">
        <v>20</v>
      </c>
      <c r="AI38" s="65"/>
      <c r="AJ38" s="65">
        <v>5</v>
      </c>
      <c r="AK38" s="65">
        <f t="shared" si="178"/>
        <v>411.38684210526316</v>
      </c>
      <c r="AL38" s="65"/>
      <c r="AM38" s="64">
        <f t="shared" si="2"/>
        <v>2305.5553568804662</v>
      </c>
      <c r="AN38" s="66">
        <f t="shared" si="179"/>
        <v>645.10084210526315</v>
      </c>
      <c r="AO38" s="66">
        <v>0</v>
      </c>
      <c r="AP38" s="66">
        <f t="shared" si="54"/>
        <v>193.53025263157895</v>
      </c>
      <c r="AQ38" s="67">
        <f t="shared" si="3"/>
        <v>838.6310947368421</v>
      </c>
      <c r="AR38" s="67">
        <f t="shared" si="4"/>
        <v>3144.1864516173082</v>
      </c>
      <c r="AS38" s="68">
        <f t="shared" si="5"/>
        <v>1000.0135483826925</v>
      </c>
      <c r="AT38" s="205">
        <v>17495.62</v>
      </c>
      <c r="AU38" s="205">
        <v>12820.91</v>
      </c>
      <c r="AV38" s="205">
        <v>0</v>
      </c>
      <c r="AW38" s="205">
        <v>5</v>
      </c>
      <c r="AX38" s="207">
        <v>0</v>
      </c>
      <c r="AY38" s="207">
        <v>0</v>
      </c>
      <c r="AZ38" s="207">
        <v>0</v>
      </c>
      <c r="BA38" s="207">
        <v>20705.14</v>
      </c>
      <c r="BB38" s="207">
        <v>0</v>
      </c>
      <c r="BC38" s="207">
        <v>0</v>
      </c>
      <c r="BD38" s="209">
        <v>37260.58</v>
      </c>
      <c r="BE38" s="178">
        <f t="shared" si="162"/>
        <v>13766.089999999997</v>
      </c>
      <c r="BF38" s="208">
        <v>2682</v>
      </c>
      <c r="BG38" s="181" t="s">
        <v>276</v>
      </c>
      <c r="BH38" s="64">
        <f t="shared" si="56"/>
        <v>51026.67</v>
      </c>
      <c r="BI38" s="205">
        <v>1456.35</v>
      </c>
      <c r="BJ38" s="205">
        <v>937.83</v>
      </c>
      <c r="BK38" s="205">
        <v>0</v>
      </c>
      <c r="BL38" s="205">
        <v>0.21</v>
      </c>
      <c r="BM38" s="205">
        <v>0</v>
      </c>
      <c r="BN38" s="205">
        <v>0</v>
      </c>
      <c r="BO38" s="205">
        <v>0</v>
      </c>
      <c r="BP38" s="205">
        <v>1350</v>
      </c>
      <c r="BQ38" s="205">
        <v>0</v>
      </c>
      <c r="BR38" s="205">
        <v>0</v>
      </c>
      <c r="BS38" s="64">
        <f t="shared" si="57"/>
        <v>3744.39</v>
      </c>
      <c r="BT38" s="220">
        <v>734.13</v>
      </c>
      <c r="BU38" s="217">
        <v>280</v>
      </c>
      <c r="BV38" s="65">
        <f t="shared" si="58"/>
        <v>408.66343078253715</v>
      </c>
      <c r="BW38" s="65">
        <f t="shared" si="59"/>
        <v>311.33336795089656</v>
      </c>
      <c r="BX38" s="65"/>
      <c r="BY38" s="65">
        <v>20</v>
      </c>
      <c r="BZ38" s="65"/>
      <c r="CA38" s="65">
        <v>5</v>
      </c>
      <c r="CB38" s="65">
        <f t="shared" si="180"/>
        <v>391.015625</v>
      </c>
      <c r="CC38" s="65"/>
      <c r="CD38" s="64">
        <f t="shared" si="6"/>
        <v>2150.1424237334336</v>
      </c>
      <c r="CE38" s="66">
        <f t="shared" si="61"/>
        <v>665.21208333333334</v>
      </c>
      <c r="CF38" s="66"/>
      <c r="CG38" s="66">
        <f t="shared" si="62"/>
        <v>199.563625</v>
      </c>
      <c r="CH38" s="67">
        <f t="shared" si="7"/>
        <v>864.77570833333334</v>
      </c>
      <c r="CI38" s="67">
        <f t="shared" si="8"/>
        <v>3014.9181320667667</v>
      </c>
      <c r="CJ38" s="68">
        <f t="shared" si="9"/>
        <v>729.47186793323317</v>
      </c>
      <c r="CK38" s="209">
        <v>24907.84</v>
      </c>
      <c r="CL38" s="209">
        <v>14535.04</v>
      </c>
      <c r="CM38" s="209">
        <v>0</v>
      </c>
      <c r="CN38" s="209">
        <v>55</v>
      </c>
      <c r="CO38" s="209">
        <v>0</v>
      </c>
      <c r="CP38" s="209">
        <v>0</v>
      </c>
      <c r="CQ38" s="209">
        <v>0</v>
      </c>
      <c r="CR38" s="209">
        <v>26706.86</v>
      </c>
      <c r="CS38" s="209">
        <v>0</v>
      </c>
      <c r="CT38" s="207">
        <v>0</v>
      </c>
      <c r="CU38" s="209">
        <v>49377.97</v>
      </c>
      <c r="CV38" s="178">
        <f t="shared" si="181"/>
        <v>16826.770000000004</v>
      </c>
      <c r="CW38" s="210">
        <v>3257</v>
      </c>
      <c r="CX38" s="181" t="s">
        <v>276</v>
      </c>
      <c r="CY38" s="64">
        <f t="shared" si="182"/>
        <v>66204.740000000005</v>
      </c>
      <c r="CZ38" s="209">
        <v>2073.36</v>
      </c>
      <c r="DA38" s="209">
        <v>1063.21</v>
      </c>
      <c r="DB38" s="209">
        <v>0</v>
      </c>
      <c r="DC38" s="209">
        <v>2.31</v>
      </c>
      <c r="DD38" s="209">
        <v>0</v>
      </c>
      <c r="DE38" s="209">
        <v>0</v>
      </c>
      <c r="DF38" s="209">
        <v>0</v>
      </c>
      <c r="DG38" s="209">
        <v>1350</v>
      </c>
      <c r="DH38" s="209">
        <v>0</v>
      </c>
      <c r="DI38" s="209">
        <v>0</v>
      </c>
      <c r="DJ38" s="211">
        <f t="shared" si="215"/>
        <v>4488.88</v>
      </c>
      <c r="DK38" s="65">
        <v>734.13</v>
      </c>
      <c r="DL38" s="65">
        <v>280</v>
      </c>
      <c r="DM38" s="65">
        <f t="shared" si="66"/>
        <v>536.80754342713374</v>
      </c>
      <c r="DN38" s="65">
        <f t="shared" si="67"/>
        <v>478.66027873509665</v>
      </c>
      <c r="DO38" s="65"/>
      <c r="DP38" s="65">
        <v>20</v>
      </c>
      <c r="DQ38" s="65"/>
      <c r="DR38" s="65">
        <v>5</v>
      </c>
      <c r="DS38" s="65">
        <f t="shared" si="216"/>
        <v>428.469696969697</v>
      </c>
      <c r="DT38" s="65"/>
      <c r="DU38" s="64">
        <f t="shared" si="10"/>
        <v>2483.0675191319274</v>
      </c>
      <c r="DV38" s="66">
        <f t="shared" si="144"/>
        <v>596.35070707070713</v>
      </c>
      <c r="DW38" s="66"/>
      <c r="DX38" s="66">
        <f t="shared" si="68"/>
        <v>178.90521212121214</v>
      </c>
      <c r="DY38" s="67">
        <f t="shared" si="11"/>
        <v>775.25591919191925</v>
      </c>
      <c r="DZ38" s="67">
        <f t="shared" si="12"/>
        <v>3258.3234383238469</v>
      </c>
      <c r="EA38" s="68">
        <f t="shared" si="183"/>
        <v>1230.5565616761533</v>
      </c>
      <c r="EB38" s="209">
        <v>27830.26</v>
      </c>
      <c r="EC38" s="209">
        <v>17004.599999999999</v>
      </c>
      <c r="ED38" s="209">
        <v>0</v>
      </c>
      <c r="EE38" s="209">
        <v>250</v>
      </c>
      <c r="EF38" s="209">
        <v>0</v>
      </c>
      <c r="EG38" s="209">
        <v>0</v>
      </c>
      <c r="EH38" s="209">
        <v>0</v>
      </c>
      <c r="EI38" s="209">
        <v>27112.15</v>
      </c>
      <c r="EJ38" s="209">
        <v>0</v>
      </c>
      <c r="EK38" s="209">
        <v>0</v>
      </c>
      <c r="EL38" s="209">
        <v>55443.360000000001</v>
      </c>
      <c r="EM38" s="178">
        <f t="shared" si="184"/>
        <v>16753.650000000009</v>
      </c>
      <c r="EN38" s="210">
        <v>3496</v>
      </c>
      <c r="EO38" s="181" t="s">
        <v>276</v>
      </c>
      <c r="EP38" s="212">
        <f t="shared" si="70"/>
        <v>72197.010000000009</v>
      </c>
      <c r="EQ38" s="209">
        <v>2316.63</v>
      </c>
      <c r="ER38" s="209">
        <v>1243.8599999999999</v>
      </c>
      <c r="ES38" s="209">
        <v>0</v>
      </c>
      <c r="ET38" s="209">
        <v>10.51</v>
      </c>
      <c r="EU38" s="209">
        <v>0</v>
      </c>
      <c r="EV38" s="209">
        <v>0</v>
      </c>
      <c r="EW38" s="209">
        <v>0</v>
      </c>
      <c r="EX38" s="209">
        <v>1350</v>
      </c>
      <c r="EY38" s="209">
        <v>0</v>
      </c>
      <c r="EZ38" s="209">
        <v>0</v>
      </c>
      <c r="FA38" s="64">
        <f t="shared" si="185"/>
        <v>4921</v>
      </c>
      <c r="FB38" s="220">
        <v>734.13</v>
      </c>
      <c r="FC38" s="217">
        <v>280</v>
      </c>
      <c r="FD38" s="65">
        <f t="shared" si="72"/>
        <v>618.86160508431556</v>
      </c>
      <c r="FE38" s="65">
        <f t="shared" si="73"/>
        <v>435.19687710125828</v>
      </c>
      <c r="FF38" s="65"/>
      <c r="FG38" s="65">
        <v>20</v>
      </c>
      <c r="FH38" s="65">
        <f t="shared" si="75"/>
        <v>140.93333333333334</v>
      </c>
      <c r="FI38" s="65">
        <v>5</v>
      </c>
      <c r="FJ38" s="65">
        <f t="shared" si="145"/>
        <v>424.68019607843132</v>
      </c>
      <c r="FK38" s="65"/>
      <c r="FL38" s="64">
        <f t="shared" si="14"/>
        <v>2658.8020115973386</v>
      </c>
      <c r="FM38" s="66">
        <f t="shared" si="146"/>
        <v>664.41901960784321</v>
      </c>
      <c r="FN38" s="66"/>
      <c r="FO38" s="66">
        <f t="shared" si="76"/>
        <v>199.32570588235296</v>
      </c>
      <c r="FP38" s="67">
        <f t="shared" si="186"/>
        <v>863.74472549019617</v>
      </c>
      <c r="FQ38" s="67">
        <f t="shared" si="187"/>
        <v>3522.5467370875349</v>
      </c>
      <c r="FR38" s="68">
        <f t="shared" si="188"/>
        <v>1398.4532629124651</v>
      </c>
      <c r="FS38" s="209">
        <v>29514.7</v>
      </c>
      <c r="FT38" s="209">
        <v>20438.48</v>
      </c>
      <c r="FU38" s="209">
        <v>0</v>
      </c>
      <c r="FV38" s="209">
        <v>125</v>
      </c>
      <c r="FW38" s="209">
        <v>0</v>
      </c>
      <c r="FX38" s="209">
        <v>0</v>
      </c>
      <c r="FY38" s="209">
        <v>0</v>
      </c>
      <c r="FZ38" s="209">
        <v>29948.03</v>
      </c>
      <c r="GA38" s="209">
        <v>0</v>
      </c>
      <c r="GB38" s="209">
        <v>0</v>
      </c>
      <c r="GC38" s="209">
        <v>60499.73</v>
      </c>
      <c r="GD38" s="178">
        <f t="shared" si="189"/>
        <v>19526.479999999989</v>
      </c>
      <c r="GE38" s="210">
        <v>3880</v>
      </c>
      <c r="GF38" s="181" t="s">
        <v>276</v>
      </c>
      <c r="GG38" s="64">
        <f t="shared" si="190"/>
        <v>80026.209999999992</v>
      </c>
      <c r="GH38" s="209">
        <v>2456.84</v>
      </c>
      <c r="GI38" s="209">
        <v>1495.04</v>
      </c>
      <c r="GJ38" s="209">
        <v>0</v>
      </c>
      <c r="GK38" s="209">
        <v>5.26</v>
      </c>
      <c r="GL38" s="209">
        <v>0</v>
      </c>
      <c r="GM38" s="209">
        <v>0</v>
      </c>
      <c r="GN38" s="209">
        <v>0</v>
      </c>
      <c r="GO38" s="209">
        <v>1550</v>
      </c>
      <c r="GP38" s="209">
        <v>0</v>
      </c>
      <c r="GQ38" s="209">
        <v>0</v>
      </c>
      <c r="GR38" s="211">
        <f t="shared" si="79"/>
        <v>5507.14</v>
      </c>
      <c r="GS38" s="220">
        <v>734.13</v>
      </c>
      <c r="GT38" s="217">
        <v>280</v>
      </c>
      <c r="GU38" s="65">
        <f t="shared" si="80"/>
        <v>670.41230651831188</v>
      </c>
      <c r="GV38" s="65">
        <f t="shared" si="81"/>
        <v>575.48648976431093</v>
      </c>
      <c r="GW38" s="65"/>
      <c r="GX38" s="65">
        <v>20</v>
      </c>
      <c r="GY38" s="65">
        <f t="shared" si="83"/>
        <v>184.90588235294118</v>
      </c>
      <c r="GZ38" s="65">
        <v>5</v>
      </c>
      <c r="HA38" s="65">
        <f t="shared" si="147"/>
        <v>358.47794117647061</v>
      </c>
      <c r="HB38" s="65"/>
      <c r="HC38" s="64">
        <f t="shared" si="191"/>
        <v>2828.4126198120348</v>
      </c>
      <c r="HD38" s="66">
        <f t="shared" si="148"/>
        <v>866.92019607843133</v>
      </c>
      <c r="HE38" s="66"/>
      <c r="HF38" s="66">
        <f t="shared" si="84"/>
        <v>260.07605882352937</v>
      </c>
      <c r="HG38" s="67">
        <f t="shared" si="19"/>
        <v>1126.9962549019606</v>
      </c>
      <c r="HH38" s="67">
        <f t="shared" si="20"/>
        <v>3955.4088747139954</v>
      </c>
      <c r="HI38" s="68">
        <f t="shared" si="192"/>
        <v>1551.731125286005</v>
      </c>
      <c r="HJ38" s="205">
        <v>34770.26</v>
      </c>
      <c r="HK38" s="205">
        <v>18995.93</v>
      </c>
      <c r="HL38" s="205">
        <v>0</v>
      </c>
      <c r="HM38" s="205">
        <v>0</v>
      </c>
      <c r="HN38" s="205">
        <v>0</v>
      </c>
      <c r="HO38" s="205">
        <v>0</v>
      </c>
      <c r="HP38" s="205">
        <v>0</v>
      </c>
      <c r="HQ38" s="205">
        <v>25437.09</v>
      </c>
      <c r="HR38" s="205">
        <v>0</v>
      </c>
      <c r="HS38" s="205">
        <v>0</v>
      </c>
      <c r="HT38" s="205">
        <v>60262.79</v>
      </c>
      <c r="HU38" s="178">
        <f t="shared" si="193"/>
        <v>18940.489999999998</v>
      </c>
      <c r="HV38" s="206">
        <v>3733</v>
      </c>
      <c r="HW38" s="181" t="s">
        <v>276</v>
      </c>
      <c r="HX38" s="64">
        <f t="shared" si="194"/>
        <v>79203.28</v>
      </c>
      <c r="HY38" s="205">
        <v>2894.31</v>
      </c>
      <c r="HZ38" s="205">
        <v>1389.52</v>
      </c>
      <c r="IA38" s="205">
        <v>0</v>
      </c>
      <c r="IB38" s="205">
        <v>0</v>
      </c>
      <c r="IC38" s="205">
        <v>0</v>
      </c>
      <c r="ID38" s="205">
        <v>0</v>
      </c>
      <c r="IE38" s="205">
        <v>0</v>
      </c>
      <c r="IF38" s="205">
        <v>1550</v>
      </c>
      <c r="IG38" s="205">
        <v>0</v>
      </c>
      <c r="IH38" s="205">
        <v>0</v>
      </c>
      <c r="II38" s="214">
        <v>5833.83</v>
      </c>
      <c r="IJ38" s="220">
        <v>734.13</v>
      </c>
      <c r="IK38" s="217">
        <v>280</v>
      </c>
      <c r="IL38" s="65">
        <f t="shared" si="88"/>
        <v>667.55845480360438</v>
      </c>
      <c r="IM38" s="65">
        <f t="shared" si="89"/>
        <v>574.04304710814222</v>
      </c>
      <c r="IN38" s="65"/>
      <c r="IO38" s="65">
        <v>20</v>
      </c>
      <c r="IP38" s="65">
        <f t="shared" si="91"/>
        <v>232.05714285714285</v>
      </c>
      <c r="IQ38" s="65">
        <v>5</v>
      </c>
      <c r="IR38" s="65">
        <f t="shared" si="149"/>
        <v>445.62857142857143</v>
      </c>
      <c r="IS38" s="65"/>
      <c r="IT38" s="64">
        <f t="shared" si="195"/>
        <v>2958.4172161974611</v>
      </c>
      <c r="IU38" s="66">
        <f t="shared" si="150"/>
        <v>538.79476190476191</v>
      </c>
      <c r="IV38" s="66"/>
      <c r="IW38" s="66">
        <f t="shared" si="92"/>
        <v>161.63842857142856</v>
      </c>
      <c r="IX38" s="67">
        <f t="shared" si="196"/>
        <v>700.43319047619048</v>
      </c>
      <c r="IY38" s="67">
        <f t="shared" si="24"/>
        <v>3658.8504066736514</v>
      </c>
      <c r="IZ38" s="68">
        <f t="shared" si="197"/>
        <v>2174.9795933263485</v>
      </c>
      <c r="JA38" s="209">
        <v>44334.35</v>
      </c>
      <c r="JB38" s="209">
        <v>22690.74</v>
      </c>
      <c r="JC38" s="209">
        <v>0</v>
      </c>
      <c r="JD38" s="209">
        <v>30</v>
      </c>
      <c r="JE38" s="209">
        <v>0</v>
      </c>
      <c r="JF38" s="209">
        <v>0</v>
      </c>
      <c r="JG38" s="209">
        <v>0</v>
      </c>
      <c r="JH38" s="209">
        <v>32884.69</v>
      </c>
      <c r="JI38" s="209">
        <v>0</v>
      </c>
      <c r="JJ38" s="209">
        <v>0</v>
      </c>
      <c r="JK38" s="209">
        <v>79823.17</v>
      </c>
      <c r="JL38" s="178">
        <f t="shared" si="198"/>
        <v>20116.61</v>
      </c>
      <c r="JM38" s="210">
        <v>4361</v>
      </c>
      <c r="JN38" s="181" t="s">
        <v>276</v>
      </c>
      <c r="JO38" s="64">
        <f t="shared" si="199"/>
        <v>99939.78</v>
      </c>
      <c r="JP38" s="209">
        <v>3690.46</v>
      </c>
      <c r="JQ38" s="209">
        <v>1659.79</v>
      </c>
      <c r="JR38" s="209">
        <v>0</v>
      </c>
      <c r="JS38" s="209">
        <v>1.26</v>
      </c>
      <c r="JT38" s="209">
        <v>0</v>
      </c>
      <c r="JU38" s="209">
        <v>0</v>
      </c>
      <c r="JV38" s="209">
        <v>0</v>
      </c>
      <c r="JW38" s="209">
        <v>1550</v>
      </c>
      <c r="JX38" s="209">
        <v>0</v>
      </c>
      <c r="JY38" s="209">
        <v>0</v>
      </c>
      <c r="JZ38" s="211">
        <v>6901.51</v>
      </c>
      <c r="KA38" s="220">
        <v>734.13</v>
      </c>
      <c r="KB38" s="217">
        <v>280</v>
      </c>
      <c r="KC38" s="65">
        <f t="shared" si="96"/>
        <v>1610.088234392033</v>
      </c>
      <c r="KD38" s="65">
        <f t="shared" si="97"/>
        <v>677.35781989836391</v>
      </c>
      <c r="KE38" s="65"/>
      <c r="KF38" s="65">
        <v>20</v>
      </c>
      <c r="KG38" s="65"/>
      <c r="KH38" s="65">
        <v>5</v>
      </c>
      <c r="KI38" s="65">
        <f t="shared" si="151"/>
        <v>543.39953271028037</v>
      </c>
      <c r="KJ38" s="65"/>
      <c r="KK38" s="64">
        <f t="shared" si="200"/>
        <v>3869.9755870006775</v>
      </c>
      <c r="KL38" s="66">
        <f t="shared" si="152"/>
        <v>497.32093457943921</v>
      </c>
      <c r="KM38" s="66"/>
      <c r="KN38" s="66">
        <f t="shared" si="99"/>
        <v>149.19628037383177</v>
      </c>
      <c r="KO38" s="67">
        <f t="shared" si="27"/>
        <v>646.51721495327092</v>
      </c>
      <c r="KP38" s="67">
        <f t="shared" si="28"/>
        <v>4516.4928019539484</v>
      </c>
      <c r="KQ38" s="68">
        <f t="shared" si="201"/>
        <v>2385.0171980460518</v>
      </c>
      <c r="KR38" s="209">
        <v>46734.28</v>
      </c>
      <c r="KS38" s="209">
        <v>24671.24</v>
      </c>
      <c r="KT38" s="209">
        <v>0</v>
      </c>
      <c r="KU38" s="209">
        <v>130</v>
      </c>
      <c r="KV38" s="209">
        <v>0</v>
      </c>
      <c r="KW38" s="209">
        <v>0</v>
      </c>
      <c r="KX38" s="209">
        <v>0</v>
      </c>
      <c r="KY38" s="209">
        <v>37973.370000000003</v>
      </c>
      <c r="KZ38" s="209">
        <v>0</v>
      </c>
      <c r="LA38" s="209">
        <v>0</v>
      </c>
      <c r="LB38" s="209">
        <v>84938.97</v>
      </c>
      <c r="LC38" s="178">
        <f t="shared" si="202"/>
        <v>24569.920000000013</v>
      </c>
      <c r="LD38" s="210">
        <v>4603</v>
      </c>
      <c r="LE38" s="181" t="s">
        <v>276</v>
      </c>
      <c r="LF38" s="64">
        <f t="shared" si="203"/>
        <v>109508.89000000001</v>
      </c>
      <c r="LG38" s="209">
        <v>3890.22</v>
      </c>
      <c r="LH38" s="209">
        <v>1804.66</v>
      </c>
      <c r="LI38" s="209">
        <v>0</v>
      </c>
      <c r="LJ38" s="209">
        <v>5.47</v>
      </c>
      <c r="LK38" s="209">
        <v>0</v>
      </c>
      <c r="LL38" s="209">
        <v>0</v>
      </c>
      <c r="LM38" s="209">
        <v>0</v>
      </c>
      <c r="LN38" s="209">
        <v>1550</v>
      </c>
      <c r="LO38" s="209">
        <v>0</v>
      </c>
      <c r="LP38" s="209">
        <v>0</v>
      </c>
      <c r="LQ38" s="211">
        <f t="shared" si="102"/>
        <v>7250.35</v>
      </c>
      <c r="LR38" s="228">
        <v>734.13</v>
      </c>
      <c r="LS38" s="240">
        <v>277.57</v>
      </c>
      <c r="LT38" s="65">
        <f t="shared" si="103"/>
        <v>865.96366235973176</v>
      </c>
      <c r="LU38" s="65">
        <f t="shared" si="104"/>
        <v>731.49913340029525</v>
      </c>
      <c r="LV38" s="65"/>
      <c r="LW38" s="65">
        <v>20</v>
      </c>
      <c r="LX38" s="65"/>
      <c r="LY38" s="65">
        <v>5</v>
      </c>
      <c r="LZ38" s="65">
        <f t="shared" si="153"/>
        <v>508.03738317757012</v>
      </c>
      <c r="MA38" s="65"/>
      <c r="MB38" s="64">
        <f t="shared" si="30"/>
        <v>3142.2001789375972</v>
      </c>
      <c r="MC38" s="66">
        <f t="shared" si="154"/>
        <v>593.54906542056074</v>
      </c>
      <c r="MD38" s="66"/>
      <c r="ME38" s="66">
        <f t="shared" si="106"/>
        <v>178.06471962616823</v>
      </c>
      <c r="MF38" s="67">
        <f t="shared" si="31"/>
        <v>771.61378504672894</v>
      </c>
      <c r="MG38" s="67">
        <f t="shared" si="32"/>
        <v>3913.8139639843262</v>
      </c>
      <c r="MH38" s="68">
        <f t="shared" si="33"/>
        <v>3336.5360360156742</v>
      </c>
      <c r="MI38" s="209">
        <v>32342.83</v>
      </c>
      <c r="MJ38" s="209">
        <v>17645.189999999999</v>
      </c>
      <c r="MK38" s="209">
        <v>0</v>
      </c>
      <c r="ML38" s="209">
        <v>45</v>
      </c>
      <c r="MM38" s="209">
        <v>0</v>
      </c>
      <c r="MN38" s="209">
        <v>0</v>
      </c>
      <c r="MO38" s="209">
        <v>0</v>
      </c>
      <c r="MP38" s="209">
        <v>24624.95</v>
      </c>
      <c r="MQ38" s="209">
        <v>0</v>
      </c>
      <c r="MR38" s="209">
        <v>0</v>
      </c>
      <c r="MS38" s="209">
        <v>59387.87</v>
      </c>
      <c r="MT38" s="178">
        <f t="shared" si="217"/>
        <v>15270.099999999999</v>
      </c>
      <c r="MU38" s="210">
        <v>3358</v>
      </c>
      <c r="MV38" s="181" t="s">
        <v>276</v>
      </c>
      <c r="MW38" s="64">
        <f t="shared" si="204"/>
        <v>74657.97</v>
      </c>
      <c r="MX38" s="209">
        <v>2692.26</v>
      </c>
      <c r="MY38" s="209">
        <v>1290.71</v>
      </c>
      <c r="MZ38" s="209">
        <v>0</v>
      </c>
      <c r="NA38" s="209">
        <v>1.89</v>
      </c>
      <c r="NB38" s="209">
        <v>0</v>
      </c>
      <c r="NC38" s="209">
        <v>0</v>
      </c>
      <c r="ND38" s="209">
        <v>0</v>
      </c>
      <c r="NE38" s="209">
        <v>1550</v>
      </c>
      <c r="NF38" s="209">
        <v>0</v>
      </c>
      <c r="NG38" s="209">
        <v>0</v>
      </c>
      <c r="NH38" s="211">
        <f t="shared" si="109"/>
        <v>5534.8600000000006</v>
      </c>
      <c r="NI38" s="235"/>
      <c r="NJ38" s="240"/>
      <c r="NK38" s="65">
        <f t="shared" si="110"/>
        <v>0</v>
      </c>
      <c r="NL38" s="65">
        <f t="shared" si="111"/>
        <v>368.81959707916582</v>
      </c>
      <c r="NM38" s="65"/>
      <c r="NN38" s="65">
        <v>20</v>
      </c>
      <c r="NO38" s="65"/>
      <c r="NP38" s="65">
        <v>5</v>
      </c>
      <c r="NQ38" s="65">
        <f t="shared" si="155"/>
        <v>469.67889908256882</v>
      </c>
      <c r="NR38" s="65"/>
      <c r="NS38" s="64">
        <f t="shared" si="205"/>
        <v>863.49849616173469</v>
      </c>
      <c r="NT38" s="66">
        <f t="shared" si="113"/>
        <v>723.04816513761466</v>
      </c>
      <c r="NU38" s="66"/>
      <c r="NV38" s="66">
        <f t="shared" si="114"/>
        <v>216.9144495412844</v>
      </c>
      <c r="NW38" s="67">
        <f t="shared" si="35"/>
        <v>939.96261467889906</v>
      </c>
      <c r="NX38" s="67">
        <f t="shared" si="36"/>
        <v>1803.4611108406339</v>
      </c>
      <c r="NY38" s="68">
        <f t="shared" si="206"/>
        <v>3731.3988891593667</v>
      </c>
      <c r="NZ38" s="209">
        <v>28646.03</v>
      </c>
      <c r="OA38" s="209">
        <v>18116.62</v>
      </c>
      <c r="OB38" s="209">
        <v>0</v>
      </c>
      <c r="OC38" s="209">
        <v>160</v>
      </c>
      <c r="OD38" s="209">
        <v>0</v>
      </c>
      <c r="OE38" s="209">
        <v>0</v>
      </c>
      <c r="OF38" s="209">
        <v>0</v>
      </c>
      <c r="OG38" s="209">
        <v>25568.080000000002</v>
      </c>
      <c r="OH38" s="209">
        <v>0</v>
      </c>
      <c r="OI38" s="209">
        <v>0</v>
      </c>
      <c r="OJ38" s="209">
        <v>55579.02</v>
      </c>
      <c r="OK38" s="178">
        <f t="shared" si="115"/>
        <v>16911.71</v>
      </c>
      <c r="OL38" s="210">
        <v>3538</v>
      </c>
      <c r="OM38" s="181" t="s">
        <v>276</v>
      </c>
      <c r="ON38" s="64">
        <f t="shared" si="207"/>
        <v>72490.73</v>
      </c>
      <c r="OO38" s="209">
        <v>2384.54</v>
      </c>
      <c r="OP38" s="209">
        <v>1325.2</v>
      </c>
      <c r="OQ38" s="209">
        <v>0</v>
      </c>
      <c r="OR38" s="209">
        <v>6.73</v>
      </c>
      <c r="OS38" s="209">
        <v>0</v>
      </c>
      <c r="OT38" s="209">
        <v>0</v>
      </c>
      <c r="OU38" s="209">
        <v>0</v>
      </c>
      <c r="OV38" s="209">
        <v>1550</v>
      </c>
      <c r="OW38" s="209">
        <v>0</v>
      </c>
      <c r="OX38" s="209">
        <v>0</v>
      </c>
      <c r="OY38" s="211">
        <v>5266.47</v>
      </c>
      <c r="OZ38" s="226"/>
      <c r="PA38" s="240"/>
      <c r="PB38" s="65">
        <f t="shared" si="118"/>
        <v>1201.7996450697337</v>
      </c>
      <c r="PC38" s="65">
        <f t="shared" si="119"/>
        <v>495.8683095395325</v>
      </c>
      <c r="PD38" s="65"/>
      <c r="PE38" s="65">
        <v>20</v>
      </c>
      <c r="PF38" s="65">
        <f t="shared" si="121"/>
        <v>32.880000000000003</v>
      </c>
      <c r="PG38" s="65">
        <v>5</v>
      </c>
      <c r="PH38" s="65">
        <f t="shared" si="156"/>
        <v>495.2049090909091</v>
      </c>
      <c r="PI38" s="65"/>
      <c r="PJ38" s="64">
        <f t="shared" si="38"/>
        <v>2250.7528637001756</v>
      </c>
      <c r="PK38" s="66">
        <f t="shared" si="157"/>
        <v>643.25572727272731</v>
      </c>
      <c r="PL38" s="66"/>
      <c r="PM38" s="66">
        <f t="shared" si="122"/>
        <v>192.9767181818182</v>
      </c>
      <c r="PN38" s="67">
        <f t="shared" si="39"/>
        <v>836.23244545454554</v>
      </c>
      <c r="PO38" s="67">
        <f t="shared" si="40"/>
        <v>3086.9853091547211</v>
      </c>
      <c r="PP38" s="68">
        <f t="shared" si="41"/>
        <v>2179.4846908452791</v>
      </c>
      <c r="PQ38" s="209">
        <v>25150.59</v>
      </c>
      <c r="PR38" s="209">
        <v>15271.88</v>
      </c>
      <c r="PS38" s="209">
        <v>0</v>
      </c>
      <c r="PT38" s="209">
        <v>60</v>
      </c>
      <c r="PU38" s="209">
        <v>0</v>
      </c>
      <c r="PV38" s="209">
        <v>0</v>
      </c>
      <c r="PW38" s="209">
        <v>0</v>
      </c>
      <c r="PX38" s="209">
        <v>21788.84</v>
      </c>
      <c r="PY38" s="209">
        <v>0</v>
      </c>
      <c r="PZ38" s="209">
        <v>0</v>
      </c>
      <c r="QA38" s="209">
        <v>45823.42</v>
      </c>
      <c r="QB38" s="178">
        <f t="shared" si="208"/>
        <v>16447.89</v>
      </c>
      <c r="QC38" s="210">
        <v>2899</v>
      </c>
      <c r="QD38" s="181" t="s">
        <v>276</v>
      </c>
      <c r="QE38" s="64">
        <f t="shared" si="209"/>
        <v>62271.31</v>
      </c>
      <c r="QF38" s="209">
        <v>2093.5700000000002</v>
      </c>
      <c r="QG38" s="209">
        <v>1117.1099999999999</v>
      </c>
      <c r="QH38" s="209">
        <v>0</v>
      </c>
      <c r="QI38" s="209">
        <v>2.52</v>
      </c>
      <c r="QJ38" s="209">
        <v>0</v>
      </c>
      <c r="QK38" s="209">
        <v>0</v>
      </c>
      <c r="QL38" s="209">
        <v>0</v>
      </c>
      <c r="QM38" s="209">
        <v>1550</v>
      </c>
      <c r="QN38" s="209">
        <v>0</v>
      </c>
      <c r="QO38" s="209">
        <v>0</v>
      </c>
      <c r="QP38" s="211">
        <f t="shared" si="125"/>
        <v>4763.2000000000007</v>
      </c>
      <c r="QQ38" s="249">
        <v>734.13</v>
      </c>
      <c r="QR38" s="240"/>
      <c r="QS38" s="65">
        <f t="shared" si="126"/>
        <v>538.65457333916345</v>
      </c>
      <c r="QT38" s="65">
        <f t="shared" si="127"/>
        <v>300.13196672641362</v>
      </c>
      <c r="QU38" s="65"/>
      <c r="QV38" s="65">
        <v>20</v>
      </c>
      <c r="QW38" s="65">
        <f t="shared" si="129"/>
        <v>18.861818181818183</v>
      </c>
      <c r="QX38" s="65">
        <v>5</v>
      </c>
      <c r="QY38" s="65">
        <f t="shared" si="158"/>
        <v>428.14772727272725</v>
      </c>
      <c r="QZ38" s="65"/>
      <c r="RA38" s="64">
        <f t="shared" si="210"/>
        <v>2044.9260855201223</v>
      </c>
      <c r="RB38" s="66">
        <f t="shared" si="130"/>
        <v>619.2640909090909</v>
      </c>
      <c r="RC38" s="66"/>
      <c r="RD38" s="66">
        <f t="shared" si="131"/>
        <v>185.77922727272727</v>
      </c>
      <c r="RE38" s="67">
        <f t="shared" si="43"/>
        <v>805.04331818181822</v>
      </c>
      <c r="RF38" s="67">
        <f t="shared" si="44"/>
        <v>2849.9694037019408</v>
      </c>
      <c r="RG38" s="68">
        <f t="shared" si="45"/>
        <v>1913.2305962980599</v>
      </c>
      <c r="RH38" s="205">
        <v>34416.57</v>
      </c>
      <c r="RI38" s="205">
        <v>18496</v>
      </c>
      <c r="RJ38" s="205">
        <v>0</v>
      </c>
      <c r="RK38" s="205">
        <v>50</v>
      </c>
      <c r="RL38" s="205">
        <v>0</v>
      </c>
      <c r="RM38" s="205">
        <v>0</v>
      </c>
      <c r="RN38" s="205">
        <v>0</v>
      </c>
      <c r="RO38" s="205">
        <v>33286.54</v>
      </c>
      <c r="RP38" s="205">
        <v>0</v>
      </c>
      <c r="RQ38" s="205">
        <v>0</v>
      </c>
      <c r="RR38" s="205">
        <v>70365.91</v>
      </c>
      <c r="RS38" s="178">
        <f t="shared" si="211"/>
        <v>15883.199999999997</v>
      </c>
      <c r="RT38" s="206">
        <v>3809</v>
      </c>
      <c r="RU38" s="181" t="s">
        <v>276</v>
      </c>
      <c r="RV38" s="64">
        <f t="shared" si="212"/>
        <v>86249.11</v>
      </c>
      <c r="RW38" s="209">
        <v>2864.87</v>
      </c>
      <c r="RX38" s="209">
        <v>1352.95</v>
      </c>
      <c r="RY38" s="209">
        <v>0</v>
      </c>
      <c r="RZ38" s="209">
        <v>2.1</v>
      </c>
      <c r="SA38" s="209">
        <v>0</v>
      </c>
      <c r="SB38" s="209">
        <v>0</v>
      </c>
      <c r="SC38" s="209">
        <v>0</v>
      </c>
      <c r="SD38" s="209">
        <v>1550</v>
      </c>
      <c r="SE38" s="209">
        <v>0</v>
      </c>
      <c r="SF38" s="209">
        <v>0</v>
      </c>
      <c r="SG38" s="211">
        <v>5769.92</v>
      </c>
      <c r="SH38" s="249">
        <v>734.13</v>
      </c>
      <c r="SI38" s="240"/>
      <c r="SJ38" s="65">
        <f t="shared" si="134"/>
        <v>691.47918647852407</v>
      </c>
      <c r="SK38" s="65">
        <f t="shared" si="135"/>
        <v>342.36666618958685</v>
      </c>
      <c r="SL38" s="65"/>
      <c r="SM38" s="65">
        <v>20</v>
      </c>
      <c r="SN38" s="65">
        <f t="shared" si="137"/>
        <v>495.92920353982299</v>
      </c>
      <c r="SO38" s="65">
        <v>5</v>
      </c>
      <c r="SP38" s="65">
        <f t="shared" si="159"/>
        <v>428.52876106194691</v>
      </c>
      <c r="SQ38" s="65"/>
      <c r="SR38" s="64">
        <f t="shared" si="213"/>
        <v>2717.4338172698808</v>
      </c>
      <c r="SS38" s="66">
        <f t="shared" si="160"/>
        <v>596.28469026548669</v>
      </c>
      <c r="ST38" s="66"/>
      <c r="SU38" s="66">
        <f t="shared" si="138"/>
        <v>178.885407079646</v>
      </c>
      <c r="SV38" s="67">
        <f t="shared" si="214"/>
        <v>775.17009734513272</v>
      </c>
      <c r="SW38" s="67">
        <f t="shared" si="48"/>
        <v>3492.6039146150133</v>
      </c>
      <c r="SX38" s="68">
        <f t="shared" si="49"/>
        <v>2277.3160853849868</v>
      </c>
      <c r="SY38" s="64">
        <f t="shared" si="139"/>
        <v>912954.36</v>
      </c>
      <c r="SZ38" s="211">
        <f t="shared" si="140"/>
        <v>64125.75</v>
      </c>
      <c r="TA38" s="67">
        <f t="shared" si="141"/>
        <v>40217.560544733693</v>
      </c>
      <c r="TB38" s="68">
        <f t="shared" si="142"/>
        <v>23908.189455266307</v>
      </c>
      <c r="TC38" s="264"/>
      <c r="TD38" s="265"/>
      <c r="TE38" s="265"/>
    </row>
    <row r="39" spans="1:526">
      <c r="A39" s="173" t="s">
        <v>150</v>
      </c>
      <c r="B39" s="175" t="s">
        <v>151</v>
      </c>
      <c r="C39" s="181" t="s">
        <v>277</v>
      </c>
      <c r="D39" s="176">
        <v>0</v>
      </c>
      <c r="E39" s="176">
        <v>0</v>
      </c>
      <c r="F39" s="176">
        <v>0</v>
      </c>
      <c r="G39" s="176">
        <v>0</v>
      </c>
      <c r="H39" s="176">
        <v>0</v>
      </c>
      <c r="I39" s="176">
        <v>0</v>
      </c>
      <c r="J39" s="176">
        <v>0</v>
      </c>
      <c r="K39" s="176">
        <v>23291.33</v>
      </c>
      <c r="L39" s="176">
        <v>0</v>
      </c>
      <c r="M39" s="176">
        <v>0</v>
      </c>
      <c r="N39" s="178">
        <v>15611.93</v>
      </c>
      <c r="O39" s="178">
        <f t="shared" si="161"/>
        <v>7679.4000000000015</v>
      </c>
      <c r="P39" s="181">
        <v>1468</v>
      </c>
      <c r="Q39" s="64">
        <f t="shared" si="0"/>
        <v>23291.33</v>
      </c>
      <c r="R39" s="178">
        <v>0</v>
      </c>
      <c r="S39" s="178">
        <v>0</v>
      </c>
      <c r="T39" s="178">
        <v>0</v>
      </c>
      <c r="U39" s="178">
        <v>0</v>
      </c>
      <c r="V39" s="178">
        <v>0</v>
      </c>
      <c r="W39" s="178">
        <v>0</v>
      </c>
      <c r="X39" s="178">
        <v>0</v>
      </c>
      <c r="Y39" s="178">
        <v>3750</v>
      </c>
      <c r="Z39" s="178">
        <v>0</v>
      </c>
      <c r="AA39" s="178">
        <v>0</v>
      </c>
      <c r="AB39" s="64">
        <f t="shared" si="50"/>
        <v>3750</v>
      </c>
      <c r="AC39" s="220"/>
      <c r="AD39" s="218">
        <v>147.16999999999999</v>
      </c>
      <c r="AE39" s="65">
        <f t="shared" si="51"/>
        <v>169.74536026778981</v>
      </c>
      <c r="AF39" s="65">
        <f t="shared" si="177"/>
        <v>205.91401172867441</v>
      </c>
      <c r="AG39" s="65"/>
      <c r="AH39" s="65">
        <v>20</v>
      </c>
      <c r="AI39" s="65"/>
      <c r="AJ39" s="65">
        <v>5</v>
      </c>
      <c r="AK39" s="65">
        <f t="shared" si="178"/>
        <v>411.38684210526316</v>
      </c>
      <c r="AL39" s="65"/>
      <c r="AM39" s="64">
        <f t="shared" si="2"/>
        <v>959.21621410172725</v>
      </c>
      <c r="AN39" s="66">
        <f t="shared" si="179"/>
        <v>645.10084210526315</v>
      </c>
      <c r="AO39" s="66">
        <v>0</v>
      </c>
      <c r="AP39" s="66">
        <f t="shared" si="54"/>
        <v>193.53025263157895</v>
      </c>
      <c r="AQ39" s="67">
        <f t="shared" si="3"/>
        <v>838.6310947368421</v>
      </c>
      <c r="AR39" s="67">
        <f t="shared" si="4"/>
        <v>1797.8473088385695</v>
      </c>
      <c r="AS39" s="68">
        <f t="shared" si="5"/>
        <v>1952.1526911614305</v>
      </c>
      <c r="AT39" s="205">
        <v>0</v>
      </c>
      <c r="AU39" s="205">
        <v>0</v>
      </c>
      <c r="AV39" s="205">
        <v>0</v>
      </c>
      <c r="AW39" s="205">
        <v>0</v>
      </c>
      <c r="AX39" s="207">
        <v>0</v>
      </c>
      <c r="AY39" s="207">
        <v>0</v>
      </c>
      <c r="AZ39" s="207">
        <v>0</v>
      </c>
      <c r="BA39" s="207">
        <v>27225.11</v>
      </c>
      <c r="BB39" s="207">
        <v>0</v>
      </c>
      <c r="BC39" s="207">
        <v>0</v>
      </c>
      <c r="BD39" s="209">
        <v>16928.62</v>
      </c>
      <c r="BE39" s="178">
        <f t="shared" si="162"/>
        <v>10296.490000000002</v>
      </c>
      <c r="BF39" s="208">
        <v>1719</v>
      </c>
      <c r="BG39" s="181" t="s">
        <v>277</v>
      </c>
      <c r="BH39" s="64">
        <f t="shared" si="56"/>
        <v>27225.11</v>
      </c>
      <c r="BI39" s="205">
        <v>0</v>
      </c>
      <c r="BJ39" s="205">
        <v>0</v>
      </c>
      <c r="BK39" s="205">
        <v>0</v>
      </c>
      <c r="BL39" s="205">
        <v>0</v>
      </c>
      <c r="BM39" s="205">
        <v>0</v>
      </c>
      <c r="BN39" s="205">
        <v>0</v>
      </c>
      <c r="BO39" s="205">
        <v>0</v>
      </c>
      <c r="BP39" s="205">
        <v>3750</v>
      </c>
      <c r="BQ39" s="205">
        <v>0</v>
      </c>
      <c r="BR39" s="205">
        <v>0</v>
      </c>
      <c r="BS39" s="64">
        <f t="shared" si="57"/>
        <v>3750</v>
      </c>
      <c r="BT39" s="220"/>
      <c r="BU39" s="218">
        <v>147.16999999999999</v>
      </c>
      <c r="BV39" s="65">
        <f t="shared" si="58"/>
        <v>185.6682834141034</v>
      </c>
      <c r="BW39" s="65">
        <f t="shared" si="59"/>
        <v>232.86502629088784</v>
      </c>
      <c r="BX39" s="65"/>
      <c r="BY39" s="65">
        <v>20</v>
      </c>
      <c r="BZ39" s="65"/>
      <c r="CA39" s="65">
        <v>5</v>
      </c>
      <c r="CB39" s="65">
        <f t="shared" si="180"/>
        <v>391.015625</v>
      </c>
      <c r="CC39" s="65"/>
      <c r="CD39" s="64">
        <f t="shared" si="6"/>
        <v>981.71893470499117</v>
      </c>
      <c r="CE39" s="66">
        <f t="shared" si="61"/>
        <v>665.21208333333334</v>
      </c>
      <c r="CF39" s="66"/>
      <c r="CG39" s="66">
        <f t="shared" si="62"/>
        <v>199.563625</v>
      </c>
      <c r="CH39" s="67">
        <f t="shared" si="7"/>
        <v>864.77570833333334</v>
      </c>
      <c r="CI39" s="67">
        <f t="shared" si="8"/>
        <v>1846.4946430383245</v>
      </c>
      <c r="CJ39" s="68">
        <f t="shared" si="9"/>
        <v>1903.5053569616755</v>
      </c>
      <c r="CK39" s="209">
        <v>0</v>
      </c>
      <c r="CL39" s="209">
        <v>0</v>
      </c>
      <c r="CM39" s="209">
        <v>0</v>
      </c>
      <c r="CN39" s="209">
        <v>0</v>
      </c>
      <c r="CO39" s="209">
        <v>0</v>
      </c>
      <c r="CP39" s="209">
        <v>0</v>
      </c>
      <c r="CQ39" s="209">
        <v>0</v>
      </c>
      <c r="CR39" s="209">
        <v>31770.85</v>
      </c>
      <c r="CS39" s="209">
        <v>0</v>
      </c>
      <c r="CT39" s="207">
        <v>0</v>
      </c>
      <c r="CU39" s="209">
        <v>18603.990000000002</v>
      </c>
      <c r="CV39" s="178">
        <f t="shared" si="181"/>
        <v>13166.859999999997</v>
      </c>
      <c r="CW39" s="210">
        <v>1976</v>
      </c>
      <c r="CX39" s="181" t="s">
        <v>277</v>
      </c>
      <c r="CY39" s="64">
        <f t="shared" si="182"/>
        <v>31770.85</v>
      </c>
      <c r="CZ39" s="209">
        <v>0</v>
      </c>
      <c r="DA39" s="209">
        <v>0</v>
      </c>
      <c r="DB39" s="209">
        <v>0</v>
      </c>
      <c r="DC39" s="209">
        <v>0</v>
      </c>
      <c r="DD39" s="209">
        <v>0</v>
      </c>
      <c r="DE39" s="209">
        <v>0</v>
      </c>
      <c r="DF39" s="209">
        <v>0</v>
      </c>
      <c r="DG39" s="209">
        <v>3750</v>
      </c>
      <c r="DH39" s="209">
        <v>0</v>
      </c>
      <c r="DI39" s="209">
        <v>0</v>
      </c>
      <c r="DJ39" s="211">
        <f t="shared" si="215"/>
        <v>3750</v>
      </c>
      <c r="DK39" s="65"/>
      <c r="DL39" s="65">
        <v>147.16999999999999</v>
      </c>
      <c r="DM39" s="65">
        <f t="shared" si="66"/>
        <v>202.25137181303649</v>
      </c>
      <c r="DN39" s="65">
        <f t="shared" si="67"/>
        <v>374.54917834296134</v>
      </c>
      <c r="DO39" s="65"/>
      <c r="DP39" s="65">
        <v>20</v>
      </c>
      <c r="DQ39" s="65"/>
      <c r="DR39" s="65">
        <v>5</v>
      </c>
      <c r="DS39" s="65">
        <f t="shared" si="216"/>
        <v>428.469696969697</v>
      </c>
      <c r="DT39" s="65"/>
      <c r="DU39" s="64">
        <f t="shared" si="10"/>
        <v>1177.4402471256949</v>
      </c>
      <c r="DV39" s="66">
        <f t="shared" si="144"/>
        <v>596.35070707070713</v>
      </c>
      <c r="DW39" s="66"/>
      <c r="DX39" s="66">
        <f t="shared" si="68"/>
        <v>178.90521212121214</v>
      </c>
      <c r="DY39" s="67">
        <f t="shared" si="11"/>
        <v>775.25591919191925</v>
      </c>
      <c r="DZ39" s="67">
        <f t="shared" si="12"/>
        <v>1952.6961663176141</v>
      </c>
      <c r="EA39" s="68">
        <f t="shared" si="183"/>
        <v>1797.3038336823859</v>
      </c>
      <c r="EB39" s="209">
        <v>0</v>
      </c>
      <c r="EC39" s="209">
        <v>0</v>
      </c>
      <c r="ED39" s="209">
        <v>0</v>
      </c>
      <c r="EE39" s="209">
        <v>0</v>
      </c>
      <c r="EF39" s="209">
        <v>0</v>
      </c>
      <c r="EG39" s="209">
        <v>0</v>
      </c>
      <c r="EH39" s="209">
        <v>0</v>
      </c>
      <c r="EI39" s="209">
        <v>31359.71</v>
      </c>
      <c r="EJ39" s="209">
        <v>0</v>
      </c>
      <c r="EK39" s="209">
        <v>0</v>
      </c>
      <c r="EL39" s="209">
        <v>18302.22</v>
      </c>
      <c r="EM39" s="178">
        <f t="shared" si="184"/>
        <v>13057.489999999998</v>
      </c>
      <c r="EN39" s="210">
        <v>1961</v>
      </c>
      <c r="EO39" s="181" t="s">
        <v>277</v>
      </c>
      <c r="EP39" s="212">
        <f t="shared" si="70"/>
        <v>31359.71</v>
      </c>
      <c r="EQ39" s="209">
        <v>0</v>
      </c>
      <c r="ER39" s="209">
        <v>0</v>
      </c>
      <c r="ES39" s="209">
        <v>0</v>
      </c>
      <c r="ET39" s="209">
        <v>0</v>
      </c>
      <c r="EU39" s="209">
        <v>0</v>
      </c>
      <c r="EV39" s="209">
        <v>0</v>
      </c>
      <c r="EW39" s="209">
        <v>0</v>
      </c>
      <c r="EX39" s="209">
        <v>3750</v>
      </c>
      <c r="EY39" s="209">
        <v>0</v>
      </c>
      <c r="EZ39" s="209">
        <v>0</v>
      </c>
      <c r="FA39" s="64">
        <f t="shared" si="185"/>
        <v>3750</v>
      </c>
      <c r="FB39" s="220"/>
      <c r="FC39" s="218">
        <v>147.16999999999999</v>
      </c>
      <c r="FD39" s="65">
        <f t="shared" si="72"/>
        <v>204.29031079296533</v>
      </c>
      <c r="FE39" s="65">
        <f t="shared" si="73"/>
        <v>339.18452819420872</v>
      </c>
      <c r="FF39" s="65">
        <v>1279.4567857142858</v>
      </c>
      <c r="FG39" s="65">
        <v>20</v>
      </c>
      <c r="FH39" s="65">
        <f t="shared" si="75"/>
        <v>140.93333333333334</v>
      </c>
      <c r="FI39" s="65">
        <v>5</v>
      </c>
      <c r="FJ39" s="65">
        <f t="shared" si="145"/>
        <v>424.68019607843132</v>
      </c>
      <c r="FK39" s="65"/>
      <c r="FL39" s="64">
        <f t="shared" si="14"/>
        <v>2560.7151541132248</v>
      </c>
      <c r="FM39" s="66">
        <f t="shared" si="146"/>
        <v>664.41901960784321</v>
      </c>
      <c r="FN39" s="66"/>
      <c r="FO39" s="66">
        <f t="shared" si="76"/>
        <v>199.32570588235296</v>
      </c>
      <c r="FP39" s="67">
        <f t="shared" si="186"/>
        <v>863.74472549019617</v>
      </c>
      <c r="FQ39" s="67">
        <f t="shared" si="187"/>
        <v>3424.4598796034211</v>
      </c>
      <c r="FR39" s="68">
        <f t="shared" si="188"/>
        <v>325.54012039657891</v>
      </c>
      <c r="FS39" s="209">
        <v>0</v>
      </c>
      <c r="FT39" s="209">
        <v>0</v>
      </c>
      <c r="FU39" s="209">
        <v>0</v>
      </c>
      <c r="FV39" s="209">
        <v>0</v>
      </c>
      <c r="FW39" s="209">
        <v>0</v>
      </c>
      <c r="FX39" s="209">
        <v>0</v>
      </c>
      <c r="FY39" s="209">
        <v>0</v>
      </c>
      <c r="FZ39" s="209">
        <v>36447.22</v>
      </c>
      <c r="GA39" s="209">
        <v>0</v>
      </c>
      <c r="GB39" s="209">
        <v>0</v>
      </c>
      <c r="GC39" s="209">
        <v>21626.16</v>
      </c>
      <c r="GD39" s="178">
        <f t="shared" si="189"/>
        <v>14821.060000000001</v>
      </c>
      <c r="GE39" s="210">
        <v>2172</v>
      </c>
      <c r="GF39" s="181" t="s">
        <v>277</v>
      </c>
      <c r="GG39" s="64">
        <f t="shared" si="190"/>
        <v>36447.22</v>
      </c>
      <c r="GH39" s="209">
        <v>0</v>
      </c>
      <c r="GI39" s="209">
        <v>0</v>
      </c>
      <c r="GJ39" s="209">
        <v>0</v>
      </c>
      <c r="GK39" s="209">
        <v>0</v>
      </c>
      <c r="GL39" s="209">
        <v>0</v>
      </c>
      <c r="GM39" s="209">
        <v>0</v>
      </c>
      <c r="GN39" s="209">
        <v>0</v>
      </c>
      <c r="GO39" s="209">
        <v>1550</v>
      </c>
      <c r="GP39" s="209">
        <v>0</v>
      </c>
      <c r="GQ39" s="209">
        <v>0</v>
      </c>
      <c r="GR39" s="211">
        <f t="shared" si="79"/>
        <v>1550</v>
      </c>
      <c r="GS39" s="220"/>
      <c r="GT39" s="218">
        <v>153.31</v>
      </c>
      <c r="GU39" s="65">
        <f t="shared" si="80"/>
        <v>239.64476877391115</v>
      </c>
      <c r="GV39" s="65">
        <f t="shared" si="81"/>
        <v>436.80785241304341</v>
      </c>
      <c r="GW39" s="65">
        <v>1279.4567857142858</v>
      </c>
      <c r="GX39" s="65">
        <v>20</v>
      </c>
      <c r="GY39" s="65">
        <f t="shared" si="83"/>
        <v>184.90588235294118</v>
      </c>
      <c r="GZ39" s="65">
        <v>5</v>
      </c>
      <c r="HA39" s="65">
        <f t="shared" si="147"/>
        <v>358.47794117647061</v>
      </c>
      <c r="HB39" s="65"/>
      <c r="HC39" s="64">
        <f t="shared" si="191"/>
        <v>2677.6032304306523</v>
      </c>
      <c r="HD39" s="66">
        <f t="shared" si="148"/>
        <v>866.92019607843133</v>
      </c>
      <c r="HE39" s="66"/>
      <c r="HF39" s="66">
        <f t="shared" si="84"/>
        <v>260.07605882352937</v>
      </c>
      <c r="HG39" s="67">
        <f t="shared" si="19"/>
        <v>1126.9962549019606</v>
      </c>
      <c r="HH39" s="67">
        <f t="shared" si="20"/>
        <v>3804.5994853326129</v>
      </c>
      <c r="HI39" s="68">
        <f t="shared" si="192"/>
        <v>-2254.5994853326129</v>
      </c>
      <c r="HJ39" s="205">
        <v>0</v>
      </c>
      <c r="HK39" s="205">
        <v>0</v>
      </c>
      <c r="HL39" s="205">
        <v>0</v>
      </c>
      <c r="HM39" s="205">
        <v>0</v>
      </c>
      <c r="HN39" s="205">
        <v>0</v>
      </c>
      <c r="HO39" s="205">
        <v>0</v>
      </c>
      <c r="HP39" s="205">
        <v>0</v>
      </c>
      <c r="HQ39" s="205">
        <v>35345.760000000002</v>
      </c>
      <c r="HR39" s="205">
        <v>0</v>
      </c>
      <c r="HS39" s="205">
        <v>0</v>
      </c>
      <c r="HT39" s="205">
        <v>22358.32</v>
      </c>
      <c r="HU39" s="178">
        <f t="shared" si="193"/>
        <v>12987.440000000002</v>
      </c>
      <c r="HV39" s="206">
        <v>2211</v>
      </c>
      <c r="HW39" s="181" t="s">
        <v>277</v>
      </c>
      <c r="HX39" s="64">
        <f t="shared" si="194"/>
        <v>35345.760000000002</v>
      </c>
      <c r="HY39" s="205">
        <v>0</v>
      </c>
      <c r="HZ39" s="205">
        <v>0</v>
      </c>
      <c r="IA39" s="205">
        <v>0</v>
      </c>
      <c r="IB39" s="205">
        <v>0</v>
      </c>
      <c r="IC39" s="205">
        <v>0</v>
      </c>
      <c r="ID39" s="205">
        <v>0</v>
      </c>
      <c r="IE39" s="205">
        <v>0</v>
      </c>
      <c r="IF39" s="205">
        <v>1550</v>
      </c>
      <c r="IG39" s="205">
        <v>0</v>
      </c>
      <c r="IH39" s="205">
        <v>0</v>
      </c>
      <c r="II39" s="214">
        <v>1550</v>
      </c>
      <c r="IJ39" s="220"/>
      <c r="IK39" s="258"/>
      <c r="IL39" s="65">
        <f t="shared" si="88"/>
        <v>247.67332463705256</v>
      </c>
      <c r="IM39" s="65">
        <f t="shared" si="89"/>
        <v>393.61968099738561</v>
      </c>
      <c r="IN39" s="65">
        <v>1279.4567857142858</v>
      </c>
      <c r="IO39" s="65">
        <v>20</v>
      </c>
      <c r="IP39" s="65">
        <f t="shared" si="91"/>
        <v>232.05714285714285</v>
      </c>
      <c r="IQ39" s="65">
        <v>5</v>
      </c>
      <c r="IR39" s="65">
        <f t="shared" si="149"/>
        <v>445.62857142857143</v>
      </c>
      <c r="IS39" s="65"/>
      <c r="IT39" s="64">
        <f t="shared" si="195"/>
        <v>2623.4355056344384</v>
      </c>
      <c r="IU39" s="66">
        <f t="shared" si="150"/>
        <v>538.79476190476191</v>
      </c>
      <c r="IV39" s="66"/>
      <c r="IW39" s="66">
        <f t="shared" si="92"/>
        <v>161.63842857142856</v>
      </c>
      <c r="IX39" s="67">
        <f t="shared" si="196"/>
        <v>700.43319047619048</v>
      </c>
      <c r="IY39" s="67">
        <f t="shared" si="24"/>
        <v>3323.8686961106287</v>
      </c>
      <c r="IZ39" s="68">
        <f t="shared" si="197"/>
        <v>-1773.8686961106287</v>
      </c>
      <c r="JA39" s="209">
        <v>0</v>
      </c>
      <c r="JB39" s="209">
        <v>0</v>
      </c>
      <c r="JC39" s="209">
        <v>0</v>
      </c>
      <c r="JD39" s="209">
        <v>0</v>
      </c>
      <c r="JE39" s="209">
        <v>0</v>
      </c>
      <c r="JF39" s="209">
        <v>0</v>
      </c>
      <c r="JG39" s="209">
        <v>0</v>
      </c>
      <c r="JH39" s="209">
        <v>37326.47</v>
      </c>
      <c r="JI39" s="209">
        <v>0</v>
      </c>
      <c r="JJ39" s="209">
        <v>0</v>
      </c>
      <c r="JK39" s="209">
        <v>23592.54</v>
      </c>
      <c r="JL39" s="178">
        <f t="shared" si="198"/>
        <v>13733.93</v>
      </c>
      <c r="JM39" s="210">
        <v>2299</v>
      </c>
      <c r="JN39" s="181" t="s">
        <v>277</v>
      </c>
      <c r="JO39" s="64">
        <f t="shared" si="199"/>
        <v>37326.47</v>
      </c>
      <c r="JP39" s="209">
        <v>0</v>
      </c>
      <c r="JQ39" s="209">
        <v>0</v>
      </c>
      <c r="JR39" s="209">
        <v>0</v>
      </c>
      <c r="JS39" s="209">
        <v>0</v>
      </c>
      <c r="JT39" s="209">
        <v>0</v>
      </c>
      <c r="JU39" s="209">
        <v>0</v>
      </c>
      <c r="JV39" s="209">
        <v>0</v>
      </c>
      <c r="JW39" s="209">
        <v>1550</v>
      </c>
      <c r="JX39" s="209">
        <v>0</v>
      </c>
      <c r="JY39" s="209">
        <v>0</v>
      </c>
      <c r="JZ39" s="211">
        <v>1550</v>
      </c>
      <c r="KA39" s="220"/>
      <c r="KB39" s="258"/>
      <c r="KC39" s="65">
        <f t="shared" si="96"/>
        <v>475.87775671429</v>
      </c>
      <c r="KD39" s="65">
        <f t="shared" si="97"/>
        <v>462.44297043272877</v>
      </c>
      <c r="KE39" s="65">
        <v>1279.4567857142858</v>
      </c>
      <c r="KF39" s="65">
        <v>20</v>
      </c>
      <c r="KG39" s="65"/>
      <c r="KH39" s="65">
        <v>5</v>
      </c>
      <c r="KI39" s="65">
        <f t="shared" si="151"/>
        <v>543.39953271028037</v>
      </c>
      <c r="KJ39" s="65"/>
      <c r="KK39" s="64">
        <f t="shared" si="200"/>
        <v>2786.177045571585</v>
      </c>
      <c r="KL39" s="66">
        <f t="shared" si="152"/>
        <v>497.32093457943921</v>
      </c>
      <c r="KM39" s="66"/>
      <c r="KN39" s="66">
        <f t="shared" si="99"/>
        <v>149.19628037383177</v>
      </c>
      <c r="KO39" s="67">
        <f t="shared" si="27"/>
        <v>646.51721495327092</v>
      </c>
      <c r="KP39" s="67">
        <f t="shared" si="28"/>
        <v>3432.694260524856</v>
      </c>
      <c r="KQ39" s="68">
        <f t="shared" si="201"/>
        <v>-1882.694260524856</v>
      </c>
      <c r="KR39" s="209">
        <v>0</v>
      </c>
      <c r="KS39" s="209">
        <v>0</v>
      </c>
      <c r="KT39" s="209">
        <v>0</v>
      </c>
      <c r="KU39" s="209">
        <v>0</v>
      </c>
      <c r="KV39" s="209">
        <v>0</v>
      </c>
      <c r="KW39" s="209">
        <v>0</v>
      </c>
      <c r="KX39" s="209">
        <v>0</v>
      </c>
      <c r="KY39" s="209">
        <v>37377.81</v>
      </c>
      <c r="KZ39" s="209">
        <v>0</v>
      </c>
      <c r="LA39" s="209">
        <v>0</v>
      </c>
      <c r="LB39" s="209">
        <v>26054.799999999999</v>
      </c>
      <c r="LC39" s="178">
        <f t="shared" si="202"/>
        <v>11323.009999999998</v>
      </c>
      <c r="LD39" s="210">
        <v>2189</v>
      </c>
      <c r="LE39" s="181" t="s">
        <v>277</v>
      </c>
      <c r="LF39" s="64">
        <f t="shared" si="203"/>
        <v>37377.81</v>
      </c>
      <c r="LG39" s="209">
        <v>0</v>
      </c>
      <c r="LH39" s="209">
        <v>0</v>
      </c>
      <c r="LI39" s="209">
        <v>0</v>
      </c>
      <c r="LJ39" s="209">
        <v>0</v>
      </c>
      <c r="LK39" s="209">
        <v>0</v>
      </c>
      <c r="LL39" s="209">
        <v>0</v>
      </c>
      <c r="LM39" s="209">
        <v>0</v>
      </c>
      <c r="LN39" s="209">
        <v>1550</v>
      </c>
      <c r="LO39" s="209">
        <v>0</v>
      </c>
      <c r="LP39" s="209">
        <v>0</v>
      </c>
      <c r="LQ39" s="211">
        <f t="shared" si="102"/>
        <v>1550</v>
      </c>
      <c r="LR39" s="229">
        <v>553.98</v>
      </c>
      <c r="LS39" s="239">
        <v>151.84</v>
      </c>
      <c r="LT39" s="65">
        <f t="shared" si="103"/>
        <v>265.63201826029132</v>
      </c>
      <c r="LU39" s="65">
        <f t="shared" si="104"/>
        <v>337.11025524229916</v>
      </c>
      <c r="LV39" s="65">
        <v>1279.4567857142858</v>
      </c>
      <c r="LW39" s="65">
        <v>20</v>
      </c>
      <c r="LX39" s="65"/>
      <c r="LY39" s="65">
        <v>5</v>
      </c>
      <c r="LZ39" s="65">
        <f t="shared" si="153"/>
        <v>508.03738317757012</v>
      </c>
      <c r="MA39" s="65"/>
      <c r="MB39" s="64">
        <f t="shared" si="30"/>
        <v>3121.0564423944465</v>
      </c>
      <c r="MC39" s="66">
        <f t="shared" si="154"/>
        <v>593.54906542056074</v>
      </c>
      <c r="MD39" s="66"/>
      <c r="ME39" s="66">
        <f t="shared" si="106"/>
        <v>178.06471962616823</v>
      </c>
      <c r="MF39" s="67">
        <f t="shared" si="31"/>
        <v>771.61378504672894</v>
      </c>
      <c r="MG39" s="67">
        <f t="shared" si="32"/>
        <v>3892.6702274411755</v>
      </c>
      <c r="MH39" s="68">
        <f t="shared" si="33"/>
        <v>-2342.6702274411755</v>
      </c>
      <c r="MI39" s="209">
        <v>0</v>
      </c>
      <c r="MJ39" s="209">
        <v>0</v>
      </c>
      <c r="MK39" s="209">
        <v>0</v>
      </c>
      <c r="ML39" s="209">
        <v>0</v>
      </c>
      <c r="MM39" s="209">
        <v>0</v>
      </c>
      <c r="MN39" s="209">
        <v>0</v>
      </c>
      <c r="MO39" s="209">
        <v>0</v>
      </c>
      <c r="MP39" s="209">
        <v>28671.84</v>
      </c>
      <c r="MQ39" s="209">
        <v>0</v>
      </c>
      <c r="MR39" s="209">
        <v>0</v>
      </c>
      <c r="MS39" s="209">
        <v>18524.189999999999</v>
      </c>
      <c r="MT39" s="178">
        <f t="shared" si="217"/>
        <v>10147.650000000001</v>
      </c>
      <c r="MU39" s="210">
        <v>1657</v>
      </c>
      <c r="MV39" s="181" t="s">
        <v>277</v>
      </c>
      <c r="MW39" s="64">
        <f t="shared" si="204"/>
        <v>28671.84</v>
      </c>
      <c r="MX39" s="209">
        <v>0</v>
      </c>
      <c r="MY39" s="209">
        <v>0</v>
      </c>
      <c r="MZ39" s="209">
        <v>0</v>
      </c>
      <c r="NA39" s="209">
        <v>0</v>
      </c>
      <c r="NB39" s="209">
        <v>0</v>
      </c>
      <c r="NC39" s="209">
        <v>0</v>
      </c>
      <c r="ND39" s="209">
        <v>0</v>
      </c>
      <c r="NE39" s="209">
        <v>1550</v>
      </c>
      <c r="NF39" s="209">
        <v>0</v>
      </c>
      <c r="NG39" s="209">
        <v>0</v>
      </c>
      <c r="NH39" s="211">
        <f t="shared" si="109"/>
        <v>1550</v>
      </c>
      <c r="NI39" s="235"/>
      <c r="NJ39" s="245"/>
      <c r="NK39" s="65">
        <f t="shared" si="110"/>
        <v>0</v>
      </c>
      <c r="NL39" s="65">
        <f t="shared" si="111"/>
        <v>245.09676978542365</v>
      </c>
      <c r="NM39" s="65">
        <v>1279.4567857142858</v>
      </c>
      <c r="NN39" s="65">
        <v>20</v>
      </c>
      <c r="NO39" s="65"/>
      <c r="NP39" s="65">
        <v>5</v>
      </c>
      <c r="NQ39" s="65">
        <f t="shared" si="155"/>
        <v>469.67889908256882</v>
      </c>
      <c r="NR39" s="65"/>
      <c r="NS39" s="64">
        <f t="shared" si="205"/>
        <v>2019.2324545822785</v>
      </c>
      <c r="NT39" s="66">
        <f t="shared" si="113"/>
        <v>723.04816513761466</v>
      </c>
      <c r="NU39" s="66"/>
      <c r="NV39" s="66">
        <f t="shared" si="114"/>
        <v>216.9144495412844</v>
      </c>
      <c r="NW39" s="67">
        <f t="shared" si="35"/>
        <v>939.96261467889906</v>
      </c>
      <c r="NX39" s="67">
        <f t="shared" si="36"/>
        <v>2959.1950692611777</v>
      </c>
      <c r="NY39" s="68">
        <f t="shared" si="206"/>
        <v>-1409.1950692611777</v>
      </c>
      <c r="NZ39" s="209">
        <v>0</v>
      </c>
      <c r="OA39" s="209">
        <v>0</v>
      </c>
      <c r="OB39" s="209">
        <v>0</v>
      </c>
      <c r="OC39" s="209">
        <v>0</v>
      </c>
      <c r="OD39" s="209">
        <v>0</v>
      </c>
      <c r="OE39" s="209">
        <v>0</v>
      </c>
      <c r="OF39" s="209">
        <v>0</v>
      </c>
      <c r="OG39" s="209">
        <v>30184.81</v>
      </c>
      <c r="OH39" s="209">
        <v>0</v>
      </c>
      <c r="OI39" s="209">
        <v>0</v>
      </c>
      <c r="OJ39" s="209">
        <v>16944.02</v>
      </c>
      <c r="OK39" s="178">
        <f t="shared" si="115"/>
        <v>13240.79</v>
      </c>
      <c r="OL39" s="210">
        <v>1865</v>
      </c>
      <c r="OM39" s="181" t="s">
        <v>277</v>
      </c>
      <c r="ON39" s="64">
        <f t="shared" si="207"/>
        <v>30184.81</v>
      </c>
      <c r="OO39" s="209">
        <v>0</v>
      </c>
      <c r="OP39" s="209">
        <v>0</v>
      </c>
      <c r="OQ39" s="209">
        <v>0</v>
      </c>
      <c r="OR39" s="209">
        <v>0</v>
      </c>
      <c r="OS39" s="209">
        <v>0</v>
      </c>
      <c r="OT39" s="209">
        <v>0</v>
      </c>
      <c r="OU39" s="209">
        <v>0</v>
      </c>
      <c r="OV39" s="209">
        <v>1550</v>
      </c>
      <c r="OW39" s="209">
        <v>0</v>
      </c>
      <c r="OX39" s="209">
        <v>0</v>
      </c>
      <c r="OY39" s="211">
        <v>1550</v>
      </c>
      <c r="OZ39" s="225"/>
      <c r="PA39" s="245"/>
      <c r="PB39" s="65">
        <f t="shared" si="118"/>
        <v>366.38496364373589</v>
      </c>
      <c r="PC39" s="65">
        <f t="shared" si="119"/>
        <v>388.23325105905593</v>
      </c>
      <c r="PD39" s="65">
        <v>1279.4567857142858</v>
      </c>
      <c r="PE39" s="65">
        <v>20</v>
      </c>
      <c r="PF39" s="65">
        <f t="shared" si="121"/>
        <v>32.880000000000003</v>
      </c>
      <c r="PG39" s="65">
        <v>5</v>
      </c>
      <c r="PH39" s="65">
        <f t="shared" si="156"/>
        <v>495.2049090909091</v>
      </c>
      <c r="PI39" s="65"/>
      <c r="PJ39" s="64">
        <f t="shared" si="38"/>
        <v>2587.1599095079869</v>
      </c>
      <c r="PK39" s="66">
        <f t="shared" si="157"/>
        <v>643.25572727272731</v>
      </c>
      <c r="PL39" s="66"/>
      <c r="PM39" s="66">
        <f t="shared" si="122"/>
        <v>192.9767181818182</v>
      </c>
      <c r="PN39" s="67">
        <f t="shared" si="39"/>
        <v>836.23244545454554</v>
      </c>
      <c r="PO39" s="67">
        <f t="shared" si="40"/>
        <v>3423.3923549625324</v>
      </c>
      <c r="PP39" s="68">
        <f t="shared" si="41"/>
        <v>-1873.3923549625324</v>
      </c>
      <c r="PQ39" s="209">
        <v>0</v>
      </c>
      <c r="PR39" s="209">
        <v>0</v>
      </c>
      <c r="PS39" s="209">
        <v>0</v>
      </c>
      <c r="PT39" s="209">
        <v>0</v>
      </c>
      <c r="PU39" s="209">
        <v>0</v>
      </c>
      <c r="PV39" s="209">
        <v>0</v>
      </c>
      <c r="PW39" s="209">
        <v>0</v>
      </c>
      <c r="PX39" s="209">
        <v>27213.13</v>
      </c>
      <c r="PY39" s="209">
        <v>0</v>
      </c>
      <c r="PZ39" s="209">
        <v>0</v>
      </c>
      <c r="QA39" s="209">
        <v>16294.13</v>
      </c>
      <c r="QB39" s="178">
        <f t="shared" si="208"/>
        <v>10919.000000000002</v>
      </c>
      <c r="QC39" s="210">
        <v>1662</v>
      </c>
      <c r="QD39" s="181" t="s">
        <v>277</v>
      </c>
      <c r="QE39" s="64">
        <f t="shared" si="209"/>
        <v>27213.13</v>
      </c>
      <c r="QF39" s="209">
        <v>0</v>
      </c>
      <c r="QG39" s="209">
        <v>0</v>
      </c>
      <c r="QH39" s="209">
        <v>0</v>
      </c>
      <c r="QI39" s="209">
        <v>0</v>
      </c>
      <c r="QJ39" s="209">
        <v>0</v>
      </c>
      <c r="QK39" s="209">
        <v>0</v>
      </c>
      <c r="QL39" s="209">
        <v>0</v>
      </c>
      <c r="QM39" s="209">
        <v>1550</v>
      </c>
      <c r="QN39" s="209">
        <v>0</v>
      </c>
      <c r="QO39" s="209">
        <v>0</v>
      </c>
      <c r="QP39" s="211">
        <f t="shared" si="125"/>
        <v>1550</v>
      </c>
      <c r="QQ39" s="226"/>
      <c r="QR39" s="245"/>
      <c r="QS39" s="65">
        <f t="shared" si="126"/>
        <v>191.53759459863238</v>
      </c>
      <c r="QT39" s="65">
        <f t="shared" si="127"/>
        <v>199.24385101588783</v>
      </c>
      <c r="QU39" s="65">
        <v>1279.4567857142858</v>
      </c>
      <c r="QV39" s="65">
        <v>20</v>
      </c>
      <c r="QW39" s="65">
        <f t="shared" si="129"/>
        <v>18.861818181818183</v>
      </c>
      <c r="QX39" s="65">
        <v>5</v>
      </c>
      <c r="QY39" s="65">
        <f t="shared" si="158"/>
        <v>428.14772727272725</v>
      </c>
      <c r="QZ39" s="65"/>
      <c r="RA39" s="64">
        <f t="shared" si="210"/>
        <v>2142.2477767833516</v>
      </c>
      <c r="RB39" s="66">
        <f t="shared" si="130"/>
        <v>619.2640909090909</v>
      </c>
      <c r="RC39" s="66"/>
      <c r="RD39" s="66">
        <f t="shared" si="131"/>
        <v>185.77922727272727</v>
      </c>
      <c r="RE39" s="67">
        <f t="shared" si="43"/>
        <v>805.04331818181822</v>
      </c>
      <c r="RF39" s="67">
        <f t="shared" si="44"/>
        <v>2947.2910949651696</v>
      </c>
      <c r="RG39" s="68">
        <f t="shared" si="45"/>
        <v>-1397.2910949651696</v>
      </c>
      <c r="RH39" s="205">
        <v>0</v>
      </c>
      <c r="RI39" s="205">
        <v>0</v>
      </c>
      <c r="RJ39" s="205">
        <v>0</v>
      </c>
      <c r="RK39" s="205">
        <v>0</v>
      </c>
      <c r="RL39" s="205">
        <v>0</v>
      </c>
      <c r="RM39" s="205">
        <v>0</v>
      </c>
      <c r="RN39" s="205">
        <v>0</v>
      </c>
      <c r="RO39" s="205">
        <v>27460.66</v>
      </c>
      <c r="RP39" s="205">
        <v>0</v>
      </c>
      <c r="RQ39" s="205">
        <v>0</v>
      </c>
      <c r="RR39" s="205">
        <v>16901.830000000002</v>
      </c>
      <c r="RS39" s="178">
        <f t="shared" si="211"/>
        <v>10558.829999999998</v>
      </c>
      <c r="RT39" s="206">
        <v>1596</v>
      </c>
      <c r="RU39" s="181" t="s">
        <v>277</v>
      </c>
      <c r="RV39" s="64">
        <f t="shared" si="212"/>
        <v>27460.66</v>
      </c>
      <c r="RW39" s="209">
        <v>0</v>
      </c>
      <c r="RX39" s="209">
        <v>0</v>
      </c>
      <c r="RY39" s="209">
        <v>0</v>
      </c>
      <c r="RZ39" s="209">
        <v>0</v>
      </c>
      <c r="SA39" s="209">
        <v>0</v>
      </c>
      <c r="SB39" s="209">
        <v>0</v>
      </c>
      <c r="SC39" s="209">
        <v>0</v>
      </c>
      <c r="SD39" s="209">
        <v>1550</v>
      </c>
      <c r="SE39" s="209">
        <v>0</v>
      </c>
      <c r="SF39" s="209">
        <v>0</v>
      </c>
      <c r="SG39" s="211">
        <v>1550</v>
      </c>
      <c r="SH39" s="226"/>
      <c r="SI39" s="245"/>
      <c r="SJ39" s="65">
        <f t="shared" si="134"/>
        <v>166.09269543161332</v>
      </c>
      <c r="SK39" s="65">
        <f t="shared" si="135"/>
        <v>227.59843268123521</v>
      </c>
      <c r="SL39" s="65">
        <v>1279.4567857142858</v>
      </c>
      <c r="SM39" s="65">
        <v>20</v>
      </c>
      <c r="SN39" s="65">
        <f t="shared" si="137"/>
        <v>495.92920353982299</v>
      </c>
      <c r="SO39" s="65">
        <v>5</v>
      </c>
      <c r="SP39" s="65">
        <f t="shared" si="159"/>
        <v>428.52876106194691</v>
      </c>
      <c r="SQ39" s="65"/>
      <c r="SR39" s="64">
        <f t="shared" si="213"/>
        <v>2622.6058784289044</v>
      </c>
      <c r="SS39" s="66">
        <f t="shared" si="160"/>
        <v>596.28469026548669</v>
      </c>
      <c r="ST39" s="66"/>
      <c r="SU39" s="66">
        <f t="shared" si="138"/>
        <v>178.885407079646</v>
      </c>
      <c r="SV39" s="67">
        <f t="shared" si="214"/>
        <v>775.17009734513272</v>
      </c>
      <c r="SW39" s="67">
        <f t="shared" si="48"/>
        <v>3397.7759757740369</v>
      </c>
      <c r="SX39" s="68">
        <f t="shared" si="49"/>
        <v>-1847.7759757740369</v>
      </c>
      <c r="SY39" s="64">
        <f t="shared" si="139"/>
        <v>373674.7</v>
      </c>
      <c r="SZ39" s="211">
        <f t="shared" si="140"/>
        <v>27400</v>
      </c>
      <c r="TA39" s="67">
        <f t="shared" si="141"/>
        <v>36202.985162170116</v>
      </c>
      <c r="TB39" s="68">
        <f t="shared" si="142"/>
        <v>-8802.9851621701164</v>
      </c>
      <c r="TC39" s="264"/>
      <c r="TD39" s="265"/>
      <c r="TE39" s="265" t="s">
        <v>506</v>
      </c>
    </row>
    <row r="40" spans="1:526">
      <c r="A40" s="173" t="s">
        <v>152</v>
      </c>
      <c r="B40" s="175" t="s">
        <v>153</v>
      </c>
      <c r="C40" s="181" t="s">
        <v>277</v>
      </c>
      <c r="D40" s="176">
        <v>3168.5</v>
      </c>
      <c r="E40" s="176">
        <v>656.14</v>
      </c>
      <c r="F40" s="176">
        <v>0</v>
      </c>
      <c r="G40" s="176">
        <v>0</v>
      </c>
      <c r="H40" s="176">
        <v>0</v>
      </c>
      <c r="I40" s="176">
        <v>0</v>
      </c>
      <c r="J40" s="176">
        <v>0</v>
      </c>
      <c r="K40" s="176">
        <v>8158.65</v>
      </c>
      <c r="L40" s="176">
        <v>0</v>
      </c>
      <c r="M40" s="176">
        <v>0</v>
      </c>
      <c r="N40" s="178">
        <v>9463.15</v>
      </c>
      <c r="O40" s="178">
        <f t="shared" si="161"/>
        <v>2520.1399999999994</v>
      </c>
      <c r="P40" s="181">
        <v>571</v>
      </c>
      <c r="Q40" s="64">
        <f t="shared" si="0"/>
        <v>11983.289999999999</v>
      </c>
      <c r="R40" s="178">
        <v>263.74</v>
      </c>
      <c r="S40" s="178">
        <v>47.99</v>
      </c>
      <c r="T40" s="178">
        <v>0</v>
      </c>
      <c r="U40" s="178">
        <v>0</v>
      </c>
      <c r="V40" s="178">
        <v>0</v>
      </c>
      <c r="W40" s="178">
        <v>0</v>
      </c>
      <c r="X40" s="178">
        <v>0</v>
      </c>
      <c r="Y40" s="178">
        <v>1350</v>
      </c>
      <c r="Z40" s="178">
        <v>0</v>
      </c>
      <c r="AA40" s="178">
        <v>0</v>
      </c>
      <c r="AB40" s="64">
        <f t="shared" si="50"/>
        <v>1661.73</v>
      </c>
      <c r="AC40" s="221">
        <v>497.29</v>
      </c>
      <c r="AD40" s="217">
        <v>117</v>
      </c>
      <c r="AE40" s="65">
        <f t="shared" si="51"/>
        <v>102.89091778006531</v>
      </c>
      <c r="AF40" s="65">
        <f t="shared" si="177"/>
        <v>67.574568002435257</v>
      </c>
      <c r="AG40" s="65"/>
      <c r="AH40" s="65">
        <v>20</v>
      </c>
      <c r="AI40" s="65"/>
      <c r="AJ40" s="65">
        <v>5</v>
      </c>
      <c r="AK40" s="65">
        <f t="shared" si="178"/>
        <v>411.38684210526316</v>
      </c>
      <c r="AL40" s="65"/>
      <c r="AM40" s="64">
        <f t="shared" si="2"/>
        <v>1221.1423278877637</v>
      </c>
      <c r="AN40" s="66">
        <f t="shared" si="179"/>
        <v>645.10084210526315</v>
      </c>
      <c r="AO40" s="66">
        <v>0</v>
      </c>
      <c r="AP40" s="66">
        <f t="shared" si="54"/>
        <v>193.53025263157895</v>
      </c>
      <c r="AQ40" s="67">
        <f t="shared" si="3"/>
        <v>838.6310947368421</v>
      </c>
      <c r="AR40" s="67">
        <f t="shared" si="4"/>
        <v>2059.7734226246057</v>
      </c>
      <c r="AS40" s="68">
        <f t="shared" si="5"/>
        <v>-398.04342262460568</v>
      </c>
      <c r="AT40" s="205">
        <v>1934.9</v>
      </c>
      <c r="AU40" s="205">
        <v>267.77999999999997</v>
      </c>
      <c r="AV40" s="205">
        <v>0</v>
      </c>
      <c r="AW40" s="205">
        <v>0</v>
      </c>
      <c r="AX40" s="207">
        <v>0</v>
      </c>
      <c r="AY40" s="207">
        <v>0</v>
      </c>
      <c r="AZ40" s="207">
        <v>0</v>
      </c>
      <c r="BA40" s="207">
        <v>5078.9399999999996</v>
      </c>
      <c r="BB40" s="207">
        <v>0</v>
      </c>
      <c r="BC40" s="207">
        <v>0</v>
      </c>
      <c r="BD40" s="209">
        <v>5769.09</v>
      </c>
      <c r="BE40" s="178">
        <f t="shared" si="162"/>
        <v>1512.5299999999997</v>
      </c>
      <c r="BF40" s="208">
        <v>399</v>
      </c>
      <c r="BG40" s="181" t="s">
        <v>277</v>
      </c>
      <c r="BH40" s="64">
        <f t="shared" si="56"/>
        <v>7281.62</v>
      </c>
      <c r="BI40" s="205">
        <v>161.05000000000001</v>
      </c>
      <c r="BJ40" s="205">
        <v>19.59</v>
      </c>
      <c r="BK40" s="205">
        <v>0</v>
      </c>
      <c r="BL40" s="205">
        <v>0</v>
      </c>
      <c r="BM40" s="205">
        <v>0</v>
      </c>
      <c r="BN40" s="205">
        <v>0</v>
      </c>
      <c r="BO40" s="205">
        <v>0</v>
      </c>
      <c r="BP40" s="205">
        <v>1350</v>
      </c>
      <c r="BQ40" s="205">
        <v>0</v>
      </c>
      <c r="BR40" s="205">
        <v>0</v>
      </c>
      <c r="BS40" s="64">
        <f t="shared" si="57"/>
        <v>1530.64</v>
      </c>
      <c r="BT40" s="221">
        <v>497.29</v>
      </c>
      <c r="BU40" s="217">
        <v>117</v>
      </c>
      <c r="BV40" s="65">
        <f t="shared" si="58"/>
        <v>63.273736262109381</v>
      </c>
      <c r="BW40" s="65">
        <f t="shared" si="59"/>
        <v>34.207320962362566</v>
      </c>
      <c r="BX40" s="65"/>
      <c r="BY40" s="65">
        <v>20</v>
      </c>
      <c r="BZ40" s="65"/>
      <c r="CA40" s="65">
        <v>5</v>
      </c>
      <c r="CB40" s="65">
        <f t="shared" si="180"/>
        <v>391.015625</v>
      </c>
      <c r="CC40" s="65"/>
      <c r="CD40" s="64">
        <f t="shared" si="6"/>
        <v>1127.7866822244719</v>
      </c>
      <c r="CE40" s="66">
        <f t="shared" si="61"/>
        <v>665.21208333333334</v>
      </c>
      <c r="CF40" s="66"/>
      <c r="CG40" s="66">
        <f t="shared" si="62"/>
        <v>199.563625</v>
      </c>
      <c r="CH40" s="67">
        <f t="shared" si="7"/>
        <v>864.77570833333334</v>
      </c>
      <c r="CI40" s="67">
        <f t="shared" si="8"/>
        <v>1992.5623905578052</v>
      </c>
      <c r="CJ40" s="68">
        <f t="shared" si="9"/>
        <v>-461.9223905578051</v>
      </c>
      <c r="CK40" s="209">
        <v>2014.33</v>
      </c>
      <c r="CL40" s="209">
        <v>390.75</v>
      </c>
      <c r="CM40" s="209">
        <v>0</v>
      </c>
      <c r="CN40" s="209">
        <v>0</v>
      </c>
      <c r="CO40" s="209">
        <v>0</v>
      </c>
      <c r="CP40" s="209">
        <v>0</v>
      </c>
      <c r="CQ40" s="209">
        <v>0</v>
      </c>
      <c r="CR40" s="209">
        <v>4996.8999999999996</v>
      </c>
      <c r="CS40" s="209">
        <v>0</v>
      </c>
      <c r="CT40" s="207">
        <v>0</v>
      </c>
      <c r="CU40" s="209">
        <v>6074.12</v>
      </c>
      <c r="CV40" s="178">
        <f t="shared" si="181"/>
        <v>1327.8599999999997</v>
      </c>
      <c r="CW40" s="210">
        <v>382</v>
      </c>
      <c r="CX40" s="181" t="s">
        <v>277</v>
      </c>
      <c r="CY40" s="64">
        <f t="shared" si="182"/>
        <v>7401.98</v>
      </c>
      <c r="CZ40" s="209">
        <v>167.67</v>
      </c>
      <c r="DA40" s="209">
        <v>28.58</v>
      </c>
      <c r="DB40" s="209">
        <v>0</v>
      </c>
      <c r="DC40" s="209">
        <v>0</v>
      </c>
      <c r="DD40" s="209">
        <v>0</v>
      </c>
      <c r="DE40" s="209">
        <v>0</v>
      </c>
      <c r="DF40" s="209">
        <v>0</v>
      </c>
      <c r="DG40" s="209">
        <v>1350</v>
      </c>
      <c r="DH40" s="209">
        <v>0</v>
      </c>
      <c r="DI40" s="209">
        <v>0</v>
      </c>
      <c r="DJ40" s="211">
        <f t="shared" si="215"/>
        <v>1546.25</v>
      </c>
      <c r="DK40" s="65">
        <v>497.29</v>
      </c>
      <c r="DL40" s="65">
        <v>117</v>
      </c>
      <c r="DM40" s="65">
        <f t="shared" si="66"/>
        <v>66.034173451877848</v>
      </c>
      <c r="DN40" s="65">
        <f t="shared" si="67"/>
        <v>37.772777408925485</v>
      </c>
      <c r="DO40" s="65"/>
      <c r="DP40" s="65">
        <v>20</v>
      </c>
      <c r="DQ40" s="65"/>
      <c r="DR40" s="65">
        <v>5</v>
      </c>
      <c r="DS40" s="65">
        <f t="shared" si="216"/>
        <v>428.469696969697</v>
      </c>
      <c r="DT40" s="65"/>
      <c r="DU40" s="64">
        <f t="shared" si="10"/>
        <v>1171.5666478305002</v>
      </c>
      <c r="DV40" s="66">
        <f t="shared" si="144"/>
        <v>596.35070707070713</v>
      </c>
      <c r="DW40" s="66"/>
      <c r="DX40" s="66">
        <f t="shared" si="68"/>
        <v>178.90521212121214</v>
      </c>
      <c r="DY40" s="67">
        <f t="shared" si="11"/>
        <v>775.25591919191925</v>
      </c>
      <c r="DZ40" s="67">
        <f t="shared" si="12"/>
        <v>1946.8225670224194</v>
      </c>
      <c r="EA40" s="68">
        <f t="shared" si="183"/>
        <v>-400.57256702241943</v>
      </c>
      <c r="EB40" s="209">
        <v>4183.8900000000003</v>
      </c>
      <c r="EC40" s="209">
        <v>549.98</v>
      </c>
      <c r="ED40" s="209">
        <v>0</v>
      </c>
      <c r="EE40" s="209">
        <v>0</v>
      </c>
      <c r="EF40" s="209">
        <v>0</v>
      </c>
      <c r="EG40" s="209">
        <v>0</v>
      </c>
      <c r="EH40" s="209">
        <v>0</v>
      </c>
      <c r="EI40" s="209">
        <v>9469.02</v>
      </c>
      <c r="EJ40" s="209">
        <v>0</v>
      </c>
      <c r="EK40" s="209">
        <v>0</v>
      </c>
      <c r="EL40" s="209">
        <v>10789.94</v>
      </c>
      <c r="EM40" s="178">
        <f t="shared" si="184"/>
        <v>3412.9500000000007</v>
      </c>
      <c r="EN40" s="210">
        <v>649</v>
      </c>
      <c r="EO40" s="181" t="s">
        <v>277</v>
      </c>
      <c r="EP40" s="212">
        <f t="shared" si="70"/>
        <v>14202.890000000001</v>
      </c>
      <c r="EQ40" s="209">
        <v>348.26</v>
      </c>
      <c r="ER40" s="209">
        <v>40.229999999999997</v>
      </c>
      <c r="ES40" s="209">
        <v>0</v>
      </c>
      <c r="ET40" s="209">
        <v>0</v>
      </c>
      <c r="EU40" s="209">
        <v>0</v>
      </c>
      <c r="EV40" s="209">
        <v>0</v>
      </c>
      <c r="EW40" s="209">
        <v>0</v>
      </c>
      <c r="EX40" s="209">
        <v>1350</v>
      </c>
      <c r="EY40" s="209">
        <v>0</v>
      </c>
      <c r="EZ40" s="209">
        <v>0</v>
      </c>
      <c r="FA40" s="64">
        <f t="shared" si="185"/>
        <v>1738.49</v>
      </c>
      <c r="FB40" s="221">
        <v>497.29</v>
      </c>
      <c r="FC40" s="217">
        <v>117</v>
      </c>
      <c r="FD40" s="65">
        <f t="shared" si="72"/>
        <v>120.43785923442337</v>
      </c>
      <c r="FE40" s="65">
        <f t="shared" si="73"/>
        <v>88.655617235810638</v>
      </c>
      <c r="FF40" s="65">
        <v>1279.4567857142858</v>
      </c>
      <c r="FG40" s="65">
        <v>20</v>
      </c>
      <c r="FH40" s="65">
        <f t="shared" si="75"/>
        <v>140.93333333333334</v>
      </c>
      <c r="FI40" s="65">
        <v>5</v>
      </c>
      <c r="FJ40" s="65">
        <f t="shared" si="145"/>
        <v>424.68019607843132</v>
      </c>
      <c r="FK40" s="65"/>
      <c r="FL40" s="64">
        <f t="shared" si="14"/>
        <v>2693.4537915962846</v>
      </c>
      <c r="FM40" s="66">
        <f t="shared" si="146"/>
        <v>664.41901960784321</v>
      </c>
      <c r="FN40" s="66"/>
      <c r="FO40" s="66">
        <f t="shared" si="76"/>
        <v>199.32570588235296</v>
      </c>
      <c r="FP40" s="67">
        <f t="shared" si="186"/>
        <v>863.74472549019617</v>
      </c>
      <c r="FQ40" s="67">
        <f t="shared" si="187"/>
        <v>3557.1985170864809</v>
      </c>
      <c r="FR40" s="68">
        <f t="shared" si="188"/>
        <v>-1818.7085170864809</v>
      </c>
      <c r="FS40" s="209">
        <v>3196.95</v>
      </c>
      <c r="FT40" s="209">
        <v>565.79</v>
      </c>
      <c r="FU40" s="209">
        <v>0</v>
      </c>
      <c r="FV40" s="209">
        <v>0</v>
      </c>
      <c r="FW40" s="209">
        <v>0</v>
      </c>
      <c r="FX40" s="209">
        <v>0</v>
      </c>
      <c r="FY40" s="209">
        <v>0</v>
      </c>
      <c r="FZ40" s="209">
        <v>9411.0400000000009</v>
      </c>
      <c r="GA40" s="209">
        <v>0</v>
      </c>
      <c r="GB40" s="209">
        <v>0</v>
      </c>
      <c r="GC40" s="209">
        <v>9691.1200000000008</v>
      </c>
      <c r="GD40" s="178">
        <f t="shared" si="189"/>
        <v>3482.66</v>
      </c>
      <c r="GE40" s="210">
        <v>635</v>
      </c>
      <c r="GF40" s="181" t="s">
        <v>277</v>
      </c>
      <c r="GG40" s="64">
        <f t="shared" si="190"/>
        <v>13173.78</v>
      </c>
      <c r="GH40" s="209">
        <v>266.11</v>
      </c>
      <c r="GI40" s="209">
        <v>41.39</v>
      </c>
      <c r="GJ40" s="209">
        <v>0</v>
      </c>
      <c r="GK40" s="209">
        <v>0</v>
      </c>
      <c r="GL40" s="209">
        <v>0</v>
      </c>
      <c r="GM40" s="209">
        <v>0</v>
      </c>
      <c r="GN40" s="209">
        <v>0</v>
      </c>
      <c r="GO40" s="209">
        <v>1550</v>
      </c>
      <c r="GP40" s="209">
        <v>0</v>
      </c>
      <c r="GQ40" s="209">
        <v>0</v>
      </c>
      <c r="GR40" s="211">
        <f t="shared" si="79"/>
        <v>1857.5</v>
      </c>
      <c r="GS40" s="221">
        <v>497.29</v>
      </c>
      <c r="GT40" s="217">
        <v>117</v>
      </c>
      <c r="GU40" s="65">
        <f t="shared" si="80"/>
        <v>107.38967119267711</v>
      </c>
      <c r="GV40" s="65">
        <f t="shared" si="81"/>
        <v>102.64132493119989</v>
      </c>
      <c r="GW40" s="65">
        <v>1279.4567857142858</v>
      </c>
      <c r="GX40" s="65">
        <v>20</v>
      </c>
      <c r="GY40" s="65">
        <f t="shared" si="83"/>
        <v>184.90588235294118</v>
      </c>
      <c r="GZ40" s="65">
        <v>5</v>
      </c>
      <c r="HA40" s="65">
        <f t="shared" si="147"/>
        <v>358.47794117647061</v>
      </c>
      <c r="HB40" s="65"/>
      <c r="HC40" s="64">
        <f t="shared" si="191"/>
        <v>2672.1616053675748</v>
      </c>
      <c r="HD40" s="66">
        <f t="shared" si="148"/>
        <v>866.92019607843133</v>
      </c>
      <c r="HE40" s="66"/>
      <c r="HF40" s="66">
        <f t="shared" si="84"/>
        <v>260.07605882352937</v>
      </c>
      <c r="HG40" s="67">
        <f t="shared" si="19"/>
        <v>1126.9962549019606</v>
      </c>
      <c r="HH40" s="67">
        <f t="shared" si="20"/>
        <v>3799.1578602695354</v>
      </c>
      <c r="HI40" s="68">
        <f t="shared" si="192"/>
        <v>-1941.6578602695354</v>
      </c>
      <c r="HJ40" s="205">
        <v>3792.58</v>
      </c>
      <c r="HK40" s="205">
        <v>725.2</v>
      </c>
      <c r="HL40" s="205">
        <v>0</v>
      </c>
      <c r="HM40" s="205">
        <v>0</v>
      </c>
      <c r="HN40" s="205">
        <v>0</v>
      </c>
      <c r="HO40" s="205">
        <v>0</v>
      </c>
      <c r="HP40" s="205">
        <v>0</v>
      </c>
      <c r="HQ40" s="205">
        <v>8978.41</v>
      </c>
      <c r="HR40" s="205">
        <v>0</v>
      </c>
      <c r="HS40" s="205">
        <v>0</v>
      </c>
      <c r="HT40" s="205">
        <v>10250.790000000001</v>
      </c>
      <c r="HU40" s="178">
        <f t="shared" si="193"/>
        <v>3245.3999999999978</v>
      </c>
      <c r="HV40" s="206">
        <v>680</v>
      </c>
      <c r="HW40" s="181" t="s">
        <v>277</v>
      </c>
      <c r="HX40" s="64">
        <f t="shared" si="194"/>
        <v>13496.189999999999</v>
      </c>
      <c r="HY40" s="205">
        <v>315.69</v>
      </c>
      <c r="HZ40" s="205">
        <v>53.05</v>
      </c>
      <c r="IA40" s="205">
        <v>0</v>
      </c>
      <c r="IB40" s="205">
        <v>0</v>
      </c>
      <c r="IC40" s="205">
        <v>0</v>
      </c>
      <c r="ID40" s="205">
        <v>0</v>
      </c>
      <c r="IE40" s="205">
        <v>0</v>
      </c>
      <c r="IF40" s="205">
        <v>1550</v>
      </c>
      <c r="IG40" s="205">
        <v>0</v>
      </c>
      <c r="IH40" s="205">
        <v>0</v>
      </c>
      <c r="II40" s="214">
        <v>1918.74</v>
      </c>
      <c r="IJ40" s="221">
        <v>497.29</v>
      </c>
      <c r="IK40" s="241">
        <v>110.7</v>
      </c>
      <c r="IL40" s="65">
        <f t="shared" si="88"/>
        <v>113.55268371936049</v>
      </c>
      <c r="IM40" s="65">
        <f t="shared" si="89"/>
        <v>98.360670979724574</v>
      </c>
      <c r="IN40" s="65">
        <v>1279.4567857142858</v>
      </c>
      <c r="IO40" s="65">
        <v>20</v>
      </c>
      <c r="IP40" s="65">
        <f t="shared" si="91"/>
        <v>232.05714285714285</v>
      </c>
      <c r="IQ40" s="65">
        <v>5</v>
      </c>
      <c r="IR40" s="65">
        <f t="shared" si="149"/>
        <v>445.62857142857143</v>
      </c>
      <c r="IS40" s="65"/>
      <c r="IT40" s="64">
        <f t="shared" si="195"/>
        <v>2802.0458546990853</v>
      </c>
      <c r="IU40" s="66">
        <f t="shared" si="150"/>
        <v>538.79476190476191</v>
      </c>
      <c r="IV40" s="66"/>
      <c r="IW40" s="66">
        <f t="shared" si="92"/>
        <v>161.63842857142856</v>
      </c>
      <c r="IX40" s="67">
        <f t="shared" si="196"/>
        <v>700.43319047619048</v>
      </c>
      <c r="IY40" s="67">
        <f t="shared" si="24"/>
        <v>3502.479045175276</v>
      </c>
      <c r="IZ40" s="68">
        <f t="shared" si="197"/>
        <v>-1583.739045175276</v>
      </c>
      <c r="JA40" s="209">
        <v>4963.2299999999996</v>
      </c>
      <c r="JB40" s="209">
        <v>436.21</v>
      </c>
      <c r="JC40" s="209">
        <v>0</v>
      </c>
      <c r="JD40" s="209">
        <v>0</v>
      </c>
      <c r="JE40" s="209">
        <v>0</v>
      </c>
      <c r="JF40" s="209">
        <v>0</v>
      </c>
      <c r="JG40" s="209">
        <v>0</v>
      </c>
      <c r="JH40" s="209">
        <v>9517.99</v>
      </c>
      <c r="JI40" s="209">
        <v>0</v>
      </c>
      <c r="JJ40" s="209">
        <v>0</v>
      </c>
      <c r="JK40" s="209">
        <v>11588.48</v>
      </c>
      <c r="JL40" s="178">
        <f t="shared" si="198"/>
        <v>3328.9500000000007</v>
      </c>
      <c r="JM40" s="210">
        <v>688</v>
      </c>
      <c r="JN40" s="181" t="s">
        <v>277</v>
      </c>
      <c r="JO40" s="64">
        <f t="shared" si="199"/>
        <v>14917.43</v>
      </c>
      <c r="JP40" s="209">
        <v>413.14</v>
      </c>
      <c r="JQ40" s="209">
        <v>31.91</v>
      </c>
      <c r="JR40" s="209">
        <v>0</v>
      </c>
      <c r="JS40" s="209">
        <v>0</v>
      </c>
      <c r="JT40" s="209">
        <v>0</v>
      </c>
      <c r="JU40" s="209">
        <v>0</v>
      </c>
      <c r="JV40" s="209">
        <v>0</v>
      </c>
      <c r="JW40" s="209">
        <v>1550</v>
      </c>
      <c r="JX40" s="209">
        <v>0</v>
      </c>
      <c r="JY40" s="209">
        <v>0</v>
      </c>
      <c r="JZ40" s="211">
        <v>1995.05</v>
      </c>
      <c r="KA40" s="221">
        <v>497.29</v>
      </c>
      <c r="KB40" s="241">
        <v>110.7</v>
      </c>
      <c r="KC40" s="65">
        <f t="shared" si="96"/>
        <v>233.74761115710368</v>
      </c>
      <c r="KD40" s="65">
        <f t="shared" si="97"/>
        <v>112.09096933084942</v>
      </c>
      <c r="KE40" s="65">
        <v>1279.4567857142858</v>
      </c>
      <c r="KF40" s="65">
        <v>20</v>
      </c>
      <c r="KG40" s="65"/>
      <c r="KH40" s="65">
        <v>5</v>
      </c>
      <c r="KI40" s="65">
        <f t="shared" si="151"/>
        <v>543.39953271028037</v>
      </c>
      <c r="KJ40" s="65"/>
      <c r="KK40" s="64">
        <f t="shared" si="200"/>
        <v>2801.6848989125192</v>
      </c>
      <c r="KL40" s="66">
        <f t="shared" si="152"/>
        <v>497.32093457943921</v>
      </c>
      <c r="KM40" s="66"/>
      <c r="KN40" s="66">
        <f t="shared" si="99"/>
        <v>149.19628037383177</v>
      </c>
      <c r="KO40" s="67">
        <f t="shared" si="27"/>
        <v>646.51721495327092</v>
      </c>
      <c r="KP40" s="67">
        <f t="shared" si="28"/>
        <v>3448.2021138657901</v>
      </c>
      <c r="KQ40" s="68">
        <f t="shared" si="201"/>
        <v>-1453.1521138657902</v>
      </c>
      <c r="KR40" s="209">
        <v>5667.33</v>
      </c>
      <c r="KS40" s="209">
        <v>989.84</v>
      </c>
      <c r="KT40" s="209">
        <v>0</v>
      </c>
      <c r="KU40" s="209">
        <v>0</v>
      </c>
      <c r="KV40" s="209">
        <v>0</v>
      </c>
      <c r="KW40" s="209">
        <v>0</v>
      </c>
      <c r="KX40" s="209">
        <v>0</v>
      </c>
      <c r="KY40" s="209">
        <v>11806.74</v>
      </c>
      <c r="KZ40" s="209">
        <v>0</v>
      </c>
      <c r="LA40" s="209">
        <v>0</v>
      </c>
      <c r="LB40" s="209">
        <v>14680.94</v>
      </c>
      <c r="LC40" s="178">
        <f t="shared" si="202"/>
        <v>3782.9699999999993</v>
      </c>
      <c r="LD40" s="210">
        <v>791</v>
      </c>
      <c r="LE40" s="181" t="s">
        <v>277</v>
      </c>
      <c r="LF40" s="64">
        <f t="shared" si="203"/>
        <v>18463.91</v>
      </c>
      <c r="LG40" s="209">
        <v>471.74</v>
      </c>
      <c r="LH40" s="209">
        <v>72.400000000000006</v>
      </c>
      <c r="LI40" s="209">
        <v>0</v>
      </c>
      <c r="LJ40" s="209">
        <v>0</v>
      </c>
      <c r="LK40" s="209">
        <v>0</v>
      </c>
      <c r="LL40" s="209">
        <v>0</v>
      </c>
      <c r="LM40" s="209">
        <v>0</v>
      </c>
      <c r="LN40" s="209">
        <v>1550</v>
      </c>
      <c r="LO40" s="209">
        <v>0</v>
      </c>
      <c r="LP40" s="209">
        <v>0</v>
      </c>
      <c r="LQ40" s="211">
        <f t="shared" si="102"/>
        <v>2094.14</v>
      </c>
      <c r="LR40" s="229">
        <v>553.98</v>
      </c>
      <c r="LS40" s="241">
        <v>110.7</v>
      </c>
      <c r="LT40" s="65">
        <f t="shared" si="103"/>
        <v>149.67406090847911</v>
      </c>
      <c r="LU40" s="65">
        <f t="shared" si="104"/>
        <v>112.62711790186182</v>
      </c>
      <c r="LV40" s="65">
        <v>1279.4567857142858</v>
      </c>
      <c r="LW40" s="65">
        <v>20</v>
      </c>
      <c r="LX40" s="65"/>
      <c r="LY40" s="65">
        <v>5</v>
      </c>
      <c r="LZ40" s="65">
        <f t="shared" si="153"/>
        <v>508.03738317757012</v>
      </c>
      <c r="MA40" s="65"/>
      <c r="MB40" s="64">
        <f t="shared" si="30"/>
        <v>2739.4753477021968</v>
      </c>
      <c r="MC40" s="66">
        <f t="shared" si="154"/>
        <v>593.54906542056074</v>
      </c>
      <c r="MD40" s="66"/>
      <c r="ME40" s="66">
        <f t="shared" si="106"/>
        <v>178.06471962616823</v>
      </c>
      <c r="MF40" s="67">
        <f t="shared" si="31"/>
        <v>771.61378504672894</v>
      </c>
      <c r="MG40" s="67">
        <f t="shared" si="32"/>
        <v>3511.0891327489257</v>
      </c>
      <c r="MH40" s="68">
        <f t="shared" si="33"/>
        <v>-1416.9491327489259</v>
      </c>
      <c r="MI40" s="209">
        <v>3588.9</v>
      </c>
      <c r="MJ40" s="209">
        <v>410.12</v>
      </c>
      <c r="MK40" s="209">
        <v>0</v>
      </c>
      <c r="ML40" s="209">
        <v>0</v>
      </c>
      <c r="MM40" s="209">
        <v>0</v>
      </c>
      <c r="MN40" s="209">
        <v>0</v>
      </c>
      <c r="MO40" s="209">
        <v>0</v>
      </c>
      <c r="MP40" s="209">
        <v>7636.06</v>
      </c>
      <c r="MQ40" s="209">
        <v>0</v>
      </c>
      <c r="MR40" s="209">
        <v>0</v>
      </c>
      <c r="MS40" s="209">
        <v>8197.24</v>
      </c>
      <c r="MT40" s="178">
        <f t="shared" si="217"/>
        <v>3437.84</v>
      </c>
      <c r="MU40" s="210">
        <v>507</v>
      </c>
      <c r="MV40" s="181" t="s">
        <v>277</v>
      </c>
      <c r="MW40" s="64">
        <f t="shared" si="204"/>
        <v>11635.08</v>
      </c>
      <c r="MX40" s="209">
        <v>298.73</v>
      </c>
      <c r="MY40" s="209">
        <v>30</v>
      </c>
      <c r="MZ40" s="209">
        <v>0</v>
      </c>
      <c r="NA40" s="209">
        <v>0</v>
      </c>
      <c r="NB40" s="209">
        <v>0</v>
      </c>
      <c r="NC40" s="209">
        <v>0</v>
      </c>
      <c r="ND40" s="209">
        <v>0</v>
      </c>
      <c r="NE40" s="209">
        <v>1550</v>
      </c>
      <c r="NF40" s="209">
        <v>0</v>
      </c>
      <c r="NG40" s="209">
        <v>0</v>
      </c>
      <c r="NH40" s="211">
        <f t="shared" si="109"/>
        <v>1878.73</v>
      </c>
      <c r="NI40" s="235">
        <v>553.98</v>
      </c>
      <c r="NJ40" s="245">
        <v>110.7</v>
      </c>
      <c r="NK40" s="65">
        <f t="shared" si="110"/>
        <v>0</v>
      </c>
      <c r="NL40" s="65">
        <f t="shared" si="111"/>
        <v>83.034345788347139</v>
      </c>
      <c r="NM40" s="65">
        <v>1279.4567857142858</v>
      </c>
      <c r="NN40" s="65">
        <v>20</v>
      </c>
      <c r="NO40" s="65"/>
      <c r="NP40" s="65">
        <v>5</v>
      </c>
      <c r="NQ40" s="65">
        <f t="shared" si="155"/>
        <v>469.67889908256882</v>
      </c>
      <c r="NR40" s="65"/>
      <c r="NS40" s="64">
        <f t="shared" si="205"/>
        <v>2521.8500305852021</v>
      </c>
      <c r="NT40" s="66">
        <f t="shared" si="113"/>
        <v>723.04816513761466</v>
      </c>
      <c r="NU40" s="66"/>
      <c r="NV40" s="66">
        <f t="shared" si="114"/>
        <v>216.9144495412844</v>
      </c>
      <c r="NW40" s="67">
        <f t="shared" si="35"/>
        <v>939.96261467889906</v>
      </c>
      <c r="NX40" s="67">
        <f t="shared" si="36"/>
        <v>3461.8126452641013</v>
      </c>
      <c r="NY40" s="68">
        <f t="shared" si="206"/>
        <v>-1583.0826452641013</v>
      </c>
      <c r="NZ40" s="209">
        <v>3322.14</v>
      </c>
      <c r="OA40" s="209">
        <v>631.55999999999995</v>
      </c>
      <c r="OB40" s="209">
        <v>0</v>
      </c>
      <c r="OC40" s="209">
        <v>0</v>
      </c>
      <c r="OD40" s="209">
        <v>0</v>
      </c>
      <c r="OE40" s="209">
        <v>0</v>
      </c>
      <c r="OF40" s="209">
        <v>0</v>
      </c>
      <c r="OG40" s="209">
        <v>8809.18</v>
      </c>
      <c r="OH40" s="209">
        <v>0</v>
      </c>
      <c r="OI40" s="209">
        <v>0</v>
      </c>
      <c r="OJ40" s="209">
        <v>9574.57</v>
      </c>
      <c r="OK40" s="178">
        <f t="shared" si="115"/>
        <v>3188.3100000000013</v>
      </c>
      <c r="OL40" s="210">
        <v>568</v>
      </c>
      <c r="OM40" s="181" t="s">
        <v>277</v>
      </c>
      <c r="ON40" s="64">
        <f t="shared" si="207"/>
        <v>12762.880000000001</v>
      </c>
      <c r="OO40" s="209">
        <v>276.52</v>
      </c>
      <c r="OP40" s="209">
        <v>46.2</v>
      </c>
      <c r="OQ40" s="209">
        <v>0</v>
      </c>
      <c r="OR40" s="209">
        <v>0</v>
      </c>
      <c r="OS40" s="209">
        <v>0</v>
      </c>
      <c r="OT40" s="209">
        <v>0</v>
      </c>
      <c r="OU40" s="209">
        <v>0</v>
      </c>
      <c r="OV40" s="209">
        <v>1550</v>
      </c>
      <c r="OW40" s="209">
        <v>0</v>
      </c>
      <c r="OX40" s="209">
        <v>0</v>
      </c>
      <c r="OY40" s="211">
        <v>1872.72</v>
      </c>
      <c r="OZ40" s="225">
        <v>553.98</v>
      </c>
      <c r="PA40" s="245">
        <v>110.7</v>
      </c>
      <c r="PB40" s="65">
        <f t="shared" si="118"/>
        <v>207.03342426144471</v>
      </c>
      <c r="PC40" s="65">
        <f t="shared" si="119"/>
        <v>93.484448940289752</v>
      </c>
      <c r="PD40" s="65">
        <v>1279.4567857142858</v>
      </c>
      <c r="PE40" s="65">
        <v>20</v>
      </c>
      <c r="PF40" s="65">
        <f t="shared" si="121"/>
        <v>32.880000000000003</v>
      </c>
      <c r="PG40" s="65">
        <v>5</v>
      </c>
      <c r="PH40" s="65">
        <f t="shared" si="156"/>
        <v>495.2049090909091</v>
      </c>
      <c r="PI40" s="65"/>
      <c r="PJ40" s="64">
        <f t="shared" si="38"/>
        <v>2797.7395680069294</v>
      </c>
      <c r="PK40" s="66">
        <f t="shared" si="157"/>
        <v>643.25572727272731</v>
      </c>
      <c r="PL40" s="66"/>
      <c r="PM40" s="66">
        <f t="shared" si="122"/>
        <v>192.9767181818182</v>
      </c>
      <c r="PN40" s="67">
        <f t="shared" si="39"/>
        <v>836.23244545454554</v>
      </c>
      <c r="PO40" s="67">
        <f t="shared" si="40"/>
        <v>3633.9720134614749</v>
      </c>
      <c r="PP40" s="68">
        <f t="shared" si="41"/>
        <v>-1761.2520134614749</v>
      </c>
      <c r="PQ40" s="209">
        <v>3818.42</v>
      </c>
      <c r="PR40" s="209">
        <v>246.48</v>
      </c>
      <c r="PS40" s="209">
        <v>0</v>
      </c>
      <c r="PT40" s="209">
        <v>0</v>
      </c>
      <c r="PU40" s="209">
        <v>0</v>
      </c>
      <c r="PV40" s="209">
        <v>0</v>
      </c>
      <c r="PW40" s="209">
        <v>0</v>
      </c>
      <c r="PX40" s="209">
        <v>8227.9599999999991</v>
      </c>
      <c r="PY40" s="209">
        <v>0</v>
      </c>
      <c r="PZ40" s="209">
        <v>0</v>
      </c>
      <c r="QA40" s="209">
        <v>9445.66</v>
      </c>
      <c r="QB40" s="178">
        <f t="shared" si="208"/>
        <v>2847.1999999999989</v>
      </c>
      <c r="QC40" s="210">
        <v>510</v>
      </c>
      <c r="QD40" s="181" t="s">
        <v>277</v>
      </c>
      <c r="QE40" s="64">
        <f t="shared" si="209"/>
        <v>12292.859999999999</v>
      </c>
      <c r="QF40" s="209">
        <v>317.83</v>
      </c>
      <c r="QG40" s="209">
        <v>18.03</v>
      </c>
      <c r="QH40" s="209">
        <v>0</v>
      </c>
      <c r="QI40" s="209">
        <v>0</v>
      </c>
      <c r="QJ40" s="209">
        <v>0</v>
      </c>
      <c r="QK40" s="209">
        <v>0</v>
      </c>
      <c r="QL40" s="209">
        <v>0</v>
      </c>
      <c r="QM40" s="209">
        <v>1550</v>
      </c>
      <c r="QN40" s="209">
        <v>0</v>
      </c>
      <c r="QO40" s="209">
        <v>0</v>
      </c>
      <c r="QP40" s="211">
        <f t="shared" si="125"/>
        <v>1885.8600000000001</v>
      </c>
      <c r="QQ40" s="225">
        <v>553.98</v>
      </c>
      <c r="QR40" s="245">
        <v>110.7</v>
      </c>
      <c r="QS40" s="65">
        <f t="shared" si="126"/>
        <v>111.03378921099305</v>
      </c>
      <c r="QT40" s="65">
        <f t="shared" si="127"/>
        <v>51.95412515912038</v>
      </c>
      <c r="QU40" s="65">
        <v>1279.4567857142858</v>
      </c>
      <c r="QV40" s="65">
        <v>20</v>
      </c>
      <c r="QW40" s="65">
        <f t="shared" si="129"/>
        <v>18.861818181818183</v>
      </c>
      <c r="QX40" s="65">
        <v>5</v>
      </c>
      <c r="QY40" s="65">
        <f t="shared" si="158"/>
        <v>428.14772727272725</v>
      </c>
      <c r="QZ40" s="65"/>
      <c r="RA40" s="64">
        <f t="shared" si="210"/>
        <v>2579.1342455389449</v>
      </c>
      <c r="RB40" s="66">
        <f t="shared" si="130"/>
        <v>619.2640909090909</v>
      </c>
      <c r="RC40" s="66"/>
      <c r="RD40" s="66">
        <f t="shared" si="131"/>
        <v>185.77922727272727</v>
      </c>
      <c r="RE40" s="67">
        <f t="shared" si="43"/>
        <v>805.04331818181822</v>
      </c>
      <c r="RF40" s="67">
        <f t="shared" si="44"/>
        <v>3384.1775637207629</v>
      </c>
      <c r="RG40" s="68">
        <f t="shared" si="45"/>
        <v>-1498.3175637207628</v>
      </c>
      <c r="RH40" s="205">
        <v>4890.95</v>
      </c>
      <c r="RI40" s="205">
        <v>507.16</v>
      </c>
      <c r="RJ40" s="205">
        <v>0</v>
      </c>
      <c r="RK40" s="205">
        <v>0</v>
      </c>
      <c r="RL40" s="205">
        <v>0</v>
      </c>
      <c r="RM40" s="205">
        <v>0</v>
      </c>
      <c r="RN40" s="205">
        <v>0</v>
      </c>
      <c r="RO40" s="205">
        <v>10131.81</v>
      </c>
      <c r="RP40" s="205">
        <v>0</v>
      </c>
      <c r="RQ40" s="205">
        <v>0</v>
      </c>
      <c r="RR40" s="205">
        <v>12026.44</v>
      </c>
      <c r="RS40" s="178">
        <f t="shared" si="211"/>
        <v>3503.4799999999977</v>
      </c>
      <c r="RT40" s="206">
        <v>672</v>
      </c>
      <c r="RU40" s="181" t="s">
        <v>277</v>
      </c>
      <c r="RV40" s="64">
        <f t="shared" si="212"/>
        <v>15529.919999999998</v>
      </c>
      <c r="RW40" s="209">
        <v>407.12</v>
      </c>
      <c r="RX40" s="209">
        <v>37.1</v>
      </c>
      <c r="RY40" s="209">
        <v>0</v>
      </c>
      <c r="RZ40" s="209">
        <v>0</v>
      </c>
      <c r="SA40" s="209">
        <v>0</v>
      </c>
      <c r="SB40" s="209">
        <v>0</v>
      </c>
      <c r="SC40" s="209">
        <v>0</v>
      </c>
      <c r="SD40" s="209">
        <v>1550</v>
      </c>
      <c r="SE40" s="209">
        <v>0</v>
      </c>
      <c r="SF40" s="209">
        <v>0</v>
      </c>
      <c r="SG40" s="211">
        <v>1994.22</v>
      </c>
      <c r="SH40" s="225"/>
      <c r="SI40" s="245">
        <v>110.7</v>
      </c>
      <c r="SJ40" s="65">
        <f t="shared" si="134"/>
        <v>118.1826959593471</v>
      </c>
      <c r="SK40" s="65">
        <f t="shared" si="135"/>
        <v>75.518457720225967</v>
      </c>
      <c r="SL40" s="65">
        <v>1279.4567857142858</v>
      </c>
      <c r="SM40" s="65">
        <v>20</v>
      </c>
      <c r="SN40" s="65">
        <f t="shared" si="137"/>
        <v>495.92920353982299</v>
      </c>
      <c r="SO40" s="65">
        <v>5</v>
      </c>
      <c r="SP40" s="65">
        <f t="shared" si="159"/>
        <v>428.52876106194691</v>
      </c>
      <c r="SQ40" s="65"/>
      <c r="SR40" s="64">
        <f t="shared" si="213"/>
        <v>2533.315903995629</v>
      </c>
      <c r="SS40" s="66">
        <f t="shared" si="160"/>
        <v>596.28469026548669</v>
      </c>
      <c r="ST40" s="66"/>
      <c r="SU40" s="66">
        <f t="shared" si="138"/>
        <v>178.885407079646</v>
      </c>
      <c r="SV40" s="67">
        <f t="shared" si="214"/>
        <v>775.17009734513272</v>
      </c>
      <c r="SW40" s="67">
        <f t="shared" si="48"/>
        <v>3308.4860013407615</v>
      </c>
      <c r="SX40" s="68">
        <f t="shared" si="49"/>
        <v>-1314.2660013407615</v>
      </c>
      <c r="SY40" s="64">
        <f t="shared" si="139"/>
        <v>153141.83000000002</v>
      </c>
      <c r="SZ40" s="211">
        <f t="shared" si="140"/>
        <v>21974.07</v>
      </c>
      <c r="TA40" s="67">
        <f t="shared" si="141"/>
        <v>37605.733273137936</v>
      </c>
      <c r="TB40" s="68">
        <f t="shared" si="142"/>
        <v>-15631.663273137936</v>
      </c>
      <c r="TC40" s="264"/>
      <c r="TD40" s="265"/>
      <c r="TE40" s="265" t="s">
        <v>510</v>
      </c>
    </row>
    <row r="41" spans="1:526">
      <c r="A41" s="173" t="s">
        <v>154</v>
      </c>
      <c r="B41" s="175" t="s">
        <v>155</v>
      </c>
      <c r="C41" s="181" t="s">
        <v>277</v>
      </c>
      <c r="D41" s="176">
        <v>2185.77</v>
      </c>
      <c r="E41" s="176">
        <v>6037.42</v>
      </c>
      <c r="F41" s="176">
        <v>0</v>
      </c>
      <c r="G41" s="176">
        <v>0</v>
      </c>
      <c r="H41" s="176">
        <v>0</v>
      </c>
      <c r="I41" s="176">
        <v>0</v>
      </c>
      <c r="J41" s="176">
        <v>0</v>
      </c>
      <c r="K41" s="176">
        <v>17190.37</v>
      </c>
      <c r="L41" s="176">
        <v>0</v>
      </c>
      <c r="M41" s="176">
        <v>0</v>
      </c>
      <c r="N41" s="178">
        <v>18454.419999999998</v>
      </c>
      <c r="O41" s="178">
        <f t="shared" si="161"/>
        <v>6959.1399999999994</v>
      </c>
      <c r="P41" s="181">
        <v>1663</v>
      </c>
      <c r="Q41" s="64">
        <f t="shared" si="0"/>
        <v>25413.559999999998</v>
      </c>
      <c r="R41" s="178">
        <v>181.95</v>
      </c>
      <c r="S41" s="178">
        <v>441.63</v>
      </c>
      <c r="T41" s="178">
        <v>0</v>
      </c>
      <c r="U41" s="178">
        <v>0</v>
      </c>
      <c r="V41" s="178">
        <v>0</v>
      </c>
      <c r="W41" s="178">
        <v>0</v>
      </c>
      <c r="X41" s="178">
        <v>0</v>
      </c>
      <c r="Y41" s="178">
        <v>1350</v>
      </c>
      <c r="Z41" s="178">
        <v>0</v>
      </c>
      <c r="AA41" s="178">
        <v>0</v>
      </c>
      <c r="AB41" s="64">
        <f t="shared" si="50"/>
        <v>1973.58</v>
      </c>
      <c r="AC41" s="221">
        <v>497.29</v>
      </c>
      <c r="AD41" s="217">
        <v>124.2</v>
      </c>
      <c r="AE41" s="65">
        <f t="shared" si="51"/>
        <v>200.65117967048948</v>
      </c>
      <c r="AF41" s="65">
        <f t="shared" si="177"/>
        <v>186.60109326008373</v>
      </c>
      <c r="AG41" s="65"/>
      <c r="AH41" s="65">
        <v>20</v>
      </c>
      <c r="AI41" s="65"/>
      <c r="AJ41" s="65">
        <v>5</v>
      </c>
      <c r="AK41" s="65">
        <f t="shared" si="178"/>
        <v>411.38684210526316</v>
      </c>
      <c r="AL41" s="65"/>
      <c r="AM41" s="64">
        <f t="shared" si="2"/>
        <v>1445.1291150358363</v>
      </c>
      <c r="AN41" s="66">
        <f t="shared" si="179"/>
        <v>645.10084210526315</v>
      </c>
      <c r="AO41" s="66">
        <v>0</v>
      </c>
      <c r="AP41" s="66">
        <f t="shared" si="54"/>
        <v>193.53025263157895</v>
      </c>
      <c r="AQ41" s="67">
        <f t="shared" si="3"/>
        <v>838.6310947368421</v>
      </c>
      <c r="AR41" s="67">
        <f t="shared" si="4"/>
        <v>2283.7602097726785</v>
      </c>
      <c r="AS41" s="68">
        <f t="shared" si="5"/>
        <v>-310.18020977267861</v>
      </c>
      <c r="AT41" s="205">
        <v>3254.3</v>
      </c>
      <c r="AU41" s="205">
        <v>5544.84</v>
      </c>
      <c r="AV41" s="205">
        <v>0</v>
      </c>
      <c r="AW41" s="205">
        <v>0</v>
      </c>
      <c r="AX41" s="207">
        <v>0</v>
      </c>
      <c r="AY41" s="207">
        <v>0</v>
      </c>
      <c r="AZ41" s="207">
        <v>0</v>
      </c>
      <c r="BA41" s="207">
        <v>16200.93</v>
      </c>
      <c r="BB41" s="207">
        <v>0</v>
      </c>
      <c r="BC41" s="207">
        <v>0</v>
      </c>
      <c r="BD41" s="209">
        <v>14660.73</v>
      </c>
      <c r="BE41" s="178">
        <f t="shared" si="162"/>
        <v>10339.34</v>
      </c>
      <c r="BF41" s="208">
        <v>1584</v>
      </c>
      <c r="BG41" s="181" t="s">
        <v>277</v>
      </c>
      <c r="BH41" s="64">
        <f t="shared" si="56"/>
        <v>25000.07</v>
      </c>
      <c r="BI41" s="205">
        <v>270.89999999999998</v>
      </c>
      <c r="BJ41" s="205">
        <v>405.59</v>
      </c>
      <c r="BK41" s="205">
        <v>0</v>
      </c>
      <c r="BL41" s="205">
        <v>0</v>
      </c>
      <c r="BM41" s="205">
        <v>0</v>
      </c>
      <c r="BN41" s="205">
        <v>0</v>
      </c>
      <c r="BO41" s="205">
        <v>0</v>
      </c>
      <c r="BP41" s="205">
        <v>1350</v>
      </c>
      <c r="BQ41" s="205">
        <v>0</v>
      </c>
      <c r="BR41" s="205">
        <v>0</v>
      </c>
      <c r="BS41" s="64">
        <f t="shared" si="57"/>
        <v>2026.49</v>
      </c>
      <c r="BT41" s="221">
        <v>497.29</v>
      </c>
      <c r="BU41" s="217">
        <v>124.2</v>
      </c>
      <c r="BV41" s="65">
        <f t="shared" si="58"/>
        <v>160.79471171883171</v>
      </c>
      <c r="BW41" s="65">
        <f t="shared" si="59"/>
        <v>233.83412026141221</v>
      </c>
      <c r="BX41" s="65"/>
      <c r="BY41" s="65">
        <v>20</v>
      </c>
      <c r="BZ41" s="65"/>
      <c r="CA41" s="65">
        <v>5</v>
      </c>
      <c r="CB41" s="65">
        <f t="shared" si="180"/>
        <v>391.015625</v>
      </c>
      <c r="CC41" s="65"/>
      <c r="CD41" s="64">
        <f t="shared" si="6"/>
        <v>1432.1344569802438</v>
      </c>
      <c r="CE41" s="66">
        <f t="shared" si="61"/>
        <v>665.21208333333334</v>
      </c>
      <c r="CF41" s="66"/>
      <c r="CG41" s="66">
        <f t="shared" si="62"/>
        <v>199.563625</v>
      </c>
      <c r="CH41" s="67">
        <f t="shared" si="7"/>
        <v>864.77570833333334</v>
      </c>
      <c r="CI41" s="67">
        <f t="shared" si="8"/>
        <v>2296.9101653135772</v>
      </c>
      <c r="CJ41" s="68">
        <f t="shared" si="9"/>
        <v>-270.42016531357717</v>
      </c>
      <c r="CK41" s="209">
        <v>4609.8</v>
      </c>
      <c r="CL41" s="209">
        <v>6070.63</v>
      </c>
      <c r="CM41" s="209">
        <v>0</v>
      </c>
      <c r="CN41" s="209">
        <v>0</v>
      </c>
      <c r="CO41" s="209">
        <v>0</v>
      </c>
      <c r="CP41" s="209">
        <v>0</v>
      </c>
      <c r="CQ41" s="209">
        <v>0</v>
      </c>
      <c r="CR41" s="209">
        <v>18651.650000000001</v>
      </c>
      <c r="CS41" s="209">
        <v>0</v>
      </c>
      <c r="CT41" s="207">
        <v>0</v>
      </c>
      <c r="CU41" s="209">
        <v>18442.419999999998</v>
      </c>
      <c r="CV41" s="178">
        <f t="shared" si="181"/>
        <v>10889.660000000003</v>
      </c>
      <c r="CW41" s="210">
        <v>1861</v>
      </c>
      <c r="CX41" s="181" t="s">
        <v>277</v>
      </c>
      <c r="CY41" s="64">
        <f t="shared" si="182"/>
        <v>29332.080000000002</v>
      </c>
      <c r="CZ41" s="209">
        <v>383.72</v>
      </c>
      <c r="DA41" s="209">
        <v>444.06</v>
      </c>
      <c r="DB41" s="209">
        <v>0</v>
      </c>
      <c r="DC41" s="209">
        <v>0</v>
      </c>
      <c r="DD41" s="209">
        <v>0</v>
      </c>
      <c r="DE41" s="209">
        <v>0</v>
      </c>
      <c r="DF41" s="209">
        <v>0</v>
      </c>
      <c r="DG41" s="209">
        <v>1350</v>
      </c>
      <c r="DH41" s="209">
        <v>0</v>
      </c>
      <c r="DI41" s="209">
        <v>0</v>
      </c>
      <c r="DJ41" s="211">
        <f t="shared" si="215"/>
        <v>2177.7799999999997</v>
      </c>
      <c r="DK41" s="65">
        <v>497.29</v>
      </c>
      <c r="DL41" s="65">
        <v>124.2</v>
      </c>
      <c r="DM41" s="65">
        <f t="shared" si="66"/>
        <v>200.49488010648145</v>
      </c>
      <c r="DN41" s="65">
        <f t="shared" si="67"/>
        <v>309.77113795044642</v>
      </c>
      <c r="DO41" s="65"/>
      <c r="DP41" s="65">
        <v>20</v>
      </c>
      <c r="DQ41" s="65"/>
      <c r="DR41" s="65">
        <v>5</v>
      </c>
      <c r="DS41" s="65">
        <f t="shared" si="216"/>
        <v>428.469696969697</v>
      </c>
      <c r="DT41" s="65"/>
      <c r="DU41" s="64">
        <f t="shared" si="10"/>
        <v>1585.2257150266248</v>
      </c>
      <c r="DV41" s="66">
        <f t="shared" si="144"/>
        <v>596.35070707070713</v>
      </c>
      <c r="DW41" s="66"/>
      <c r="DX41" s="66">
        <f t="shared" si="68"/>
        <v>178.90521212121214</v>
      </c>
      <c r="DY41" s="67">
        <f t="shared" si="11"/>
        <v>775.25591919191925</v>
      </c>
      <c r="DZ41" s="67">
        <f t="shared" si="12"/>
        <v>2360.4816342185441</v>
      </c>
      <c r="EA41" s="68">
        <f t="shared" si="183"/>
        <v>-182.70163421854431</v>
      </c>
      <c r="EB41" s="209">
        <v>3450.59</v>
      </c>
      <c r="EC41" s="209">
        <v>7217.33</v>
      </c>
      <c r="ED41" s="209">
        <v>0</v>
      </c>
      <c r="EE41" s="209">
        <v>0</v>
      </c>
      <c r="EF41" s="209">
        <v>0</v>
      </c>
      <c r="EG41" s="209">
        <v>0</v>
      </c>
      <c r="EH41" s="209">
        <v>0</v>
      </c>
      <c r="EI41" s="209">
        <v>17986.919999999998</v>
      </c>
      <c r="EJ41" s="209">
        <v>0</v>
      </c>
      <c r="EK41" s="209">
        <v>0</v>
      </c>
      <c r="EL41" s="209">
        <v>18157.099999999999</v>
      </c>
      <c r="EM41" s="178">
        <f t="shared" si="184"/>
        <v>10497.739999999998</v>
      </c>
      <c r="EN41" s="210">
        <v>1863</v>
      </c>
      <c r="EO41" s="181" t="s">
        <v>277</v>
      </c>
      <c r="EP41" s="212">
        <f t="shared" si="70"/>
        <v>28654.839999999997</v>
      </c>
      <c r="EQ41" s="209">
        <v>287.24</v>
      </c>
      <c r="ER41" s="209">
        <v>527.92999999999995</v>
      </c>
      <c r="ES41" s="209">
        <v>0</v>
      </c>
      <c r="ET41" s="209">
        <v>0</v>
      </c>
      <c r="EU41" s="209">
        <v>0</v>
      </c>
      <c r="EV41" s="209">
        <v>0</v>
      </c>
      <c r="EW41" s="209">
        <v>0</v>
      </c>
      <c r="EX41" s="209">
        <v>1350</v>
      </c>
      <c r="EY41" s="209">
        <v>0</v>
      </c>
      <c r="EZ41" s="209">
        <v>0</v>
      </c>
      <c r="FA41" s="64">
        <f t="shared" si="185"/>
        <v>2165.17</v>
      </c>
      <c r="FB41" s="221">
        <v>497.29</v>
      </c>
      <c r="FC41" s="217">
        <v>124.2</v>
      </c>
      <c r="FD41" s="65">
        <f t="shared" si="72"/>
        <v>202.67047396976704</v>
      </c>
      <c r="FE41" s="65">
        <f t="shared" si="73"/>
        <v>272.69184115825266</v>
      </c>
      <c r="FF41" s="65">
        <v>1279.4567857142858</v>
      </c>
      <c r="FG41" s="65">
        <v>20</v>
      </c>
      <c r="FH41" s="65">
        <f t="shared" si="75"/>
        <v>140.93333333333334</v>
      </c>
      <c r="FI41" s="65">
        <v>5</v>
      </c>
      <c r="FJ41" s="65">
        <f t="shared" si="145"/>
        <v>424.68019607843132</v>
      </c>
      <c r="FK41" s="65"/>
      <c r="FL41" s="64">
        <f t="shared" si="14"/>
        <v>2966.9226302540701</v>
      </c>
      <c r="FM41" s="66">
        <f t="shared" si="146"/>
        <v>664.41901960784321</v>
      </c>
      <c r="FN41" s="66"/>
      <c r="FO41" s="66">
        <f t="shared" si="76"/>
        <v>199.32570588235296</v>
      </c>
      <c r="FP41" s="67">
        <f t="shared" si="186"/>
        <v>863.74472549019617</v>
      </c>
      <c r="FQ41" s="67">
        <f t="shared" si="187"/>
        <v>3830.6673557442664</v>
      </c>
      <c r="FR41" s="68">
        <f t="shared" si="188"/>
        <v>-1665.4973557442663</v>
      </c>
      <c r="FS41" s="209">
        <v>3549.46</v>
      </c>
      <c r="FT41" s="209">
        <v>7291.4</v>
      </c>
      <c r="FU41" s="209">
        <v>0</v>
      </c>
      <c r="FV41" s="209">
        <v>0</v>
      </c>
      <c r="FW41" s="209">
        <v>0</v>
      </c>
      <c r="FX41" s="209">
        <v>0</v>
      </c>
      <c r="FY41" s="209">
        <v>0</v>
      </c>
      <c r="FZ41" s="209">
        <v>20071.57</v>
      </c>
      <c r="GA41" s="209">
        <v>0</v>
      </c>
      <c r="GB41" s="209">
        <v>0</v>
      </c>
      <c r="GC41" s="209">
        <v>20456.41</v>
      </c>
      <c r="GD41" s="178">
        <f t="shared" si="189"/>
        <v>10456.02</v>
      </c>
      <c r="GE41" s="210">
        <v>1988</v>
      </c>
      <c r="GF41" s="181" t="s">
        <v>277</v>
      </c>
      <c r="GG41" s="64">
        <f t="shared" si="190"/>
        <v>30912.43</v>
      </c>
      <c r="GH41" s="209">
        <v>295.47000000000003</v>
      </c>
      <c r="GI41" s="209">
        <v>533.35</v>
      </c>
      <c r="GJ41" s="209">
        <v>0</v>
      </c>
      <c r="GK41" s="209">
        <v>0</v>
      </c>
      <c r="GL41" s="209">
        <v>0</v>
      </c>
      <c r="GM41" s="209">
        <v>0</v>
      </c>
      <c r="GN41" s="209">
        <v>0</v>
      </c>
      <c r="GO41" s="209">
        <v>1550</v>
      </c>
      <c r="GP41" s="209">
        <v>0</v>
      </c>
      <c r="GQ41" s="209">
        <v>0</v>
      </c>
      <c r="GR41" s="211">
        <f t="shared" si="79"/>
        <v>2378.8200000000002</v>
      </c>
      <c r="GS41" s="221">
        <v>497.29</v>
      </c>
      <c r="GT41" s="217">
        <v>124.2</v>
      </c>
      <c r="GU41" s="65">
        <f t="shared" si="80"/>
        <v>226.68248290007674</v>
      </c>
      <c r="GV41" s="65">
        <f t="shared" si="81"/>
        <v>308.16093052641514</v>
      </c>
      <c r="GW41" s="65">
        <v>1279.4567857142858</v>
      </c>
      <c r="GX41" s="65">
        <v>20</v>
      </c>
      <c r="GY41" s="65">
        <f t="shared" si="83"/>
        <v>184.90588235294118</v>
      </c>
      <c r="GZ41" s="65">
        <v>5</v>
      </c>
      <c r="HA41" s="65">
        <f t="shared" si="147"/>
        <v>358.47794117647061</v>
      </c>
      <c r="HB41" s="65"/>
      <c r="HC41" s="64">
        <f t="shared" si="191"/>
        <v>3004.17402267019</v>
      </c>
      <c r="HD41" s="66">
        <f t="shared" si="148"/>
        <v>866.92019607843133</v>
      </c>
      <c r="HE41" s="66"/>
      <c r="HF41" s="66">
        <f t="shared" si="84"/>
        <v>260.07605882352937</v>
      </c>
      <c r="HG41" s="67">
        <f t="shared" si="19"/>
        <v>1126.9962549019606</v>
      </c>
      <c r="HH41" s="67">
        <f t="shared" si="20"/>
        <v>4131.1702775721506</v>
      </c>
      <c r="HI41" s="68">
        <f t="shared" si="192"/>
        <v>-1752.3502775721504</v>
      </c>
      <c r="HJ41" s="205">
        <v>4662.67</v>
      </c>
      <c r="HK41" s="205">
        <v>9163.7099999999991</v>
      </c>
      <c r="HL41" s="205">
        <v>0</v>
      </c>
      <c r="HM41" s="205">
        <v>0</v>
      </c>
      <c r="HN41" s="205">
        <v>0</v>
      </c>
      <c r="HO41" s="205">
        <v>0</v>
      </c>
      <c r="HP41" s="205">
        <v>0</v>
      </c>
      <c r="HQ41" s="205">
        <v>20775.88</v>
      </c>
      <c r="HR41" s="205">
        <v>0</v>
      </c>
      <c r="HS41" s="205">
        <v>0</v>
      </c>
      <c r="HT41" s="205">
        <v>23022.3</v>
      </c>
      <c r="HU41" s="178">
        <f t="shared" si="193"/>
        <v>11579.960000000003</v>
      </c>
      <c r="HV41" s="206">
        <v>2152</v>
      </c>
      <c r="HW41" s="181" t="s">
        <v>277</v>
      </c>
      <c r="HX41" s="64">
        <f t="shared" si="194"/>
        <v>34602.26</v>
      </c>
      <c r="HY41" s="205">
        <v>388.13</v>
      </c>
      <c r="HZ41" s="205">
        <v>670.31</v>
      </c>
      <c r="IA41" s="205">
        <v>0</v>
      </c>
      <c r="IB41" s="205">
        <v>0</v>
      </c>
      <c r="IC41" s="205">
        <v>0</v>
      </c>
      <c r="ID41" s="205">
        <v>0</v>
      </c>
      <c r="IE41" s="205">
        <v>0</v>
      </c>
      <c r="IF41" s="205">
        <v>1550</v>
      </c>
      <c r="IG41" s="205">
        <v>0</v>
      </c>
      <c r="IH41" s="205">
        <v>0</v>
      </c>
      <c r="II41" s="214">
        <v>2608.44</v>
      </c>
      <c r="IJ41" s="221">
        <v>497.29</v>
      </c>
      <c r="IK41" s="217">
        <v>134.1</v>
      </c>
      <c r="IL41" s="65">
        <f t="shared" si="88"/>
        <v>255.02853442439391</v>
      </c>
      <c r="IM41" s="65">
        <f t="shared" si="89"/>
        <v>350.96217277327065</v>
      </c>
      <c r="IN41" s="65">
        <v>1279.4567857142858</v>
      </c>
      <c r="IO41" s="65">
        <v>20</v>
      </c>
      <c r="IP41" s="65">
        <f t="shared" si="91"/>
        <v>232.05714285714285</v>
      </c>
      <c r="IQ41" s="65">
        <v>5</v>
      </c>
      <c r="IR41" s="65">
        <f t="shared" si="149"/>
        <v>445.62857142857143</v>
      </c>
      <c r="IS41" s="65"/>
      <c r="IT41" s="64">
        <f t="shared" si="195"/>
        <v>3219.5232071976648</v>
      </c>
      <c r="IU41" s="66">
        <f t="shared" si="150"/>
        <v>538.79476190476191</v>
      </c>
      <c r="IV41" s="66"/>
      <c r="IW41" s="66">
        <f t="shared" si="92"/>
        <v>161.63842857142856</v>
      </c>
      <c r="IX41" s="67">
        <f t="shared" si="196"/>
        <v>700.43319047619048</v>
      </c>
      <c r="IY41" s="67">
        <f t="shared" si="24"/>
        <v>3919.9563976738555</v>
      </c>
      <c r="IZ41" s="68">
        <f t="shared" si="197"/>
        <v>-1311.5163976738554</v>
      </c>
      <c r="JA41" s="209">
        <v>4798.78</v>
      </c>
      <c r="JB41" s="209">
        <v>6574.41</v>
      </c>
      <c r="JC41" s="209">
        <v>0</v>
      </c>
      <c r="JD41" s="209">
        <v>0</v>
      </c>
      <c r="JE41" s="209">
        <v>0</v>
      </c>
      <c r="JF41" s="209">
        <v>0</v>
      </c>
      <c r="JG41" s="209">
        <v>0</v>
      </c>
      <c r="JH41" s="209">
        <v>18116.3</v>
      </c>
      <c r="JI41" s="209">
        <v>0</v>
      </c>
      <c r="JJ41" s="209">
        <v>0</v>
      </c>
      <c r="JK41" s="209">
        <v>19326.63</v>
      </c>
      <c r="JL41" s="178">
        <f t="shared" si="198"/>
        <v>10162.859999999997</v>
      </c>
      <c r="JM41" s="210">
        <v>1731</v>
      </c>
      <c r="JN41" s="181" t="s">
        <v>277</v>
      </c>
      <c r="JO41" s="64">
        <f t="shared" si="199"/>
        <v>29489.489999999998</v>
      </c>
      <c r="JP41" s="209">
        <v>399.46</v>
      </c>
      <c r="JQ41" s="209">
        <v>480.91</v>
      </c>
      <c r="JR41" s="209">
        <v>0</v>
      </c>
      <c r="JS41" s="209">
        <v>0</v>
      </c>
      <c r="JT41" s="209">
        <v>0</v>
      </c>
      <c r="JU41" s="209">
        <v>0</v>
      </c>
      <c r="JV41" s="209">
        <v>0</v>
      </c>
      <c r="JW41" s="209">
        <v>1550</v>
      </c>
      <c r="JX41" s="209">
        <v>0</v>
      </c>
      <c r="JY41" s="209">
        <v>0</v>
      </c>
      <c r="JZ41" s="211">
        <v>2430.37</v>
      </c>
      <c r="KA41" s="221">
        <v>497.29</v>
      </c>
      <c r="KB41" s="217">
        <v>134.1</v>
      </c>
      <c r="KC41" s="65">
        <f t="shared" si="96"/>
        <v>389.83141828930246</v>
      </c>
      <c r="KD41" s="65">
        <f t="shared" si="97"/>
        <v>342.19944083681514</v>
      </c>
      <c r="KE41" s="65">
        <v>1279.4567857142858</v>
      </c>
      <c r="KF41" s="65">
        <v>20</v>
      </c>
      <c r="KG41" s="65"/>
      <c r="KH41" s="65">
        <v>5</v>
      </c>
      <c r="KI41" s="65">
        <f t="shared" si="151"/>
        <v>543.39953271028037</v>
      </c>
      <c r="KJ41" s="65"/>
      <c r="KK41" s="64">
        <f t="shared" si="200"/>
        <v>3211.2771775506835</v>
      </c>
      <c r="KL41" s="66">
        <f t="shared" si="152"/>
        <v>497.32093457943921</v>
      </c>
      <c r="KM41" s="66"/>
      <c r="KN41" s="66">
        <f t="shared" si="99"/>
        <v>149.19628037383177</v>
      </c>
      <c r="KO41" s="67">
        <f t="shared" si="27"/>
        <v>646.51721495327092</v>
      </c>
      <c r="KP41" s="67">
        <f t="shared" si="28"/>
        <v>3857.7943925039544</v>
      </c>
      <c r="KQ41" s="68">
        <f t="shared" si="201"/>
        <v>-1427.4243925039546</v>
      </c>
      <c r="KR41" s="209">
        <v>5541.22</v>
      </c>
      <c r="KS41" s="209">
        <v>7296.2</v>
      </c>
      <c r="KT41" s="209">
        <v>0</v>
      </c>
      <c r="KU41" s="209">
        <v>0</v>
      </c>
      <c r="KV41" s="209">
        <v>0</v>
      </c>
      <c r="KW41" s="209">
        <v>0</v>
      </c>
      <c r="KX41" s="209">
        <v>0</v>
      </c>
      <c r="KY41" s="209">
        <v>16893.87</v>
      </c>
      <c r="KZ41" s="209">
        <v>0</v>
      </c>
      <c r="LA41" s="209">
        <v>0</v>
      </c>
      <c r="LB41" s="209">
        <v>19765.419999999998</v>
      </c>
      <c r="LC41" s="178">
        <f t="shared" si="202"/>
        <v>9965.8700000000026</v>
      </c>
      <c r="LD41" s="210">
        <v>1705</v>
      </c>
      <c r="LE41" s="181" t="s">
        <v>277</v>
      </c>
      <c r="LF41" s="64">
        <f t="shared" si="203"/>
        <v>29731.29</v>
      </c>
      <c r="LG41" s="209">
        <v>461.26</v>
      </c>
      <c r="LH41" s="209">
        <v>533.70000000000005</v>
      </c>
      <c r="LI41" s="209">
        <v>0</v>
      </c>
      <c r="LJ41" s="209">
        <v>0</v>
      </c>
      <c r="LK41" s="209">
        <v>0</v>
      </c>
      <c r="LL41" s="209">
        <v>0</v>
      </c>
      <c r="LM41" s="209">
        <v>0</v>
      </c>
      <c r="LN41" s="209">
        <v>1550</v>
      </c>
      <c r="LO41" s="209">
        <v>0</v>
      </c>
      <c r="LP41" s="209">
        <v>0</v>
      </c>
      <c r="LQ41" s="211">
        <f t="shared" si="102"/>
        <v>2544.96</v>
      </c>
      <c r="LR41" s="229">
        <v>553.98</v>
      </c>
      <c r="LS41" s="240">
        <v>134.1</v>
      </c>
      <c r="LT41" s="65">
        <f t="shared" si="103"/>
        <v>201.51098478446687</v>
      </c>
      <c r="LU41" s="65">
        <f t="shared" si="104"/>
        <v>296.7052912089253</v>
      </c>
      <c r="LV41" s="65">
        <v>1279.4567857142858</v>
      </c>
      <c r="LW41" s="65">
        <v>20</v>
      </c>
      <c r="LX41" s="65"/>
      <c r="LY41" s="65">
        <v>5</v>
      </c>
      <c r="LZ41" s="65">
        <f t="shared" si="153"/>
        <v>508.03738317757012</v>
      </c>
      <c r="MA41" s="65"/>
      <c r="MB41" s="64">
        <f t="shared" si="30"/>
        <v>2998.7904448852482</v>
      </c>
      <c r="MC41" s="66">
        <f t="shared" si="154"/>
        <v>593.54906542056074</v>
      </c>
      <c r="MD41" s="66"/>
      <c r="ME41" s="66">
        <f t="shared" si="106"/>
        <v>178.06471962616823</v>
      </c>
      <c r="MF41" s="67">
        <f t="shared" si="31"/>
        <v>771.61378504672894</v>
      </c>
      <c r="MG41" s="67">
        <f t="shared" si="32"/>
        <v>3770.4042299319772</v>
      </c>
      <c r="MH41" s="68">
        <f t="shared" si="33"/>
        <v>-1225.4442299319771</v>
      </c>
      <c r="MI41" s="209">
        <v>3387.22</v>
      </c>
      <c r="MJ41" s="209">
        <v>6407.95</v>
      </c>
      <c r="MK41" s="209">
        <v>0</v>
      </c>
      <c r="ML41" s="209">
        <v>0</v>
      </c>
      <c r="MM41" s="209">
        <v>0</v>
      </c>
      <c r="MN41" s="209">
        <v>0</v>
      </c>
      <c r="MO41" s="209">
        <v>0</v>
      </c>
      <c r="MP41" s="209">
        <v>10342.76</v>
      </c>
      <c r="MQ41" s="209">
        <v>0</v>
      </c>
      <c r="MR41" s="209">
        <v>0</v>
      </c>
      <c r="MS41" s="209">
        <v>12266.38</v>
      </c>
      <c r="MT41" s="178">
        <f t="shared" si="217"/>
        <v>7871.5500000000011</v>
      </c>
      <c r="MU41" s="210">
        <v>1304</v>
      </c>
      <c r="MV41" s="181" t="s">
        <v>277</v>
      </c>
      <c r="MW41" s="64">
        <f t="shared" si="204"/>
        <v>20137.93</v>
      </c>
      <c r="MX41" s="209">
        <v>281.95999999999998</v>
      </c>
      <c r="MY41" s="209">
        <v>468.73</v>
      </c>
      <c r="MZ41" s="209">
        <v>0</v>
      </c>
      <c r="NA41" s="209">
        <v>0</v>
      </c>
      <c r="NB41" s="209">
        <v>0</v>
      </c>
      <c r="NC41" s="209">
        <v>0</v>
      </c>
      <c r="ND41" s="209">
        <v>0</v>
      </c>
      <c r="NE41" s="209">
        <v>1550</v>
      </c>
      <c r="NF41" s="209">
        <v>0</v>
      </c>
      <c r="NG41" s="209">
        <v>0</v>
      </c>
      <c r="NH41" s="211">
        <f t="shared" si="109"/>
        <v>2300.69</v>
      </c>
      <c r="NI41" s="229">
        <v>553.98</v>
      </c>
      <c r="NJ41" s="241">
        <v>134.1</v>
      </c>
      <c r="NK41" s="65">
        <f t="shared" si="110"/>
        <v>0</v>
      </c>
      <c r="NL41" s="65">
        <f t="shared" si="111"/>
        <v>190.12199654150979</v>
      </c>
      <c r="NM41" s="65">
        <v>1279.4567857142858</v>
      </c>
      <c r="NN41" s="65">
        <v>20</v>
      </c>
      <c r="NO41" s="65"/>
      <c r="NP41" s="65">
        <v>5</v>
      </c>
      <c r="NQ41" s="65">
        <f t="shared" si="155"/>
        <v>469.67889908256882</v>
      </c>
      <c r="NR41" s="65"/>
      <c r="NS41" s="64">
        <f t="shared" si="205"/>
        <v>2652.3376813383647</v>
      </c>
      <c r="NT41" s="66">
        <f t="shared" si="113"/>
        <v>723.04816513761466</v>
      </c>
      <c r="NU41" s="66"/>
      <c r="NV41" s="66">
        <f t="shared" si="114"/>
        <v>216.9144495412844</v>
      </c>
      <c r="NW41" s="67">
        <f t="shared" si="35"/>
        <v>939.96261467889906</v>
      </c>
      <c r="NX41" s="67">
        <f t="shared" si="36"/>
        <v>3592.3002960172639</v>
      </c>
      <c r="NY41" s="68">
        <f t="shared" si="206"/>
        <v>-1291.6102960172639</v>
      </c>
      <c r="NZ41" s="209">
        <v>4123.75</v>
      </c>
      <c r="OA41" s="209">
        <v>5987.05</v>
      </c>
      <c r="OB41" s="209">
        <v>0</v>
      </c>
      <c r="OC41" s="209">
        <v>0</v>
      </c>
      <c r="OD41" s="209">
        <v>0</v>
      </c>
      <c r="OE41" s="209">
        <v>0</v>
      </c>
      <c r="OF41" s="209">
        <v>0</v>
      </c>
      <c r="OG41" s="209">
        <v>15077.91</v>
      </c>
      <c r="OH41" s="209">
        <v>0</v>
      </c>
      <c r="OI41" s="209">
        <v>0</v>
      </c>
      <c r="OJ41" s="209">
        <v>16112.59</v>
      </c>
      <c r="OK41" s="178">
        <f t="shared" si="115"/>
        <v>9076.119999999999</v>
      </c>
      <c r="OL41" s="210">
        <v>1571</v>
      </c>
      <c r="OM41" s="181" t="s">
        <v>277</v>
      </c>
      <c r="ON41" s="64">
        <f t="shared" si="207"/>
        <v>25188.71</v>
      </c>
      <c r="OO41" s="209">
        <v>343.27</v>
      </c>
      <c r="OP41" s="209">
        <v>437.94</v>
      </c>
      <c r="OQ41" s="209">
        <v>0</v>
      </c>
      <c r="OR41" s="209">
        <v>0</v>
      </c>
      <c r="OS41" s="209">
        <v>0</v>
      </c>
      <c r="OT41" s="209">
        <v>0</v>
      </c>
      <c r="OU41" s="209">
        <v>0</v>
      </c>
      <c r="OV41" s="209">
        <v>1550</v>
      </c>
      <c r="OW41" s="209">
        <v>0</v>
      </c>
      <c r="OX41" s="209">
        <v>0</v>
      </c>
      <c r="OY41" s="211">
        <v>2331.21</v>
      </c>
      <c r="OZ41" s="249">
        <v>553.98</v>
      </c>
      <c r="PA41" s="241">
        <v>134.1</v>
      </c>
      <c r="PB41" s="65">
        <f t="shared" si="118"/>
        <v>348.40673590779653</v>
      </c>
      <c r="PC41" s="65">
        <f t="shared" si="119"/>
        <v>266.12094705845487</v>
      </c>
      <c r="PD41" s="65">
        <v>1279.4567857142858</v>
      </c>
      <c r="PE41" s="65">
        <v>20</v>
      </c>
      <c r="PF41" s="65">
        <f t="shared" si="121"/>
        <v>32.880000000000003</v>
      </c>
      <c r="PG41" s="65">
        <v>5</v>
      </c>
      <c r="PH41" s="65">
        <f t="shared" si="156"/>
        <v>495.2049090909091</v>
      </c>
      <c r="PI41" s="65"/>
      <c r="PJ41" s="64">
        <f t="shared" si="38"/>
        <v>3135.1493777714463</v>
      </c>
      <c r="PK41" s="66">
        <f t="shared" si="157"/>
        <v>643.25572727272731</v>
      </c>
      <c r="PL41" s="66"/>
      <c r="PM41" s="66">
        <f t="shared" si="122"/>
        <v>192.9767181818182</v>
      </c>
      <c r="PN41" s="67">
        <f t="shared" si="39"/>
        <v>836.23244545454554</v>
      </c>
      <c r="PO41" s="67">
        <f t="shared" si="40"/>
        <v>3971.3818232259919</v>
      </c>
      <c r="PP41" s="68">
        <f t="shared" si="41"/>
        <v>-1640.1718232259918</v>
      </c>
      <c r="PQ41" s="209">
        <v>3497.2</v>
      </c>
      <c r="PR41" s="209">
        <v>5536.47</v>
      </c>
      <c r="PS41" s="209">
        <v>0</v>
      </c>
      <c r="PT41" s="209">
        <v>0</v>
      </c>
      <c r="PU41" s="209">
        <v>0</v>
      </c>
      <c r="PV41" s="209">
        <v>0</v>
      </c>
      <c r="PW41" s="209">
        <v>0</v>
      </c>
      <c r="PX41" s="209">
        <v>13714.93</v>
      </c>
      <c r="PY41" s="209">
        <v>0</v>
      </c>
      <c r="PZ41" s="209">
        <v>0</v>
      </c>
      <c r="QA41" s="209">
        <v>14652.66</v>
      </c>
      <c r="QB41" s="178">
        <f t="shared" si="208"/>
        <v>8095.9399999999987</v>
      </c>
      <c r="QC41" s="210">
        <v>1366</v>
      </c>
      <c r="QD41" s="181" t="s">
        <v>277</v>
      </c>
      <c r="QE41" s="64">
        <f t="shared" si="209"/>
        <v>22748.6</v>
      </c>
      <c r="QF41" s="209">
        <v>291.12</v>
      </c>
      <c r="QG41" s="209">
        <v>404.98</v>
      </c>
      <c r="QH41" s="209">
        <v>0</v>
      </c>
      <c r="QI41" s="209">
        <v>0</v>
      </c>
      <c r="QJ41" s="209">
        <v>0</v>
      </c>
      <c r="QK41" s="209">
        <v>0</v>
      </c>
      <c r="QL41" s="209">
        <v>0</v>
      </c>
      <c r="QM41" s="209">
        <v>1550</v>
      </c>
      <c r="QN41" s="209">
        <v>0</v>
      </c>
      <c r="QO41" s="209">
        <v>0</v>
      </c>
      <c r="QP41" s="211">
        <f t="shared" si="125"/>
        <v>2246.1</v>
      </c>
      <c r="QQ41" s="249">
        <v>553.98</v>
      </c>
      <c r="QR41" s="241">
        <v>134.1</v>
      </c>
      <c r="QS41" s="65">
        <f t="shared" si="126"/>
        <v>172.24210503240107</v>
      </c>
      <c r="QT41" s="65">
        <f t="shared" si="127"/>
        <v>147.73021917699114</v>
      </c>
      <c r="QU41" s="65">
        <v>1279.4567857142858</v>
      </c>
      <c r="QV41" s="65">
        <v>20</v>
      </c>
      <c r="QW41" s="65">
        <f t="shared" si="129"/>
        <v>18.861818181818183</v>
      </c>
      <c r="QX41" s="65">
        <v>5</v>
      </c>
      <c r="QY41" s="65">
        <f t="shared" si="158"/>
        <v>428.14772727272725</v>
      </c>
      <c r="QZ41" s="65"/>
      <c r="RA41" s="64">
        <f t="shared" si="210"/>
        <v>2759.5186553782232</v>
      </c>
      <c r="RB41" s="66">
        <f t="shared" si="130"/>
        <v>619.2640909090909</v>
      </c>
      <c r="RC41" s="66"/>
      <c r="RD41" s="66">
        <f t="shared" si="131"/>
        <v>185.77922727272727</v>
      </c>
      <c r="RE41" s="67">
        <f t="shared" si="43"/>
        <v>805.04331818181822</v>
      </c>
      <c r="RF41" s="67">
        <f t="shared" si="44"/>
        <v>3564.5619735600412</v>
      </c>
      <c r="RG41" s="68">
        <f t="shared" si="45"/>
        <v>-1318.4619735600413</v>
      </c>
      <c r="RH41" s="205">
        <v>4920.93</v>
      </c>
      <c r="RI41" s="205">
        <v>5097.55</v>
      </c>
      <c r="RJ41" s="205">
        <v>0</v>
      </c>
      <c r="RK41" s="205">
        <v>0</v>
      </c>
      <c r="RL41" s="205">
        <v>0</v>
      </c>
      <c r="RM41" s="205">
        <v>0</v>
      </c>
      <c r="RN41" s="205">
        <v>0</v>
      </c>
      <c r="RO41" s="205">
        <v>19791.95</v>
      </c>
      <c r="RP41" s="205">
        <v>0</v>
      </c>
      <c r="RQ41" s="205">
        <v>0</v>
      </c>
      <c r="RR41" s="205">
        <v>19325.89</v>
      </c>
      <c r="RS41" s="178">
        <f t="shared" si="211"/>
        <v>10484.540000000001</v>
      </c>
      <c r="RT41" s="206">
        <v>1570</v>
      </c>
      <c r="RU41" s="181" t="s">
        <v>277</v>
      </c>
      <c r="RV41" s="64">
        <f t="shared" si="212"/>
        <v>29810.43</v>
      </c>
      <c r="RW41" s="209">
        <v>409.63</v>
      </c>
      <c r="RX41" s="209">
        <v>372.88</v>
      </c>
      <c r="RY41" s="209">
        <v>0</v>
      </c>
      <c r="RZ41" s="209">
        <v>0</v>
      </c>
      <c r="SA41" s="209">
        <v>0</v>
      </c>
      <c r="SB41" s="209">
        <v>0</v>
      </c>
      <c r="SC41" s="209">
        <v>0</v>
      </c>
      <c r="SD41" s="209">
        <v>1550</v>
      </c>
      <c r="SE41" s="209">
        <v>0</v>
      </c>
      <c r="SF41" s="209">
        <v>0</v>
      </c>
      <c r="SG41" s="211">
        <v>2332.5100000000002</v>
      </c>
      <c r="SH41" s="249"/>
      <c r="SI41" s="241">
        <v>134.1</v>
      </c>
      <c r="SJ41" s="65">
        <f t="shared" si="134"/>
        <v>189.91370530379618</v>
      </c>
      <c r="SK41" s="65">
        <f t="shared" si="135"/>
        <v>225.99709166486423</v>
      </c>
      <c r="SL41" s="65">
        <v>1279.4567857142858</v>
      </c>
      <c r="SM41" s="65">
        <v>20</v>
      </c>
      <c r="SN41" s="65">
        <f t="shared" si="137"/>
        <v>495.92920353982299</v>
      </c>
      <c r="SO41" s="65">
        <v>5</v>
      </c>
      <c r="SP41" s="65">
        <f t="shared" si="159"/>
        <v>428.52876106194691</v>
      </c>
      <c r="SQ41" s="65"/>
      <c r="SR41" s="64">
        <f t="shared" si="213"/>
        <v>2778.9255472847162</v>
      </c>
      <c r="SS41" s="66">
        <f t="shared" si="160"/>
        <v>596.28469026548669</v>
      </c>
      <c r="ST41" s="66"/>
      <c r="SU41" s="66">
        <f t="shared" si="138"/>
        <v>178.885407079646</v>
      </c>
      <c r="SV41" s="67">
        <f t="shared" si="214"/>
        <v>775.17009734513272</v>
      </c>
      <c r="SW41" s="67">
        <f t="shared" si="48"/>
        <v>3554.0956446298487</v>
      </c>
      <c r="SX41" s="68">
        <f t="shared" si="49"/>
        <v>-1221.5856446298485</v>
      </c>
      <c r="SY41" s="64">
        <f t="shared" si="139"/>
        <v>331021.68999999994</v>
      </c>
      <c r="SZ41" s="211">
        <f t="shared" si="140"/>
        <v>27516.119999999995</v>
      </c>
      <c r="TA41" s="67">
        <f t="shared" si="141"/>
        <v>41133.484400164154</v>
      </c>
      <c r="TB41" s="68">
        <f t="shared" si="142"/>
        <v>-13617.364400164159</v>
      </c>
      <c r="TC41" s="264"/>
      <c r="TD41" s="265"/>
      <c r="TE41" s="265" t="s">
        <v>511</v>
      </c>
    </row>
    <row r="42" spans="1:526">
      <c r="A42" s="173" t="s">
        <v>156</v>
      </c>
      <c r="B42" s="175" t="s">
        <v>157</v>
      </c>
      <c r="C42" s="181" t="s">
        <v>277</v>
      </c>
      <c r="D42" s="176">
        <v>0</v>
      </c>
      <c r="E42" s="176">
        <v>1303.8</v>
      </c>
      <c r="F42" s="176">
        <v>0</v>
      </c>
      <c r="G42" s="176">
        <v>0</v>
      </c>
      <c r="H42" s="176">
        <v>0</v>
      </c>
      <c r="I42" s="176">
        <v>0</v>
      </c>
      <c r="J42" s="176">
        <v>0</v>
      </c>
      <c r="K42" s="176">
        <v>0</v>
      </c>
      <c r="L42" s="176">
        <v>0</v>
      </c>
      <c r="M42" s="176">
        <v>0</v>
      </c>
      <c r="N42" s="178">
        <v>1303.8</v>
      </c>
      <c r="O42" s="178">
        <f t="shared" si="161"/>
        <v>0</v>
      </c>
      <c r="P42" s="181">
        <v>138</v>
      </c>
      <c r="Q42" s="64">
        <f t="shared" si="0"/>
        <v>1303.8</v>
      </c>
      <c r="R42" s="178">
        <v>0</v>
      </c>
      <c r="S42" s="178">
        <v>4500</v>
      </c>
      <c r="T42" s="178">
        <v>0</v>
      </c>
      <c r="U42" s="178">
        <v>0</v>
      </c>
      <c r="V42" s="178">
        <v>0</v>
      </c>
      <c r="W42" s="178">
        <v>0</v>
      </c>
      <c r="X42" s="178">
        <v>0</v>
      </c>
      <c r="Y42" s="178">
        <v>0</v>
      </c>
      <c r="Z42" s="178">
        <v>0</v>
      </c>
      <c r="AA42" s="178">
        <v>0</v>
      </c>
      <c r="AB42" s="64">
        <f t="shared" si="50"/>
        <v>4500</v>
      </c>
      <c r="AC42" s="65">
        <v>372.97</v>
      </c>
      <c r="AD42" s="65"/>
      <c r="AE42" s="65">
        <f t="shared" si="51"/>
        <v>14.17595394785554</v>
      </c>
      <c r="AF42" s="65">
        <f t="shared" si="177"/>
        <v>0</v>
      </c>
      <c r="AG42" s="65"/>
      <c r="AH42" s="65">
        <v>20</v>
      </c>
      <c r="AI42" s="65"/>
      <c r="AJ42" s="65">
        <v>5</v>
      </c>
      <c r="AK42" s="65">
        <f t="shared" si="178"/>
        <v>411.38684210526316</v>
      </c>
      <c r="AL42" s="65"/>
      <c r="AM42" s="64">
        <f t="shared" si="2"/>
        <v>823.53279605311877</v>
      </c>
      <c r="AN42" s="66">
        <f t="shared" si="179"/>
        <v>645.10084210526315</v>
      </c>
      <c r="AO42" s="66">
        <v>0</v>
      </c>
      <c r="AP42" s="66">
        <f t="shared" si="54"/>
        <v>193.53025263157895</v>
      </c>
      <c r="AQ42" s="67">
        <f t="shared" si="3"/>
        <v>838.6310947368421</v>
      </c>
      <c r="AR42" s="67">
        <f t="shared" si="4"/>
        <v>1662.163890789961</v>
      </c>
      <c r="AS42" s="68">
        <f t="shared" si="5"/>
        <v>2837.836109210039</v>
      </c>
      <c r="AT42" s="205">
        <v>12408.61</v>
      </c>
      <c r="AU42" s="205">
        <v>0</v>
      </c>
      <c r="AV42" s="205">
        <v>0</v>
      </c>
      <c r="AW42" s="205">
        <v>0</v>
      </c>
      <c r="AX42" s="207">
        <v>0</v>
      </c>
      <c r="AY42" s="207">
        <v>0</v>
      </c>
      <c r="AZ42" s="207">
        <v>0</v>
      </c>
      <c r="BA42" s="207">
        <v>0</v>
      </c>
      <c r="BB42" s="207">
        <v>0</v>
      </c>
      <c r="BC42" s="207">
        <v>0</v>
      </c>
      <c r="BD42" s="209">
        <v>7171.29</v>
      </c>
      <c r="BE42" s="178">
        <f t="shared" si="162"/>
        <v>5237.3200000000006</v>
      </c>
      <c r="BF42" s="208">
        <v>175</v>
      </c>
      <c r="BG42" s="181" t="s">
        <v>277</v>
      </c>
      <c r="BH42" s="64">
        <f t="shared" si="56"/>
        <v>12408.61</v>
      </c>
      <c r="BI42" s="205">
        <v>1032.9100000000001</v>
      </c>
      <c r="BJ42" s="205">
        <v>0</v>
      </c>
      <c r="BK42" s="205">
        <v>0</v>
      </c>
      <c r="BL42" s="205">
        <v>0</v>
      </c>
      <c r="BM42" s="205">
        <v>0</v>
      </c>
      <c r="BN42" s="205">
        <v>0</v>
      </c>
      <c r="BO42" s="205">
        <v>0</v>
      </c>
      <c r="BP42" s="205">
        <v>0</v>
      </c>
      <c r="BQ42" s="205">
        <v>0</v>
      </c>
      <c r="BR42" s="205">
        <v>0</v>
      </c>
      <c r="BS42" s="64">
        <f t="shared" si="57"/>
        <v>1032.9100000000001</v>
      </c>
      <c r="BT42" s="65">
        <v>372.97</v>
      </c>
      <c r="BU42" s="65"/>
      <c r="BV42" s="65">
        <f t="shared" si="58"/>
        <v>78.652666559041776</v>
      </c>
      <c r="BW42" s="65">
        <f t="shared" si="59"/>
        <v>118.44702995815008</v>
      </c>
      <c r="BX42" s="65"/>
      <c r="BY42" s="65">
        <v>20</v>
      </c>
      <c r="BZ42" s="65"/>
      <c r="CA42" s="65">
        <v>5</v>
      </c>
      <c r="CB42" s="65">
        <f t="shared" si="180"/>
        <v>391.015625</v>
      </c>
      <c r="CC42" s="65"/>
      <c r="CD42" s="64">
        <f t="shared" si="6"/>
        <v>986.08532151719191</v>
      </c>
      <c r="CE42" s="66">
        <f t="shared" si="61"/>
        <v>665.21208333333334</v>
      </c>
      <c r="CF42" s="66"/>
      <c r="CG42" s="66">
        <f t="shared" si="62"/>
        <v>199.563625</v>
      </c>
      <c r="CH42" s="67">
        <f t="shared" si="7"/>
        <v>864.77570833333334</v>
      </c>
      <c r="CI42" s="67">
        <f t="shared" si="8"/>
        <v>1850.8610298505253</v>
      </c>
      <c r="CJ42" s="68">
        <f t="shared" si="9"/>
        <v>-817.95102985052517</v>
      </c>
      <c r="CK42" s="209">
        <v>13381.54</v>
      </c>
      <c r="CL42" s="209">
        <v>0</v>
      </c>
      <c r="CM42" s="209">
        <v>0</v>
      </c>
      <c r="CN42" s="209">
        <v>0</v>
      </c>
      <c r="CO42" s="209">
        <v>0</v>
      </c>
      <c r="CP42" s="209">
        <v>0</v>
      </c>
      <c r="CQ42" s="209">
        <v>0</v>
      </c>
      <c r="CR42" s="209">
        <v>0</v>
      </c>
      <c r="CS42" s="209">
        <v>0</v>
      </c>
      <c r="CT42" s="207">
        <v>0</v>
      </c>
      <c r="CU42" s="209">
        <v>6976.15</v>
      </c>
      <c r="CV42" s="178">
        <f t="shared" si="181"/>
        <v>6405.3900000000012</v>
      </c>
      <c r="CW42" s="210">
        <v>203</v>
      </c>
      <c r="CX42" s="181" t="s">
        <v>277</v>
      </c>
      <c r="CY42" s="64">
        <f t="shared" si="182"/>
        <v>13381.54</v>
      </c>
      <c r="CZ42" s="209">
        <v>1113.9000000000001</v>
      </c>
      <c r="DA42" s="209">
        <v>0</v>
      </c>
      <c r="DB42" s="209">
        <v>0</v>
      </c>
      <c r="DC42" s="209">
        <v>0</v>
      </c>
      <c r="DD42" s="209">
        <v>0</v>
      </c>
      <c r="DE42" s="209">
        <v>0</v>
      </c>
      <c r="DF42" s="209">
        <v>0</v>
      </c>
      <c r="DG42" s="209">
        <v>0</v>
      </c>
      <c r="DH42" s="209">
        <v>0</v>
      </c>
      <c r="DI42" s="209">
        <v>0</v>
      </c>
      <c r="DJ42" s="211">
        <f t="shared" si="215"/>
        <v>1113.9000000000001</v>
      </c>
      <c r="DK42" s="65">
        <v>372.97</v>
      </c>
      <c r="DL42" s="65"/>
      <c r="DM42" s="65">
        <f t="shared" si="66"/>
        <v>75.84050020847755</v>
      </c>
      <c r="DN42" s="65">
        <f t="shared" si="67"/>
        <v>182.21000006578805</v>
      </c>
      <c r="DO42" s="65"/>
      <c r="DP42" s="65">
        <v>20</v>
      </c>
      <c r="DQ42" s="65"/>
      <c r="DR42" s="65">
        <v>5</v>
      </c>
      <c r="DS42" s="65">
        <f t="shared" si="216"/>
        <v>428.469696969697</v>
      </c>
      <c r="DT42" s="65"/>
      <c r="DU42" s="64">
        <f t="shared" si="10"/>
        <v>1084.4901972439627</v>
      </c>
      <c r="DV42" s="66">
        <f t="shared" si="144"/>
        <v>596.35070707070713</v>
      </c>
      <c r="DW42" s="66"/>
      <c r="DX42" s="66">
        <f t="shared" si="68"/>
        <v>178.90521212121214</v>
      </c>
      <c r="DY42" s="67">
        <f t="shared" si="11"/>
        <v>775.25591919191925</v>
      </c>
      <c r="DZ42" s="67">
        <f t="shared" si="12"/>
        <v>1859.746116435882</v>
      </c>
      <c r="EA42" s="68">
        <f t="shared" si="183"/>
        <v>-745.84611643588187</v>
      </c>
      <c r="EB42" s="209">
        <v>12467.77</v>
      </c>
      <c r="EC42" s="209">
        <v>0</v>
      </c>
      <c r="ED42" s="209">
        <v>0</v>
      </c>
      <c r="EE42" s="209">
        <v>0</v>
      </c>
      <c r="EF42" s="209">
        <v>0</v>
      </c>
      <c r="EG42" s="209">
        <v>0</v>
      </c>
      <c r="EH42" s="209">
        <v>0</v>
      </c>
      <c r="EI42" s="209">
        <v>0</v>
      </c>
      <c r="EJ42" s="209">
        <v>0</v>
      </c>
      <c r="EK42" s="209">
        <v>0</v>
      </c>
      <c r="EL42" s="209">
        <v>7337.85</v>
      </c>
      <c r="EM42" s="178">
        <f t="shared" si="184"/>
        <v>5129.92</v>
      </c>
      <c r="EN42" s="210">
        <v>191</v>
      </c>
      <c r="EO42" s="181" t="s">
        <v>277</v>
      </c>
      <c r="EP42" s="212">
        <f t="shared" si="70"/>
        <v>12467.77</v>
      </c>
      <c r="EQ42" s="209">
        <v>1037.83</v>
      </c>
      <c r="ER42" s="209">
        <v>0</v>
      </c>
      <c r="ES42" s="209">
        <v>0</v>
      </c>
      <c r="ET42" s="209">
        <v>0</v>
      </c>
      <c r="EU42" s="209">
        <v>0</v>
      </c>
      <c r="EV42" s="209">
        <v>0</v>
      </c>
      <c r="EW42" s="209">
        <v>0</v>
      </c>
      <c r="EX42" s="209">
        <v>0</v>
      </c>
      <c r="EY42" s="209">
        <v>0</v>
      </c>
      <c r="EZ42" s="209">
        <v>0</v>
      </c>
      <c r="FA42" s="64">
        <f t="shared" si="185"/>
        <v>1037.83</v>
      </c>
      <c r="FB42" s="65">
        <v>372.97</v>
      </c>
      <c r="FC42" s="65"/>
      <c r="FD42" s="65">
        <f t="shared" si="72"/>
        <v>81.905455024153369</v>
      </c>
      <c r="FE42" s="65">
        <f t="shared" si="73"/>
        <v>133.25604651996943</v>
      </c>
      <c r="FF42" s="65">
        <v>1279.4567857142858</v>
      </c>
      <c r="FG42" s="65">
        <v>20</v>
      </c>
      <c r="FH42" s="65">
        <f t="shared" si="75"/>
        <v>140.93333333333334</v>
      </c>
      <c r="FI42" s="65">
        <v>5</v>
      </c>
      <c r="FJ42" s="65">
        <f t="shared" si="145"/>
        <v>424.68019607843132</v>
      </c>
      <c r="FK42" s="65"/>
      <c r="FL42" s="64">
        <f t="shared" si="14"/>
        <v>2458.2018166701732</v>
      </c>
      <c r="FM42" s="66">
        <f t="shared" si="146"/>
        <v>664.41901960784321</v>
      </c>
      <c r="FN42" s="66"/>
      <c r="FO42" s="66">
        <f t="shared" si="76"/>
        <v>199.32570588235296</v>
      </c>
      <c r="FP42" s="67">
        <f t="shared" si="186"/>
        <v>863.74472549019617</v>
      </c>
      <c r="FQ42" s="67">
        <f t="shared" si="187"/>
        <v>3321.9465421603695</v>
      </c>
      <c r="FR42" s="68">
        <f t="shared" si="188"/>
        <v>-2284.1165421603696</v>
      </c>
      <c r="FS42" s="209">
        <v>11271.76</v>
      </c>
      <c r="FT42" s="209">
        <v>0</v>
      </c>
      <c r="FU42" s="209">
        <v>0</v>
      </c>
      <c r="FV42" s="209">
        <v>0</v>
      </c>
      <c r="FW42" s="209">
        <v>0</v>
      </c>
      <c r="FX42" s="209">
        <v>0</v>
      </c>
      <c r="FY42" s="209">
        <v>0</v>
      </c>
      <c r="FZ42" s="209">
        <v>0</v>
      </c>
      <c r="GA42" s="209">
        <v>0</v>
      </c>
      <c r="GB42" s="209">
        <v>0</v>
      </c>
      <c r="GC42" s="209">
        <v>6211.33</v>
      </c>
      <c r="GD42" s="178">
        <f t="shared" si="189"/>
        <v>5060.43</v>
      </c>
      <c r="GE42" s="210">
        <v>154</v>
      </c>
      <c r="GF42" s="181" t="s">
        <v>277</v>
      </c>
      <c r="GG42" s="64">
        <f t="shared" si="190"/>
        <v>11271.76</v>
      </c>
      <c r="GH42" s="209">
        <v>938.28</v>
      </c>
      <c r="GI42" s="209">
        <v>0</v>
      </c>
      <c r="GJ42" s="209">
        <v>0</v>
      </c>
      <c r="GK42" s="209">
        <v>0</v>
      </c>
      <c r="GL42" s="209">
        <v>0</v>
      </c>
      <c r="GM42" s="209">
        <v>0</v>
      </c>
      <c r="GN42" s="209">
        <v>0</v>
      </c>
      <c r="GO42" s="209">
        <v>0</v>
      </c>
      <c r="GP42" s="209">
        <v>0</v>
      </c>
      <c r="GQ42" s="209">
        <v>0</v>
      </c>
      <c r="GR42" s="211">
        <f t="shared" si="79"/>
        <v>938.28</v>
      </c>
      <c r="GS42" s="65">
        <v>372.97</v>
      </c>
      <c r="GT42" s="65"/>
      <c r="GU42" s="65">
        <f t="shared" si="80"/>
        <v>68.829267037165053</v>
      </c>
      <c r="GV42" s="65">
        <f t="shared" si="81"/>
        <v>149.14152972773454</v>
      </c>
      <c r="GW42" s="65">
        <v>1279.4567857142858</v>
      </c>
      <c r="GX42" s="65">
        <v>20</v>
      </c>
      <c r="GY42" s="65">
        <f t="shared" si="83"/>
        <v>184.90588235294118</v>
      </c>
      <c r="GZ42" s="65">
        <v>5</v>
      </c>
      <c r="HA42" s="65">
        <f t="shared" si="147"/>
        <v>358.47794117647061</v>
      </c>
      <c r="HB42" s="65"/>
      <c r="HC42" s="64">
        <f t="shared" si="191"/>
        <v>2438.7814060085975</v>
      </c>
      <c r="HD42" s="66">
        <f t="shared" si="148"/>
        <v>866.92019607843133</v>
      </c>
      <c r="HE42" s="66"/>
      <c r="HF42" s="66">
        <f t="shared" si="84"/>
        <v>260.07605882352937</v>
      </c>
      <c r="HG42" s="67">
        <f t="shared" si="19"/>
        <v>1126.9962549019606</v>
      </c>
      <c r="HH42" s="67">
        <f t="shared" si="20"/>
        <v>3565.7776609105581</v>
      </c>
      <c r="HI42" s="68">
        <f t="shared" si="192"/>
        <v>-2627.4976609105579</v>
      </c>
      <c r="HJ42" s="205">
        <v>12371.85</v>
      </c>
      <c r="HK42" s="205">
        <v>0</v>
      </c>
      <c r="HL42" s="205">
        <v>0</v>
      </c>
      <c r="HM42" s="205">
        <v>0</v>
      </c>
      <c r="HN42" s="205">
        <v>0</v>
      </c>
      <c r="HO42" s="205">
        <v>0</v>
      </c>
      <c r="HP42" s="205">
        <v>0</v>
      </c>
      <c r="HQ42" s="205">
        <v>0</v>
      </c>
      <c r="HR42" s="205">
        <v>0</v>
      </c>
      <c r="HS42" s="205">
        <v>0</v>
      </c>
      <c r="HT42" s="205">
        <v>7363</v>
      </c>
      <c r="HU42" s="178">
        <f t="shared" si="193"/>
        <v>5008.8500000000004</v>
      </c>
      <c r="HV42" s="206">
        <v>170</v>
      </c>
      <c r="HW42" s="181" t="s">
        <v>277</v>
      </c>
      <c r="HX42" s="64">
        <f t="shared" si="194"/>
        <v>12371.85</v>
      </c>
      <c r="HY42" s="205">
        <v>1029.8599999999999</v>
      </c>
      <c r="HZ42" s="205">
        <v>0</v>
      </c>
      <c r="IA42" s="205">
        <v>0</v>
      </c>
      <c r="IB42" s="205">
        <v>0</v>
      </c>
      <c r="IC42" s="205">
        <v>0</v>
      </c>
      <c r="ID42" s="205">
        <v>0</v>
      </c>
      <c r="IE42" s="205">
        <v>0</v>
      </c>
      <c r="IF42" s="205">
        <v>0</v>
      </c>
      <c r="IG42" s="205">
        <v>0</v>
      </c>
      <c r="IH42" s="205">
        <v>0</v>
      </c>
      <c r="II42" s="214">
        <v>1029.8599999999999</v>
      </c>
      <c r="IJ42" s="65">
        <v>372.97</v>
      </c>
      <c r="IK42" s="65"/>
      <c r="IL42" s="65">
        <f t="shared" si="88"/>
        <v>81.563314654348716</v>
      </c>
      <c r="IM42" s="65">
        <f t="shared" si="89"/>
        <v>151.80681790743634</v>
      </c>
      <c r="IN42" s="65">
        <v>1279.4567857142858</v>
      </c>
      <c r="IO42" s="65">
        <v>20</v>
      </c>
      <c r="IP42" s="65">
        <f t="shared" si="91"/>
        <v>232.05714285714285</v>
      </c>
      <c r="IQ42" s="65">
        <v>5</v>
      </c>
      <c r="IR42" s="65">
        <f t="shared" si="149"/>
        <v>445.62857142857143</v>
      </c>
      <c r="IS42" s="65"/>
      <c r="IT42" s="64">
        <f t="shared" si="195"/>
        <v>2588.4826325617851</v>
      </c>
      <c r="IU42" s="66">
        <f t="shared" si="150"/>
        <v>538.79476190476191</v>
      </c>
      <c r="IV42" s="66"/>
      <c r="IW42" s="66">
        <f t="shared" si="92"/>
        <v>161.63842857142856</v>
      </c>
      <c r="IX42" s="67">
        <f t="shared" si="196"/>
        <v>700.43319047619048</v>
      </c>
      <c r="IY42" s="67">
        <f t="shared" si="24"/>
        <v>3288.9158230379753</v>
      </c>
      <c r="IZ42" s="68">
        <f t="shared" si="197"/>
        <v>-2259.0558230379756</v>
      </c>
      <c r="JA42" s="209">
        <v>13464.22</v>
      </c>
      <c r="JB42" s="209">
        <v>0</v>
      </c>
      <c r="JC42" s="209">
        <v>0</v>
      </c>
      <c r="JD42" s="209">
        <v>0</v>
      </c>
      <c r="JE42" s="209">
        <v>0</v>
      </c>
      <c r="JF42" s="209">
        <v>0</v>
      </c>
      <c r="JG42" s="209">
        <v>0</v>
      </c>
      <c r="JH42" s="209">
        <v>0</v>
      </c>
      <c r="JI42" s="209">
        <v>0</v>
      </c>
      <c r="JJ42" s="209">
        <v>0</v>
      </c>
      <c r="JK42" s="209">
        <v>8652.25</v>
      </c>
      <c r="JL42" s="178">
        <f t="shared" si="198"/>
        <v>4811.9699999999993</v>
      </c>
      <c r="JM42" s="210">
        <v>167</v>
      </c>
      <c r="JN42" s="181" t="s">
        <v>277</v>
      </c>
      <c r="JO42" s="64">
        <f t="shared" si="199"/>
        <v>13464.22</v>
      </c>
      <c r="JP42" s="209">
        <v>1120.78</v>
      </c>
      <c r="JQ42" s="209">
        <v>0</v>
      </c>
      <c r="JR42" s="209">
        <v>0</v>
      </c>
      <c r="JS42" s="209">
        <v>0</v>
      </c>
      <c r="JT42" s="209">
        <v>0</v>
      </c>
      <c r="JU42" s="209">
        <v>0</v>
      </c>
      <c r="JV42" s="209">
        <v>0</v>
      </c>
      <c r="JW42" s="209">
        <v>0</v>
      </c>
      <c r="JX42" s="209">
        <v>0</v>
      </c>
      <c r="JY42" s="209">
        <v>0</v>
      </c>
      <c r="JZ42" s="211">
        <v>1120.78</v>
      </c>
      <c r="KA42" s="65">
        <v>372.97</v>
      </c>
      <c r="KB42" s="65"/>
      <c r="KC42" s="65">
        <f t="shared" si="96"/>
        <v>174.52183277134279</v>
      </c>
      <c r="KD42" s="65">
        <f t="shared" si="97"/>
        <v>162.02657945927913</v>
      </c>
      <c r="KE42" s="65">
        <v>1279.4567857142858</v>
      </c>
      <c r="KF42" s="65">
        <v>20</v>
      </c>
      <c r="KG42" s="65"/>
      <c r="KH42" s="65">
        <v>5</v>
      </c>
      <c r="KI42" s="65">
        <f t="shared" si="151"/>
        <v>543.39953271028037</v>
      </c>
      <c r="KJ42" s="65"/>
      <c r="KK42" s="64">
        <f t="shared" si="200"/>
        <v>2557.3747306551882</v>
      </c>
      <c r="KL42" s="66">
        <f t="shared" si="152"/>
        <v>497.32093457943921</v>
      </c>
      <c r="KM42" s="66"/>
      <c r="KN42" s="66">
        <f t="shared" si="99"/>
        <v>149.19628037383177</v>
      </c>
      <c r="KO42" s="67">
        <f t="shared" si="27"/>
        <v>646.51721495327092</v>
      </c>
      <c r="KP42" s="67">
        <f t="shared" si="28"/>
        <v>3203.8919456084591</v>
      </c>
      <c r="KQ42" s="68">
        <f t="shared" si="201"/>
        <v>-2083.1119456084589</v>
      </c>
      <c r="KR42" s="209">
        <v>17027.849999999999</v>
      </c>
      <c r="KS42" s="209">
        <v>0</v>
      </c>
      <c r="KT42" s="209">
        <v>0</v>
      </c>
      <c r="KU42" s="209">
        <v>0</v>
      </c>
      <c r="KV42" s="209">
        <v>0</v>
      </c>
      <c r="KW42" s="209">
        <v>0</v>
      </c>
      <c r="KX42" s="209">
        <v>0</v>
      </c>
      <c r="KY42" s="209">
        <v>0</v>
      </c>
      <c r="KZ42" s="209">
        <v>0</v>
      </c>
      <c r="LA42" s="209">
        <v>0</v>
      </c>
      <c r="LB42" s="209">
        <v>11092.55</v>
      </c>
      <c r="LC42" s="178">
        <f t="shared" si="202"/>
        <v>5935.2999999999993</v>
      </c>
      <c r="LD42" s="210">
        <v>214</v>
      </c>
      <c r="LE42" s="181" t="s">
        <v>277</v>
      </c>
      <c r="LF42" s="64">
        <f t="shared" si="203"/>
        <v>17027.849999999999</v>
      </c>
      <c r="LG42" s="209">
        <v>1417.44</v>
      </c>
      <c r="LH42" s="209">
        <v>0</v>
      </c>
      <c r="LI42" s="209">
        <v>0</v>
      </c>
      <c r="LJ42" s="209">
        <v>0</v>
      </c>
      <c r="LK42" s="209">
        <v>0</v>
      </c>
      <c r="LL42" s="209">
        <v>0</v>
      </c>
      <c r="LM42" s="209">
        <v>0</v>
      </c>
      <c r="LN42" s="209">
        <v>0</v>
      </c>
      <c r="LO42" s="209">
        <v>0</v>
      </c>
      <c r="LP42" s="209">
        <v>0</v>
      </c>
      <c r="LQ42" s="211">
        <f t="shared" si="102"/>
        <v>1417.44</v>
      </c>
      <c r="LR42" s="65">
        <v>372.97</v>
      </c>
      <c r="LS42" s="65"/>
      <c r="LT42" s="65">
        <f t="shared" si="103"/>
        <v>113.08996592386794</v>
      </c>
      <c r="LU42" s="65">
        <f t="shared" si="104"/>
        <v>176.70659108661195</v>
      </c>
      <c r="LV42" s="65">
        <v>1279.4567857142858</v>
      </c>
      <c r="LW42" s="65">
        <v>20</v>
      </c>
      <c r="LX42" s="65"/>
      <c r="LY42" s="65">
        <v>5</v>
      </c>
      <c r="LZ42" s="65">
        <f t="shared" si="153"/>
        <v>508.03738317757012</v>
      </c>
      <c r="MA42" s="65"/>
      <c r="MB42" s="64">
        <f t="shared" si="30"/>
        <v>2475.2607259023357</v>
      </c>
      <c r="MC42" s="66">
        <f t="shared" si="154"/>
        <v>593.54906542056074</v>
      </c>
      <c r="MD42" s="66"/>
      <c r="ME42" s="66">
        <f t="shared" si="106"/>
        <v>178.06471962616823</v>
      </c>
      <c r="MF42" s="67">
        <f t="shared" si="31"/>
        <v>771.61378504672894</v>
      </c>
      <c r="MG42" s="67">
        <f t="shared" si="32"/>
        <v>3246.8745109490646</v>
      </c>
      <c r="MH42" s="68">
        <f t="shared" si="33"/>
        <v>-1829.4345109490646</v>
      </c>
      <c r="MI42" s="209">
        <v>11062.25</v>
      </c>
      <c r="MJ42" s="209">
        <v>0</v>
      </c>
      <c r="MK42" s="209">
        <v>0</v>
      </c>
      <c r="ML42" s="209">
        <v>0</v>
      </c>
      <c r="MM42" s="209">
        <v>0</v>
      </c>
      <c r="MN42" s="209">
        <v>0</v>
      </c>
      <c r="MO42" s="209">
        <v>0</v>
      </c>
      <c r="MP42" s="209">
        <v>0</v>
      </c>
      <c r="MQ42" s="209">
        <v>0</v>
      </c>
      <c r="MR42" s="209">
        <v>0</v>
      </c>
      <c r="MS42" s="209">
        <v>6783.75</v>
      </c>
      <c r="MT42" s="178">
        <f t="shared" si="217"/>
        <v>4278.5</v>
      </c>
      <c r="MU42" s="210">
        <v>146</v>
      </c>
      <c r="MV42" s="181" t="s">
        <v>277</v>
      </c>
      <c r="MW42" s="64">
        <f t="shared" si="204"/>
        <v>11062.25</v>
      </c>
      <c r="MX42" s="209">
        <v>920.84</v>
      </c>
      <c r="MY42" s="209">
        <v>0</v>
      </c>
      <c r="MZ42" s="209">
        <v>0</v>
      </c>
      <c r="NA42" s="209">
        <v>0</v>
      </c>
      <c r="NB42" s="209">
        <v>0</v>
      </c>
      <c r="NC42" s="209">
        <v>0</v>
      </c>
      <c r="ND42" s="209">
        <v>0</v>
      </c>
      <c r="NE42" s="209">
        <v>0</v>
      </c>
      <c r="NF42" s="209">
        <v>0</v>
      </c>
      <c r="NG42" s="209">
        <v>0</v>
      </c>
      <c r="NH42" s="211">
        <f t="shared" si="109"/>
        <v>920.84</v>
      </c>
      <c r="NI42" s="65">
        <v>372.97</v>
      </c>
      <c r="NJ42" s="65"/>
      <c r="NK42" s="65">
        <f t="shared" si="110"/>
        <v>0</v>
      </c>
      <c r="NL42" s="65">
        <f t="shared" si="111"/>
        <v>103.33885476213064</v>
      </c>
      <c r="NM42" s="65">
        <v>1279.4567857142858</v>
      </c>
      <c r="NN42" s="65">
        <v>20</v>
      </c>
      <c r="NO42" s="65"/>
      <c r="NP42" s="65">
        <v>5</v>
      </c>
      <c r="NQ42" s="65">
        <f t="shared" si="155"/>
        <v>469.67889908256882</v>
      </c>
      <c r="NR42" s="65"/>
      <c r="NS42" s="64">
        <f t="shared" si="205"/>
        <v>2250.4445395589855</v>
      </c>
      <c r="NT42" s="66">
        <f t="shared" si="113"/>
        <v>723.04816513761466</v>
      </c>
      <c r="NU42" s="66"/>
      <c r="NV42" s="66">
        <f t="shared" si="114"/>
        <v>216.9144495412844</v>
      </c>
      <c r="NW42" s="67">
        <f t="shared" si="35"/>
        <v>939.96261467889906</v>
      </c>
      <c r="NX42" s="67">
        <f t="shared" si="36"/>
        <v>3190.4071542378847</v>
      </c>
      <c r="NY42" s="68">
        <f t="shared" si="206"/>
        <v>-2269.5671542378846</v>
      </c>
      <c r="NZ42" s="209">
        <v>13219.04</v>
      </c>
      <c r="OA42" s="209">
        <v>0</v>
      </c>
      <c r="OB42" s="209">
        <v>0</v>
      </c>
      <c r="OC42" s="209">
        <v>0</v>
      </c>
      <c r="OD42" s="209">
        <v>0</v>
      </c>
      <c r="OE42" s="209">
        <v>0</v>
      </c>
      <c r="OF42" s="209">
        <v>0</v>
      </c>
      <c r="OG42" s="209">
        <v>0</v>
      </c>
      <c r="OH42" s="209">
        <v>0</v>
      </c>
      <c r="OI42" s="209">
        <v>0</v>
      </c>
      <c r="OJ42" s="209">
        <v>7705.27</v>
      </c>
      <c r="OK42" s="178">
        <f t="shared" si="115"/>
        <v>5513.77</v>
      </c>
      <c r="OL42" s="210">
        <v>157</v>
      </c>
      <c r="OM42" s="181" t="s">
        <v>277</v>
      </c>
      <c r="ON42" s="64">
        <f t="shared" si="207"/>
        <v>13219.04</v>
      </c>
      <c r="OO42" s="209">
        <v>1100.3800000000001</v>
      </c>
      <c r="OP42" s="209">
        <v>0</v>
      </c>
      <c r="OQ42" s="209">
        <v>0</v>
      </c>
      <c r="OR42" s="209">
        <v>0</v>
      </c>
      <c r="OS42" s="209">
        <v>0</v>
      </c>
      <c r="OT42" s="209">
        <v>0</v>
      </c>
      <c r="OU42" s="209">
        <v>0</v>
      </c>
      <c r="OV42" s="209">
        <v>0</v>
      </c>
      <c r="OW42" s="209">
        <v>0</v>
      </c>
      <c r="OX42" s="209">
        <v>0</v>
      </c>
      <c r="OY42" s="211">
        <v>1100.3800000000001</v>
      </c>
      <c r="OZ42" s="65">
        <v>372.97</v>
      </c>
      <c r="PA42" s="65"/>
      <c r="PB42" s="65">
        <f t="shared" si="118"/>
        <v>166.61306282778048</v>
      </c>
      <c r="PC42" s="65">
        <f t="shared" si="119"/>
        <v>161.6692699372085</v>
      </c>
      <c r="PD42" s="65">
        <v>1279.4567857142858</v>
      </c>
      <c r="PE42" s="65">
        <v>20</v>
      </c>
      <c r="PF42" s="65">
        <f t="shared" si="121"/>
        <v>32.880000000000003</v>
      </c>
      <c r="PG42" s="65">
        <v>5</v>
      </c>
      <c r="PH42" s="65">
        <f t="shared" si="156"/>
        <v>495.2049090909091</v>
      </c>
      <c r="PI42" s="65"/>
      <c r="PJ42" s="64">
        <f t="shared" si="38"/>
        <v>2533.794027570184</v>
      </c>
      <c r="PK42" s="66">
        <f t="shared" si="157"/>
        <v>643.25572727272731</v>
      </c>
      <c r="PL42" s="66"/>
      <c r="PM42" s="66">
        <f t="shared" si="122"/>
        <v>192.9767181818182</v>
      </c>
      <c r="PN42" s="67">
        <f t="shared" si="39"/>
        <v>836.23244545454554</v>
      </c>
      <c r="PO42" s="67">
        <f t="shared" si="40"/>
        <v>3370.0264730247295</v>
      </c>
      <c r="PP42" s="68">
        <f t="shared" si="41"/>
        <v>-2269.6464730247294</v>
      </c>
      <c r="PQ42" s="209">
        <v>10660.1</v>
      </c>
      <c r="PR42" s="209">
        <v>0</v>
      </c>
      <c r="PS42" s="209">
        <v>0</v>
      </c>
      <c r="PT42" s="209">
        <v>0</v>
      </c>
      <c r="PU42" s="209">
        <v>0</v>
      </c>
      <c r="PV42" s="209">
        <v>0</v>
      </c>
      <c r="PW42" s="209">
        <v>0</v>
      </c>
      <c r="PX42" s="209">
        <v>0</v>
      </c>
      <c r="PY42" s="209">
        <v>0</v>
      </c>
      <c r="PZ42" s="209">
        <v>0</v>
      </c>
      <c r="QA42" s="209">
        <v>6793.38</v>
      </c>
      <c r="QB42" s="178">
        <f t="shared" si="208"/>
        <v>3866.7200000000003</v>
      </c>
      <c r="QC42" s="210">
        <v>141</v>
      </c>
      <c r="QD42" s="181" t="s">
        <v>277</v>
      </c>
      <c r="QE42" s="64">
        <f t="shared" si="209"/>
        <v>10660.1</v>
      </c>
      <c r="QF42" s="209">
        <v>887.37</v>
      </c>
      <c r="QG42" s="209">
        <v>0</v>
      </c>
      <c r="QH42" s="209">
        <v>0</v>
      </c>
      <c r="QI42" s="209">
        <v>0</v>
      </c>
      <c r="QJ42" s="209">
        <v>0</v>
      </c>
      <c r="QK42" s="209">
        <v>0</v>
      </c>
      <c r="QL42" s="209">
        <v>0</v>
      </c>
      <c r="QM42" s="209">
        <v>0</v>
      </c>
      <c r="QN42" s="209">
        <v>0</v>
      </c>
      <c r="QO42" s="209">
        <v>0</v>
      </c>
      <c r="QP42" s="211">
        <f t="shared" si="125"/>
        <v>887.37</v>
      </c>
      <c r="QQ42" s="65">
        <v>372.97</v>
      </c>
      <c r="QR42" s="65"/>
      <c r="QS42" s="65">
        <f t="shared" si="126"/>
        <v>79.856222111549215</v>
      </c>
      <c r="QT42" s="65">
        <f t="shared" si="127"/>
        <v>70.557760197834384</v>
      </c>
      <c r="QU42" s="65">
        <v>1279.4567857142858</v>
      </c>
      <c r="QV42" s="65">
        <v>20</v>
      </c>
      <c r="QW42" s="65">
        <f t="shared" si="129"/>
        <v>18.861818181818183</v>
      </c>
      <c r="QX42" s="65">
        <v>5</v>
      </c>
      <c r="QY42" s="65">
        <f t="shared" si="158"/>
        <v>428.14772727272725</v>
      </c>
      <c r="QZ42" s="65"/>
      <c r="RA42" s="64">
        <f t="shared" si="210"/>
        <v>2274.850313478215</v>
      </c>
      <c r="RB42" s="66">
        <f t="shared" si="130"/>
        <v>619.2640909090909</v>
      </c>
      <c r="RC42" s="66"/>
      <c r="RD42" s="66">
        <f t="shared" si="131"/>
        <v>185.77922727272727</v>
      </c>
      <c r="RE42" s="67">
        <f t="shared" si="43"/>
        <v>805.04331818181822</v>
      </c>
      <c r="RF42" s="67">
        <f t="shared" si="44"/>
        <v>3079.893631660033</v>
      </c>
      <c r="RG42" s="68">
        <f t="shared" si="45"/>
        <v>-2192.5236316600331</v>
      </c>
      <c r="RH42" s="205">
        <v>11139.31</v>
      </c>
      <c r="RI42" s="205">
        <v>0</v>
      </c>
      <c r="RJ42" s="205">
        <v>0</v>
      </c>
      <c r="RK42" s="205">
        <v>0</v>
      </c>
      <c r="RL42" s="205">
        <v>0</v>
      </c>
      <c r="RM42" s="205">
        <v>0</v>
      </c>
      <c r="RN42" s="205">
        <v>0</v>
      </c>
      <c r="RO42" s="205">
        <v>0</v>
      </c>
      <c r="RP42" s="205">
        <v>0</v>
      </c>
      <c r="RQ42" s="205">
        <v>0</v>
      </c>
      <c r="RR42" s="205">
        <v>6038.84</v>
      </c>
      <c r="RS42" s="178">
        <f t="shared" si="211"/>
        <v>5100.4699999999993</v>
      </c>
      <c r="RT42" s="206">
        <v>148</v>
      </c>
      <c r="RU42" s="181" t="s">
        <v>277</v>
      </c>
      <c r="RV42" s="64">
        <f t="shared" si="212"/>
        <v>11139.31</v>
      </c>
      <c r="RW42" s="209">
        <v>927.26</v>
      </c>
      <c r="RX42" s="209">
        <v>0</v>
      </c>
      <c r="RY42" s="209">
        <v>0</v>
      </c>
      <c r="RZ42" s="209">
        <v>0</v>
      </c>
      <c r="SA42" s="209">
        <v>0</v>
      </c>
      <c r="SB42" s="209">
        <v>0</v>
      </c>
      <c r="SC42" s="209">
        <v>0</v>
      </c>
      <c r="SD42" s="209">
        <v>0</v>
      </c>
      <c r="SE42" s="209">
        <v>0</v>
      </c>
      <c r="SF42" s="209">
        <v>0</v>
      </c>
      <c r="SG42" s="211">
        <v>927.26</v>
      </c>
      <c r="SH42" s="65">
        <v>372.97</v>
      </c>
      <c r="SI42" s="65"/>
      <c r="SJ42" s="65">
        <f t="shared" si="134"/>
        <v>59.343113312596543</v>
      </c>
      <c r="SK42" s="65">
        <f t="shared" si="135"/>
        <v>109.94200853102662</v>
      </c>
      <c r="SL42" s="65">
        <v>1279.4567857142858</v>
      </c>
      <c r="SM42" s="65">
        <v>20</v>
      </c>
      <c r="SN42" s="65">
        <f t="shared" si="137"/>
        <v>495.92920353982299</v>
      </c>
      <c r="SO42" s="65">
        <v>5</v>
      </c>
      <c r="SP42" s="65">
        <f t="shared" si="159"/>
        <v>428.52876106194691</v>
      </c>
      <c r="SQ42" s="65"/>
      <c r="SR42" s="64">
        <f t="shared" si="213"/>
        <v>2771.169872159679</v>
      </c>
      <c r="SS42" s="66">
        <f t="shared" si="160"/>
        <v>596.28469026548669</v>
      </c>
      <c r="ST42" s="66"/>
      <c r="SU42" s="66">
        <f t="shared" si="138"/>
        <v>178.885407079646</v>
      </c>
      <c r="SV42" s="67">
        <f t="shared" si="214"/>
        <v>775.17009734513272</v>
      </c>
      <c r="SW42" s="67">
        <f t="shared" si="48"/>
        <v>3546.339969504812</v>
      </c>
      <c r="SX42" s="68">
        <f t="shared" si="49"/>
        <v>-2619.0799695048117</v>
      </c>
      <c r="SY42" s="64">
        <f t="shared" si="139"/>
        <v>139778.1</v>
      </c>
      <c r="SZ42" s="211">
        <f t="shared" si="140"/>
        <v>16026.850000000002</v>
      </c>
      <c r="TA42" s="67">
        <f t="shared" si="141"/>
        <v>35186.844748170253</v>
      </c>
      <c r="TB42" s="68">
        <f t="shared" si="142"/>
        <v>-19159.994748170251</v>
      </c>
      <c r="TC42" s="264"/>
      <c r="TD42" s="265"/>
      <c r="TE42" s="265" t="s">
        <v>502</v>
      </c>
    </row>
    <row r="43" spans="1:526" ht="30">
      <c r="A43" s="173" t="s">
        <v>158</v>
      </c>
      <c r="B43" s="175" t="s">
        <v>159</v>
      </c>
      <c r="C43" s="181" t="s">
        <v>277</v>
      </c>
      <c r="D43" s="176">
        <v>1385.5</v>
      </c>
      <c r="E43" s="176">
        <v>0</v>
      </c>
      <c r="F43" s="176">
        <v>0</v>
      </c>
      <c r="G43" s="176">
        <v>0</v>
      </c>
      <c r="H43" s="176">
        <v>0</v>
      </c>
      <c r="I43" s="176">
        <v>0</v>
      </c>
      <c r="J43" s="176">
        <v>0</v>
      </c>
      <c r="K43" s="176">
        <v>0</v>
      </c>
      <c r="L43" s="176">
        <v>27847.759999999998</v>
      </c>
      <c r="M43" s="176">
        <v>0</v>
      </c>
      <c r="N43" s="178">
        <v>20590.84</v>
      </c>
      <c r="O43" s="178">
        <f t="shared" si="161"/>
        <v>8642.4199999999983</v>
      </c>
      <c r="P43" s="181">
        <v>2238</v>
      </c>
      <c r="Q43" s="64">
        <f t="shared" si="0"/>
        <v>29233.26</v>
      </c>
      <c r="R43" s="178">
        <v>115.34</v>
      </c>
      <c r="S43" s="178">
        <v>0</v>
      </c>
      <c r="T43" s="178">
        <v>0</v>
      </c>
      <c r="U43" s="178">
        <v>0</v>
      </c>
      <c r="V43" s="178">
        <v>0</v>
      </c>
      <c r="W43" s="178">
        <v>0</v>
      </c>
      <c r="X43" s="178">
        <v>0</v>
      </c>
      <c r="Y43" s="178">
        <v>0</v>
      </c>
      <c r="Z43" s="178">
        <v>1400</v>
      </c>
      <c r="AA43" s="178">
        <v>0</v>
      </c>
      <c r="AB43" s="64">
        <f t="shared" si="50"/>
        <v>1515.34</v>
      </c>
      <c r="AC43" s="222">
        <f>497.29+22.14</f>
        <v>519.43000000000006</v>
      </c>
      <c r="AD43" s="65">
        <v>127.2</v>
      </c>
      <c r="AE43" s="65">
        <f t="shared" si="51"/>
        <v>223.88004263511411</v>
      </c>
      <c r="AF43" s="65">
        <f t="shared" si="177"/>
        <v>231.73625195251316</v>
      </c>
      <c r="AG43" s="65"/>
      <c r="AH43" s="65">
        <v>20</v>
      </c>
      <c r="AI43" s="65"/>
      <c r="AJ43" s="65">
        <v>5</v>
      </c>
      <c r="AK43" s="65">
        <f t="shared" si="178"/>
        <v>411.38684210526316</v>
      </c>
      <c r="AL43" s="65"/>
      <c r="AM43" s="64">
        <f t="shared" si="2"/>
        <v>1538.6331366928905</v>
      </c>
      <c r="AN43" s="66">
        <f t="shared" si="179"/>
        <v>645.10084210526315</v>
      </c>
      <c r="AO43" s="66">
        <v>0</v>
      </c>
      <c r="AP43" s="66">
        <f t="shared" si="54"/>
        <v>193.53025263157895</v>
      </c>
      <c r="AQ43" s="67">
        <f t="shared" si="3"/>
        <v>838.6310947368421</v>
      </c>
      <c r="AR43" s="67">
        <f t="shared" si="4"/>
        <v>2377.2642314297327</v>
      </c>
      <c r="AS43" s="68">
        <f t="shared" si="5"/>
        <v>-861.9242314297328</v>
      </c>
      <c r="AT43" s="205">
        <v>1517.9</v>
      </c>
      <c r="AU43" s="205">
        <v>0</v>
      </c>
      <c r="AV43" s="205">
        <v>0</v>
      </c>
      <c r="AW43" s="205">
        <v>0</v>
      </c>
      <c r="AX43" s="207">
        <v>0</v>
      </c>
      <c r="AY43" s="207">
        <v>0</v>
      </c>
      <c r="AZ43" s="207">
        <v>0</v>
      </c>
      <c r="BA43" s="207">
        <v>0</v>
      </c>
      <c r="BB43" s="207">
        <v>29027.63</v>
      </c>
      <c r="BC43" s="207">
        <v>0</v>
      </c>
      <c r="BD43" s="209">
        <v>20391.8</v>
      </c>
      <c r="BE43" s="178">
        <f t="shared" si="162"/>
        <v>10153.730000000003</v>
      </c>
      <c r="BF43" s="208">
        <v>2291</v>
      </c>
      <c r="BG43" s="181" t="s">
        <v>277</v>
      </c>
      <c r="BH43" s="64">
        <f t="shared" si="56"/>
        <v>30545.530000000002</v>
      </c>
      <c r="BI43" s="205">
        <v>126.36</v>
      </c>
      <c r="BJ43" s="205">
        <v>0</v>
      </c>
      <c r="BK43" s="205">
        <v>0</v>
      </c>
      <c r="BL43" s="205">
        <v>0</v>
      </c>
      <c r="BM43" s="205">
        <v>0</v>
      </c>
      <c r="BN43" s="205">
        <v>0</v>
      </c>
      <c r="BO43" s="205">
        <v>0</v>
      </c>
      <c r="BP43" s="205">
        <v>0</v>
      </c>
      <c r="BQ43" s="205">
        <v>1400</v>
      </c>
      <c r="BR43" s="205">
        <v>0</v>
      </c>
      <c r="BS43" s="64">
        <f t="shared" si="57"/>
        <v>1526.36</v>
      </c>
      <c r="BT43" s="222">
        <f>497.29+22.14</f>
        <v>519.43000000000006</v>
      </c>
      <c r="BU43" s="65">
        <v>127.2</v>
      </c>
      <c r="BV43" s="65">
        <f t="shared" si="58"/>
        <v>223.65145544785778</v>
      </c>
      <c r="BW43" s="65">
        <f t="shared" si="59"/>
        <v>229.63637155968462</v>
      </c>
      <c r="BX43" s="65"/>
      <c r="BY43" s="65">
        <v>20</v>
      </c>
      <c r="BZ43" s="65"/>
      <c r="CA43" s="65">
        <v>5</v>
      </c>
      <c r="CB43" s="65">
        <f t="shared" si="180"/>
        <v>391.015625</v>
      </c>
      <c r="CC43" s="65"/>
      <c r="CD43" s="64">
        <f t="shared" si="6"/>
        <v>1515.9334520075424</v>
      </c>
      <c r="CE43" s="66">
        <f t="shared" si="61"/>
        <v>665.21208333333334</v>
      </c>
      <c r="CF43" s="66"/>
      <c r="CG43" s="66">
        <f t="shared" si="62"/>
        <v>199.563625</v>
      </c>
      <c r="CH43" s="67">
        <f t="shared" si="7"/>
        <v>864.77570833333334</v>
      </c>
      <c r="CI43" s="67">
        <f t="shared" si="8"/>
        <v>2380.7091603408758</v>
      </c>
      <c r="CJ43" s="68">
        <f t="shared" si="9"/>
        <v>-854.34916034087587</v>
      </c>
      <c r="CK43" s="209">
        <v>1967.03</v>
      </c>
      <c r="CL43" s="209">
        <v>0</v>
      </c>
      <c r="CM43" s="209">
        <v>0</v>
      </c>
      <c r="CN43" s="209">
        <v>0</v>
      </c>
      <c r="CO43" s="209">
        <v>0</v>
      </c>
      <c r="CP43" s="209">
        <v>0</v>
      </c>
      <c r="CQ43" s="209">
        <v>0</v>
      </c>
      <c r="CR43" s="209">
        <v>0</v>
      </c>
      <c r="CS43" s="209">
        <v>35022.69</v>
      </c>
      <c r="CT43" s="207">
        <v>0</v>
      </c>
      <c r="CU43" s="209">
        <v>24288.86</v>
      </c>
      <c r="CV43" s="178">
        <f t="shared" si="181"/>
        <v>12700.86</v>
      </c>
      <c r="CW43" s="210">
        <v>2749</v>
      </c>
      <c r="CX43" s="181" t="s">
        <v>277</v>
      </c>
      <c r="CY43" s="64">
        <f t="shared" si="182"/>
        <v>36989.72</v>
      </c>
      <c r="CZ43" s="209">
        <v>163.75</v>
      </c>
      <c r="DA43" s="209">
        <v>0</v>
      </c>
      <c r="DB43" s="209">
        <v>0</v>
      </c>
      <c r="DC43" s="209">
        <v>0</v>
      </c>
      <c r="DD43" s="209">
        <v>0</v>
      </c>
      <c r="DE43" s="209">
        <v>0</v>
      </c>
      <c r="DF43" s="209">
        <v>0</v>
      </c>
      <c r="DG43" s="209">
        <v>0</v>
      </c>
      <c r="DH43" s="209">
        <v>1400</v>
      </c>
      <c r="DI43" s="209">
        <v>0</v>
      </c>
      <c r="DJ43" s="211">
        <f t="shared" si="215"/>
        <v>1563.75</v>
      </c>
      <c r="DK43" s="65">
        <f>497.29+22.14</f>
        <v>519.43000000000006</v>
      </c>
      <c r="DL43" s="65">
        <v>127.2</v>
      </c>
      <c r="DM43" s="65">
        <f t="shared" si="66"/>
        <v>264.05385375797283</v>
      </c>
      <c r="DN43" s="65">
        <f t="shared" si="67"/>
        <v>361.29317675201116</v>
      </c>
      <c r="DO43" s="65"/>
      <c r="DP43" s="65">
        <v>20</v>
      </c>
      <c r="DQ43" s="65"/>
      <c r="DR43" s="65">
        <v>5</v>
      </c>
      <c r="DS43" s="65">
        <f t="shared" si="216"/>
        <v>428.469696969697</v>
      </c>
      <c r="DT43" s="65"/>
      <c r="DU43" s="64">
        <f t="shared" si="10"/>
        <v>1725.4467274796812</v>
      </c>
      <c r="DV43" s="66">
        <f t="shared" si="144"/>
        <v>596.35070707070713</v>
      </c>
      <c r="DW43" s="66"/>
      <c r="DX43" s="66">
        <f t="shared" si="68"/>
        <v>178.90521212121214</v>
      </c>
      <c r="DY43" s="67">
        <f t="shared" si="11"/>
        <v>775.25591919191925</v>
      </c>
      <c r="DZ43" s="67">
        <f t="shared" si="12"/>
        <v>2500.7026466716006</v>
      </c>
      <c r="EA43" s="68">
        <f t="shared" si="183"/>
        <v>-936.95264667160063</v>
      </c>
      <c r="EB43" s="209">
        <v>1570.55</v>
      </c>
      <c r="EC43" s="209">
        <v>0</v>
      </c>
      <c r="ED43" s="209">
        <v>0</v>
      </c>
      <c r="EE43" s="209">
        <v>0</v>
      </c>
      <c r="EF43" s="209">
        <v>0</v>
      </c>
      <c r="EG43" s="209">
        <v>0</v>
      </c>
      <c r="EH43" s="209">
        <v>0</v>
      </c>
      <c r="EI43" s="209">
        <v>0</v>
      </c>
      <c r="EJ43" s="209">
        <v>34122.339999999997</v>
      </c>
      <c r="EK43" s="209">
        <v>0</v>
      </c>
      <c r="EL43" s="209">
        <v>24241.74</v>
      </c>
      <c r="EM43" s="178">
        <f t="shared" si="184"/>
        <v>11451.149999999998</v>
      </c>
      <c r="EN43" s="210">
        <v>2636</v>
      </c>
      <c r="EO43" s="181" t="s">
        <v>277</v>
      </c>
      <c r="EP43" s="212">
        <f t="shared" si="70"/>
        <v>35692.89</v>
      </c>
      <c r="EQ43" s="209">
        <v>130.74</v>
      </c>
      <c r="ER43" s="209">
        <v>0</v>
      </c>
      <c r="ES43" s="209">
        <v>0</v>
      </c>
      <c r="ET43" s="209">
        <v>0</v>
      </c>
      <c r="EU43" s="209">
        <v>0</v>
      </c>
      <c r="EV43" s="209">
        <v>0</v>
      </c>
      <c r="EW43" s="209">
        <v>0</v>
      </c>
      <c r="EX43" s="209">
        <v>0</v>
      </c>
      <c r="EY43" s="209">
        <v>1400</v>
      </c>
      <c r="EZ43" s="209">
        <v>0</v>
      </c>
      <c r="FA43" s="64">
        <f t="shared" si="185"/>
        <v>1530.74</v>
      </c>
      <c r="FB43" s="222">
        <f>497.29+22.14</f>
        <v>519.43000000000006</v>
      </c>
      <c r="FC43" s="217">
        <v>117.6</v>
      </c>
      <c r="FD43" s="65">
        <f t="shared" si="72"/>
        <v>270.58753521497715</v>
      </c>
      <c r="FE43" s="65">
        <f t="shared" si="73"/>
        <v>297.45785063064284</v>
      </c>
      <c r="FF43" s="65">
        <v>1279.4567857142858</v>
      </c>
      <c r="FG43" s="65">
        <v>20</v>
      </c>
      <c r="FH43" s="65">
        <f t="shared" si="75"/>
        <v>140.93333333333334</v>
      </c>
      <c r="FI43" s="65">
        <v>5</v>
      </c>
      <c r="FJ43" s="65">
        <f t="shared" si="145"/>
        <v>424.68019607843132</v>
      </c>
      <c r="FK43" s="65"/>
      <c r="FL43" s="64">
        <f t="shared" si="14"/>
        <v>3075.1457009716705</v>
      </c>
      <c r="FM43" s="66">
        <f t="shared" si="146"/>
        <v>664.41901960784321</v>
      </c>
      <c r="FN43" s="66"/>
      <c r="FO43" s="66">
        <f t="shared" si="76"/>
        <v>199.32570588235296</v>
      </c>
      <c r="FP43" s="67">
        <f t="shared" si="186"/>
        <v>863.74472549019617</v>
      </c>
      <c r="FQ43" s="67">
        <f t="shared" si="187"/>
        <v>3938.8904264618668</v>
      </c>
      <c r="FR43" s="68">
        <f t="shared" si="188"/>
        <v>-2408.150426461867</v>
      </c>
      <c r="FS43" s="209">
        <v>1683.21</v>
      </c>
      <c r="FT43" s="209">
        <v>0</v>
      </c>
      <c r="FU43" s="209">
        <v>0</v>
      </c>
      <c r="FV43" s="209">
        <v>0</v>
      </c>
      <c r="FW43" s="209">
        <v>0</v>
      </c>
      <c r="FX43" s="209">
        <v>0</v>
      </c>
      <c r="FY43" s="209">
        <v>0</v>
      </c>
      <c r="FZ43" s="209">
        <v>0</v>
      </c>
      <c r="GA43" s="209">
        <v>35855.129999999997</v>
      </c>
      <c r="GB43" s="209">
        <v>0</v>
      </c>
      <c r="GC43" s="209">
        <v>25497.62</v>
      </c>
      <c r="GD43" s="178">
        <f t="shared" si="189"/>
        <v>12040.719999999998</v>
      </c>
      <c r="GE43" s="210">
        <v>2742</v>
      </c>
      <c r="GF43" s="181" t="s">
        <v>277</v>
      </c>
      <c r="GG43" s="64">
        <f t="shared" si="190"/>
        <v>37538.339999999997</v>
      </c>
      <c r="GH43" s="209">
        <v>140.12</v>
      </c>
      <c r="GI43" s="209">
        <v>0</v>
      </c>
      <c r="GJ43" s="209">
        <v>0</v>
      </c>
      <c r="GK43" s="209">
        <v>0</v>
      </c>
      <c r="GL43" s="209">
        <v>0</v>
      </c>
      <c r="GM43" s="209">
        <v>0</v>
      </c>
      <c r="GN43" s="209">
        <v>0</v>
      </c>
      <c r="GO43" s="209">
        <v>0</v>
      </c>
      <c r="GP43" s="209">
        <v>1400</v>
      </c>
      <c r="GQ43" s="209">
        <v>0</v>
      </c>
      <c r="GR43" s="211">
        <f t="shared" si="79"/>
        <v>1540.12</v>
      </c>
      <c r="GS43" s="222">
        <f>497.29+22.14</f>
        <v>519.43000000000006</v>
      </c>
      <c r="GT43" s="217">
        <v>117.6</v>
      </c>
      <c r="GU43" s="65">
        <f t="shared" si="80"/>
        <v>282.54536400290448</v>
      </c>
      <c r="GV43" s="65">
        <f t="shared" si="81"/>
        <v>354.86537701802564</v>
      </c>
      <c r="GW43" s="65">
        <v>1279.4567857142858</v>
      </c>
      <c r="GX43" s="65">
        <v>20</v>
      </c>
      <c r="GY43" s="65">
        <f t="shared" si="83"/>
        <v>184.90588235294118</v>
      </c>
      <c r="GZ43" s="65">
        <v>5</v>
      </c>
      <c r="HA43" s="65">
        <f t="shared" si="147"/>
        <v>358.47794117647061</v>
      </c>
      <c r="HB43" s="65"/>
      <c r="HC43" s="64">
        <f t="shared" si="191"/>
        <v>3122.2813502646281</v>
      </c>
      <c r="HD43" s="66">
        <f t="shared" si="148"/>
        <v>866.92019607843133</v>
      </c>
      <c r="HE43" s="66"/>
      <c r="HF43" s="66">
        <f t="shared" si="84"/>
        <v>260.07605882352937</v>
      </c>
      <c r="HG43" s="67">
        <f t="shared" si="19"/>
        <v>1126.9962549019606</v>
      </c>
      <c r="HH43" s="67">
        <f t="shared" si="20"/>
        <v>4249.2776051665887</v>
      </c>
      <c r="HI43" s="68">
        <f t="shared" si="192"/>
        <v>-2709.1576051665888</v>
      </c>
      <c r="HJ43" s="205">
        <v>1242.2</v>
      </c>
      <c r="HK43" s="205">
        <v>0</v>
      </c>
      <c r="HL43" s="205">
        <v>0</v>
      </c>
      <c r="HM43" s="205">
        <v>0</v>
      </c>
      <c r="HN43" s="205">
        <v>0</v>
      </c>
      <c r="HO43" s="205">
        <v>0</v>
      </c>
      <c r="HP43" s="205">
        <v>0</v>
      </c>
      <c r="HQ43" s="205">
        <v>0</v>
      </c>
      <c r="HR43" s="205">
        <v>34450.910000000003</v>
      </c>
      <c r="HS43" s="205">
        <v>0</v>
      </c>
      <c r="HT43" s="205">
        <v>25077.3</v>
      </c>
      <c r="HU43" s="178">
        <f t="shared" si="193"/>
        <v>10615.810000000001</v>
      </c>
      <c r="HV43" s="206">
        <v>2837</v>
      </c>
      <c r="HW43" s="181" t="s">
        <v>277</v>
      </c>
      <c r="HX43" s="64">
        <f t="shared" si="194"/>
        <v>35693.11</v>
      </c>
      <c r="HY43" s="205">
        <v>103.41</v>
      </c>
      <c r="HZ43" s="205">
        <v>0</v>
      </c>
      <c r="IA43" s="205">
        <v>0</v>
      </c>
      <c r="IB43" s="205">
        <v>0</v>
      </c>
      <c r="IC43" s="205">
        <v>0</v>
      </c>
      <c r="ID43" s="205">
        <v>0</v>
      </c>
      <c r="IE43" s="205">
        <v>0</v>
      </c>
      <c r="IF43" s="205">
        <v>0</v>
      </c>
      <c r="IG43" s="205">
        <v>1400</v>
      </c>
      <c r="IH43" s="205">
        <v>0</v>
      </c>
      <c r="II43" s="214">
        <v>1503.41</v>
      </c>
      <c r="IJ43" s="222">
        <f>497.29+22.14</f>
        <v>519.43000000000006</v>
      </c>
      <c r="IK43" s="217">
        <v>117.6</v>
      </c>
      <c r="IL43" s="65">
        <f t="shared" si="88"/>
        <v>277.79270821424677</v>
      </c>
      <c r="IM43" s="65">
        <f t="shared" si="89"/>
        <v>321.74098557751608</v>
      </c>
      <c r="IN43" s="65">
        <v>1279.4567857142858</v>
      </c>
      <c r="IO43" s="65">
        <v>20</v>
      </c>
      <c r="IP43" s="65">
        <f t="shared" si="91"/>
        <v>232.05714285714285</v>
      </c>
      <c r="IQ43" s="65">
        <v>5</v>
      </c>
      <c r="IR43" s="65">
        <f t="shared" si="149"/>
        <v>445.62857142857143</v>
      </c>
      <c r="IS43" s="65"/>
      <c r="IT43" s="64">
        <f t="shared" si="195"/>
        <v>3218.7061937917633</v>
      </c>
      <c r="IU43" s="66">
        <f t="shared" si="150"/>
        <v>538.79476190476191</v>
      </c>
      <c r="IV43" s="66"/>
      <c r="IW43" s="66">
        <f t="shared" si="92"/>
        <v>161.63842857142856</v>
      </c>
      <c r="IX43" s="67">
        <f t="shared" si="196"/>
        <v>700.43319047619048</v>
      </c>
      <c r="IY43" s="67">
        <f t="shared" si="24"/>
        <v>3919.1393842679536</v>
      </c>
      <c r="IZ43" s="68">
        <f t="shared" si="197"/>
        <v>-2415.7293842679537</v>
      </c>
      <c r="JA43" s="209">
        <v>2486.85</v>
      </c>
      <c r="JB43" s="209">
        <v>0</v>
      </c>
      <c r="JC43" s="209">
        <v>0</v>
      </c>
      <c r="JD43" s="209">
        <v>0</v>
      </c>
      <c r="JE43" s="209">
        <v>0</v>
      </c>
      <c r="JF43" s="209">
        <v>0</v>
      </c>
      <c r="JG43" s="209">
        <v>0</v>
      </c>
      <c r="JH43" s="209">
        <v>0</v>
      </c>
      <c r="JI43" s="209">
        <v>36615.620000000003</v>
      </c>
      <c r="JJ43" s="209">
        <v>0</v>
      </c>
      <c r="JK43" s="209">
        <v>28297.52</v>
      </c>
      <c r="JL43" s="178">
        <f t="shared" si="198"/>
        <v>10804.95</v>
      </c>
      <c r="JM43" s="210">
        <v>2849</v>
      </c>
      <c r="JN43" s="181" t="s">
        <v>277</v>
      </c>
      <c r="JO43" s="64">
        <f t="shared" si="199"/>
        <v>39102.47</v>
      </c>
      <c r="JP43" s="209">
        <v>207.02</v>
      </c>
      <c r="JQ43" s="209">
        <v>0</v>
      </c>
      <c r="JR43" s="209">
        <v>0</v>
      </c>
      <c r="JS43" s="209">
        <v>0</v>
      </c>
      <c r="JT43" s="209">
        <v>0</v>
      </c>
      <c r="JU43" s="209">
        <v>0</v>
      </c>
      <c r="JV43" s="209">
        <v>0</v>
      </c>
      <c r="JW43" s="209">
        <v>0</v>
      </c>
      <c r="JX43" s="209">
        <v>1400</v>
      </c>
      <c r="JY43" s="209">
        <v>0</v>
      </c>
      <c r="JZ43" s="211">
        <v>1607.02</v>
      </c>
      <c r="KA43" s="222">
        <f>497.29+22.14</f>
        <v>519.43000000000006</v>
      </c>
      <c r="KB43" s="217">
        <v>117.6</v>
      </c>
      <c r="KC43" s="65">
        <f t="shared" si="96"/>
        <v>570.78043899375632</v>
      </c>
      <c r="KD43" s="65">
        <f t="shared" si="97"/>
        <v>363.81961851976189</v>
      </c>
      <c r="KE43" s="65">
        <v>1279.4567857142858</v>
      </c>
      <c r="KF43" s="65">
        <v>20</v>
      </c>
      <c r="KG43" s="65"/>
      <c r="KH43" s="65">
        <v>5</v>
      </c>
      <c r="KI43" s="65">
        <f t="shared" si="151"/>
        <v>543.39953271028037</v>
      </c>
      <c r="KJ43" s="65"/>
      <c r="KK43" s="64">
        <f t="shared" si="200"/>
        <v>3419.4863759380842</v>
      </c>
      <c r="KL43" s="66">
        <f t="shared" si="152"/>
        <v>497.32093457943921</v>
      </c>
      <c r="KM43" s="66"/>
      <c r="KN43" s="66">
        <f t="shared" si="99"/>
        <v>149.19628037383177</v>
      </c>
      <c r="KO43" s="67">
        <f t="shared" si="27"/>
        <v>646.51721495327092</v>
      </c>
      <c r="KP43" s="67">
        <f t="shared" si="28"/>
        <v>4066.0035908913551</v>
      </c>
      <c r="KQ43" s="68">
        <f t="shared" si="201"/>
        <v>-2458.9835908913551</v>
      </c>
      <c r="KR43" s="209">
        <v>4243.43</v>
      </c>
      <c r="KS43" s="209">
        <v>0</v>
      </c>
      <c r="KT43" s="209">
        <v>0</v>
      </c>
      <c r="KU43" s="209">
        <v>0</v>
      </c>
      <c r="KV43" s="209">
        <v>0</v>
      </c>
      <c r="KW43" s="209">
        <v>0</v>
      </c>
      <c r="KX43" s="209">
        <v>0</v>
      </c>
      <c r="KY43" s="209">
        <v>0</v>
      </c>
      <c r="KZ43" s="209">
        <v>46481.75</v>
      </c>
      <c r="LA43" s="209">
        <v>0</v>
      </c>
      <c r="LB43" s="209">
        <v>35746.46</v>
      </c>
      <c r="LC43" s="178">
        <f t="shared" si="202"/>
        <v>14978.720000000001</v>
      </c>
      <c r="LD43" s="210">
        <v>3388</v>
      </c>
      <c r="LE43" s="181" t="s">
        <v>277</v>
      </c>
      <c r="LF43" s="64">
        <f t="shared" si="203"/>
        <v>50725.18</v>
      </c>
      <c r="LG43" s="209">
        <v>353.23</v>
      </c>
      <c r="LH43" s="209">
        <v>0</v>
      </c>
      <c r="LI43" s="209">
        <v>0</v>
      </c>
      <c r="LJ43" s="209">
        <v>0</v>
      </c>
      <c r="LK43" s="209">
        <v>0</v>
      </c>
      <c r="LL43" s="209">
        <v>0</v>
      </c>
      <c r="LM43" s="209">
        <v>0</v>
      </c>
      <c r="LN43" s="209">
        <v>0</v>
      </c>
      <c r="LO43" s="209">
        <v>1400</v>
      </c>
      <c r="LP43" s="209">
        <v>0</v>
      </c>
      <c r="LQ43" s="211">
        <f t="shared" si="102"/>
        <v>1753.23</v>
      </c>
      <c r="LR43" s="227">
        <f>553.98+15.07</f>
        <v>569.05000000000007</v>
      </c>
      <c r="LS43" s="242">
        <v>117.6</v>
      </c>
      <c r="LT43" s="65">
        <f t="shared" si="103"/>
        <v>364.43973146831962</v>
      </c>
      <c r="LU43" s="65">
        <f t="shared" si="104"/>
        <v>445.9485704245543</v>
      </c>
      <c r="LV43" s="65">
        <v>1279.4567857142858</v>
      </c>
      <c r="LW43" s="65">
        <v>20</v>
      </c>
      <c r="LX43" s="65"/>
      <c r="LY43" s="65">
        <v>5</v>
      </c>
      <c r="LZ43" s="65">
        <f t="shared" si="153"/>
        <v>508.03738317757012</v>
      </c>
      <c r="MA43" s="65"/>
      <c r="MB43" s="64">
        <f t="shared" si="30"/>
        <v>3309.5324707847299</v>
      </c>
      <c r="MC43" s="66">
        <f t="shared" si="154"/>
        <v>593.54906542056074</v>
      </c>
      <c r="MD43" s="66"/>
      <c r="ME43" s="66">
        <f t="shared" si="106"/>
        <v>178.06471962616823</v>
      </c>
      <c r="MF43" s="67">
        <f t="shared" si="31"/>
        <v>771.61378504672894</v>
      </c>
      <c r="MG43" s="67">
        <f t="shared" si="32"/>
        <v>4081.1462558314588</v>
      </c>
      <c r="MH43" s="68">
        <f t="shared" si="33"/>
        <v>-2327.9162558314588</v>
      </c>
      <c r="MI43" s="209">
        <v>2569.69</v>
      </c>
      <c r="MJ43" s="209">
        <v>0</v>
      </c>
      <c r="MK43" s="209">
        <v>0</v>
      </c>
      <c r="ML43" s="209">
        <v>0</v>
      </c>
      <c r="MM43" s="209">
        <v>0</v>
      </c>
      <c r="MN43" s="209">
        <v>0</v>
      </c>
      <c r="MO43" s="209">
        <v>0</v>
      </c>
      <c r="MP43" s="209">
        <v>0</v>
      </c>
      <c r="MQ43" s="209">
        <v>37045.01</v>
      </c>
      <c r="MR43" s="209">
        <v>0</v>
      </c>
      <c r="MS43" s="209">
        <v>27436.66</v>
      </c>
      <c r="MT43" s="178">
        <f t="shared" si="217"/>
        <v>12178.040000000005</v>
      </c>
      <c r="MU43" s="210">
        <v>2799</v>
      </c>
      <c r="MV43" s="181" t="s">
        <v>277</v>
      </c>
      <c r="MW43" s="64">
        <f t="shared" si="204"/>
        <v>39614.700000000004</v>
      </c>
      <c r="MX43" s="209">
        <v>213.91</v>
      </c>
      <c r="MY43" s="209">
        <v>0</v>
      </c>
      <c r="MZ43" s="209">
        <v>0</v>
      </c>
      <c r="NA43" s="209">
        <v>0</v>
      </c>
      <c r="NB43" s="209">
        <v>0</v>
      </c>
      <c r="NC43" s="209">
        <v>0</v>
      </c>
      <c r="ND43" s="209">
        <v>0</v>
      </c>
      <c r="NE43" s="209">
        <v>0</v>
      </c>
      <c r="NF43" s="209">
        <v>1400</v>
      </c>
      <c r="NG43" s="209">
        <v>0</v>
      </c>
      <c r="NH43" s="211">
        <f t="shared" si="109"/>
        <v>1613.91</v>
      </c>
      <c r="NI43" s="227">
        <v>569.05000000000007</v>
      </c>
      <c r="NJ43" s="240">
        <v>117.6</v>
      </c>
      <c r="NK43" s="65">
        <f t="shared" si="110"/>
        <v>0</v>
      </c>
      <c r="NL43" s="65">
        <f t="shared" si="111"/>
        <v>294.13689537160639</v>
      </c>
      <c r="NM43" s="65">
        <v>1279.4567857142858</v>
      </c>
      <c r="NN43" s="65">
        <v>20</v>
      </c>
      <c r="NO43" s="65"/>
      <c r="NP43" s="65">
        <v>5</v>
      </c>
      <c r="NQ43" s="65">
        <f t="shared" si="155"/>
        <v>469.67889908256882</v>
      </c>
      <c r="NR43" s="65"/>
      <c r="NS43" s="64">
        <f t="shared" si="205"/>
        <v>2754.9225801684615</v>
      </c>
      <c r="NT43" s="66">
        <f t="shared" si="113"/>
        <v>723.04816513761466</v>
      </c>
      <c r="NU43" s="66"/>
      <c r="NV43" s="66">
        <f t="shared" si="114"/>
        <v>216.9144495412844</v>
      </c>
      <c r="NW43" s="67">
        <f t="shared" si="35"/>
        <v>939.96261467889906</v>
      </c>
      <c r="NX43" s="67">
        <f t="shared" si="36"/>
        <v>3694.8851948473607</v>
      </c>
      <c r="NY43" s="68">
        <f t="shared" si="206"/>
        <v>-2080.9751948473604</v>
      </c>
      <c r="NZ43" s="209">
        <v>2306.16</v>
      </c>
      <c r="OA43" s="209">
        <v>0</v>
      </c>
      <c r="OB43" s="209">
        <v>0</v>
      </c>
      <c r="OC43" s="209">
        <v>0</v>
      </c>
      <c r="OD43" s="209">
        <v>0</v>
      </c>
      <c r="OE43" s="209">
        <v>0</v>
      </c>
      <c r="OF43" s="209">
        <v>0</v>
      </c>
      <c r="OG43" s="209">
        <v>0</v>
      </c>
      <c r="OH43" s="209">
        <v>45936.36</v>
      </c>
      <c r="OI43" s="209">
        <v>0</v>
      </c>
      <c r="OJ43" s="209">
        <v>32443.52</v>
      </c>
      <c r="OK43" s="178">
        <f t="shared" si="115"/>
        <v>15799.000000000004</v>
      </c>
      <c r="OL43" s="210">
        <v>3230</v>
      </c>
      <c r="OM43" s="181" t="s">
        <v>277</v>
      </c>
      <c r="ON43" s="64">
        <f t="shared" si="207"/>
        <v>48242.520000000004</v>
      </c>
      <c r="OO43" s="209">
        <v>191.98</v>
      </c>
      <c r="OP43" s="209">
        <v>0</v>
      </c>
      <c r="OQ43" s="209">
        <v>0</v>
      </c>
      <c r="OR43" s="209">
        <v>0</v>
      </c>
      <c r="OS43" s="209">
        <v>0</v>
      </c>
      <c r="OT43" s="209">
        <v>0</v>
      </c>
      <c r="OU43" s="209">
        <v>0</v>
      </c>
      <c r="OV43" s="209">
        <v>0</v>
      </c>
      <c r="OW43" s="209">
        <v>1400</v>
      </c>
      <c r="OX43" s="209">
        <v>0</v>
      </c>
      <c r="OY43" s="211">
        <v>1591.98</v>
      </c>
      <c r="OZ43" s="227">
        <v>569.05000000000007</v>
      </c>
      <c r="PA43" s="240">
        <v>117.6</v>
      </c>
      <c r="PB43" s="65">
        <f t="shared" si="118"/>
        <v>701.53469458102734</v>
      </c>
      <c r="PC43" s="65">
        <f t="shared" si="119"/>
        <v>463.24253564039805</v>
      </c>
      <c r="PD43" s="65">
        <v>1279.4567857142858</v>
      </c>
      <c r="PE43" s="65">
        <v>20</v>
      </c>
      <c r="PF43" s="65">
        <f t="shared" si="121"/>
        <v>32.880000000000003</v>
      </c>
      <c r="PG43" s="65">
        <v>5</v>
      </c>
      <c r="PH43" s="65">
        <f t="shared" si="156"/>
        <v>495.2049090909091</v>
      </c>
      <c r="PI43" s="65"/>
      <c r="PJ43" s="64">
        <f t="shared" si="38"/>
        <v>3683.9689250266206</v>
      </c>
      <c r="PK43" s="66">
        <f t="shared" si="157"/>
        <v>643.25572727272731</v>
      </c>
      <c r="PL43" s="66"/>
      <c r="PM43" s="66">
        <f t="shared" si="122"/>
        <v>192.9767181818182</v>
      </c>
      <c r="PN43" s="67">
        <f t="shared" si="39"/>
        <v>836.23244545454554</v>
      </c>
      <c r="PO43" s="67">
        <f t="shared" si="40"/>
        <v>4520.2013704811661</v>
      </c>
      <c r="PP43" s="68">
        <f t="shared" si="41"/>
        <v>-2928.2213704811661</v>
      </c>
      <c r="PQ43" s="209">
        <v>2102.35</v>
      </c>
      <c r="PR43" s="209">
        <v>0</v>
      </c>
      <c r="PS43" s="209">
        <v>0</v>
      </c>
      <c r="PT43" s="209">
        <v>0</v>
      </c>
      <c r="PU43" s="209">
        <v>0</v>
      </c>
      <c r="PV43" s="209">
        <v>0</v>
      </c>
      <c r="PW43" s="209">
        <v>0</v>
      </c>
      <c r="PX43" s="209">
        <v>0</v>
      </c>
      <c r="PY43" s="209">
        <v>38698.14</v>
      </c>
      <c r="PZ43" s="209">
        <v>0</v>
      </c>
      <c r="QA43" s="209">
        <v>28317.05</v>
      </c>
      <c r="QB43" s="178">
        <f t="shared" si="208"/>
        <v>12483.439999999999</v>
      </c>
      <c r="QC43" s="210">
        <v>2716</v>
      </c>
      <c r="QD43" s="181" t="s">
        <v>277</v>
      </c>
      <c r="QE43" s="64">
        <f t="shared" si="209"/>
        <v>40800.49</v>
      </c>
      <c r="QF43" s="209">
        <v>175.01</v>
      </c>
      <c r="QG43" s="209">
        <v>0</v>
      </c>
      <c r="QH43" s="209">
        <v>0</v>
      </c>
      <c r="QI43" s="209">
        <v>0</v>
      </c>
      <c r="QJ43" s="209">
        <v>0</v>
      </c>
      <c r="QK43" s="209">
        <v>0</v>
      </c>
      <c r="QL43" s="209">
        <v>0</v>
      </c>
      <c r="QM43" s="209">
        <v>0</v>
      </c>
      <c r="QN43" s="209">
        <v>1400</v>
      </c>
      <c r="QO43" s="209">
        <v>0</v>
      </c>
      <c r="QP43" s="211">
        <f t="shared" si="125"/>
        <v>1575.01</v>
      </c>
      <c r="QQ43" s="227">
        <v>569.05000000000007</v>
      </c>
      <c r="QR43" s="240">
        <v>117.6</v>
      </c>
      <c r="QS43" s="65">
        <f t="shared" si="126"/>
        <v>332.86709036500895</v>
      </c>
      <c r="QT43" s="65">
        <f t="shared" si="127"/>
        <v>227.79088373713472</v>
      </c>
      <c r="QU43" s="65">
        <v>1279.4567857142858</v>
      </c>
      <c r="QV43" s="65">
        <v>20</v>
      </c>
      <c r="QW43" s="65">
        <f t="shared" si="129"/>
        <v>18.861818181818183</v>
      </c>
      <c r="QX43" s="65">
        <v>5</v>
      </c>
      <c r="QY43" s="65">
        <f t="shared" si="158"/>
        <v>428.14772727272725</v>
      </c>
      <c r="QZ43" s="65"/>
      <c r="RA43" s="64">
        <f t="shared" si="210"/>
        <v>2998.7743052709748</v>
      </c>
      <c r="RB43" s="66">
        <f t="shared" si="130"/>
        <v>619.2640909090909</v>
      </c>
      <c r="RC43" s="66"/>
      <c r="RD43" s="66">
        <f t="shared" si="131"/>
        <v>185.77922727272727</v>
      </c>
      <c r="RE43" s="67">
        <f t="shared" si="43"/>
        <v>805.04331818181822</v>
      </c>
      <c r="RF43" s="67">
        <f t="shared" si="44"/>
        <v>3803.8176234527928</v>
      </c>
      <c r="RG43" s="68">
        <f t="shared" si="45"/>
        <v>-2228.8076234527925</v>
      </c>
      <c r="RH43" s="205">
        <v>3356.79</v>
      </c>
      <c r="RI43" s="205">
        <v>0</v>
      </c>
      <c r="RJ43" s="205">
        <v>0</v>
      </c>
      <c r="RK43" s="205">
        <v>0</v>
      </c>
      <c r="RL43" s="205">
        <v>0</v>
      </c>
      <c r="RM43" s="205">
        <v>0</v>
      </c>
      <c r="RN43" s="205">
        <v>0</v>
      </c>
      <c r="RO43" s="205">
        <v>0</v>
      </c>
      <c r="RP43" s="205">
        <v>37946.32</v>
      </c>
      <c r="RQ43" s="205">
        <v>0</v>
      </c>
      <c r="RR43" s="205">
        <v>28014.560000000001</v>
      </c>
      <c r="RS43" s="178">
        <f t="shared" si="211"/>
        <v>13288.55</v>
      </c>
      <c r="RT43" s="206">
        <v>2625</v>
      </c>
      <c r="RU43" s="181" t="s">
        <v>277</v>
      </c>
      <c r="RV43" s="64">
        <f t="shared" si="212"/>
        <v>41303.11</v>
      </c>
      <c r="RW43" s="209">
        <v>279.44</v>
      </c>
      <c r="RX43" s="209">
        <v>0</v>
      </c>
      <c r="RY43" s="209">
        <v>0</v>
      </c>
      <c r="RZ43" s="209">
        <v>0</v>
      </c>
      <c r="SA43" s="209">
        <v>0</v>
      </c>
      <c r="SB43" s="209">
        <v>0</v>
      </c>
      <c r="SC43" s="209">
        <v>0</v>
      </c>
      <c r="SD43" s="209">
        <v>0</v>
      </c>
      <c r="SE43" s="209">
        <v>1400</v>
      </c>
      <c r="SF43" s="209">
        <v>0</v>
      </c>
      <c r="SG43" s="211">
        <v>1679.44</v>
      </c>
      <c r="SH43" s="227"/>
      <c r="SI43" s="240">
        <v>117.6</v>
      </c>
      <c r="SJ43" s="65">
        <f t="shared" si="134"/>
        <v>275.2964490667967</v>
      </c>
      <c r="SK43" s="65">
        <f t="shared" si="135"/>
        <v>286.43828460219822</v>
      </c>
      <c r="SL43" s="65">
        <v>1279.4567857142858</v>
      </c>
      <c r="SM43" s="65">
        <v>20</v>
      </c>
      <c r="SN43" s="65">
        <f t="shared" si="137"/>
        <v>495.92920353982299</v>
      </c>
      <c r="SO43" s="65">
        <v>5</v>
      </c>
      <c r="SP43" s="65">
        <f t="shared" si="159"/>
        <v>428.52876106194691</v>
      </c>
      <c r="SQ43" s="65"/>
      <c r="SR43" s="64">
        <f t="shared" si="213"/>
        <v>2908.2494839850506</v>
      </c>
      <c r="SS43" s="66">
        <f t="shared" si="160"/>
        <v>596.28469026548669</v>
      </c>
      <c r="ST43" s="66"/>
      <c r="SU43" s="66">
        <f t="shared" si="138"/>
        <v>178.885407079646</v>
      </c>
      <c r="SV43" s="67">
        <f t="shared" si="214"/>
        <v>775.17009734513272</v>
      </c>
      <c r="SW43" s="67">
        <f t="shared" si="48"/>
        <v>3683.4195813301831</v>
      </c>
      <c r="SX43" s="68">
        <f t="shared" si="49"/>
        <v>-2003.979581330183</v>
      </c>
      <c r="SY43" s="64">
        <f t="shared" si="139"/>
        <v>465481.32000000007</v>
      </c>
      <c r="SZ43" s="211">
        <f t="shared" si="140"/>
        <v>19000.309999999998</v>
      </c>
      <c r="TA43" s="67">
        <f t="shared" si="141"/>
        <v>43215.457071172939</v>
      </c>
      <c r="TB43" s="68">
        <f t="shared" si="142"/>
        <v>-24215.147071172942</v>
      </c>
      <c r="TC43" s="264"/>
      <c r="TD43" s="265"/>
      <c r="TE43" s="269" t="s">
        <v>537</v>
      </c>
      <c r="TF43" s="271"/>
    </row>
    <row r="44" spans="1:526" ht="30">
      <c r="A44" s="173" t="s">
        <v>35</v>
      </c>
      <c r="B44" s="175" t="s">
        <v>160</v>
      </c>
      <c r="C44" s="181" t="s">
        <v>277</v>
      </c>
      <c r="D44" s="176">
        <v>28003.119999999999</v>
      </c>
      <c r="E44" s="176">
        <v>12467.99</v>
      </c>
      <c r="F44" s="176">
        <v>0</v>
      </c>
      <c r="G44" s="176">
        <v>150</v>
      </c>
      <c r="H44" s="176">
        <v>0</v>
      </c>
      <c r="I44" s="176">
        <v>0</v>
      </c>
      <c r="J44" s="176">
        <v>0</v>
      </c>
      <c r="K44" s="176">
        <v>0</v>
      </c>
      <c r="L44" s="176">
        <v>51833.29</v>
      </c>
      <c r="M44" s="176">
        <v>0</v>
      </c>
      <c r="N44" s="178">
        <v>70794.25</v>
      </c>
      <c r="O44" s="178">
        <f t="shared" si="161"/>
        <v>21660.149999999994</v>
      </c>
      <c r="P44" s="181">
        <v>7326</v>
      </c>
      <c r="Q44" s="64">
        <f t="shared" si="0"/>
        <v>92454.399999999994</v>
      </c>
      <c r="R44" s="178">
        <v>2330.8000000000002</v>
      </c>
      <c r="S44" s="178">
        <v>912.01</v>
      </c>
      <c r="T44" s="178">
        <v>0</v>
      </c>
      <c r="U44" s="178">
        <v>6.31</v>
      </c>
      <c r="V44" s="178">
        <v>0</v>
      </c>
      <c r="W44" s="178">
        <v>0</v>
      </c>
      <c r="X44" s="178">
        <v>0</v>
      </c>
      <c r="Y44" s="178">
        <v>0</v>
      </c>
      <c r="Z44" s="178">
        <v>1400</v>
      </c>
      <c r="AA44" s="178">
        <v>0</v>
      </c>
      <c r="AB44" s="64">
        <f t="shared" si="50"/>
        <v>4649.1200000000008</v>
      </c>
      <c r="AC44" s="222">
        <v>1380</v>
      </c>
      <c r="AD44" s="65"/>
      <c r="AE44" s="65">
        <f t="shared" si="51"/>
        <v>769.73157522087126</v>
      </c>
      <c r="AF44" s="65">
        <f t="shared" si="177"/>
        <v>580.7912572785433</v>
      </c>
      <c r="AG44" s="65"/>
      <c r="AH44" s="65">
        <v>20</v>
      </c>
      <c r="AI44" s="65"/>
      <c r="AJ44" s="65">
        <v>5</v>
      </c>
      <c r="AK44" s="65">
        <f t="shared" si="178"/>
        <v>411.38684210526316</v>
      </c>
      <c r="AL44" s="65"/>
      <c r="AM44" s="64">
        <f t="shared" si="2"/>
        <v>3166.909674604678</v>
      </c>
      <c r="AN44" s="66">
        <f t="shared" si="179"/>
        <v>645.10084210526315</v>
      </c>
      <c r="AO44" s="66">
        <v>0</v>
      </c>
      <c r="AP44" s="66">
        <f t="shared" si="54"/>
        <v>193.53025263157895</v>
      </c>
      <c r="AQ44" s="67">
        <f t="shared" si="3"/>
        <v>838.6310947368421</v>
      </c>
      <c r="AR44" s="67">
        <f t="shared" si="4"/>
        <v>4005.54076934152</v>
      </c>
      <c r="AS44" s="68">
        <f t="shared" si="5"/>
        <v>643.57923065848081</v>
      </c>
      <c r="AT44" s="205">
        <v>27673.27</v>
      </c>
      <c r="AU44" s="205">
        <v>13592.66</v>
      </c>
      <c r="AV44" s="205">
        <v>0</v>
      </c>
      <c r="AW44" s="205">
        <v>175</v>
      </c>
      <c r="AX44" s="207">
        <v>0</v>
      </c>
      <c r="AY44" s="207">
        <v>0</v>
      </c>
      <c r="AZ44" s="207">
        <v>0</v>
      </c>
      <c r="BA44" s="207">
        <v>0</v>
      </c>
      <c r="BB44" s="207">
        <v>51238.84</v>
      </c>
      <c r="BC44" s="207">
        <v>0</v>
      </c>
      <c r="BD44" s="209">
        <v>68115.87</v>
      </c>
      <c r="BE44" s="178">
        <f t="shared" si="162"/>
        <v>24563.899999999994</v>
      </c>
      <c r="BF44" s="208">
        <v>7234</v>
      </c>
      <c r="BG44" s="181" t="s">
        <v>277</v>
      </c>
      <c r="BH44" s="64">
        <f t="shared" si="56"/>
        <v>92679.76999999999</v>
      </c>
      <c r="BI44" s="205">
        <v>2303.36</v>
      </c>
      <c r="BJ44" s="205">
        <v>994.28</v>
      </c>
      <c r="BK44" s="205">
        <v>0</v>
      </c>
      <c r="BL44" s="205">
        <v>7.36</v>
      </c>
      <c r="BM44" s="205">
        <v>0</v>
      </c>
      <c r="BN44" s="205">
        <v>0</v>
      </c>
      <c r="BO44" s="205">
        <v>0</v>
      </c>
      <c r="BP44" s="205">
        <v>0</v>
      </c>
      <c r="BQ44" s="205">
        <v>1400</v>
      </c>
      <c r="BR44" s="205">
        <v>0</v>
      </c>
      <c r="BS44" s="64">
        <f t="shared" si="57"/>
        <v>4705</v>
      </c>
      <c r="BT44" s="222">
        <v>1380</v>
      </c>
      <c r="BU44" s="65"/>
      <c r="BV44" s="65">
        <f t="shared" si="58"/>
        <v>747.07546487299169</v>
      </c>
      <c r="BW44" s="65">
        <f t="shared" si="59"/>
        <v>555.53622829787025</v>
      </c>
      <c r="BX44" s="65"/>
      <c r="BY44" s="65">
        <v>20</v>
      </c>
      <c r="BZ44" s="65"/>
      <c r="CA44" s="65">
        <v>5</v>
      </c>
      <c r="CB44" s="65">
        <f t="shared" si="180"/>
        <v>391.015625</v>
      </c>
      <c r="CC44" s="65"/>
      <c r="CD44" s="64">
        <f t="shared" si="6"/>
        <v>3098.6273181708621</v>
      </c>
      <c r="CE44" s="66">
        <f t="shared" si="61"/>
        <v>665.21208333333334</v>
      </c>
      <c r="CF44" s="66"/>
      <c r="CG44" s="66">
        <f t="shared" si="62"/>
        <v>199.563625</v>
      </c>
      <c r="CH44" s="67">
        <f t="shared" si="7"/>
        <v>864.77570833333334</v>
      </c>
      <c r="CI44" s="67">
        <f t="shared" si="8"/>
        <v>3963.4030265041956</v>
      </c>
      <c r="CJ44" s="68">
        <f t="shared" si="9"/>
        <v>741.59697349580438</v>
      </c>
      <c r="CK44" s="209">
        <v>32656.65</v>
      </c>
      <c r="CL44" s="209">
        <v>14000.96</v>
      </c>
      <c r="CM44" s="209">
        <v>0</v>
      </c>
      <c r="CN44" s="209">
        <v>145</v>
      </c>
      <c r="CO44" s="209">
        <v>0</v>
      </c>
      <c r="CP44" s="209">
        <v>0</v>
      </c>
      <c r="CQ44" s="209">
        <v>0</v>
      </c>
      <c r="CR44" s="209">
        <v>0</v>
      </c>
      <c r="CS44" s="209">
        <v>53047.67</v>
      </c>
      <c r="CT44" s="207">
        <v>0</v>
      </c>
      <c r="CU44" s="209">
        <v>69499.83</v>
      </c>
      <c r="CV44" s="178">
        <f t="shared" si="181"/>
        <v>30350.449999999997</v>
      </c>
      <c r="CW44" s="210">
        <v>7801</v>
      </c>
      <c r="CX44" s="181" t="s">
        <v>277</v>
      </c>
      <c r="CY44" s="64">
        <f t="shared" si="182"/>
        <v>99850.28</v>
      </c>
      <c r="CZ44" s="209">
        <v>2718.11</v>
      </c>
      <c r="DA44" s="209">
        <v>1024.1400000000001</v>
      </c>
      <c r="DB44" s="209">
        <v>0</v>
      </c>
      <c r="DC44" s="209">
        <v>6.1</v>
      </c>
      <c r="DD44" s="209">
        <v>0</v>
      </c>
      <c r="DE44" s="209">
        <v>0</v>
      </c>
      <c r="DF44" s="209">
        <v>0</v>
      </c>
      <c r="DG44" s="209">
        <v>0</v>
      </c>
      <c r="DH44" s="209">
        <v>1400</v>
      </c>
      <c r="DI44" s="209">
        <v>0</v>
      </c>
      <c r="DJ44" s="211">
        <f t="shared" si="215"/>
        <v>5148.3500000000004</v>
      </c>
      <c r="DK44" s="65">
        <v>1380</v>
      </c>
      <c r="DL44" s="65"/>
      <c r="DM44" s="65">
        <f t="shared" si="66"/>
        <v>755.56028348073858</v>
      </c>
      <c r="DN44" s="65">
        <f t="shared" si="67"/>
        <v>863.35968559239882</v>
      </c>
      <c r="DO44" s="65"/>
      <c r="DP44" s="65">
        <v>20</v>
      </c>
      <c r="DQ44" s="65"/>
      <c r="DR44" s="65">
        <v>5</v>
      </c>
      <c r="DS44" s="65">
        <f t="shared" si="216"/>
        <v>428.469696969697</v>
      </c>
      <c r="DT44" s="65"/>
      <c r="DU44" s="64">
        <f t="shared" si="10"/>
        <v>3452.3896660428345</v>
      </c>
      <c r="DV44" s="66">
        <f t="shared" si="144"/>
        <v>596.35070707070713</v>
      </c>
      <c r="DW44" s="66"/>
      <c r="DX44" s="66">
        <f t="shared" si="68"/>
        <v>178.90521212121214</v>
      </c>
      <c r="DY44" s="67">
        <f t="shared" si="11"/>
        <v>775.25591919191925</v>
      </c>
      <c r="DZ44" s="67">
        <f t="shared" si="12"/>
        <v>4227.6455852347535</v>
      </c>
      <c r="EA44" s="68">
        <f t="shared" si="183"/>
        <v>920.70441476524684</v>
      </c>
      <c r="EB44" s="209">
        <v>28547.14</v>
      </c>
      <c r="EC44" s="209">
        <v>13846.01</v>
      </c>
      <c r="ED44" s="209">
        <v>0</v>
      </c>
      <c r="EE44" s="209">
        <v>170</v>
      </c>
      <c r="EF44" s="209">
        <v>0</v>
      </c>
      <c r="EG44" s="209">
        <v>0</v>
      </c>
      <c r="EH44" s="209">
        <v>0</v>
      </c>
      <c r="EI44" s="209">
        <v>0</v>
      </c>
      <c r="EJ44" s="209">
        <v>45769.279999999999</v>
      </c>
      <c r="EK44" s="209">
        <v>0</v>
      </c>
      <c r="EL44" s="209">
        <v>60751.75</v>
      </c>
      <c r="EM44" s="178">
        <f t="shared" si="184"/>
        <v>27580.679999999993</v>
      </c>
      <c r="EN44" s="210">
        <v>6805</v>
      </c>
      <c r="EO44" s="181" t="s">
        <v>277</v>
      </c>
      <c r="EP44" s="212">
        <f t="shared" si="70"/>
        <v>88332.43</v>
      </c>
      <c r="EQ44" s="209">
        <v>2376.0700000000002</v>
      </c>
      <c r="ER44" s="209">
        <v>1012.81</v>
      </c>
      <c r="ES44" s="209">
        <v>0</v>
      </c>
      <c r="ET44" s="209">
        <v>7.15</v>
      </c>
      <c r="EU44" s="209">
        <v>0</v>
      </c>
      <c r="EV44" s="209">
        <v>0</v>
      </c>
      <c r="EW44" s="209">
        <v>0</v>
      </c>
      <c r="EX44" s="209">
        <v>0</v>
      </c>
      <c r="EY44" s="209">
        <v>1400</v>
      </c>
      <c r="EZ44" s="209">
        <v>0</v>
      </c>
      <c r="FA44" s="64">
        <f t="shared" si="185"/>
        <v>4796.0300000000007</v>
      </c>
      <c r="FB44" s="222">
        <v>1380</v>
      </c>
      <c r="FC44" s="65"/>
      <c r="FD44" s="65">
        <f t="shared" si="72"/>
        <v>678.11412433663952</v>
      </c>
      <c r="FE44" s="65">
        <f t="shared" si="73"/>
        <v>716.44243519048814</v>
      </c>
      <c r="FF44" s="65">
        <v>1279.4567857142858</v>
      </c>
      <c r="FG44" s="65">
        <v>20</v>
      </c>
      <c r="FH44" s="65">
        <f t="shared" si="75"/>
        <v>140.93333333333334</v>
      </c>
      <c r="FI44" s="65">
        <v>5</v>
      </c>
      <c r="FJ44" s="65">
        <f t="shared" si="145"/>
        <v>424.68019607843132</v>
      </c>
      <c r="FK44" s="65"/>
      <c r="FL44" s="64">
        <f t="shared" si="14"/>
        <v>4644.6268746531787</v>
      </c>
      <c r="FM44" s="66">
        <f t="shared" si="146"/>
        <v>664.41901960784321</v>
      </c>
      <c r="FN44" s="66"/>
      <c r="FO44" s="66">
        <f t="shared" si="76"/>
        <v>199.32570588235296</v>
      </c>
      <c r="FP44" s="67">
        <f t="shared" si="186"/>
        <v>863.74472549019617</v>
      </c>
      <c r="FQ44" s="67">
        <f t="shared" si="187"/>
        <v>5508.371600143375</v>
      </c>
      <c r="FR44" s="68">
        <f t="shared" si="188"/>
        <v>-712.34160014337431</v>
      </c>
      <c r="FS44" s="209">
        <v>28650.69</v>
      </c>
      <c r="FT44" s="209">
        <v>17454.55</v>
      </c>
      <c r="FU44" s="209">
        <v>0</v>
      </c>
      <c r="FV44" s="209">
        <v>115</v>
      </c>
      <c r="FW44" s="209">
        <v>0</v>
      </c>
      <c r="FX44" s="209">
        <v>0</v>
      </c>
      <c r="FY44" s="209">
        <v>0</v>
      </c>
      <c r="FZ44" s="209">
        <v>0</v>
      </c>
      <c r="GA44" s="209">
        <v>52332.14</v>
      </c>
      <c r="GB44" s="209">
        <v>0</v>
      </c>
      <c r="GC44" s="209">
        <v>73074.289999999994</v>
      </c>
      <c r="GD44" s="178">
        <f t="shared" si="189"/>
        <v>25478.090000000011</v>
      </c>
      <c r="GE44" s="210">
        <v>7240</v>
      </c>
      <c r="GF44" s="181" t="s">
        <v>277</v>
      </c>
      <c r="GG44" s="64">
        <f t="shared" si="190"/>
        <v>98552.38</v>
      </c>
      <c r="GH44" s="209">
        <v>2384.71</v>
      </c>
      <c r="GI44" s="209">
        <v>1276.77</v>
      </c>
      <c r="GJ44" s="209">
        <v>0</v>
      </c>
      <c r="GK44" s="209">
        <v>4.84</v>
      </c>
      <c r="GL44" s="209">
        <v>0</v>
      </c>
      <c r="GM44" s="209">
        <v>0</v>
      </c>
      <c r="GN44" s="209">
        <v>0</v>
      </c>
      <c r="GO44" s="209">
        <v>0</v>
      </c>
      <c r="GP44" s="209">
        <v>1400</v>
      </c>
      <c r="GQ44" s="209">
        <v>0</v>
      </c>
      <c r="GR44" s="211">
        <f t="shared" si="79"/>
        <v>5066.32</v>
      </c>
      <c r="GS44" s="222">
        <v>1380</v>
      </c>
      <c r="GT44" s="65"/>
      <c r="GU44" s="65">
        <f t="shared" si="80"/>
        <v>809.75408164776957</v>
      </c>
      <c r="GV44" s="65">
        <f t="shared" si="81"/>
        <v>750.89297098090435</v>
      </c>
      <c r="GW44" s="65">
        <v>1279.4567857142858</v>
      </c>
      <c r="GX44" s="65">
        <v>20</v>
      </c>
      <c r="GY44" s="65">
        <f t="shared" si="83"/>
        <v>184.90588235294118</v>
      </c>
      <c r="GZ44" s="65">
        <v>5</v>
      </c>
      <c r="HA44" s="65">
        <f t="shared" si="147"/>
        <v>358.47794117647061</v>
      </c>
      <c r="HB44" s="65"/>
      <c r="HC44" s="64">
        <f t="shared" si="191"/>
        <v>4788.4876618723711</v>
      </c>
      <c r="HD44" s="66">
        <f t="shared" si="148"/>
        <v>866.92019607843133</v>
      </c>
      <c r="HE44" s="66"/>
      <c r="HF44" s="66">
        <f t="shared" si="84"/>
        <v>260.07605882352937</v>
      </c>
      <c r="HG44" s="67">
        <f t="shared" si="19"/>
        <v>1126.9962549019606</v>
      </c>
      <c r="HH44" s="67">
        <f t="shared" si="20"/>
        <v>5915.4839167743321</v>
      </c>
      <c r="HI44" s="68">
        <f t="shared" si="192"/>
        <v>-849.16391677433239</v>
      </c>
      <c r="HJ44" s="205">
        <v>37755.49</v>
      </c>
      <c r="HK44" s="205">
        <v>16649.990000000002</v>
      </c>
      <c r="HL44" s="205">
        <v>0</v>
      </c>
      <c r="HM44" s="205">
        <v>105</v>
      </c>
      <c r="HN44" s="205">
        <v>0</v>
      </c>
      <c r="HO44" s="205">
        <v>0</v>
      </c>
      <c r="HP44" s="205">
        <v>0</v>
      </c>
      <c r="HQ44" s="205">
        <v>0</v>
      </c>
      <c r="HR44" s="205">
        <v>54303.13</v>
      </c>
      <c r="HS44" s="205">
        <v>0</v>
      </c>
      <c r="HT44" s="205">
        <v>80757.210000000006</v>
      </c>
      <c r="HU44" s="178">
        <f t="shared" si="193"/>
        <v>28056.39999999998</v>
      </c>
      <c r="HV44" s="206">
        <v>7970</v>
      </c>
      <c r="HW44" s="181" t="s">
        <v>277</v>
      </c>
      <c r="HX44" s="64">
        <f t="shared" si="194"/>
        <v>108813.60999999999</v>
      </c>
      <c r="HY44" s="205">
        <v>3142.57</v>
      </c>
      <c r="HZ44" s="205">
        <v>1217.92</v>
      </c>
      <c r="IA44" s="205">
        <v>0</v>
      </c>
      <c r="IB44" s="205">
        <v>4.42</v>
      </c>
      <c r="IC44" s="205">
        <v>0</v>
      </c>
      <c r="ID44" s="205">
        <v>0</v>
      </c>
      <c r="IE44" s="205">
        <v>0</v>
      </c>
      <c r="IF44" s="205">
        <v>0</v>
      </c>
      <c r="IG44" s="205">
        <v>1400</v>
      </c>
      <c r="IH44" s="205">
        <v>0</v>
      </c>
      <c r="II44" s="214">
        <v>5764.91</v>
      </c>
      <c r="IJ44" s="222">
        <v>1380</v>
      </c>
      <c r="IK44" s="65"/>
      <c r="IL44" s="65">
        <f t="shared" si="88"/>
        <v>894.58450765140799</v>
      </c>
      <c r="IM44" s="65">
        <f t="shared" si="89"/>
        <v>850.32548507904869</v>
      </c>
      <c r="IN44" s="65">
        <v>1279.4567857142858</v>
      </c>
      <c r="IO44" s="65">
        <v>20</v>
      </c>
      <c r="IP44" s="65">
        <f t="shared" si="91"/>
        <v>232.05714285714285</v>
      </c>
      <c r="IQ44" s="65">
        <v>5</v>
      </c>
      <c r="IR44" s="65">
        <f t="shared" si="149"/>
        <v>445.62857142857143</v>
      </c>
      <c r="IS44" s="65"/>
      <c r="IT44" s="64">
        <f t="shared" si="195"/>
        <v>5107.0524927304568</v>
      </c>
      <c r="IU44" s="66">
        <f t="shared" si="150"/>
        <v>538.79476190476191</v>
      </c>
      <c r="IV44" s="66"/>
      <c r="IW44" s="66">
        <f t="shared" si="92"/>
        <v>161.63842857142856</v>
      </c>
      <c r="IX44" s="67">
        <f t="shared" si="196"/>
        <v>700.43319047619048</v>
      </c>
      <c r="IY44" s="67">
        <f t="shared" si="24"/>
        <v>5807.4856832066471</v>
      </c>
      <c r="IZ44" s="68">
        <f t="shared" si="197"/>
        <v>-42.575683206647227</v>
      </c>
      <c r="JA44" s="209">
        <v>41741.910000000003</v>
      </c>
      <c r="JB44" s="209">
        <v>16595.5</v>
      </c>
      <c r="JC44" s="209">
        <v>0</v>
      </c>
      <c r="JD44" s="209">
        <v>405</v>
      </c>
      <c r="JE44" s="209">
        <v>0</v>
      </c>
      <c r="JF44" s="209">
        <v>0</v>
      </c>
      <c r="JG44" s="209">
        <v>0</v>
      </c>
      <c r="JH44" s="209">
        <v>0</v>
      </c>
      <c r="JI44" s="209">
        <v>55311.83</v>
      </c>
      <c r="JJ44" s="209">
        <v>0</v>
      </c>
      <c r="JK44" s="209">
        <v>89446.49</v>
      </c>
      <c r="JL44" s="178">
        <f t="shared" si="198"/>
        <v>24607.75</v>
      </c>
      <c r="JM44" s="210">
        <v>7590</v>
      </c>
      <c r="JN44" s="181" t="s">
        <v>277</v>
      </c>
      <c r="JO44" s="64">
        <f t="shared" si="199"/>
        <v>114054.24</v>
      </c>
      <c r="JP44" s="209">
        <v>3474.64</v>
      </c>
      <c r="JQ44" s="209">
        <v>1213.93</v>
      </c>
      <c r="JR44" s="209">
        <v>0</v>
      </c>
      <c r="JS44" s="209">
        <v>17.03</v>
      </c>
      <c r="JT44" s="209">
        <v>0</v>
      </c>
      <c r="JU44" s="209">
        <v>0</v>
      </c>
      <c r="JV44" s="209">
        <v>0</v>
      </c>
      <c r="JW44" s="209">
        <v>0</v>
      </c>
      <c r="JX44" s="209">
        <v>1400</v>
      </c>
      <c r="JY44" s="209">
        <v>0</v>
      </c>
      <c r="JZ44" s="211">
        <v>6105.6</v>
      </c>
      <c r="KA44" s="222">
        <v>1380</v>
      </c>
      <c r="KB44" s="65"/>
      <c r="KC44" s="65">
        <f t="shared" si="96"/>
        <v>1804.1972168815726</v>
      </c>
      <c r="KD44" s="65">
        <f t="shared" si="97"/>
        <v>828.58154990348589</v>
      </c>
      <c r="KE44" s="65">
        <v>1279.4567857142858</v>
      </c>
      <c r="KF44" s="65">
        <v>20</v>
      </c>
      <c r="KG44" s="65"/>
      <c r="KH44" s="65">
        <v>5</v>
      </c>
      <c r="KI44" s="65">
        <f t="shared" si="151"/>
        <v>543.39953271028037</v>
      </c>
      <c r="KJ44" s="65"/>
      <c r="KK44" s="64">
        <f t="shared" si="200"/>
        <v>5860.6350852096248</v>
      </c>
      <c r="KL44" s="66">
        <f t="shared" si="152"/>
        <v>497.32093457943921</v>
      </c>
      <c r="KM44" s="66"/>
      <c r="KN44" s="66">
        <f t="shared" si="99"/>
        <v>149.19628037383177</v>
      </c>
      <c r="KO44" s="67">
        <f t="shared" si="27"/>
        <v>646.51721495327092</v>
      </c>
      <c r="KP44" s="67">
        <f t="shared" si="28"/>
        <v>6507.1523001628957</v>
      </c>
      <c r="KQ44" s="68">
        <f t="shared" si="201"/>
        <v>-401.55230016289534</v>
      </c>
      <c r="KR44" s="209">
        <v>45025.94</v>
      </c>
      <c r="KS44" s="209">
        <v>17664.099999999999</v>
      </c>
      <c r="KT44" s="209">
        <v>0</v>
      </c>
      <c r="KU44" s="209">
        <v>370</v>
      </c>
      <c r="KV44" s="209">
        <v>0</v>
      </c>
      <c r="KW44" s="209">
        <v>0</v>
      </c>
      <c r="KX44" s="209">
        <v>0</v>
      </c>
      <c r="KY44" s="209">
        <v>0</v>
      </c>
      <c r="KZ44" s="209">
        <v>60666.94</v>
      </c>
      <c r="LA44" s="209">
        <v>0</v>
      </c>
      <c r="LB44" s="209">
        <v>94541.54</v>
      </c>
      <c r="LC44" s="178">
        <f t="shared" si="202"/>
        <v>29185.440000000017</v>
      </c>
      <c r="LD44" s="210">
        <v>7584</v>
      </c>
      <c r="LE44" s="181" t="s">
        <v>277</v>
      </c>
      <c r="LF44" s="64">
        <f t="shared" si="203"/>
        <v>123726.98000000001</v>
      </c>
      <c r="LG44" s="209">
        <v>3748.04</v>
      </c>
      <c r="LH44" s="209">
        <v>1292.0999999999999</v>
      </c>
      <c r="LI44" s="209">
        <v>0</v>
      </c>
      <c r="LJ44" s="209">
        <v>15.56</v>
      </c>
      <c r="LK44" s="209">
        <v>0</v>
      </c>
      <c r="LL44" s="209">
        <v>0</v>
      </c>
      <c r="LM44" s="209">
        <v>0</v>
      </c>
      <c r="LN44" s="209">
        <v>0</v>
      </c>
      <c r="LO44" s="209">
        <v>1400</v>
      </c>
      <c r="LP44" s="209">
        <v>0</v>
      </c>
      <c r="LQ44" s="211">
        <f t="shared" si="102"/>
        <v>6455.7</v>
      </c>
      <c r="LR44" s="229">
        <v>1380</v>
      </c>
      <c r="LS44" s="65"/>
      <c r="LT44" s="65">
        <f t="shared" si="103"/>
        <v>963.86309162365706</v>
      </c>
      <c r="LU44" s="65">
        <f t="shared" si="104"/>
        <v>868.91304765771781</v>
      </c>
      <c r="LV44" s="65">
        <v>1279.4567857142858</v>
      </c>
      <c r="LW44" s="65">
        <v>20</v>
      </c>
      <c r="LX44" s="65"/>
      <c r="LY44" s="65">
        <v>5</v>
      </c>
      <c r="LZ44" s="65">
        <f t="shared" si="153"/>
        <v>508.03738317757012</v>
      </c>
      <c r="MA44" s="65"/>
      <c r="MB44" s="64">
        <f t="shared" si="30"/>
        <v>5025.2703081732316</v>
      </c>
      <c r="MC44" s="66">
        <f t="shared" si="154"/>
        <v>593.54906542056074</v>
      </c>
      <c r="MD44" s="66"/>
      <c r="ME44" s="66">
        <f t="shared" si="106"/>
        <v>178.06471962616823</v>
      </c>
      <c r="MF44" s="67">
        <f t="shared" si="31"/>
        <v>771.61378504672894</v>
      </c>
      <c r="MG44" s="67">
        <f t="shared" si="32"/>
        <v>5796.8840932199601</v>
      </c>
      <c r="MH44" s="68">
        <f t="shared" si="33"/>
        <v>658.81590678003977</v>
      </c>
      <c r="MI44" s="209">
        <v>33563.74</v>
      </c>
      <c r="MJ44" s="209">
        <v>13364</v>
      </c>
      <c r="MK44" s="209">
        <v>0</v>
      </c>
      <c r="ML44" s="209">
        <v>235</v>
      </c>
      <c r="MM44" s="209">
        <v>0</v>
      </c>
      <c r="MN44" s="209">
        <v>0</v>
      </c>
      <c r="MO44" s="209">
        <v>0</v>
      </c>
      <c r="MP44" s="209">
        <v>0</v>
      </c>
      <c r="MQ44" s="209">
        <v>43470.96</v>
      </c>
      <c r="MR44" s="209">
        <v>0</v>
      </c>
      <c r="MS44" s="209">
        <v>71046.33</v>
      </c>
      <c r="MT44" s="178">
        <f t="shared" si="217"/>
        <v>19587.369999999995</v>
      </c>
      <c r="MU44" s="210">
        <v>5744</v>
      </c>
      <c r="MV44" s="181" t="s">
        <v>277</v>
      </c>
      <c r="MW44" s="64">
        <f t="shared" si="204"/>
        <v>90633.7</v>
      </c>
      <c r="MX44" s="209">
        <v>2793.91</v>
      </c>
      <c r="MY44" s="209">
        <v>977.55</v>
      </c>
      <c r="MZ44" s="209">
        <v>0</v>
      </c>
      <c r="NA44" s="209">
        <v>9.8800000000000008</v>
      </c>
      <c r="NB44" s="209">
        <v>0</v>
      </c>
      <c r="NC44" s="209">
        <v>0</v>
      </c>
      <c r="ND44" s="209">
        <v>0</v>
      </c>
      <c r="NE44" s="209">
        <v>0</v>
      </c>
      <c r="NF44" s="209">
        <v>1400</v>
      </c>
      <c r="NG44" s="209">
        <v>0</v>
      </c>
      <c r="NH44" s="211">
        <f t="shared" si="109"/>
        <v>5181.34</v>
      </c>
      <c r="NI44" s="229">
        <v>1380</v>
      </c>
      <c r="NJ44" s="240">
        <v>28</v>
      </c>
      <c r="NK44" s="65">
        <f t="shared" si="110"/>
        <v>0</v>
      </c>
      <c r="NL44" s="65">
        <f t="shared" si="111"/>
        <v>473.09486586469887</v>
      </c>
      <c r="NM44" s="65">
        <v>1279.4567857142858</v>
      </c>
      <c r="NN44" s="65">
        <v>20</v>
      </c>
      <c r="NO44" s="65"/>
      <c r="NP44" s="65">
        <v>5</v>
      </c>
      <c r="NQ44" s="65">
        <f t="shared" si="155"/>
        <v>469.67889908256882</v>
      </c>
      <c r="NR44" s="65"/>
      <c r="NS44" s="64">
        <f t="shared" si="205"/>
        <v>3655.2305506615539</v>
      </c>
      <c r="NT44" s="66">
        <f t="shared" si="113"/>
        <v>723.04816513761466</v>
      </c>
      <c r="NU44" s="66"/>
      <c r="NV44" s="66">
        <f t="shared" si="114"/>
        <v>216.9144495412844</v>
      </c>
      <c r="NW44" s="67">
        <f t="shared" si="35"/>
        <v>939.96261467889906</v>
      </c>
      <c r="NX44" s="67">
        <f t="shared" si="36"/>
        <v>4595.1931653404527</v>
      </c>
      <c r="NY44" s="68">
        <f t="shared" si="206"/>
        <v>586.14683465954749</v>
      </c>
      <c r="NZ44" s="209">
        <v>26503.67</v>
      </c>
      <c r="OA44" s="209">
        <v>12502.77</v>
      </c>
      <c r="OB44" s="209">
        <v>0</v>
      </c>
      <c r="OC44" s="209">
        <v>240</v>
      </c>
      <c r="OD44" s="209">
        <v>0</v>
      </c>
      <c r="OE44" s="209">
        <v>0</v>
      </c>
      <c r="OF44" s="209">
        <v>0</v>
      </c>
      <c r="OG44" s="209">
        <v>0</v>
      </c>
      <c r="OH44" s="209">
        <v>50941</v>
      </c>
      <c r="OI44" s="209">
        <v>0</v>
      </c>
      <c r="OJ44" s="209">
        <v>64782.64</v>
      </c>
      <c r="OK44" s="178">
        <f t="shared" si="115"/>
        <v>25404.800000000003</v>
      </c>
      <c r="OL44" s="210">
        <v>6097</v>
      </c>
      <c r="OM44" s="181" t="s">
        <v>277</v>
      </c>
      <c r="ON44" s="64">
        <f t="shared" si="207"/>
        <v>90187.44</v>
      </c>
      <c r="OO44" s="209">
        <v>2206.21</v>
      </c>
      <c r="OP44" s="209">
        <v>914.55</v>
      </c>
      <c r="OQ44" s="209">
        <v>0</v>
      </c>
      <c r="OR44" s="209">
        <v>10.09</v>
      </c>
      <c r="OS44" s="209">
        <v>0</v>
      </c>
      <c r="OT44" s="209">
        <v>0</v>
      </c>
      <c r="OU44" s="209">
        <v>0</v>
      </c>
      <c r="OV44" s="209">
        <v>0</v>
      </c>
      <c r="OW44" s="209">
        <v>1400</v>
      </c>
      <c r="OX44" s="209">
        <v>0</v>
      </c>
      <c r="OY44" s="211">
        <v>4530.8500000000004</v>
      </c>
      <c r="OZ44" s="249">
        <v>1380</v>
      </c>
      <c r="PA44" s="240"/>
      <c r="PB44" s="65">
        <f t="shared" si="118"/>
        <v>1400.8119207334053</v>
      </c>
      <c r="PC44" s="65">
        <f t="shared" si="119"/>
        <v>744.89423187778857</v>
      </c>
      <c r="PD44" s="65">
        <v>1279.4567857142858</v>
      </c>
      <c r="PE44" s="65">
        <v>20</v>
      </c>
      <c r="PF44" s="65">
        <f t="shared" si="121"/>
        <v>32.880000000000003</v>
      </c>
      <c r="PG44" s="65">
        <v>5</v>
      </c>
      <c r="PH44" s="65">
        <f t="shared" si="156"/>
        <v>495.2049090909091</v>
      </c>
      <c r="PI44" s="65"/>
      <c r="PJ44" s="64">
        <f t="shared" si="38"/>
        <v>5358.247847416389</v>
      </c>
      <c r="PK44" s="66">
        <f t="shared" si="157"/>
        <v>643.25572727272731</v>
      </c>
      <c r="PL44" s="66"/>
      <c r="PM44" s="66">
        <f t="shared" si="122"/>
        <v>192.9767181818182</v>
      </c>
      <c r="PN44" s="67">
        <f t="shared" si="39"/>
        <v>836.23244545454554</v>
      </c>
      <c r="PO44" s="67">
        <f t="shared" si="40"/>
        <v>6194.4802928709341</v>
      </c>
      <c r="PP44" s="68">
        <f t="shared" si="41"/>
        <v>-1663.6302928709338</v>
      </c>
      <c r="PQ44" s="209">
        <v>25438.42</v>
      </c>
      <c r="PR44" s="209">
        <v>11853.08</v>
      </c>
      <c r="PS44" s="209">
        <v>0</v>
      </c>
      <c r="PT44" s="209">
        <v>210</v>
      </c>
      <c r="PU44" s="209">
        <v>0</v>
      </c>
      <c r="PV44" s="209">
        <v>0</v>
      </c>
      <c r="PW44" s="209">
        <v>0</v>
      </c>
      <c r="PX44" s="209">
        <v>0</v>
      </c>
      <c r="PY44" s="209">
        <v>45173.01</v>
      </c>
      <c r="PZ44" s="209">
        <v>0</v>
      </c>
      <c r="QA44" s="209">
        <v>64201.71</v>
      </c>
      <c r="QB44" s="178">
        <f t="shared" si="208"/>
        <v>18472.80000000001</v>
      </c>
      <c r="QC44" s="210">
        <v>5407</v>
      </c>
      <c r="QD44" s="181" t="s">
        <v>277</v>
      </c>
      <c r="QE44" s="64">
        <f t="shared" si="209"/>
        <v>82674.510000000009</v>
      </c>
      <c r="QF44" s="209">
        <v>2117.54</v>
      </c>
      <c r="QG44" s="209">
        <v>867.03</v>
      </c>
      <c r="QH44" s="209">
        <v>0</v>
      </c>
      <c r="QI44" s="209">
        <v>8.83</v>
      </c>
      <c r="QJ44" s="209">
        <v>0</v>
      </c>
      <c r="QK44" s="209">
        <v>0</v>
      </c>
      <c r="QL44" s="209">
        <v>0</v>
      </c>
      <c r="QM44" s="209">
        <v>0</v>
      </c>
      <c r="QN44" s="209">
        <v>1400</v>
      </c>
      <c r="QO44" s="209">
        <v>0</v>
      </c>
      <c r="QP44" s="211">
        <f t="shared" si="125"/>
        <v>4393.3999999999996</v>
      </c>
      <c r="QQ44" s="226">
        <v>1380</v>
      </c>
      <c r="QR44" s="240"/>
      <c r="QS44" s="65">
        <f t="shared" si="126"/>
        <v>754.69148107440924</v>
      </c>
      <c r="QT44" s="65">
        <f t="shared" si="127"/>
        <v>337.08140040720701</v>
      </c>
      <c r="QU44" s="65">
        <v>1279.4567857142858</v>
      </c>
      <c r="QV44" s="65">
        <v>20</v>
      </c>
      <c r="QW44" s="65">
        <f t="shared" si="129"/>
        <v>18.861818181818183</v>
      </c>
      <c r="QX44" s="65">
        <v>5</v>
      </c>
      <c r="QY44" s="65">
        <f t="shared" si="158"/>
        <v>428.14772727272725</v>
      </c>
      <c r="QZ44" s="65"/>
      <c r="RA44" s="64">
        <f t="shared" si="210"/>
        <v>4223.2392126504474</v>
      </c>
      <c r="RB44" s="66">
        <f t="shared" si="130"/>
        <v>619.2640909090909</v>
      </c>
      <c r="RC44" s="66"/>
      <c r="RD44" s="66">
        <f t="shared" si="131"/>
        <v>185.77922727272727</v>
      </c>
      <c r="RE44" s="67">
        <f t="shared" si="43"/>
        <v>805.04331818181822</v>
      </c>
      <c r="RF44" s="67">
        <f t="shared" si="44"/>
        <v>5028.2825308322654</v>
      </c>
      <c r="RG44" s="68">
        <f t="shared" si="45"/>
        <v>-634.88253083226573</v>
      </c>
      <c r="RH44" s="205">
        <v>29164.11</v>
      </c>
      <c r="RI44" s="205">
        <v>10937.39</v>
      </c>
      <c r="RJ44" s="205">
        <v>0</v>
      </c>
      <c r="RK44" s="205">
        <v>245</v>
      </c>
      <c r="RL44" s="205">
        <v>0</v>
      </c>
      <c r="RM44" s="205">
        <v>0</v>
      </c>
      <c r="RN44" s="205">
        <v>0</v>
      </c>
      <c r="RO44" s="205">
        <v>0</v>
      </c>
      <c r="RP44" s="205">
        <v>57151.92</v>
      </c>
      <c r="RQ44" s="205">
        <v>0</v>
      </c>
      <c r="RR44" s="205">
        <v>77139.98</v>
      </c>
      <c r="RS44" s="178">
        <f t="shared" si="211"/>
        <v>20358.440000000002</v>
      </c>
      <c r="RT44" s="206">
        <v>6161</v>
      </c>
      <c r="RU44" s="181" t="s">
        <v>277</v>
      </c>
      <c r="RV44" s="64">
        <f t="shared" si="212"/>
        <v>97498.42</v>
      </c>
      <c r="RW44" s="209">
        <v>2427.67</v>
      </c>
      <c r="RX44" s="209">
        <v>800.05</v>
      </c>
      <c r="RY44" s="209">
        <v>0</v>
      </c>
      <c r="RZ44" s="209">
        <v>10.3</v>
      </c>
      <c r="SA44" s="209">
        <v>0</v>
      </c>
      <c r="SB44" s="209">
        <v>0</v>
      </c>
      <c r="SC44" s="209">
        <v>0</v>
      </c>
      <c r="SD44" s="209">
        <v>0</v>
      </c>
      <c r="SE44" s="209">
        <v>1400</v>
      </c>
      <c r="SF44" s="209">
        <v>0</v>
      </c>
      <c r="SG44" s="211">
        <v>4638.0200000000004</v>
      </c>
      <c r="SH44" s="226">
        <v>1380</v>
      </c>
      <c r="SI44" s="240"/>
      <c r="SJ44" s="65">
        <f t="shared" si="134"/>
        <v>758.04733592402363</v>
      </c>
      <c r="SK44" s="65">
        <f t="shared" si="135"/>
        <v>438.83167319058714</v>
      </c>
      <c r="SL44" s="65">
        <v>1279.4567857142858</v>
      </c>
      <c r="SM44" s="65">
        <v>20</v>
      </c>
      <c r="SN44" s="65">
        <f t="shared" si="137"/>
        <v>495.92920353982299</v>
      </c>
      <c r="SO44" s="65">
        <v>5</v>
      </c>
      <c r="SP44" s="65">
        <f t="shared" si="159"/>
        <v>428.52876106194691</v>
      </c>
      <c r="SQ44" s="65"/>
      <c r="SR44" s="64">
        <f t="shared" si="213"/>
        <v>4805.7937594306668</v>
      </c>
      <c r="SS44" s="66">
        <f t="shared" si="160"/>
        <v>596.28469026548669</v>
      </c>
      <c r="ST44" s="66"/>
      <c r="SU44" s="66">
        <f t="shared" si="138"/>
        <v>178.885407079646</v>
      </c>
      <c r="SV44" s="67">
        <f t="shared" si="214"/>
        <v>775.17009734513272</v>
      </c>
      <c r="SW44" s="67">
        <f t="shared" si="48"/>
        <v>5580.9638567757993</v>
      </c>
      <c r="SX44" s="68">
        <f t="shared" si="49"/>
        <v>-942.94385677579885</v>
      </c>
      <c r="SY44" s="64">
        <f t="shared" si="139"/>
        <v>1179458.1599999997</v>
      </c>
      <c r="SZ44" s="211">
        <f t="shared" si="140"/>
        <v>61434.64</v>
      </c>
      <c r="TA44" s="67">
        <f t="shared" si="141"/>
        <v>63130.886820407133</v>
      </c>
      <c r="TB44" s="68">
        <f t="shared" si="142"/>
        <v>-1696.2468204071338</v>
      </c>
      <c r="TC44" s="264"/>
      <c r="TD44" s="265"/>
      <c r="TE44" s="269" t="s">
        <v>536</v>
      </c>
    </row>
    <row r="45" spans="1:526">
      <c r="A45" s="173" t="s">
        <v>161</v>
      </c>
      <c r="B45" s="175" t="s">
        <v>162</v>
      </c>
      <c r="C45" s="181" t="s">
        <v>277</v>
      </c>
      <c r="D45" s="176">
        <v>1808.28</v>
      </c>
      <c r="E45" s="176">
        <v>3377.34</v>
      </c>
      <c r="F45" s="176">
        <v>0</v>
      </c>
      <c r="G45" s="176">
        <v>0</v>
      </c>
      <c r="H45" s="176">
        <v>0</v>
      </c>
      <c r="I45" s="176">
        <v>0</v>
      </c>
      <c r="J45" s="176">
        <v>0</v>
      </c>
      <c r="K45" s="176">
        <v>0</v>
      </c>
      <c r="L45" s="176">
        <v>0</v>
      </c>
      <c r="M45" s="176">
        <v>0</v>
      </c>
      <c r="N45" s="178">
        <v>3144.2200000000003</v>
      </c>
      <c r="O45" s="178">
        <f t="shared" si="161"/>
        <v>2041.3999999999996</v>
      </c>
      <c r="P45" s="181">
        <v>321</v>
      </c>
      <c r="Q45" s="64">
        <f t="shared" si="0"/>
        <v>5185.62</v>
      </c>
      <c r="R45" s="178">
        <v>150.53</v>
      </c>
      <c r="S45" s="178">
        <v>247.05</v>
      </c>
      <c r="T45" s="178">
        <v>0</v>
      </c>
      <c r="U45" s="178">
        <v>0</v>
      </c>
      <c r="V45" s="178">
        <v>0</v>
      </c>
      <c r="W45" s="178">
        <v>0</v>
      </c>
      <c r="X45" s="178">
        <v>0</v>
      </c>
      <c r="Y45" s="178">
        <v>0</v>
      </c>
      <c r="Z45" s="178">
        <v>0</v>
      </c>
      <c r="AA45" s="178">
        <v>0</v>
      </c>
      <c r="AB45" s="64">
        <f t="shared" si="50"/>
        <v>397.58000000000004</v>
      </c>
      <c r="AC45" s="65"/>
      <c r="AD45" s="65"/>
      <c r="AE45" s="65">
        <f t="shared" si="51"/>
        <v>34.186468723674146</v>
      </c>
      <c r="AF45" s="65">
        <f t="shared" si="177"/>
        <v>54.737722158360782</v>
      </c>
      <c r="AG45" s="65"/>
      <c r="AH45" s="65">
        <v>20</v>
      </c>
      <c r="AI45" s="65"/>
      <c r="AJ45" s="65">
        <v>5</v>
      </c>
      <c r="AK45" s="65">
        <f t="shared" si="178"/>
        <v>411.38684210526316</v>
      </c>
      <c r="AL45" s="65"/>
      <c r="AM45" s="64">
        <f t="shared" si="2"/>
        <v>525.31103298729806</v>
      </c>
      <c r="AN45" s="66">
        <f t="shared" si="179"/>
        <v>645.10084210526315</v>
      </c>
      <c r="AO45" s="66">
        <v>0</v>
      </c>
      <c r="AP45" s="66">
        <f t="shared" si="54"/>
        <v>193.53025263157895</v>
      </c>
      <c r="AQ45" s="67">
        <f t="shared" si="3"/>
        <v>838.6310947368421</v>
      </c>
      <c r="AR45" s="67">
        <f t="shared" si="4"/>
        <v>1363.9421277241402</v>
      </c>
      <c r="AS45" s="68">
        <f t="shared" si="5"/>
        <v>-966.36212772414012</v>
      </c>
      <c r="AT45" s="205">
        <v>2991.72</v>
      </c>
      <c r="AU45" s="205">
        <v>4170.72</v>
      </c>
      <c r="AV45" s="205">
        <v>0</v>
      </c>
      <c r="AW45" s="205">
        <v>0</v>
      </c>
      <c r="AX45" s="207">
        <v>0</v>
      </c>
      <c r="AY45" s="207">
        <v>0</v>
      </c>
      <c r="AZ45" s="207">
        <v>0</v>
      </c>
      <c r="BA45" s="207">
        <v>0</v>
      </c>
      <c r="BB45" s="207">
        <v>0</v>
      </c>
      <c r="BC45" s="207">
        <v>0</v>
      </c>
      <c r="BD45" s="209">
        <v>4035.75</v>
      </c>
      <c r="BE45" s="178">
        <f t="shared" si="162"/>
        <v>3126.6900000000005</v>
      </c>
      <c r="BF45" s="208">
        <v>423</v>
      </c>
      <c r="BG45" s="181" t="s">
        <v>277</v>
      </c>
      <c r="BH45" s="64">
        <f t="shared" si="56"/>
        <v>7162.4400000000005</v>
      </c>
      <c r="BI45" s="205">
        <v>249.05</v>
      </c>
      <c r="BJ45" s="205">
        <v>305.08</v>
      </c>
      <c r="BK45" s="205">
        <v>0</v>
      </c>
      <c r="BL45" s="205">
        <v>0</v>
      </c>
      <c r="BM45" s="205">
        <v>0</v>
      </c>
      <c r="BN45" s="205">
        <v>0</v>
      </c>
      <c r="BO45" s="205">
        <v>0</v>
      </c>
      <c r="BP45" s="205">
        <v>0</v>
      </c>
      <c r="BQ45" s="205">
        <v>0</v>
      </c>
      <c r="BR45" s="205">
        <v>0</v>
      </c>
      <c r="BS45" s="64">
        <f t="shared" si="57"/>
        <v>554.13</v>
      </c>
      <c r="BT45" s="65"/>
      <c r="BU45" s="65"/>
      <c r="BV45" s="65">
        <f t="shared" si="58"/>
        <v>44.262956743577909</v>
      </c>
      <c r="BW45" s="65">
        <f t="shared" si="59"/>
        <v>70.713102139996849</v>
      </c>
      <c r="BX45" s="65"/>
      <c r="BY45" s="65">
        <v>20</v>
      </c>
      <c r="BZ45" s="65"/>
      <c r="CA45" s="65">
        <v>5</v>
      </c>
      <c r="CB45" s="65">
        <f t="shared" si="180"/>
        <v>391.015625</v>
      </c>
      <c r="CC45" s="65"/>
      <c r="CD45" s="64">
        <f t="shared" si="6"/>
        <v>530.99168388357475</v>
      </c>
      <c r="CE45" s="66">
        <f t="shared" si="61"/>
        <v>665.21208333333334</v>
      </c>
      <c r="CF45" s="66"/>
      <c r="CG45" s="66">
        <f t="shared" si="62"/>
        <v>199.563625</v>
      </c>
      <c r="CH45" s="67">
        <f t="shared" si="7"/>
        <v>864.77570833333334</v>
      </c>
      <c r="CI45" s="67">
        <f t="shared" si="8"/>
        <v>1395.7673922169081</v>
      </c>
      <c r="CJ45" s="68">
        <f t="shared" si="9"/>
        <v>-841.6373922169081</v>
      </c>
      <c r="CK45" s="209">
        <v>743.9</v>
      </c>
      <c r="CL45" s="209">
        <v>1516.54</v>
      </c>
      <c r="CM45" s="209">
        <v>0</v>
      </c>
      <c r="CN45" s="209">
        <v>0</v>
      </c>
      <c r="CO45" s="209">
        <v>0</v>
      </c>
      <c r="CP45" s="209">
        <v>0</v>
      </c>
      <c r="CQ45" s="209">
        <v>0</v>
      </c>
      <c r="CR45" s="209">
        <v>0</v>
      </c>
      <c r="CS45" s="209">
        <v>0</v>
      </c>
      <c r="CT45" s="207">
        <v>0</v>
      </c>
      <c r="CU45" s="209">
        <v>1287.6500000000001</v>
      </c>
      <c r="CV45" s="178">
        <f t="shared" si="181"/>
        <v>972.79</v>
      </c>
      <c r="CW45" s="210">
        <v>140</v>
      </c>
      <c r="CX45" s="181" t="s">
        <v>277</v>
      </c>
      <c r="CY45" s="64">
        <f t="shared" si="182"/>
        <v>2260.44</v>
      </c>
      <c r="CZ45" s="209">
        <v>61.92</v>
      </c>
      <c r="DA45" s="209">
        <v>110.93</v>
      </c>
      <c r="DB45" s="209">
        <v>0</v>
      </c>
      <c r="DC45" s="209">
        <v>0</v>
      </c>
      <c r="DD45" s="209">
        <v>0</v>
      </c>
      <c r="DE45" s="209">
        <v>0</v>
      </c>
      <c r="DF45" s="209">
        <v>0</v>
      </c>
      <c r="DG45" s="209">
        <v>0</v>
      </c>
      <c r="DH45" s="209">
        <v>0</v>
      </c>
      <c r="DI45" s="209">
        <v>0</v>
      </c>
      <c r="DJ45" s="211">
        <f t="shared" si="215"/>
        <v>172.85000000000002</v>
      </c>
      <c r="DK45" s="65"/>
      <c r="DL45" s="65"/>
      <c r="DM45" s="65">
        <f t="shared" si="66"/>
        <v>13.998555090335806</v>
      </c>
      <c r="DN45" s="65">
        <f t="shared" si="67"/>
        <v>27.672330016438956</v>
      </c>
      <c r="DO45" s="65"/>
      <c r="DP45" s="65">
        <v>20</v>
      </c>
      <c r="DQ45" s="65"/>
      <c r="DR45" s="65">
        <v>5</v>
      </c>
      <c r="DS45" s="65">
        <f t="shared" si="216"/>
        <v>428.469696969697</v>
      </c>
      <c r="DT45" s="65"/>
      <c r="DU45" s="64">
        <f t="shared" si="10"/>
        <v>495.14058207647179</v>
      </c>
      <c r="DV45" s="66">
        <f t="shared" si="144"/>
        <v>596.35070707070713</v>
      </c>
      <c r="DW45" s="66"/>
      <c r="DX45" s="66">
        <f t="shared" si="68"/>
        <v>178.90521212121214</v>
      </c>
      <c r="DY45" s="67">
        <f t="shared" si="11"/>
        <v>775.25591919191925</v>
      </c>
      <c r="DZ45" s="67">
        <f t="shared" si="12"/>
        <v>1270.3965012683911</v>
      </c>
      <c r="EA45" s="68">
        <f t="shared" si="183"/>
        <v>-1097.5465012683912</v>
      </c>
      <c r="EB45" s="209">
        <v>4088.43</v>
      </c>
      <c r="EC45" s="209">
        <v>5571.75</v>
      </c>
      <c r="ED45" s="209">
        <v>0</v>
      </c>
      <c r="EE45" s="209">
        <v>0</v>
      </c>
      <c r="EF45" s="209">
        <v>0</v>
      </c>
      <c r="EG45" s="209">
        <v>0</v>
      </c>
      <c r="EH45" s="209">
        <v>0</v>
      </c>
      <c r="EI45" s="209">
        <v>0</v>
      </c>
      <c r="EJ45" s="209">
        <v>0</v>
      </c>
      <c r="EK45" s="209">
        <v>0</v>
      </c>
      <c r="EL45" s="209">
        <v>6531.71</v>
      </c>
      <c r="EM45" s="178">
        <f t="shared" si="184"/>
        <v>3128.4700000000003</v>
      </c>
      <c r="EN45" s="210">
        <v>512</v>
      </c>
      <c r="EO45" s="181" t="s">
        <v>277</v>
      </c>
      <c r="EP45" s="212">
        <f t="shared" si="70"/>
        <v>9660.18</v>
      </c>
      <c r="EQ45" s="209">
        <v>340.34</v>
      </c>
      <c r="ER45" s="209">
        <v>407.56</v>
      </c>
      <c r="ES45" s="209">
        <v>0</v>
      </c>
      <c r="ET45" s="209">
        <v>0</v>
      </c>
      <c r="EU45" s="209">
        <v>0</v>
      </c>
      <c r="EV45" s="209">
        <v>0</v>
      </c>
      <c r="EW45" s="209">
        <v>0</v>
      </c>
      <c r="EX45" s="209">
        <v>0</v>
      </c>
      <c r="EY45" s="209">
        <v>0</v>
      </c>
      <c r="EZ45" s="209">
        <v>0</v>
      </c>
      <c r="FA45" s="64">
        <f t="shared" si="185"/>
        <v>747.9</v>
      </c>
      <c r="FB45" s="65"/>
      <c r="FC45" s="65"/>
      <c r="FD45" s="65">
        <f t="shared" si="72"/>
        <v>72.907279330568599</v>
      </c>
      <c r="FE45" s="65">
        <f t="shared" si="73"/>
        <v>81.265895736449835</v>
      </c>
      <c r="FF45" s="65">
        <v>1279.4567857142858</v>
      </c>
      <c r="FG45" s="65">
        <v>20</v>
      </c>
      <c r="FH45" s="65">
        <f t="shared" si="75"/>
        <v>140.93333333333334</v>
      </c>
      <c r="FI45" s="65">
        <v>5</v>
      </c>
      <c r="FJ45" s="65">
        <f t="shared" si="145"/>
        <v>424.68019607843132</v>
      </c>
      <c r="FK45" s="65"/>
      <c r="FL45" s="64">
        <f t="shared" si="14"/>
        <v>2024.2434901930692</v>
      </c>
      <c r="FM45" s="66">
        <f t="shared" si="146"/>
        <v>664.41901960784321</v>
      </c>
      <c r="FN45" s="66"/>
      <c r="FO45" s="66">
        <f t="shared" si="76"/>
        <v>199.32570588235296</v>
      </c>
      <c r="FP45" s="67">
        <f t="shared" si="186"/>
        <v>863.74472549019617</v>
      </c>
      <c r="FQ45" s="67">
        <f t="shared" si="187"/>
        <v>2887.9882156832655</v>
      </c>
      <c r="FR45" s="68">
        <f t="shared" si="188"/>
        <v>-2140.0882156832654</v>
      </c>
      <c r="FS45" s="209">
        <v>4698.55</v>
      </c>
      <c r="FT45" s="209">
        <v>6091.76</v>
      </c>
      <c r="FU45" s="209">
        <v>0</v>
      </c>
      <c r="FV45" s="209">
        <v>0</v>
      </c>
      <c r="FW45" s="209">
        <v>0</v>
      </c>
      <c r="FX45" s="209">
        <v>0</v>
      </c>
      <c r="FY45" s="209">
        <v>0</v>
      </c>
      <c r="FZ45" s="209">
        <v>0</v>
      </c>
      <c r="GA45" s="209">
        <v>0</v>
      </c>
      <c r="GB45" s="209">
        <v>0</v>
      </c>
      <c r="GC45" s="209">
        <v>7264.3</v>
      </c>
      <c r="GD45" s="178">
        <f t="shared" si="189"/>
        <v>3526.0100000000011</v>
      </c>
      <c r="GE45" s="210">
        <v>562</v>
      </c>
      <c r="GF45" s="181" t="s">
        <v>277</v>
      </c>
      <c r="GG45" s="64">
        <f t="shared" si="190"/>
        <v>10790.310000000001</v>
      </c>
      <c r="GH45" s="209">
        <v>391.13</v>
      </c>
      <c r="GI45" s="209">
        <v>445.6</v>
      </c>
      <c r="GJ45" s="209">
        <v>0</v>
      </c>
      <c r="GK45" s="209">
        <v>0</v>
      </c>
      <c r="GL45" s="209">
        <v>0</v>
      </c>
      <c r="GM45" s="209">
        <v>0</v>
      </c>
      <c r="GN45" s="209">
        <v>0</v>
      </c>
      <c r="GO45" s="209">
        <v>0</v>
      </c>
      <c r="GP45" s="209">
        <v>0</v>
      </c>
      <c r="GQ45" s="209">
        <v>0</v>
      </c>
      <c r="GR45" s="211">
        <f t="shared" si="79"/>
        <v>836.73</v>
      </c>
      <c r="GS45" s="65"/>
      <c r="GT45" s="65"/>
      <c r="GU45" s="65">
        <f t="shared" si="80"/>
        <v>80.497485166313524</v>
      </c>
      <c r="GV45" s="65">
        <f t="shared" si="81"/>
        <v>103.91894072940232</v>
      </c>
      <c r="GW45" s="65">
        <v>1279.4567857142858</v>
      </c>
      <c r="GX45" s="65">
        <v>20</v>
      </c>
      <c r="GY45" s="65">
        <f t="shared" si="83"/>
        <v>184.90588235294118</v>
      </c>
      <c r="GZ45" s="65">
        <v>5</v>
      </c>
      <c r="HA45" s="65">
        <f t="shared" si="147"/>
        <v>358.47794117647061</v>
      </c>
      <c r="HB45" s="65"/>
      <c r="HC45" s="64">
        <f t="shared" si="191"/>
        <v>2032.2570351394138</v>
      </c>
      <c r="HD45" s="66">
        <f t="shared" si="148"/>
        <v>866.92019607843133</v>
      </c>
      <c r="HE45" s="66"/>
      <c r="HF45" s="66">
        <f t="shared" si="84"/>
        <v>260.07605882352937</v>
      </c>
      <c r="HG45" s="67">
        <f t="shared" si="19"/>
        <v>1126.9962549019606</v>
      </c>
      <c r="HH45" s="67">
        <f t="shared" si="20"/>
        <v>3159.2532900413744</v>
      </c>
      <c r="HI45" s="68">
        <f t="shared" si="192"/>
        <v>-2322.5232900413744</v>
      </c>
      <c r="HJ45" s="205">
        <v>4401.54</v>
      </c>
      <c r="HK45" s="205">
        <v>7032.15</v>
      </c>
      <c r="HL45" s="205">
        <v>0</v>
      </c>
      <c r="HM45" s="205">
        <v>0</v>
      </c>
      <c r="HN45" s="205">
        <v>0</v>
      </c>
      <c r="HO45" s="205">
        <v>0</v>
      </c>
      <c r="HP45" s="205">
        <v>0</v>
      </c>
      <c r="HQ45" s="205">
        <v>0</v>
      </c>
      <c r="HR45" s="205">
        <v>0</v>
      </c>
      <c r="HS45" s="205">
        <v>0</v>
      </c>
      <c r="HT45" s="205">
        <v>7941.03</v>
      </c>
      <c r="HU45" s="178">
        <f t="shared" si="193"/>
        <v>3492.6599999999989</v>
      </c>
      <c r="HV45" s="206">
        <v>671</v>
      </c>
      <c r="HW45" s="181" t="s">
        <v>277</v>
      </c>
      <c r="HX45" s="64">
        <f t="shared" si="194"/>
        <v>11433.689999999999</v>
      </c>
      <c r="HY45" s="205">
        <v>366.41</v>
      </c>
      <c r="HZ45" s="205">
        <v>514.39</v>
      </c>
      <c r="IA45" s="205">
        <v>0</v>
      </c>
      <c r="IB45" s="205">
        <v>0</v>
      </c>
      <c r="IC45" s="205">
        <v>0</v>
      </c>
      <c r="ID45" s="205">
        <v>0</v>
      </c>
      <c r="IE45" s="205">
        <v>0</v>
      </c>
      <c r="IF45" s="205">
        <v>0</v>
      </c>
      <c r="IG45" s="205">
        <v>0</v>
      </c>
      <c r="IH45" s="205">
        <v>0</v>
      </c>
      <c r="II45" s="214">
        <v>880.8</v>
      </c>
      <c r="IJ45" s="65"/>
      <c r="IK45" s="65"/>
      <c r="IL45" s="65">
        <f t="shared" si="88"/>
        <v>87.96641702697579</v>
      </c>
      <c r="IM45" s="65">
        <f t="shared" si="89"/>
        <v>105.85455755963672</v>
      </c>
      <c r="IN45" s="65">
        <v>1279.4567857142858</v>
      </c>
      <c r="IO45" s="65">
        <v>20</v>
      </c>
      <c r="IP45" s="65">
        <f t="shared" si="91"/>
        <v>232.05714285714285</v>
      </c>
      <c r="IQ45" s="65">
        <v>5</v>
      </c>
      <c r="IR45" s="65">
        <f t="shared" si="149"/>
        <v>445.62857142857143</v>
      </c>
      <c r="IS45" s="65"/>
      <c r="IT45" s="64">
        <f t="shared" si="195"/>
        <v>2175.9634745866128</v>
      </c>
      <c r="IU45" s="66">
        <f t="shared" si="150"/>
        <v>538.79476190476191</v>
      </c>
      <c r="IV45" s="66"/>
      <c r="IW45" s="66">
        <f t="shared" si="92"/>
        <v>161.63842857142856</v>
      </c>
      <c r="IX45" s="67">
        <f t="shared" si="196"/>
        <v>700.43319047619048</v>
      </c>
      <c r="IY45" s="67">
        <f t="shared" si="24"/>
        <v>2876.3966650628035</v>
      </c>
      <c r="IZ45" s="68">
        <f t="shared" si="197"/>
        <v>-1995.5966650628036</v>
      </c>
      <c r="JA45" s="209">
        <v>8027.95</v>
      </c>
      <c r="JB45" s="209">
        <v>13562.96</v>
      </c>
      <c r="JC45" s="209">
        <v>0</v>
      </c>
      <c r="JD45" s="209">
        <v>0</v>
      </c>
      <c r="JE45" s="209">
        <v>0</v>
      </c>
      <c r="JF45" s="209">
        <v>0</v>
      </c>
      <c r="JG45" s="209">
        <v>0</v>
      </c>
      <c r="JH45" s="209">
        <v>0</v>
      </c>
      <c r="JI45" s="209">
        <v>0</v>
      </c>
      <c r="JJ45" s="209">
        <v>0</v>
      </c>
      <c r="JK45" s="209">
        <v>15506.78</v>
      </c>
      <c r="JL45" s="178">
        <f t="shared" si="198"/>
        <v>6084.1299999999992</v>
      </c>
      <c r="JM45" s="210">
        <v>1344</v>
      </c>
      <c r="JN45" s="181" t="s">
        <v>277</v>
      </c>
      <c r="JO45" s="64">
        <f t="shared" si="199"/>
        <v>21590.91</v>
      </c>
      <c r="JP45" s="209">
        <v>668.25</v>
      </c>
      <c r="JQ45" s="209">
        <v>992.1</v>
      </c>
      <c r="JR45" s="209">
        <v>0</v>
      </c>
      <c r="JS45" s="209">
        <v>0</v>
      </c>
      <c r="JT45" s="209">
        <v>0</v>
      </c>
      <c r="JU45" s="209">
        <v>0</v>
      </c>
      <c r="JV45" s="209">
        <v>0</v>
      </c>
      <c r="JW45" s="209">
        <v>0</v>
      </c>
      <c r="JX45" s="209">
        <v>0</v>
      </c>
      <c r="JY45" s="209">
        <v>0</v>
      </c>
      <c r="JZ45" s="211">
        <v>1660.35</v>
      </c>
      <c r="KA45" s="65"/>
      <c r="KB45" s="65"/>
      <c r="KC45" s="65">
        <f t="shared" si="96"/>
        <v>312.78241682591272</v>
      </c>
      <c r="KD45" s="65">
        <f t="shared" si="97"/>
        <v>204.86220256684561</v>
      </c>
      <c r="KE45" s="65">
        <v>1279.4567857142858</v>
      </c>
      <c r="KF45" s="65">
        <v>20</v>
      </c>
      <c r="KG45" s="65"/>
      <c r="KH45" s="65">
        <v>5</v>
      </c>
      <c r="KI45" s="65">
        <f t="shared" si="151"/>
        <v>543.39953271028037</v>
      </c>
      <c r="KJ45" s="65"/>
      <c r="KK45" s="64">
        <f t="shared" si="200"/>
        <v>2365.5009378173245</v>
      </c>
      <c r="KL45" s="66">
        <f t="shared" si="152"/>
        <v>497.32093457943921</v>
      </c>
      <c r="KM45" s="66"/>
      <c r="KN45" s="66">
        <f t="shared" si="99"/>
        <v>149.19628037383177</v>
      </c>
      <c r="KO45" s="67">
        <f t="shared" si="27"/>
        <v>646.51721495327092</v>
      </c>
      <c r="KP45" s="67">
        <f t="shared" si="28"/>
        <v>3012.0181527705954</v>
      </c>
      <c r="KQ45" s="68">
        <f t="shared" si="201"/>
        <v>-1351.6681527705955</v>
      </c>
      <c r="KR45" s="209">
        <v>11247.24</v>
      </c>
      <c r="KS45" s="209">
        <v>16520.89</v>
      </c>
      <c r="KT45" s="209">
        <v>0</v>
      </c>
      <c r="KU45" s="209">
        <v>0</v>
      </c>
      <c r="KV45" s="209">
        <v>0</v>
      </c>
      <c r="KW45" s="209">
        <v>0</v>
      </c>
      <c r="KX45" s="209">
        <v>0</v>
      </c>
      <c r="KY45" s="209">
        <v>0</v>
      </c>
      <c r="KZ45" s="209">
        <v>0</v>
      </c>
      <c r="LA45" s="209">
        <v>0</v>
      </c>
      <c r="LB45" s="209">
        <v>19344.75</v>
      </c>
      <c r="LC45" s="178">
        <f t="shared" si="202"/>
        <v>8423.3799999999974</v>
      </c>
      <c r="LD45" s="210">
        <v>1643</v>
      </c>
      <c r="LE45" s="181" t="s">
        <v>277</v>
      </c>
      <c r="LF45" s="64">
        <f t="shared" si="203"/>
        <v>27768.129999999997</v>
      </c>
      <c r="LG45" s="209">
        <v>936.24</v>
      </c>
      <c r="LH45" s="209">
        <v>1208.47</v>
      </c>
      <c r="LI45" s="209">
        <v>0</v>
      </c>
      <c r="LJ45" s="209">
        <v>0</v>
      </c>
      <c r="LK45" s="209">
        <v>0</v>
      </c>
      <c r="LL45" s="209">
        <v>0</v>
      </c>
      <c r="LM45" s="209">
        <v>0</v>
      </c>
      <c r="LN45" s="209">
        <v>0</v>
      </c>
      <c r="LO45" s="209">
        <v>0</v>
      </c>
      <c r="LP45" s="209">
        <v>0</v>
      </c>
      <c r="LQ45" s="211">
        <f t="shared" si="102"/>
        <v>2144.71</v>
      </c>
      <c r="LR45" s="230">
        <v>1495</v>
      </c>
      <c r="LS45" s="65"/>
      <c r="LT45" s="65">
        <f t="shared" si="103"/>
        <v>197.22220033317356</v>
      </c>
      <c r="LU45" s="65">
        <f t="shared" si="104"/>
        <v>250.7820607597165</v>
      </c>
      <c r="LV45" s="65">
        <v>1279.4567857142858</v>
      </c>
      <c r="LW45" s="65">
        <v>20</v>
      </c>
      <c r="LX45" s="65"/>
      <c r="LY45" s="65">
        <v>5</v>
      </c>
      <c r="LZ45" s="65">
        <f t="shared" si="153"/>
        <v>508.03738317757012</v>
      </c>
      <c r="MA45" s="65"/>
      <c r="MB45" s="64">
        <f t="shared" si="30"/>
        <v>3755.4984299847461</v>
      </c>
      <c r="MC45" s="66">
        <f t="shared" si="154"/>
        <v>593.54906542056074</v>
      </c>
      <c r="MD45" s="66"/>
      <c r="ME45" s="66">
        <f t="shared" si="106"/>
        <v>178.06471962616823</v>
      </c>
      <c r="MF45" s="67">
        <f t="shared" si="31"/>
        <v>771.61378504672894</v>
      </c>
      <c r="MG45" s="67">
        <f t="shared" si="32"/>
        <v>4527.112215031475</v>
      </c>
      <c r="MH45" s="68">
        <f t="shared" si="33"/>
        <v>-2382.402215031475</v>
      </c>
      <c r="MI45" s="209">
        <v>5176.7700000000004</v>
      </c>
      <c r="MJ45" s="209">
        <v>5853</v>
      </c>
      <c r="MK45" s="209">
        <v>0</v>
      </c>
      <c r="ML45" s="209">
        <v>0</v>
      </c>
      <c r="MM45" s="209">
        <v>0</v>
      </c>
      <c r="MN45" s="209">
        <v>0</v>
      </c>
      <c r="MO45" s="209">
        <v>0</v>
      </c>
      <c r="MP45" s="209">
        <v>0</v>
      </c>
      <c r="MQ45" s="209">
        <v>0</v>
      </c>
      <c r="MR45" s="209">
        <v>0</v>
      </c>
      <c r="MS45" s="209">
        <v>7632.08</v>
      </c>
      <c r="MT45" s="178">
        <f t="shared" si="217"/>
        <v>3397.6900000000005</v>
      </c>
      <c r="MU45" s="210">
        <v>553</v>
      </c>
      <c r="MV45" s="181" t="s">
        <v>277</v>
      </c>
      <c r="MW45" s="64">
        <f t="shared" si="204"/>
        <v>11029.77</v>
      </c>
      <c r="MX45" s="209">
        <v>430.93</v>
      </c>
      <c r="MY45" s="209">
        <v>428.14</v>
      </c>
      <c r="MZ45" s="209">
        <v>0</v>
      </c>
      <c r="NA45" s="209">
        <v>0</v>
      </c>
      <c r="NB45" s="209">
        <v>0</v>
      </c>
      <c r="NC45" s="209">
        <v>0</v>
      </c>
      <c r="ND45" s="209">
        <v>0</v>
      </c>
      <c r="NE45" s="209">
        <v>0</v>
      </c>
      <c r="NF45" s="209">
        <v>0</v>
      </c>
      <c r="NG45" s="209">
        <v>0</v>
      </c>
      <c r="NH45" s="211">
        <f t="shared" si="109"/>
        <v>859.06999999999994</v>
      </c>
      <c r="NI45" s="229">
        <v>569.05000000000007</v>
      </c>
      <c r="NJ45" s="240">
        <v>127</v>
      </c>
      <c r="NK45" s="65">
        <f t="shared" si="110"/>
        <v>0</v>
      </c>
      <c r="NL45" s="65">
        <f t="shared" si="111"/>
        <v>82.064600546159568</v>
      </c>
      <c r="NM45" s="65">
        <v>1279.4567857142858</v>
      </c>
      <c r="NN45" s="65">
        <v>20</v>
      </c>
      <c r="NO45" s="65"/>
      <c r="NP45" s="65">
        <v>5</v>
      </c>
      <c r="NQ45" s="65">
        <f t="shared" si="155"/>
        <v>469.67889908256882</v>
      </c>
      <c r="NR45" s="65"/>
      <c r="NS45" s="64">
        <f t="shared" si="205"/>
        <v>2552.2502853430142</v>
      </c>
      <c r="NT45" s="66">
        <f t="shared" si="113"/>
        <v>723.04816513761466</v>
      </c>
      <c r="NU45" s="66"/>
      <c r="NV45" s="66">
        <f t="shared" si="114"/>
        <v>216.9144495412844</v>
      </c>
      <c r="NW45" s="67">
        <f t="shared" si="35"/>
        <v>939.96261467889906</v>
      </c>
      <c r="NX45" s="67">
        <f t="shared" si="36"/>
        <v>3492.2129000219134</v>
      </c>
      <c r="NY45" s="68">
        <f t="shared" si="206"/>
        <v>-2633.1429000219132</v>
      </c>
      <c r="NZ45" s="209">
        <v>4722.26</v>
      </c>
      <c r="OA45" s="209">
        <v>5112.24</v>
      </c>
      <c r="OB45" s="209">
        <v>0</v>
      </c>
      <c r="OC45" s="209">
        <v>0</v>
      </c>
      <c r="OD45" s="209">
        <v>0</v>
      </c>
      <c r="OE45" s="209">
        <v>0</v>
      </c>
      <c r="OF45" s="209">
        <v>0</v>
      </c>
      <c r="OG45" s="209">
        <v>0</v>
      </c>
      <c r="OH45" s="209">
        <v>0</v>
      </c>
      <c r="OI45" s="209">
        <v>0</v>
      </c>
      <c r="OJ45" s="209">
        <v>6268.56</v>
      </c>
      <c r="OK45" s="178">
        <f t="shared" si="115"/>
        <v>3565.9399999999996</v>
      </c>
      <c r="OL45" s="210">
        <v>496</v>
      </c>
      <c r="OM45" s="181" t="s">
        <v>277</v>
      </c>
      <c r="ON45" s="64">
        <f t="shared" si="207"/>
        <v>9834.5</v>
      </c>
      <c r="OO45" s="209">
        <v>393.1</v>
      </c>
      <c r="OP45" s="209">
        <v>373.95</v>
      </c>
      <c r="OQ45" s="209">
        <v>0</v>
      </c>
      <c r="OR45" s="209">
        <v>0</v>
      </c>
      <c r="OS45" s="209">
        <v>0</v>
      </c>
      <c r="OT45" s="209">
        <v>0</v>
      </c>
      <c r="OU45" s="209">
        <v>0</v>
      </c>
      <c r="OV45" s="209">
        <v>0</v>
      </c>
      <c r="OW45" s="209">
        <v>0</v>
      </c>
      <c r="OX45" s="209">
        <v>0</v>
      </c>
      <c r="OY45" s="211">
        <v>767.05</v>
      </c>
      <c r="OZ45" s="250">
        <v>1495</v>
      </c>
      <c r="PA45" s="240"/>
      <c r="PB45" s="65">
        <f t="shared" si="118"/>
        <v>135.54670778826849</v>
      </c>
      <c r="PC45" s="65">
        <f t="shared" si="119"/>
        <v>104.55693952411673</v>
      </c>
      <c r="PD45" s="65">
        <v>1279.4567857142858</v>
      </c>
      <c r="PE45" s="65">
        <v>20</v>
      </c>
      <c r="PF45" s="65">
        <f t="shared" si="121"/>
        <v>32.880000000000003</v>
      </c>
      <c r="PG45" s="65">
        <v>5</v>
      </c>
      <c r="PH45" s="65">
        <f t="shared" si="156"/>
        <v>495.2049090909091</v>
      </c>
      <c r="PI45" s="65"/>
      <c r="PJ45" s="64">
        <f t="shared" si="38"/>
        <v>3567.6453421175806</v>
      </c>
      <c r="PK45" s="66">
        <f t="shared" si="157"/>
        <v>643.25572727272731</v>
      </c>
      <c r="PL45" s="66"/>
      <c r="PM45" s="66">
        <f t="shared" si="122"/>
        <v>192.9767181818182</v>
      </c>
      <c r="PN45" s="67">
        <f t="shared" si="39"/>
        <v>836.23244545454554</v>
      </c>
      <c r="PO45" s="67">
        <f t="shared" si="40"/>
        <v>4403.8777875721262</v>
      </c>
      <c r="PP45" s="68">
        <f t="shared" si="41"/>
        <v>-3636.827787572126</v>
      </c>
      <c r="PQ45" s="209">
        <v>5087.1499999999996</v>
      </c>
      <c r="PR45" s="209">
        <v>4720.34</v>
      </c>
      <c r="PS45" s="209">
        <v>0</v>
      </c>
      <c r="PT45" s="209">
        <v>0</v>
      </c>
      <c r="PU45" s="209">
        <v>0</v>
      </c>
      <c r="PV45" s="209">
        <v>0</v>
      </c>
      <c r="PW45" s="209">
        <v>0</v>
      </c>
      <c r="PX45" s="209">
        <v>0</v>
      </c>
      <c r="PY45" s="209">
        <v>0</v>
      </c>
      <c r="PZ45" s="209">
        <v>0</v>
      </c>
      <c r="QA45" s="209">
        <v>6776.27</v>
      </c>
      <c r="QB45" s="178">
        <f t="shared" si="208"/>
        <v>3031.2199999999993</v>
      </c>
      <c r="QC45" s="210">
        <v>483</v>
      </c>
      <c r="QD45" s="181" t="s">
        <v>277</v>
      </c>
      <c r="QE45" s="64">
        <f t="shared" si="209"/>
        <v>9807.49</v>
      </c>
      <c r="QF45" s="209">
        <v>423.47</v>
      </c>
      <c r="QG45" s="209">
        <v>345.28</v>
      </c>
      <c r="QH45" s="209">
        <v>0</v>
      </c>
      <c r="QI45" s="209">
        <v>0</v>
      </c>
      <c r="QJ45" s="209">
        <v>0</v>
      </c>
      <c r="QK45" s="209">
        <v>0</v>
      </c>
      <c r="QL45" s="209">
        <v>0</v>
      </c>
      <c r="QM45" s="209">
        <v>0</v>
      </c>
      <c r="QN45" s="209">
        <v>0</v>
      </c>
      <c r="QO45" s="209">
        <v>0</v>
      </c>
      <c r="QP45" s="211">
        <f t="shared" si="125"/>
        <v>768.75</v>
      </c>
      <c r="QQ45" s="250">
        <v>1495</v>
      </c>
      <c r="QR45" s="240"/>
      <c r="QS45" s="65">
        <f t="shared" si="126"/>
        <v>79.655093960271273</v>
      </c>
      <c r="QT45" s="65">
        <f t="shared" si="127"/>
        <v>55.312019972193355</v>
      </c>
      <c r="QU45" s="65">
        <v>1279.4567857142858</v>
      </c>
      <c r="QV45" s="65">
        <v>20</v>
      </c>
      <c r="QW45" s="65">
        <f t="shared" si="129"/>
        <v>18.861818181818183</v>
      </c>
      <c r="QX45" s="65">
        <v>5</v>
      </c>
      <c r="QY45" s="65">
        <f t="shared" si="158"/>
        <v>428.14772727272725</v>
      </c>
      <c r="QZ45" s="65"/>
      <c r="RA45" s="64">
        <f t="shared" si="210"/>
        <v>3381.4334451012955</v>
      </c>
      <c r="RB45" s="66">
        <f t="shared" si="130"/>
        <v>619.2640909090909</v>
      </c>
      <c r="RC45" s="66"/>
      <c r="RD45" s="66">
        <f t="shared" si="131"/>
        <v>185.77922727272727</v>
      </c>
      <c r="RE45" s="67">
        <f t="shared" si="43"/>
        <v>805.04331818181822</v>
      </c>
      <c r="RF45" s="67">
        <f t="shared" si="44"/>
        <v>4186.4767632831135</v>
      </c>
      <c r="RG45" s="68">
        <f t="shared" si="45"/>
        <v>-3417.7267632831135</v>
      </c>
      <c r="RH45" s="205">
        <v>6171.14</v>
      </c>
      <c r="RI45" s="205">
        <v>5902.61</v>
      </c>
      <c r="RJ45" s="205">
        <v>0</v>
      </c>
      <c r="RK45" s="205">
        <v>0</v>
      </c>
      <c r="RL45" s="205">
        <v>0</v>
      </c>
      <c r="RM45" s="205">
        <v>0</v>
      </c>
      <c r="RN45" s="205">
        <v>0</v>
      </c>
      <c r="RO45" s="205">
        <v>0</v>
      </c>
      <c r="RP45" s="205">
        <v>0</v>
      </c>
      <c r="RQ45" s="205">
        <v>0</v>
      </c>
      <c r="RR45" s="205">
        <v>8494.34</v>
      </c>
      <c r="RS45" s="178">
        <f t="shared" si="211"/>
        <v>3579.41</v>
      </c>
      <c r="RT45" s="206">
        <v>541</v>
      </c>
      <c r="RU45" s="181" t="s">
        <v>277</v>
      </c>
      <c r="RV45" s="64">
        <f t="shared" si="212"/>
        <v>12073.75</v>
      </c>
      <c r="RW45" s="209">
        <v>513.70000000000005</v>
      </c>
      <c r="RX45" s="209">
        <v>431.76</v>
      </c>
      <c r="RY45" s="209">
        <v>0</v>
      </c>
      <c r="RZ45" s="209">
        <v>0</v>
      </c>
      <c r="SA45" s="209">
        <v>0</v>
      </c>
      <c r="SB45" s="209">
        <v>0</v>
      </c>
      <c r="SC45" s="209">
        <v>0</v>
      </c>
      <c r="SD45" s="209">
        <v>0</v>
      </c>
      <c r="SE45" s="209">
        <v>0</v>
      </c>
      <c r="SF45" s="209">
        <v>0</v>
      </c>
      <c r="SG45" s="211">
        <v>945.46</v>
      </c>
      <c r="SH45" s="250">
        <v>1495</v>
      </c>
      <c r="SI45" s="240"/>
      <c r="SJ45" s="65">
        <f t="shared" si="134"/>
        <v>83.473081110895691</v>
      </c>
      <c r="SK45" s="65">
        <f t="shared" si="135"/>
        <v>77.155149379575221</v>
      </c>
      <c r="SL45" s="65">
        <v>1279.4567857142858</v>
      </c>
      <c r="SM45" s="65">
        <v>20</v>
      </c>
      <c r="SN45" s="65">
        <f t="shared" si="137"/>
        <v>495.92920353982299</v>
      </c>
      <c r="SO45" s="65">
        <v>5</v>
      </c>
      <c r="SP45" s="65">
        <f t="shared" si="159"/>
        <v>428.52876106194691</v>
      </c>
      <c r="SQ45" s="65"/>
      <c r="SR45" s="64">
        <f t="shared" si="213"/>
        <v>3884.5429808065269</v>
      </c>
      <c r="SS45" s="66">
        <f t="shared" si="160"/>
        <v>596.28469026548669</v>
      </c>
      <c r="ST45" s="66"/>
      <c r="SU45" s="66">
        <f t="shared" si="138"/>
        <v>178.885407079646</v>
      </c>
      <c r="SV45" s="67">
        <f t="shared" si="214"/>
        <v>775.17009734513272</v>
      </c>
      <c r="SW45" s="67">
        <f t="shared" si="48"/>
        <v>4659.7130781516598</v>
      </c>
      <c r="SX45" s="68">
        <f t="shared" si="49"/>
        <v>-3714.2530781516598</v>
      </c>
      <c r="SY45" s="64">
        <f t="shared" si="139"/>
        <v>138597.23000000001</v>
      </c>
      <c r="SZ45" s="211">
        <f t="shared" si="140"/>
        <v>10735.380000000001</v>
      </c>
      <c r="TA45" s="67">
        <f t="shared" si="141"/>
        <v>37235.155088827763</v>
      </c>
      <c r="TB45" s="68">
        <f t="shared" si="142"/>
        <v>-26499.775088827762</v>
      </c>
      <c r="TC45" s="264"/>
      <c r="TD45" s="265"/>
      <c r="TE45" s="265" t="s">
        <v>512</v>
      </c>
    </row>
    <row r="46" spans="1:526">
      <c r="A46" s="173" t="s">
        <v>163</v>
      </c>
      <c r="B46" s="175" t="s">
        <v>164</v>
      </c>
      <c r="C46" s="181" t="s">
        <v>276</v>
      </c>
      <c r="D46" s="176">
        <v>7860.07</v>
      </c>
      <c r="E46" s="176">
        <v>18271.09</v>
      </c>
      <c r="F46" s="176">
        <v>0</v>
      </c>
      <c r="G46" s="176">
        <v>0</v>
      </c>
      <c r="H46" s="176">
        <v>0</v>
      </c>
      <c r="I46" s="176">
        <v>0</v>
      </c>
      <c r="J46" s="176">
        <v>0</v>
      </c>
      <c r="K46" s="176">
        <v>0</v>
      </c>
      <c r="L46" s="176">
        <v>0</v>
      </c>
      <c r="M46" s="176">
        <v>0</v>
      </c>
      <c r="N46" s="178">
        <v>14096.36</v>
      </c>
      <c r="O46" s="178">
        <f t="shared" si="161"/>
        <v>12034.8</v>
      </c>
      <c r="P46" s="181">
        <v>1859</v>
      </c>
      <c r="Q46" s="64">
        <f t="shared" si="0"/>
        <v>26131.16</v>
      </c>
      <c r="R46" s="178">
        <v>654.26</v>
      </c>
      <c r="S46" s="178">
        <v>3885</v>
      </c>
      <c r="T46" s="178">
        <v>0</v>
      </c>
      <c r="U46" s="178">
        <v>0</v>
      </c>
      <c r="V46" s="178">
        <v>0</v>
      </c>
      <c r="W46" s="178">
        <v>0</v>
      </c>
      <c r="X46" s="178">
        <v>0</v>
      </c>
      <c r="Y46" s="178">
        <v>0</v>
      </c>
      <c r="Z46" s="178">
        <v>0</v>
      </c>
      <c r="AA46" s="178">
        <v>0</v>
      </c>
      <c r="AB46" s="64">
        <f t="shared" si="50"/>
        <v>4539.26</v>
      </c>
      <c r="AC46" s="65"/>
      <c r="AD46" s="65"/>
      <c r="AE46" s="65">
        <f t="shared" si="51"/>
        <v>153.26687390120642</v>
      </c>
      <c r="AF46" s="65">
        <f t="shared" si="177"/>
        <v>322.69890204342141</v>
      </c>
      <c r="AG46" s="65"/>
      <c r="AH46" s="65"/>
      <c r="AI46" s="65"/>
      <c r="AJ46" s="65">
        <v>5</v>
      </c>
      <c r="AK46" s="65">
        <f t="shared" si="178"/>
        <v>411.38684210526316</v>
      </c>
      <c r="AL46" s="65"/>
      <c r="AM46" s="64">
        <f t="shared" si="2"/>
        <v>892.35261804989091</v>
      </c>
      <c r="AN46" s="66">
        <f t="shared" si="179"/>
        <v>645.10084210526315</v>
      </c>
      <c r="AO46" s="66"/>
      <c r="AP46" s="66">
        <f t="shared" si="54"/>
        <v>193.53025263157895</v>
      </c>
      <c r="AQ46" s="67">
        <f t="shared" si="3"/>
        <v>838.6310947368421</v>
      </c>
      <c r="AR46" s="67">
        <f t="shared" si="4"/>
        <v>1730.9837127867331</v>
      </c>
      <c r="AS46" s="68">
        <f t="shared" si="5"/>
        <v>2808.2762872132671</v>
      </c>
      <c r="AT46" s="205">
        <v>12297.51</v>
      </c>
      <c r="AU46" s="205">
        <v>20396.43</v>
      </c>
      <c r="AV46" s="205">
        <v>0</v>
      </c>
      <c r="AW46" s="205">
        <v>0</v>
      </c>
      <c r="AX46" s="207">
        <v>0</v>
      </c>
      <c r="AY46" s="207">
        <v>0</v>
      </c>
      <c r="AZ46" s="207">
        <v>0</v>
      </c>
      <c r="BA46" s="207">
        <v>0</v>
      </c>
      <c r="BB46" s="207">
        <v>0</v>
      </c>
      <c r="BC46" s="207">
        <v>0</v>
      </c>
      <c r="BD46" s="209">
        <v>15053.12</v>
      </c>
      <c r="BE46" s="178">
        <f t="shared" si="162"/>
        <v>17640.82</v>
      </c>
      <c r="BF46" s="208">
        <v>2138</v>
      </c>
      <c r="BG46" s="181" t="s">
        <v>276</v>
      </c>
      <c r="BH46" s="64">
        <f t="shared" si="56"/>
        <v>32693.940000000002</v>
      </c>
      <c r="BI46" s="205">
        <v>1023.62</v>
      </c>
      <c r="BJ46" s="205">
        <v>3885</v>
      </c>
      <c r="BK46" s="205">
        <v>0</v>
      </c>
      <c r="BL46" s="205">
        <v>0</v>
      </c>
      <c r="BM46" s="205">
        <v>0</v>
      </c>
      <c r="BN46" s="205">
        <v>0</v>
      </c>
      <c r="BO46" s="205">
        <v>0</v>
      </c>
      <c r="BP46" s="205">
        <v>0</v>
      </c>
      <c r="BQ46" s="205">
        <v>0</v>
      </c>
      <c r="BR46" s="205">
        <v>0</v>
      </c>
      <c r="BS46" s="64">
        <f t="shared" si="57"/>
        <v>4908.62</v>
      </c>
      <c r="BT46" s="65"/>
      <c r="BU46" s="65"/>
      <c r="BV46" s="65">
        <f t="shared" si="58"/>
        <v>165.09833349833059</v>
      </c>
      <c r="BW46" s="65">
        <f t="shared" si="59"/>
        <v>398.96411428485044</v>
      </c>
      <c r="BX46" s="65"/>
      <c r="BY46" s="65"/>
      <c r="BZ46" s="65"/>
      <c r="CA46" s="65">
        <v>5</v>
      </c>
      <c r="CB46" s="65">
        <f t="shared" si="180"/>
        <v>391.015625</v>
      </c>
      <c r="CC46" s="65"/>
      <c r="CD46" s="64">
        <f t="shared" si="6"/>
        <v>960.07807278318103</v>
      </c>
      <c r="CE46" s="66">
        <f t="shared" si="61"/>
        <v>665.21208333333334</v>
      </c>
      <c r="CF46" s="66"/>
      <c r="CG46" s="66">
        <f t="shared" si="62"/>
        <v>199.563625</v>
      </c>
      <c r="CH46" s="67"/>
      <c r="CI46" s="67">
        <f t="shared" si="8"/>
        <v>960.07807278318103</v>
      </c>
      <c r="CJ46" s="68">
        <f t="shared" si="9"/>
        <v>3948.5419272168187</v>
      </c>
      <c r="CK46" s="209">
        <v>12099.05</v>
      </c>
      <c r="CL46" s="209">
        <v>17410.37</v>
      </c>
      <c r="CM46" s="209">
        <v>0</v>
      </c>
      <c r="CN46" s="209">
        <v>0</v>
      </c>
      <c r="CO46" s="209">
        <v>0</v>
      </c>
      <c r="CP46" s="209">
        <v>0</v>
      </c>
      <c r="CQ46" s="209">
        <v>0</v>
      </c>
      <c r="CR46" s="209">
        <v>0</v>
      </c>
      <c r="CS46" s="209">
        <v>0</v>
      </c>
      <c r="CT46" s="207">
        <v>0</v>
      </c>
      <c r="CU46" s="209">
        <v>13678.58</v>
      </c>
      <c r="CV46" s="178">
        <f t="shared" si="181"/>
        <v>15830.839999999998</v>
      </c>
      <c r="CW46" s="210">
        <v>1928</v>
      </c>
      <c r="CX46" s="181" t="s">
        <v>276</v>
      </c>
      <c r="CY46" s="64">
        <f t="shared" si="182"/>
        <v>29509.42</v>
      </c>
      <c r="CZ46" s="209">
        <v>1007.09</v>
      </c>
      <c r="DA46" s="209">
        <v>3885</v>
      </c>
      <c r="DB46" s="209">
        <v>0</v>
      </c>
      <c r="DC46" s="209">
        <v>0</v>
      </c>
      <c r="DD46" s="209">
        <v>0</v>
      </c>
      <c r="DE46" s="209">
        <v>0</v>
      </c>
      <c r="DF46" s="209">
        <v>0</v>
      </c>
      <c r="DG46" s="209">
        <v>0</v>
      </c>
      <c r="DH46" s="209">
        <v>0</v>
      </c>
      <c r="DI46" s="209">
        <v>0</v>
      </c>
      <c r="DJ46" s="211">
        <f t="shared" si="215"/>
        <v>4892.09</v>
      </c>
      <c r="DK46" s="65"/>
      <c r="DL46" s="65"/>
      <c r="DM46" s="65">
        <f t="shared" si="66"/>
        <v>148.7052814721124</v>
      </c>
      <c r="DN46" s="65">
        <f t="shared" si="67"/>
        <v>450.3297000559653</v>
      </c>
      <c r="DO46" s="65"/>
      <c r="DP46" s="65"/>
      <c r="DQ46" s="65"/>
      <c r="DR46" s="65">
        <v>5</v>
      </c>
      <c r="DS46" s="65">
        <f t="shared" si="216"/>
        <v>428.469696969697</v>
      </c>
      <c r="DT46" s="65"/>
      <c r="DU46" s="64">
        <f t="shared" si="10"/>
        <v>1032.5046784977746</v>
      </c>
      <c r="DV46" s="66">
        <f t="shared" si="144"/>
        <v>596.35070707070713</v>
      </c>
      <c r="DW46" s="66"/>
      <c r="DX46" s="66">
        <f t="shared" si="68"/>
        <v>178.90521212121214</v>
      </c>
      <c r="DY46" s="67">
        <f t="shared" si="11"/>
        <v>775.25591919191925</v>
      </c>
      <c r="DZ46" s="67">
        <f t="shared" si="12"/>
        <v>1807.7605976896939</v>
      </c>
      <c r="EA46" s="68">
        <f t="shared" si="183"/>
        <v>3084.3294023103063</v>
      </c>
      <c r="EB46" s="209">
        <v>11281.02</v>
      </c>
      <c r="EC46" s="209">
        <v>11150.61</v>
      </c>
      <c r="ED46" s="209">
        <v>0</v>
      </c>
      <c r="EE46" s="209">
        <v>0</v>
      </c>
      <c r="EF46" s="209">
        <v>0</v>
      </c>
      <c r="EG46" s="209">
        <v>0</v>
      </c>
      <c r="EH46" s="209">
        <v>0</v>
      </c>
      <c r="EI46" s="209">
        <v>0</v>
      </c>
      <c r="EJ46" s="209">
        <v>0</v>
      </c>
      <c r="EK46" s="209">
        <v>0</v>
      </c>
      <c r="EL46" s="209">
        <v>10527.34</v>
      </c>
      <c r="EM46" s="178">
        <f t="shared" si="184"/>
        <v>11904.29</v>
      </c>
      <c r="EN46" s="210">
        <v>1295</v>
      </c>
      <c r="EO46" s="181" t="s">
        <v>276</v>
      </c>
      <c r="EP46" s="212">
        <f t="shared" si="70"/>
        <v>22431.63</v>
      </c>
      <c r="EQ46" s="209">
        <v>939.01</v>
      </c>
      <c r="ER46" s="209">
        <v>3885</v>
      </c>
      <c r="ES46" s="209">
        <v>0</v>
      </c>
      <c r="ET46" s="209">
        <v>0</v>
      </c>
      <c r="EU46" s="209">
        <v>0</v>
      </c>
      <c r="EV46" s="209">
        <v>0</v>
      </c>
      <c r="EW46" s="209">
        <v>0</v>
      </c>
      <c r="EX46" s="209">
        <v>0</v>
      </c>
      <c r="EY46" s="209">
        <v>0</v>
      </c>
      <c r="EZ46" s="209">
        <v>0</v>
      </c>
      <c r="FA46" s="64">
        <f t="shared" si="185"/>
        <v>4824.01</v>
      </c>
      <c r="FB46" s="65"/>
      <c r="FC46" s="65"/>
      <c r="FD46" s="65">
        <f t="shared" si="72"/>
        <v>117.50670467425346</v>
      </c>
      <c r="FE46" s="65">
        <f t="shared" si="73"/>
        <v>309.22872520959527</v>
      </c>
      <c r="FF46" s="65"/>
      <c r="FG46" s="65"/>
      <c r="FH46" s="65">
        <f t="shared" si="75"/>
        <v>140.93333333333334</v>
      </c>
      <c r="FI46" s="65">
        <v>5</v>
      </c>
      <c r="FJ46" s="65">
        <f t="shared" si="145"/>
        <v>424.68019607843132</v>
      </c>
      <c r="FK46" s="65"/>
      <c r="FL46" s="64">
        <f t="shared" si="14"/>
        <v>997.34895929561333</v>
      </c>
      <c r="FM46" s="66">
        <f t="shared" si="146"/>
        <v>664.41901960784321</v>
      </c>
      <c r="FN46" s="66"/>
      <c r="FO46" s="66">
        <f t="shared" si="76"/>
        <v>199.32570588235296</v>
      </c>
      <c r="FP46" s="67"/>
      <c r="FQ46" s="67">
        <f t="shared" si="187"/>
        <v>997.34895929561333</v>
      </c>
      <c r="FR46" s="68">
        <f t="shared" si="188"/>
        <v>3826.6610407043868</v>
      </c>
      <c r="FS46" s="209">
        <v>8076.49</v>
      </c>
      <c r="FT46" s="209">
        <v>12125.99</v>
      </c>
      <c r="FU46" s="209">
        <v>0</v>
      </c>
      <c r="FV46" s="209">
        <v>0</v>
      </c>
      <c r="FW46" s="209">
        <v>0</v>
      </c>
      <c r="FX46" s="209">
        <v>0</v>
      </c>
      <c r="FY46" s="209">
        <v>0</v>
      </c>
      <c r="FZ46" s="209">
        <v>0</v>
      </c>
      <c r="GA46" s="209">
        <v>0</v>
      </c>
      <c r="GB46" s="209">
        <v>0</v>
      </c>
      <c r="GC46" s="209">
        <v>9121.02</v>
      </c>
      <c r="GD46" s="178">
        <f t="shared" si="189"/>
        <v>11081.46</v>
      </c>
      <c r="GE46" s="210">
        <v>1322</v>
      </c>
      <c r="GF46" s="181" t="s">
        <v>276</v>
      </c>
      <c r="GG46" s="64">
        <f t="shared" si="190"/>
        <v>20202.48</v>
      </c>
      <c r="GH46" s="209">
        <v>672.28</v>
      </c>
      <c r="GI46" s="209">
        <v>3885</v>
      </c>
      <c r="GJ46" s="209">
        <v>0</v>
      </c>
      <c r="GK46" s="209">
        <v>0</v>
      </c>
      <c r="GL46" s="209">
        <v>0</v>
      </c>
      <c r="GM46" s="209">
        <v>0</v>
      </c>
      <c r="GN46" s="209">
        <v>0</v>
      </c>
      <c r="GO46" s="209">
        <v>0</v>
      </c>
      <c r="GP46" s="209">
        <v>0</v>
      </c>
      <c r="GQ46" s="209">
        <v>0</v>
      </c>
      <c r="GR46" s="211">
        <f t="shared" si="79"/>
        <v>4557.28</v>
      </c>
      <c r="GS46" s="65"/>
      <c r="GT46" s="65"/>
      <c r="GU46" s="65">
        <f t="shared" si="80"/>
        <v>101.0722536447626</v>
      </c>
      <c r="GV46" s="65">
        <f t="shared" si="81"/>
        <v>326.59396454781529</v>
      </c>
      <c r="GW46" s="65"/>
      <c r="GX46" s="65"/>
      <c r="GY46" s="65">
        <f t="shared" si="83"/>
        <v>184.90588235294118</v>
      </c>
      <c r="GZ46" s="65">
        <v>5</v>
      </c>
      <c r="HA46" s="65">
        <f t="shared" si="147"/>
        <v>358.47794117647061</v>
      </c>
      <c r="HB46" s="65"/>
      <c r="HC46" s="64">
        <f t="shared" si="191"/>
        <v>976.05004172198971</v>
      </c>
      <c r="HD46" s="66">
        <f t="shared" si="148"/>
        <v>866.92019607843133</v>
      </c>
      <c r="HE46" s="66"/>
      <c r="HF46" s="66">
        <f t="shared" si="84"/>
        <v>260.07605882352937</v>
      </c>
      <c r="HG46" s="67">
        <f t="shared" si="19"/>
        <v>1126.9962549019606</v>
      </c>
      <c r="HH46" s="67">
        <f t="shared" si="20"/>
        <v>2103.0462966239502</v>
      </c>
      <c r="HI46" s="68">
        <f t="shared" si="192"/>
        <v>2454.2337033760496</v>
      </c>
      <c r="HJ46" s="205">
        <v>9757.33</v>
      </c>
      <c r="HK46" s="205">
        <v>13392.2</v>
      </c>
      <c r="HL46" s="205">
        <v>0</v>
      </c>
      <c r="HM46" s="205">
        <v>0</v>
      </c>
      <c r="HN46" s="205">
        <v>0</v>
      </c>
      <c r="HO46" s="205">
        <v>0</v>
      </c>
      <c r="HP46" s="205">
        <v>0</v>
      </c>
      <c r="HQ46" s="205">
        <v>0</v>
      </c>
      <c r="HR46" s="205">
        <v>0</v>
      </c>
      <c r="HS46" s="205">
        <v>0</v>
      </c>
      <c r="HT46" s="205">
        <v>10496.89</v>
      </c>
      <c r="HU46" s="178">
        <f t="shared" si="193"/>
        <v>12652.64</v>
      </c>
      <c r="HV46" s="206">
        <v>1526</v>
      </c>
      <c r="HW46" s="181" t="s">
        <v>276</v>
      </c>
      <c r="HX46" s="64">
        <f t="shared" si="194"/>
        <v>23149.53</v>
      </c>
      <c r="HY46" s="205">
        <v>812.19</v>
      </c>
      <c r="HZ46" s="205">
        <v>3885</v>
      </c>
      <c r="IA46" s="205">
        <v>0</v>
      </c>
      <c r="IB46" s="205">
        <v>0</v>
      </c>
      <c r="IC46" s="205">
        <v>0</v>
      </c>
      <c r="ID46" s="205">
        <v>0</v>
      </c>
      <c r="IE46" s="205">
        <v>0</v>
      </c>
      <c r="IF46" s="205">
        <v>0</v>
      </c>
      <c r="IG46" s="205">
        <v>0</v>
      </c>
      <c r="IH46" s="205">
        <v>0</v>
      </c>
      <c r="II46" s="214">
        <v>4697.1899999999996</v>
      </c>
      <c r="IJ46" s="65"/>
      <c r="IK46" s="65"/>
      <c r="IL46" s="65">
        <f t="shared" si="88"/>
        <v>116.27884584572679</v>
      </c>
      <c r="IM46" s="65">
        <f t="shared" si="89"/>
        <v>383.47265670330415</v>
      </c>
      <c r="IN46" s="65"/>
      <c r="IO46" s="65"/>
      <c r="IP46" s="65">
        <f t="shared" si="91"/>
        <v>232.05714285714285</v>
      </c>
      <c r="IQ46" s="65">
        <v>5</v>
      </c>
      <c r="IR46" s="65">
        <f t="shared" si="149"/>
        <v>445.62857142857143</v>
      </c>
      <c r="IS46" s="65"/>
      <c r="IT46" s="64">
        <f t="shared" si="195"/>
        <v>1182.4372168347452</v>
      </c>
      <c r="IU46" s="66">
        <f t="shared" si="150"/>
        <v>538.79476190476191</v>
      </c>
      <c r="IV46" s="66"/>
      <c r="IW46" s="66">
        <f t="shared" si="92"/>
        <v>161.63842857142856</v>
      </c>
      <c r="IX46" s="67">
        <f t="shared" si="196"/>
        <v>700.43319047619048</v>
      </c>
      <c r="IY46" s="67">
        <f t="shared" si="24"/>
        <v>1882.8704073109357</v>
      </c>
      <c r="IZ46" s="68">
        <f t="shared" si="197"/>
        <v>2814.3195926890639</v>
      </c>
      <c r="JA46" s="209">
        <v>17968.580000000002</v>
      </c>
      <c r="JB46" s="209">
        <v>21332.65</v>
      </c>
      <c r="JC46" s="209">
        <v>0</v>
      </c>
      <c r="JD46" s="209">
        <v>0</v>
      </c>
      <c r="JE46" s="209">
        <v>0</v>
      </c>
      <c r="JF46" s="209">
        <v>0</v>
      </c>
      <c r="JG46" s="209">
        <v>0</v>
      </c>
      <c r="JH46" s="209">
        <v>0</v>
      </c>
      <c r="JI46" s="209">
        <v>0</v>
      </c>
      <c r="JJ46" s="209">
        <v>0</v>
      </c>
      <c r="JK46" s="209">
        <v>23788.46</v>
      </c>
      <c r="JL46" s="178">
        <f t="shared" si="198"/>
        <v>15512.770000000004</v>
      </c>
      <c r="JM46" s="210">
        <v>2097</v>
      </c>
      <c r="JN46" s="181" t="s">
        <v>276</v>
      </c>
      <c r="JO46" s="64">
        <f t="shared" si="199"/>
        <v>39301.230000000003</v>
      </c>
      <c r="JP46" s="209">
        <v>1495.71</v>
      </c>
      <c r="JQ46" s="209">
        <v>3885</v>
      </c>
      <c r="JR46" s="209">
        <v>0</v>
      </c>
      <c r="JS46" s="209">
        <v>0</v>
      </c>
      <c r="JT46" s="209">
        <v>0</v>
      </c>
      <c r="JU46" s="209">
        <v>0</v>
      </c>
      <c r="JV46" s="209">
        <v>0</v>
      </c>
      <c r="JW46" s="209">
        <v>0</v>
      </c>
      <c r="JX46" s="209">
        <v>0</v>
      </c>
      <c r="JY46" s="209">
        <v>0</v>
      </c>
      <c r="JZ46" s="211">
        <v>5380.71</v>
      </c>
      <c r="KA46" s="65"/>
      <c r="KB46" s="65"/>
      <c r="KC46" s="65">
        <f t="shared" si="96"/>
        <v>479.82959785116901</v>
      </c>
      <c r="KD46" s="65">
        <f t="shared" si="97"/>
        <v>522.33930407681737</v>
      </c>
      <c r="KE46" s="65"/>
      <c r="KF46" s="65"/>
      <c r="KG46" s="65"/>
      <c r="KH46" s="65">
        <v>5</v>
      </c>
      <c r="KI46" s="65">
        <f t="shared" si="151"/>
        <v>543.39953271028037</v>
      </c>
      <c r="KJ46" s="65"/>
      <c r="KK46" s="64">
        <f t="shared" si="200"/>
        <v>1550.5684346382668</v>
      </c>
      <c r="KL46" s="66">
        <f t="shared" si="152"/>
        <v>497.32093457943921</v>
      </c>
      <c r="KM46" s="66"/>
      <c r="KN46" s="66">
        <f t="shared" si="99"/>
        <v>149.19628037383177</v>
      </c>
      <c r="KO46" s="67">
        <f t="shared" si="27"/>
        <v>646.51721495327092</v>
      </c>
      <c r="KP46" s="67">
        <f t="shared" si="28"/>
        <v>2197.0856495915377</v>
      </c>
      <c r="KQ46" s="68">
        <f t="shared" si="201"/>
        <v>3183.6243504084623</v>
      </c>
      <c r="KR46" s="209">
        <v>18293.22</v>
      </c>
      <c r="KS46" s="209">
        <v>23421.66</v>
      </c>
      <c r="KT46" s="209">
        <v>0</v>
      </c>
      <c r="KU46" s="209">
        <v>0</v>
      </c>
      <c r="KV46" s="209">
        <v>0</v>
      </c>
      <c r="KW46" s="209">
        <v>0</v>
      </c>
      <c r="KX46" s="209">
        <v>0</v>
      </c>
      <c r="KY46" s="209">
        <v>0</v>
      </c>
      <c r="KZ46" s="209">
        <v>0</v>
      </c>
      <c r="LA46" s="209">
        <v>0</v>
      </c>
      <c r="LB46" s="209">
        <v>26087.72</v>
      </c>
      <c r="LC46" s="178">
        <f t="shared" si="202"/>
        <v>15627.160000000003</v>
      </c>
      <c r="LD46" s="210">
        <v>2134</v>
      </c>
      <c r="LE46" s="181" t="s">
        <v>276</v>
      </c>
      <c r="LF46" s="64">
        <f t="shared" si="203"/>
        <v>41714.880000000005</v>
      </c>
      <c r="LG46" s="209">
        <v>1522.75</v>
      </c>
      <c r="LH46" s="209">
        <v>3885</v>
      </c>
      <c r="LI46" s="209">
        <v>0</v>
      </c>
      <c r="LJ46" s="209">
        <v>0</v>
      </c>
      <c r="LK46" s="209">
        <v>0</v>
      </c>
      <c r="LL46" s="209">
        <v>0</v>
      </c>
      <c r="LM46" s="209">
        <v>0</v>
      </c>
      <c r="LN46" s="209">
        <v>0</v>
      </c>
      <c r="LO46" s="209">
        <v>0</v>
      </c>
      <c r="LP46" s="209">
        <v>0</v>
      </c>
      <c r="LQ46" s="211">
        <f t="shared" si="102"/>
        <v>5407.75</v>
      </c>
      <c r="LR46" s="65"/>
      <c r="LS46" s="65"/>
      <c r="LT46" s="65">
        <f t="shared" si="103"/>
        <v>265.96764187057153</v>
      </c>
      <c r="LU46" s="65">
        <f t="shared" si="104"/>
        <v>465.25401781966536</v>
      </c>
      <c r="LV46" s="65"/>
      <c r="LW46" s="65"/>
      <c r="LX46" s="65"/>
      <c r="LY46" s="65">
        <v>5</v>
      </c>
      <c r="LZ46" s="65">
        <f t="shared" si="153"/>
        <v>508.03738317757012</v>
      </c>
      <c r="MA46" s="65"/>
      <c r="MB46" s="64">
        <f t="shared" si="30"/>
        <v>1244.259042867807</v>
      </c>
      <c r="MC46" s="66">
        <f t="shared" si="154"/>
        <v>593.54906542056074</v>
      </c>
      <c r="MD46" s="66"/>
      <c r="ME46" s="66">
        <f t="shared" si="106"/>
        <v>178.06471962616823</v>
      </c>
      <c r="MF46" s="67">
        <f t="shared" si="31"/>
        <v>771.61378504672894</v>
      </c>
      <c r="MG46" s="67">
        <f t="shared" si="32"/>
        <v>2015.8728279145359</v>
      </c>
      <c r="MH46" s="68">
        <f t="shared" si="33"/>
        <v>3391.8771720854638</v>
      </c>
      <c r="MI46" s="209">
        <v>7855.89</v>
      </c>
      <c r="MJ46" s="209">
        <v>10198.549999999999</v>
      </c>
      <c r="MK46" s="209">
        <v>0</v>
      </c>
      <c r="ML46" s="209">
        <v>0</v>
      </c>
      <c r="MM46" s="209">
        <v>0</v>
      </c>
      <c r="MN46" s="209">
        <v>0</v>
      </c>
      <c r="MO46" s="209">
        <v>0</v>
      </c>
      <c r="MP46" s="209">
        <v>0</v>
      </c>
      <c r="MQ46" s="209">
        <v>0</v>
      </c>
      <c r="MR46" s="209">
        <v>0</v>
      </c>
      <c r="MS46" s="209">
        <v>10482.85</v>
      </c>
      <c r="MT46" s="178">
        <f t="shared" si="217"/>
        <v>7571.5899999999983</v>
      </c>
      <c r="MU46" s="210">
        <v>923</v>
      </c>
      <c r="MV46" s="181" t="s">
        <v>276</v>
      </c>
      <c r="MW46" s="64">
        <f t="shared" si="204"/>
        <v>18054.439999999999</v>
      </c>
      <c r="MX46" s="209">
        <v>653.95000000000005</v>
      </c>
      <c r="MY46" s="209">
        <v>3885</v>
      </c>
      <c r="MZ46" s="209">
        <v>0</v>
      </c>
      <c r="NA46" s="209">
        <v>0</v>
      </c>
      <c r="NB46" s="209">
        <v>0</v>
      </c>
      <c r="NC46" s="209">
        <v>0</v>
      </c>
      <c r="ND46" s="209">
        <v>0</v>
      </c>
      <c r="NE46" s="209">
        <v>0</v>
      </c>
      <c r="NF46" s="209">
        <v>0</v>
      </c>
      <c r="NG46" s="209">
        <v>0</v>
      </c>
      <c r="NH46" s="211">
        <f t="shared" si="109"/>
        <v>4538.95</v>
      </c>
      <c r="NI46" s="65"/>
      <c r="NJ46" s="65"/>
      <c r="NK46" s="65">
        <f t="shared" si="110"/>
        <v>0</v>
      </c>
      <c r="NL46" s="65">
        <f t="shared" si="111"/>
        <v>182.87704553661342</v>
      </c>
      <c r="NM46" s="65"/>
      <c r="NN46" s="65"/>
      <c r="NO46" s="65"/>
      <c r="NP46" s="65">
        <v>5</v>
      </c>
      <c r="NQ46" s="65">
        <f t="shared" si="155"/>
        <v>469.67889908256882</v>
      </c>
      <c r="NR46" s="65"/>
      <c r="NS46" s="64">
        <f t="shared" si="205"/>
        <v>657.55594461918224</v>
      </c>
      <c r="NT46" s="66">
        <f t="shared" si="113"/>
        <v>723.04816513761466</v>
      </c>
      <c r="NU46" s="66"/>
      <c r="NV46" s="66">
        <f t="shared" si="114"/>
        <v>216.9144495412844</v>
      </c>
      <c r="NW46" s="67">
        <f t="shared" si="35"/>
        <v>939.96261467889906</v>
      </c>
      <c r="NX46" s="67">
        <f t="shared" si="36"/>
        <v>1597.5185592980813</v>
      </c>
      <c r="NY46" s="68">
        <f t="shared" si="206"/>
        <v>2941.4314407019183</v>
      </c>
      <c r="NZ46" s="209">
        <v>6413.72</v>
      </c>
      <c r="OA46" s="209">
        <v>8654.16</v>
      </c>
      <c r="OB46" s="209">
        <v>0</v>
      </c>
      <c r="OC46" s="209">
        <v>0</v>
      </c>
      <c r="OD46" s="209">
        <v>0</v>
      </c>
      <c r="OE46" s="209">
        <v>0</v>
      </c>
      <c r="OF46" s="209">
        <v>0</v>
      </c>
      <c r="OG46" s="209">
        <v>0</v>
      </c>
      <c r="OH46" s="209">
        <v>0</v>
      </c>
      <c r="OI46" s="209">
        <v>0</v>
      </c>
      <c r="OJ46" s="209">
        <v>7282.91</v>
      </c>
      <c r="OK46" s="178">
        <f t="shared" si="115"/>
        <v>7784.9700000000012</v>
      </c>
      <c r="OL46" s="210">
        <v>862</v>
      </c>
      <c r="OM46" s="181" t="s">
        <v>276</v>
      </c>
      <c r="ON46" s="64">
        <f t="shared" si="207"/>
        <v>15067.880000000001</v>
      </c>
      <c r="OO46" s="209">
        <v>533.89</v>
      </c>
      <c r="OP46" s="209">
        <v>3885</v>
      </c>
      <c r="OQ46" s="209">
        <v>0</v>
      </c>
      <c r="OR46" s="209">
        <v>0</v>
      </c>
      <c r="OS46" s="209">
        <v>0</v>
      </c>
      <c r="OT46" s="209">
        <v>0</v>
      </c>
      <c r="OU46" s="209">
        <v>0</v>
      </c>
      <c r="OV46" s="209">
        <v>0</v>
      </c>
      <c r="OW46" s="209">
        <v>0</v>
      </c>
      <c r="OX46" s="209">
        <v>0</v>
      </c>
      <c r="OY46" s="211">
        <v>4418.8900000000003</v>
      </c>
      <c r="OZ46" s="65"/>
      <c r="PA46" s="65"/>
      <c r="PB46" s="65">
        <f t="shared" si="118"/>
        <v>157.4802623917229</v>
      </c>
      <c r="PC46" s="65">
        <f t="shared" si="119"/>
        <v>228.26313327960182</v>
      </c>
      <c r="PD46" s="65"/>
      <c r="PE46" s="65"/>
      <c r="PF46" s="65">
        <f t="shared" si="121"/>
        <v>32.880000000000003</v>
      </c>
      <c r="PG46" s="65">
        <v>5</v>
      </c>
      <c r="PH46" s="65">
        <f t="shared" si="156"/>
        <v>495.2049090909091</v>
      </c>
      <c r="PI46" s="65"/>
      <c r="PJ46" s="64">
        <f t="shared" si="38"/>
        <v>918.82830476223376</v>
      </c>
      <c r="PK46" s="66">
        <f t="shared" si="157"/>
        <v>643.25572727272731</v>
      </c>
      <c r="PL46" s="66"/>
      <c r="PM46" s="66">
        <f t="shared" si="122"/>
        <v>192.9767181818182</v>
      </c>
      <c r="PN46" s="67">
        <f t="shared" si="39"/>
        <v>836.23244545454554</v>
      </c>
      <c r="PO46" s="67">
        <f t="shared" si="40"/>
        <v>1755.0607502167793</v>
      </c>
      <c r="PP46" s="68">
        <f t="shared" si="41"/>
        <v>2663.8292497832208</v>
      </c>
      <c r="PQ46" s="209">
        <v>5420.64</v>
      </c>
      <c r="PR46" s="209">
        <v>7413.53</v>
      </c>
      <c r="PS46" s="209">
        <v>0</v>
      </c>
      <c r="PT46" s="209">
        <v>0</v>
      </c>
      <c r="PU46" s="209">
        <v>0</v>
      </c>
      <c r="PV46" s="209">
        <v>0</v>
      </c>
      <c r="PW46" s="209">
        <v>0</v>
      </c>
      <c r="PX46" s="209">
        <v>0</v>
      </c>
      <c r="PY46" s="209">
        <v>0</v>
      </c>
      <c r="PZ46" s="209">
        <v>0</v>
      </c>
      <c r="QA46" s="209">
        <v>6757.92</v>
      </c>
      <c r="QB46" s="178">
        <f t="shared" si="208"/>
        <v>6076.25</v>
      </c>
      <c r="QC46" s="210">
        <v>732</v>
      </c>
      <c r="QD46" s="181" t="s">
        <v>276</v>
      </c>
      <c r="QE46" s="64">
        <f t="shared" si="209"/>
        <v>12834.17</v>
      </c>
      <c r="QF46" s="209">
        <v>451.22</v>
      </c>
      <c r="QG46" s="209">
        <v>3885</v>
      </c>
      <c r="QH46" s="209">
        <v>0</v>
      </c>
      <c r="QI46" s="209">
        <v>0</v>
      </c>
      <c r="QJ46" s="209">
        <v>0</v>
      </c>
      <c r="QK46" s="209">
        <v>0</v>
      </c>
      <c r="QL46" s="209">
        <v>0</v>
      </c>
      <c r="QM46" s="209">
        <v>0</v>
      </c>
      <c r="QN46" s="209">
        <v>0</v>
      </c>
      <c r="QO46" s="209">
        <v>0</v>
      </c>
      <c r="QP46" s="211">
        <f t="shared" si="125"/>
        <v>4336.22</v>
      </c>
      <c r="QQ46" s="65"/>
      <c r="QR46" s="65"/>
      <c r="QS46" s="65">
        <f t="shared" si="126"/>
        <v>79.439389601653474</v>
      </c>
      <c r="QT46" s="65">
        <f t="shared" si="127"/>
        <v>110.87603715864897</v>
      </c>
      <c r="QU46" s="65"/>
      <c r="QV46" s="65"/>
      <c r="QW46" s="65">
        <f t="shared" si="129"/>
        <v>18.861818181818183</v>
      </c>
      <c r="QX46" s="65">
        <v>5</v>
      </c>
      <c r="QY46" s="65">
        <f t="shared" si="158"/>
        <v>428.14772727272725</v>
      </c>
      <c r="QZ46" s="65"/>
      <c r="RA46" s="64">
        <f t="shared" si="210"/>
        <v>642.32497221484789</v>
      </c>
      <c r="RB46" s="66">
        <f t="shared" si="130"/>
        <v>619.2640909090909</v>
      </c>
      <c r="RC46" s="66"/>
      <c r="RD46" s="66">
        <f t="shared" si="131"/>
        <v>185.77922727272727</v>
      </c>
      <c r="RE46" s="67">
        <f t="shared" si="43"/>
        <v>805.04331818181822</v>
      </c>
      <c r="RF46" s="67">
        <f t="shared" si="44"/>
        <v>1447.368290396666</v>
      </c>
      <c r="RG46" s="68">
        <f t="shared" si="45"/>
        <v>2888.8517096033343</v>
      </c>
      <c r="RH46" s="205">
        <v>8106</v>
      </c>
      <c r="RI46" s="205">
        <v>8765.8799999999992</v>
      </c>
      <c r="RJ46" s="205">
        <v>0</v>
      </c>
      <c r="RK46" s="205">
        <v>0</v>
      </c>
      <c r="RL46" s="205">
        <v>0</v>
      </c>
      <c r="RM46" s="205">
        <v>0</v>
      </c>
      <c r="RN46" s="205">
        <v>0</v>
      </c>
      <c r="RO46" s="205">
        <v>0</v>
      </c>
      <c r="RP46" s="205">
        <v>0</v>
      </c>
      <c r="RQ46" s="205">
        <v>0</v>
      </c>
      <c r="RR46" s="205">
        <v>8412.2900000000009</v>
      </c>
      <c r="RS46" s="178">
        <f t="shared" si="211"/>
        <v>8459.5899999999965</v>
      </c>
      <c r="RT46" s="206">
        <v>824</v>
      </c>
      <c r="RU46" s="181" t="s">
        <v>276</v>
      </c>
      <c r="RV46" s="64">
        <f t="shared" si="212"/>
        <v>16871.879999999997</v>
      </c>
      <c r="RW46" s="209">
        <v>674.76</v>
      </c>
      <c r="RX46" s="209">
        <v>3885</v>
      </c>
      <c r="RY46" s="209">
        <v>0</v>
      </c>
      <c r="RZ46" s="209">
        <v>0</v>
      </c>
      <c r="SA46" s="209">
        <v>0</v>
      </c>
      <c r="SB46" s="209">
        <v>0</v>
      </c>
      <c r="SC46" s="209">
        <v>0</v>
      </c>
      <c r="SD46" s="209">
        <v>0</v>
      </c>
      <c r="SE46" s="209">
        <v>0</v>
      </c>
      <c r="SF46" s="209">
        <v>0</v>
      </c>
      <c r="SG46" s="211">
        <v>4559.76</v>
      </c>
      <c r="SH46" s="65"/>
      <c r="SI46" s="65"/>
      <c r="SJ46" s="65">
        <f t="shared" si="134"/>
        <v>82.66678346974301</v>
      </c>
      <c r="SK46" s="65">
        <f t="shared" si="135"/>
        <v>182.34874745836899</v>
      </c>
      <c r="SL46" s="65"/>
      <c r="SM46" s="65"/>
      <c r="SN46" s="65">
        <f t="shared" si="137"/>
        <v>495.92920353982299</v>
      </c>
      <c r="SO46" s="65">
        <v>5</v>
      </c>
      <c r="SP46" s="65">
        <f t="shared" si="159"/>
        <v>428.52876106194691</v>
      </c>
      <c r="SQ46" s="65"/>
      <c r="SR46" s="64"/>
      <c r="SS46" s="66">
        <f t="shared" si="160"/>
        <v>596.28469026548669</v>
      </c>
      <c r="ST46" s="66"/>
      <c r="SU46" s="66">
        <f t="shared" si="138"/>
        <v>178.885407079646</v>
      </c>
      <c r="SV46" s="67"/>
      <c r="SW46" s="67">
        <f t="shared" si="48"/>
        <v>0</v>
      </c>
      <c r="SX46" s="68">
        <f t="shared" si="49"/>
        <v>4559.76</v>
      </c>
      <c r="SY46" s="64">
        <f t="shared" si="139"/>
        <v>297962.64</v>
      </c>
      <c r="SZ46" s="211">
        <f t="shared" si="140"/>
        <v>57060.73</v>
      </c>
      <c r="TA46" s="67">
        <f t="shared" si="141"/>
        <v>18494.994123907709</v>
      </c>
      <c r="TB46" s="68">
        <f t="shared" si="142"/>
        <v>38565.735876092294</v>
      </c>
      <c r="TC46" s="264"/>
      <c r="TD46" s="265"/>
      <c r="TE46" s="265"/>
    </row>
    <row r="47" spans="1:526">
      <c r="A47" s="173" t="s">
        <v>165</v>
      </c>
      <c r="B47" s="175" t="s">
        <v>166</v>
      </c>
      <c r="C47" s="181" t="s">
        <v>277</v>
      </c>
      <c r="D47" s="176">
        <v>0</v>
      </c>
      <c r="E47" s="176">
        <v>0</v>
      </c>
      <c r="F47" s="176">
        <v>0</v>
      </c>
      <c r="G47" s="176">
        <v>0</v>
      </c>
      <c r="H47" s="176">
        <v>0</v>
      </c>
      <c r="I47" s="176">
        <v>0</v>
      </c>
      <c r="J47" s="176">
        <v>0</v>
      </c>
      <c r="K47" s="176">
        <v>32553.74</v>
      </c>
      <c r="L47" s="176">
        <v>0</v>
      </c>
      <c r="M47" s="176">
        <v>0</v>
      </c>
      <c r="N47" s="178">
        <v>20925.37</v>
      </c>
      <c r="O47" s="178">
        <f t="shared" si="161"/>
        <v>11628.370000000003</v>
      </c>
      <c r="P47" s="181">
        <v>2414</v>
      </c>
      <c r="Q47" s="64">
        <f t="shared" si="0"/>
        <v>32553.74</v>
      </c>
      <c r="R47" s="178">
        <v>0</v>
      </c>
      <c r="S47" s="178">
        <v>0</v>
      </c>
      <c r="T47" s="178">
        <v>0</v>
      </c>
      <c r="U47" s="178">
        <v>0</v>
      </c>
      <c r="V47" s="178">
        <v>0</v>
      </c>
      <c r="W47" s="178">
        <v>0</v>
      </c>
      <c r="X47" s="178">
        <v>0</v>
      </c>
      <c r="Y47" s="178">
        <v>3750</v>
      </c>
      <c r="Z47" s="178">
        <v>0</v>
      </c>
      <c r="AA47" s="178">
        <v>0</v>
      </c>
      <c r="AB47" s="64">
        <f t="shared" si="50"/>
        <v>3750</v>
      </c>
      <c r="AC47" s="65"/>
      <c r="AD47" s="65"/>
      <c r="AE47" s="65">
        <f t="shared" si="51"/>
        <v>227.5173197283616</v>
      </c>
      <c r="AF47" s="65">
        <f t="shared" si="177"/>
        <v>311.80096316969627</v>
      </c>
      <c r="AG47" s="65"/>
      <c r="AH47" s="65"/>
      <c r="AI47" s="65"/>
      <c r="AJ47" s="65">
        <v>5</v>
      </c>
      <c r="AK47" s="65">
        <f t="shared" si="178"/>
        <v>411.38684210526316</v>
      </c>
      <c r="AL47" s="65"/>
      <c r="AM47" s="64">
        <f t="shared" si="2"/>
        <v>955.70512500332097</v>
      </c>
      <c r="AN47" s="66">
        <f t="shared" si="179"/>
        <v>645.10084210526315</v>
      </c>
      <c r="AO47" s="66"/>
      <c r="AP47" s="66">
        <f t="shared" si="54"/>
        <v>193.53025263157895</v>
      </c>
      <c r="AQ47" s="67">
        <f t="shared" si="3"/>
        <v>838.6310947368421</v>
      </c>
      <c r="AR47" s="67">
        <f t="shared" si="4"/>
        <v>1794.336219740163</v>
      </c>
      <c r="AS47" s="68">
        <f t="shared" si="5"/>
        <v>1955.663780259837</v>
      </c>
      <c r="AT47" s="205">
        <v>0</v>
      </c>
      <c r="AU47" s="205">
        <v>0</v>
      </c>
      <c r="AV47" s="205">
        <v>0</v>
      </c>
      <c r="AW47" s="205">
        <v>0</v>
      </c>
      <c r="AX47" s="207">
        <v>0</v>
      </c>
      <c r="AY47" s="207">
        <v>0</v>
      </c>
      <c r="AZ47" s="207">
        <v>0</v>
      </c>
      <c r="BA47" s="207">
        <v>29252.49</v>
      </c>
      <c r="BB47" s="207">
        <v>0</v>
      </c>
      <c r="BC47" s="207">
        <v>0</v>
      </c>
      <c r="BD47" s="209">
        <v>18337.07</v>
      </c>
      <c r="BE47" s="178">
        <f t="shared" si="162"/>
        <v>10915.420000000002</v>
      </c>
      <c r="BF47" s="208">
        <v>2115</v>
      </c>
      <c r="BG47" s="181" t="s">
        <v>277</v>
      </c>
      <c r="BH47" s="64">
        <f t="shared" si="56"/>
        <v>29252.49</v>
      </c>
      <c r="BI47" s="205">
        <v>0</v>
      </c>
      <c r="BJ47" s="205">
        <v>0</v>
      </c>
      <c r="BK47" s="205">
        <v>0</v>
      </c>
      <c r="BL47" s="205">
        <v>0</v>
      </c>
      <c r="BM47" s="205">
        <v>0</v>
      </c>
      <c r="BN47" s="205">
        <v>0</v>
      </c>
      <c r="BO47" s="205">
        <v>0</v>
      </c>
      <c r="BP47" s="205">
        <v>3750</v>
      </c>
      <c r="BQ47" s="205">
        <v>0</v>
      </c>
      <c r="BR47" s="205">
        <v>0</v>
      </c>
      <c r="BS47" s="64">
        <f t="shared" si="57"/>
        <v>3750</v>
      </c>
      <c r="BT47" s="65"/>
      <c r="BU47" s="65"/>
      <c r="BV47" s="65">
        <f t="shared" si="58"/>
        <v>201.11576193122968</v>
      </c>
      <c r="BW47" s="65">
        <f t="shared" si="59"/>
        <v>246.86272363456706</v>
      </c>
      <c r="BX47" s="65"/>
      <c r="BY47" s="65"/>
      <c r="BZ47" s="65"/>
      <c r="CA47" s="65">
        <v>5</v>
      </c>
      <c r="CB47" s="65">
        <f t="shared" si="180"/>
        <v>391.015625</v>
      </c>
      <c r="CC47" s="65"/>
      <c r="CD47" s="64">
        <f t="shared" si="6"/>
        <v>843.99411056579675</v>
      </c>
      <c r="CE47" s="66">
        <f t="shared" si="61"/>
        <v>665.21208333333334</v>
      </c>
      <c r="CF47" s="66"/>
      <c r="CG47" s="66">
        <f t="shared" si="62"/>
        <v>199.563625</v>
      </c>
      <c r="CH47" s="67"/>
      <c r="CI47" s="67">
        <f t="shared" si="8"/>
        <v>843.99411056579675</v>
      </c>
      <c r="CJ47" s="68">
        <f t="shared" si="9"/>
        <v>2906.0058894342033</v>
      </c>
      <c r="CK47" s="209">
        <v>0</v>
      </c>
      <c r="CL47" s="209">
        <v>0</v>
      </c>
      <c r="CM47" s="209">
        <v>0</v>
      </c>
      <c r="CN47" s="209">
        <v>0</v>
      </c>
      <c r="CO47" s="209">
        <v>0</v>
      </c>
      <c r="CP47" s="209">
        <v>0</v>
      </c>
      <c r="CQ47" s="209">
        <v>0</v>
      </c>
      <c r="CR47" s="209">
        <v>31708.94</v>
      </c>
      <c r="CS47" s="209">
        <v>0</v>
      </c>
      <c r="CT47" s="207">
        <v>0</v>
      </c>
      <c r="CU47" s="209">
        <v>20217.86</v>
      </c>
      <c r="CV47" s="178">
        <f t="shared" si="181"/>
        <v>11491.079999999998</v>
      </c>
      <c r="CW47" s="210">
        <v>2454</v>
      </c>
      <c r="CX47" s="181" t="s">
        <v>277</v>
      </c>
      <c r="CY47" s="64">
        <f t="shared" si="182"/>
        <v>31708.94</v>
      </c>
      <c r="CZ47" s="209">
        <v>0</v>
      </c>
      <c r="DA47" s="209">
        <v>0</v>
      </c>
      <c r="DB47" s="209">
        <v>0</v>
      </c>
      <c r="DC47" s="209">
        <v>0</v>
      </c>
      <c r="DD47" s="209">
        <v>0</v>
      </c>
      <c r="DE47" s="209">
        <v>0</v>
      </c>
      <c r="DF47" s="209">
        <v>0</v>
      </c>
      <c r="DG47" s="209">
        <v>3750</v>
      </c>
      <c r="DH47" s="209">
        <v>0</v>
      </c>
      <c r="DI47" s="209">
        <v>0</v>
      </c>
      <c r="DJ47" s="211">
        <f t="shared" si="215"/>
        <v>3750</v>
      </c>
      <c r="DK47" s="65"/>
      <c r="DL47" s="65"/>
      <c r="DM47" s="65">
        <f t="shared" si="66"/>
        <v>219.79639422102022</v>
      </c>
      <c r="DN47" s="65">
        <f t="shared" si="67"/>
        <v>326.87934498226883</v>
      </c>
      <c r="DO47" s="65"/>
      <c r="DP47" s="65"/>
      <c r="DQ47" s="65"/>
      <c r="DR47" s="65">
        <v>5</v>
      </c>
      <c r="DS47" s="65">
        <f t="shared" si="216"/>
        <v>428.469696969697</v>
      </c>
      <c r="DT47" s="65"/>
      <c r="DU47" s="64">
        <f t="shared" si="10"/>
        <v>980.14543617298602</v>
      </c>
      <c r="DV47" s="66">
        <f t="shared" si="144"/>
        <v>596.35070707070713</v>
      </c>
      <c r="DW47" s="66"/>
      <c r="DX47" s="66">
        <f t="shared" si="68"/>
        <v>178.90521212121214</v>
      </c>
      <c r="DY47" s="67">
        <f t="shared" si="11"/>
        <v>775.25591919191925</v>
      </c>
      <c r="DZ47" s="67">
        <f t="shared" si="12"/>
        <v>1755.4013553649052</v>
      </c>
      <c r="EA47" s="68">
        <f t="shared" si="183"/>
        <v>1994.5986446350948</v>
      </c>
      <c r="EB47" s="209">
        <v>0</v>
      </c>
      <c r="EC47" s="209">
        <v>0</v>
      </c>
      <c r="ED47" s="209">
        <v>0</v>
      </c>
      <c r="EE47" s="209">
        <v>0</v>
      </c>
      <c r="EF47" s="209">
        <v>0</v>
      </c>
      <c r="EG47" s="209">
        <v>0</v>
      </c>
      <c r="EH47" s="209">
        <v>0</v>
      </c>
      <c r="EI47" s="209">
        <v>33743.230000000003</v>
      </c>
      <c r="EJ47" s="209">
        <v>0</v>
      </c>
      <c r="EK47" s="209">
        <v>0</v>
      </c>
      <c r="EL47" s="209">
        <v>22631.45</v>
      </c>
      <c r="EM47" s="178">
        <f t="shared" si="184"/>
        <v>11111.780000000002</v>
      </c>
      <c r="EN47" s="210">
        <v>2474</v>
      </c>
      <c r="EO47" s="181" t="s">
        <v>277</v>
      </c>
      <c r="EP47" s="212">
        <f t="shared" si="70"/>
        <v>33743.230000000003</v>
      </c>
      <c r="EQ47" s="209">
        <v>0</v>
      </c>
      <c r="ER47" s="209">
        <v>0</v>
      </c>
      <c r="ES47" s="209">
        <v>0</v>
      </c>
      <c r="ET47" s="209">
        <v>0</v>
      </c>
      <c r="EU47" s="209">
        <v>0</v>
      </c>
      <c r="EV47" s="209">
        <v>0</v>
      </c>
      <c r="EW47" s="209">
        <v>0</v>
      </c>
      <c r="EX47" s="209">
        <v>3750</v>
      </c>
      <c r="EY47" s="209">
        <v>0</v>
      </c>
      <c r="EZ47" s="209">
        <v>0</v>
      </c>
      <c r="FA47" s="64">
        <f t="shared" si="185"/>
        <v>3750</v>
      </c>
      <c r="FB47" s="65"/>
      <c r="FC47" s="65"/>
      <c r="FD47" s="65">
        <f t="shared" si="72"/>
        <v>252.61339630905184</v>
      </c>
      <c r="FE47" s="65">
        <f t="shared" si="73"/>
        <v>288.64229317409746</v>
      </c>
      <c r="FF47" s="65">
        <v>1279.4567857142858</v>
      </c>
      <c r="FG47" s="65"/>
      <c r="FH47" s="65">
        <f t="shared" si="75"/>
        <v>140.93333333333334</v>
      </c>
      <c r="FI47" s="65">
        <v>5</v>
      </c>
      <c r="FJ47" s="65">
        <f t="shared" si="145"/>
        <v>424.68019607843132</v>
      </c>
      <c r="FK47" s="65"/>
      <c r="FL47" s="64">
        <f t="shared" si="14"/>
        <v>2391.3260046092</v>
      </c>
      <c r="FM47" s="66">
        <f t="shared" si="146"/>
        <v>664.41901960784321</v>
      </c>
      <c r="FN47" s="66"/>
      <c r="FO47" s="66">
        <f t="shared" si="76"/>
        <v>199.32570588235296</v>
      </c>
      <c r="FP47" s="67"/>
      <c r="FQ47" s="67">
        <f t="shared" si="187"/>
        <v>2391.3260046092</v>
      </c>
      <c r="FR47" s="68">
        <f t="shared" si="188"/>
        <v>1358.6739953908</v>
      </c>
      <c r="FS47" s="209">
        <v>0</v>
      </c>
      <c r="FT47" s="209">
        <v>0</v>
      </c>
      <c r="FU47" s="209">
        <v>0</v>
      </c>
      <c r="FV47" s="209">
        <v>0</v>
      </c>
      <c r="FW47" s="209">
        <v>0</v>
      </c>
      <c r="FX47" s="209">
        <v>0</v>
      </c>
      <c r="FY47" s="209">
        <v>0</v>
      </c>
      <c r="FZ47" s="209">
        <v>38355.19</v>
      </c>
      <c r="GA47" s="209">
        <v>0</v>
      </c>
      <c r="GB47" s="209">
        <v>0</v>
      </c>
      <c r="GC47" s="209">
        <v>24161.71</v>
      </c>
      <c r="GD47" s="178">
        <f t="shared" si="189"/>
        <v>14193.480000000003</v>
      </c>
      <c r="GE47" s="210">
        <v>2705</v>
      </c>
      <c r="GF47" s="181" t="s">
        <v>277</v>
      </c>
      <c r="GG47" s="64">
        <f t="shared" si="190"/>
        <v>38355.19</v>
      </c>
      <c r="GH47" s="209">
        <v>0</v>
      </c>
      <c r="GI47" s="209">
        <v>0</v>
      </c>
      <c r="GJ47" s="209">
        <v>0</v>
      </c>
      <c r="GK47" s="209">
        <v>0</v>
      </c>
      <c r="GL47" s="209">
        <v>0</v>
      </c>
      <c r="GM47" s="209">
        <v>0</v>
      </c>
      <c r="GN47" s="209">
        <v>0</v>
      </c>
      <c r="GO47" s="209">
        <v>1550</v>
      </c>
      <c r="GP47" s="209">
        <v>0</v>
      </c>
      <c r="GQ47" s="209">
        <v>0</v>
      </c>
      <c r="GR47" s="211">
        <f t="shared" si="79"/>
        <v>1550</v>
      </c>
      <c r="GS47" s="65"/>
      <c r="GT47" s="65"/>
      <c r="GU47" s="65">
        <f t="shared" si="80"/>
        <v>267.74181852591011</v>
      </c>
      <c r="GV47" s="65">
        <f t="shared" si="81"/>
        <v>418.31174808465011</v>
      </c>
      <c r="GW47" s="65">
        <v>1279.4567857142858</v>
      </c>
      <c r="GX47" s="65"/>
      <c r="GY47" s="65">
        <f t="shared" si="83"/>
        <v>184.90588235294118</v>
      </c>
      <c r="GZ47" s="65">
        <v>5</v>
      </c>
      <c r="HA47" s="65">
        <f t="shared" si="147"/>
        <v>358.47794117647061</v>
      </c>
      <c r="HB47" s="65"/>
      <c r="HC47" s="64">
        <f t="shared" si="191"/>
        <v>2513.8941758542578</v>
      </c>
      <c r="HD47" s="66">
        <f t="shared" si="148"/>
        <v>866.92019607843133</v>
      </c>
      <c r="HE47" s="66"/>
      <c r="HF47" s="66">
        <f t="shared" si="84"/>
        <v>260.07605882352937</v>
      </c>
      <c r="HG47" s="67">
        <f t="shared" si="19"/>
        <v>1126.9962549019606</v>
      </c>
      <c r="HH47" s="67">
        <f t="shared" si="20"/>
        <v>3640.8904307562184</v>
      </c>
      <c r="HI47" s="68">
        <f t="shared" si="192"/>
        <v>-2090.8904307562184</v>
      </c>
      <c r="HJ47" s="205">
        <v>0</v>
      </c>
      <c r="HK47" s="205">
        <v>0</v>
      </c>
      <c r="HL47" s="205">
        <v>0</v>
      </c>
      <c r="HM47" s="205">
        <v>0</v>
      </c>
      <c r="HN47" s="205">
        <v>0</v>
      </c>
      <c r="HO47" s="205">
        <v>0</v>
      </c>
      <c r="HP47" s="205">
        <v>0</v>
      </c>
      <c r="HQ47" s="205">
        <v>35417.129999999997</v>
      </c>
      <c r="HR47" s="205">
        <v>0</v>
      </c>
      <c r="HS47" s="205">
        <v>0</v>
      </c>
      <c r="HT47" s="205">
        <v>22521</v>
      </c>
      <c r="HU47" s="178">
        <f t="shared" si="193"/>
        <v>12896.129999999997</v>
      </c>
      <c r="HV47" s="206">
        <v>2612</v>
      </c>
      <c r="HW47" s="181" t="s">
        <v>277</v>
      </c>
      <c r="HX47" s="64">
        <f t="shared" si="194"/>
        <v>35417.129999999997</v>
      </c>
      <c r="HY47" s="205">
        <v>0</v>
      </c>
      <c r="HZ47" s="205">
        <v>0</v>
      </c>
      <c r="IA47" s="205">
        <v>0</v>
      </c>
      <c r="IB47" s="205">
        <v>0</v>
      </c>
      <c r="IC47" s="205">
        <v>0</v>
      </c>
      <c r="ID47" s="205">
        <v>0</v>
      </c>
      <c r="IE47" s="205">
        <v>0</v>
      </c>
      <c r="IF47" s="205">
        <v>1550</v>
      </c>
      <c r="IG47" s="205">
        <v>0</v>
      </c>
      <c r="IH47" s="205">
        <v>0</v>
      </c>
      <c r="II47" s="214">
        <v>1550</v>
      </c>
      <c r="IJ47" s="65"/>
      <c r="IK47" s="65"/>
      <c r="IL47" s="65">
        <f t="shared" si="88"/>
        <v>249.47540531448971</v>
      </c>
      <c r="IM47" s="65">
        <f t="shared" si="89"/>
        <v>390.85228318289154</v>
      </c>
      <c r="IN47" s="65">
        <v>1279.4567857142858</v>
      </c>
      <c r="IO47" s="65"/>
      <c r="IP47" s="65">
        <f t="shared" si="91"/>
        <v>232.05714285714285</v>
      </c>
      <c r="IQ47" s="65">
        <v>5</v>
      </c>
      <c r="IR47" s="65">
        <f t="shared" si="149"/>
        <v>445.62857142857143</v>
      </c>
      <c r="IS47" s="65"/>
      <c r="IT47" s="64">
        <f t="shared" si="195"/>
        <v>2602.4701884973815</v>
      </c>
      <c r="IU47" s="66">
        <f t="shared" si="150"/>
        <v>538.79476190476191</v>
      </c>
      <c r="IV47" s="66"/>
      <c r="IW47" s="66">
        <f t="shared" si="92"/>
        <v>161.63842857142856</v>
      </c>
      <c r="IX47" s="67">
        <f t="shared" si="196"/>
        <v>700.43319047619048</v>
      </c>
      <c r="IY47" s="67">
        <f t="shared" si="24"/>
        <v>3302.9033789735722</v>
      </c>
      <c r="IZ47" s="68">
        <f t="shared" si="197"/>
        <v>-1752.9033789735722</v>
      </c>
      <c r="JA47" s="209">
        <v>0</v>
      </c>
      <c r="JB47" s="209">
        <v>0</v>
      </c>
      <c r="JC47" s="209">
        <v>0</v>
      </c>
      <c r="JD47" s="209">
        <v>0</v>
      </c>
      <c r="JE47" s="209">
        <v>0</v>
      </c>
      <c r="JF47" s="209">
        <v>0</v>
      </c>
      <c r="JG47" s="209">
        <v>0</v>
      </c>
      <c r="JH47" s="209">
        <v>40352.32</v>
      </c>
      <c r="JI47" s="209">
        <v>0</v>
      </c>
      <c r="JJ47" s="209">
        <v>0</v>
      </c>
      <c r="JK47" s="209">
        <v>27108.34</v>
      </c>
      <c r="JL47" s="178">
        <f t="shared" si="198"/>
        <v>13243.98</v>
      </c>
      <c r="JM47" s="210">
        <v>2993</v>
      </c>
      <c r="JN47" s="181" t="s">
        <v>277</v>
      </c>
      <c r="JO47" s="64">
        <f t="shared" si="199"/>
        <v>40352.32</v>
      </c>
      <c r="JP47" s="209">
        <v>0</v>
      </c>
      <c r="JQ47" s="209">
        <v>0</v>
      </c>
      <c r="JR47" s="209">
        <v>0</v>
      </c>
      <c r="JS47" s="209">
        <v>0</v>
      </c>
      <c r="JT47" s="209">
        <v>0</v>
      </c>
      <c r="JU47" s="209">
        <v>0</v>
      </c>
      <c r="JV47" s="209">
        <v>0</v>
      </c>
      <c r="JW47" s="209">
        <v>1550</v>
      </c>
      <c r="JX47" s="209">
        <v>0</v>
      </c>
      <c r="JY47" s="209">
        <v>0</v>
      </c>
      <c r="JZ47" s="211">
        <v>1550</v>
      </c>
      <c r="KA47" s="65"/>
      <c r="KB47" s="65"/>
      <c r="KC47" s="65">
        <f t="shared" si="96"/>
        <v>546.79386057831232</v>
      </c>
      <c r="KD47" s="65">
        <f t="shared" si="97"/>
        <v>445.94558524411087</v>
      </c>
      <c r="KE47" s="65">
        <v>1279.4567857142858</v>
      </c>
      <c r="KF47" s="65"/>
      <c r="KG47" s="65"/>
      <c r="KH47" s="65">
        <v>5</v>
      </c>
      <c r="KI47" s="65">
        <f t="shared" si="151"/>
        <v>543.39953271028037</v>
      </c>
      <c r="KJ47" s="65"/>
      <c r="KK47" s="64">
        <f t="shared" si="200"/>
        <v>2820.5957642469893</v>
      </c>
      <c r="KL47" s="66">
        <f t="shared" si="152"/>
        <v>497.32093457943921</v>
      </c>
      <c r="KM47" s="66"/>
      <c r="KN47" s="66">
        <f t="shared" si="99"/>
        <v>149.19628037383177</v>
      </c>
      <c r="KO47" s="67">
        <f t="shared" si="27"/>
        <v>646.51721495327092</v>
      </c>
      <c r="KP47" s="67">
        <f t="shared" si="28"/>
        <v>3467.1129792002603</v>
      </c>
      <c r="KQ47" s="68">
        <f t="shared" si="201"/>
        <v>-1917.1129792002603</v>
      </c>
      <c r="KR47" s="209">
        <v>0</v>
      </c>
      <c r="KS47" s="209">
        <v>0</v>
      </c>
      <c r="KT47" s="209">
        <v>0</v>
      </c>
      <c r="KU47" s="209">
        <v>0</v>
      </c>
      <c r="KV47" s="209">
        <v>0</v>
      </c>
      <c r="KW47" s="209">
        <v>0</v>
      </c>
      <c r="KX47" s="209">
        <v>0</v>
      </c>
      <c r="KY47" s="209">
        <v>43942.44</v>
      </c>
      <c r="KZ47" s="209">
        <v>0</v>
      </c>
      <c r="LA47" s="209">
        <v>0</v>
      </c>
      <c r="LB47" s="209">
        <v>30930.07</v>
      </c>
      <c r="LC47" s="178">
        <f t="shared" si="202"/>
        <v>13012.370000000003</v>
      </c>
      <c r="LD47" s="210">
        <v>3046</v>
      </c>
      <c r="LE47" s="181" t="s">
        <v>277</v>
      </c>
      <c r="LF47" s="64">
        <f t="shared" si="203"/>
        <v>43942.44</v>
      </c>
      <c r="LG47" s="209">
        <v>0</v>
      </c>
      <c r="LH47" s="209">
        <v>0</v>
      </c>
      <c r="LI47" s="209">
        <v>0</v>
      </c>
      <c r="LJ47" s="209">
        <v>0</v>
      </c>
      <c r="LK47" s="209">
        <v>0</v>
      </c>
      <c r="LL47" s="209">
        <v>0</v>
      </c>
      <c r="LM47" s="209">
        <v>0</v>
      </c>
      <c r="LN47" s="209">
        <v>1550</v>
      </c>
      <c r="LO47" s="209">
        <v>0</v>
      </c>
      <c r="LP47" s="209">
        <v>0</v>
      </c>
      <c r="LQ47" s="211">
        <f t="shared" si="102"/>
        <v>1550</v>
      </c>
      <c r="LR47" s="65"/>
      <c r="LS47" s="65"/>
      <c r="LT47" s="65">
        <f t="shared" si="103"/>
        <v>315.33601942951356</v>
      </c>
      <c r="LU47" s="65">
        <f t="shared" si="104"/>
        <v>387.40612010474581</v>
      </c>
      <c r="LV47" s="65">
        <v>1279.4567857142858</v>
      </c>
      <c r="LW47" s="65"/>
      <c r="LX47" s="65"/>
      <c r="LY47" s="65">
        <v>5</v>
      </c>
      <c r="LZ47" s="65">
        <f t="shared" si="153"/>
        <v>508.03738317757012</v>
      </c>
      <c r="MA47" s="65"/>
      <c r="MB47" s="64">
        <f t="shared" si="30"/>
        <v>2495.2363084261156</v>
      </c>
      <c r="MC47" s="66">
        <f t="shared" si="154"/>
        <v>593.54906542056074</v>
      </c>
      <c r="MD47" s="66"/>
      <c r="ME47" s="66">
        <f t="shared" si="106"/>
        <v>178.06471962616823</v>
      </c>
      <c r="MF47" s="67">
        <f t="shared" si="31"/>
        <v>771.61378504672894</v>
      </c>
      <c r="MG47" s="67">
        <f t="shared" si="32"/>
        <v>3266.8500934728445</v>
      </c>
      <c r="MH47" s="68">
        <f t="shared" si="33"/>
        <v>-1716.8500934728445</v>
      </c>
      <c r="MI47" s="209">
        <v>0</v>
      </c>
      <c r="MJ47" s="209">
        <v>0</v>
      </c>
      <c r="MK47" s="209">
        <v>0</v>
      </c>
      <c r="ML47" s="209">
        <v>0</v>
      </c>
      <c r="MM47" s="209">
        <v>0</v>
      </c>
      <c r="MN47" s="209">
        <v>0</v>
      </c>
      <c r="MO47" s="209">
        <v>0</v>
      </c>
      <c r="MP47" s="209">
        <v>28818.49</v>
      </c>
      <c r="MQ47" s="209">
        <v>0</v>
      </c>
      <c r="MR47" s="209">
        <v>0</v>
      </c>
      <c r="MS47" s="209">
        <v>18962.98</v>
      </c>
      <c r="MT47" s="178">
        <f t="shared" si="217"/>
        <v>9855.510000000002</v>
      </c>
      <c r="MU47" s="210">
        <v>2199</v>
      </c>
      <c r="MV47" s="181" t="s">
        <v>277</v>
      </c>
      <c r="MW47" s="64">
        <f t="shared" si="204"/>
        <v>28818.49</v>
      </c>
      <c r="MX47" s="209">
        <v>0</v>
      </c>
      <c r="MY47" s="209">
        <v>0</v>
      </c>
      <c r="MZ47" s="209">
        <v>0</v>
      </c>
      <c r="NA47" s="209">
        <v>0</v>
      </c>
      <c r="NB47" s="209">
        <v>0</v>
      </c>
      <c r="NC47" s="209">
        <v>0</v>
      </c>
      <c r="ND47" s="209">
        <v>0</v>
      </c>
      <c r="NE47" s="209">
        <v>1550</v>
      </c>
      <c r="NF47" s="209">
        <v>0</v>
      </c>
      <c r="NG47" s="209">
        <v>0</v>
      </c>
      <c r="NH47" s="211">
        <f t="shared" si="109"/>
        <v>1550</v>
      </c>
      <c r="NI47" s="65"/>
      <c r="NJ47" s="65"/>
      <c r="NK47" s="65">
        <f t="shared" si="110"/>
        <v>0</v>
      </c>
      <c r="NL47" s="65">
        <f t="shared" si="111"/>
        <v>238.04069568697591</v>
      </c>
      <c r="NM47" s="65">
        <v>1279.4567857142858</v>
      </c>
      <c r="NN47" s="65"/>
      <c r="NO47" s="65"/>
      <c r="NP47" s="65">
        <v>5</v>
      </c>
      <c r="NQ47" s="65">
        <f t="shared" si="155"/>
        <v>469.67889908256882</v>
      </c>
      <c r="NR47" s="65"/>
      <c r="NS47" s="64">
        <f t="shared" si="205"/>
        <v>1992.1763804838306</v>
      </c>
      <c r="NT47" s="66">
        <f t="shared" si="113"/>
        <v>723.04816513761466</v>
      </c>
      <c r="NU47" s="66"/>
      <c r="NV47" s="66">
        <f t="shared" si="114"/>
        <v>216.9144495412844</v>
      </c>
      <c r="NW47" s="67">
        <f t="shared" si="35"/>
        <v>939.96261467889906</v>
      </c>
      <c r="NX47" s="67">
        <f t="shared" si="36"/>
        <v>2932.1389951627298</v>
      </c>
      <c r="NY47" s="68">
        <f t="shared" si="206"/>
        <v>-1382.1389951627298</v>
      </c>
      <c r="NZ47" s="209">
        <v>0</v>
      </c>
      <c r="OA47" s="209">
        <v>0</v>
      </c>
      <c r="OB47" s="209">
        <v>0</v>
      </c>
      <c r="OC47" s="209">
        <v>0</v>
      </c>
      <c r="OD47" s="209">
        <v>0</v>
      </c>
      <c r="OE47" s="209">
        <v>0</v>
      </c>
      <c r="OF47" s="209">
        <v>0</v>
      </c>
      <c r="OG47" s="209">
        <v>36179.870000000003</v>
      </c>
      <c r="OH47" s="209">
        <v>0</v>
      </c>
      <c r="OI47" s="209">
        <v>0</v>
      </c>
      <c r="OJ47" s="209">
        <v>22052.76</v>
      </c>
      <c r="OK47" s="178">
        <f t="shared" si="115"/>
        <v>14127.110000000004</v>
      </c>
      <c r="OL47" s="210">
        <v>2578</v>
      </c>
      <c r="OM47" s="181" t="s">
        <v>277</v>
      </c>
      <c r="ON47" s="64">
        <f t="shared" si="207"/>
        <v>36179.870000000003</v>
      </c>
      <c r="OO47" s="209">
        <v>0</v>
      </c>
      <c r="OP47" s="209">
        <v>0</v>
      </c>
      <c r="OQ47" s="209">
        <v>0</v>
      </c>
      <c r="OR47" s="209">
        <v>0</v>
      </c>
      <c r="OS47" s="209">
        <v>0</v>
      </c>
      <c r="OT47" s="209">
        <v>0</v>
      </c>
      <c r="OU47" s="209">
        <v>0</v>
      </c>
      <c r="OV47" s="209">
        <v>1550</v>
      </c>
      <c r="OW47" s="209">
        <v>0</v>
      </c>
      <c r="OX47" s="209">
        <v>0</v>
      </c>
      <c r="OY47" s="211">
        <v>1550</v>
      </c>
      <c r="OZ47" s="65"/>
      <c r="PA47" s="65"/>
      <c r="PB47" s="65">
        <f t="shared" si="118"/>
        <v>476.85258107840014</v>
      </c>
      <c r="PC47" s="65">
        <f t="shared" si="119"/>
        <v>414.22104295656834</v>
      </c>
      <c r="PD47" s="65">
        <v>1279.4567857142858</v>
      </c>
      <c r="PE47" s="65"/>
      <c r="PF47" s="65">
        <f t="shared" si="121"/>
        <v>32.880000000000003</v>
      </c>
      <c r="PG47" s="65">
        <v>5</v>
      </c>
      <c r="PH47" s="65">
        <f t="shared" si="156"/>
        <v>495.2049090909091</v>
      </c>
      <c r="PI47" s="65"/>
      <c r="PJ47" s="64">
        <f t="shared" si="38"/>
        <v>2703.6153188401636</v>
      </c>
      <c r="PK47" s="66">
        <f t="shared" si="157"/>
        <v>643.25572727272731</v>
      </c>
      <c r="PL47" s="66"/>
      <c r="PM47" s="66">
        <f t="shared" si="122"/>
        <v>192.9767181818182</v>
      </c>
      <c r="PN47" s="67">
        <f t="shared" si="39"/>
        <v>836.23244545454554</v>
      </c>
      <c r="PO47" s="67">
        <f t="shared" si="40"/>
        <v>3539.8477642947091</v>
      </c>
      <c r="PP47" s="68">
        <f t="shared" si="41"/>
        <v>-1989.8477642947091</v>
      </c>
      <c r="PQ47" s="209">
        <v>0</v>
      </c>
      <c r="PR47" s="209">
        <v>0</v>
      </c>
      <c r="PS47" s="209">
        <v>0</v>
      </c>
      <c r="PT47" s="209">
        <v>0</v>
      </c>
      <c r="PU47" s="209">
        <v>0</v>
      </c>
      <c r="PV47" s="209">
        <v>0</v>
      </c>
      <c r="PW47" s="209">
        <v>0</v>
      </c>
      <c r="PX47" s="209">
        <v>31922.04</v>
      </c>
      <c r="PY47" s="209">
        <v>0</v>
      </c>
      <c r="PZ47" s="209">
        <v>0</v>
      </c>
      <c r="QA47" s="209">
        <v>20401.400000000001</v>
      </c>
      <c r="QB47" s="178">
        <f t="shared" si="208"/>
        <v>11520.64</v>
      </c>
      <c r="QC47" s="210">
        <v>2332</v>
      </c>
      <c r="QD47" s="181" t="s">
        <v>277</v>
      </c>
      <c r="QE47" s="64">
        <f t="shared" si="209"/>
        <v>31922.04</v>
      </c>
      <c r="QF47" s="209">
        <v>0</v>
      </c>
      <c r="QG47" s="209">
        <v>0</v>
      </c>
      <c r="QH47" s="209">
        <v>0</v>
      </c>
      <c r="QI47" s="209">
        <v>0</v>
      </c>
      <c r="QJ47" s="209">
        <v>0</v>
      </c>
      <c r="QK47" s="209">
        <v>0</v>
      </c>
      <c r="QL47" s="209">
        <v>0</v>
      </c>
      <c r="QM47" s="209">
        <v>1550</v>
      </c>
      <c r="QN47" s="209">
        <v>0</v>
      </c>
      <c r="QO47" s="209">
        <v>0</v>
      </c>
      <c r="QP47" s="211">
        <f t="shared" si="125"/>
        <v>1550</v>
      </c>
      <c r="QQ47" s="65"/>
      <c r="QR47" s="65"/>
      <c r="QS47" s="65">
        <f t="shared" si="126"/>
        <v>239.8185777604904</v>
      </c>
      <c r="QT47" s="65">
        <f t="shared" si="127"/>
        <v>210.22224377394241</v>
      </c>
      <c r="QU47" s="65">
        <v>1279.4567857142858</v>
      </c>
      <c r="QV47" s="65"/>
      <c r="QW47" s="65">
        <f t="shared" si="129"/>
        <v>18.861818181818183</v>
      </c>
      <c r="QX47" s="65">
        <v>5</v>
      </c>
      <c r="QY47" s="65">
        <f t="shared" si="158"/>
        <v>428.14772727272725</v>
      </c>
      <c r="QZ47" s="65"/>
      <c r="RA47" s="64">
        <f t="shared" si="210"/>
        <v>2181.5071527032642</v>
      </c>
      <c r="RB47" s="66">
        <f t="shared" si="130"/>
        <v>619.2640909090909</v>
      </c>
      <c r="RC47" s="66"/>
      <c r="RD47" s="66">
        <f t="shared" si="131"/>
        <v>185.77922727272727</v>
      </c>
      <c r="RE47" s="67">
        <f t="shared" si="43"/>
        <v>805.04331818181822</v>
      </c>
      <c r="RF47" s="67">
        <f t="shared" si="44"/>
        <v>2986.5504708850822</v>
      </c>
      <c r="RG47" s="68">
        <f t="shared" si="45"/>
        <v>-1436.5504708850822</v>
      </c>
      <c r="RH47" s="205">
        <v>0</v>
      </c>
      <c r="RI47" s="205">
        <v>0</v>
      </c>
      <c r="RJ47" s="205">
        <v>0</v>
      </c>
      <c r="RK47" s="205">
        <v>0</v>
      </c>
      <c r="RL47" s="205">
        <v>0</v>
      </c>
      <c r="RM47" s="205">
        <v>0</v>
      </c>
      <c r="RN47" s="205">
        <v>0</v>
      </c>
      <c r="RO47" s="205">
        <v>37257.06</v>
      </c>
      <c r="RP47" s="205">
        <v>0</v>
      </c>
      <c r="RQ47" s="205">
        <v>0</v>
      </c>
      <c r="RR47" s="205">
        <v>23072.53</v>
      </c>
      <c r="RS47" s="178">
        <f t="shared" si="211"/>
        <v>14184.529999999999</v>
      </c>
      <c r="RT47" s="206">
        <v>2550</v>
      </c>
      <c r="RU47" s="181" t="s">
        <v>277</v>
      </c>
      <c r="RV47" s="64">
        <f t="shared" si="212"/>
        <v>37257.06</v>
      </c>
      <c r="RW47" s="209">
        <v>0</v>
      </c>
      <c r="RX47" s="209">
        <v>0</v>
      </c>
      <c r="RY47" s="209">
        <v>0</v>
      </c>
      <c r="RZ47" s="209">
        <v>0</v>
      </c>
      <c r="SA47" s="209">
        <v>0</v>
      </c>
      <c r="SB47" s="209">
        <v>0</v>
      </c>
      <c r="SC47" s="209">
        <v>0</v>
      </c>
      <c r="SD47" s="209">
        <v>1550</v>
      </c>
      <c r="SE47" s="209">
        <v>0</v>
      </c>
      <c r="SF47" s="209">
        <v>0</v>
      </c>
      <c r="SG47" s="211">
        <v>1550</v>
      </c>
      <c r="SH47" s="65"/>
      <c r="SI47" s="65"/>
      <c r="SJ47" s="65">
        <f t="shared" si="134"/>
        <v>226.73158457556139</v>
      </c>
      <c r="SK47" s="65">
        <f t="shared" si="135"/>
        <v>305.75137551413951</v>
      </c>
      <c r="SL47" s="65">
        <v>1279.4567857142858</v>
      </c>
      <c r="SM47" s="65"/>
      <c r="SN47" s="65">
        <f t="shared" si="137"/>
        <v>495.92920353982299</v>
      </c>
      <c r="SO47" s="65">
        <v>5</v>
      </c>
      <c r="SP47" s="65">
        <f t="shared" si="159"/>
        <v>428.52876106194691</v>
      </c>
      <c r="SQ47" s="65"/>
      <c r="SR47" s="64"/>
      <c r="SS47" s="66">
        <f t="shared" si="160"/>
        <v>596.28469026548669</v>
      </c>
      <c r="ST47" s="66"/>
      <c r="SU47" s="66">
        <f t="shared" si="138"/>
        <v>178.885407079646</v>
      </c>
      <c r="SV47" s="67"/>
      <c r="SW47" s="67">
        <f t="shared" si="48"/>
        <v>0</v>
      </c>
      <c r="SX47" s="68">
        <f t="shared" si="49"/>
        <v>1550</v>
      </c>
      <c r="SY47" s="64">
        <f t="shared" si="139"/>
        <v>419502.93999999994</v>
      </c>
      <c r="SZ47" s="211">
        <f t="shared" si="140"/>
        <v>27400</v>
      </c>
      <c r="TA47" s="67">
        <f t="shared" si="141"/>
        <v>29921.351803025482</v>
      </c>
      <c r="TB47" s="68">
        <f t="shared" si="142"/>
        <v>-2521.3518030254818</v>
      </c>
      <c r="TC47" s="264"/>
      <c r="TD47" s="265"/>
      <c r="TE47" s="265" t="s">
        <v>513</v>
      </c>
    </row>
    <row r="48" spans="1:526">
      <c r="A48" s="173" t="s">
        <v>167</v>
      </c>
      <c r="B48" s="175" t="s">
        <v>168</v>
      </c>
      <c r="C48" s="181" t="s">
        <v>276</v>
      </c>
      <c r="D48" s="176">
        <v>0</v>
      </c>
      <c r="E48" s="176">
        <v>2512.31</v>
      </c>
      <c r="F48" s="176">
        <v>0</v>
      </c>
      <c r="G48" s="176">
        <v>0</v>
      </c>
      <c r="H48" s="176">
        <v>0</v>
      </c>
      <c r="I48" s="176">
        <v>0</v>
      </c>
      <c r="J48" s="176">
        <v>0</v>
      </c>
      <c r="K48" s="176">
        <v>0</v>
      </c>
      <c r="L48" s="176">
        <v>0</v>
      </c>
      <c r="M48" s="176">
        <v>0</v>
      </c>
      <c r="N48" s="178">
        <v>2512.31</v>
      </c>
      <c r="O48" s="178">
        <f t="shared" si="161"/>
        <v>0</v>
      </c>
      <c r="P48" s="181">
        <v>116</v>
      </c>
      <c r="Q48" s="64">
        <f t="shared" si="0"/>
        <v>2512.31</v>
      </c>
      <c r="R48" s="178">
        <v>0</v>
      </c>
      <c r="S48" s="178">
        <v>3885</v>
      </c>
      <c r="T48" s="178">
        <v>0</v>
      </c>
      <c r="U48" s="178">
        <v>0</v>
      </c>
      <c r="V48" s="178">
        <v>0</v>
      </c>
      <c r="W48" s="178">
        <v>0</v>
      </c>
      <c r="X48" s="178">
        <v>0</v>
      </c>
      <c r="Y48" s="178">
        <v>0</v>
      </c>
      <c r="Z48" s="178">
        <v>0</v>
      </c>
      <c r="AA48" s="178">
        <v>0</v>
      </c>
      <c r="AB48" s="64">
        <f t="shared" si="50"/>
        <v>3885</v>
      </c>
      <c r="AC48" s="65"/>
      <c r="AD48" s="65"/>
      <c r="AE48" s="65">
        <f t="shared" si="51"/>
        <v>27.315838980470126</v>
      </c>
      <c r="AF48" s="65">
        <f t="shared" si="177"/>
        <v>0</v>
      </c>
      <c r="AG48" s="65"/>
      <c r="AH48" s="65">
        <v>18.510000000000002</v>
      </c>
      <c r="AI48" s="65"/>
      <c r="AJ48" s="65">
        <v>5</v>
      </c>
      <c r="AK48" s="65">
        <f t="shared" si="178"/>
        <v>411.38684210526316</v>
      </c>
      <c r="AL48" s="65"/>
      <c r="AM48" s="64">
        <f t="shared" si="2"/>
        <v>462.21268108573327</v>
      </c>
      <c r="AN48" s="66">
        <f t="shared" si="179"/>
        <v>645.10084210526315</v>
      </c>
      <c r="AO48" s="66">
        <v>46.73</v>
      </c>
      <c r="AP48" s="66">
        <f t="shared" si="54"/>
        <v>207.54925263157895</v>
      </c>
      <c r="AQ48" s="67">
        <f t="shared" si="3"/>
        <v>899.38009473684212</v>
      </c>
      <c r="AR48" s="67">
        <f t="shared" si="4"/>
        <v>1361.5927758225753</v>
      </c>
      <c r="AS48" s="68">
        <f t="shared" si="5"/>
        <v>2523.4072241774247</v>
      </c>
      <c r="AT48" s="205">
        <v>0</v>
      </c>
      <c r="AU48" s="205">
        <v>3238.58</v>
      </c>
      <c r="AV48" s="205">
        <v>0</v>
      </c>
      <c r="AW48" s="205">
        <v>0</v>
      </c>
      <c r="AX48" s="207">
        <v>0</v>
      </c>
      <c r="AY48" s="207">
        <v>0</v>
      </c>
      <c r="AZ48" s="207">
        <v>0</v>
      </c>
      <c r="BA48" s="207">
        <v>0</v>
      </c>
      <c r="BB48" s="207">
        <v>0</v>
      </c>
      <c r="BC48" s="207">
        <v>0</v>
      </c>
      <c r="BD48" s="209">
        <v>3059.19</v>
      </c>
      <c r="BE48" s="178">
        <f t="shared" si="162"/>
        <v>179.38999999999987</v>
      </c>
      <c r="BF48" s="208">
        <v>162</v>
      </c>
      <c r="BG48" s="181" t="s">
        <v>276</v>
      </c>
      <c r="BH48" s="64">
        <f t="shared" si="56"/>
        <v>3238.58</v>
      </c>
      <c r="BI48" s="205">
        <v>0</v>
      </c>
      <c r="BJ48" s="205">
        <v>3885</v>
      </c>
      <c r="BK48" s="205">
        <v>0</v>
      </c>
      <c r="BL48" s="205">
        <v>0</v>
      </c>
      <c r="BM48" s="205">
        <v>0</v>
      </c>
      <c r="BN48" s="205">
        <v>0</v>
      </c>
      <c r="BO48" s="205">
        <v>0</v>
      </c>
      <c r="BP48" s="205">
        <v>0</v>
      </c>
      <c r="BQ48" s="205">
        <v>0</v>
      </c>
      <c r="BR48" s="205">
        <v>0</v>
      </c>
      <c r="BS48" s="64">
        <f t="shared" si="57"/>
        <v>3885</v>
      </c>
      <c r="BT48" s="65"/>
      <c r="BU48" s="65"/>
      <c r="BV48" s="65">
        <f t="shared" si="58"/>
        <v>33.552324757575697</v>
      </c>
      <c r="BW48" s="65">
        <f t="shared" si="59"/>
        <v>4.0570774182582934</v>
      </c>
      <c r="BX48" s="65"/>
      <c r="BY48" s="65">
        <v>18.510000000000002</v>
      </c>
      <c r="BZ48" s="65"/>
      <c r="CA48" s="65">
        <v>5</v>
      </c>
      <c r="CB48" s="65">
        <f t="shared" si="180"/>
        <v>391.015625</v>
      </c>
      <c r="CC48" s="65"/>
      <c r="CD48" s="64">
        <f t="shared" si="6"/>
        <v>452.13502717583401</v>
      </c>
      <c r="CE48" s="66">
        <f t="shared" si="61"/>
        <v>665.21208333333334</v>
      </c>
      <c r="CF48" s="66"/>
      <c r="CG48" s="66">
        <f t="shared" si="62"/>
        <v>199.563625</v>
      </c>
      <c r="CH48" s="67">
        <f>SUM(CE48:CG48)</f>
        <v>864.77570833333334</v>
      </c>
      <c r="CI48" s="67">
        <f t="shared" si="8"/>
        <v>1316.9107355091674</v>
      </c>
      <c r="CJ48" s="68">
        <f t="shared" si="9"/>
        <v>2568.0892644908326</v>
      </c>
      <c r="CK48" s="209">
        <v>0</v>
      </c>
      <c r="CL48" s="209">
        <v>2276.1799999999998</v>
      </c>
      <c r="CM48" s="209">
        <v>0</v>
      </c>
      <c r="CN48" s="209">
        <v>0</v>
      </c>
      <c r="CO48" s="209">
        <v>0</v>
      </c>
      <c r="CP48" s="209">
        <v>0</v>
      </c>
      <c r="CQ48" s="209">
        <v>0</v>
      </c>
      <c r="CR48" s="209">
        <v>0</v>
      </c>
      <c r="CS48" s="209">
        <v>0</v>
      </c>
      <c r="CT48" s="207">
        <v>0</v>
      </c>
      <c r="CU48" s="209">
        <v>2159.34</v>
      </c>
      <c r="CV48" s="178">
        <f t="shared" si="181"/>
        <v>116.83999999999969</v>
      </c>
      <c r="CW48" s="210">
        <v>141</v>
      </c>
      <c r="CX48" s="181" t="s">
        <v>276</v>
      </c>
      <c r="CY48" s="64">
        <f t="shared" si="182"/>
        <v>2276.1799999999998</v>
      </c>
      <c r="CZ48" s="209">
        <v>0</v>
      </c>
      <c r="DA48" s="209">
        <v>3885</v>
      </c>
      <c r="DB48" s="209">
        <v>0</v>
      </c>
      <c r="DC48" s="209">
        <v>0</v>
      </c>
      <c r="DD48" s="209">
        <v>0</v>
      </c>
      <c r="DE48" s="209">
        <v>0</v>
      </c>
      <c r="DF48" s="209">
        <v>0</v>
      </c>
      <c r="DG48" s="209">
        <v>0</v>
      </c>
      <c r="DH48" s="209">
        <v>0</v>
      </c>
      <c r="DI48" s="209">
        <v>0</v>
      </c>
      <c r="DJ48" s="211">
        <f t="shared" si="215"/>
        <v>3885</v>
      </c>
      <c r="DK48" s="65"/>
      <c r="DL48" s="65"/>
      <c r="DM48" s="65">
        <f t="shared" si="66"/>
        <v>23.475043644441985</v>
      </c>
      <c r="DN48" s="65">
        <f t="shared" si="67"/>
        <v>3.3236721585550009</v>
      </c>
      <c r="DO48" s="65"/>
      <c r="DP48" s="65">
        <v>18.510000000000002</v>
      </c>
      <c r="DQ48" s="65"/>
      <c r="DR48" s="65">
        <v>5</v>
      </c>
      <c r="DS48" s="65">
        <f t="shared" si="216"/>
        <v>428.469696969697</v>
      </c>
      <c r="DT48" s="65"/>
      <c r="DU48" s="64">
        <f t="shared" si="10"/>
        <v>478.77841277269397</v>
      </c>
      <c r="DV48" s="66">
        <f t="shared" si="144"/>
        <v>596.35070707070713</v>
      </c>
      <c r="DW48" s="66"/>
      <c r="DX48" s="66">
        <f t="shared" si="68"/>
        <v>178.90521212121214</v>
      </c>
      <c r="DY48" s="67">
        <f t="shared" si="11"/>
        <v>775.25591919191925</v>
      </c>
      <c r="DZ48" s="67">
        <f t="shared" si="12"/>
        <v>1254.0343319646131</v>
      </c>
      <c r="EA48" s="68">
        <f t="shared" si="183"/>
        <v>2630.9656680353869</v>
      </c>
      <c r="EB48" s="209">
        <v>0</v>
      </c>
      <c r="EC48" s="209">
        <v>3171.6</v>
      </c>
      <c r="ED48" s="209">
        <v>0</v>
      </c>
      <c r="EE48" s="209">
        <v>0</v>
      </c>
      <c r="EF48" s="209">
        <v>0</v>
      </c>
      <c r="EG48" s="209">
        <v>0</v>
      </c>
      <c r="EH48" s="209">
        <v>0</v>
      </c>
      <c r="EI48" s="209">
        <v>0</v>
      </c>
      <c r="EJ48" s="209">
        <v>0</v>
      </c>
      <c r="EK48" s="209">
        <v>0</v>
      </c>
      <c r="EL48" s="209">
        <v>3042.24</v>
      </c>
      <c r="EM48" s="178">
        <f t="shared" si="184"/>
        <v>129.36000000000013</v>
      </c>
      <c r="EN48" s="210">
        <v>142</v>
      </c>
      <c r="EO48" s="181" t="s">
        <v>276</v>
      </c>
      <c r="EP48" s="212">
        <f t="shared" si="70"/>
        <v>3171.6</v>
      </c>
      <c r="EQ48" s="209">
        <v>0</v>
      </c>
      <c r="ER48" s="209">
        <v>3885</v>
      </c>
      <c r="ES48" s="209">
        <v>0</v>
      </c>
      <c r="ET48" s="209">
        <v>0</v>
      </c>
      <c r="EU48" s="209">
        <v>0</v>
      </c>
      <c r="EV48" s="209">
        <v>0</v>
      </c>
      <c r="EW48" s="209">
        <v>0</v>
      </c>
      <c r="EX48" s="209">
        <v>0</v>
      </c>
      <c r="EY48" s="209">
        <v>0</v>
      </c>
      <c r="EZ48" s="209">
        <v>0</v>
      </c>
      <c r="FA48" s="64">
        <f t="shared" si="185"/>
        <v>3885</v>
      </c>
      <c r="FB48" s="65"/>
      <c r="FC48" s="65"/>
      <c r="FD48" s="65">
        <f t="shared" si="72"/>
        <v>33.9576376585349</v>
      </c>
      <c r="FE48" s="65">
        <f t="shared" si="73"/>
        <v>3.3602867447880787</v>
      </c>
      <c r="FF48" s="65"/>
      <c r="FG48" s="65">
        <v>18.510000000000002</v>
      </c>
      <c r="FH48" s="65">
        <f t="shared" si="75"/>
        <v>140.93333333333334</v>
      </c>
      <c r="FI48" s="65">
        <v>5</v>
      </c>
      <c r="FJ48" s="65">
        <f t="shared" si="145"/>
        <v>424.68019607843132</v>
      </c>
      <c r="FK48" s="65"/>
      <c r="FL48" s="64">
        <f t="shared" si="14"/>
        <v>626.4414538150877</v>
      </c>
      <c r="FM48" s="66">
        <f t="shared" si="146"/>
        <v>664.41901960784321</v>
      </c>
      <c r="FN48" s="66"/>
      <c r="FO48" s="66">
        <f t="shared" si="76"/>
        <v>199.32570588235296</v>
      </c>
      <c r="FP48" s="67">
        <f>SUM(FM48:FO48)</f>
        <v>863.74472549019617</v>
      </c>
      <c r="FQ48" s="67">
        <f t="shared" si="187"/>
        <v>1490.186179305284</v>
      </c>
      <c r="FR48" s="68">
        <f t="shared" si="188"/>
        <v>2394.813820694716</v>
      </c>
      <c r="FS48" s="209">
        <v>0</v>
      </c>
      <c r="FT48" s="209">
        <v>4024.91</v>
      </c>
      <c r="FU48" s="209">
        <v>0</v>
      </c>
      <c r="FV48" s="209">
        <v>0</v>
      </c>
      <c r="FW48" s="209">
        <v>0</v>
      </c>
      <c r="FX48" s="209">
        <v>0</v>
      </c>
      <c r="FY48" s="209">
        <v>0</v>
      </c>
      <c r="FZ48" s="209">
        <v>0</v>
      </c>
      <c r="GA48" s="209">
        <v>0</v>
      </c>
      <c r="GB48" s="209">
        <v>0</v>
      </c>
      <c r="GC48" s="209">
        <v>3815.97</v>
      </c>
      <c r="GD48" s="178">
        <f t="shared" si="189"/>
        <v>208.94000000000005</v>
      </c>
      <c r="GE48" s="210">
        <v>210</v>
      </c>
      <c r="GF48" s="181" t="s">
        <v>276</v>
      </c>
      <c r="GG48" s="64">
        <f t="shared" si="190"/>
        <v>4024.91</v>
      </c>
      <c r="GH48" s="209">
        <v>0</v>
      </c>
      <c r="GI48" s="209">
        <v>3885</v>
      </c>
      <c r="GJ48" s="209">
        <v>0</v>
      </c>
      <c r="GK48" s="209">
        <v>0</v>
      </c>
      <c r="GL48" s="209">
        <v>0</v>
      </c>
      <c r="GM48" s="209">
        <v>0</v>
      </c>
      <c r="GN48" s="209">
        <v>0</v>
      </c>
      <c r="GO48" s="209">
        <v>0</v>
      </c>
      <c r="GP48" s="209">
        <v>0</v>
      </c>
      <c r="GQ48" s="209">
        <v>0</v>
      </c>
      <c r="GR48" s="211">
        <f t="shared" si="79"/>
        <v>3885</v>
      </c>
      <c r="GS48" s="65"/>
      <c r="GT48" s="65"/>
      <c r="GU48" s="65">
        <f t="shared" si="80"/>
        <v>42.285696965997744</v>
      </c>
      <c r="GV48" s="65">
        <f t="shared" si="81"/>
        <v>6.1579018425929934</v>
      </c>
      <c r="GW48" s="65"/>
      <c r="GX48" s="65">
        <v>18.510000000000002</v>
      </c>
      <c r="GY48" s="65">
        <f t="shared" si="83"/>
        <v>184.90588235294118</v>
      </c>
      <c r="GZ48" s="65">
        <v>5</v>
      </c>
      <c r="HA48" s="65">
        <f t="shared" si="147"/>
        <v>358.47794117647061</v>
      </c>
      <c r="HB48" s="65"/>
      <c r="HC48" s="64">
        <f t="shared" si="191"/>
        <v>615.33742233800251</v>
      </c>
      <c r="HD48" s="66">
        <f t="shared" si="148"/>
        <v>866.92019607843133</v>
      </c>
      <c r="HE48" s="66"/>
      <c r="HF48" s="66">
        <f t="shared" si="84"/>
        <v>260.07605882352937</v>
      </c>
      <c r="HG48" s="67">
        <f t="shared" si="19"/>
        <v>1126.9962549019606</v>
      </c>
      <c r="HH48" s="67">
        <f t="shared" si="20"/>
        <v>1742.333677239963</v>
      </c>
      <c r="HI48" s="68">
        <f t="shared" si="192"/>
        <v>2142.666322760037</v>
      </c>
      <c r="HJ48" s="205">
        <v>0</v>
      </c>
      <c r="HK48" s="205">
        <v>4080.66</v>
      </c>
      <c r="HL48" s="205">
        <v>0</v>
      </c>
      <c r="HM48" s="205">
        <v>0</v>
      </c>
      <c r="HN48" s="205">
        <v>0</v>
      </c>
      <c r="HO48" s="205">
        <v>0</v>
      </c>
      <c r="HP48" s="205">
        <v>0</v>
      </c>
      <c r="HQ48" s="205">
        <v>0</v>
      </c>
      <c r="HR48" s="205">
        <v>0</v>
      </c>
      <c r="HS48" s="205">
        <v>0</v>
      </c>
      <c r="HT48" s="205">
        <v>3773.14</v>
      </c>
      <c r="HU48" s="178">
        <f t="shared" si="193"/>
        <v>307.52</v>
      </c>
      <c r="HV48" s="206">
        <v>200</v>
      </c>
      <c r="HW48" s="181" t="s">
        <v>276</v>
      </c>
      <c r="HX48" s="64">
        <f t="shared" si="194"/>
        <v>4080.66</v>
      </c>
      <c r="HY48" s="205">
        <v>0</v>
      </c>
      <c r="HZ48" s="205">
        <v>3885</v>
      </c>
      <c r="IA48" s="205">
        <v>0</v>
      </c>
      <c r="IB48" s="205">
        <v>0</v>
      </c>
      <c r="IC48" s="205">
        <v>0</v>
      </c>
      <c r="ID48" s="205">
        <v>0</v>
      </c>
      <c r="IE48" s="205">
        <v>0</v>
      </c>
      <c r="IF48" s="205">
        <v>0</v>
      </c>
      <c r="IG48" s="205">
        <v>0</v>
      </c>
      <c r="IH48" s="205">
        <v>0</v>
      </c>
      <c r="II48" s="214">
        <v>3885</v>
      </c>
      <c r="IJ48" s="65"/>
      <c r="IK48" s="65"/>
      <c r="IL48" s="65">
        <f t="shared" si="88"/>
        <v>41.796795471262982</v>
      </c>
      <c r="IM48" s="65">
        <f t="shared" si="89"/>
        <v>9.3202297219710744</v>
      </c>
      <c r="IN48" s="65"/>
      <c r="IO48" s="65">
        <v>18.510000000000002</v>
      </c>
      <c r="IP48" s="65">
        <f t="shared" si="91"/>
        <v>232.05714285714285</v>
      </c>
      <c r="IQ48" s="65">
        <v>5</v>
      </c>
      <c r="IR48" s="65">
        <f t="shared" si="149"/>
        <v>445.62857142857143</v>
      </c>
      <c r="IS48" s="65"/>
      <c r="IT48" s="64">
        <f t="shared" si="195"/>
        <v>752.31273947894829</v>
      </c>
      <c r="IU48" s="66">
        <f t="shared" si="150"/>
        <v>538.79476190476191</v>
      </c>
      <c r="IV48" s="66"/>
      <c r="IW48" s="66">
        <f t="shared" si="92"/>
        <v>161.63842857142856</v>
      </c>
      <c r="IX48" s="67">
        <f t="shared" si="196"/>
        <v>700.43319047619048</v>
      </c>
      <c r="IY48" s="67">
        <f t="shared" si="24"/>
        <v>1452.7459299551388</v>
      </c>
      <c r="IZ48" s="68">
        <f t="shared" si="197"/>
        <v>2432.2540700448612</v>
      </c>
      <c r="JA48" s="209">
        <v>0</v>
      </c>
      <c r="JB48" s="209">
        <v>6158.4</v>
      </c>
      <c r="JC48" s="209">
        <v>0</v>
      </c>
      <c r="JD48" s="209">
        <v>0</v>
      </c>
      <c r="JE48" s="209">
        <v>0</v>
      </c>
      <c r="JF48" s="209">
        <v>0</v>
      </c>
      <c r="JG48" s="209">
        <v>0</v>
      </c>
      <c r="JH48" s="209">
        <v>0</v>
      </c>
      <c r="JI48" s="209">
        <v>0</v>
      </c>
      <c r="JJ48" s="209">
        <v>0</v>
      </c>
      <c r="JK48" s="209">
        <v>6158.4</v>
      </c>
      <c r="JL48" s="178">
        <f t="shared" si="198"/>
        <v>0</v>
      </c>
      <c r="JM48" s="210">
        <v>304</v>
      </c>
      <c r="JN48" s="181" t="s">
        <v>276</v>
      </c>
      <c r="JO48" s="64">
        <f t="shared" si="199"/>
        <v>6158.4</v>
      </c>
      <c r="JP48" s="209">
        <v>0</v>
      </c>
      <c r="JQ48" s="209">
        <v>3885</v>
      </c>
      <c r="JR48" s="209">
        <v>0</v>
      </c>
      <c r="JS48" s="209">
        <v>0</v>
      </c>
      <c r="JT48" s="209">
        <v>0</v>
      </c>
      <c r="JU48" s="209">
        <v>0</v>
      </c>
      <c r="JV48" s="209">
        <v>0</v>
      </c>
      <c r="JW48" s="209">
        <v>0</v>
      </c>
      <c r="JX48" s="209">
        <v>0</v>
      </c>
      <c r="JY48" s="209">
        <v>0</v>
      </c>
      <c r="JZ48" s="211">
        <v>3885</v>
      </c>
      <c r="KA48" s="65"/>
      <c r="KB48" s="65"/>
      <c r="KC48" s="65">
        <f t="shared" si="96"/>
        <v>124.21916321639313</v>
      </c>
      <c r="KD48" s="65">
        <f t="shared" si="97"/>
        <v>0</v>
      </c>
      <c r="KE48" s="65"/>
      <c r="KF48" s="65">
        <v>18.510000000000002</v>
      </c>
      <c r="KG48" s="65"/>
      <c r="KH48" s="65">
        <v>5</v>
      </c>
      <c r="KI48" s="65">
        <f t="shared" si="151"/>
        <v>543.39953271028037</v>
      </c>
      <c r="KJ48" s="65"/>
      <c r="KK48" s="64">
        <f t="shared" si="200"/>
        <v>691.12869592667346</v>
      </c>
      <c r="KL48" s="66">
        <f t="shared" si="152"/>
        <v>497.32093457943921</v>
      </c>
      <c r="KM48" s="66"/>
      <c r="KN48" s="66">
        <f t="shared" si="99"/>
        <v>149.19628037383177</v>
      </c>
      <c r="KO48" s="67">
        <f t="shared" si="27"/>
        <v>646.51721495327092</v>
      </c>
      <c r="KP48" s="67">
        <f t="shared" si="28"/>
        <v>1337.6459108799445</v>
      </c>
      <c r="KQ48" s="68">
        <f t="shared" si="201"/>
        <v>2547.3540891200555</v>
      </c>
      <c r="KR48" s="209">
        <v>0</v>
      </c>
      <c r="KS48" s="209">
        <v>6535.6</v>
      </c>
      <c r="KT48" s="209">
        <v>0</v>
      </c>
      <c r="KU48" s="209">
        <v>0</v>
      </c>
      <c r="KV48" s="209">
        <v>0</v>
      </c>
      <c r="KW48" s="209">
        <v>0</v>
      </c>
      <c r="KX48" s="209">
        <v>0</v>
      </c>
      <c r="KY48" s="209">
        <v>0</v>
      </c>
      <c r="KZ48" s="209">
        <v>0</v>
      </c>
      <c r="LA48" s="209">
        <v>0</v>
      </c>
      <c r="LB48" s="209">
        <v>6535.6</v>
      </c>
      <c r="LC48" s="178">
        <f t="shared" si="202"/>
        <v>0</v>
      </c>
      <c r="LD48" s="210">
        <v>285</v>
      </c>
      <c r="LE48" s="181" t="s">
        <v>276</v>
      </c>
      <c r="LF48" s="64">
        <f t="shared" si="203"/>
        <v>6535.6</v>
      </c>
      <c r="LG48" s="209">
        <v>0</v>
      </c>
      <c r="LH48" s="209">
        <v>3885</v>
      </c>
      <c r="LI48" s="209">
        <v>0</v>
      </c>
      <c r="LJ48" s="209">
        <v>0</v>
      </c>
      <c r="LK48" s="209">
        <v>0</v>
      </c>
      <c r="LL48" s="209">
        <v>0</v>
      </c>
      <c r="LM48" s="209">
        <v>0</v>
      </c>
      <c r="LN48" s="209">
        <v>0</v>
      </c>
      <c r="LO48" s="209">
        <v>0</v>
      </c>
      <c r="LP48" s="209">
        <v>0</v>
      </c>
      <c r="LQ48" s="211">
        <f t="shared" si="102"/>
        <v>3885</v>
      </c>
      <c r="LR48" s="65"/>
      <c r="LS48" s="65"/>
      <c r="LT48" s="65">
        <f t="shared" si="103"/>
        <v>66.631277865957912</v>
      </c>
      <c r="LU48" s="65">
        <f t="shared" si="104"/>
        <v>0</v>
      </c>
      <c r="LV48" s="65"/>
      <c r="LW48" s="65">
        <v>18.510000000000002</v>
      </c>
      <c r="LX48" s="65"/>
      <c r="LY48" s="65">
        <v>5</v>
      </c>
      <c r="LZ48" s="65">
        <f t="shared" si="153"/>
        <v>508.03738317757012</v>
      </c>
      <c r="MA48" s="65"/>
      <c r="MB48" s="64">
        <f t="shared" si="30"/>
        <v>598.178661043528</v>
      </c>
      <c r="MC48" s="66">
        <f t="shared" si="154"/>
        <v>593.54906542056074</v>
      </c>
      <c r="MD48" s="66"/>
      <c r="ME48" s="66">
        <f t="shared" si="106"/>
        <v>178.06471962616823</v>
      </c>
      <c r="MF48" s="67">
        <f t="shared" si="31"/>
        <v>771.61378504672894</v>
      </c>
      <c r="MG48" s="67">
        <f t="shared" si="32"/>
        <v>1369.7924460902568</v>
      </c>
      <c r="MH48" s="68">
        <f t="shared" si="33"/>
        <v>2515.2075539097432</v>
      </c>
      <c r="MI48" s="209">
        <v>0</v>
      </c>
      <c r="MJ48" s="209">
        <v>3092.91</v>
      </c>
      <c r="MK48" s="209">
        <v>0</v>
      </c>
      <c r="ML48" s="209">
        <v>0</v>
      </c>
      <c r="MM48" s="209">
        <v>0</v>
      </c>
      <c r="MN48" s="209">
        <v>0</v>
      </c>
      <c r="MO48" s="209">
        <v>0</v>
      </c>
      <c r="MP48" s="209">
        <v>0</v>
      </c>
      <c r="MQ48" s="209">
        <v>0</v>
      </c>
      <c r="MR48" s="209">
        <v>0</v>
      </c>
      <c r="MS48" s="209">
        <v>3027.64</v>
      </c>
      <c r="MT48" s="178">
        <f t="shared" si="217"/>
        <v>65.269999999999982</v>
      </c>
      <c r="MU48" s="210">
        <v>138</v>
      </c>
      <c r="MV48" s="181" t="s">
        <v>276</v>
      </c>
      <c r="MW48" s="64">
        <f t="shared" si="204"/>
        <v>3092.91</v>
      </c>
      <c r="MX48" s="209">
        <v>0</v>
      </c>
      <c r="MY48" s="209">
        <v>3885</v>
      </c>
      <c r="MZ48" s="209">
        <v>0</v>
      </c>
      <c r="NA48" s="209">
        <v>0</v>
      </c>
      <c r="NB48" s="209">
        <v>0</v>
      </c>
      <c r="NC48" s="209">
        <v>0</v>
      </c>
      <c r="ND48" s="209">
        <v>0</v>
      </c>
      <c r="NE48" s="209">
        <v>0</v>
      </c>
      <c r="NF48" s="209">
        <v>0</v>
      </c>
      <c r="NG48" s="209">
        <v>0</v>
      </c>
      <c r="NH48" s="211">
        <f t="shared" si="109"/>
        <v>3885</v>
      </c>
      <c r="NI48" s="65"/>
      <c r="NJ48" s="65"/>
      <c r="NK48" s="65">
        <f t="shared" si="110"/>
        <v>0</v>
      </c>
      <c r="NL48" s="65">
        <f t="shared" si="111"/>
        <v>1.5764700363034394</v>
      </c>
      <c r="NM48" s="65"/>
      <c r="NN48" s="65">
        <v>18.510000000000002</v>
      </c>
      <c r="NO48" s="65"/>
      <c r="NP48" s="65">
        <v>5</v>
      </c>
      <c r="NQ48" s="65">
        <f t="shared" si="155"/>
        <v>469.67889908256882</v>
      </c>
      <c r="NR48" s="65"/>
      <c r="NS48" s="64">
        <f t="shared" si="205"/>
        <v>494.76536911887229</v>
      </c>
      <c r="NT48" s="66">
        <f t="shared" si="113"/>
        <v>723.04816513761466</v>
      </c>
      <c r="NU48" s="66"/>
      <c r="NV48" s="66">
        <f t="shared" si="114"/>
        <v>216.9144495412844</v>
      </c>
      <c r="NW48" s="67">
        <f t="shared" si="35"/>
        <v>939.96261467889906</v>
      </c>
      <c r="NX48" s="67">
        <f t="shared" si="36"/>
        <v>1434.7279837977712</v>
      </c>
      <c r="NY48" s="68">
        <f t="shared" si="206"/>
        <v>2450.2720162022288</v>
      </c>
      <c r="NZ48" s="209">
        <v>0</v>
      </c>
      <c r="OA48" s="209">
        <v>2897.09</v>
      </c>
      <c r="OB48" s="209">
        <v>0</v>
      </c>
      <c r="OC48" s="209">
        <v>0</v>
      </c>
      <c r="OD48" s="209">
        <v>0</v>
      </c>
      <c r="OE48" s="209">
        <v>0</v>
      </c>
      <c r="OF48" s="209">
        <v>0</v>
      </c>
      <c r="OG48" s="209">
        <v>0</v>
      </c>
      <c r="OH48" s="209">
        <v>0</v>
      </c>
      <c r="OI48" s="209">
        <v>0</v>
      </c>
      <c r="OJ48" s="209">
        <v>2780.19</v>
      </c>
      <c r="OK48" s="178">
        <f t="shared" si="115"/>
        <v>116.90000000000009</v>
      </c>
      <c r="OL48" s="210">
        <v>140</v>
      </c>
      <c r="OM48" s="181" t="s">
        <v>276</v>
      </c>
      <c r="ON48" s="64">
        <f t="shared" si="207"/>
        <v>2897.09</v>
      </c>
      <c r="OO48" s="209">
        <v>0</v>
      </c>
      <c r="OP48" s="209">
        <v>3885</v>
      </c>
      <c r="OQ48" s="209">
        <v>0</v>
      </c>
      <c r="OR48" s="209">
        <v>0</v>
      </c>
      <c r="OS48" s="209">
        <v>0</v>
      </c>
      <c r="OT48" s="209">
        <v>0</v>
      </c>
      <c r="OU48" s="209">
        <v>0</v>
      </c>
      <c r="OV48" s="209">
        <v>0</v>
      </c>
      <c r="OW48" s="209">
        <v>0</v>
      </c>
      <c r="OX48" s="209">
        <v>0</v>
      </c>
      <c r="OY48" s="211">
        <v>3885</v>
      </c>
      <c r="OZ48" s="251"/>
      <c r="PA48" s="65"/>
      <c r="PB48" s="65">
        <f t="shared" si="118"/>
        <v>60.116773473631291</v>
      </c>
      <c r="PC48" s="65">
        <f t="shared" si="119"/>
        <v>3.4276253190937753</v>
      </c>
      <c r="PD48" s="65"/>
      <c r="PE48" s="65">
        <v>18.510000000000002</v>
      </c>
      <c r="PF48" s="65">
        <f t="shared" si="121"/>
        <v>32.880000000000003</v>
      </c>
      <c r="PG48" s="65">
        <v>5</v>
      </c>
      <c r="PH48" s="65">
        <f t="shared" si="156"/>
        <v>495.2049090909091</v>
      </c>
      <c r="PI48" s="65"/>
      <c r="PJ48" s="64">
        <f t="shared" si="38"/>
        <v>615.13930788363416</v>
      </c>
      <c r="PK48" s="66">
        <f t="shared" si="157"/>
        <v>643.25572727272731</v>
      </c>
      <c r="PL48" s="66"/>
      <c r="PM48" s="66">
        <f t="shared" si="122"/>
        <v>192.9767181818182</v>
      </c>
      <c r="PN48" s="67">
        <f t="shared" si="39"/>
        <v>836.23244545454554</v>
      </c>
      <c r="PO48" s="67">
        <f t="shared" si="40"/>
        <v>1451.3717533381796</v>
      </c>
      <c r="PP48" s="68">
        <f t="shared" si="41"/>
        <v>2433.6282466618204</v>
      </c>
      <c r="PQ48" s="209">
        <v>0</v>
      </c>
      <c r="PR48" s="209">
        <v>2752.31</v>
      </c>
      <c r="PS48" s="209">
        <v>0</v>
      </c>
      <c r="PT48" s="209">
        <v>0</v>
      </c>
      <c r="PU48" s="209">
        <v>0</v>
      </c>
      <c r="PV48" s="209">
        <v>0</v>
      </c>
      <c r="PW48" s="209">
        <v>0</v>
      </c>
      <c r="PX48" s="209">
        <v>0</v>
      </c>
      <c r="PY48" s="209">
        <v>0</v>
      </c>
      <c r="PZ48" s="209">
        <v>0</v>
      </c>
      <c r="QA48" s="209">
        <v>2702.87</v>
      </c>
      <c r="QB48" s="178">
        <f t="shared" si="208"/>
        <v>49.440000000000055</v>
      </c>
      <c r="QC48" s="210">
        <v>128</v>
      </c>
      <c r="QD48" s="181" t="s">
        <v>276</v>
      </c>
      <c r="QE48" s="64">
        <f t="shared" si="209"/>
        <v>2752.31</v>
      </c>
      <c r="QF48" s="209">
        <v>0</v>
      </c>
      <c r="QG48" s="209">
        <v>3885</v>
      </c>
      <c r="QH48" s="209">
        <v>0</v>
      </c>
      <c r="QI48" s="209">
        <v>0</v>
      </c>
      <c r="QJ48" s="209">
        <v>0</v>
      </c>
      <c r="QK48" s="209">
        <v>0</v>
      </c>
      <c r="QL48" s="209">
        <v>0</v>
      </c>
      <c r="QM48" s="209">
        <v>0</v>
      </c>
      <c r="QN48" s="209">
        <v>0</v>
      </c>
      <c r="QO48" s="209">
        <v>0</v>
      </c>
      <c r="QP48" s="211">
        <f t="shared" si="125"/>
        <v>3885</v>
      </c>
      <c r="QQ48" s="226"/>
      <c r="QR48" s="65"/>
      <c r="QS48" s="65">
        <f t="shared" si="126"/>
        <v>31.772252848897462</v>
      </c>
      <c r="QT48" s="65">
        <f t="shared" si="127"/>
        <v>0.90215367654780687</v>
      </c>
      <c r="QU48" s="65"/>
      <c r="QV48" s="65">
        <v>18.510000000000002</v>
      </c>
      <c r="QW48" s="65">
        <f t="shared" si="129"/>
        <v>18.861818181818183</v>
      </c>
      <c r="QX48" s="65">
        <v>5</v>
      </c>
      <c r="QY48" s="65">
        <f t="shared" si="158"/>
        <v>428.14772727272725</v>
      </c>
      <c r="QZ48" s="65"/>
      <c r="RA48" s="64">
        <f t="shared" si="210"/>
        <v>503.19395197999069</v>
      </c>
      <c r="RB48" s="66">
        <f t="shared" si="130"/>
        <v>619.2640909090909</v>
      </c>
      <c r="RC48" s="66"/>
      <c r="RD48" s="66">
        <f t="shared" si="131"/>
        <v>185.77922727272727</v>
      </c>
      <c r="RE48" s="67">
        <f t="shared" si="43"/>
        <v>805.04331818181822</v>
      </c>
      <c r="RF48" s="67">
        <f t="shared" si="44"/>
        <v>1308.237270161809</v>
      </c>
      <c r="RG48" s="68">
        <f t="shared" si="45"/>
        <v>2576.7627298381913</v>
      </c>
      <c r="RH48" s="205">
        <v>0</v>
      </c>
      <c r="RI48" s="205">
        <v>2716.49</v>
      </c>
      <c r="RJ48" s="205">
        <v>0</v>
      </c>
      <c r="RK48" s="205">
        <v>0</v>
      </c>
      <c r="RL48" s="205">
        <v>0</v>
      </c>
      <c r="RM48" s="205">
        <v>0</v>
      </c>
      <c r="RN48" s="205">
        <v>0</v>
      </c>
      <c r="RO48" s="205">
        <v>0</v>
      </c>
      <c r="RP48" s="205">
        <v>0</v>
      </c>
      <c r="RQ48" s="205">
        <v>0</v>
      </c>
      <c r="RR48" s="205">
        <v>2613.71</v>
      </c>
      <c r="RS48" s="178">
        <f t="shared" si="211"/>
        <v>102.77999999999975</v>
      </c>
      <c r="RT48" s="206">
        <v>109</v>
      </c>
      <c r="RU48" s="181" t="s">
        <v>276</v>
      </c>
      <c r="RV48" s="64">
        <f t="shared" si="212"/>
        <v>2716.49</v>
      </c>
      <c r="RW48" s="209">
        <v>0</v>
      </c>
      <c r="RX48" s="209">
        <v>3885</v>
      </c>
      <c r="RY48" s="209">
        <v>0</v>
      </c>
      <c r="RZ48" s="209">
        <v>0</v>
      </c>
      <c r="SA48" s="209">
        <v>0</v>
      </c>
      <c r="SB48" s="209">
        <v>0</v>
      </c>
      <c r="SC48" s="209">
        <v>0</v>
      </c>
      <c r="SD48" s="209">
        <v>0</v>
      </c>
      <c r="SE48" s="209">
        <v>0</v>
      </c>
      <c r="SF48" s="209">
        <v>0</v>
      </c>
      <c r="SG48" s="211">
        <v>3885</v>
      </c>
      <c r="SH48" s="226"/>
      <c r="SI48" s="65"/>
      <c r="SJ48" s="65">
        <f t="shared" si="134"/>
        <v>25.684682603987969</v>
      </c>
      <c r="SK48" s="65">
        <f t="shared" si="135"/>
        <v>2.2154506617662468</v>
      </c>
      <c r="SL48" s="65"/>
      <c r="SM48" s="65">
        <v>18.510000000000002</v>
      </c>
      <c r="SN48" s="65">
        <f t="shared" si="137"/>
        <v>495.92920353982299</v>
      </c>
      <c r="SO48" s="65">
        <v>5</v>
      </c>
      <c r="SP48" s="65">
        <f t="shared" si="159"/>
        <v>428.52876106194691</v>
      </c>
      <c r="SQ48" s="65"/>
      <c r="SR48" s="64">
        <f>SUM(SH48:SQ48)</f>
        <v>975.86809786752406</v>
      </c>
      <c r="SS48" s="66">
        <f t="shared" si="160"/>
        <v>596.28469026548669</v>
      </c>
      <c r="ST48" s="66"/>
      <c r="SU48" s="66">
        <f t="shared" si="138"/>
        <v>178.885407079646</v>
      </c>
      <c r="SV48" s="67">
        <f>SUM(SS48:SU48)</f>
        <v>775.17009734513272</v>
      </c>
      <c r="SW48" s="67">
        <f t="shared" si="48"/>
        <v>1751.0381952126568</v>
      </c>
      <c r="SX48" s="68">
        <f t="shared" si="49"/>
        <v>2133.9618047873432</v>
      </c>
      <c r="SY48" s="64">
        <f t="shared" si="139"/>
        <v>43457.039999999986</v>
      </c>
      <c r="SZ48" s="211">
        <f t="shared" si="140"/>
        <v>46620</v>
      </c>
      <c r="TA48" s="67">
        <f t="shared" si="141"/>
        <v>17270.617189277364</v>
      </c>
      <c r="TB48" s="68">
        <f t="shared" si="142"/>
        <v>29349.382810722636</v>
      </c>
      <c r="TC48" s="264"/>
      <c r="TD48" s="265"/>
      <c r="TE48" s="265"/>
    </row>
    <row r="49" spans="1:526">
      <c r="A49" s="173" t="s">
        <v>169</v>
      </c>
      <c r="B49" s="175" t="s">
        <v>170</v>
      </c>
      <c r="C49" s="181" t="s">
        <v>276</v>
      </c>
      <c r="D49" s="176">
        <v>6505.41</v>
      </c>
      <c r="E49" s="176">
        <v>16329.09</v>
      </c>
      <c r="F49" s="176">
        <v>0</v>
      </c>
      <c r="G49" s="176">
        <v>0</v>
      </c>
      <c r="H49" s="176">
        <v>0</v>
      </c>
      <c r="I49" s="176">
        <v>0</v>
      </c>
      <c r="J49" s="176">
        <v>0</v>
      </c>
      <c r="K49" s="176">
        <v>0</v>
      </c>
      <c r="L49" s="176">
        <v>0</v>
      </c>
      <c r="M49" s="176">
        <v>0</v>
      </c>
      <c r="N49" s="178">
        <v>15672.26</v>
      </c>
      <c r="O49" s="178">
        <f t="shared" si="161"/>
        <v>7162.24</v>
      </c>
      <c r="P49" s="181">
        <v>1749</v>
      </c>
      <c r="Q49" s="64">
        <f t="shared" ref="Q49:Q80" si="220">SUM(D49:M49)</f>
        <v>22834.5</v>
      </c>
      <c r="R49" s="178">
        <v>541.51</v>
      </c>
      <c r="S49" s="178">
        <v>1194.44</v>
      </c>
      <c r="T49" s="178">
        <v>0</v>
      </c>
      <c r="U49" s="178">
        <v>0</v>
      </c>
      <c r="V49" s="178">
        <v>0</v>
      </c>
      <c r="W49" s="178">
        <v>0</v>
      </c>
      <c r="X49" s="178">
        <v>0</v>
      </c>
      <c r="Y49" s="178">
        <v>0</v>
      </c>
      <c r="Z49" s="178">
        <v>0</v>
      </c>
      <c r="AA49" s="178">
        <v>0</v>
      </c>
      <c r="AB49" s="64">
        <f t="shared" si="50"/>
        <v>1735.95</v>
      </c>
      <c r="AC49" s="65">
        <v>395.4</v>
      </c>
      <c r="AD49" s="219">
        <v>130</v>
      </c>
      <c r="AE49" s="65">
        <f t="shared" si="51"/>
        <v>170.40131616721771</v>
      </c>
      <c r="AF49" s="65">
        <f t="shared" si="177"/>
        <v>192.04697910820909</v>
      </c>
      <c r="AG49" s="65"/>
      <c r="AH49" s="65">
        <v>18.510000000000002</v>
      </c>
      <c r="AI49" s="65"/>
      <c r="AJ49" s="65">
        <v>5</v>
      </c>
      <c r="AK49" s="65">
        <f t="shared" si="178"/>
        <v>411.38684210526316</v>
      </c>
      <c r="AL49" s="65"/>
      <c r="AM49" s="64">
        <f t="shared" si="2"/>
        <v>1322.74513738069</v>
      </c>
      <c r="AN49" s="66">
        <f t="shared" si="179"/>
        <v>645.10084210526315</v>
      </c>
      <c r="AO49" s="66">
        <v>46.73</v>
      </c>
      <c r="AP49" s="66">
        <f t="shared" si="54"/>
        <v>207.54925263157895</v>
      </c>
      <c r="AQ49" s="67">
        <f t="shared" si="3"/>
        <v>899.38009473684212</v>
      </c>
      <c r="AR49" s="67">
        <f t="shared" si="4"/>
        <v>2222.1252321175321</v>
      </c>
      <c r="AS49" s="68">
        <f t="shared" si="5"/>
        <v>-486.175232117532</v>
      </c>
      <c r="AT49" s="205">
        <v>6785.64</v>
      </c>
      <c r="AU49" s="205">
        <v>16585.080000000002</v>
      </c>
      <c r="AV49" s="205">
        <v>0</v>
      </c>
      <c r="AW49" s="205">
        <v>0</v>
      </c>
      <c r="AX49" s="207">
        <v>0</v>
      </c>
      <c r="AY49" s="207">
        <v>0</v>
      </c>
      <c r="AZ49" s="207">
        <v>0</v>
      </c>
      <c r="BA49" s="207">
        <v>0</v>
      </c>
      <c r="BB49" s="207">
        <v>0</v>
      </c>
      <c r="BC49" s="207">
        <v>0</v>
      </c>
      <c r="BD49" s="209">
        <v>15302.76</v>
      </c>
      <c r="BE49" s="178">
        <f t="shared" si="162"/>
        <v>8067.9600000000009</v>
      </c>
      <c r="BF49" s="208">
        <v>1731</v>
      </c>
      <c r="BG49" s="181" t="s">
        <v>276</v>
      </c>
      <c r="BH49" s="64">
        <f t="shared" si="56"/>
        <v>23370.720000000001</v>
      </c>
      <c r="BI49" s="205">
        <v>564.85</v>
      </c>
      <c r="BJ49" s="205">
        <v>1213.17</v>
      </c>
      <c r="BK49" s="205">
        <v>0</v>
      </c>
      <c r="BL49" s="205">
        <v>0</v>
      </c>
      <c r="BM49" s="205">
        <v>0</v>
      </c>
      <c r="BN49" s="205">
        <v>0</v>
      </c>
      <c r="BO49" s="205">
        <v>0</v>
      </c>
      <c r="BP49" s="205">
        <v>0</v>
      </c>
      <c r="BQ49" s="205">
        <v>0</v>
      </c>
      <c r="BR49" s="205">
        <v>0</v>
      </c>
      <c r="BS49" s="64">
        <f t="shared" si="57"/>
        <v>1778.02</v>
      </c>
      <c r="BT49" s="65">
        <v>395.4</v>
      </c>
      <c r="BU49" s="219">
        <v>130</v>
      </c>
      <c r="BV49" s="65">
        <f t="shared" si="58"/>
        <v>167.83631392860173</v>
      </c>
      <c r="BW49" s="65">
        <f t="shared" si="59"/>
        <v>182.46467655616928</v>
      </c>
      <c r="BX49" s="65"/>
      <c r="BY49" s="65">
        <v>18.510000000000002</v>
      </c>
      <c r="BZ49" s="65"/>
      <c r="CA49" s="65">
        <v>5</v>
      </c>
      <c r="CB49" s="65">
        <f t="shared" si="180"/>
        <v>391.015625</v>
      </c>
      <c r="CC49" s="65"/>
      <c r="CD49" s="64">
        <f t="shared" si="6"/>
        <v>1290.2266154847709</v>
      </c>
      <c r="CE49" s="66">
        <f t="shared" si="61"/>
        <v>665.21208333333334</v>
      </c>
      <c r="CF49" s="66"/>
      <c r="CG49" s="66">
        <f t="shared" si="62"/>
        <v>199.563625</v>
      </c>
      <c r="CH49" s="67">
        <f>SUM(CE49:CG49)</f>
        <v>864.77570833333334</v>
      </c>
      <c r="CI49" s="67">
        <f t="shared" si="8"/>
        <v>2155.0023238181043</v>
      </c>
      <c r="CJ49" s="68">
        <f t="shared" si="9"/>
        <v>-376.98232381810431</v>
      </c>
      <c r="CK49" s="209">
        <v>10713.66</v>
      </c>
      <c r="CL49" s="209">
        <v>17112.45</v>
      </c>
      <c r="CM49" s="209">
        <v>0</v>
      </c>
      <c r="CN49" s="209">
        <v>0</v>
      </c>
      <c r="CO49" s="209">
        <v>0</v>
      </c>
      <c r="CP49" s="209">
        <v>0</v>
      </c>
      <c r="CQ49" s="209">
        <v>0</v>
      </c>
      <c r="CR49" s="209">
        <v>0</v>
      </c>
      <c r="CS49" s="209">
        <v>0</v>
      </c>
      <c r="CT49" s="207">
        <v>0</v>
      </c>
      <c r="CU49" s="209">
        <v>17524.169999999998</v>
      </c>
      <c r="CV49" s="178">
        <f t="shared" si="181"/>
        <v>10301.940000000002</v>
      </c>
      <c r="CW49" s="210">
        <v>1848</v>
      </c>
      <c r="CX49" s="181" t="s">
        <v>276</v>
      </c>
      <c r="CY49" s="64">
        <f t="shared" si="182"/>
        <v>27826.11</v>
      </c>
      <c r="CZ49" s="209">
        <v>891.82</v>
      </c>
      <c r="DA49" s="209">
        <v>1251.74</v>
      </c>
      <c r="DB49" s="209">
        <v>0</v>
      </c>
      <c r="DC49" s="209">
        <v>0</v>
      </c>
      <c r="DD49" s="209">
        <v>0</v>
      </c>
      <c r="DE49" s="209">
        <v>0</v>
      </c>
      <c r="DF49" s="209">
        <v>0</v>
      </c>
      <c r="DG49" s="209">
        <v>0</v>
      </c>
      <c r="DH49" s="209">
        <v>0</v>
      </c>
      <c r="DI49" s="209">
        <v>0</v>
      </c>
      <c r="DJ49" s="211">
        <f t="shared" si="215"/>
        <v>2143.56</v>
      </c>
      <c r="DK49" s="65">
        <v>395.4</v>
      </c>
      <c r="DL49" s="65">
        <v>130</v>
      </c>
      <c r="DM49" s="65">
        <f t="shared" si="66"/>
        <v>190.51221928117886</v>
      </c>
      <c r="DN49" s="65">
        <f t="shared" si="67"/>
        <v>293.05264598685557</v>
      </c>
      <c r="DO49" s="65"/>
      <c r="DP49" s="65">
        <v>18.510000000000002</v>
      </c>
      <c r="DQ49" s="65"/>
      <c r="DR49" s="65">
        <v>5</v>
      </c>
      <c r="DS49" s="65">
        <f t="shared" si="216"/>
        <v>428.469696969697</v>
      </c>
      <c r="DT49" s="65"/>
      <c r="DU49" s="64">
        <f t="shared" si="10"/>
        <v>1460.9445622377314</v>
      </c>
      <c r="DV49" s="66">
        <f t="shared" si="144"/>
        <v>596.35070707070713</v>
      </c>
      <c r="DW49" s="66"/>
      <c r="DX49" s="66">
        <f t="shared" si="68"/>
        <v>178.90521212121214</v>
      </c>
      <c r="DY49" s="67">
        <f t="shared" si="11"/>
        <v>775.25591919191925</v>
      </c>
      <c r="DZ49" s="67">
        <f t="shared" si="12"/>
        <v>2236.2004814296506</v>
      </c>
      <c r="EA49" s="68">
        <f t="shared" si="183"/>
        <v>-92.640481429650663</v>
      </c>
      <c r="EB49" s="209">
        <v>8869.06</v>
      </c>
      <c r="EC49" s="209">
        <v>20504.150000000001</v>
      </c>
      <c r="ED49" s="209">
        <v>0</v>
      </c>
      <c r="EE49" s="209">
        <v>0</v>
      </c>
      <c r="EF49" s="209">
        <v>0</v>
      </c>
      <c r="EG49" s="209">
        <v>0</v>
      </c>
      <c r="EH49" s="209">
        <v>0</v>
      </c>
      <c r="EI49" s="209">
        <v>0</v>
      </c>
      <c r="EJ49" s="209">
        <v>0</v>
      </c>
      <c r="EK49" s="209">
        <v>0</v>
      </c>
      <c r="EL49" s="209">
        <v>19311.18</v>
      </c>
      <c r="EM49" s="178">
        <f t="shared" si="184"/>
        <v>10062.029999999999</v>
      </c>
      <c r="EN49" s="210">
        <v>2153</v>
      </c>
      <c r="EO49" s="181" t="s">
        <v>276</v>
      </c>
      <c r="EP49" s="212">
        <f t="shared" si="70"/>
        <v>29373.21</v>
      </c>
      <c r="EQ49" s="209">
        <v>738.28</v>
      </c>
      <c r="ER49" s="209">
        <v>1499.84</v>
      </c>
      <c r="ES49" s="209">
        <v>0</v>
      </c>
      <c r="ET49" s="209">
        <v>0</v>
      </c>
      <c r="EU49" s="209">
        <v>0</v>
      </c>
      <c r="EV49" s="209">
        <v>0</v>
      </c>
      <c r="EW49" s="209">
        <v>0</v>
      </c>
      <c r="EX49" s="209">
        <v>0</v>
      </c>
      <c r="EY49" s="209">
        <v>0</v>
      </c>
      <c r="EZ49" s="209">
        <v>0</v>
      </c>
      <c r="FA49" s="64">
        <f t="shared" si="185"/>
        <v>2238.12</v>
      </c>
      <c r="FB49" s="65">
        <v>395.4</v>
      </c>
      <c r="FC49" s="65">
        <v>117</v>
      </c>
      <c r="FD49" s="65">
        <f t="shared" si="72"/>
        <v>215.55237364532255</v>
      </c>
      <c r="FE49" s="65">
        <f t="shared" si="73"/>
        <v>261.3737324880949</v>
      </c>
      <c r="FF49" s="65"/>
      <c r="FG49" s="65">
        <v>18.510000000000002</v>
      </c>
      <c r="FH49" s="65">
        <f t="shared" si="75"/>
        <v>140.93333333333334</v>
      </c>
      <c r="FI49" s="65">
        <v>5</v>
      </c>
      <c r="FJ49" s="65">
        <f t="shared" si="145"/>
        <v>424.68019607843132</v>
      </c>
      <c r="FK49" s="65"/>
      <c r="FL49" s="64">
        <f t="shared" si="14"/>
        <v>1578.449635545182</v>
      </c>
      <c r="FM49" s="66">
        <f t="shared" si="146"/>
        <v>664.41901960784321</v>
      </c>
      <c r="FN49" s="66"/>
      <c r="FO49" s="66">
        <f t="shared" si="76"/>
        <v>199.32570588235296</v>
      </c>
      <c r="FP49" s="67">
        <f>SUM(FM49:FO49)</f>
        <v>863.74472549019617</v>
      </c>
      <c r="FQ49" s="67">
        <f t="shared" si="187"/>
        <v>2442.1943610353783</v>
      </c>
      <c r="FR49" s="68">
        <f t="shared" si="188"/>
        <v>-204.07436103537839</v>
      </c>
      <c r="FS49" s="209">
        <v>11991.42</v>
      </c>
      <c r="FT49" s="209">
        <v>25337.7</v>
      </c>
      <c r="FU49" s="209">
        <v>0</v>
      </c>
      <c r="FV49" s="209">
        <v>0</v>
      </c>
      <c r="FW49" s="209">
        <v>0</v>
      </c>
      <c r="FX49" s="209">
        <v>0</v>
      </c>
      <c r="FY49" s="209">
        <v>0</v>
      </c>
      <c r="FZ49" s="209">
        <v>0</v>
      </c>
      <c r="GA49" s="209">
        <v>0</v>
      </c>
      <c r="GB49" s="209">
        <v>0</v>
      </c>
      <c r="GC49" s="209">
        <v>25209.77</v>
      </c>
      <c r="GD49" s="178">
        <f t="shared" si="189"/>
        <v>12119.350000000002</v>
      </c>
      <c r="GE49" s="210">
        <v>2466</v>
      </c>
      <c r="GF49" s="181" t="s">
        <v>276</v>
      </c>
      <c r="GG49" s="64">
        <f t="shared" si="190"/>
        <v>37329.120000000003</v>
      </c>
      <c r="GH49" s="209">
        <v>998.19</v>
      </c>
      <c r="GI49" s="209">
        <v>1853.41</v>
      </c>
      <c r="GJ49" s="209">
        <v>0</v>
      </c>
      <c r="GK49" s="209">
        <v>0</v>
      </c>
      <c r="GL49" s="209">
        <v>0</v>
      </c>
      <c r="GM49" s="209">
        <v>0</v>
      </c>
      <c r="GN49" s="209">
        <v>0</v>
      </c>
      <c r="GO49" s="209">
        <v>0</v>
      </c>
      <c r="GP49" s="209">
        <v>0</v>
      </c>
      <c r="GQ49" s="209">
        <v>0</v>
      </c>
      <c r="GR49" s="211">
        <f t="shared" si="79"/>
        <v>2851.6000000000004</v>
      </c>
      <c r="GS49" s="65">
        <v>395.4</v>
      </c>
      <c r="GT49" s="217">
        <v>117</v>
      </c>
      <c r="GU49" s="65">
        <f t="shared" si="80"/>
        <v>279.35562774406009</v>
      </c>
      <c r="GV49" s="65">
        <f t="shared" si="81"/>
        <v>357.18276871843301</v>
      </c>
      <c r="GW49" s="65"/>
      <c r="GX49" s="65">
        <v>18.510000000000002</v>
      </c>
      <c r="GY49" s="65">
        <f t="shared" si="83"/>
        <v>184.90588235294118</v>
      </c>
      <c r="GZ49" s="65">
        <v>5</v>
      </c>
      <c r="HA49" s="65">
        <f t="shared" si="147"/>
        <v>358.47794117647061</v>
      </c>
      <c r="HB49" s="65"/>
      <c r="HC49" s="64">
        <f t="shared" si="191"/>
        <v>1715.8322199919048</v>
      </c>
      <c r="HD49" s="66">
        <f t="shared" si="148"/>
        <v>866.92019607843133</v>
      </c>
      <c r="HE49" s="66"/>
      <c r="HF49" s="66">
        <f t="shared" si="84"/>
        <v>260.07605882352937</v>
      </c>
      <c r="HG49" s="67">
        <f t="shared" si="19"/>
        <v>1126.9962549019606</v>
      </c>
      <c r="HH49" s="67">
        <f t="shared" si="20"/>
        <v>2842.8284748938654</v>
      </c>
      <c r="HI49" s="68">
        <f t="shared" si="192"/>
        <v>8.7715251061349591</v>
      </c>
      <c r="HJ49" s="205">
        <v>11207.79</v>
      </c>
      <c r="HK49" s="205">
        <v>26995.919999999998</v>
      </c>
      <c r="HL49" s="205">
        <v>0</v>
      </c>
      <c r="HM49" s="205">
        <v>0</v>
      </c>
      <c r="HN49" s="205">
        <v>0</v>
      </c>
      <c r="HO49" s="205">
        <v>0</v>
      </c>
      <c r="HP49" s="205">
        <v>0</v>
      </c>
      <c r="HQ49" s="205">
        <v>0</v>
      </c>
      <c r="HR49" s="205">
        <v>0</v>
      </c>
      <c r="HS49" s="205">
        <v>0</v>
      </c>
      <c r="HT49" s="205">
        <v>24877.93</v>
      </c>
      <c r="HU49" s="178">
        <f t="shared" si="193"/>
        <v>13325.779999999999</v>
      </c>
      <c r="HV49" s="206">
        <v>2617</v>
      </c>
      <c r="HW49" s="181" t="s">
        <v>276</v>
      </c>
      <c r="HX49" s="64">
        <f t="shared" si="194"/>
        <v>38203.71</v>
      </c>
      <c r="HY49" s="205">
        <v>932.96</v>
      </c>
      <c r="HZ49" s="205">
        <v>1974.7</v>
      </c>
      <c r="IA49" s="205">
        <v>0</v>
      </c>
      <c r="IB49" s="205">
        <v>0</v>
      </c>
      <c r="IC49" s="205">
        <v>0</v>
      </c>
      <c r="ID49" s="205">
        <v>0</v>
      </c>
      <c r="IE49" s="205">
        <v>0</v>
      </c>
      <c r="IF49" s="205">
        <v>0</v>
      </c>
      <c r="IG49" s="205">
        <v>0</v>
      </c>
      <c r="IH49" s="205">
        <v>0</v>
      </c>
      <c r="II49" s="214">
        <v>2907.66</v>
      </c>
      <c r="IJ49" s="65">
        <v>395.4</v>
      </c>
      <c r="IK49" s="217">
        <v>117</v>
      </c>
      <c r="IL49" s="65">
        <f t="shared" si="88"/>
        <v>275.5841956456419</v>
      </c>
      <c r="IM49" s="65">
        <f t="shared" si="89"/>
        <v>403.8739946164402</v>
      </c>
      <c r="IN49" s="65"/>
      <c r="IO49" s="65">
        <v>18.510000000000002</v>
      </c>
      <c r="IP49" s="65">
        <f t="shared" si="91"/>
        <v>232.05714285714285</v>
      </c>
      <c r="IQ49" s="65">
        <v>5</v>
      </c>
      <c r="IR49" s="65">
        <f t="shared" si="149"/>
        <v>445.62857142857143</v>
      </c>
      <c r="IS49" s="65"/>
      <c r="IT49" s="64">
        <f t="shared" si="195"/>
        <v>1893.0539045477965</v>
      </c>
      <c r="IU49" s="66">
        <f t="shared" si="150"/>
        <v>538.79476190476191</v>
      </c>
      <c r="IV49" s="66"/>
      <c r="IW49" s="66">
        <f t="shared" si="92"/>
        <v>161.63842857142856</v>
      </c>
      <c r="IX49" s="67">
        <f t="shared" si="196"/>
        <v>700.43319047619048</v>
      </c>
      <c r="IY49" s="67">
        <f t="shared" si="24"/>
        <v>2593.487095023987</v>
      </c>
      <c r="IZ49" s="68">
        <f t="shared" si="197"/>
        <v>314.17290497601289</v>
      </c>
      <c r="JA49" s="209">
        <v>17197.72</v>
      </c>
      <c r="JB49" s="209">
        <v>31728.48</v>
      </c>
      <c r="JC49" s="209">
        <v>0</v>
      </c>
      <c r="JD49" s="209">
        <v>0</v>
      </c>
      <c r="JE49" s="209">
        <v>0</v>
      </c>
      <c r="JF49" s="209">
        <v>0</v>
      </c>
      <c r="JG49" s="209">
        <v>0</v>
      </c>
      <c r="JH49" s="209">
        <v>0</v>
      </c>
      <c r="JI49" s="209">
        <v>0</v>
      </c>
      <c r="JJ49" s="209">
        <v>0</v>
      </c>
      <c r="JK49" s="209">
        <v>37002.79</v>
      </c>
      <c r="JL49" s="178">
        <f t="shared" si="198"/>
        <v>11923.409999999996</v>
      </c>
      <c r="JM49" s="210">
        <v>2901</v>
      </c>
      <c r="JN49" s="181" t="s">
        <v>276</v>
      </c>
      <c r="JO49" s="64">
        <f t="shared" si="199"/>
        <v>48926.2</v>
      </c>
      <c r="JP49" s="209">
        <v>1431.57</v>
      </c>
      <c r="JQ49" s="209">
        <v>2320.88</v>
      </c>
      <c r="JR49" s="209">
        <v>0</v>
      </c>
      <c r="JS49" s="209">
        <v>0</v>
      </c>
      <c r="JT49" s="209">
        <v>0</v>
      </c>
      <c r="JU49" s="209">
        <v>0</v>
      </c>
      <c r="JV49" s="209">
        <v>0</v>
      </c>
      <c r="JW49" s="209">
        <v>0</v>
      </c>
      <c r="JX49" s="209">
        <v>0</v>
      </c>
      <c r="JY49" s="209">
        <v>0</v>
      </c>
      <c r="JZ49" s="211">
        <v>3752.45</v>
      </c>
      <c r="KA49" s="65">
        <v>395.4</v>
      </c>
      <c r="KB49" s="217">
        <v>117</v>
      </c>
      <c r="KC49" s="65">
        <f t="shared" si="96"/>
        <v>746.3717216276824</v>
      </c>
      <c r="KD49" s="65">
        <f t="shared" si="97"/>
        <v>401.47992148549622</v>
      </c>
      <c r="KE49" s="65"/>
      <c r="KF49" s="65">
        <v>18.510000000000002</v>
      </c>
      <c r="KG49" s="65"/>
      <c r="KH49" s="65">
        <v>5</v>
      </c>
      <c r="KI49" s="65">
        <f t="shared" si="151"/>
        <v>543.39953271028037</v>
      </c>
      <c r="KJ49" s="65"/>
      <c r="KK49" s="64">
        <f t="shared" si="200"/>
        <v>2227.161175823459</v>
      </c>
      <c r="KL49" s="66">
        <f t="shared" si="152"/>
        <v>497.32093457943921</v>
      </c>
      <c r="KM49" s="66"/>
      <c r="KN49" s="66">
        <f t="shared" si="99"/>
        <v>149.19628037383177</v>
      </c>
      <c r="KO49" s="67">
        <f t="shared" si="27"/>
        <v>646.51721495327092</v>
      </c>
      <c r="KP49" s="67">
        <f t="shared" si="28"/>
        <v>2873.6783907767299</v>
      </c>
      <c r="KQ49" s="68">
        <f t="shared" si="201"/>
        <v>878.77160922326993</v>
      </c>
      <c r="KR49" s="209">
        <v>10688.51</v>
      </c>
      <c r="KS49" s="209">
        <v>23383.3</v>
      </c>
      <c r="KT49" s="209">
        <v>0</v>
      </c>
      <c r="KU49" s="209">
        <v>0</v>
      </c>
      <c r="KV49" s="209">
        <v>0</v>
      </c>
      <c r="KW49" s="209">
        <v>0</v>
      </c>
      <c r="KX49" s="209">
        <v>0</v>
      </c>
      <c r="KY49" s="209">
        <v>0</v>
      </c>
      <c r="KZ49" s="209">
        <v>0</v>
      </c>
      <c r="LA49" s="209">
        <v>0</v>
      </c>
      <c r="LB49" s="209">
        <v>26372.87</v>
      </c>
      <c r="LC49" s="178">
        <f t="shared" si="202"/>
        <v>7698.9399999999987</v>
      </c>
      <c r="LD49" s="210">
        <v>2035</v>
      </c>
      <c r="LE49" s="181" t="s">
        <v>276</v>
      </c>
      <c r="LF49" s="64">
        <f t="shared" si="203"/>
        <v>34071.81</v>
      </c>
      <c r="LG49" s="209">
        <v>889.73</v>
      </c>
      <c r="LH49" s="209">
        <v>1710.44</v>
      </c>
      <c r="LI49" s="209">
        <v>0</v>
      </c>
      <c r="LJ49" s="209">
        <v>0</v>
      </c>
      <c r="LK49" s="209">
        <v>0</v>
      </c>
      <c r="LL49" s="209">
        <v>0</v>
      </c>
      <c r="LM49" s="209">
        <v>0</v>
      </c>
      <c r="LN49" s="209">
        <v>0</v>
      </c>
      <c r="LO49" s="209">
        <v>0</v>
      </c>
      <c r="LP49" s="209">
        <v>0</v>
      </c>
      <c r="LQ49" s="211">
        <f t="shared" si="102"/>
        <v>2600.17</v>
      </c>
      <c r="LR49" s="230">
        <v>1495</v>
      </c>
      <c r="LS49" s="240">
        <v>117</v>
      </c>
      <c r="LT49" s="65">
        <f t="shared" si="103"/>
        <v>268.87478258962989</v>
      </c>
      <c r="LU49" s="65">
        <f t="shared" si="104"/>
        <v>229.2139306151939</v>
      </c>
      <c r="LV49" s="65"/>
      <c r="LW49" s="65">
        <v>18.510000000000002</v>
      </c>
      <c r="LX49" s="65"/>
      <c r="LY49" s="65">
        <v>5</v>
      </c>
      <c r="LZ49" s="65">
        <f t="shared" si="153"/>
        <v>508.03738317757012</v>
      </c>
      <c r="MA49" s="65"/>
      <c r="MB49" s="64">
        <f t="shared" si="30"/>
        <v>2641.636096382394</v>
      </c>
      <c r="MC49" s="66">
        <f t="shared" si="154"/>
        <v>593.54906542056074</v>
      </c>
      <c r="MD49" s="66"/>
      <c r="ME49" s="66">
        <f t="shared" si="106"/>
        <v>178.06471962616823</v>
      </c>
      <c r="MF49" s="67">
        <f t="shared" si="31"/>
        <v>771.61378504672894</v>
      </c>
      <c r="MG49" s="67">
        <f t="shared" si="32"/>
        <v>3413.249881429123</v>
      </c>
      <c r="MH49" s="68">
        <f t="shared" si="33"/>
        <v>-813.07988142912291</v>
      </c>
      <c r="MI49" s="209">
        <v>8401.25</v>
      </c>
      <c r="MJ49" s="209">
        <v>22372.85</v>
      </c>
      <c r="MK49" s="209">
        <v>0</v>
      </c>
      <c r="ML49" s="209">
        <v>0</v>
      </c>
      <c r="MM49" s="209">
        <v>0</v>
      </c>
      <c r="MN49" s="209">
        <v>0</v>
      </c>
      <c r="MO49" s="209">
        <v>0</v>
      </c>
      <c r="MP49" s="209">
        <v>0</v>
      </c>
      <c r="MQ49" s="209">
        <v>0</v>
      </c>
      <c r="MR49" s="209">
        <v>0</v>
      </c>
      <c r="MS49" s="209">
        <v>21427.919999999998</v>
      </c>
      <c r="MT49" s="178">
        <f t="shared" si="217"/>
        <v>9346.18</v>
      </c>
      <c r="MU49" s="210">
        <v>2124</v>
      </c>
      <c r="MV49" s="181" t="s">
        <v>276</v>
      </c>
      <c r="MW49" s="64">
        <f t="shared" si="204"/>
        <v>30774.1</v>
      </c>
      <c r="MX49" s="209">
        <v>699.33</v>
      </c>
      <c r="MY49" s="209">
        <v>1636.53</v>
      </c>
      <c r="MZ49" s="209">
        <v>0</v>
      </c>
      <c r="NA49" s="209">
        <v>0</v>
      </c>
      <c r="NB49" s="209">
        <v>0</v>
      </c>
      <c r="NC49" s="209">
        <v>0</v>
      </c>
      <c r="ND49" s="209">
        <v>0</v>
      </c>
      <c r="NE49" s="209">
        <v>0</v>
      </c>
      <c r="NF49" s="209">
        <v>0</v>
      </c>
      <c r="NG49" s="209">
        <v>0</v>
      </c>
      <c r="NH49" s="211">
        <f t="shared" si="109"/>
        <v>2335.86</v>
      </c>
      <c r="NI49" s="227">
        <v>440.48</v>
      </c>
      <c r="NJ49" s="241">
        <v>117</v>
      </c>
      <c r="NK49" s="65">
        <f t="shared" si="110"/>
        <v>0</v>
      </c>
      <c r="NL49" s="65">
        <f t="shared" si="111"/>
        <v>225.73881911902072</v>
      </c>
      <c r="NM49" s="65"/>
      <c r="NN49" s="65">
        <v>18.510000000000002</v>
      </c>
      <c r="NO49" s="65"/>
      <c r="NP49" s="65">
        <v>5</v>
      </c>
      <c r="NQ49" s="65">
        <f t="shared" si="155"/>
        <v>469.67889908256882</v>
      </c>
      <c r="NR49" s="65"/>
      <c r="NS49" s="64">
        <f t="shared" si="205"/>
        <v>1276.4077182015894</v>
      </c>
      <c r="NT49" s="66">
        <f t="shared" si="113"/>
        <v>723.04816513761466</v>
      </c>
      <c r="NU49" s="66"/>
      <c r="NV49" s="66">
        <f t="shared" si="114"/>
        <v>216.9144495412844</v>
      </c>
      <c r="NW49" s="67">
        <f t="shared" si="35"/>
        <v>939.96261467889906</v>
      </c>
      <c r="NX49" s="67">
        <f t="shared" si="36"/>
        <v>2216.3703328804886</v>
      </c>
      <c r="NY49" s="68">
        <f t="shared" si="206"/>
        <v>119.48966711951152</v>
      </c>
      <c r="NZ49" s="209">
        <v>7265.91</v>
      </c>
      <c r="OA49" s="209">
        <v>20213.59</v>
      </c>
      <c r="OB49" s="209">
        <v>0</v>
      </c>
      <c r="OC49" s="209">
        <v>0</v>
      </c>
      <c r="OD49" s="209">
        <v>0</v>
      </c>
      <c r="OE49" s="209">
        <v>0</v>
      </c>
      <c r="OF49" s="209">
        <v>0</v>
      </c>
      <c r="OG49" s="209">
        <v>0</v>
      </c>
      <c r="OH49" s="209">
        <v>0</v>
      </c>
      <c r="OI49" s="209">
        <v>0</v>
      </c>
      <c r="OJ49" s="209">
        <v>18251.13</v>
      </c>
      <c r="OK49" s="178">
        <f t="shared" si="115"/>
        <v>9228.369999999999</v>
      </c>
      <c r="OL49" s="210">
        <v>1988</v>
      </c>
      <c r="OM49" s="181" t="s">
        <v>276</v>
      </c>
      <c r="ON49" s="64">
        <f t="shared" si="207"/>
        <v>27479.5</v>
      </c>
      <c r="OO49" s="209">
        <v>604.83000000000004</v>
      </c>
      <c r="OP49" s="209">
        <v>1478.59</v>
      </c>
      <c r="OQ49" s="209">
        <v>0</v>
      </c>
      <c r="OR49" s="209">
        <v>0</v>
      </c>
      <c r="OS49" s="209">
        <v>0</v>
      </c>
      <c r="OT49" s="209">
        <v>0</v>
      </c>
      <c r="OU49" s="209">
        <v>0</v>
      </c>
      <c r="OV49" s="209">
        <v>0</v>
      </c>
      <c r="OW49" s="209">
        <v>0</v>
      </c>
      <c r="OX49" s="209">
        <v>0</v>
      </c>
      <c r="OY49" s="211">
        <v>2083.42</v>
      </c>
      <c r="OZ49" s="250">
        <v>1495</v>
      </c>
      <c r="PA49" s="241">
        <v>117</v>
      </c>
      <c r="PB49" s="65">
        <f t="shared" si="118"/>
        <v>394.64894408216571</v>
      </c>
      <c r="PC49" s="65">
        <f t="shared" si="119"/>
        <v>270.58506985428056</v>
      </c>
      <c r="PD49" s="65"/>
      <c r="PE49" s="65">
        <v>18.510000000000002</v>
      </c>
      <c r="PF49" s="65">
        <f t="shared" si="121"/>
        <v>32.880000000000003</v>
      </c>
      <c r="PG49" s="65">
        <v>5</v>
      </c>
      <c r="PH49" s="65">
        <f t="shared" si="156"/>
        <v>495.2049090909091</v>
      </c>
      <c r="PI49" s="65"/>
      <c r="PJ49" s="64">
        <f t="shared" si="38"/>
        <v>2828.8289230273554</v>
      </c>
      <c r="PK49" s="66">
        <f t="shared" si="157"/>
        <v>643.25572727272731</v>
      </c>
      <c r="PL49" s="66"/>
      <c r="PM49" s="66">
        <f t="shared" si="122"/>
        <v>192.9767181818182</v>
      </c>
      <c r="PN49" s="67">
        <f t="shared" si="39"/>
        <v>836.23244545454554</v>
      </c>
      <c r="PO49" s="67">
        <f t="shared" si="40"/>
        <v>3665.0613684819009</v>
      </c>
      <c r="PP49" s="68">
        <f t="shared" si="41"/>
        <v>-1581.6413684819008</v>
      </c>
      <c r="PQ49" s="209">
        <v>6713.76</v>
      </c>
      <c r="PR49" s="209">
        <v>18562.900000000001</v>
      </c>
      <c r="PS49" s="209">
        <v>0</v>
      </c>
      <c r="PT49" s="209">
        <v>0</v>
      </c>
      <c r="PU49" s="209">
        <v>0</v>
      </c>
      <c r="PV49" s="209">
        <v>0</v>
      </c>
      <c r="PW49" s="209">
        <v>0</v>
      </c>
      <c r="PX49" s="209">
        <v>0</v>
      </c>
      <c r="PY49" s="209">
        <v>0</v>
      </c>
      <c r="PZ49" s="209">
        <v>0</v>
      </c>
      <c r="QA49" s="209">
        <v>16223.24</v>
      </c>
      <c r="QB49" s="178">
        <f t="shared" si="208"/>
        <v>9053.4200000000037</v>
      </c>
      <c r="QC49" s="210">
        <v>1820</v>
      </c>
      <c r="QD49" s="181" t="s">
        <v>276</v>
      </c>
      <c r="QE49" s="64">
        <f t="shared" si="209"/>
        <v>25276.660000000003</v>
      </c>
      <c r="QF49" s="209">
        <v>558.85</v>
      </c>
      <c r="QG49" s="209">
        <v>1357.84</v>
      </c>
      <c r="QH49" s="209">
        <v>0</v>
      </c>
      <c r="QI49" s="209">
        <v>0</v>
      </c>
      <c r="QJ49" s="209">
        <v>0</v>
      </c>
      <c r="QK49" s="209">
        <v>0</v>
      </c>
      <c r="QL49" s="209">
        <v>0</v>
      </c>
      <c r="QM49" s="209">
        <v>0</v>
      </c>
      <c r="QN49" s="209">
        <v>0</v>
      </c>
      <c r="QO49" s="209">
        <v>0</v>
      </c>
      <c r="QP49" s="211">
        <f t="shared" si="125"/>
        <v>1916.69</v>
      </c>
      <c r="QQ49" s="250">
        <v>1495</v>
      </c>
      <c r="QR49" s="241">
        <v>117</v>
      </c>
      <c r="QS49" s="65">
        <f t="shared" si="126"/>
        <v>190.7042822290185</v>
      </c>
      <c r="QT49" s="65">
        <f t="shared" si="127"/>
        <v>165.20178273324109</v>
      </c>
      <c r="QU49" s="65"/>
      <c r="QV49" s="65">
        <v>18.510000000000002</v>
      </c>
      <c r="QW49" s="65">
        <f t="shared" si="129"/>
        <v>18.861818181818183</v>
      </c>
      <c r="QX49" s="65">
        <v>5</v>
      </c>
      <c r="QY49" s="65">
        <f t="shared" si="158"/>
        <v>428.14772727272725</v>
      </c>
      <c r="QZ49" s="65"/>
      <c r="RA49" s="64">
        <f t="shared" si="210"/>
        <v>2438.4256104168048</v>
      </c>
      <c r="RB49" s="66">
        <f t="shared" si="130"/>
        <v>619.2640909090909</v>
      </c>
      <c r="RC49" s="66"/>
      <c r="RD49" s="66">
        <f t="shared" si="131"/>
        <v>185.77922727272727</v>
      </c>
      <c r="RE49" s="67">
        <f t="shared" si="43"/>
        <v>805.04331818181822</v>
      </c>
      <c r="RF49" s="67">
        <f t="shared" si="44"/>
        <v>3243.4689285986233</v>
      </c>
      <c r="RG49" s="68">
        <f t="shared" si="45"/>
        <v>-1326.7789285986232</v>
      </c>
      <c r="RH49" s="205">
        <v>8730.9599999999991</v>
      </c>
      <c r="RI49" s="205">
        <v>19502.02</v>
      </c>
      <c r="RJ49" s="205">
        <v>0</v>
      </c>
      <c r="RK49" s="205">
        <v>0</v>
      </c>
      <c r="RL49" s="205">
        <v>0</v>
      </c>
      <c r="RM49" s="205">
        <v>0</v>
      </c>
      <c r="RN49" s="205">
        <v>0</v>
      </c>
      <c r="RO49" s="205">
        <v>0</v>
      </c>
      <c r="RP49" s="205">
        <v>0</v>
      </c>
      <c r="RQ49" s="205">
        <v>0</v>
      </c>
      <c r="RR49" s="205">
        <v>18877.77</v>
      </c>
      <c r="RS49" s="178">
        <f t="shared" si="211"/>
        <v>9355.2099999999991</v>
      </c>
      <c r="RT49" s="206">
        <v>1956</v>
      </c>
      <c r="RU49" s="181" t="s">
        <v>276</v>
      </c>
      <c r="RV49" s="64">
        <f t="shared" si="212"/>
        <v>28232.98</v>
      </c>
      <c r="RW49" s="209">
        <v>726.77</v>
      </c>
      <c r="RX49" s="209">
        <v>1426.54</v>
      </c>
      <c r="RY49" s="209">
        <v>0</v>
      </c>
      <c r="RZ49" s="209">
        <v>0</v>
      </c>
      <c r="SA49" s="209">
        <v>0</v>
      </c>
      <c r="SB49" s="209">
        <v>0</v>
      </c>
      <c r="SC49" s="209">
        <v>0</v>
      </c>
      <c r="SD49" s="209">
        <v>0</v>
      </c>
      <c r="SE49" s="209">
        <v>0</v>
      </c>
      <c r="SF49" s="209">
        <v>0</v>
      </c>
      <c r="SG49" s="211">
        <v>2153.31</v>
      </c>
      <c r="SH49" s="250">
        <v>1495</v>
      </c>
      <c r="SI49" s="241">
        <v>117</v>
      </c>
      <c r="SJ49" s="65">
        <f t="shared" si="134"/>
        <v>185.51007216603449</v>
      </c>
      <c r="SK49" s="65">
        <f t="shared" si="135"/>
        <v>201.65407847307122</v>
      </c>
      <c r="SL49" s="65"/>
      <c r="SM49" s="65">
        <v>18.510000000000002</v>
      </c>
      <c r="SN49" s="65">
        <f t="shared" si="137"/>
        <v>495.92920353982299</v>
      </c>
      <c r="SO49" s="65">
        <v>5</v>
      </c>
      <c r="SP49" s="65">
        <f t="shared" si="159"/>
        <v>428.52876106194691</v>
      </c>
      <c r="SQ49" s="65"/>
      <c r="SR49" s="64">
        <f>SUM(SH49:SQ49)</f>
        <v>2947.1321152408755</v>
      </c>
      <c r="SS49" s="66">
        <f t="shared" si="160"/>
        <v>596.28469026548669</v>
      </c>
      <c r="ST49" s="66"/>
      <c r="SU49" s="66">
        <f t="shared" si="138"/>
        <v>178.885407079646</v>
      </c>
      <c r="SV49" s="67">
        <f>SUM(SS49:SU49)</f>
        <v>775.17009734513272</v>
      </c>
      <c r="SW49" s="67">
        <f t="shared" si="48"/>
        <v>3722.302212586008</v>
      </c>
      <c r="SX49" s="68">
        <f t="shared" si="49"/>
        <v>-1568.992212586008</v>
      </c>
      <c r="SY49" s="64">
        <f t="shared" si="139"/>
        <v>373698.62</v>
      </c>
      <c r="SZ49" s="211">
        <f t="shared" si="140"/>
        <v>28496.809999999998</v>
      </c>
      <c r="TA49" s="67">
        <f t="shared" si="141"/>
        <v>33625.969083071395</v>
      </c>
      <c r="TB49" s="68">
        <f t="shared" si="142"/>
        <v>-5129.1590830713976</v>
      </c>
      <c r="TC49" s="264"/>
      <c r="TD49" s="265"/>
      <c r="TE49" s="265" t="s">
        <v>514</v>
      </c>
    </row>
    <row r="50" spans="1:526">
      <c r="A50" s="173" t="s">
        <v>171</v>
      </c>
      <c r="B50" s="175" t="s">
        <v>172</v>
      </c>
      <c r="C50" s="181" t="s">
        <v>276</v>
      </c>
      <c r="D50" s="176">
        <v>0</v>
      </c>
      <c r="E50" s="176">
        <v>1077.67</v>
      </c>
      <c r="F50" s="176">
        <v>0</v>
      </c>
      <c r="G50" s="176">
        <v>0</v>
      </c>
      <c r="H50" s="176">
        <v>0</v>
      </c>
      <c r="I50" s="176">
        <v>0</v>
      </c>
      <c r="J50" s="176">
        <v>0</v>
      </c>
      <c r="K50" s="176">
        <v>0</v>
      </c>
      <c r="L50" s="176">
        <v>0</v>
      </c>
      <c r="M50" s="176">
        <v>0</v>
      </c>
      <c r="N50" s="178">
        <v>1077.67</v>
      </c>
      <c r="O50" s="178">
        <f t="shared" si="161"/>
        <v>0</v>
      </c>
      <c r="P50" s="181">
        <v>84</v>
      </c>
      <c r="Q50" s="64">
        <f t="shared" si="220"/>
        <v>1077.67</v>
      </c>
      <c r="R50" s="178">
        <v>0</v>
      </c>
      <c r="S50" s="178">
        <v>3885</v>
      </c>
      <c r="T50" s="178">
        <v>0</v>
      </c>
      <c r="U50" s="178">
        <v>0</v>
      </c>
      <c r="V50" s="178">
        <v>0</v>
      </c>
      <c r="W50" s="178">
        <v>0</v>
      </c>
      <c r="X50" s="178">
        <v>0</v>
      </c>
      <c r="Y50" s="178">
        <v>0</v>
      </c>
      <c r="Z50" s="178">
        <v>0</v>
      </c>
      <c r="AA50" s="178">
        <v>0</v>
      </c>
      <c r="AB50" s="64">
        <f t="shared" si="50"/>
        <v>3885</v>
      </c>
      <c r="AC50" s="65">
        <v>395.4</v>
      </c>
      <c r="AD50" s="219">
        <v>199</v>
      </c>
      <c r="AE50" s="65">
        <f t="shared" si="51"/>
        <v>11.717288150778861</v>
      </c>
      <c r="AF50" s="65">
        <f t="shared" si="177"/>
        <v>0</v>
      </c>
      <c r="AG50" s="65"/>
      <c r="AH50" s="65">
        <v>18.510000000000002</v>
      </c>
      <c r="AI50" s="65"/>
      <c r="AJ50" s="65">
        <v>5</v>
      </c>
      <c r="AK50" s="65">
        <f t="shared" si="178"/>
        <v>411.38684210526316</v>
      </c>
      <c r="AL50" s="65"/>
      <c r="AM50" s="64">
        <f t="shared" si="2"/>
        <v>1041.0141302560419</v>
      </c>
      <c r="AN50" s="66">
        <f t="shared" si="179"/>
        <v>645.10084210526315</v>
      </c>
      <c r="AO50" s="66">
        <v>46.73</v>
      </c>
      <c r="AP50" s="66">
        <f t="shared" si="54"/>
        <v>207.54925263157895</v>
      </c>
      <c r="AQ50" s="67">
        <f t="shared" si="3"/>
        <v>899.38009473684212</v>
      </c>
      <c r="AR50" s="67">
        <f t="shared" si="4"/>
        <v>1940.3942249928841</v>
      </c>
      <c r="AS50" s="68">
        <f t="shared" si="5"/>
        <v>1944.6057750071159</v>
      </c>
      <c r="AT50" s="205">
        <v>0</v>
      </c>
      <c r="AU50" s="205">
        <v>632.29</v>
      </c>
      <c r="AV50" s="205">
        <v>0</v>
      </c>
      <c r="AW50" s="205">
        <v>0</v>
      </c>
      <c r="AX50" s="207">
        <v>0</v>
      </c>
      <c r="AY50" s="207">
        <v>0</v>
      </c>
      <c r="AZ50" s="207">
        <v>0</v>
      </c>
      <c r="BA50" s="207">
        <v>0</v>
      </c>
      <c r="BB50" s="207">
        <v>0</v>
      </c>
      <c r="BC50" s="207">
        <v>0</v>
      </c>
      <c r="BD50" s="209">
        <v>632.29</v>
      </c>
      <c r="BE50" s="178">
        <f t="shared" si="162"/>
        <v>0</v>
      </c>
      <c r="BF50" s="208">
        <v>60</v>
      </c>
      <c r="BG50" s="181" t="s">
        <v>276</v>
      </c>
      <c r="BH50" s="64">
        <f t="shared" si="56"/>
        <v>632.29</v>
      </c>
      <c r="BI50" s="205">
        <v>0</v>
      </c>
      <c r="BJ50" s="205">
        <v>3885</v>
      </c>
      <c r="BK50" s="205">
        <v>0</v>
      </c>
      <c r="BL50" s="205">
        <v>0</v>
      </c>
      <c r="BM50" s="205">
        <v>0</v>
      </c>
      <c r="BN50" s="205">
        <v>0</v>
      </c>
      <c r="BO50" s="205">
        <v>0</v>
      </c>
      <c r="BP50" s="205">
        <v>0</v>
      </c>
      <c r="BQ50" s="205">
        <v>0</v>
      </c>
      <c r="BR50" s="205">
        <v>0</v>
      </c>
      <c r="BS50" s="64">
        <f t="shared" si="57"/>
        <v>3885</v>
      </c>
      <c r="BT50" s="65">
        <v>395.4</v>
      </c>
      <c r="BU50" s="219">
        <v>199</v>
      </c>
      <c r="BV50" s="65">
        <f t="shared" si="58"/>
        <v>6.9347766634199033</v>
      </c>
      <c r="BW50" s="65">
        <f t="shared" si="59"/>
        <v>0</v>
      </c>
      <c r="BX50" s="65"/>
      <c r="BY50" s="65">
        <v>18.510000000000002</v>
      </c>
      <c r="BZ50" s="65"/>
      <c r="CA50" s="65">
        <v>5</v>
      </c>
      <c r="CB50" s="65">
        <f t="shared" si="180"/>
        <v>391.015625</v>
      </c>
      <c r="CC50" s="65"/>
      <c r="CD50" s="64">
        <f t="shared" si="6"/>
        <v>1015.8604016634199</v>
      </c>
      <c r="CE50" s="66">
        <f t="shared" si="61"/>
        <v>665.21208333333334</v>
      </c>
      <c r="CF50" s="66"/>
      <c r="CG50" s="66">
        <f t="shared" si="62"/>
        <v>199.563625</v>
      </c>
      <c r="CH50" s="67">
        <f>SUM(CE50:CG50)</f>
        <v>864.77570833333334</v>
      </c>
      <c r="CI50" s="67">
        <f t="shared" si="8"/>
        <v>1880.6361099967532</v>
      </c>
      <c r="CJ50" s="68">
        <f t="shared" si="9"/>
        <v>2004.3638900032468</v>
      </c>
      <c r="CK50" s="209">
        <v>351.9</v>
      </c>
      <c r="CL50" s="209">
        <v>1501.75</v>
      </c>
      <c r="CM50" s="209">
        <v>0</v>
      </c>
      <c r="CN50" s="209">
        <v>0</v>
      </c>
      <c r="CO50" s="209">
        <v>0</v>
      </c>
      <c r="CP50" s="209">
        <v>0</v>
      </c>
      <c r="CQ50" s="209">
        <v>0</v>
      </c>
      <c r="CR50" s="209">
        <v>0</v>
      </c>
      <c r="CS50" s="209">
        <v>0</v>
      </c>
      <c r="CT50" s="207">
        <v>0</v>
      </c>
      <c r="CU50" s="209">
        <v>1853.65</v>
      </c>
      <c r="CV50" s="178">
        <f t="shared" si="181"/>
        <v>0</v>
      </c>
      <c r="CW50" s="210">
        <v>154</v>
      </c>
      <c r="CX50" s="181" t="s">
        <v>276</v>
      </c>
      <c r="CY50" s="64">
        <f t="shared" si="182"/>
        <v>1853.65</v>
      </c>
      <c r="CZ50" s="209">
        <v>0</v>
      </c>
      <c r="DA50" s="209">
        <v>3885</v>
      </c>
      <c r="DB50" s="209">
        <v>0</v>
      </c>
      <c r="DC50" s="209">
        <v>0</v>
      </c>
      <c r="DD50" s="209">
        <v>0</v>
      </c>
      <c r="DE50" s="209">
        <v>0</v>
      </c>
      <c r="DF50" s="209">
        <v>0</v>
      </c>
      <c r="DG50" s="209">
        <v>0</v>
      </c>
      <c r="DH50" s="209">
        <v>0</v>
      </c>
      <c r="DI50" s="209">
        <v>0</v>
      </c>
      <c r="DJ50" s="211">
        <f t="shared" si="215"/>
        <v>3885</v>
      </c>
      <c r="DK50" s="65">
        <v>395.4</v>
      </c>
      <c r="DL50" s="65">
        <v>199</v>
      </c>
      <c r="DM50" s="65">
        <f t="shared" si="66"/>
        <v>20.151766119054841</v>
      </c>
      <c r="DN50" s="65">
        <f t="shared" si="67"/>
        <v>0</v>
      </c>
      <c r="DO50" s="65"/>
      <c r="DP50" s="65">
        <v>18.510000000000002</v>
      </c>
      <c r="DQ50" s="65"/>
      <c r="DR50" s="65">
        <v>5</v>
      </c>
      <c r="DS50" s="65">
        <f t="shared" si="216"/>
        <v>428.469696969697</v>
      </c>
      <c r="DT50" s="65"/>
      <c r="DU50" s="64">
        <f t="shared" si="10"/>
        <v>1066.5314630887519</v>
      </c>
      <c r="DV50" s="66">
        <f t="shared" si="144"/>
        <v>596.35070707070713</v>
      </c>
      <c r="DW50" s="66"/>
      <c r="DX50" s="66">
        <f t="shared" si="68"/>
        <v>178.90521212121214</v>
      </c>
      <c r="DY50" s="67">
        <f t="shared" si="11"/>
        <v>775.25591919191925</v>
      </c>
      <c r="DZ50" s="67">
        <f t="shared" si="12"/>
        <v>1841.7873822806712</v>
      </c>
      <c r="EA50" s="68">
        <f t="shared" si="183"/>
        <v>2043.2126177193288</v>
      </c>
      <c r="EB50" s="209">
        <v>0</v>
      </c>
      <c r="EC50" s="209">
        <v>2130.48</v>
      </c>
      <c r="ED50" s="209">
        <v>0</v>
      </c>
      <c r="EE50" s="209">
        <v>0</v>
      </c>
      <c r="EF50" s="209">
        <v>0</v>
      </c>
      <c r="EG50" s="209">
        <v>0</v>
      </c>
      <c r="EH50" s="209">
        <v>0</v>
      </c>
      <c r="EI50" s="209">
        <v>0</v>
      </c>
      <c r="EJ50" s="209">
        <v>0</v>
      </c>
      <c r="EK50" s="209">
        <v>0</v>
      </c>
      <c r="EL50" s="209">
        <v>2130.48</v>
      </c>
      <c r="EM50" s="178">
        <f t="shared" si="184"/>
        <v>0</v>
      </c>
      <c r="EN50" s="210">
        <v>162</v>
      </c>
      <c r="EO50" s="181" t="s">
        <v>276</v>
      </c>
      <c r="EP50" s="212">
        <f t="shared" si="70"/>
        <v>2130.48</v>
      </c>
      <c r="EQ50" s="209">
        <v>0</v>
      </c>
      <c r="ER50" s="209">
        <v>3885</v>
      </c>
      <c r="ES50" s="209">
        <v>0</v>
      </c>
      <c r="ET50" s="209">
        <v>0</v>
      </c>
      <c r="EU50" s="209">
        <v>0</v>
      </c>
      <c r="EV50" s="209">
        <v>0</v>
      </c>
      <c r="EW50" s="209">
        <v>0</v>
      </c>
      <c r="EX50" s="209">
        <v>0</v>
      </c>
      <c r="EY50" s="209">
        <v>0</v>
      </c>
      <c r="EZ50" s="209">
        <v>0</v>
      </c>
      <c r="FA50" s="64">
        <f t="shared" si="185"/>
        <v>3885</v>
      </c>
      <c r="FB50" s="65">
        <v>395.4</v>
      </c>
      <c r="FC50" s="65">
        <v>141</v>
      </c>
      <c r="FD50" s="65">
        <f t="shared" si="72"/>
        <v>23.780526151373806</v>
      </c>
      <c r="FE50" s="65">
        <f t="shared" si="73"/>
        <v>0</v>
      </c>
      <c r="FF50" s="65"/>
      <c r="FG50" s="65">
        <v>18.510000000000002</v>
      </c>
      <c r="FH50" s="65">
        <f t="shared" si="75"/>
        <v>140.93333333333334</v>
      </c>
      <c r="FI50" s="65">
        <v>5</v>
      </c>
      <c r="FJ50" s="65">
        <f t="shared" si="145"/>
        <v>424.68019607843132</v>
      </c>
      <c r="FK50" s="65"/>
      <c r="FL50" s="64">
        <f t="shared" si="14"/>
        <v>1149.3040555631383</v>
      </c>
      <c r="FM50" s="66">
        <f t="shared" si="146"/>
        <v>664.41901960784321</v>
      </c>
      <c r="FN50" s="66"/>
      <c r="FO50" s="66">
        <f t="shared" si="76"/>
        <v>199.32570588235296</v>
      </c>
      <c r="FP50" s="67">
        <f>SUM(FM50:FO50)</f>
        <v>863.74472549019617</v>
      </c>
      <c r="FQ50" s="67">
        <f t="shared" si="187"/>
        <v>2013.0487810533346</v>
      </c>
      <c r="FR50" s="68">
        <f t="shared" si="188"/>
        <v>1871.9512189466654</v>
      </c>
      <c r="FS50" s="209">
        <v>0</v>
      </c>
      <c r="FT50" s="209">
        <v>8119.98</v>
      </c>
      <c r="FU50" s="209">
        <v>0</v>
      </c>
      <c r="FV50" s="209">
        <v>0</v>
      </c>
      <c r="FW50" s="209">
        <v>0</v>
      </c>
      <c r="FX50" s="209">
        <v>0</v>
      </c>
      <c r="FY50" s="209">
        <v>0</v>
      </c>
      <c r="FZ50" s="209">
        <v>0</v>
      </c>
      <c r="GA50" s="209">
        <v>0</v>
      </c>
      <c r="GB50" s="209">
        <v>0</v>
      </c>
      <c r="GC50" s="209">
        <v>7750.86</v>
      </c>
      <c r="GD50" s="178">
        <f t="shared" si="189"/>
        <v>369.11999999999989</v>
      </c>
      <c r="GE50" s="210">
        <v>503</v>
      </c>
      <c r="GF50" s="181" t="s">
        <v>276</v>
      </c>
      <c r="GG50" s="64">
        <f t="shared" si="190"/>
        <v>8119.98</v>
      </c>
      <c r="GH50" s="209">
        <v>0</v>
      </c>
      <c r="GI50" s="209">
        <v>3885</v>
      </c>
      <c r="GJ50" s="209">
        <v>0</v>
      </c>
      <c r="GK50" s="209">
        <v>0</v>
      </c>
      <c r="GL50" s="209">
        <v>0</v>
      </c>
      <c r="GM50" s="209">
        <v>0</v>
      </c>
      <c r="GN50" s="209">
        <v>0</v>
      </c>
      <c r="GO50" s="209">
        <v>0</v>
      </c>
      <c r="GP50" s="209">
        <v>0</v>
      </c>
      <c r="GQ50" s="209">
        <v>0</v>
      </c>
      <c r="GR50" s="211">
        <f t="shared" si="79"/>
        <v>3885</v>
      </c>
      <c r="GS50" s="65">
        <v>395.4</v>
      </c>
      <c r="GT50" s="217">
        <v>141</v>
      </c>
      <c r="GU50" s="65">
        <f t="shared" si="80"/>
        <v>85.889175540130879</v>
      </c>
      <c r="GV50" s="65">
        <f t="shared" si="81"/>
        <v>10.878743793136424</v>
      </c>
      <c r="GW50" s="65"/>
      <c r="GX50" s="65">
        <v>18.510000000000002</v>
      </c>
      <c r="GY50" s="65">
        <f t="shared" si="83"/>
        <v>184.90588235294118</v>
      </c>
      <c r="GZ50" s="65">
        <v>5</v>
      </c>
      <c r="HA50" s="65">
        <f t="shared" si="147"/>
        <v>358.47794117647061</v>
      </c>
      <c r="HB50" s="65"/>
      <c r="HC50" s="64">
        <f t="shared" si="191"/>
        <v>1200.061742862679</v>
      </c>
      <c r="HD50" s="66">
        <f t="shared" si="148"/>
        <v>866.92019607843133</v>
      </c>
      <c r="HE50" s="66"/>
      <c r="HF50" s="66">
        <f t="shared" si="84"/>
        <v>260.07605882352937</v>
      </c>
      <c r="HG50" s="67">
        <f t="shared" si="19"/>
        <v>1126.9962549019606</v>
      </c>
      <c r="HH50" s="67">
        <f t="shared" si="20"/>
        <v>2327.0579977646394</v>
      </c>
      <c r="HI50" s="68">
        <f t="shared" si="192"/>
        <v>1557.9420022353606</v>
      </c>
      <c r="HJ50" s="205">
        <v>0</v>
      </c>
      <c r="HK50" s="205">
        <v>10625.25</v>
      </c>
      <c r="HL50" s="205">
        <v>0</v>
      </c>
      <c r="HM50" s="205">
        <v>0</v>
      </c>
      <c r="HN50" s="205">
        <v>0</v>
      </c>
      <c r="HO50" s="205">
        <v>0</v>
      </c>
      <c r="HP50" s="205">
        <v>0</v>
      </c>
      <c r="HQ50" s="205">
        <v>0</v>
      </c>
      <c r="HR50" s="205">
        <v>0</v>
      </c>
      <c r="HS50" s="205">
        <v>0</v>
      </c>
      <c r="HT50" s="205">
        <v>8743.1200000000008</v>
      </c>
      <c r="HU50" s="178">
        <f t="shared" si="193"/>
        <v>1882.1299999999992</v>
      </c>
      <c r="HV50" s="206">
        <v>716</v>
      </c>
      <c r="HW50" s="181" t="s">
        <v>276</v>
      </c>
      <c r="HX50" s="64">
        <f t="shared" si="194"/>
        <v>10625.25</v>
      </c>
      <c r="HY50" s="205">
        <v>0</v>
      </c>
      <c r="HZ50" s="205">
        <v>3885</v>
      </c>
      <c r="IA50" s="205">
        <v>0</v>
      </c>
      <c r="IB50" s="205">
        <v>0</v>
      </c>
      <c r="IC50" s="205">
        <v>0</v>
      </c>
      <c r="ID50" s="205">
        <v>0</v>
      </c>
      <c r="IE50" s="205">
        <v>0</v>
      </c>
      <c r="IF50" s="205">
        <v>0</v>
      </c>
      <c r="IG50" s="205">
        <v>0</v>
      </c>
      <c r="IH50" s="205">
        <v>0</v>
      </c>
      <c r="II50" s="214">
        <v>3885</v>
      </c>
      <c r="IJ50" s="65">
        <v>395.4</v>
      </c>
      <c r="IK50" s="217">
        <v>141</v>
      </c>
      <c r="IL50" s="65">
        <f t="shared" si="88"/>
        <v>96.851534377390934</v>
      </c>
      <c r="IM50" s="65">
        <f t="shared" si="89"/>
        <v>57.043067009018635</v>
      </c>
      <c r="IN50" s="65"/>
      <c r="IO50" s="65">
        <v>18.510000000000002</v>
      </c>
      <c r="IP50" s="65">
        <f t="shared" si="91"/>
        <v>232.05714285714285</v>
      </c>
      <c r="IQ50" s="65">
        <v>5</v>
      </c>
      <c r="IR50" s="65">
        <f t="shared" si="149"/>
        <v>445.62857142857143</v>
      </c>
      <c r="IS50" s="65"/>
      <c r="IT50" s="64">
        <f t="shared" si="195"/>
        <v>1391.4903156721239</v>
      </c>
      <c r="IU50" s="66">
        <f t="shared" si="150"/>
        <v>538.79476190476191</v>
      </c>
      <c r="IV50" s="66"/>
      <c r="IW50" s="66">
        <f t="shared" si="92"/>
        <v>161.63842857142856</v>
      </c>
      <c r="IX50" s="67">
        <f t="shared" si="196"/>
        <v>700.43319047619048</v>
      </c>
      <c r="IY50" s="67">
        <f t="shared" si="24"/>
        <v>2091.9235061483141</v>
      </c>
      <c r="IZ50" s="68">
        <f t="shared" si="197"/>
        <v>1793.0764938516859</v>
      </c>
      <c r="JA50" s="209">
        <v>0</v>
      </c>
      <c r="JB50" s="209">
        <v>18706.57</v>
      </c>
      <c r="JC50" s="209">
        <v>0</v>
      </c>
      <c r="JD50" s="209">
        <v>0</v>
      </c>
      <c r="JE50" s="209">
        <v>0</v>
      </c>
      <c r="JF50" s="209">
        <v>0</v>
      </c>
      <c r="JG50" s="209">
        <v>0</v>
      </c>
      <c r="JH50" s="209">
        <v>0</v>
      </c>
      <c r="JI50" s="209">
        <v>0</v>
      </c>
      <c r="JJ50" s="209">
        <v>0</v>
      </c>
      <c r="JK50" s="209">
        <v>18706.57</v>
      </c>
      <c r="JL50" s="178">
        <f t="shared" si="198"/>
        <v>0</v>
      </c>
      <c r="JM50" s="210">
        <v>1203</v>
      </c>
      <c r="JN50" s="181" t="s">
        <v>276</v>
      </c>
      <c r="JO50" s="64">
        <f t="shared" si="199"/>
        <v>18706.57</v>
      </c>
      <c r="JP50" s="209">
        <v>0</v>
      </c>
      <c r="JQ50" s="209">
        <v>3885</v>
      </c>
      <c r="JR50" s="209">
        <v>0</v>
      </c>
      <c r="JS50" s="209">
        <v>0</v>
      </c>
      <c r="JT50" s="209">
        <v>0</v>
      </c>
      <c r="JU50" s="209">
        <v>0</v>
      </c>
      <c r="JV50" s="209">
        <v>0</v>
      </c>
      <c r="JW50" s="209">
        <v>0</v>
      </c>
      <c r="JX50" s="209">
        <v>0</v>
      </c>
      <c r="JY50" s="209">
        <v>0</v>
      </c>
      <c r="JZ50" s="211">
        <v>3885</v>
      </c>
      <c r="KA50" s="65">
        <v>395.4</v>
      </c>
      <c r="KB50" s="217">
        <v>141</v>
      </c>
      <c r="KC50" s="65">
        <f t="shared" si="96"/>
        <v>377.324381665511</v>
      </c>
      <c r="KD50" s="65">
        <f t="shared" si="97"/>
        <v>0</v>
      </c>
      <c r="KE50" s="65"/>
      <c r="KF50" s="65">
        <v>18.510000000000002</v>
      </c>
      <c r="KG50" s="65"/>
      <c r="KH50" s="65">
        <v>5</v>
      </c>
      <c r="KI50" s="65">
        <f t="shared" si="151"/>
        <v>543.39953271028037</v>
      </c>
      <c r="KJ50" s="65"/>
      <c r="KK50" s="64">
        <f t="shared" si="200"/>
        <v>1480.6339143757914</v>
      </c>
      <c r="KL50" s="66">
        <f t="shared" si="152"/>
        <v>497.32093457943921</v>
      </c>
      <c r="KM50" s="66"/>
      <c r="KN50" s="66">
        <f t="shared" si="99"/>
        <v>149.19628037383177</v>
      </c>
      <c r="KO50" s="67">
        <f t="shared" si="27"/>
        <v>646.51721495327092</v>
      </c>
      <c r="KP50" s="67">
        <f t="shared" si="28"/>
        <v>2127.1511293290623</v>
      </c>
      <c r="KQ50" s="68">
        <f t="shared" si="201"/>
        <v>1757.8488706709377</v>
      </c>
      <c r="KR50" s="209">
        <v>0</v>
      </c>
      <c r="KS50" s="209">
        <v>24086.78</v>
      </c>
      <c r="KT50" s="209">
        <v>0</v>
      </c>
      <c r="KU50" s="209">
        <v>0</v>
      </c>
      <c r="KV50" s="209">
        <v>0</v>
      </c>
      <c r="KW50" s="209">
        <v>0</v>
      </c>
      <c r="KX50" s="209">
        <v>0</v>
      </c>
      <c r="KY50" s="209">
        <v>0</v>
      </c>
      <c r="KZ50" s="209">
        <v>0</v>
      </c>
      <c r="LA50" s="209">
        <v>0</v>
      </c>
      <c r="LB50" s="209">
        <v>24086.78</v>
      </c>
      <c r="LC50" s="178">
        <f t="shared" si="202"/>
        <v>0</v>
      </c>
      <c r="LD50" s="210">
        <v>1513</v>
      </c>
      <c r="LE50" s="181" t="s">
        <v>276</v>
      </c>
      <c r="LF50" s="64">
        <f t="shared" si="203"/>
        <v>24086.78</v>
      </c>
      <c r="LG50" s="209">
        <v>0</v>
      </c>
      <c r="LH50" s="209">
        <v>3885</v>
      </c>
      <c r="LI50" s="209">
        <v>0</v>
      </c>
      <c r="LJ50" s="209">
        <v>0</v>
      </c>
      <c r="LK50" s="209">
        <v>0</v>
      </c>
      <c r="LL50" s="209">
        <v>0</v>
      </c>
      <c r="LM50" s="209">
        <v>0</v>
      </c>
      <c r="LN50" s="209">
        <v>0</v>
      </c>
      <c r="LO50" s="209">
        <v>0</v>
      </c>
      <c r="LP50" s="209">
        <v>0</v>
      </c>
      <c r="LQ50" s="211">
        <f t="shared" si="102"/>
        <v>3885</v>
      </c>
      <c r="LR50" s="230">
        <v>1495</v>
      </c>
      <c r="LS50" s="240">
        <v>141</v>
      </c>
      <c r="LT50" s="65">
        <f t="shared" si="103"/>
        <v>245.5678026617598</v>
      </c>
      <c r="LU50" s="65">
        <f t="shared" si="104"/>
        <v>0</v>
      </c>
      <c r="LV50" s="65"/>
      <c r="LW50" s="65">
        <v>18.510000000000002</v>
      </c>
      <c r="LX50" s="65"/>
      <c r="LY50" s="65">
        <v>5</v>
      </c>
      <c r="LZ50" s="65">
        <f t="shared" si="153"/>
        <v>508.03738317757012</v>
      </c>
      <c r="MA50" s="65"/>
      <c r="MB50" s="64">
        <f t="shared" si="30"/>
        <v>2413.11518583933</v>
      </c>
      <c r="MC50" s="66">
        <f t="shared" si="154"/>
        <v>593.54906542056074</v>
      </c>
      <c r="MD50" s="66"/>
      <c r="ME50" s="66">
        <f t="shared" si="106"/>
        <v>178.06471962616823</v>
      </c>
      <c r="MF50" s="67">
        <f t="shared" si="31"/>
        <v>771.61378504672894</v>
      </c>
      <c r="MG50" s="67">
        <f t="shared" si="32"/>
        <v>3184.728970886059</v>
      </c>
      <c r="MH50" s="68">
        <f t="shared" si="33"/>
        <v>700.27102911394104</v>
      </c>
      <c r="MI50" s="209">
        <v>0</v>
      </c>
      <c r="MJ50" s="209">
        <v>7234.45</v>
      </c>
      <c r="MK50" s="209">
        <v>0</v>
      </c>
      <c r="ML50" s="209">
        <v>0</v>
      </c>
      <c r="MM50" s="209">
        <v>0</v>
      </c>
      <c r="MN50" s="209">
        <v>0</v>
      </c>
      <c r="MO50" s="209">
        <v>0</v>
      </c>
      <c r="MP50" s="209">
        <v>0</v>
      </c>
      <c r="MQ50" s="209">
        <v>0</v>
      </c>
      <c r="MR50" s="209">
        <v>0</v>
      </c>
      <c r="MS50" s="209">
        <v>7189.25</v>
      </c>
      <c r="MT50" s="178">
        <f t="shared" si="217"/>
        <v>45.199999999999818</v>
      </c>
      <c r="MU50" s="210">
        <v>510</v>
      </c>
      <c r="MV50" s="181" t="s">
        <v>276</v>
      </c>
      <c r="MW50" s="64">
        <f t="shared" si="204"/>
        <v>7234.45</v>
      </c>
      <c r="MX50" s="209">
        <v>0</v>
      </c>
      <c r="MY50" s="209">
        <v>3885</v>
      </c>
      <c r="MZ50" s="209">
        <v>0</v>
      </c>
      <c r="NA50" s="209">
        <v>0</v>
      </c>
      <c r="NB50" s="209">
        <v>0</v>
      </c>
      <c r="NC50" s="209">
        <v>0</v>
      </c>
      <c r="ND50" s="209">
        <v>0</v>
      </c>
      <c r="NE50" s="209">
        <v>0</v>
      </c>
      <c r="NF50" s="209">
        <v>0</v>
      </c>
      <c r="NG50" s="209">
        <v>0</v>
      </c>
      <c r="NH50" s="211">
        <f t="shared" si="109"/>
        <v>3885</v>
      </c>
      <c r="NI50" s="227">
        <v>440.48</v>
      </c>
      <c r="NJ50" s="241">
        <v>141</v>
      </c>
      <c r="NK50" s="65">
        <f t="shared" si="110"/>
        <v>0</v>
      </c>
      <c r="NL50" s="65">
        <f t="shared" si="111"/>
        <v>1.0917181804951002</v>
      </c>
      <c r="NM50" s="65"/>
      <c r="NN50" s="65">
        <v>18.510000000000002</v>
      </c>
      <c r="NO50" s="65"/>
      <c r="NP50" s="65">
        <v>5</v>
      </c>
      <c r="NQ50" s="65">
        <f t="shared" si="155"/>
        <v>469.67889908256882</v>
      </c>
      <c r="NR50" s="65"/>
      <c r="NS50" s="64">
        <f t="shared" si="205"/>
        <v>1075.760617263064</v>
      </c>
      <c r="NT50" s="66">
        <f t="shared" si="113"/>
        <v>723.04816513761466</v>
      </c>
      <c r="NU50" s="66"/>
      <c r="NV50" s="66">
        <f t="shared" si="114"/>
        <v>216.9144495412844</v>
      </c>
      <c r="NW50" s="67">
        <f t="shared" si="35"/>
        <v>939.96261467889906</v>
      </c>
      <c r="NX50" s="67">
        <f t="shared" si="36"/>
        <v>2015.7232319419631</v>
      </c>
      <c r="NY50" s="68">
        <f t="shared" si="206"/>
        <v>1869.2767680580369</v>
      </c>
      <c r="NZ50" s="209">
        <v>0</v>
      </c>
      <c r="OA50" s="209">
        <v>2019.59</v>
      </c>
      <c r="OB50" s="209">
        <v>0</v>
      </c>
      <c r="OC50" s="209">
        <v>0</v>
      </c>
      <c r="OD50" s="209">
        <v>0</v>
      </c>
      <c r="OE50" s="209">
        <v>0</v>
      </c>
      <c r="OF50" s="209">
        <v>0</v>
      </c>
      <c r="OG50" s="209">
        <v>0</v>
      </c>
      <c r="OH50" s="209">
        <v>0</v>
      </c>
      <c r="OI50" s="209">
        <v>0</v>
      </c>
      <c r="OJ50" s="209">
        <v>1842.62</v>
      </c>
      <c r="OK50" s="178">
        <f t="shared" si="115"/>
        <v>176.97000000000003</v>
      </c>
      <c r="OL50" s="210">
        <v>168</v>
      </c>
      <c r="OM50" s="181" t="s">
        <v>276</v>
      </c>
      <c r="ON50" s="64">
        <f t="shared" si="207"/>
        <v>2019.59</v>
      </c>
      <c r="OO50" s="209">
        <v>0</v>
      </c>
      <c r="OP50" s="209">
        <v>3885</v>
      </c>
      <c r="OQ50" s="209">
        <v>0</v>
      </c>
      <c r="OR50" s="209">
        <v>0</v>
      </c>
      <c r="OS50" s="209">
        <v>0</v>
      </c>
      <c r="OT50" s="209">
        <v>0</v>
      </c>
      <c r="OU50" s="209">
        <v>0</v>
      </c>
      <c r="OV50" s="209">
        <v>0</v>
      </c>
      <c r="OW50" s="209">
        <v>0</v>
      </c>
      <c r="OX50" s="209">
        <v>0</v>
      </c>
      <c r="OY50" s="211">
        <v>3885</v>
      </c>
      <c r="OZ50" s="227">
        <v>440.48</v>
      </c>
      <c r="PA50" s="241">
        <v>141</v>
      </c>
      <c r="PB50" s="65">
        <f t="shared" si="118"/>
        <v>39.843452835231581</v>
      </c>
      <c r="PC50" s="65">
        <f t="shared" si="119"/>
        <v>5.1889380044484605</v>
      </c>
      <c r="PD50" s="65"/>
      <c r="PE50" s="65">
        <v>18.510000000000002</v>
      </c>
      <c r="PF50" s="65">
        <f t="shared" si="121"/>
        <v>32.880000000000003</v>
      </c>
      <c r="PG50" s="65">
        <v>5</v>
      </c>
      <c r="PH50" s="65">
        <f t="shared" si="156"/>
        <v>495.2049090909091</v>
      </c>
      <c r="PI50" s="65"/>
      <c r="PJ50" s="64">
        <f t="shared" si="38"/>
        <v>1178.1072999305891</v>
      </c>
      <c r="PK50" s="66">
        <f t="shared" si="157"/>
        <v>643.25572727272731</v>
      </c>
      <c r="PL50" s="66"/>
      <c r="PM50" s="66">
        <f t="shared" si="122"/>
        <v>192.9767181818182</v>
      </c>
      <c r="PN50" s="67">
        <f t="shared" si="39"/>
        <v>836.23244545454554</v>
      </c>
      <c r="PO50" s="67">
        <f t="shared" si="40"/>
        <v>2014.3397453851346</v>
      </c>
      <c r="PP50" s="68">
        <f t="shared" si="41"/>
        <v>1870.6602546148654</v>
      </c>
      <c r="PQ50" s="209">
        <v>0</v>
      </c>
      <c r="PR50" s="209">
        <v>1249.92</v>
      </c>
      <c r="PS50" s="209">
        <v>0</v>
      </c>
      <c r="PT50" s="209">
        <v>0</v>
      </c>
      <c r="PU50" s="209">
        <v>0</v>
      </c>
      <c r="PV50" s="209">
        <v>0</v>
      </c>
      <c r="PW50" s="209">
        <v>0</v>
      </c>
      <c r="PX50" s="209">
        <v>0</v>
      </c>
      <c r="PY50" s="209">
        <v>0</v>
      </c>
      <c r="PZ50" s="209">
        <v>0</v>
      </c>
      <c r="QA50" s="209">
        <v>1197.98</v>
      </c>
      <c r="QB50" s="178">
        <f t="shared" si="208"/>
        <v>51.940000000000055</v>
      </c>
      <c r="QC50" s="210">
        <v>97</v>
      </c>
      <c r="QD50" s="181" t="s">
        <v>276</v>
      </c>
      <c r="QE50" s="64">
        <f t="shared" si="209"/>
        <v>1249.92</v>
      </c>
      <c r="QF50" s="209">
        <v>0</v>
      </c>
      <c r="QG50" s="209">
        <v>3885</v>
      </c>
      <c r="QH50" s="209">
        <v>0</v>
      </c>
      <c r="QI50" s="209">
        <v>0</v>
      </c>
      <c r="QJ50" s="209">
        <v>0</v>
      </c>
      <c r="QK50" s="209">
        <v>0</v>
      </c>
      <c r="QL50" s="209">
        <v>0</v>
      </c>
      <c r="QM50" s="209">
        <v>0</v>
      </c>
      <c r="QN50" s="209">
        <v>0</v>
      </c>
      <c r="QO50" s="209">
        <v>0</v>
      </c>
      <c r="QP50" s="211">
        <f t="shared" si="125"/>
        <v>3885</v>
      </c>
      <c r="QQ50" s="227">
        <v>440.48</v>
      </c>
      <c r="QR50" s="241">
        <v>141</v>
      </c>
      <c r="QS50" s="65">
        <f t="shared" si="126"/>
        <v>14.082261991113958</v>
      </c>
      <c r="QT50" s="65">
        <f t="shared" si="127"/>
        <v>0.94777228883278886</v>
      </c>
      <c r="QU50" s="65"/>
      <c r="QV50" s="65">
        <v>18.510000000000002</v>
      </c>
      <c r="QW50" s="65">
        <f t="shared" si="129"/>
        <v>18.861818181818183</v>
      </c>
      <c r="QX50" s="65">
        <v>5</v>
      </c>
      <c r="QY50" s="65">
        <f t="shared" si="158"/>
        <v>428.14772727272725</v>
      </c>
      <c r="QZ50" s="65"/>
      <c r="RA50" s="64">
        <f t="shared" si="210"/>
        <v>1067.029579734492</v>
      </c>
      <c r="RB50" s="66">
        <f t="shared" si="130"/>
        <v>619.2640909090909</v>
      </c>
      <c r="RC50" s="66"/>
      <c r="RD50" s="66">
        <f t="shared" si="131"/>
        <v>185.77922727272727</v>
      </c>
      <c r="RE50" s="67">
        <f t="shared" si="43"/>
        <v>805.04331818181822</v>
      </c>
      <c r="RF50" s="67">
        <f t="shared" si="44"/>
        <v>1872.0728979163102</v>
      </c>
      <c r="RG50" s="68">
        <f t="shared" si="45"/>
        <v>2012.9271020836898</v>
      </c>
      <c r="RH50" s="205">
        <v>0</v>
      </c>
      <c r="RI50" s="205">
        <v>1121.3499999999999</v>
      </c>
      <c r="RJ50" s="205">
        <v>0</v>
      </c>
      <c r="RK50" s="205">
        <v>0</v>
      </c>
      <c r="RL50" s="205">
        <v>0</v>
      </c>
      <c r="RM50" s="205">
        <v>0</v>
      </c>
      <c r="RN50" s="205">
        <v>0</v>
      </c>
      <c r="RO50" s="205">
        <v>0</v>
      </c>
      <c r="RP50" s="205">
        <v>0</v>
      </c>
      <c r="RQ50" s="205">
        <v>0</v>
      </c>
      <c r="RR50" s="205">
        <v>1117</v>
      </c>
      <c r="RS50" s="178">
        <f t="shared" si="211"/>
        <v>4.3499999999999091</v>
      </c>
      <c r="RT50" s="206">
        <v>94</v>
      </c>
      <c r="RU50" s="181" t="s">
        <v>276</v>
      </c>
      <c r="RV50" s="64">
        <f t="shared" si="212"/>
        <v>1121.3499999999999</v>
      </c>
      <c r="RW50" s="209">
        <v>0</v>
      </c>
      <c r="RX50" s="209">
        <v>3885</v>
      </c>
      <c r="RY50" s="209">
        <v>0</v>
      </c>
      <c r="RZ50" s="209">
        <v>0</v>
      </c>
      <c r="SA50" s="209">
        <v>0</v>
      </c>
      <c r="SB50" s="209">
        <v>0</v>
      </c>
      <c r="SC50" s="209">
        <v>0</v>
      </c>
      <c r="SD50" s="209">
        <v>0</v>
      </c>
      <c r="SE50" s="209">
        <v>0</v>
      </c>
      <c r="SF50" s="209">
        <v>0</v>
      </c>
      <c r="SG50" s="211">
        <v>3885</v>
      </c>
      <c r="SH50" s="227">
        <v>440.48</v>
      </c>
      <c r="SI50" s="241">
        <v>141</v>
      </c>
      <c r="SJ50" s="65">
        <f t="shared" si="134"/>
        <v>10.976654054449254</v>
      </c>
      <c r="SK50" s="65">
        <f t="shared" si="135"/>
        <v>9.376542497259191E-2</v>
      </c>
      <c r="SL50" s="65"/>
      <c r="SM50" s="65">
        <v>18.510000000000002</v>
      </c>
      <c r="SN50" s="65">
        <f t="shared" si="137"/>
        <v>495.92920353982299</v>
      </c>
      <c r="SO50" s="65">
        <v>5</v>
      </c>
      <c r="SP50" s="65">
        <f t="shared" si="159"/>
        <v>428.52876106194691</v>
      </c>
      <c r="SQ50" s="65"/>
      <c r="SR50" s="64">
        <f>SUM(SH50:SQ50)</f>
        <v>1540.5183840811917</v>
      </c>
      <c r="SS50" s="66">
        <f t="shared" si="160"/>
        <v>596.28469026548669</v>
      </c>
      <c r="ST50" s="66"/>
      <c r="SU50" s="66">
        <f t="shared" si="138"/>
        <v>178.885407079646</v>
      </c>
      <c r="SV50" s="67">
        <f>SUM(SS50:SU50)</f>
        <v>775.17009734513272</v>
      </c>
      <c r="SW50" s="67">
        <f t="shared" si="48"/>
        <v>2315.6884814263244</v>
      </c>
      <c r="SX50" s="68">
        <f t="shared" si="49"/>
        <v>1569.3115185736756</v>
      </c>
      <c r="SY50" s="64">
        <f t="shared" si="139"/>
        <v>78857.98</v>
      </c>
      <c r="SZ50" s="211">
        <f t="shared" si="140"/>
        <v>46620</v>
      </c>
      <c r="TA50" s="67">
        <f t="shared" si="141"/>
        <v>25624.552459121453</v>
      </c>
      <c r="TB50" s="68">
        <f t="shared" si="142"/>
        <v>20995.447540878547</v>
      </c>
      <c r="TC50" s="264"/>
      <c r="TD50" s="265"/>
      <c r="TE50" s="265"/>
    </row>
    <row r="51" spans="1:526">
      <c r="A51" s="173" t="s">
        <v>173</v>
      </c>
      <c r="B51" s="175" t="s">
        <v>174</v>
      </c>
      <c r="C51" s="181" t="s">
        <v>276</v>
      </c>
      <c r="D51" s="176">
        <v>61046.99</v>
      </c>
      <c r="E51" s="176">
        <v>13620.22</v>
      </c>
      <c r="F51" s="176">
        <v>0</v>
      </c>
      <c r="G51" s="176">
        <v>0</v>
      </c>
      <c r="H51" s="176">
        <v>0</v>
      </c>
      <c r="I51" s="176">
        <v>0</v>
      </c>
      <c r="J51" s="176">
        <v>0</v>
      </c>
      <c r="K51" s="176">
        <v>0</v>
      </c>
      <c r="L51" s="176">
        <v>0</v>
      </c>
      <c r="M51" s="176">
        <v>0</v>
      </c>
      <c r="N51" s="178">
        <v>65160.639999999999</v>
      </c>
      <c r="O51" s="178">
        <f t="shared" si="161"/>
        <v>9506.5699999999924</v>
      </c>
      <c r="P51" s="181">
        <v>1865</v>
      </c>
      <c r="Q51" s="64">
        <f t="shared" si="220"/>
        <v>74667.209999999992</v>
      </c>
      <c r="R51" s="178">
        <v>5081.67</v>
      </c>
      <c r="S51" s="178">
        <v>996.29</v>
      </c>
      <c r="T51" s="178">
        <v>0</v>
      </c>
      <c r="U51" s="178">
        <v>0</v>
      </c>
      <c r="V51" s="178">
        <v>0</v>
      </c>
      <c r="W51" s="178">
        <v>0</v>
      </c>
      <c r="X51" s="178">
        <v>0</v>
      </c>
      <c r="Y51" s="178">
        <v>0</v>
      </c>
      <c r="Z51" s="178">
        <v>0</v>
      </c>
      <c r="AA51" s="178">
        <v>0</v>
      </c>
      <c r="AB51" s="64">
        <f t="shared" si="50"/>
        <v>6077.96</v>
      </c>
      <c r="AC51" s="65">
        <v>395.4</v>
      </c>
      <c r="AD51" s="219">
        <v>145.32</v>
      </c>
      <c r="AE51" s="65">
        <f t="shared" si="51"/>
        <v>708.47847204540085</v>
      </c>
      <c r="AF51" s="65">
        <f t="shared" si="177"/>
        <v>254.90741027677453</v>
      </c>
      <c r="AG51" s="65"/>
      <c r="AH51" s="65">
        <v>18.510000000000002</v>
      </c>
      <c r="AI51" s="65"/>
      <c r="AJ51" s="65">
        <v>5</v>
      </c>
      <c r="AK51" s="65">
        <f t="shared" si="178"/>
        <v>411.38684210526316</v>
      </c>
      <c r="AL51" s="65"/>
      <c r="AM51" s="64">
        <f t="shared" si="2"/>
        <v>1939.0027244274386</v>
      </c>
      <c r="AN51" s="66">
        <f t="shared" si="179"/>
        <v>645.10084210526315</v>
      </c>
      <c r="AO51" s="66">
        <v>46.73</v>
      </c>
      <c r="AP51" s="66">
        <f t="shared" si="54"/>
        <v>207.54925263157895</v>
      </c>
      <c r="AQ51" s="67">
        <f t="shared" si="3"/>
        <v>899.38009473684212</v>
      </c>
      <c r="AR51" s="67">
        <f t="shared" si="4"/>
        <v>2838.3828191642806</v>
      </c>
      <c r="AS51" s="68">
        <f t="shared" si="5"/>
        <v>3239.5771808357194</v>
      </c>
      <c r="AT51" s="205">
        <v>42962.71</v>
      </c>
      <c r="AU51" s="205">
        <v>9009.1</v>
      </c>
      <c r="AV51" s="205">
        <v>0</v>
      </c>
      <c r="AW51" s="205">
        <v>0</v>
      </c>
      <c r="AX51" s="207">
        <v>0</v>
      </c>
      <c r="AY51" s="207">
        <v>0</v>
      </c>
      <c r="AZ51" s="207">
        <v>0</v>
      </c>
      <c r="BA51" s="207">
        <v>0</v>
      </c>
      <c r="BB51" s="207">
        <v>0</v>
      </c>
      <c r="BC51" s="207">
        <v>0</v>
      </c>
      <c r="BD51" s="209">
        <v>45321.35</v>
      </c>
      <c r="BE51" s="178">
        <f t="shared" si="162"/>
        <v>6650.4599999999991</v>
      </c>
      <c r="BF51" s="208">
        <v>1434</v>
      </c>
      <c r="BG51" s="181" t="s">
        <v>276</v>
      </c>
      <c r="BH51" s="64">
        <f t="shared" si="56"/>
        <v>51971.81</v>
      </c>
      <c r="BI51" s="205">
        <v>3576.3</v>
      </c>
      <c r="BJ51" s="205">
        <v>659</v>
      </c>
      <c r="BK51" s="205">
        <v>0</v>
      </c>
      <c r="BL51" s="205">
        <v>0</v>
      </c>
      <c r="BM51" s="205">
        <v>0</v>
      </c>
      <c r="BN51" s="205">
        <v>0</v>
      </c>
      <c r="BO51" s="205">
        <v>0</v>
      </c>
      <c r="BP51" s="205">
        <v>0</v>
      </c>
      <c r="BQ51" s="205">
        <v>0</v>
      </c>
      <c r="BR51" s="205">
        <v>0</v>
      </c>
      <c r="BS51" s="64">
        <f t="shared" si="57"/>
        <v>4235.3</v>
      </c>
      <c r="BT51" s="65">
        <v>395.4</v>
      </c>
      <c r="BU51" s="219">
        <v>145.32</v>
      </c>
      <c r="BV51" s="65">
        <f t="shared" si="58"/>
        <v>497.07166068526413</v>
      </c>
      <c r="BW51" s="65">
        <f t="shared" si="59"/>
        <v>150.40655046005946</v>
      </c>
      <c r="BX51" s="65"/>
      <c r="BY51" s="65">
        <v>18.510000000000002</v>
      </c>
      <c r="BZ51" s="65"/>
      <c r="CA51" s="65">
        <v>5</v>
      </c>
      <c r="CB51" s="65">
        <f t="shared" si="180"/>
        <v>391.015625</v>
      </c>
      <c r="CC51" s="65"/>
      <c r="CD51" s="64">
        <f t="shared" si="6"/>
        <v>1602.7238361453235</v>
      </c>
      <c r="CE51" s="66">
        <f t="shared" si="61"/>
        <v>665.21208333333334</v>
      </c>
      <c r="CF51" s="66"/>
      <c r="CG51" s="66">
        <f t="shared" si="62"/>
        <v>199.563625</v>
      </c>
      <c r="CH51" s="67">
        <f>SUM(CE51:CG51)</f>
        <v>864.77570833333334</v>
      </c>
      <c r="CI51" s="67">
        <f t="shared" si="8"/>
        <v>2467.4995444786568</v>
      </c>
      <c r="CJ51" s="68">
        <f t="shared" si="9"/>
        <v>1767.8004555213433</v>
      </c>
      <c r="CK51" s="209">
        <v>40798.800000000003</v>
      </c>
      <c r="CL51" s="209">
        <v>8888.94</v>
      </c>
      <c r="CM51" s="209">
        <v>0</v>
      </c>
      <c r="CN51" s="209">
        <v>0</v>
      </c>
      <c r="CO51" s="209">
        <v>0</v>
      </c>
      <c r="CP51" s="209">
        <v>0</v>
      </c>
      <c r="CQ51" s="209">
        <v>0</v>
      </c>
      <c r="CR51" s="209">
        <v>0</v>
      </c>
      <c r="CS51" s="209">
        <v>0</v>
      </c>
      <c r="CT51" s="207">
        <v>0</v>
      </c>
      <c r="CU51" s="209">
        <v>42227.34</v>
      </c>
      <c r="CV51" s="178">
        <f t="shared" si="181"/>
        <v>7460.4000000000087</v>
      </c>
      <c r="CW51" s="210">
        <v>1321</v>
      </c>
      <c r="CX51" s="181" t="s">
        <v>276</v>
      </c>
      <c r="CY51" s="64">
        <f t="shared" si="182"/>
        <v>49687.740000000005</v>
      </c>
      <c r="CZ51" s="209">
        <v>3396.17</v>
      </c>
      <c r="DA51" s="209">
        <v>650.21</v>
      </c>
      <c r="DB51" s="209">
        <v>0</v>
      </c>
      <c r="DC51" s="209">
        <v>0</v>
      </c>
      <c r="DD51" s="209">
        <v>0</v>
      </c>
      <c r="DE51" s="209">
        <v>0</v>
      </c>
      <c r="DF51" s="209">
        <v>0</v>
      </c>
      <c r="DG51" s="209">
        <v>0</v>
      </c>
      <c r="DH51" s="209">
        <v>0</v>
      </c>
      <c r="DI51" s="209">
        <v>0</v>
      </c>
      <c r="DJ51" s="211">
        <f t="shared" si="215"/>
        <v>4046.38</v>
      </c>
      <c r="DK51" s="65">
        <v>395.4</v>
      </c>
      <c r="DL51" s="65">
        <v>145.32</v>
      </c>
      <c r="DM51" s="65">
        <f t="shared" si="66"/>
        <v>459.07020176937885</v>
      </c>
      <c r="DN51" s="65">
        <f t="shared" si="67"/>
        <v>212.22118941872495</v>
      </c>
      <c r="DO51" s="65"/>
      <c r="DP51" s="65">
        <v>18.510000000000002</v>
      </c>
      <c r="DQ51" s="65"/>
      <c r="DR51" s="65">
        <v>5</v>
      </c>
      <c r="DS51" s="65">
        <f t="shared" si="216"/>
        <v>428.469696969697</v>
      </c>
      <c r="DT51" s="65"/>
      <c r="DU51" s="64">
        <f t="shared" si="10"/>
        <v>1663.9910881578007</v>
      </c>
      <c r="DV51" s="66">
        <f t="shared" si="144"/>
        <v>596.35070707070713</v>
      </c>
      <c r="DW51" s="66"/>
      <c r="DX51" s="66">
        <f t="shared" si="68"/>
        <v>178.90521212121214</v>
      </c>
      <c r="DY51" s="67">
        <f t="shared" si="11"/>
        <v>775.25591919191925</v>
      </c>
      <c r="DZ51" s="67">
        <f t="shared" si="12"/>
        <v>2439.2470073497198</v>
      </c>
      <c r="EA51" s="68">
        <f t="shared" si="183"/>
        <v>1607.1329926502804</v>
      </c>
      <c r="EB51" s="209">
        <v>45149.63</v>
      </c>
      <c r="EC51" s="209">
        <v>11160.63</v>
      </c>
      <c r="ED51" s="209">
        <v>0</v>
      </c>
      <c r="EE51" s="209">
        <v>0</v>
      </c>
      <c r="EF51" s="209">
        <v>0</v>
      </c>
      <c r="EG51" s="209">
        <v>0</v>
      </c>
      <c r="EH51" s="209">
        <v>0</v>
      </c>
      <c r="EI51" s="209">
        <v>0</v>
      </c>
      <c r="EJ51" s="209">
        <v>0</v>
      </c>
      <c r="EK51" s="209">
        <v>0</v>
      </c>
      <c r="EL51" s="209">
        <v>47827.44</v>
      </c>
      <c r="EM51" s="178">
        <f t="shared" si="184"/>
        <v>8482.8199999999924</v>
      </c>
      <c r="EN51" s="210">
        <v>1528</v>
      </c>
      <c r="EO51" s="181" t="s">
        <v>276</v>
      </c>
      <c r="EP51" s="212">
        <f t="shared" si="70"/>
        <v>56310.259999999995</v>
      </c>
      <c r="EQ51" s="209">
        <v>3758.33</v>
      </c>
      <c r="ER51" s="209">
        <v>816.38</v>
      </c>
      <c r="ES51" s="209">
        <v>0</v>
      </c>
      <c r="ET51" s="209">
        <v>0</v>
      </c>
      <c r="EU51" s="209">
        <v>0</v>
      </c>
      <c r="EV51" s="209">
        <v>0</v>
      </c>
      <c r="EW51" s="209">
        <v>0</v>
      </c>
      <c r="EX51" s="209">
        <v>0</v>
      </c>
      <c r="EY51" s="209">
        <v>0</v>
      </c>
      <c r="EZ51" s="209">
        <v>0</v>
      </c>
      <c r="FA51" s="64">
        <f t="shared" si="185"/>
        <v>4574.71</v>
      </c>
      <c r="FB51" s="65">
        <v>395.4</v>
      </c>
      <c r="FC51" s="65">
        <v>145.32</v>
      </c>
      <c r="FD51" s="65">
        <f t="shared" si="72"/>
        <v>533.85231857293275</v>
      </c>
      <c r="FE51" s="65">
        <f t="shared" si="73"/>
        <v>220.35179038669725</v>
      </c>
      <c r="FF51" s="65"/>
      <c r="FG51" s="65">
        <v>18.510000000000002</v>
      </c>
      <c r="FH51" s="65">
        <f t="shared" si="75"/>
        <v>140.93333333333334</v>
      </c>
      <c r="FI51" s="65">
        <v>5</v>
      </c>
      <c r="FJ51" s="65">
        <f t="shared" si="145"/>
        <v>424.68019607843132</v>
      </c>
      <c r="FK51" s="65"/>
      <c r="FL51" s="64">
        <f t="shared" si="14"/>
        <v>1884.0476383713949</v>
      </c>
      <c r="FM51" s="66">
        <f t="shared" si="146"/>
        <v>664.41901960784321</v>
      </c>
      <c r="FN51" s="66"/>
      <c r="FO51" s="66">
        <f t="shared" si="76"/>
        <v>199.32570588235296</v>
      </c>
      <c r="FP51" s="67">
        <f>SUM(FM51:FO51)</f>
        <v>863.74472549019617</v>
      </c>
      <c r="FQ51" s="67">
        <f t="shared" si="187"/>
        <v>2747.7923638615912</v>
      </c>
      <c r="FR51" s="68">
        <f t="shared" si="188"/>
        <v>1826.9176361384089</v>
      </c>
      <c r="FS51" s="209">
        <v>46713.72</v>
      </c>
      <c r="FT51" s="209">
        <v>12501.63</v>
      </c>
      <c r="FU51" s="209">
        <v>0</v>
      </c>
      <c r="FV51" s="209">
        <v>0</v>
      </c>
      <c r="FW51" s="209">
        <v>0</v>
      </c>
      <c r="FX51" s="209">
        <v>0</v>
      </c>
      <c r="FY51" s="209">
        <v>0</v>
      </c>
      <c r="FZ51" s="209">
        <v>0</v>
      </c>
      <c r="GA51" s="209">
        <v>0</v>
      </c>
      <c r="GB51" s="209">
        <v>0</v>
      </c>
      <c r="GC51" s="209">
        <v>50065.31</v>
      </c>
      <c r="GD51" s="178">
        <f t="shared" si="189"/>
        <v>9150.0400000000009</v>
      </c>
      <c r="GE51" s="210">
        <v>1674</v>
      </c>
      <c r="GF51" s="181" t="s">
        <v>276</v>
      </c>
      <c r="GG51" s="64">
        <f t="shared" si="190"/>
        <v>59215.35</v>
      </c>
      <c r="GH51" s="209">
        <v>3888.53</v>
      </c>
      <c r="GI51" s="209">
        <v>914.47</v>
      </c>
      <c r="GJ51" s="209">
        <v>0</v>
      </c>
      <c r="GK51" s="209">
        <v>0</v>
      </c>
      <c r="GL51" s="209">
        <v>0</v>
      </c>
      <c r="GM51" s="209">
        <v>0</v>
      </c>
      <c r="GN51" s="209">
        <v>0</v>
      </c>
      <c r="GO51" s="209">
        <v>0</v>
      </c>
      <c r="GP51" s="209">
        <v>0</v>
      </c>
      <c r="GQ51" s="209">
        <v>0</v>
      </c>
      <c r="GR51" s="211">
        <f t="shared" si="79"/>
        <v>4803</v>
      </c>
      <c r="GS51" s="65">
        <v>395.4</v>
      </c>
      <c r="GT51" s="217">
        <v>145.32</v>
      </c>
      <c r="GU51" s="65">
        <f t="shared" si="80"/>
        <v>554.78594621255843</v>
      </c>
      <c r="GV51" s="65">
        <f t="shared" si="81"/>
        <v>269.67094943907142</v>
      </c>
      <c r="GW51" s="65"/>
      <c r="GX51" s="65">
        <v>18.510000000000002</v>
      </c>
      <c r="GY51" s="65">
        <f t="shared" si="83"/>
        <v>184.90588235294118</v>
      </c>
      <c r="GZ51" s="65">
        <v>5</v>
      </c>
      <c r="HA51" s="65">
        <f t="shared" si="147"/>
        <v>358.47794117647061</v>
      </c>
      <c r="HB51" s="65"/>
      <c r="HC51" s="64">
        <f t="shared" si="191"/>
        <v>1932.0707191810416</v>
      </c>
      <c r="HD51" s="66">
        <f t="shared" si="148"/>
        <v>866.92019607843133</v>
      </c>
      <c r="HE51" s="66"/>
      <c r="HF51" s="66">
        <f t="shared" si="84"/>
        <v>260.07605882352937</v>
      </c>
      <c r="HG51" s="67">
        <f t="shared" si="19"/>
        <v>1126.9962549019606</v>
      </c>
      <c r="HH51" s="67">
        <f t="shared" si="20"/>
        <v>3059.0669740830022</v>
      </c>
      <c r="HI51" s="68">
        <f t="shared" si="192"/>
        <v>1743.9330259169978</v>
      </c>
      <c r="HJ51" s="205">
        <v>61807.98</v>
      </c>
      <c r="HK51" s="205">
        <v>12595.5</v>
      </c>
      <c r="HL51" s="205">
        <v>0</v>
      </c>
      <c r="HM51" s="205">
        <v>0</v>
      </c>
      <c r="HN51" s="205">
        <v>0</v>
      </c>
      <c r="HO51" s="205">
        <v>0</v>
      </c>
      <c r="HP51" s="205">
        <v>0</v>
      </c>
      <c r="HQ51" s="205">
        <v>0</v>
      </c>
      <c r="HR51" s="205">
        <v>0</v>
      </c>
      <c r="HS51" s="205">
        <v>0</v>
      </c>
      <c r="HT51" s="205">
        <v>64129.91</v>
      </c>
      <c r="HU51" s="178">
        <f t="shared" si="193"/>
        <v>10273.570000000007</v>
      </c>
      <c r="HV51" s="206">
        <v>1867</v>
      </c>
      <c r="HW51" s="181" t="s">
        <v>276</v>
      </c>
      <c r="HX51" s="64">
        <f t="shared" si="194"/>
        <v>74403.48000000001</v>
      </c>
      <c r="HY51" s="205">
        <v>5144.99</v>
      </c>
      <c r="HZ51" s="205">
        <v>921.34</v>
      </c>
      <c r="IA51" s="205">
        <v>0</v>
      </c>
      <c r="IB51" s="205">
        <v>0</v>
      </c>
      <c r="IC51" s="205">
        <v>0</v>
      </c>
      <c r="ID51" s="205">
        <v>0</v>
      </c>
      <c r="IE51" s="205">
        <v>0</v>
      </c>
      <c r="IF51" s="205">
        <v>0</v>
      </c>
      <c r="IG51" s="205">
        <v>0</v>
      </c>
      <c r="IH51" s="205">
        <v>0</v>
      </c>
      <c r="II51" s="214">
        <v>6066.33</v>
      </c>
      <c r="IJ51" s="65">
        <v>395.4</v>
      </c>
      <c r="IK51" s="217">
        <v>145.32</v>
      </c>
      <c r="IL51" s="65">
        <f t="shared" si="88"/>
        <v>710.39630966794311</v>
      </c>
      <c r="IM51" s="65">
        <f t="shared" si="89"/>
        <v>311.36847185467752</v>
      </c>
      <c r="IN51" s="65"/>
      <c r="IO51" s="65">
        <v>18.510000000000002</v>
      </c>
      <c r="IP51" s="65">
        <f t="shared" si="91"/>
        <v>232.05714285714285</v>
      </c>
      <c r="IQ51" s="65">
        <v>5</v>
      </c>
      <c r="IR51" s="65">
        <f t="shared" si="149"/>
        <v>445.62857142857143</v>
      </c>
      <c r="IS51" s="65"/>
      <c r="IT51" s="64">
        <f t="shared" si="195"/>
        <v>2263.6804958083353</v>
      </c>
      <c r="IU51" s="66">
        <f t="shared" si="150"/>
        <v>538.79476190476191</v>
      </c>
      <c r="IV51" s="66"/>
      <c r="IW51" s="66">
        <f t="shared" si="92"/>
        <v>161.63842857142856</v>
      </c>
      <c r="IX51" s="67">
        <f t="shared" si="196"/>
        <v>700.43319047619048</v>
      </c>
      <c r="IY51" s="67">
        <f t="shared" si="24"/>
        <v>2964.113686284526</v>
      </c>
      <c r="IZ51" s="68">
        <f t="shared" si="197"/>
        <v>3102.2163137154739</v>
      </c>
      <c r="JA51" s="209">
        <v>73019.149999999994</v>
      </c>
      <c r="JB51" s="209">
        <v>14966.68</v>
      </c>
      <c r="JC51" s="209">
        <v>0</v>
      </c>
      <c r="JD51" s="209">
        <v>0</v>
      </c>
      <c r="JE51" s="209">
        <v>0</v>
      </c>
      <c r="JF51" s="209">
        <v>0</v>
      </c>
      <c r="JG51" s="209">
        <v>0</v>
      </c>
      <c r="JH51" s="209">
        <v>0</v>
      </c>
      <c r="JI51" s="209">
        <v>0</v>
      </c>
      <c r="JJ51" s="209">
        <v>0</v>
      </c>
      <c r="JK51" s="209">
        <v>77336.539999999994</v>
      </c>
      <c r="JL51" s="178">
        <f t="shared" si="198"/>
        <v>10649.289999999994</v>
      </c>
      <c r="JM51" s="210">
        <v>1974</v>
      </c>
      <c r="JN51" s="181" t="s">
        <v>276</v>
      </c>
      <c r="JO51" s="64">
        <f t="shared" si="199"/>
        <v>87985.829999999987</v>
      </c>
      <c r="JP51" s="209">
        <v>6078.16</v>
      </c>
      <c r="JQ51" s="209">
        <v>1094.78</v>
      </c>
      <c r="JR51" s="209">
        <v>0</v>
      </c>
      <c r="JS51" s="209">
        <v>0</v>
      </c>
      <c r="JT51" s="209">
        <v>0</v>
      </c>
      <c r="JU51" s="209">
        <v>0</v>
      </c>
      <c r="JV51" s="209">
        <v>0</v>
      </c>
      <c r="JW51" s="209">
        <v>0</v>
      </c>
      <c r="JX51" s="209">
        <v>0</v>
      </c>
      <c r="JY51" s="209">
        <v>0</v>
      </c>
      <c r="JZ51" s="211">
        <v>7172.94</v>
      </c>
      <c r="KA51" s="65">
        <v>395.4</v>
      </c>
      <c r="KB51" s="217"/>
      <c r="KC51" s="65">
        <f t="shared" si="96"/>
        <v>1559.9311972023766</v>
      </c>
      <c r="KD51" s="65">
        <f t="shared" si="97"/>
        <v>358.57830210286141</v>
      </c>
      <c r="KE51" s="65"/>
      <c r="KF51" s="65">
        <v>18.510000000000002</v>
      </c>
      <c r="KG51" s="65"/>
      <c r="KH51" s="65">
        <v>5</v>
      </c>
      <c r="KI51" s="65">
        <f t="shared" si="151"/>
        <v>543.39953271028037</v>
      </c>
      <c r="KJ51" s="65"/>
      <c r="KK51" s="64">
        <f t="shared" si="200"/>
        <v>2880.8190320155186</v>
      </c>
      <c r="KL51" s="66">
        <f t="shared" si="152"/>
        <v>497.32093457943921</v>
      </c>
      <c r="KM51" s="66"/>
      <c r="KN51" s="66">
        <f t="shared" si="99"/>
        <v>149.19628037383177</v>
      </c>
      <c r="KO51" s="67">
        <f t="shared" si="27"/>
        <v>646.51721495327092</v>
      </c>
      <c r="KP51" s="67">
        <f t="shared" si="28"/>
        <v>3527.3362469687895</v>
      </c>
      <c r="KQ51" s="68">
        <f t="shared" si="201"/>
        <v>3645.6037530312101</v>
      </c>
      <c r="KR51" s="209">
        <v>65288.55</v>
      </c>
      <c r="KS51" s="209">
        <v>14465.87</v>
      </c>
      <c r="KT51" s="209">
        <v>0</v>
      </c>
      <c r="KU51" s="209">
        <v>0</v>
      </c>
      <c r="KV51" s="209">
        <v>0</v>
      </c>
      <c r="KW51" s="209">
        <v>0</v>
      </c>
      <c r="KX51" s="209">
        <v>0</v>
      </c>
      <c r="KY51" s="209">
        <v>0</v>
      </c>
      <c r="KZ51" s="209">
        <v>0</v>
      </c>
      <c r="LA51" s="209">
        <v>0</v>
      </c>
      <c r="LB51" s="209">
        <v>66923.3</v>
      </c>
      <c r="LC51" s="178">
        <f t="shared" si="202"/>
        <v>12831.119999999995</v>
      </c>
      <c r="LD51" s="210">
        <v>1832</v>
      </c>
      <c r="LE51" s="181" t="s">
        <v>276</v>
      </c>
      <c r="LF51" s="64">
        <f t="shared" si="203"/>
        <v>79754.42</v>
      </c>
      <c r="LG51" s="209">
        <v>5434.66</v>
      </c>
      <c r="LH51" s="209">
        <v>1058.1500000000001</v>
      </c>
      <c r="LI51" s="209">
        <v>0</v>
      </c>
      <c r="LJ51" s="209">
        <v>0</v>
      </c>
      <c r="LK51" s="209">
        <v>0</v>
      </c>
      <c r="LL51" s="209">
        <v>0</v>
      </c>
      <c r="LM51" s="209">
        <v>0</v>
      </c>
      <c r="LN51" s="209">
        <v>0</v>
      </c>
      <c r="LO51" s="209">
        <v>0</v>
      </c>
      <c r="LP51" s="209">
        <v>0</v>
      </c>
      <c r="LQ51" s="211">
        <f t="shared" si="102"/>
        <v>6492.8099999999995</v>
      </c>
      <c r="LR51" s="227">
        <v>440.48</v>
      </c>
      <c r="LS51" s="241">
        <v>113</v>
      </c>
      <c r="LT51" s="65">
        <f t="shared" si="103"/>
        <v>682.29160260830849</v>
      </c>
      <c r="LU51" s="65">
        <f t="shared" si="104"/>
        <v>382.00991946881339</v>
      </c>
      <c r="LV51" s="65"/>
      <c r="LW51" s="65">
        <v>18.510000000000002</v>
      </c>
      <c r="LX51" s="65"/>
      <c r="LY51" s="65">
        <v>5</v>
      </c>
      <c r="LZ51" s="65">
        <f t="shared" si="153"/>
        <v>508.03738317757012</v>
      </c>
      <c r="MA51" s="65"/>
      <c r="MB51" s="64">
        <f t="shared" si="30"/>
        <v>2149.328905254692</v>
      </c>
      <c r="MC51" s="66">
        <f t="shared" si="154"/>
        <v>593.54906542056074</v>
      </c>
      <c r="MD51" s="66"/>
      <c r="ME51" s="66">
        <f t="shared" si="106"/>
        <v>178.06471962616823</v>
      </c>
      <c r="MF51" s="67">
        <f t="shared" si="31"/>
        <v>771.61378504672894</v>
      </c>
      <c r="MG51" s="67">
        <f t="shared" si="32"/>
        <v>2920.942690301421</v>
      </c>
      <c r="MH51" s="68">
        <f t="shared" si="33"/>
        <v>3571.8673096985785</v>
      </c>
      <c r="MI51" s="209">
        <v>66513.63</v>
      </c>
      <c r="MJ51" s="209">
        <v>10530.81</v>
      </c>
      <c r="MK51" s="209">
        <v>0</v>
      </c>
      <c r="ML51" s="209">
        <v>0</v>
      </c>
      <c r="MM51" s="209">
        <v>0</v>
      </c>
      <c r="MN51" s="209">
        <v>0</v>
      </c>
      <c r="MO51" s="209">
        <v>0</v>
      </c>
      <c r="MP51" s="209">
        <v>0</v>
      </c>
      <c r="MQ51" s="209">
        <v>0</v>
      </c>
      <c r="MR51" s="209">
        <v>0</v>
      </c>
      <c r="MS51" s="209">
        <v>69245.399999999994</v>
      </c>
      <c r="MT51" s="178">
        <f t="shared" si="217"/>
        <v>7799.0400000000081</v>
      </c>
      <c r="MU51" s="210">
        <v>1703</v>
      </c>
      <c r="MV51" s="181" t="s">
        <v>276</v>
      </c>
      <c r="MW51" s="64">
        <f t="shared" si="204"/>
        <v>77044.44</v>
      </c>
      <c r="MX51" s="209">
        <v>5536.65</v>
      </c>
      <c r="MY51" s="209">
        <v>770.31</v>
      </c>
      <c r="MZ51" s="209">
        <v>0</v>
      </c>
      <c r="NA51" s="209">
        <v>0</v>
      </c>
      <c r="NB51" s="209">
        <v>0</v>
      </c>
      <c r="NC51" s="209">
        <v>0</v>
      </c>
      <c r="ND51" s="209">
        <v>0</v>
      </c>
      <c r="NE51" s="209">
        <v>0</v>
      </c>
      <c r="NF51" s="209">
        <v>0</v>
      </c>
      <c r="NG51" s="209">
        <v>0</v>
      </c>
      <c r="NH51" s="211">
        <f t="shared" si="109"/>
        <v>6306.9599999999991</v>
      </c>
      <c r="NI51" s="227">
        <v>440.48</v>
      </c>
      <c r="NJ51" s="241">
        <v>113</v>
      </c>
      <c r="NK51" s="65">
        <f t="shared" si="110"/>
        <v>0</v>
      </c>
      <c r="NL51" s="65">
        <f t="shared" si="111"/>
        <v>188.37065837187058</v>
      </c>
      <c r="NM51" s="65"/>
      <c r="NN51" s="65">
        <v>18.510000000000002</v>
      </c>
      <c r="NO51" s="65"/>
      <c r="NP51" s="65">
        <v>5</v>
      </c>
      <c r="NQ51" s="65">
        <f t="shared" si="155"/>
        <v>469.67889908256882</v>
      </c>
      <c r="NR51" s="65"/>
      <c r="NS51" s="64">
        <f t="shared" si="205"/>
        <v>1235.0395574544395</v>
      </c>
      <c r="NT51" s="66">
        <f t="shared" si="113"/>
        <v>723.04816513761466</v>
      </c>
      <c r="NU51" s="66"/>
      <c r="NV51" s="66">
        <f t="shared" si="114"/>
        <v>216.9144495412844</v>
      </c>
      <c r="NW51" s="67">
        <f t="shared" si="35"/>
        <v>939.96261467889906</v>
      </c>
      <c r="NX51" s="67">
        <f t="shared" si="36"/>
        <v>2175.0021721333387</v>
      </c>
      <c r="NY51" s="68">
        <f t="shared" si="206"/>
        <v>4131.9578278666604</v>
      </c>
      <c r="NZ51" s="209">
        <v>43859.05</v>
      </c>
      <c r="OA51" s="209">
        <v>9509.56</v>
      </c>
      <c r="OB51" s="209">
        <v>0</v>
      </c>
      <c r="OC51" s="209">
        <v>0</v>
      </c>
      <c r="OD51" s="209">
        <v>0</v>
      </c>
      <c r="OE51" s="209">
        <v>0</v>
      </c>
      <c r="OF51" s="209">
        <v>0</v>
      </c>
      <c r="OG51" s="209">
        <v>0</v>
      </c>
      <c r="OH51" s="209">
        <v>0</v>
      </c>
      <c r="OI51" s="209">
        <v>0</v>
      </c>
      <c r="OJ51" s="209">
        <v>47317.93</v>
      </c>
      <c r="OK51" s="178">
        <f t="shared" si="115"/>
        <v>6050.68</v>
      </c>
      <c r="OL51" s="210">
        <v>1370</v>
      </c>
      <c r="OM51" s="181" t="s">
        <v>276</v>
      </c>
      <c r="ON51" s="64">
        <f t="shared" si="207"/>
        <v>53368.61</v>
      </c>
      <c r="OO51" s="209">
        <v>3650.86</v>
      </c>
      <c r="OP51" s="209">
        <v>695.61</v>
      </c>
      <c r="OQ51" s="209">
        <v>0</v>
      </c>
      <c r="OR51" s="209">
        <v>0</v>
      </c>
      <c r="OS51" s="209">
        <v>0</v>
      </c>
      <c r="OT51" s="209">
        <v>0</v>
      </c>
      <c r="OU51" s="209">
        <v>0</v>
      </c>
      <c r="OV51" s="209">
        <v>0</v>
      </c>
      <c r="OW51" s="209">
        <v>0</v>
      </c>
      <c r="OX51" s="209">
        <v>0</v>
      </c>
      <c r="OY51" s="211">
        <v>4346.47</v>
      </c>
      <c r="OZ51" s="227">
        <v>440.48</v>
      </c>
      <c r="PA51" s="241">
        <v>113</v>
      </c>
      <c r="PB51" s="65">
        <f t="shared" si="118"/>
        <v>1023.1679414180838</v>
      </c>
      <c r="PC51" s="65">
        <f t="shared" si="119"/>
        <v>177.41200997206423</v>
      </c>
      <c r="PD51" s="65"/>
      <c r="PE51" s="65">
        <v>18.510000000000002</v>
      </c>
      <c r="PF51" s="65">
        <f t="shared" si="121"/>
        <v>32.880000000000003</v>
      </c>
      <c r="PG51" s="65">
        <v>5</v>
      </c>
      <c r="PH51" s="65">
        <f t="shared" si="156"/>
        <v>495.2049090909091</v>
      </c>
      <c r="PI51" s="65"/>
      <c r="PJ51" s="64">
        <f t="shared" si="38"/>
        <v>2305.6548604810573</v>
      </c>
      <c r="PK51" s="66">
        <f t="shared" si="157"/>
        <v>643.25572727272731</v>
      </c>
      <c r="PL51" s="66"/>
      <c r="PM51" s="66">
        <f t="shared" si="122"/>
        <v>192.9767181818182</v>
      </c>
      <c r="PN51" s="67">
        <f t="shared" si="39"/>
        <v>836.23244545454554</v>
      </c>
      <c r="PO51" s="67">
        <f t="shared" si="40"/>
        <v>3141.8873059356029</v>
      </c>
      <c r="PP51" s="68">
        <f t="shared" si="41"/>
        <v>1204.5826940643974</v>
      </c>
      <c r="PQ51" s="209">
        <v>37721.97</v>
      </c>
      <c r="PR51" s="209">
        <v>6905.59</v>
      </c>
      <c r="PS51" s="209">
        <v>0</v>
      </c>
      <c r="PT51" s="209">
        <v>0</v>
      </c>
      <c r="PU51" s="209">
        <v>0</v>
      </c>
      <c r="PV51" s="209">
        <v>0</v>
      </c>
      <c r="PW51" s="209">
        <v>0</v>
      </c>
      <c r="PX51" s="209">
        <v>0</v>
      </c>
      <c r="PY51" s="209">
        <v>0</v>
      </c>
      <c r="PZ51" s="209">
        <v>0</v>
      </c>
      <c r="QA51" s="209">
        <v>39220.269999999997</v>
      </c>
      <c r="QB51" s="178">
        <f t="shared" si="208"/>
        <v>5407.2900000000009</v>
      </c>
      <c r="QC51" s="210">
        <v>1103</v>
      </c>
      <c r="QD51" s="181" t="s">
        <v>276</v>
      </c>
      <c r="QE51" s="64">
        <f t="shared" si="209"/>
        <v>44627.56</v>
      </c>
      <c r="QF51" s="209">
        <v>3140</v>
      </c>
      <c r="QG51" s="209">
        <v>505.13</v>
      </c>
      <c r="QH51" s="209">
        <v>0</v>
      </c>
      <c r="QI51" s="209">
        <v>0</v>
      </c>
      <c r="QJ51" s="209">
        <v>0</v>
      </c>
      <c r="QK51" s="209">
        <v>0</v>
      </c>
      <c r="QL51" s="209">
        <v>0</v>
      </c>
      <c r="QM51" s="209">
        <v>0</v>
      </c>
      <c r="QN51" s="209">
        <v>0</v>
      </c>
      <c r="QO51" s="209">
        <v>0</v>
      </c>
      <c r="QP51" s="211">
        <f t="shared" si="125"/>
        <v>3645.13</v>
      </c>
      <c r="QQ51" s="227">
        <v>440.48</v>
      </c>
      <c r="QR51" s="241">
        <v>113</v>
      </c>
      <c r="QS51" s="65">
        <f t="shared" si="126"/>
        <v>461.03450600362851</v>
      </c>
      <c r="QT51" s="65">
        <f t="shared" si="127"/>
        <v>98.669226408984343</v>
      </c>
      <c r="QU51" s="65"/>
      <c r="QV51" s="65">
        <v>18.510000000000002</v>
      </c>
      <c r="QW51" s="65">
        <f t="shared" si="129"/>
        <v>18.861818181818183</v>
      </c>
      <c r="QX51" s="65">
        <v>5</v>
      </c>
      <c r="QY51" s="65">
        <f t="shared" si="158"/>
        <v>428.14772727272725</v>
      </c>
      <c r="QZ51" s="65"/>
      <c r="RA51" s="64">
        <f t="shared" si="210"/>
        <v>1583.7032778671582</v>
      </c>
      <c r="RB51" s="66">
        <f t="shared" si="130"/>
        <v>619.2640909090909</v>
      </c>
      <c r="RC51" s="66"/>
      <c r="RD51" s="66">
        <f t="shared" si="131"/>
        <v>185.77922727272727</v>
      </c>
      <c r="RE51" s="67">
        <f t="shared" si="43"/>
        <v>805.04331818181822</v>
      </c>
      <c r="RF51" s="67">
        <f t="shared" si="44"/>
        <v>2388.7465960489762</v>
      </c>
      <c r="RG51" s="68">
        <f t="shared" si="45"/>
        <v>1256.3834039510239</v>
      </c>
      <c r="RH51" s="205">
        <v>31346.73</v>
      </c>
      <c r="RI51" s="205">
        <v>6332.17</v>
      </c>
      <c r="RJ51" s="205">
        <v>0</v>
      </c>
      <c r="RK51" s="205">
        <v>0</v>
      </c>
      <c r="RL51" s="205">
        <v>0</v>
      </c>
      <c r="RM51" s="205">
        <v>0</v>
      </c>
      <c r="RN51" s="205">
        <v>0</v>
      </c>
      <c r="RO51" s="205">
        <v>0</v>
      </c>
      <c r="RP51" s="205">
        <v>0</v>
      </c>
      <c r="RQ51" s="205">
        <v>0</v>
      </c>
      <c r="RR51" s="205">
        <v>32886.239999999998</v>
      </c>
      <c r="RS51" s="178">
        <f t="shared" si="211"/>
        <v>4792.6600000000035</v>
      </c>
      <c r="RT51" s="206">
        <v>992</v>
      </c>
      <c r="RU51" s="181" t="s">
        <v>276</v>
      </c>
      <c r="RV51" s="64">
        <f t="shared" si="212"/>
        <v>37678.9</v>
      </c>
      <c r="RW51" s="209">
        <v>2609.33</v>
      </c>
      <c r="RX51" s="209">
        <v>463.19</v>
      </c>
      <c r="RY51" s="209">
        <v>0</v>
      </c>
      <c r="RZ51" s="209">
        <v>0</v>
      </c>
      <c r="SA51" s="209">
        <v>0</v>
      </c>
      <c r="SB51" s="209">
        <v>0</v>
      </c>
      <c r="SC51" s="209">
        <v>0</v>
      </c>
      <c r="SD51" s="209">
        <v>0</v>
      </c>
      <c r="SE51" s="209">
        <v>0</v>
      </c>
      <c r="SF51" s="209">
        <v>0</v>
      </c>
      <c r="SG51" s="211">
        <v>3072.52</v>
      </c>
      <c r="SH51" s="227">
        <v>440.48</v>
      </c>
      <c r="SI51" s="241">
        <v>113</v>
      </c>
      <c r="SJ51" s="65">
        <f t="shared" si="134"/>
        <v>323.16999071762871</v>
      </c>
      <c r="SK51" s="65">
        <f t="shared" si="135"/>
        <v>103.30708083888554</v>
      </c>
      <c r="SL51" s="65"/>
      <c r="SM51" s="65">
        <v>18.510000000000002</v>
      </c>
      <c r="SN51" s="65">
        <f t="shared" si="137"/>
        <v>495.92920353982299</v>
      </c>
      <c r="SO51" s="65">
        <v>5</v>
      </c>
      <c r="SP51" s="65">
        <f t="shared" si="159"/>
        <v>428.52876106194691</v>
      </c>
      <c r="SQ51" s="65"/>
      <c r="SR51" s="64">
        <f>SUM(SH51:SQ51)</f>
        <v>1927.9250361582842</v>
      </c>
      <c r="SS51" s="66">
        <f t="shared" si="160"/>
        <v>596.28469026548669</v>
      </c>
      <c r="ST51" s="66"/>
      <c r="SU51" s="66">
        <f t="shared" si="138"/>
        <v>178.885407079646</v>
      </c>
      <c r="SV51" s="67">
        <f>SUM(SS51:SU51)</f>
        <v>775.17009734513272</v>
      </c>
      <c r="SW51" s="67">
        <f t="shared" si="48"/>
        <v>2703.0951335034169</v>
      </c>
      <c r="SX51" s="68">
        <f t="shared" si="49"/>
        <v>369.42486649658304</v>
      </c>
      <c r="SY51" s="64">
        <f t="shared" si="139"/>
        <v>746715.61</v>
      </c>
      <c r="SZ51" s="211">
        <f t="shared" si="140"/>
        <v>60840.509999999995</v>
      </c>
      <c r="TA51" s="67">
        <f t="shared" si="141"/>
        <v>33373.112540113318</v>
      </c>
      <c r="TB51" s="68">
        <f t="shared" si="142"/>
        <v>27467.397459886677</v>
      </c>
      <c r="TC51" s="264"/>
      <c r="TD51" s="265"/>
      <c r="TE51" s="265"/>
    </row>
    <row r="52" spans="1:526">
      <c r="A52" s="173" t="s">
        <v>175</v>
      </c>
      <c r="B52" s="175" t="s">
        <v>176</v>
      </c>
      <c r="C52" s="181" t="s">
        <v>276</v>
      </c>
      <c r="D52" s="176">
        <v>7871.97</v>
      </c>
      <c r="E52" s="176">
        <v>10187.129999999999</v>
      </c>
      <c r="F52" s="176">
        <v>0</v>
      </c>
      <c r="G52" s="176">
        <v>0</v>
      </c>
      <c r="H52" s="176">
        <v>0</v>
      </c>
      <c r="I52" s="176">
        <v>0</v>
      </c>
      <c r="J52" s="176">
        <v>0</v>
      </c>
      <c r="K52" s="176">
        <v>0</v>
      </c>
      <c r="L52" s="176">
        <v>0</v>
      </c>
      <c r="M52" s="176">
        <v>0</v>
      </c>
      <c r="N52" s="178">
        <v>14639.67</v>
      </c>
      <c r="O52" s="178">
        <f t="shared" si="161"/>
        <v>3419.4299999999985</v>
      </c>
      <c r="P52" s="181">
        <v>1462</v>
      </c>
      <c r="Q52" s="64">
        <f t="shared" si="220"/>
        <v>18059.099999999999</v>
      </c>
      <c r="R52" s="178">
        <v>655.25</v>
      </c>
      <c r="S52" s="178">
        <v>745.17</v>
      </c>
      <c r="T52" s="178">
        <v>0</v>
      </c>
      <c r="U52" s="178">
        <v>0</v>
      </c>
      <c r="V52" s="178">
        <v>0</v>
      </c>
      <c r="W52" s="178">
        <v>0</v>
      </c>
      <c r="X52" s="178">
        <v>0</v>
      </c>
      <c r="Y52" s="178">
        <v>0</v>
      </c>
      <c r="Z52" s="178">
        <v>0</v>
      </c>
      <c r="AA52" s="178">
        <v>0</v>
      </c>
      <c r="AB52" s="64">
        <f t="shared" si="50"/>
        <v>1400.42</v>
      </c>
      <c r="AC52" s="65">
        <v>395.4</v>
      </c>
      <c r="AD52" s="219">
        <v>150.84</v>
      </c>
      <c r="AE52" s="65">
        <f t="shared" si="51"/>
        <v>159.17417374735567</v>
      </c>
      <c r="AF52" s="65">
        <f t="shared" si="177"/>
        <v>91.68796378953833</v>
      </c>
      <c r="AG52" s="65"/>
      <c r="AH52" s="65">
        <v>18.510000000000002</v>
      </c>
      <c r="AI52" s="65"/>
      <c r="AJ52" s="65">
        <v>5</v>
      </c>
      <c r="AK52" s="65">
        <f t="shared" si="178"/>
        <v>411.38684210526316</v>
      </c>
      <c r="AL52" s="65"/>
      <c r="AM52" s="64">
        <f t="shared" si="2"/>
        <v>1231.9989796421571</v>
      </c>
      <c r="AN52" s="66">
        <f t="shared" si="179"/>
        <v>645.10084210526315</v>
      </c>
      <c r="AO52" s="66">
        <v>46.73</v>
      </c>
      <c r="AP52" s="66">
        <f t="shared" si="54"/>
        <v>207.54925263157895</v>
      </c>
      <c r="AQ52" s="67">
        <f t="shared" si="3"/>
        <v>899.38009473684212</v>
      </c>
      <c r="AR52" s="67">
        <f t="shared" si="4"/>
        <v>2131.3790743789991</v>
      </c>
      <c r="AS52" s="68">
        <f t="shared" si="5"/>
        <v>-730.95907437899905</v>
      </c>
      <c r="AT52" s="205">
        <v>8193.83</v>
      </c>
      <c r="AU52" s="205">
        <v>9803.14</v>
      </c>
      <c r="AV52" s="205">
        <v>0</v>
      </c>
      <c r="AW52" s="205">
        <v>0</v>
      </c>
      <c r="AX52" s="207">
        <v>0</v>
      </c>
      <c r="AY52" s="207">
        <v>0</v>
      </c>
      <c r="AZ52" s="207">
        <v>0</v>
      </c>
      <c r="BA52" s="207">
        <v>0</v>
      </c>
      <c r="BB52" s="207">
        <v>0</v>
      </c>
      <c r="BC52" s="207">
        <v>0</v>
      </c>
      <c r="BD52" s="209">
        <v>14288.64</v>
      </c>
      <c r="BE52" s="178">
        <f t="shared" si="162"/>
        <v>3708.3300000000017</v>
      </c>
      <c r="BF52" s="208">
        <v>1325</v>
      </c>
      <c r="BG52" s="181" t="s">
        <v>276</v>
      </c>
      <c r="BH52" s="64">
        <f t="shared" si="56"/>
        <v>17996.97</v>
      </c>
      <c r="BI52" s="205">
        <v>682.04</v>
      </c>
      <c r="BJ52" s="205">
        <v>717.08</v>
      </c>
      <c r="BK52" s="205">
        <v>0</v>
      </c>
      <c r="BL52" s="205">
        <v>0</v>
      </c>
      <c r="BM52" s="205">
        <v>0</v>
      </c>
      <c r="BN52" s="205">
        <v>0</v>
      </c>
      <c r="BO52" s="205">
        <v>0</v>
      </c>
      <c r="BP52" s="205">
        <v>0</v>
      </c>
      <c r="BQ52" s="205">
        <v>0</v>
      </c>
      <c r="BR52" s="205">
        <v>0</v>
      </c>
      <c r="BS52" s="64">
        <f t="shared" si="57"/>
        <v>1399.12</v>
      </c>
      <c r="BT52" s="65">
        <v>395.4</v>
      </c>
      <c r="BU52" s="219">
        <v>150.84</v>
      </c>
      <c r="BV52" s="65">
        <f t="shared" si="58"/>
        <v>156.71373455852248</v>
      </c>
      <c r="BW52" s="65">
        <f t="shared" si="59"/>
        <v>83.867450261719128</v>
      </c>
      <c r="BX52" s="65"/>
      <c r="BY52" s="65">
        <v>18.510000000000002</v>
      </c>
      <c r="BZ52" s="65"/>
      <c r="CA52" s="65">
        <v>5</v>
      </c>
      <c r="CB52" s="65">
        <f t="shared" si="180"/>
        <v>391.015625</v>
      </c>
      <c r="CC52" s="65"/>
      <c r="CD52" s="64">
        <f t="shared" si="6"/>
        <v>1201.3468098202416</v>
      </c>
      <c r="CE52" s="66">
        <f t="shared" si="61"/>
        <v>665.21208333333334</v>
      </c>
      <c r="CF52" s="66"/>
      <c r="CG52" s="66">
        <f t="shared" si="62"/>
        <v>199.563625</v>
      </c>
      <c r="CH52" s="67">
        <f>SUM(CE52:CG52)</f>
        <v>864.77570833333334</v>
      </c>
      <c r="CI52" s="67">
        <f t="shared" si="8"/>
        <v>2066.1225181535747</v>
      </c>
      <c r="CJ52" s="68">
        <f t="shared" si="9"/>
        <v>-667.00251815357478</v>
      </c>
      <c r="CK52" s="209">
        <v>9686.2000000000007</v>
      </c>
      <c r="CL52" s="209">
        <v>10232.35</v>
      </c>
      <c r="CM52" s="209">
        <v>0</v>
      </c>
      <c r="CN52" s="209">
        <v>0</v>
      </c>
      <c r="CO52" s="209">
        <v>0</v>
      </c>
      <c r="CP52" s="209">
        <v>0</v>
      </c>
      <c r="CQ52" s="209">
        <v>0</v>
      </c>
      <c r="CR52" s="209">
        <v>0</v>
      </c>
      <c r="CS52" s="209">
        <v>0</v>
      </c>
      <c r="CT52" s="207">
        <v>0</v>
      </c>
      <c r="CU52" s="209">
        <v>15055.13</v>
      </c>
      <c r="CV52" s="178">
        <f t="shared" si="181"/>
        <v>4863.4200000000037</v>
      </c>
      <c r="CW52" s="210">
        <v>1525</v>
      </c>
      <c r="CX52" s="181" t="s">
        <v>276</v>
      </c>
      <c r="CY52" s="64">
        <f t="shared" si="182"/>
        <v>19918.550000000003</v>
      </c>
      <c r="CZ52" s="209">
        <v>806.26</v>
      </c>
      <c r="DA52" s="209">
        <v>748.48</v>
      </c>
      <c r="DB52" s="209">
        <v>0</v>
      </c>
      <c r="DC52" s="209">
        <v>0</v>
      </c>
      <c r="DD52" s="209">
        <v>0</v>
      </c>
      <c r="DE52" s="209">
        <v>0</v>
      </c>
      <c r="DF52" s="209">
        <v>0</v>
      </c>
      <c r="DG52" s="209">
        <v>0</v>
      </c>
      <c r="DH52" s="209">
        <v>0</v>
      </c>
      <c r="DI52" s="209">
        <v>0</v>
      </c>
      <c r="DJ52" s="211">
        <f t="shared" si="215"/>
        <v>1554.74</v>
      </c>
      <c r="DK52" s="65">
        <v>395.4</v>
      </c>
      <c r="DL52" s="65">
        <v>150.84</v>
      </c>
      <c r="DM52" s="65">
        <f t="shared" si="66"/>
        <v>163.67030380706501</v>
      </c>
      <c r="DN52" s="65">
        <f t="shared" si="67"/>
        <v>138.34657351386184</v>
      </c>
      <c r="DO52" s="65"/>
      <c r="DP52" s="65">
        <v>18.510000000000002</v>
      </c>
      <c r="DQ52" s="65"/>
      <c r="DR52" s="65">
        <v>5</v>
      </c>
      <c r="DS52" s="65">
        <f t="shared" si="216"/>
        <v>428.469696969697</v>
      </c>
      <c r="DT52" s="65"/>
      <c r="DU52" s="64">
        <f t="shared" si="10"/>
        <v>1300.2365742906238</v>
      </c>
      <c r="DV52" s="66">
        <f t="shared" si="144"/>
        <v>596.35070707070713</v>
      </c>
      <c r="DW52" s="66"/>
      <c r="DX52" s="66">
        <f t="shared" si="68"/>
        <v>178.90521212121214</v>
      </c>
      <c r="DY52" s="67">
        <f t="shared" si="11"/>
        <v>775.25591919191925</v>
      </c>
      <c r="DZ52" s="67">
        <f t="shared" si="12"/>
        <v>2075.4924934825431</v>
      </c>
      <c r="EA52" s="68">
        <f t="shared" si="183"/>
        <v>-520.75249348254306</v>
      </c>
      <c r="EB52" s="209">
        <v>9570.75</v>
      </c>
      <c r="EC52" s="209">
        <v>10311.61</v>
      </c>
      <c r="ED52" s="209">
        <v>0</v>
      </c>
      <c r="EE52" s="209">
        <v>0</v>
      </c>
      <c r="EF52" s="209">
        <v>0</v>
      </c>
      <c r="EG52" s="209">
        <v>0</v>
      </c>
      <c r="EH52" s="209">
        <v>0</v>
      </c>
      <c r="EI52" s="209">
        <v>0</v>
      </c>
      <c r="EJ52" s="209">
        <v>0</v>
      </c>
      <c r="EK52" s="209">
        <v>0</v>
      </c>
      <c r="EL52" s="209">
        <v>15955.47</v>
      </c>
      <c r="EM52" s="178">
        <f t="shared" si="184"/>
        <v>3926.8900000000012</v>
      </c>
      <c r="EN52" s="210">
        <v>1543</v>
      </c>
      <c r="EO52" s="181" t="s">
        <v>276</v>
      </c>
      <c r="EP52" s="212">
        <f t="shared" si="70"/>
        <v>19882.36</v>
      </c>
      <c r="EQ52" s="209">
        <v>796.65</v>
      </c>
      <c r="ER52" s="209">
        <v>754.27</v>
      </c>
      <c r="ES52" s="209">
        <v>0</v>
      </c>
      <c r="ET52" s="209">
        <v>0</v>
      </c>
      <c r="EU52" s="209">
        <v>0</v>
      </c>
      <c r="EV52" s="209">
        <v>0</v>
      </c>
      <c r="EW52" s="209">
        <v>0</v>
      </c>
      <c r="EX52" s="209">
        <v>0</v>
      </c>
      <c r="EY52" s="209">
        <v>0</v>
      </c>
      <c r="EZ52" s="209">
        <v>0</v>
      </c>
      <c r="FA52" s="64">
        <f t="shared" si="185"/>
        <v>1550.92</v>
      </c>
      <c r="FB52" s="65">
        <v>395.4</v>
      </c>
      <c r="FC52" s="65">
        <v>150.84</v>
      </c>
      <c r="FD52" s="65">
        <f t="shared" si="72"/>
        <v>178.09576789853</v>
      </c>
      <c r="FE52" s="65">
        <f t="shared" si="73"/>
        <v>102.00584736580744</v>
      </c>
      <c r="FF52" s="65"/>
      <c r="FG52" s="65">
        <v>18.510000000000002</v>
      </c>
      <c r="FH52" s="65">
        <f t="shared" si="75"/>
        <v>140.93333333333334</v>
      </c>
      <c r="FI52" s="65">
        <v>5</v>
      </c>
      <c r="FJ52" s="65">
        <f t="shared" si="145"/>
        <v>424.68019607843132</v>
      </c>
      <c r="FK52" s="65"/>
      <c r="FL52" s="64">
        <f t="shared" si="14"/>
        <v>1415.4651446761022</v>
      </c>
      <c r="FM52" s="66">
        <f t="shared" si="146"/>
        <v>664.41901960784321</v>
      </c>
      <c r="FN52" s="66"/>
      <c r="FO52" s="66">
        <f t="shared" si="76"/>
        <v>199.32570588235296</v>
      </c>
      <c r="FP52" s="67">
        <f>SUM(FM52:FO52)</f>
        <v>863.74472549019617</v>
      </c>
      <c r="FQ52" s="67">
        <f t="shared" si="187"/>
        <v>2279.2098701662985</v>
      </c>
      <c r="FR52" s="68">
        <f t="shared" si="188"/>
        <v>-728.28987016629844</v>
      </c>
      <c r="FS52" s="209">
        <v>9637.61</v>
      </c>
      <c r="FT52" s="209">
        <v>12719.08</v>
      </c>
      <c r="FU52" s="209">
        <v>0</v>
      </c>
      <c r="FV52" s="209">
        <v>0</v>
      </c>
      <c r="FW52" s="209">
        <v>0</v>
      </c>
      <c r="FX52" s="209">
        <v>0</v>
      </c>
      <c r="FY52" s="209">
        <v>0</v>
      </c>
      <c r="FZ52" s="209">
        <v>0</v>
      </c>
      <c r="GA52" s="209">
        <v>0</v>
      </c>
      <c r="GB52" s="209">
        <v>0</v>
      </c>
      <c r="GC52" s="209">
        <v>17079.900000000001</v>
      </c>
      <c r="GD52" s="178">
        <f t="shared" si="189"/>
        <v>5276.7900000000009</v>
      </c>
      <c r="GE52" s="210">
        <v>1656</v>
      </c>
      <c r="GF52" s="181" t="s">
        <v>276</v>
      </c>
      <c r="GG52" s="64">
        <f t="shared" si="190"/>
        <v>22356.690000000002</v>
      </c>
      <c r="GH52" s="209">
        <v>802.22</v>
      </c>
      <c r="GI52" s="209">
        <v>930.38</v>
      </c>
      <c r="GJ52" s="209">
        <v>0</v>
      </c>
      <c r="GK52" s="209">
        <v>0</v>
      </c>
      <c r="GL52" s="209">
        <v>0</v>
      </c>
      <c r="GM52" s="209">
        <v>0</v>
      </c>
      <c r="GN52" s="209">
        <v>0</v>
      </c>
      <c r="GO52" s="209">
        <v>0</v>
      </c>
      <c r="GP52" s="209">
        <v>0</v>
      </c>
      <c r="GQ52" s="209">
        <v>0</v>
      </c>
      <c r="GR52" s="211">
        <f t="shared" si="79"/>
        <v>1732.6</v>
      </c>
      <c r="GS52" s="65">
        <v>395.4</v>
      </c>
      <c r="GT52" s="217">
        <v>150.84</v>
      </c>
      <c r="GU52" s="65">
        <f t="shared" si="80"/>
        <v>189.2665496871162</v>
      </c>
      <c r="GV52" s="65">
        <f t="shared" si="81"/>
        <v>155.51811459737857</v>
      </c>
      <c r="GW52" s="65"/>
      <c r="GX52" s="65">
        <v>18.510000000000002</v>
      </c>
      <c r="GY52" s="65">
        <f t="shared" si="83"/>
        <v>184.90588235294118</v>
      </c>
      <c r="GZ52" s="65">
        <v>5</v>
      </c>
      <c r="HA52" s="65">
        <f t="shared" si="147"/>
        <v>358.47794117647061</v>
      </c>
      <c r="HB52" s="65"/>
      <c r="HC52" s="64">
        <f t="shared" si="191"/>
        <v>1457.9184878139067</v>
      </c>
      <c r="HD52" s="66">
        <f t="shared" si="148"/>
        <v>866.92019607843133</v>
      </c>
      <c r="HE52" s="66"/>
      <c r="HF52" s="66">
        <f t="shared" si="84"/>
        <v>260.07605882352937</v>
      </c>
      <c r="HG52" s="67">
        <f t="shared" si="19"/>
        <v>1126.9962549019606</v>
      </c>
      <c r="HH52" s="67">
        <f t="shared" si="20"/>
        <v>2584.9147427158673</v>
      </c>
      <c r="HI52" s="68">
        <f t="shared" si="192"/>
        <v>-852.3147427158674</v>
      </c>
      <c r="HJ52" s="205">
        <v>9926.5300000000007</v>
      </c>
      <c r="HK52" s="205">
        <v>12600.87</v>
      </c>
      <c r="HL52" s="205">
        <v>0</v>
      </c>
      <c r="HM52" s="205">
        <v>0</v>
      </c>
      <c r="HN52" s="205">
        <v>0</v>
      </c>
      <c r="HO52" s="205">
        <v>0</v>
      </c>
      <c r="HP52" s="205">
        <v>0</v>
      </c>
      <c r="HQ52" s="205">
        <v>0</v>
      </c>
      <c r="HR52" s="205">
        <v>0</v>
      </c>
      <c r="HS52" s="205">
        <v>0</v>
      </c>
      <c r="HT52" s="205">
        <v>17694.53</v>
      </c>
      <c r="HU52" s="178">
        <f t="shared" si="193"/>
        <v>4832.8700000000026</v>
      </c>
      <c r="HV52" s="206">
        <v>1632</v>
      </c>
      <c r="HW52" s="181" t="s">
        <v>276</v>
      </c>
      <c r="HX52" s="64">
        <f t="shared" si="194"/>
        <v>22527.4</v>
      </c>
      <c r="HY52" s="205">
        <v>826.26</v>
      </c>
      <c r="HZ52" s="205">
        <v>921.73</v>
      </c>
      <c r="IA52" s="205">
        <v>0</v>
      </c>
      <c r="IB52" s="205">
        <v>0</v>
      </c>
      <c r="IC52" s="205">
        <v>0</v>
      </c>
      <c r="ID52" s="205">
        <v>0</v>
      </c>
      <c r="IE52" s="205">
        <v>0</v>
      </c>
      <c r="IF52" s="205">
        <v>0</v>
      </c>
      <c r="IG52" s="205">
        <v>0</v>
      </c>
      <c r="IH52" s="205">
        <v>0</v>
      </c>
      <c r="II52" s="214">
        <v>1747.99</v>
      </c>
      <c r="IJ52" s="65">
        <v>395.4</v>
      </c>
      <c r="IK52" s="217">
        <v>150.84</v>
      </c>
      <c r="IL52" s="65">
        <f t="shared" si="88"/>
        <v>196.01039223832851</v>
      </c>
      <c r="IM52" s="65">
        <f t="shared" si="89"/>
        <v>146.47326553207066</v>
      </c>
      <c r="IN52" s="65"/>
      <c r="IO52" s="65">
        <v>18.510000000000002</v>
      </c>
      <c r="IP52" s="65">
        <f t="shared" si="91"/>
        <v>232.05714285714285</v>
      </c>
      <c r="IQ52" s="65">
        <v>5</v>
      </c>
      <c r="IR52" s="65">
        <f t="shared" si="149"/>
        <v>445.62857142857143</v>
      </c>
      <c r="IS52" s="65"/>
      <c r="IT52" s="64">
        <f t="shared" si="195"/>
        <v>1589.9193720561134</v>
      </c>
      <c r="IU52" s="66">
        <f t="shared" si="150"/>
        <v>538.79476190476191</v>
      </c>
      <c r="IV52" s="66"/>
      <c r="IW52" s="66">
        <f t="shared" si="92"/>
        <v>161.63842857142856</v>
      </c>
      <c r="IX52" s="67">
        <f t="shared" si="196"/>
        <v>700.43319047619048</v>
      </c>
      <c r="IY52" s="67">
        <f t="shared" si="24"/>
        <v>2290.3525625323036</v>
      </c>
      <c r="IZ52" s="68">
        <f t="shared" si="197"/>
        <v>-542.36256253230363</v>
      </c>
      <c r="JA52" s="209">
        <v>12586.23</v>
      </c>
      <c r="JB52" s="209">
        <v>13076.74</v>
      </c>
      <c r="JC52" s="209">
        <v>0</v>
      </c>
      <c r="JD52" s="209">
        <v>0</v>
      </c>
      <c r="JE52" s="209">
        <v>0</v>
      </c>
      <c r="JF52" s="209">
        <v>0</v>
      </c>
      <c r="JG52" s="209">
        <v>0</v>
      </c>
      <c r="JH52" s="209">
        <v>0</v>
      </c>
      <c r="JI52" s="209">
        <v>0</v>
      </c>
      <c r="JJ52" s="209">
        <v>0</v>
      </c>
      <c r="JK52" s="209">
        <v>19808.96</v>
      </c>
      <c r="JL52" s="178">
        <f t="shared" si="198"/>
        <v>5854.010000000002</v>
      </c>
      <c r="JM52" s="210">
        <v>1600</v>
      </c>
      <c r="JN52" s="181" t="s">
        <v>276</v>
      </c>
      <c r="JO52" s="64">
        <f t="shared" si="199"/>
        <v>25662.97</v>
      </c>
      <c r="JP52" s="209">
        <v>1047.69</v>
      </c>
      <c r="JQ52" s="209">
        <v>956.54</v>
      </c>
      <c r="JR52" s="209">
        <v>0</v>
      </c>
      <c r="JS52" s="209">
        <v>0</v>
      </c>
      <c r="JT52" s="209">
        <v>0</v>
      </c>
      <c r="JU52" s="209">
        <v>0</v>
      </c>
      <c r="JV52" s="209">
        <v>0</v>
      </c>
      <c r="JW52" s="209">
        <v>0</v>
      </c>
      <c r="JX52" s="209">
        <v>0</v>
      </c>
      <c r="JY52" s="209">
        <v>0</v>
      </c>
      <c r="JZ52" s="211">
        <v>2004.23</v>
      </c>
      <c r="KA52" s="65">
        <v>395.4</v>
      </c>
      <c r="KB52" s="241"/>
      <c r="KC52" s="65">
        <f t="shared" si="96"/>
        <v>399.5603460942782</v>
      </c>
      <c r="KD52" s="65">
        <f t="shared" si="97"/>
        <v>197.11370112873007</v>
      </c>
      <c r="KE52" s="65"/>
      <c r="KF52" s="65">
        <v>18.510000000000002</v>
      </c>
      <c r="KG52" s="65"/>
      <c r="KH52" s="65">
        <v>5</v>
      </c>
      <c r="KI52" s="65">
        <f t="shared" si="151"/>
        <v>543.39953271028037</v>
      </c>
      <c r="KJ52" s="65"/>
      <c r="KK52" s="64">
        <f t="shared" si="200"/>
        <v>1558.9835799332886</v>
      </c>
      <c r="KL52" s="66">
        <f t="shared" si="152"/>
        <v>497.32093457943921</v>
      </c>
      <c r="KM52" s="66"/>
      <c r="KN52" s="66">
        <f t="shared" si="99"/>
        <v>149.19628037383177</v>
      </c>
      <c r="KO52" s="67">
        <f t="shared" si="27"/>
        <v>646.51721495327092</v>
      </c>
      <c r="KP52" s="67">
        <f t="shared" si="28"/>
        <v>2205.5007948865596</v>
      </c>
      <c r="KQ52" s="68">
        <f t="shared" si="201"/>
        <v>-201.27079488655954</v>
      </c>
      <c r="KR52" s="209">
        <v>13293.27</v>
      </c>
      <c r="KS52" s="209">
        <v>12648.22</v>
      </c>
      <c r="KT52" s="209">
        <v>0</v>
      </c>
      <c r="KU52" s="209">
        <v>0</v>
      </c>
      <c r="KV52" s="209">
        <v>0</v>
      </c>
      <c r="KW52" s="209">
        <v>0</v>
      </c>
      <c r="KX52" s="209">
        <v>0</v>
      </c>
      <c r="KY52" s="209">
        <v>0</v>
      </c>
      <c r="KZ52" s="209">
        <v>0</v>
      </c>
      <c r="LA52" s="209">
        <v>0</v>
      </c>
      <c r="LB52" s="209">
        <v>20278.93</v>
      </c>
      <c r="LC52" s="178">
        <f t="shared" si="202"/>
        <v>5662.5599999999977</v>
      </c>
      <c r="LD52" s="210">
        <v>1511</v>
      </c>
      <c r="LE52" s="181" t="s">
        <v>276</v>
      </c>
      <c r="LF52" s="64">
        <f t="shared" si="203"/>
        <v>25941.489999999998</v>
      </c>
      <c r="LG52" s="209">
        <v>1106.55</v>
      </c>
      <c r="LH52" s="209">
        <v>925.19</v>
      </c>
      <c r="LI52" s="209">
        <v>0</v>
      </c>
      <c r="LJ52" s="209">
        <v>0</v>
      </c>
      <c r="LK52" s="209">
        <v>0</v>
      </c>
      <c r="LL52" s="209">
        <v>0</v>
      </c>
      <c r="LM52" s="209">
        <v>0</v>
      </c>
      <c r="LN52" s="209">
        <v>0</v>
      </c>
      <c r="LO52" s="209">
        <v>0</v>
      </c>
      <c r="LP52" s="209">
        <v>0</v>
      </c>
      <c r="LQ52" s="211">
        <f t="shared" si="102"/>
        <v>2031.74</v>
      </c>
      <c r="LR52" s="227">
        <v>440.48</v>
      </c>
      <c r="LS52" s="241">
        <v>142</v>
      </c>
      <c r="LT52" s="65">
        <f t="shared" si="103"/>
        <v>206.74628490946657</v>
      </c>
      <c r="LU52" s="65">
        <f t="shared" si="104"/>
        <v>168.58653723036832</v>
      </c>
      <c r="LV52" s="65"/>
      <c r="LW52" s="65">
        <v>18.510000000000002</v>
      </c>
      <c r="LX52" s="65"/>
      <c r="LY52" s="65">
        <v>5</v>
      </c>
      <c r="LZ52" s="65">
        <f t="shared" si="153"/>
        <v>508.03738317757012</v>
      </c>
      <c r="MA52" s="65"/>
      <c r="MB52" s="64">
        <f t="shared" si="30"/>
        <v>1489.360205317405</v>
      </c>
      <c r="MC52" s="66">
        <f t="shared" si="154"/>
        <v>593.54906542056074</v>
      </c>
      <c r="MD52" s="66"/>
      <c r="ME52" s="66">
        <f t="shared" si="106"/>
        <v>178.06471962616823</v>
      </c>
      <c r="MF52" s="67">
        <f t="shared" si="31"/>
        <v>771.61378504672894</v>
      </c>
      <c r="MG52" s="67">
        <f t="shared" si="32"/>
        <v>2260.9739903641339</v>
      </c>
      <c r="MH52" s="68">
        <f t="shared" si="33"/>
        <v>-229.23399036413389</v>
      </c>
      <c r="MI52" s="209">
        <v>10699.89</v>
      </c>
      <c r="MJ52" s="209">
        <v>10492.33</v>
      </c>
      <c r="MK52" s="209">
        <v>0</v>
      </c>
      <c r="ML52" s="209">
        <v>0</v>
      </c>
      <c r="MM52" s="209">
        <v>0</v>
      </c>
      <c r="MN52" s="209">
        <v>0</v>
      </c>
      <c r="MO52" s="209">
        <v>0</v>
      </c>
      <c r="MP52" s="209">
        <v>0</v>
      </c>
      <c r="MQ52" s="209">
        <v>0</v>
      </c>
      <c r="MR52" s="209">
        <v>0</v>
      </c>
      <c r="MS52" s="209">
        <v>16372.73</v>
      </c>
      <c r="MT52" s="178">
        <f t="shared" si="217"/>
        <v>4819.4900000000016</v>
      </c>
      <c r="MU52" s="210">
        <v>1349</v>
      </c>
      <c r="MV52" s="181" t="s">
        <v>276</v>
      </c>
      <c r="MW52" s="64">
        <f t="shared" si="204"/>
        <v>21192.22</v>
      </c>
      <c r="MX52" s="209">
        <v>890.67</v>
      </c>
      <c r="MY52" s="209">
        <v>767.49</v>
      </c>
      <c r="MZ52" s="209">
        <v>0</v>
      </c>
      <c r="NA52" s="209">
        <v>0</v>
      </c>
      <c r="NB52" s="209">
        <v>0</v>
      </c>
      <c r="NC52" s="209">
        <v>0</v>
      </c>
      <c r="ND52" s="209">
        <v>0</v>
      </c>
      <c r="NE52" s="209">
        <v>0</v>
      </c>
      <c r="NF52" s="209">
        <v>0</v>
      </c>
      <c r="NG52" s="209">
        <v>0</v>
      </c>
      <c r="NH52" s="211">
        <f t="shared" si="109"/>
        <v>1658.1599999999999</v>
      </c>
      <c r="NI52" s="229">
        <v>440.48</v>
      </c>
      <c r="NJ52" s="241">
        <v>142</v>
      </c>
      <c r="NK52" s="65">
        <f t="shared" si="110"/>
        <v>0</v>
      </c>
      <c r="NL52" s="65">
        <f t="shared" si="111"/>
        <v>116.4054171175742</v>
      </c>
      <c r="NM52" s="65"/>
      <c r="NN52" s="65">
        <v>18.510000000000002</v>
      </c>
      <c r="NO52" s="65"/>
      <c r="NP52" s="65">
        <v>5</v>
      </c>
      <c r="NQ52" s="65">
        <f t="shared" si="155"/>
        <v>469.67889908256882</v>
      </c>
      <c r="NR52" s="65"/>
      <c r="NS52" s="64">
        <f t="shared" si="205"/>
        <v>1192.0743162001431</v>
      </c>
      <c r="NT52" s="66">
        <f t="shared" si="113"/>
        <v>723.04816513761466</v>
      </c>
      <c r="NU52" s="66"/>
      <c r="NV52" s="66">
        <f t="shared" si="114"/>
        <v>216.9144495412844</v>
      </c>
      <c r="NW52" s="67">
        <f t="shared" si="35"/>
        <v>939.96261467889906</v>
      </c>
      <c r="NX52" s="67">
        <f t="shared" si="36"/>
        <v>2132.0369308790423</v>
      </c>
      <c r="NY52" s="68">
        <f t="shared" si="206"/>
        <v>-473.87693087904245</v>
      </c>
      <c r="NZ52" s="209">
        <v>9699.85</v>
      </c>
      <c r="OA52" s="209">
        <v>11258.11</v>
      </c>
      <c r="OB52" s="209">
        <v>0</v>
      </c>
      <c r="OC52" s="209">
        <v>0</v>
      </c>
      <c r="OD52" s="209">
        <v>0</v>
      </c>
      <c r="OE52" s="209">
        <v>0</v>
      </c>
      <c r="OF52" s="209">
        <v>0</v>
      </c>
      <c r="OG52" s="209">
        <v>0</v>
      </c>
      <c r="OH52" s="209">
        <v>0</v>
      </c>
      <c r="OI52" s="209">
        <v>0</v>
      </c>
      <c r="OJ52" s="209">
        <v>16315.3</v>
      </c>
      <c r="OK52" s="178">
        <f t="shared" si="115"/>
        <v>4642.66</v>
      </c>
      <c r="OL52" s="210">
        <v>1413</v>
      </c>
      <c r="OM52" s="181" t="s">
        <v>276</v>
      </c>
      <c r="ON52" s="64">
        <f t="shared" si="207"/>
        <v>20957.96</v>
      </c>
      <c r="OO52" s="209">
        <v>807.42</v>
      </c>
      <c r="OP52" s="209">
        <v>823.51</v>
      </c>
      <c r="OQ52" s="209">
        <v>0</v>
      </c>
      <c r="OR52" s="209">
        <v>0</v>
      </c>
      <c r="OS52" s="209">
        <v>0</v>
      </c>
      <c r="OT52" s="209">
        <v>0</v>
      </c>
      <c r="OU52" s="209">
        <v>0</v>
      </c>
      <c r="OV52" s="209">
        <v>0</v>
      </c>
      <c r="OW52" s="209">
        <v>0</v>
      </c>
      <c r="OX52" s="209">
        <v>0</v>
      </c>
      <c r="OY52" s="211">
        <v>1630.93</v>
      </c>
      <c r="OZ52" s="249">
        <v>440.48</v>
      </c>
      <c r="PA52" s="241">
        <v>142</v>
      </c>
      <c r="PB52" s="65">
        <f t="shared" si="118"/>
        <v>352.78998710675768</v>
      </c>
      <c r="PC52" s="65">
        <f t="shared" si="119"/>
        <v>136.12745050422495</v>
      </c>
      <c r="PD52" s="65"/>
      <c r="PE52" s="65">
        <v>18.510000000000002</v>
      </c>
      <c r="PF52" s="65">
        <f t="shared" si="121"/>
        <v>32.880000000000003</v>
      </c>
      <c r="PG52" s="65">
        <v>5</v>
      </c>
      <c r="PH52" s="65">
        <f t="shared" si="156"/>
        <v>495.2049090909091</v>
      </c>
      <c r="PI52" s="65"/>
      <c r="PJ52" s="64">
        <f t="shared" si="38"/>
        <v>1622.9923467018918</v>
      </c>
      <c r="PK52" s="66">
        <f t="shared" si="157"/>
        <v>643.25572727272731</v>
      </c>
      <c r="PL52" s="66"/>
      <c r="PM52" s="66">
        <f t="shared" si="122"/>
        <v>192.9767181818182</v>
      </c>
      <c r="PN52" s="67">
        <f t="shared" si="39"/>
        <v>836.23244545454554</v>
      </c>
      <c r="PO52" s="67">
        <f t="shared" si="40"/>
        <v>2459.2247921564376</v>
      </c>
      <c r="PP52" s="68">
        <f t="shared" si="41"/>
        <v>-828.29479215643755</v>
      </c>
      <c r="PQ52" s="209">
        <v>9785.69</v>
      </c>
      <c r="PR52" s="209">
        <v>10706.35</v>
      </c>
      <c r="PS52" s="209">
        <v>0</v>
      </c>
      <c r="PT52" s="209">
        <v>0</v>
      </c>
      <c r="PU52" s="209">
        <v>0</v>
      </c>
      <c r="PV52" s="209">
        <v>0</v>
      </c>
      <c r="PW52" s="209">
        <v>0</v>
      </c>
      <c r="PX52" s="209">
        <v>0</v>
      </c>
      <c r="PY52" s="209">
        <v>0</v>
      </c>
      <c r="PZ52" s="209">
        <v>0</v>
      </c>
      <c r="QA52" s="209">
        <v>16301.59</v>
      </c>
      <c r="QB52" s="178">
        <f t="shared" si="208"/>
        <v>4190.4500000000007</v>
      </c>
      <c r="QC52" s="210">
        <v>1304</v>
      </c>
      <c r="QD52" s="181" t="s">
        <v>276</v>
      </c>
      <c r="QE52" s="64">
        <f t="shared" si="209"/>
        <v>20492.04</v>
      </c>
      <c r="QF52" s="209">
        <v>814.57</v>
      </c>
      <c r="QG52" s="209">
        <v>783.15</v>
      </c>
      <c r="QH52" s="209">
        <v>0</v>
      </c>
      <c r="QI52" s="209">
        <v>0</v>
      </c>
      <c r="QJ52" s="209">
        <v>0</v>
      </c>
      <c r="QK52" s="209">
        <v>0</v>
      </c>
      <c r="QL52" s="209">
        <v>0</v>
      </c>
      <c r="QM52" s="209">
        <v>0</v>
      </c>
      <c r="QN52" s="209">
        <v>0</v>
      </c>
      <c r="QO52" s="209">
        <v>0</v>
      </c>
      <c r="QP52" s="211">
        <f t="shared" si="125"/>
        <v>1597.72</v>
      </c>
      <c r="QQ52" s="249">
        <v>440.48</v>
      </c>
      <c r="QR52" s="241">
        <v>142</v>
      </c>
      <c r="QS52" s="65">
        <f t="shared" si="126"/>
        <v>191.62528694278981</v>
      </c>
      <c r="QT52" s="65">
        <f t="shared" si="127"/>
        <v>76.465005539841286</v>
      </c>
      <c r="QU52" s="65"/>
      <c r="QV52" s="65">
        <v>18.510000000000002</v>
      </c>
      <c r="QW52" s="65">
        <f t="shared" si="129"/>
        <v>18.861818181818183</v>
      </c>
      <c r="QX52" s="65">
        <v>5</v>
      </c>
      <c r="QY52" s="65">
        <f t="shared" si="158"/>
        <v>428.14772727272725</v>
      </c>
      <c r="QZ52" s="65"/>
      <c r="RA52" s="64">
        <f t="shared" si="210"/>
        <v>1321.0898379371765</v>
      </c>
      <c r="RB52" s="66">
        <f t="shared" si="130"/>
        <v>619.2640909090909</v>
      </c>
      <c r="RC52" s="66"/>
      <c r="RD52" s="66">
        <f t="shared" si="131"/>
        <v>185.77922727272727</v>
      </c>
      <c r="RE52" s="67">
        <f t="shared" si="43"/>
        <v>805.04331818181822</v>
      </c>
      <c r="RF52" s="67">
        <f t="shared" si="44"/>
        <v>2126.1331561189945</v>
      </c>
      <c r="RG52" s="68">
        <f t="shared" si="45"/>
        <v>-528.41315611899449</v>
      </c>
      <c r="RH52" s="205">
        <v>10555.59</v>
      </c>
      <c r="RI52" s="205">
        <v>7368.46</v>
      </c>
      <c r="RJ52" s="205">
        <v>0</v>
      </c>
      <c r="RK52" s="205">
        <v>0</v>
      </c>
      <c r="RL52" s="205">
        <v>0</v>
      </c>
      <c r="RM52" s="205">
        <v>0</v>
      </c>
      <c r="RN52" s="205">
        <v>0</v>
      </c>
      <c r="RO52" s="205">
        <v>0</v>
      </c>
      <c r="RP52" s="205">
        <v>0</v>
      </c>
      <c r="RQ52" s="205">
        <v>0</v>
      </c>
      <c r="RR52" s="205">
        <v>14134.26</v>
      </c>
      <c r="RS52" s="178">
        <f t="shared" si="211"/>
        <v>3789.7899999999991</v>
      </c>
      <c r="RT52" s="206">
        <v>1106</v>
      </c>
      <c r="RU52" s="181" t="s">
        <v>276</v>
      </c>
      <c r="RV52" s="64">
        <f t="shared" si="212"/>
        <v>17924.05</v>
      </c>
      <c r="RW52" s="209">
        <v>878.65</v>
      </c>
      <c r="RX52" s="209">
        <v>538.99</v>
      </c>
      <c r="RY52" s="209">
        <v>0</v>
      </c>
      <c r="RZ52" s="209">
        <v>0</v>
      </c>
      <c r="SA52" s="209">
        <v>0</v>
      </c>
      <c r="SB52" s="209">
        <v>0</v>
      </c>
      <c r="SC52" s="209">
        <v>0</v>
      </c>
      <c r="SD52" s="209">
        <v>0</v>
      </c>
      <c r="SE52" s="209">
        <v>0</v>
      </c>
      <c r="SF52" s="209">
        <v>0</v>
      </c>
      <c r="SG52" s="211">
        <v>1417.64</v>
      </c>
      <c r="SH52" s="249">
        <v>440.48</v>
      </c>
      <c r="SI52" s="241">
        <v>142</v>
      </c>
      <c r="SJ52" s="65">
        <f t="shared" si="134"/>
        <v>138.89604506324076</v>
      </c>
      <c r="SK52" s="65">
        <f t="shared" si="135"/>
        <v>81.689947105031365</v>
      </c>
      <c r="SL52" s="65"/>
      <c r="SM52" s="65">
        <v>18.510000000000002</v>
      </c>
      <c r="SN52" s="65">
        <f t="shared" si="137"/>
        <v>495.92920353982299</v>
      </c>
      <c r="SO52" s="65">
        <v>5</v>
      </c>
      <c r="SP52" s="65">
        <f t="shared" si="159"/>
        <v>428.52876106194691</v>
      </c>
      <c r="SQ52" s="65"/>
      <c r="SR52" s="64">
        <f>SUM(SH52:SQ52)</f>
        <v>1751.0339567700419</v>
      </c>
      <c r="SS52" s="66">
        <f t="shared" si="160"/>
        <v>596.28469026548669</v>
      </c>
      <c r="ST52" s="66"/>
      <c r="SU52" s="66">
        <f t="shared" si="138"/>
        <v>178.885407079646</v>
      </c>
      <c r="SV52" s="67">
        <f>SUM(SS52:SU52)</f>
        <v>775.17009734513272</v>
      </c>
      <c r="SW52" s="67">
        <f t="shared" si="48"/>
        <v>2526.2040541151746</v>
      </c>
      <c r="SX52" s="68">
        <f t="shared" si="49"/>
        <v>-1108.5640541151745</v>
      </c>
      <c r="SY52" s="64">
        <f t="shared" si="139"/>
        <v>252911.8</v>
      </c>
      <c r="SZ52" s="211">
        <f t="shared" si="140"/>
        <v>19726.21</v>
      </c>
      <c r="TA52" s="67">
        <f t="shared" si="141"/>
        <v>27137.544979949933</v>
      </c>
      <c r="TB52" s="68">
        <f t="shared" si="142"/>
        <v>-7411.3349799499338</v>
      </c>
      <c r="TC52" s="264"/>
      <c r="TD52" s="265"/>
      <c r="TE52" s="265" t="s">
        <v>505</v>
      </c>
    </row>
    <row r="53" spans="1:526">
      <c r="A53" s="173" t="s">
        <v>177</v>
      </c>
      <c r="B53" s="175" t="s">
        <v>178</v>
      </c>
      <c r="C53" s="181" t="s">
        <v>276</v>
      </c>
      <c r="D53" s="176">
        <v>2079.87</v>
      </c>
      <c r="E53" s="176">
        <v>2547.6799999999998</v>
      </c>
      <c r="F53" s="176">
        <v>0</v>
      </c>
      <c r="G53" s="176">
        <v>0</v>
      </c>
      <c r="H53" s="176">
        <v>0</v>
      </c>
      <c r="I53" s="176">
        <v>0</v>
      </c>
      <c r="J53" s="176">
        <v>0</v>
      </c>
      <c r="K53" s="176">
        <v>0</v>
      </c>
      <c r="L53" s="176">
        <v>0</v>
      </c>
      <c r="M53" s="176">
        <v>0</v>
      </c>
      <c r="N53" s="178">
        <v>3473.0099999999998</v>
      </c>
      <c r="O53" s="178">
        <f t="shared" si="161"/>
        <v>1154.5399999999995</v>
      </c>
      <c r="P53" s="181">
        <v>411</v>
      </c>
      <c r="Q53" s="64">
        <f t="shared" si="220"/>
        <v>4627.5499999999993</v>
      </c>
      <c r="R53" s="178">
        <v>173.13</v>
      </c>
      <c r="S53" s="178">
        <v>186.36</v>
      </c>
      <c r="T53" s="178">
        <v>0</v>
      </c>
      <c r="U53" s="178">
        <v>0</v>
      </c>
      <c r="V53" s="178">
        <v>0</v>
      </c>
      <c r="W53" s="178">
        <v>0</v>
      </c>
      <c r="X53" s="178">
        <v>0</v>
      </c>
      <c r="Y53" s="178">
        <v>0</v>
      </c>
      <c r="Z53" s="178">
        <v>0</v>
      </c>
      <c r="AA53" s="178">
        <v>0</v>
      </c>
      <c r="AB53" s="64">
        <f t="shared" si="50"/>
        <v>359.49</v>
      </c>
      <c r="AC53" s="65">
        <v>359.4</v>
      </c>
      <c r="AD53" s="219">
        <v>97.33</v>
      </c>
      <c r="AE53" s="65">
        <f t="shared" si="51"/>
        <v>37.761335956773863</v>
      </c>
      <c r="AF53" s="65">
        <f t="shared" si="177"/>
        <v>30.95762209303118</v>
      </c>
      <c r="AG53" s="65"/>
      <c r="AH53" s="65"/>
      <c r="AI53" s="65"/>
      <c r="AJ53" s="65">
        <v>5</v>
      </c>
      <c r="AK53" s="65">
        <f t="shared" si="178"/>
        <v>411.38684210526316</v>
      </c>
      <c r="AL53" s="65"/>
      <c r="AM53" s="64">
        <f t="shared" si="2"/>
        <v>941.83580015506823</v>
      </c>
      <c r="AN53" s="66">
        <f t="shared" si="179"/>
        <v>645.10084210526315</v>
      </c>
      <c r="AO53" s="66"/>
      <c r="AP53" s="66">
        <f t="shared" si="54"/>
        <v>193.53025263157895</v>
      </c>
      <c r="AQ53" s="67">
        <f t="shared" si="3"/>
        <v>838.6310947368421</v>
      </c>
      <c r="AR53" s="67">
        <f t="shared" si="4"/>
        <v>1780.4668948919102</v>
      </c>
      <c r="AS53" s="68">
        <f t="shared" si="5"/>
        <v>-1420.9768948919102</v>
      </c>
      <c r="AT53" s="205">
        <v>2600.7800000000002</v>
      </c>
      <c r="AU53" s="205">
        <v>2624.81</v>
      </c>
      <c r="AV53" s="205">
        <v>0</v>
      </c>
      <c r="AW53" s="205">
        <v>0</v>
      </c>
      <c r="AX53" s="207">
        <v>0</v>
      </c>
      <c r="AY53" s="207">
        <v>0</v>
      </c>
      <c r="AZ53" s="207">
        <v>0</v>
      </c>
      <c r="BA53" s="207">
        <v>0</v>
      </c>
      <c r="BB53" s="207">
        <v>0</v>
      </c>
      <c r="BC53" s="207">
        <v>0</v>
      </c>
      <c r="BD53" s="209">
        <v>3401.04</v>
      </c>
      <c r="BE53" s="178">
        <f t="shared" si="162"/>
        <v>1824.5500000000002</v>
      </c>
      <c r="BF53" s="208">
        <v>445</v>
      </c>
      <c r="BG53" s="181" t="s">
        <v>276</v>
      </c>
      <c r="BH53" s="64">
        <f t="shared" si="56"/>
        <v>5225.59</v>
      </c>
      <c r="BI53" s="205">
        <v>216.49</v>
      </c>
      <c r="BJ53" s="205">
        <v>192</v>
      </c>
      <c r="BK53" s="205">
        <v>0</v>
      </c>
      <c r="BL53" s="205">
        <v>0</v>
      </c>
      <c r="BM53" s="205">
        <v>0</v>
      </c>
      <c r="BN53" s="205">
        <v>0</v>
      </c>
      <c r="BO53" s="205">
        <v>0</v>
      </c>
      <c r="BP53" s="205">
        <v>0</v>
      </c>
      <c r="BQ53" s="205">
        <v>0</v>
      </c>
      <c r="BR53" s="205">
        <v>0</v>
      </c>
      <c r="BS53" s="64">
        <f t="shared" si="57"/>
        <v>408.49</v>
      </c>
      <c r="BT53" s="65">
        <v>359.4</v>
      </c>
      <c r="BU53" s="219">
        <v>97.33</v>
      </c>
      <c r="BV53" s="65">
        <f t="shared" si="58"/>
        <v>37.30163820929895</v>
      </c>
      <c r="BW53" s="65">
        <f t="shared" si="59"/>
        <v>41.26395341704206</v>
      </c>
      <c r="BX53" s="65"/>
      <c r="BY53" s="65"/>
      <c r="BZ53" s="65"/>
      <c r="CA53" s="65">
        <v>5</v>
      </c>
      <c r="CB53" s="65">
        <f t="shared" si="180"/>
        <v>391.015625</v>
      </c>
      <c r="CC53" s="65"/>
      <c r="CD53" s="64">
        <f t="shared" si="6"/>
        <v>931.31121662634098</v>
      </c>
      <c r="CE53" s="66">
        <f t="shared" si="61"/>
        <v>665.21208333333334</v>
      </c>
      <c r="CF53" s="66"/>
      <c r="CG53" s="66">
        <f t="shared" si="62"/>
        <v>199.563625</v>
      </c>
      <c r="CH53" s="67"/>
      <c r="CI53" s="67">
        <f t="shared" si="8"/>
        <v>931.31121662634098</v>
      </c>
      <c r="CJ53" s="68">
        <f t="shared" si="9"/>
        <v>-522.82121662634097</v>
      </c>
      <c r="CK53" s="209">
        <v>1890.29</v>
      </c>
      <c r="CL53" s="209">
        <v>2693.6</v>
      </c>
      <c r="CM53" s="209">
        <v>0</v>
      </c>
      <c r="CN53" s="209">
        <v>0</v>
      </c>
      <c r="CO53" s="209">
        <v>0</v>
      </c>
      <c r="CP53" s="209">
        <v>0</v>
      </c>
      <c r="CQ53" s="209">
        <v>0</v>
      </c>
      <c r="CR53" s="209">
        <v>0</v>
      </c>
      <c r="CS53" s="209">
        <v>0</v>
      </c>
      <c r="CT53" s="207">
        <v>0</v>
      </c>
      <c r="CU53" s="209">
        <v>3347.48</v>
      </c>
      <c r="CV53" s="178">
        <f t="shared" si="181"/>
        <v>1236.4099999999994</v>
      </c>
      <c r="CW53" s="210">
        <v>428</v>
      </c>
      <c r="CX53" s="181" t="s">
        <v>276</v>
      </c>
      <c r="CY53" s="64">
        <f t="shared" si="182"/>
        <v>4583.8899999999994</v>
      </c>
      <c r="CZ53" s="209">
        <v>157.35</v>
      </c>
      <c r="DA53" s="209">
        <v>197.03</v>
      </c>
      <c r="DB53" s="209">
        <v>0</v>
      </c>
      <c r="DC53" s="209">
        <v>0</v>
      </c>
      <c r="DD53" s="209">
        <v>0</v>
      </c>
      <c r="DE53" s="209">
        <v>0</v>
      </c>
      <c r="DF53" s="209">
        <v>0</v>
      </c>
      <c r="DG53" s="209">
        <v>0</v>
      </c>
      <c r="DH53" s="209">
        <v>0</v>
      </c>
      <c r="DI53" s="209">
        <v>0</v>
      </c>
      <c r="DJ53" s="211">
        <f t="shared" si="215"/>
        <v>354.38</v>
      </c>
      <c r="DK53" s="65">
        <v>359.4</v>
      </c>
      <c r="DL53" s="65">
        <v>97.33</v>
      </c>
      <c r="DM53" s="65">
        <f t="shared" si="66"/>
        <v>36.391785961866425</v>
      </c>
      <c r="DN53" s="65">
        <f t="shared" si="67"/>
        <v>35.171358212589844</v>
      </c>
      <c r="DO53" s="65"/>
      <c r="DP53" s="65"/>
      <c r="DQ53" s="65"/>
      <c r="DR53" s="65">
        <v>5</v>
      </c>
      <c r="DS53" s="65">
        <f t="shared" si="216"/>
        <v>428.469696969697</v>
      </c>
      <c r="DT53" s="65"/>
      <c r="DU53" s="64">
        <f t="shared" si="10"/>
        <v>961.7628411441533</v>
      </c>
      <c r="DV53" s="66">
        <f t="shared" si="144"/>
        <v>596.35070707070713</v>
      </c>
      <c r="DW53" s="66"/>
      <c r="DX53" s="66">
        <f t="shared" si="68"/>
        <v>178.90521212121214</v>
      </c>
      <c r="DY53" s="67">
        <f t="shared" si="11"/>
        <v>775.25591919191925</v>
      </c>
      <c r="DZ53" s="67">
        <f t="shared" si="12"/>
        <v>1737.0187603360725</v>
      </c>
      <c r="EA53" s="68">
        <f t="shared" si="183"/>
        <v>-1382.6387603360727</v>
      </c>
      <c r="EB53" s="209">
        <v>2307.89</v>
      </c>
      <c r="EC53" s="209">
        <v>2995.63</v>
      </c>
      <c r="ED53" s="209">
        <v>0</v>
      </c>
      <c r="EE53" s="209">
        <v>0</v>
      </c>
      <c r="EF53" s="209">
        <v>0</v>
      </c>
      <c r="EG53" s="209">
        <v>0</v>
      </c>
      <c r="EH53" s="209">
        <v>0</v>
      </c>
      <c r="EI53" s="209">
        <v>0</v>
      </c>
      <c r="EJ53" s="209">
        <v>0</v>
      </c>
      <c r="EK53" s="209">
        <v>0</v>
      </c>
      <c r="EL53" s="209">
        <v>4179.32</v>
      </c>
      <c r="EM53" s="178">
        <f t="shared" si="184"/>
        <v>1124.2000000000007</v>
      </c>
      <c r="EN53" s="210">
        <v>481</v>
      </c>
      <c r="EO53" s="181" t="s">
        <v>276</v>
      </c>
      <c r="EP53" s="212">
        <f t="shared" si="70"/>
        <v>5303.52</v>
      </c>
      <c r="EQ53" s="209">
        <v>192.11</v>
      </c>
      <c r="ER53" s="209">
        <v>219.12</v>
      </c>
      <c r="ES53" s="209">
        <v>0</v>
      </c>
      <c r="ET53" s="209">
        <v>0</v>
      </c>
      <c r="EU53" s="209">
        <v>0</v>
      </c>
      <c r="EV53" s="209">
        <v>0</v>
      </c>
      <c r="EW53" s="209">
        <v>0</v>
      </c>
      <c r="EX53" s="209">
        <v>0</v>
      </c>
      <c r="EY53" s="209">
        <v>0</v>
      </c>
      <c r="EZ53" s="209">
        <v>0</v>
      </c>
      <c r="FA53" s="64">
        <f t="shared" si="185"/>
        <v>411.23</v>
      </c>
      <c r="FB53" s="65">
        <v>359.4</v>
      </c>
      <c r="FC53" s="65">
        <v>97.33</v>
      </c>
      <c r="FD53" s="65">
        <f t="shared" si="72"/>
        <v>46.649782469189837</v>
      </c>
      <c r="FE53" s="65">
        <f t="shared" si="73"/>
        <v>29.202491948753529</v>
      </c>
      <c r="FF53" s="65"/>
      <c r="FG53" s="65"/>
      <c r="FH53" s="65">
        <f t="shared" si="75"/>
        <v>140.93333333333334</v>
      </c>
      <c r="FI53" s="65">
        <v>5</v>
      </c>
      <c r="FJ53" s="65">
        <f t="shared" si="145"/>
        <v>424.68019607843132</v>
      </c>
      <c r="FK53" s="65"/>
      <c r="FL53" s="64">
        <f t="shared" si="14"/>
        <v>1103.195803829708</v>
      </c>
      <c r="FM53" s="66">
        <f t="shared" si="146"/>
        <v>664.41901960784321</v>
      </c>
      <c r="FN53" s="66"/>
      <c r="FO53" s="66">
        <f t="shared" si="76"/>
        <v>199.32570588235296</v>
      </c>
      <c r="FP53" s="67"/>
      <c r="FQ53" s="67">
        <f t="shared" si="187"/>
        <v>1103.195803829708</v>
      </c>
      <c r="FR53" s="68">
        <f t="shared" si="188"/>
        <v>-691.96580382970797</v>
      </c>
      <c r="FS53" s="209">
        <v>2968.54</v>
      </c>
      <c r="FT53" s="209">
        <v>3542.35</v>
      </c>
      <c r="FU53" s="209">
        <v>0</v>
      </c>
      <c r="FV53" s="209">
        <v>0</v>
      </c>
      <c r="FW53" s="209">
        <v>0</v>
      </c>
      <c r="FX53" s="209">
        <v>0</v>
      </c>
      <c r="FY53" s="209">
        <v>0</v>
      </c>
      <c r="FZ53" s="209">
        <v>0</v>
      </c>
      <c r="GA53" s="209">
        <v>0</v>
      </c>
      <c r="GB53" s="209">
        <v>0</v>
      </c>
      <c r="GC53" s="209">
        <v>4865.8</v>
      </c>
      <c r="GD53" s="178">
        <f t="shared" si="189"/>
        <v>1645.0899999999992</v>
      </c>
      <c r="GE53" s="210">
        <v>580</v>
      </c>
      <c r="GF53" s="181" t="s">
        <v>276</v>
      </c>
      <c r="GG53" s="64">
        <f t="shared" si="190"/>
        <v>6510.8899999999994</v>
      </c>
      <c r="GH53" s="209">
        <v>247.11</v>
      </c>
      <c r="GI53" s="209">
        <v>259.12</v>
      </c>
      <c r="GJ53" s="209">
        <v>0</v>
      </c>
      <c r="GK53" s="209">
        <v>0</v>
      </c>
      <c r="GL53" s="209">
        <v>0</v>
      </c>
      <c r="GM53" s="209">
        <v>0</v>
      </c>
      <c r="GN53" s="209">
        <v>0</v>
      </c>
      <c r="GO53" s="209">
        <v>0</v>
      </c>
      <c r="GP53" s="209">
        <v>0</v>
      </c>
      <c r="GQ53" s="209">
        <v>0</v>
      </c>
      <c r="GR53" s="211">
        <f t="shared" si="79"/>
        <v>506.23</v>
      </c>
      <c r="GS53" s="65">
        <v>359.4</v>
      </c>
      <c r="GT53" s="217">
        <v>97.33</v>
      </c>
      <c r="GU53" s="65">
        <f t="shared" si="80"/>
        <v>53.919119987094192</v>
      </c>
      <c r="GV53" s="65">
        <f t="shared" si="81"/>
        <v>48.484266977272419</v>
      </c>
      <c r="GW53" s="65"/>
      <c r="GX53" s="65"/>
      <c r="GY53" s="65">
        <f t="shared" si="83"/>
        <v>184.90588235294118</v>
      </c>
      <c r="GZ53" s="65">
        <v>5</v>
      </c>
      <c r="HA53" s="65">
        <f t="shared" si="147"/>
        <v>358.47794117647061</v>
      </c>
      <c r="HB53" s="65"/>
      <c r="HC53" s="64">
        <f t="shared" si="191"/>
        <v>1107.5172104937783</v>
      </c>
      <c r="HD53" s="66">
        <f t="shared" si="148"/>
        <v>866.92019607843133</v>
      </c>
      <c r="HE53" s="66"/>
      <c r="HF53" s="66">
        <f t="shared" si="84"/>
        <v>260.07605882352937</v>
      </c>
      <c r="HG53" s="67">
        <f t="shared" si="19"/>
        <v>1126.9962549019606</v>
      </c>
      <c r="HH53" s="67">
        <f t="shared" si="20"/>
        <v>2234.5134653957389</v>
      </c>
      <c r="HI53" s="68">
        <f t="shared" si="192"/>
        <v>-1728.2834653957389</v>
      </c>
      <c r="HJ53" s="205">
        <v>3677.87</v>
      </c>
      <c r="HK53" s="205">
        <v>3263.66</v>
      </c>
      <c r="HL53" s="205">
        <v>0</v>
      </c>
      <c r="HM53" s="205">
        <v>0</v>
      </c>
      <c r="HN53" s="205">
        <v>0</v>
      </c>
      <c r="HO53" s="205">
        <v>0</v>
      </c>
      <c r="HP53" s="205">
        <v>0</v>
      </c>
      <c r="HQ53" s="205">
        <v>0</v>
      </c>
      <c r="HR53" s="205">
        <v>0</v>
      </c>
      <c r="HS53" s="205">
        <v>0</v>
      </c>
      <c r="HT53" s="205">
        <v>5122.57</v>
      </c>
      <c r="HU53" s="178">
        <f t="shared" si="193"/>
        <v>1818.96</v>
      </c>
      <c r="HV53" s="206">
        <v>564</v>
      </c>
      <c r="HW53" s="181" t="s">
        <v>276</v>
      </c>
      <c r="HX53" s="64">
        <f t="shared" si="194"/>
        <v>6941.53</v>
      </c>
      <c r="HY53" s="205">
        <v>306.16000000000003</v>
      </c>
      <c r="HZ53" s="205">
        <v>238.73</v>
      </c>
      <c r="IA53" s="205">
        <v>0</v>
      </c>
      <c r="IB53" s="205">
        <v>0</v>
      </c>
      <c r="IC53" s="205">
        <v>0</v>
      </c>
      <c r="ID53" s="205">
        <v>0</v>
      </c>
      <c r="IE53" s="205">
        <v>0</v>
      </c>
      <c r="IF53" s="205">
        <v>0</v>
      </c>
      <c r="IG53" s="205">
        <v>0</v>
      </c>
      <c r="IH53" s="205">
        <v>0</v>
      </c>
      <c r="II53" s="214">
        <v>544.89</v>
      </c>
      <c r="IJ53" s="65">
        <v>359.4</v>
      </c>
      <c r="IK53" s="217">
        <v>97.33</v>
      </c>
      <c r="IL53" s="65">
        <f t="shared" si="88"/>
        <v>56.74504804412971</v>
      </c>
      <c r="IM53" s="65">
        <f t="shared" si="89"/>
        <v>55.128528404905389</v>
      </c>
      <c r="IN53" s="65"/>
      <c r="IO53" s="65"/>
      <c r="IP53" s="65">
        <f t="shared" si="91"/>
        <v>232.05714285714285</v>
      </c>
      <c r="IQ53" s="65">
        <v>5</v>
      </c>
      <c r="IR53" s="65">
        <f t="shared" si="149"/>
        <v>445.62857142857143</v>
      </c>
      <c r="IS53" s="65"/>
      <c r="IT53" s="64">
        <f t="shared" si="195"/>
        <v>1251.2892907347493</v>
      </c>
      <c r="IU53" s="66">
        <f t="shared" si="150"/>
        <v>538.79476190476191</v>
      </c>
      <c r="IV53" s="66"/>
      <c r="IW53" s="66">
        <f t="shared" si="92"/>
        <v>161.63842857142856</v>
      </c>
      <c r="IX53" s="67">
        <f t="shared" si="196"/>
        <v>700.43319047619048</v>
      </c>
      <c r="IY53" s="67">
        <f t="shared" si="24"/>
        <v>1951.7224812109398</v>
      </c>
      <c r="IZ53" s="68">
        <f t="shared" si="197"/>
        <v>-1406.8324812109399</v>
      </c>
      <c r="JA53" s="209">
        <v>3612.39</v>
      </c>
      <c r="JB53" s="209">
        <v>3044.8</v>
      </c>
      <c r="JC53" s="209">
        <v>0</v>
      </c>
      <c r="JD53" s="209">
        <v>0</v>
      </c>
      <c r="JE53" s="209">
        <v>0</v>
      </c>
      <c r="JF53" s="209">
        <v>0</v>
      </c>
      <c r="JG53" s="209">
        <v>0</v>
      </c>
      <c r="JH53" s="209">
        <v>0</v>
      </c>
      <c r="JI53" s="209">
        <v>0</v>
      </c>
      <c r="JJ53" s="209">
        <v>0</v>
      </c>
      <c r="JK53" s="209">
        <v>5152.24</v>
      </c>
      <c r="JL53" s="178">
        <f t="shared" si="198"/>
        <v>1504.9500000000007</v>
      </c>
      <c r="JM53" s="210">
        <v>430</v>
      </c>
      <c r="JN53" s="181" t="s">
        <v>276</v>
      </c>
      <c r="JO53" s="64">
        <f t="shared" si="199"/>
        <v>6657.1900000000005</v>
      </c>
      <c r="JP53" s="209">
        <v>300.70999999999998</v>
      </c>
      <c r="JQ53" s="209">
        <v>222.72</v>
      </c>
      <c r="JR53" s="209">
        <v>0</v>
      </c>
      <c r="JS53" s="209">
        <v>0</v>
      </c>
      <c r="JT53" s="209">
        <v>0</v>
      </c>
      <c r="JU53" s="209">
        <v>0</v>
      </c>
      <c r="JV53" s="209">
        <v>0</v>
      </c>
      <c r="JW53" s="209">
        <v>0</v>
      </c>
      <c r="JX53" s="209">
        <v>0</v>
      </c>
      <c r="JY53" s="209">
        <v>0</v>
      </c>
      <c r="JZ53" s="211">
        <v>523.42999999999995</v>
      </c>
      <c r="KA53" s="65">
        <v>359.4</v>
      </c>
      <c r="KB53" s="243"/>
      <c r="KC53" s="65">
        <f t="shared" si="96"/>
        <v>103.92422406632069</v>
      </c>
      <c r="KD53" s="65">
        <f t="shared" si="97"/>
        <v>50.674027634678168</v>
      </c>
      <c r="KE53" s="65"/>
      <c r="KF53" s="65"/>
      <c r="KG53" s="65"/>
      <c r="KH53" s="65">
        <v>5</v>
      </c>
      <c r="KI53" s="65">
        <f t="shared" si="151"/>
        <v>543.39953271028037</v>
      </c>
      <c r="KJ53" s="65"/>
      <c r="KK53" s="64">
        <f t="shared" si="200"/>
        <v>1062.3977844112792</v>
      </c>
      <c r="KL53" s="66">
        <f t="shared" si="152"/>
        <v>497.32093457943921</v>
      </c>
      <c r="KM53" s="66"/>
      <c r="KN53" s="66">
        <f t="shared" si="99"/>
        <v>149.19628037383177</v>
      </c>
      <c r="KO53" s="67">
        <f t="shared" si="27"/>
        <v>646.51721495327092</v>
      </c>
      <c r="KP53" s="67">
        <f t="shared" si="28"/>
        <v>1708.9149993645501</v>
      </c>
      <c r="KQ53" s="68">
        <f t="shared" si="201"/>
        <v>-1185.4849993645503</v>
      </c>
      <c r="KR53" s="209">
        <v>4321.91</v>
      </c>
      <c r="KS53" s="209">
        <v>3513.14</v>
      </c>
      <c r="KT53" s="209">
        <v>0</v>
      </c>
      <c r="KU53" s="209">
        <v>0</v>
      </c>
      <c r="KV53" s="209">
        <v>0</v>
      </c>
      <c r="KW53" s="209">
        <v>0</v>
      </c>
      <c r="KX53" s="209">
        <v>0</v>
      </c>
      <c r="KY53" s="209">
        <v>0</v>
      </c>
      <c r="KZ53" s="209">
        <v>0</v>
      </c>
      <c r="LA53" s="209">
        <v>0</v>
      </c>
      <c r="LB53" s="209">
        <v>5907.32</v>
      </c>
      <c r="LC53" s="178">
        <f t="shared" si="202"/>
        <v>1927.7299999999996</v>
      </c>
      <c r="LD53" s="210">
        <v>465</v>
      </c>
      <c r="LE53" s="181" t="s">
        <v>276</v>
      </c>
      <c r="LF53" s="64">
        <f t="shared" si="203"/>
        <v>7835.0499999999993</v>
      </c>
      <c r="LG53" s="209">
        <v>359.78</v>
      </c>
      <c r="LH53" s="209">
        <v>256.98</v>
      </c>
      <c r="LI53" s="209">
        <v>0</v>
      </c>
      <c r="LJ53" s="209">
        <v>0</v>
      </c>
      <c r="LK53" s="209">
        <v>0</v>
      </c>
      <c r="LL53" s="209">
        <v>0</v>
      </c>
      <c r="LM53" s="209">
        <v>0</v>
      </c>
      <c r="LN53" s="209">
        <v>0</v>
      </c>
      <c r="LO53" s="209">
        <v>0</v>
      </c>
      <c r="LP53" s="209">
        <v>0</v>
      </c>
      <c r="LQ53" s="211">
        <f t="shared" si="102"/>
        <v>616.76</v>
      </c>
      <c r="LR53" s="229">
        <v>440.48</v>
      </c>
      <c r="LS53" s="243">
        <v>92.8</v>
      </c>
      <c r="LT53" s="65">
        <f t="shared" si="103"/>
        <v>60.225882912529897</v>
      </c>
      <c r="LU53" s="65">
        <f t="shared" si="104"/>
        <v>57.39265021741015</v>
      </c>
      <c r="LV53" s="65"/>
      <c r="LW53" s="65"/>
      <c r="LX53" s="65"/>
      <c r="LY53" s="65">
        <v>5</v>
      </c>
      <c r="LZ53" s="65">
        <f t="shared" si="153"/>
        <v>508.03738317757012</v>
      </c>
      <c r="MA53" s="65"/>
      <c r="MB53" s="64">
        <f t="shared" si="30"/>
        <v>1163.9359163075101</v>
      </c>
      <c r="MC53" s="66">
        <f t="shared" si="154"/>
        <v>593.54906542056074</v>
      </c>
      <c r="MD53" s="66"/>
      <c r="ME53" s="66">
        <f t="shared" si="106"/>
        <v>178.06471962616823</v>
      </c>
      <c r="MF53" s="67">
        <f t="shared" si="31"/>
        <v>771.61378504672894</v>
      </c>
      <c r="MG53" s="67">
        <f t="shared" si="32"/>
        <v>1935.549701354239</v>
      </c>
      <c r="MH53" s="68">
        <f t="shared" si="33"/>
        <v>-1318.789701354239</v>
      </c>
      <c r="MI53" s="209">
        <v>3042.13</v>
      </c>
      <c r="MJ53" s="209">
        <v>3533.16</v>
      </c>
      <c r="MK53" s="209">
        <v>0</v>
      </c>
      <c r="ML53" s="209">
        <v>0</v>
      </c>
      <c r="MM53" s="209">
        <v>0</v>
      </c>
      <c r="MN53" s="209">
        <v>0</v>
      </c>
      <c r="MO53" s="209">
        <v>0</v>
      </c>
      <c r="MP53" s="209">
        <v>0</v>
      </c>
      <c r="MQ53" s="209">
        <v>0</v>
      </c>
      <c r="MR53" s="209">
        <v>0</v>
      </c>
      <c r="MS53" s="209">
        <v>4983.74</v>
      </c>
      <c r="MT53" s="178">
        <f t="shared" si="217"/>
        <v>1591.5500000000002</v>
      </c>
      <c r="MU53" s="210">
        <v>439</v>
      </c>
      <c r="MV53" s="181" t="s">
        <v>276</v>
      </c>
      <c r="MW53" s="64">
        <f t="shared" si="204"/>
        <v>6575.29</v>
      </c>
      <c r="MX53" s="209">
        <v>253.24</v>
      </c>
      <c r="MY53" s="209">
        <v>258.44</v>
      </c>
      <c r="MZ53" s="209">
        <v>0</v>
      </c>
      <c r="NA53" s="209">
        <v>0</v>
      </c>
      <c r="NB53" s="209">
        <v>0</v>
      </c>
      <c r="NC53" s="209">
        <v>0</v>
      </c>
      <c r="ND53" s="209">
        <v>0</v>
      </c>
      <c r="NE53" s="209">
        <v>0</v>
      </c>
      <c r="NF53" s="209">
        <v>0</v>
      </c>
      <c r="NG53" s="209">
        <v>0</v>
      </c>
      <c r="NH53" s="211">
        <f t="shared" si="109"/>
        <v>511.68</v>
      </c>
      <c r="NI53" s="231">
        <v>440.48</v>
      </c>
      <c r="NJ53" s="243">
        <v>92.8</v>
      </c>
      <c r="NK53" s="65">
        <f t="shared" si="110"/>
        <v>0</v>
      </c>
      <c r="NL53" s="65">
        <f t="shared" si="111"/>
        <v>38.440798012543887</v>
      </c>
      <c r="NM53" s="65"/>
      <c r="NN53" s="65"/>
      <c r="NO53" s="65"/>
      <c r="NP53" s="65">
        <v>5</v>
      </c>
      <c r="NQ53" s="65">
        <f t="shared" si="155"/>
        <v>469.67889908256882</v>
      </c>
      <c r="NR53" s="65"/>
      <c r="NS53" s="64">
        <f t="shared" si="205"/>
        <v>1046.3996970951125</v>
      </c>
      <c r="NT53" s="66">
        <f t="shared" si="113"/>
        <v>723.04816513761466</v>
      </c>
      <c r="NU53" s="66"/>
      <c r="NV53" s="66">
        <f t="shared" si="114"/>
        <v>216.9144495412844</v>
      </c>
      <c r="NW53" s="67">
        <f t="shared" si="35"/>
        <v>939.96261467889906</v>
      </c>
      <c r="NX53" s="67">
        <f t="shared" si="36"/>
        <v>1986.3623117740117</v>
      </c>
      <c r="NY53" s="68">
        <f t="shared" si="206"/>
        <v>-1474.6823117740116</v>
      </c>
      <c r="NZ53" s="209">
        <v>3295.86</v>
      </c>
      <c r="OA53" s="209">
        <v>2590.4</v>
      </c>
      <c r="OB53" s="209">
        <v>0</v>
      </c>
      <c r="OC53" s="209">
        <v>0</v>
      </c>
      <c r="OD53" s="209">
        <v>0</v>
      </c>
      <c r="OE53" s="209">
        <v>0</v>
      </c>
      <c r="OF53" s="209">
        <v>0</v>
      </c>
      <c r="OG53" s="209">
        <v>0</v>
      </c>
      <c r="OH53" s="209">
        <v>0</v>
      </c>
      <c r="OI53" s="209">
        <v>0</v>
      </c>
      <c r="OJ53" s="209">
        <v>4262.16</v>
      </c>
      <c r="OK53" s="178">
        <f t="shared" si="115"/>
        <v>1624.1000000000004</v>
      </c>
      <c r="OL53" s="210">
        <v>400</v>
      </c>
      <c r="OM53" s="181" t="s">
        <v>276</v>
      </c>
      <c r="ON53" s="64">
        <f t="shared" si="207"/>
        <v>5886.26</v>
      </c>
      <c r="OO53" s="209">
        <v>274.36</v>
      </c>
      <c r="OP53" s="209">
        <v>189.48</v>
      </c>
      <c r="OQ53" s="209">
        <v>0</v>
      </c>
      <c r="OR53" s="209">
        <v>0</v>
      </c>
      <c r="OS53" s="209">
        <v>0</v>
      </c>
      <c r="OT53" s="209">
        <v>0</v>
      </c>
      <c r="OU53" s="209">
        <v>0</v>
      </c>
      <c r="OV53" s="209">
        <v>0</v>
      </c>
      <c r="OW53" s="209">
        <v>0</v>
      </c>
      <c r="OX53" s="209">
        <v>0</v>
      </c>
      <c r="OY53" s="211">
        <v>463.84</v>
      </c>
      <c r="OZ53" s="231">
        <v>440.48</v>
      </c>
      <c r="PA53" s="243">
        <v>92.8</v>
      </c>
      <c r="PB53" s="65">
        <f t="shared" si="118"/>
        <v>92.161797297440955</v>
      </c>
      <c r="PC53" s="65">
        <f t="shared" si="119"/>
        <v>47.620241922499552</v>
      </c>
      <c r="PD53" s="65"/>
      <c r="PE53" s="65"/>
      <c r="PF53" s="65">
        <f t="shared" si="121"/>
        <v>32.880000000000003</v>
      </c>
      <c r="PG53" s="65">
        <v>5</v>
      </c>
      <c r="PH53" s="65">
        <f t="shared" si="156"/>
        <v>495.2049090909091</v>
      </c>
      <c r="PI53" s="65"/>
      <c r="PJ53" s="64">
        <f t="shared" si="38"/>
        <v>1206.1469483108494</v>
      </c>
      <c r="PK53" s="66">
        <f t="shared" si="157"/>
        <v>643.25572727272731</v>
      </c>
      <c r="PL53" s="66"/>
      <c r="PM53" s="66">
        <f t="shared" si="122"/>
        <v>192.9767181818182</v>
      </c>
      <c r="PN53" s="67">
        <f t="shared" si="39"/>
        <v>836.23244545454554</v>
      </c>
      <c r="PO53" s="67">
        <f t="shared" si="40"/>
        <v>2042.379393765395</v>
      </c>
      <c r="PP53" s="68">
        <f t="shared" si="41"/>
        <v>-1578.5393937653951</v>
      </c>
      <c r="PQ53" s="209">
        <v>3117.59</v>
      </c>
      <c r="PR53" s="209">
        <v>3737.67</v>
      </c>
      <c r="PS53" s="209">
        <v>0</v>
      </c>
      <c r="PT53" s="209">
        <v>0</v>
      </c>
      <c r="PU53" s="209">
        <v>0</v>
      </c>
      <c r="PV53" s="209">
        <v>0</v>
      </c>
      <c r="PW53" s="209">
        <v>0</v>
      </c>
      <c r="PX53" s="209">
        <v>0</v>
      </c>
      <c r="PY53" s="209">
        <v>0</v>
      </c>
      <c r="PZ53" s="209">
        <v>0</v>
      </c>
      <c r="QA53" s="209">
        <v>5009.54</v>
      </c>
      <c r="QB53" s="178">
        <f t="shared" si="208"/>
        <v>1845.7200000000003</v>
      </c>
      <c r="QC53" s="210">
        <v>415</v>
      </c>
      <c r="QD53" s="181" t="s">
        <v>276</v>
      </c>
      <c r="QE53" s="64">
        <f t="shared" si="209"/>
        <v>6855.26</v>
      </c>
      <c r="QF53" s="209">
        <v>259.51</v>
      </c>
      <c r="QG53" s="209">
        <v>273.39999999999998</v>
      </c>
      <c r="QH53" s="209">
        <v>0</v>
      </c>
      <c r="QI53" s="209">
        <v>0</v>
      </c>
      <c r="QJ53" s="209">
        <v>0</v>
      </c>
      <c r="QK53" s="209">
        <v>0</v>
      </c>
      <c r="QL53" s="209">
        <v>0</v>
      </c>
      <c r="QM53" s="209">
        <v>0</v>
      </c>
      <c r="QN53" s="209">
        <v>0</v>
      </c>
      <c r="QO53" s="209">
        <v>0</v>
      </c>
      <c r="QP53" s="211">
        <f t="shared" si="125"/>
        <v>532.91</v>
      </c>
      <c r="QQ53" s="231">
        <v>440.48</v>
      </c>
      <c r="QR53" s="243">
        <v>92.8</v>
      </c>
      <c r="QS53" s="65">
        <f t="shared" si="126"/>
        <v>58.887172352597716</v>
      </c>
      <c r="QT53" s="65">
        <f t="shared" si="127"/>
        <v>33.679674026654858</v>
      </c>
      <c r="QU53" s="65"/>
      <c r="QV53" s="65"/>
      <c r="QW53" s="65">
        <f t="shared" si="129"/>
        <v>18.861818181818183</v>
      </c>
      <c r="QX53" s="65">
        <v>5</v>
      </c>
      <c r="QY53" s="65">
        <f t="shared" si="158"/>
        <v>428.14772727272725</v>
      </c>
      <c r="QZ53" s="65"/>
      <c r="RA53" s="64">
        <f t="shared" si="210"/>
        <v>1077.8563918337982</v>
      </c>
      <c r="RB53" s="66">
        <f t="shared" si="130"/>
        <v>619.2640909090909</v>
      </c>
      <c r="RC53" s="66"/>
      <c r="RD53" s="66">
        <f t="shared" si="131"/>
        <v>185.77922727272727</v>
      </c>
      <c r="RE53" s="67">
        <f t="shared" si="43"/>
        <v>805.04331818181822</v>
      </c>
      <c r="RF53" s="67">
        <f t="shared" si="44"/>
        <v>1882.8997100156164</v>
      </c>
      <c r="RG53" s="68">
        <f t="shared" si="45"/>
        <v>-1349.9897100156163</v>
      </c>
      <c r="RH53" s="205">
        <v>2753.94</v>
      </c>
      <c r="RI53" s="205">
        <v>2324.81</v>
      </c>
      <c r="RJ53" s="205">
        <v>0</v>
      </c>
      <c r="RK53" s="205">
        <v>0</v>
      </c>
      <c r="RL53" s="205">
        <v>0</v>
      </c>
      <c r="RM53" s="205">
        <v>0</v>
      </c>
      <c r="RN53" s="205">
        <v>1128.82</v>
      </c>
      <c r="RO53" s="205">
        <v>0</v>
      </c>
      <c r="RP53" s="205">
        <v>0</v>
      </c>
      <c r="RQ53" s="205">
        <v>0</v>
      </c>
      <c r="RR53" s="205">
        <v>5011.91</v>
      </c>
      <c r="RS53" s="178">
        <f t="shared" si="211"/>
        <v>1195.6599999999999</v>
      </c>
      <c r="RT53" s="206">
        <v>449</v>
      </c>
      <c r="RU53" s="181" t="s">
        <v>276</v>
      </c>
      <c r="RV53" s="64">
        <f t="shared" si="212"/>
        <v>6207.57</v>
      </c>
      <c r="RW53" s="209">
        <v>229.25</v>
      </c>
      <c r="RX53" s="209">
        <v>170.06</v>
      </c>
      <c r="RY53" s="209">
        <v>0</v>
      </c>
      <c r="RZ53" s="209">
        <v>0</v>
      </c>
      <c r="SA53" s="209">
        <v>0</v>
      </c>
      <c r="SB53" s="209">
        <v>0</v>
      </c>
      <c r="SC53" s="209">
        <v>0</v>
      </c>
      <c r="SD53" s="209">
        <v>0</v>
      </c>
      <c r="SE53" s="209">
        <v>0</v>
      </c>
      <c r="SF53" s="209">
        <v>0</v>
      </c>
      <c r="SG53" s="211">
        <v>399.31</v>
      </c>
      <c r="SH53" s="231">
        <v>440.48</v>
      </c>
      <c r="SI53" s="243">
        <v>92.8</v>
      </c>
      <c r="SJ53" s="65">
        <f t="shared" si="134"/>
        <v>49.25156868579657</v>
      </c>
      <c r="SK53" s="65">
        <f t="shared" si="135"/>
        <v>25.772774258099211</v>
      </c>
      <c r="SL53" s="65"/>
      <c r="SM53" s="65"/>
      <c r="SN53" s="65">
        <f t="shared" si="137"/>
        <v>495.92920353982299</v>
      </c>
      <c r="SO53" s="65">
        <v>5</v>
      </c>
      <c r="SP53" s="65">
        <f t="shared" si="159"/>
        <v>428.52876106194691</v>
      </c>
      <c r="SQ53" s="65"/>
      <c r="SR53" s="64"/>
      <c r="SS53" s="66">
        <f t="shared" si="160"/>
        <v>596.28469026548669</v>
      </c>
      <c r="ST53" s="66"/>
      <c r="SU53" s="66">
        <f t="shared" si="138"/>
        <v>178.885407079646</v>
      </c>
      <c r="SV53" s="67"/>
      <c r="SW53" s="67">
        <f t="shared" si="48"/>
        <v>0</v>
      </c>
      <c r="SX53" s="68">
        <f t="shared" si="49"/>
        <v>399.31</v>
      </c>
      <c r="SY53" s="64">
        <f t="shared" si="139"/>
        <v>73209.59</v>
      </c>
      <c r="SZ53" s="211">
        <f t="shared" si="140"/>
        <v>5632.64</v>
      </c>
      <c r="TA53" s="67">
        <f t="shared" si="141"/>
        <v>19294.334738564521</v>
      </c>
      <c r="TB53" s="68">
        <f t="shared" si="142"/>
        <v>-13661.694738564522</v>
      </c>
      <c r="TC53" s="264"/>
      <c r="TD53" s="265"/>
      <c r="TE53" s="265" t="s">
        <v>506</v>
      </c>
    </row>
    <row r="54" spans="1:526" ht="30">
      <c r="A54" s="173" t="s">
        <v>179</v>
      </c>
      <c r="B54" s="175" t="s">
        <v>180</v>
      </c>
      <c r="C54" s="181" t="s">
        <v>277</v>
      </c>
      <c r="D54" s="176">
        <v>5027.4799999999996</v>
      </c>
      <c r="E54" s="176">
        <v>0</v>
      </c>
      <c r="F54" s="176">
        <v>0</v>
      </c>
      <c r="G54" s="176">
        <v>0</v>
      </c>
      <c r="H54" s="176">
        <v>0</v>
      </c>
      <c r="I54" s="176">
        <v>0</v>
      </c>
      <c r="J54" s="176">
        <v>0</v>
      </c>
      <c r="K54" s="176">
        <v>0</v>
      </c>
      <c r="L54" s="176">
        <v>18332.439999999999</v>
      </c>
      <c r="M54" s="176">
        <v>0</v>
      </c>
      <c r="N54" s="178">
        <v>19059.09</v>
      </c>
      <c r="O54" s="178">
        <f t="shared" si="161"/>
        <v>4300.8299999999981</v>
      </c>
      <c r="P54" s="181">
        <v>2405</v>
      </c>
      <c r="Q54" s="64">
        <f t="shared" si="220"/>
        <v>23359.919999999998</v>
      </c>
      <c r="R54" s="178">
        <v>418.45</v>
      </c>
      <c r="S54" s="178">
        <v>0</v>
      </c>
      <c r="T54" s="178">
        <v>0</v>
      </c>
      <c r="U54" s="178">
        <v>0</v>
      </c>
      <c r="V54" s="178">
        <v>0</v>
      </c>
      <c r="W54" s="178">
        <v>0</v>
      </c>
      <c r="X54" s="178">
        <v>0</v>
      </c>
      <c r="Y54" s="178">
        <v>0</v>
      </c>
      <c r="Z54" s="178">
        <v>1400</v>
      </c>
      <c r="AA54" s="178">
        <v>0</v>
      </c>
      <c r="AB54" s="64">
        <f t="shared" si="50"/>
        <v>1818.45</v>
      </c>
      <c r="AC54" s="65">
        <v>254.88</v>
      </c>
      <c r="AD54" s="219">
        <v>228.15</v>
      </c>
      <c r="AE54" s="65">
        <f t="shared" si="51"/>
        <v>207.2256343979399</v>
      </c>
      <c r="AF54" s="65">
        <f t="shared" si="177"/>
        <v>115.32166042438658</v>
      </c>
      <c r="AG54" s="65"/>
      <c r="AH54" s="65">
        <v>18.510000000000002</v>
      </c>
      <c r="AI54" s="65"/>
      <c r="AJ54" s="65">
        <v>5</v>
      </c>
      <c r="AK54" s="65">
        <f t="shared" si="178"/>
        <v>411.38684210526316</v>
      </c>
      <c r="AL54" s="65"/>
      <c r="AM54" s="64">
        <f t="shared" si="2"/>
        <v>1240.4741369275896</v>
      </c>
      <c r="AN54" s="66">
        <f t="shared" si="179"/>
        <v>645.10084210526315</v>
      </c>
      <c r="AO54" s="66">
        <v>46.73</v>
      </c>
      <c r="AP54" s="66">
        <f t="shared" si="54"/>
        <v>207.54925263157895</v>
      </c>
      <c r="AQ54" s="67">
        <f t="shared" si="3"/>
        <v>899.38009473684212</v>
      </c>
      <c r="AR54" s="67">
        <f t="shared" si="4"/>
        <v>2139.8542316644316</v>
      </c>
      <c r="AS54" s="68">
        <f t="shared" si="5"/>
        <v>-321.40423166443156</v>
      </c>
      <c r="AT54" s="205">
        <v>4858.71</v>
      </c>
      <c r="AU54" s="205">
        <v>0</v>
      </c>
      <c r="AV54" s="205">
        <v>0</v>
      </c>
      <c r="AW54" s="205">
        <v>0</v>
      </c>
      <c r="AX54" s="207">
        <v>0</v>
      </c>
      <c r="AY54" s="207">
        <v>0</v>
      </c>
      <c r="AZ54" s="207">
        <v>0</v>
      </c>
      <c r="BA54" s="207">
        <v>0</v>
      </c>
      <c r="BB54" s="207">
        <v>16726.650000000001</v>
      </c>
      <c r="BC54" s="207">
        <v>0</v>
      </c>
      <c r="BD54" s="209">
        <v>14866.63</v>
      </c>
      <c r="BE54" s="178">
        <f t="shared" si="162"/>
        <v>6718.7300000000014</v>
      </c>
      <c r="BF54" s="208">
        <v>2118</v>
      </c>
      <c r="BG54" s="181" t="s">
        <v>277</v>
      </c>
      <c r="BH54" s="64">
        <f t="shared" si="56"/>
        <v>21585.360000000001</v>
      </c>
      <c r="BI54" s="205">
        <v>404.4</v>
      </c>
      <c r="BJ54" s="205">
        <v>0</v>
      </c>
      <c r="BK54" s="205">
        <v>0</v>
      </c>
      <c r="BL54" s="205">
        <v>0</v>
      </c>
      <c r="BM54" s="205">
        <v>0</v>
      </c>
      <c r="BN54" s="205">
        <v>0</v>
      </c>
      <c r="BO54" s="205">
        <v>0</v>
      </c>
      <c r="BP54" s="205">
        <v>0</v>
      </c>
      <c r="BQ54" s="205">
        <v>1400</v>
      </c>
      <c r="BR54" s="205">
        <v>0</v>
      </c>
      <c r="BS54" s="64">
        <f t="shared" si="57"/>
        <v>1804.4</v>
      </c>
      <c r="BT54" s="65">
        <v>254.88</v>
      </c>
      <c r="BU54" s="219">
        <v>177.54</v>
      </c>
      <c r="BV54" s="65">
        <f t="shared" si="58"/>
        <v>163.05296428489814</v>
      </c>
      <c r="BW54" s="65">
        <f t="shared" si="59"/>
        <v>151.95054218392647</v>
      </c>
      <c r="BX54" s="65"/>
      <c r="BY54" s="65">
        <v>18.510000000000002</v>
      </c>
      <c r="BZ54" s="65"/>
      <c r="CA54" s="65">
        <v>5</v>
      </c>
      <c r="CB54" s="65">
        <f t="shared" si="180"/>
        <v>391.015625</v>
      </c>
      <c r="CC54" s="65"/>
      <c r="CD54" s="64">
        <f t="shared" si="6"/>
        <v>1161.9491314688246</v>
      </c>
      <c r="CE54" s="66">
        <f t="shared" si="61"/>
        <v>665.21208333333334</v>
      </c>
      <c r="CF54" s="66"/>
      <c r="CG54" s="66">
        <f t="shared" si="62"/>
        <v>199.563625</v>
      </c>
      <c r="CH54" s="67">
        <f>SUM(CE54:CG54)</f>
        <v>864.77570833333334</v>
      </c>
      <c r="CI54" s="67">
        <f t="shared" si="8"/>
        <v>2026.7248398021579</v>
      </c>
      <c r="CJ54" s="68">
        <f t="shared" si="9"/>
        <v>-222.32483980215784</v>
      </c>
      <c r="CK54" s="209">
        <v>6520.39</v>
      </c>
      <c r="CL54" s="209">
        <v>0</v>
      </c>
      <c r="CM54" s="209">
        <v>0</v>
      </c>
      <c r="CN54" s="209">
        <v>0</v>
      </c>
      <c r="CO54" s="209">
        <v>0</v>
      </c>
      <c r="CP54" s="209">
        <v>0</v>
      </c>
      <c r="CQ54" s="209">
        <v>0</v>
      </c>
      <c r="CR54" s="209">
        <v>0</v>
      </c>
      <c r="CS54" s="209">
        <v>21482.9</v>
      </c>
      <c r="CT54" s="207">
        <v>0</v>
      </c>
      <c r="CU54" s="209">
        <v>19127.03</v>
      </c>
      <c r="CV54" s="178">
        <f t="shared" si="181"/>
        <v>8876.260000000002</v>
      </c>
      <c r="CW54" s="210">
        <v>2702</v>
      </c>
      <c r="CX54" s="181" t="s">
        <v>277</v>
      </c>
      <c r="CY54" s="64">
        <f t="shared" si="182"/>
        <v>28003.29</v>
      </c>
      <c r="CZ54" s="209">
        <v>542.71</v>
      </c>
      <c r="DA54" s="209">
        <v>0</v>
      </c>
      <c r="DB54" s="209">
        <v>0</v>
      </c>
      <c r="DC54" s="209">
        <v>0</v>
      </c>
      <c r="DD54" s="209">
        <v>0</v>
      </c>
      <c r="DE54" s="209">
        <v>0</v>
      </c>
      <c r="DF54" s="209">
        <v>0</v>
      </c>
      <c r="DG54" s="209">
        <v>0</v>
      </c>
      <c r="DH54" s="209">
        <v>1400</v>
      </c>
      <c r="DI54" s="209">
        <v>0</v>
      </c>
      <c r="DJ54" s="211">
        <f t="shared" si="215"/>
        <v>1942.71</v>
      </c>
      <c r="DK54" s="65">
        <v>254.88</v>
      </c>
      <c r="DL54" s="65">
        <v>186.44</v>
      </c>
      <c r="DM54" s="65">
        <f t="shared" si="66"/>
        <v>207.93754760183717</v>
      </c>
      <c r="DN54" s="65">
        <f t="shared" si="67"/>
        <v>252.49724609804429</v>
      </c>
      <c r="DO54" s="65"/>
      <c r="DP54" s="65">
        <v>18.510000000000002</v>
      </c>
      <c r="DQ54" s="65"/>
      <c r="DR54" s="65">
        <v>5</v>
      </c>
      <c r="DS54" s="65">
        <f t="shared" si="216"/>
        <v>428.469696969697</v>
      </c>
      <c r="DT54" s="65"/>
      <c r="DU54" s="64">
        <f t="shared" si="10"/>
        <v>1353.7344906695785</v>
      </c>
      <c r="DV54" s="66">
        <f t="shared" si="144"/>
        <v>596.35070707070713</v>
      </c>
      <c r="DW54" s="66"/>
      <c r="DX54" s="66">
        <f t="shared" si="68"/>
        <v>178.90521212121214</v>
      </c>
      <c r="DY54" s="67">
        <f t="shared" si="11"/>
        <v>775.25591919191925</v>
      </c>
      <c r="DZ54" s="67">
        <f t="shared" si="12"/>
        <v>2128.9904098614979</v>
      </c>
      <c r="EA54" s="68">
        <f t="shared" si="183"/>
        <v>-186.2804098614979</v>
      </c>
      <c r="EB54" s="209">
        <v>4848.9399999999996</v>
      </c>
      <c r="EC54" s="209">
        <v>0</v>
      </c>
      <c r="ED54" s="209">
        <v>0</v>
      </c>
      <c r="EE54" s="209">
        <v>0</v>
      </c>
      <c r="EF54" s="209">
        <v>0</v>
      </c>
      <c r="EG54" s="209">
        <v>0</v>
      </c>
      <c r="EH54" s="209">
        <v>0</v>
      </c>
      <c r="EI54" s="209">
        <v>0</v>
      </c>
      <c r="EJ54" s="209">
        <v>18043.05</v>
      </c>
      <c r="EK54" s="209">
        <v>0</v>
      </c>
      <c r="EL54" s="209">
        <v>16725.169999999998</v>
      </c>
      <c r="EM54" s="178">
        <f t="shared" si="184"/>
        <v>6166.82</v>
      </c>
      <c r="EN54" s="210">
        <v>2293</v>
      </c>
      <c r="EO54" s="181" t="s">
        <v>277</v>
      </c>
      <c r="EP54" s="212">
        <f t="shared" si="70"/>
        <v>22891.989999999998</v>
      </c>
      <c r="EQ54" s="209">
        <v>403.58</v>
      </c>
      <c r="ER54" s="209">
        <v>0</v>
      </c>
      <c r="ES54" s="209">
        <v>0</v>
      </c>
      <c r="ET54" s="209">
        <v>0</v>
      </c>
      <c r="EU54" s="209">
        <v>0</v>
      </c>
      <c r="EV54" s="209">
        <v>0</v>
      </c>
      <c r="EW54" s="209">
        <v>0</v>
      </c>
      <c r="EX54" s="209">
        <v>0</v>
      </c>
      <c r="EY54" s="209">
        <v>1400</v>
      </c>
      <c r="EZ54" s="209">
        <v>0</v>
      </c>
      <c r="FA54" s="64">
        <f t="shared" si="185"/>
        <v>1803.58</v>
      </c>
      <c r="FB54" s="65">
        <v>254.88</v>
      </c>
      <c r="FC54" s="65">
        <v>179.85</v>
      </c>
      <c r="FD54" s="65">
        <f t="shared" si="72"/>
        <v>186.68719845817498</v>
      </c>
      <c r="FE54" s="65">
        <f t="shared" si="73"/>
        <v>160.19081248835806</v>
      </c>
      <c r="FF54" s="65">
        <v>1279.4567857142858</v>
      </c>
      <c r="FG54" s="65">
        <v>18.510000000000002</v>
      </c>
      <c r="FH54" s="65">
        <f t="shared" si="75"/>
        <v>140.93333333333334</v>
      </c>
      <c r="FI54" s="65">
        <v>5</v>
      </c>
      <c r="FJ54" s="65">
        <f t="shared" si="145"/>
        <v>424.68019607843132</v>
      </c>
      <c r="FK54" s="65"/>
      <c r="FL54" s="64">
        <f t="shared" si="14"/>
        <v>2650.188326072584</v>
      </c>
      <c r="FM54" s="66">
        <f t="shared" si="146"/>
        <v>664.41901960784321</v>
      </c>
      <c r="FN54" s="66"/>
      <c r="FO54" s="66">
        <f t="shared" si="76"/>
        <v>199.32570588235296</v>
      </c>
      <c r="FP54" s="67">
        <f>SUM(FM54:FO54)</f>
        <v>863.74472549019617</v>
      </c>
      <c r="FQ54" s="67">
        <f t="shared" si="187"/>
        <v>3513.9330515627803</v>
      </c>
      <c r="FR54" s="68">
        <f t="shared" si="188"/>
        <v>-1710.3530515627804</v>
      </c>
      <c r="FS54" s="209">
        <v>5378.01</v>
      </c>
      <c r="FT54" s="209">
        <v>0</v>
      </c>
      <c r="FU54" s="209">
        <v>0</v>
      </c>
      <c r="FV54" s="209">
        <v>0</v>
      </c>
      <c r="FW54" s="209">
        <v>0</v>
      </c>
      <c r="FX54" s="209">
        <v>0</v>
      </c>
      <c r="FY54" s="209">
        <v>0</v>
      </c>
      <c r="FZ54" s="209">
        <v>0</v>
      </c>
      <c r="GA54" s="209">
        <v>19683.060000000001</v>
      </c>
      <c r="GB54" s="209">
        <v>0</v>
      </c>
      <c r="GC54" s="209">
        <v>19084.939999999999</v>
      </c>
      <c r="GD54" s="178">
        <f t="shared" si="189"/>
        <v>5976.130000000001</v>
      </c>
      <c r="GE54" s="210">
        <v>2285</v>
      </c>
      <c r="GF54" s="181" t="s">
        <v>277</v>
      </c>
      <c r="GG54" s="64">
        <f t="shared" si="190"/>
        <v>25061.07</v>
      </c>
      <c r="GH54" s="209">
        <v>447.63</v>
      </c>
      <c r="GI54" s="209">
        <v>0</v>
      </c>
      <c r="GJ54" s="209">
        <v>0</v>
      </c>
      <c r="GK54" s="209">
        <v>0</v>
      </c>
      <c r="GL54" s="209">
        <v>0</v>
      </c>
      <c r="GM54" s="209">
        <v>0</v>
      </c>
      <c r="GN54" s="209">
        <v>0</v>
      </c>
      <c r="GO54" s="209">
        <v>0</v>
      </c>
      <c r="GP54" s="209">
        <v>1400</v>
      </c>
      <c r="GQ54" s="209">
        <v>0</v>
      </c>
      <c r="GR54" s="211">
        <f t="shared" si="79"/>
        <v>1847.63</v>
      </c>
      <c r="GS54" s="65">
        <v>254.88</v>
      </c>
      <c r="GT54" s="217">
        <v>150.63</v>
      </c>
      <c r="GU54" s="65">
        <f t="shared" si="80"/>
        <v>211.48488836501568</v>
      </c>
      <c r="GV54" s="65">
        <f t="shared" si="81"/>
        <v>176.12913725746751</v>
      </c>
      <c r="GW54" s="65">
        <v>1279.4567857142858</v>
      </c>
      <c r="GX54" s="65">
        <v>18.510000000000002</v>
      </c>
      <c r="GY54" s="65">
        <f t="shared" si="83"/>
        <v>184.90588235294118</v>
      </c>
      <c r="GZ54" s="65">
        <v>5</v>
      </c>
      <c r="HA54" s="65">
        <f t="shared" si="147"/>
        <v>358.47794117647061</v>
      </c>
      <c r="HB54" s="65"/>
      <c r="HC54" s="64">
        <f t="shared" si="191"/>
        <v>2639.4746348661811</v>
      </c>
      <c r="HD54" s="66">
        <f t="shared" si="148"/>
        <v>866.92019607843133</v>
      </c>
      <c r="HE54" s="66"/>
      <c r="HF54" s="66">
        <f t="shared" si="84"/>
        <v>260.07605882352937</v>
      </c>
      <c r="HG54" s="67">
        <f t="shared" si="19"/>
        <v>1126.9962549019606</v>
      </c>
      <c r="HH54" s="67">
        <f t="shared" si="20"/>
        <v>3766.4708897681417</v>
      </c>
      <c r="HI54" s="68">
        <f t="shared" si="192"/>
        <v>-1918.8408897681416</v>
      </c>
      <c r="HJ54" s="205">
        <v>3968.01</v>
      </c>
      <c r="HK54" s="205">
        <v>0</v>
      </c>
      <c r="HL54" s="205">
        <v>0</v>
      </c>
      <c r="HM54" s="205">
        <v>0</v>
      </c>
      <c r="HN54" s="205">
        <v>0</v>
      </c>
      <c r="HO54" s="205">
        <v>0</v>
      </c>
      <c r="HP54" s="205">
        <v>0</v>
      </c>
      <c r="HQ54" s="205">
        <v>0</v>
      </c>
      <c r="HR54" s="205">
        <v>20128.84</v>
      </c>
      <c r="HS54" s="205">
        <v>0</v>
      </c>
      <c r="HT54" s="205">
        <v>18096.87</v>
      </c>
      <c r="HU54" s="178">
        <f t="shared" si="193"/>
        <v>5999.98</v>
      </c>
      <c r="HV54" s="206">
        <v>2433</v>
      </c>
      <c r="HW54" s="181" t="s">
        <v>277</v>
      </c>
      <c r="HX54" s="64">
        <f t="shared" si="194"/>
        <v>24096.85</v>
      </c>
      <c r="HY54" s="205">
        <v>330.25</v>
      </c>
      <c r="HZ54" s="205">
        <v>0</v>
      </c>
      <c r="IA54" s="205">
        <v>0</v>
      </c>
      <c r="IB54" s="205">
        <v>0</v>
      </c>
      <c r="IC54" s="205">
        <v>0</v>
      </c>
      <c r="ID54" s="205">
        <v>0</v>
      </c>
      <c r="IE54" s="205">
        <v>0</v>
      </c>
      <c r="IF54" s="205">
        <v>0</v>
      </c>
      <c r="IG54" s="205">
        <v>1400</v>
      </c>
      <c r="IH54" s="205">
        <v>0</v>
      </c>
      <c r="II54" s="214">
        <v>1730.25</v>
      </c>
      <c r="IJ54" s="65">
        <v>254.88</v>
      </c>
      <c r="IK54" s="217"/>
      <c r="IL54" s="65">
        <f t="shared" si="88"/>
        <v>200.46729622013359</v>
      </c>
      <c r="IM54" s="65">
        <f t="shared" si="89"/>
        <v>181.84570735962538</v>
      </c>
      <c r="IN54" s="65">
        <v>1279.4567857142858</v>
      </c>
      <c r="IO54" s="65">
        <v>18.510000000000002</v>
      </c>
      <c r="IP54" s="65">
        <f t="shared" si="91"/>
        <v>232.05714285714285</v>
      </c>
      <c r="IQ54" s="65">
        <v>5</v>
      </c>
      <c r="IR54" s="65">
        <f t="shared" si="149"/>
        <v>445.62857142857143</v>
      </c>
      <c r="IS54" s="65"/>
      <c r="IT54" s="64">
        <f t="shared" si="195"/>
        <v>2617.8455035797588</v>
      </c>
      <c r="IU54" s="66">
        <f t="shared" si="150"/>
        <v>538.79476190476191</v>
      </c>
      <c r="IV54" s="66"/>
      <c r="IW54" s="66">
        <f t="shared" si="92"/>
        <v>161.63842857142856</v>
      </c>
      <c r="IX54" s="67">
        <f t="shared" si="196"/>
        <v>700.43319047619048</v>
      </c>
      <c r="IY54" s="67">
        <f t="shared" si="24"/>
        <v>3318.278694055949</v>
      </c>
      <c r="IZ54" s="68">
        <f t="shared" si="197"/>
        <v>-1588.028694055949</v>
      </c>
      <c r="JA54" s="209">
        <v>4585.75</v>
      </c>
      <c r="JB54" s="209">
        <v>0</v>
      </c>
      <c r="JC54" s="209">
        <v>0</v>
      </c>
      <c r="JD54" s="209">
        <v>0</v>
      </c>
      <c r="JE54" s="209">
        <v>0</v>
      </c>
      <c r="JF54" s="209">
        <v>0</v>
      </c>
      <c r="JG54" s="209">
        <v>0</v>
      </c>
      <c r="JH54" s="209">
        <v>0</v>
      </c>
      <c r="JI54" s="209">
        <v>17505.830000000002</v>
      </c>
      <c r="JJ54" s="209">
        <v>0</v>
      </c>
      <c r="JK54" s="209">
        <v>17112.990000000002</v>
      </c>
      <c r="JL54" s="178">
        <f t="shared" si="198"/>
        <v>4978.59</v>
      </c>
      <c r="JM54" s="210">
        <v>2022</v>
      </c>
      <c r="JN54" s="181" t="s">
        <v>277</v>
      </c>
      <c r="JO54" s="64">
        <f t="shared" si="199"/>
        <v>22091.58</v>
      </c>
      <c r="JP54" s="209">
        <v>381.72</v>
      </c>
      <c r="JQ54" s="209">
        <v>0</v>
      </c>
      <c r="JR54" s="209">
        <v>0</v>
      </c>
      <c r="JS54" s="209">
        <v>0</v>
      </c>
      <c r="JT54" s="209">
        <v>0</v>
      </c>
      <c r="JU54" s="209">
        <v>0</v>
      </c>
      <c r="JV54" s="209">
        <v>0</v>
      </c>
      <c r="JW54" s="209">
        <v>0</v>
      </c>
      <c r="JX54" s="209">
        <v>1400</v>
      </c>
      <c r="JY54" s="209">
        <v>0</v>
      </c>
      <c r="JZ54" s="211">
        <v>1781.72</v>
      </c>
      <c r="KA54" s="65">
        <v>254.88</v>
      </c>
      <c r="KB54" s="217"/>
      <c r="KC54" s="65">
        <f t="shared" si="96"/>
        <v>345.18077713862425</v>
      </c>
      <c r="KD54" s="65">
        <f t="shared" si="97"/>
        <v>167.63693627145904</v>
      </c>
      <c r="KE54" s="65">
        <v>1279.4567857142858</v>
      </c>
      <c r="KF54" s="65">
        <v>18.510000000000002</v>
      </c>
      <c r="KG54" s="65"/>
      <c r="KH54" s="65">
        <v>5</v>
      </c>
      <c r="KI54" s="65">
        <f t="shared" si="151"/>
        <v>543.39953271028037</v>
      </c>
      <c r="KJ54" s="65"/>
      <c r="KK54" s="64">
        <f t="shared" si="200"/>
        <v>2614.0640318346495</v>
      </c>
      <c r="KL54" s="66">
        <f t="shared" si="152"/>
        <v>497.32093457943921</v>
      </c>
      <c r="KM54" s="66"/>
      <c r="KN54" s="66">
        <f t="shared" si="99"/>
        <v>149.19628037383177</v>
      </c>
      <c r="KO54" s="67">
        <f t="shared" si="27"/>
        <v>646.51721495327092</v>
      </c>
      <c r="KP54" s="67">
        <f t="shared" si="28"/>
        <v>3260.5812467879205</v>
      </c>
      <c r="KQ54" s="68">
        <f t="shared" si="201"/>
        <v>-1478.8612467879204</v>
      </c>
      <c r="KR54" s="209">
        <v>4930.1899999999996</v>
      </c>
      <c r="KS54" s="209">
        <v>0</v>
      </c>
      <c r="KT54" s="209">
        <v>0</v>
      </c>
      <c r="KU54" s="209">
        <v>0</v>
      </c>
      <c r="KV54" s="209">
        <v>0</v>
      </c>
      <c r="KW54" s="209">
        <v>0</v>
      </c>
      <c r="KX54" s="209">
        <v>0</v>
      </c>
      <c r="KY54" s="209">
        <v>0</v>
      </c>
      <c r="KZ54" s="209">
        <v>19432.43</v>
      </c>
      <c r="LA54" s="209">
        <v>0</v>
      </c>
      <c r="LB54" s="209">
        <v>19295.05</v>
      </c>
      <c r="LC54" s="178">
        <f t="shared" si="202"/>
        <v>5067.57</v>
      </c>
      <c r="LD54" s="210">
        <v>2112</v>
      </c>
      <c r="LE54" s="181" t="s">
        <v>277</v>
      </c>
      <c r="LF54" s="64">
        <f t="shared" si="203"/>
        <v>24362.62</v>
      </c>
      <c r="LG54" s="209">
        <v>410.4</v>
      </c>
      <c r="LH54" s="209">
        <v>0</v>
      </c>
      <c r="LI54" s="209">
        <v>0</v>
      </c>
      <c r="LJ54" s="209">
        <v>0</v>
      </c>
      <c r="LK54" s="209">
        <v>0</v>
      </c>
      <c r="LL54" s="209">
        <v>0</v>
      </c>
      <c r="LM54" s="209">
        <v>0</v>
      </c>
      <c r="LN54" s="209">
        <v>0</v>
      </c>
      <c r="LO54" s="209">
        <v>1400</v>
      </c>
      <c r="LP54" s="209">
        <v>0</v>
      </c>
      <c r="LQ54" s="211">
        <f t="shared" si="102"/>
        <v>1810.4</v>
      </c>
      <c r="LR54" s="231">
        <v>440.48</v>
      </c>
      <c r="LS54" s="65"/>
      <c r="LT54" s="65">
        <f t="shared" si="103"/>
        <v>196.71550247682706</v>
      </c>
      <c r="LU54" s="65">
        <f t="shared" si="104"/>
        <v>150.87241079520533</v>
      </c>
      <c r="LV54" s="65">
        <v>1279.4567857142858</v>
      </c>
      <c r="LW54" s="65">
        <v>18.510000000000002</v>
      </c>
      <c r="LX54" s="65"/>
      <c r="LY54" s="65">
        <v>5</v>
      </c>
      <c r="LZ54" s="65">
        <f t="shared" si="153"/>
        <v>508.03738317757012</v>
      </c>
      <c r="MA54" s="65"/>
      <c r="MB54" s="64">
        <f t="shared" si="30"/>
        <v>2599.0720821638884</v>
      </c>
      <c r="MC54" s="66">
        <f t="shared" si="154"/>
        <v>593.54906542056074</v>
      </c>
      <c r="MD54" s="66"/>
      <c r="ME54" s="66">
        <f t="shared" si="106"/>
        <v>178.06471962616823</v>
      </c>
      <c r="MF54" s="67">
        <f t="shared" si="31"/>
        <v>771.61378504672894</v>
      </c>
      <c r="MG54" s="67">
        <f t="shared" si="32"/>
        <v>3370.6858672106173</v>
      </c>
      <c r="MH54" s="68">
        <f t="shared" si="33"/>
        <v>-1560.2858672106172</v>
      </c>
      <c r="MI54" s="209">
        <v>4304.6899999999996</v>
      </c>
      <c r="MJ54" s="209">
        <v>0</v>
      </c>
      <c r="MK54" s="209">
        <v>0</v>
      </c>
      <c r="ML54" s="209">
        <v>0</v>
      </c>
      <c r="MM54" s="209">
        <v>0</v>
      </c>
      <c r="MN54" s="209">
        <v>0</v>
      </c>
      <c r="MO54" s="209">
        <v>0</v>
      </c>
      <c r="MP54" s="209">
        <v>0</v>
      </c>
      <c r="MQ54" s="209">
        <v>17026.63</v>
      </c>
      <c r="MR54" s="209">
        <v>0</v>
      </c>
      <c r="MS54" s="209">
        <v>16041.24</v>
      </c>
      <c r="MT54" s="178">
        <f t="shared" si="217"/>
        <v>5290.08</v>
      </c>
      <c r="MU54" s="210">
        <v>1939</v>
      </c>
      <c r="MV54" s="181" t="s">
        <v>277</v>
      </c>
      <c r="MW54" s="64">
        <f t="shared" si="204"/>
        <v>21331.32</v>
      </c>
      <c r="MX54" s="209">
        <v>358.34</v>
      </c>
      <c r="MY54" s="209">
        <v>0</v>
      </c>
      <c r="MZ54" s="209">
        <v>0</v>
      </c>
      <c r="NA54" s="209">
        <v>0</v>
      </c>
      <c r="NB54" s="209">
        <v>0</v>
      </c>
      <c r="NC54" s="209">
        <v>0</v>
      </c>
      <c r="ND54" s="209">
        <v>0</v>
      </c>
      <c r="NE54" s="209">
        <v>0</v>
      </c>
      <c r="NF54" s="209">
        <v>1400</v>
      </c>
      <c r="NG54" s="209">
        <v>0</v>
      </c>
      <c r="NH54" s="211">
        <f t="shared" si="109"/>
        <v>1758.34</v>
      </c>
      <c r="NI54" s="228"/>
      <c r="NJ54" s="245"/>
      <c r="NK54" s="65">
        <f t="shared" si="110"/>
        <v>0</v>
      </c>
      <c r="NL54" s="65">
        <f t="shared" si="111"/>
        <v>127.77160425383943</v>
      </c>
      <c r="NM54" s="65">
        <v>1279.4567857142858</v>
      </c>
      <c r="NN54" s="65">
        <v>18.510000000000002</v>
      </c>
      <c r="NO54" s="65"/>
      <c r="NP54" s="65">
        <v>5</v>
      </c>
      <c r="NQ54" s="65">
        <f t="shared" si="155"/>
        <v>469.67889908256882</v>
      </c>
      <c r="NR54" s="65"/>
      <c r="NS54" s="64">
        <f t="shared" si="205"/>
        <v>1900.4172890506939</v>
      </c>
      <c r="NT54" s="66">
        <f t="shared" si="113"/>
        <v>723.04816513761466</v>
      </c>
      <c r="NU54" s="66"/>
      <c r="NV54" s="66">
        <f t="shared" si="114"/>
        <v>216.9144495412844</v>
      </c>
      <c r="NW54" s="67">
        <f t="shared" si="35"/>
        <v>939.96261467889906</v>
      </c>
      <c r="NX54" s="67">
        <f t="shared" si="36"/>
        <v>2840.379903729593</v>
      </c>
      <c r="NY54" s="68">
        <f t="shared" si="206"/>
        <v>-1082.0399037295931</v>
      </c>
      <c r="NZ54" s="209">
        <v>4602.17</v>
      </c>
      <c r="OA54" s="209">
        <v>0</v>
      </c>
      <c r="OB54" s="209">
        <v>0</v>
      </c>
      <c r="OC54" s="209">
        <v>0</v>
      </c>
      <c r="OD54" s="209">
        <v>0</v>
      </c>
      <c r="OE54" s="209">
        <v>0</v>
      </c>
      <c r="OF54" s="209">
        <v>0</v>
      </c>
      <c r="OG54" s="209">
        <v>0</v>
      </c>
      <c r="OH54" s="209">
        <v>22494.400000000001</v>
      </c>
      <c r="OI54" s="209">
        <v>0</v>
      </c>
      <c r="OJ54" s="209">
        <v>20139.78</v>
      </c>
      <c r="OK54" s="178">
        <f t="shared" si="115"/>
        <v>6956.7900000000009</v>
      </c>
      <c r="OL54" s="210">
        <v>2468</v>
      </c>
      <c r="OM54" s="181" t="s">
        <v>277</v>
      </c>
      <c r="ON54" s="64">
        <f t="shared" si="207"/>
        <v>27096.57</v>
      </c>
      <c r="OO54" s="209">
        <v>383.1</v>
      </c>
      <c r="OP54" s="209">
        <v>0</v>
      </c>
      <c r="OQ54" s="209">
        <v>0</v>
      </c>
      <c r="OR54" s="209">
        <v>0</v>
      </c>
      <c r="OS54" s="209">
        <v>0</v>
      </c>
      <c r="OT54" s="209">
        <v>0</v>
      </c>
      <c r="OU54" s="209">
        <v>0</v>
      </c>
      <c r="OV54" s="209">
        <v>0</v>
      </c>
      <c r="OW54" s="209">
        <v>1400</v>
      </c>
      <c r="OX54" s="209">
        <v>0</v>
      </c>
      <c r="OY54" s="211">
        <v>1783.1</v>
      </c>
      <c r="OZ54" s="65">
        <v>254.88</v>
      </c>
      <c r="PA54" s="245"/>
      <c r="PB54" s="65">
        <f t="shared" si="118"/>
        <v>435.48771561251931</v>
      </c>
      <c r="PC54" s="65">
        <f t="shared" si="119"/>
        <v>203.98006453052497</v>
      </c>
      <c r="PD54" s="65">
        <v>1279.4567857142858</v>
      </c>
      <c r="PE54" s="65">
        <v>18.510000000000002</v>
      </c>
      <c r="PF54" s="65">
        <f t="shared" si="121"/>
        <v>32.880000000000003</v>
      </c>
      <c r="PG54" s="65">
        <v>5</v>
      </c>
      <c r="PH54" s="65">
        <f t="shared" si="156"/>
        <v>495.2049090909091</v>
      </c>
      <c r="PI54" s="65"/>
      <c r="PJ54" s="64">
        <f t="shared" si="38"/>
        <v>2725.3994749482395</v>
      </c>
      <c r="PK54" s="66">
        <f t="shared" si="157"/>
        <v>643.25572727272731</v>
      </c>
      <c r="PL54" s="66"/>
      <c r="PM54" s="66">
        <f t="shared" si="122"/>
        <v>192.9767181818182</v>
      </c>
      <c r="PN54" s="67">
        <f t="shared" si="39"/>
        <v>836.23244545454554</v>
      </c>
      <c r="PO54" s="67">
        <f t="shared" si="40"/>
        <v>3561.631920402785</v>
      </c>
      <c r="PP54" s="68">
        <f t="shared" si="41"/>
        <v>-1778.5319204027851</v>
      </c>
      <c r="PQ54" s="209">
        <v>3845.77</v>
      </c>
      <c r="PR54" s="209">
        <v>0</v>
      </c>
      <c r="PS54" s="209">
        <v>0</v>
      </c>
      <c r="PT54" s="209">
        <v>0</v>
      </c>
      <c r="PU54" s="209">
        <v>0</v>
      </c>
      <c r="PV54" s="209">
        <v>0</v>
      </c>
      <c r="PW54" s="209">
        <v>0</v>
      </c>
      <c r="PX54" s="209">
        <v>0</v>
      </c>
      <c r="PY54" s="209">
        <v>19424.810000000001</v>
      </c>
      <c r="PZ54" s="209">
        <v>0</v>
      </c>
      <c r="QA54" s="209">
        <v>17218.55</v>
      </c>
      <c r="QB54" s="178">
        <f t="shared" si="208"/>
        <v>6052.0300000000025</v>
      </c>
      <c r="QC54" s="210">
        <v>2049</v>
      </c>
      <c r="QD54" s="181" t="s">
        <v>277</v>
      </c>
      <c r="QE54" s="64">
        <f t="shared" si="209"/>
        <v>23270.58</v>
      </c>
      <c r="QF54" s="209">
        <v>320.13</v>
      </c>
      <c r="QG54" s="209">
        <v>0</v>
      </c>
      <c r="QH54" s="209">
        <v>0</v>
      </c>
      <c r="QI54" s="209">
        <v>0</v>
      </c>
      <c r="QJ54" s="209">
        <v>0</v>
      </c>
      <c r="QK54" s="209">
        <v>0</v>
      </c>
      <c r="QL54" s="209">
        <v>0</v>
      </c>
      <c r="QM54" s="209">
        <v>0</v>
      </c>
      <c r="QN54" s="209">
        <v>1400</v>
      </c>
      <c r="QO54" s="209">
        <v>0</v>
      </c>
      <c r="QP54" s="211">
        <f t="shared" si="125"/>
        <v>1720.13</v>
      </c>
      <c r="QQ54" s="226">
        <v>254.88</v>
      </c>
      <c r="QR54" s="245"/>
      <c r="QS54" s="65">
        <f t="shared" si="126"/>
        <v>202.40415717048296</v>
      </c>
      <c r="QT54" s="65">
        <f t="shared" si="127"/>
        <v>110.43408404283211</v>
      </c>
      <c r="QU54" s="65">
        <v>1279.4567857142858</v>
      </c>
      <c r="QV54" s="65">
        <v>18.510000000000002</v>
      </c>
      <c r="QW54" s="65">
        <f t="shared" si="129"/>
        <v>18.861818181818183</v>
      </c>
      <c r="QX54" s="65">
        <v>5</v>
      </c>
      <c r="QY54" s="65">
        <f t="shared" si="158"/>
        <v>428.14772727272725</v>
      </c>
      <c r="QZ54" s="65"/>
      <c r="RA54" s="64">
        <f t="shared" si="210"/>
        <v>2317.6945723821464</v>
      </c>
      <c r="RB54" s="66">
        <f t="shared" si="130"/>
        <v>619.2640909090909</v>
      </c>
      <c r="RC54" s="66"/>
      <c r="RD54" s="66">
        <f t="shared" si="131"/>
        <v>185.77922727272727</v>
      </c>
      <c r="RE54" s="67">
        <f t="shared" si="43"/>
        <v>805.04331818181822</v>
      </c>
      <c r="RF54" s="67">
        <f t="shared" si="44"/>
        <v>3122.7378905639644</v>
      </c>
      <c r="RG54" s="68">
        <f t="shared" si="45"/>
        <v>-1402.6078905639642</v>
      </c>
      <c r="RH54" s="205">
        <v>4115.13</v>
      </c>
      <c r="RI54" s="205">
        <v>0</v>
      </c>
      <c r="RJ54" s="205">
        <v>0</v>
      </c>
      <c r="RK54" s="205">
        <v>0</v>
      </c>
      <c r="RL54" s="205">
        <v>0</v>
      </c>
      <c r="RM54" s="205">
        <v>0</v>
      </c>
      <c r="RN54" s="205">
        <v>0</v>
      </c>
      <c r="RO54" s="205">
        <v>0</v>
      </c>
      <c r="RP54" s="205">
        <v>17829.810000000001</v>
      </c>
      <c r="RQ54" s="205">
        <v>0</v>
      </c>
      <c r="RR54" s="205">
        <v>16311.66</v>
      </c>
      <c r="RS54" s="178">
        <f t="shared" si="211"/>
        <v>5633.2800000000025</v>
      </c>
      <c r="RT54" s="206">
        <v>1986</v>
      </c>
      <c r="RU54" s="181" t="s">
        <v>277</v>
      </c>
      <c r="RV54" s="64">
        <f t="shared" si="212"/>
        <v>21944.940000000002</v>
      </c>
      <c r="RW54" s="209">
        <v>342.56</v>
      </c>
      <c r="RX54" s="209">
        <v>0</v>
      </c>
      <c r="RY54" s="209">
        <v>0</v>
      </c>
      <c r="RZ54" s="209">
        <v>0</v>
      </c>
      <c r="SA54" s="209">
        <v>0</v>
      </c>
      <c r="SB54" s="209">
        <v>0</v>
      </c>
      <c r="SC54" s="209">
        <v>0</v>
      </c>
      <c r="SD54" s="209">
        <v>0</v>
      </c>
      <c r="SE54" s="209">
        <v>1400</v>
      </c>
      <c r="SF54" s="209">
        <v>0</v>
      </c>
      <c r="SG54" s="211">
        <v>1742.56</v>
      </c>
      <c r="SH54" s="226">
        <v>254.88</v>
      </c>
      <c r="SI54" s="245"/>
      <c r="SJ54" s="65">
        <f t="shared" si="134"/>
        <v>160.29315028988159</v>
      </c>
      <c r="SK54" s="65">
        <f t="shared" si="135"/>
        <v>121.42687199761238</v>
      </c>
      <c r="SL54" s="65">
        <v>1279.4567857142858</v>
      </c>
      <c r="SM54" s="65">
        <v>18.510000000000002</v>
      </c>
      <c r="SN54" s="65">
        <f t="shared" si="137"/>
        <v>495.92920353982299</v>
      </c>
      <c r="SO54" s="65">
        <v>5</v>
      </c>
      <c r="SP54" s="65">
        <f t="shared" si="159"/>
        <v>428.52876106194691</v>
      </c>
      <c r="SQ54" s="65"/>
      <c r="SR54" s="64">
        <f>SUM(SH54:SQ54)</f>
        <v>2764.0247726035495</v>
      </c>
      <c r="SS54" s="66">
        <f t="shared" si="160"/>
        <v>596.28469026548669</v>
      </c>
      <c r="ST54" s="66"/>
      <c r="SU54" s="66">
        <f t="shared" si="138"/>
        <v>178.885407079646</v>
      </c>
      <c r="SV54" s="67">
        <f>SUM(SS54:SU54)</f>
        <v>775.17009734513272</v>
      </c>
      <c r="SW54" s="67">
        <f t="shared" si="48"/>
        <v>3539.194869948682</v>
      </c>
      <c r="SX54" s="68">
        <f t="shared" si="49"/>
        <v>-1796.6348699486821</v>
      </c>
      <c r="SY54" s="64">
        <f t="shared" si="139"/>
        <v>285096.09000000003</v>
      </c>
      <c r="SZ54" s="211">
        <f t="shared" si="140"/>
        <v>21543.27</v>
      </c>
      <c r="TA54" s="67">
        <f t="shared" si="141"/>
        <v>36589.463815358518</v>
      </c>
      <c r="TB54" s="68">
        <f t="shared" si="142"/>
        <v>-15046.193815358518</v>
      </c>
      <c r="TC54" s="264"/>
      <c r="TD54" s="265"/>
      <c r="TE54" s="269" t="s">
        <v>536</v>
      </c>
    </row>
    <row r="55" spans="1:526" ht="30">
      <c r="A55" s="173" t="s">
        <v>181</v>
      </c>
      <c r="B55" s="175" t="s">
        <v>182</v>
      </c>
      <c r="C55" s="181" t="s">
        <v>277</v>
      </c>
      <c r="D55" s="176">
        <v>1755.49</v>
      </c>
      <c r="E55" s="176">
        <v>0</v>
      </c>
      <c r="F55" s="176">
        <v>0</v>
      </c>
      <c r="G55" s="176">
        <v>0</v>
      </c>
      <c r="H55" s="176">
        <v>0</v>
      </c>
      <c r="I55" s="176">
        <v>0</v>
      </c>
      <c r="J55" s="176">
        <v>0</v>
      </c>
      <c r="K55" s="176">
        <v>0</v>
      </c>
      <c r="L55" s="176">
        <v>19892.48</v>
      </c>
      <c r="M55" s="176">
        <v>0</v>
      </c>
      <c r="N55" s="178">
        <v>16293.39</v>
      </c>
      <c r="O55" s="178">
        <f t="shared" si="161"/>
        <v>5354.5800000000017</v>
      </c>
      <c r="P55" s="181">
        <v>2408</v>
      </c>
      <c r="Q55" s="64">
        <f t="shared" si="220"/>
        <v>21647.97</v>
      </c>
      <c r="R55" s="178">
        <v>146.12</v>
      </c>
      <c r="S55" s="178">
        <v>0</v>
      </c>
      <c r="T55" s="178">
        <v>0</v>
      </c>
      <c r="U55" s="178">
        <v>0</v>
      </c>
      <c r="V55" s="178">
        <v>0</v>
      </c>
      <c r="W55" s="178">
        <v>0</v>
      </c>
      <c r="X55" s="178">
        <v>0</v>
      </c>
      <c r="Y55" s="178">
        <v>0</v>
      </c>
      <c r="Z55" s="178">
        <v>1400</v>
      </c>
      <c r="AA55" s="178">
        <v>0</v>
      </c>
      <c r="AB55" s="64">
        <f t="shared" si="50"/>
        <v>1546.12</v>
      </c>
      <c r="AC55" s="65"/>
      <c r="AD55" s="65"/>
      <c r="AE55" s="65">
        <f t="shared" si="51"/>
        <v>177.15473714868074</v>
      </c>
      <c r="AF55" s="65">
        <f t="shared" si="177"/>
        <v>143.5767180928361</v>
      </c>
      <c r="AG55" s="65"/>
      <c r="AH55" s="65">
        <v>18.510000000000002</v>
      </c>
      <c r="AI55" s="65"/>
      <c r="AJ55" s="65">
        <v>5</v>
      </c>
      <c r="AK55" s="65">
        <f t="shared" si="178"/>
        <v>411.38684210526316</v>
      </c>
      <c r="AL55" s="65"/>
      <c r="AM55" s="64">
        <f t="shared" si="2"/>
        <v>755.62829734678007</v>
      </c>
      <c r="AN55" s="66">
        <f t="shared" si="179"/>
        <v>645.10084210526315</v>
      </c>
      <c r="AO55" s="66">
        <v>46.73</v>
      </c>
      <c r="AP55" s="66">
        <f t="shared" si="54"/>
        <v>207.54925263157895</v>
      </c>
      <c r="AQ55" s="67">
        <f t="shared" si="3"/>
        <v>899.38009473684212</v>
      </c>
      <c r="AR55" s="67">
        <f t="shared" si="4"/>
        <v>1655.0083920836223</v>
      </c>
      <c r="AS55" s="68">
        <f t="shared" si="5"/>
        <v>-108.88839208362242</v>
      </c>
      <c r="AT55" s="205">
        <v>1504.88</v>
      </c>
      <c r="AU55" s="205">
        <v>0</v>
      </c>
      <c r="AV55" s="205">
        <v>0</v>
      </c>
      <c r="AW55" s="205">
        <v>0</v>
      </c>
      <c r="AX55" s="207">
        <v>0</v>
      </c>
      <c r="AY55" s="207">
        <v>0</v>
      </c>
      <c r="AZ55" s="207">
        <v>0</v>
      </c>
      <c r="BA55" s="207">
        <v>0</v>
      </c>
      <c r="BB55" s="207">
        <v>19531.61</v>
      </c>
      <c r="BC55" s="207">
        <v>0</v>
      </c>
      <c r="BD55" s="209">
        <v>15212.11</v>
      </c>
      <c r="BE55" s="178">
        <f t="shared" si="162"/>
        <v>5824.380000000001</v>
      </c>
      <c r="BF55" s="208">
        <v>2360</v>
      </c>
      <c r="BG55" s="181" t="s">
        <v>277</v>
      </c>
      <c r="BH55" s="64">
        <f t="shared" si="56"/>
        <v>21036.49</v>
      </c>
      <c r="BI55" s="205">
        <v>125.26</v>
      </c>
      <c r="BJ55" s="205">
        <v>0</v>
      </c>
      <c r="BK55" s="205">
        <v>0</v>
      </c>
      <c r="BL55" s="205">
        <v>0</v>
      </c>
      <c r="BM55" s="205">
        <v>0</v>
      </c>
      <c r="BN55" s="205">
        <v>0</v>
      </c>
      <c r="BO55" s="205">
        <v>0</v>
      </c>
      <c r="BP55" s="205">
        <v>0</v>
      </c>
      <c r="BQ55" s="205">
        <v>1400</v>
      </c>
      <c r="BR55" s="205">
        <v>0</v>
      </c>
      <c r="BS55" s="64">
        <f t="shared" si="57"/>
        <v>1525.26</v>
      </c>
      <c r="BT55" s="65"/>
      <c r="BU55" s="65"/>
      <c r="BV55" s="65">
        <f t="shared" si="58"/>
        <v>166.84209054291</v>
      </c>
      <c r="BW55" s="65">
        <f t="shared" si="59"/>
        <v>131.72395659376366</v>
      </c>
      <c r="BX55" s="65"/>
      <c r="BY55" s="65">
        <v>18.510000000000002</v>
      </c>
      <c r="BZ55" s="65"/>
      <c r="CA55" s="65">
        <v>5</v>
      </c>
      <c r="CB55" s="65">
        <f t="shared" si="180"/>
        <v>391.015625</v>
      </c>
      <c r="CC55" s="65"/>
      <c r="CD55" s="64">
        <f t="shared" si="6"/>
        <v>713.09167213667365</v>
      </c>
      <c r="CE55" s="66">
        <f t="shared" si="61"/>
        <v>665.21208333333334</v>
      </c>
      <c r="CF55" s="66"/>
      <c r="CG55" s="66">
        <f t="shared" si="62"/>
        <v>199.563625</v>
      </c>
      <c r="CH55" s="67">
        <f>SUM(CE55:CG55)</f>
        <v>864.77570833333334</v>
      </c>
      <c r="CI55" s="67">
        <f t="shared" si="8"/>
        <v>1577.867380470007</v>
      </c>
      <c r="CJ55" s="68">
        <f t="shared" si="9"/>
        <v>-52.607380470007001</v>
      </c>
      <c r="CK55" s="209">
        <v>2292.1799999999998</v>
      </c>
      <c r="CL55" s="209">
        <v>0</v>
      </c>
      <c r="CM55" s="209">
        <v>0</v>
      </c>
      <c r="CN55" s="209">
        <v>0</v>
      </c>
      <c r="CO55" s="209">
        <v>0</v>
      </c>
      <c r="CP55" s="209">
        <v>0</v>
      </c>
      <c r="CQ55" s="209">
        <v>0</v>
      </c>
      <c r="CR55" s="209">
        <v>0</v>
      </c>
      <c r="CS55" s="209">
        <v>21695.19</v>
      </c>
      <c r="CT55" s="207">
        <v>0</v>
      </c>
      <c r="CU55" s="209">
        <v>16615.41</v>
      </c>
      <c r="CV55" s="178">
        <f t="shared" si="181"/>
        <v>7371.9599999999991</v>
      </c>
      <c r="CW55" s="210">
        <v>2704</v>
      </c>
      <c r="CX55" s="181" t="s">
        <v>277</v>
      </c>
      <c r="CY55" s="64">
        <f t="shared" si="182"/>
        <v>23987.37</v>
      </c>
      <c r="CZ55" s="209">
        <v>190.79</v>
      </c>
      <c r="DA55" s="209">
        <v>0</v>
      </c>
      <c r="DB55" s="209">
        <v>0</v>
      </c>
      <c r="DC55" s="209">
        <v>0</v>
      </c>
      <c r="DD55" s="209">
        <v>0</v>
      </c>
      <c r="DE55" s="209">
        <v>0</v>
      </c>
      <c r="DF55" s="209">
        <v>0</v>
      </c>
      <c r="DG55" s="209">
        <v>0</v>
      </c>
      <c r="DH55" s="209">
        <v>1400</v>
      </c>
      <c r="DI55" s="209">
        <v>0</v>
      </c>
      <c r="DJ55" s="211">
        <f t="shared" si="215"/>
        <v>1590.79</v>
      </c>
      <c r="DK55" s="65"/>
      <c r="DL55" s="65"/>
      <c r="DM55" s="65">
        <f t="shared" si="66"/>
        <v>180.63272801888436</v>
      </c>
      <c r="DN55" s="65">
        <f t="shared" si="67"/>
        <v>209.70539375197868</v>
      </c>
      <c r="DO55" s="65"/>
      <c r="DP55" s="65">
        <v>18.510000000000002</v>
      </c>
      <c r="DQ55" s="65"/>
      <c r="DR55" s="65">
        <v>5</v>
      </c>
      <c r="DS55" s="65">
        <f t="shared" si="216"/>
        <v>428.469696969697</v>
      </c>
      <c r="DT55" s="65"/>
      <c r="DU55" s="64">
        <f t="shared" si="10"/>
        <v>842.31781874056003</v>
      </c>
      <c r="DV55" s="66">
        <f t="shared" si="144"/>
        <v>596.35070707070713</v>
      </c>
      <c r="DW55" s="66"/>
      <c r="DX55" s="66">
        <f t="shared" si="68"/>
        <v>178.90521212121214</v>
      </c>
      <c r="DY55" s="67">
        <f t="shared" si="11"/>
        <v>775.25591919191925</v>
      </c>
      <c r="DZ55" s="67">
        <f t="shared" si="12"/>
        <v>1617.5737379324792</v>
      </c>
      <c r="EA55" s="68">
        <f t="shared" si="183"/>
        <v>-26.783737932479198</v>
      </c>
      <c r="EB55" s="209">
        <v>1643.23</v>
      </c>
      <c r="EC55" s="209">
        <v>0</v>
      </c>
      <c r="ED55" s="209">
        <v>0</v>
      </c>
      <c r="EE55" s="209">
        <v>0</v>
      </c>
      <c r="EF55" s="209">
        <v>0</v>
      </c>
      <c r="EG55" s="209">
        <v>0</v>
      </c>
      <c r="EH55" s="209">
        <v>0</v>
      </c>
      <c r="EI55" s="209">
        <v>0</v>
      </c>
      <c r="EJ55" s="209">
        <v>18738.490000000002</v>
      </c>
      <c r="EK55" s="209">
        <v>0</v>
      </c>
      <c r="EL55" s="209">
        <v>14346.37</v>
      </c>
      <c r="EM55" s="178">
        <f t="shared" si="184"/>
        <v>6035.35</v>
      </c>
      <c r="EN55" s="210">
        <v>2206</v>
      </c>
      <c r="EO55" s="181" t="s">
        <v>277</v>
      </c>
      <c r="EP55" s="212">
        <f t="shared" si="70"/>
        <v>20381.72</v>
      </c>
      <c r="EQ55" s="209">
        <v>136.78</v>
      </c>
      <c r="ER55" s="209">
        <v>0</v>
      </c>
      <c r="ES55" s="209">
        <v>0</v>
      </c>
      <c r="ET55" s="209">
        <v>0</v>
      </c>
      <c r="EU55" s="209">
        <v>0</v>
      </c>
      <c r="EV55" s="209">
        <v>0</v>
      </c>
      <c r="EW55" s="209">
        <v>0</v>
      </c>
      <c r="EX55" s="209">
        <v>0</v>
      </c>
      <c r="EY55" s="209">
        <v>1400</v>
      </c>
      <c r="EZ55" s="209">
        <v>0</v>
      </c>
      <c r="FA55" s="64">
        <f t="shared" si="185"/>
        <v>1536.78</v>
      </c>
      <c r="FB55" s="65"/>
      <c r="FC55" s="65"/>
      <c r="FD55" s="65">
        <f t="shared" si="72"/>
        <v>160.13491183314778</v>
      </c>
      <c r="FE55" s="65">
        <f t="shared" si="73"/>
        <v>156.77571587165053</v>
      </c>
      <c r="FF55" s="65">
        <v>1279.4567857142858</v>
      </c>
      <c r="FG55" s="65">
        <v>18.510000000000002</v>
      </c>
      <c r="FH55" s="65">
        <f t="shared" si="75"/>
        <v>140.93333333333334</v>
      </c>
      <c r="FI55" s="65">
        <v>5</v>
      </c>
      <c r="FJ55" s="65">
        <f t="shared" si="145"/>
        <v>424.68019607843132</v>
      </c>
      <c r="FK55" s="65"/>
      <c r="FL55" s="64">
        <f t="shared" si="14"/>
        <v>2185.4909428308488</v>
      </c>
      <c r="FM55" s="66">
        <f t="shared" si="146"/>
        <v>664.41901960784321</v>
      </c>
      <c r="FN55" s="66"/>
      <c r="FO55" s="66">
        <f t="shared" si="76"/>
        <v>199.32570588235296</v>
      </c>
      <c r="FP55" s="67">
        <f>SUM(FM55:FO55)</f>
        <v>863.74472549019617</v>
      </c>
      <c r="FQ55" s="67">
        <f t="shared" si="187"/>
        <v>3049.2356683210451</v>
      </c>
      <c r="FR55" s="68">
        <f t="shared" si="188"/>
        <v>-1512.4556683210451</v>
      </c>
      <c r="FS55" s="209">
        <v>2553.04</v>
      </c>
      <c r="FT55" s="209">
        <v>0</v>
      </c>
      <c r="FU55" s="209">
        <v>0</v>
      </c>
      <c r="FV55" s="209">
        <v>0</v>
      </c>
      <c r="FW55" s="209">
        <v>0</v>
      </c>
      <c r="FX55" s="209">
        <v>0</v>
      </c>
      <c r="FY55" s="209">
        <v>0</v>
      </c>
      <c r="FZ55" s="209">
        <v>0</v>
      </c>
      <c r="GA55" s="209">
        <v>23548.82</v>
      </c>
      <c r="GB55" s="209">
        <v>0</v>
      </c>
      <c r="GC55" s="209">
        <v>18514.54</v>
      </c>
      <c r="GD55" s="178">
        <f t="shared" si="189"/>
        <v>7587.32</v>
      </c>
      <c r="GE55" s="210">
        <v>2619</v>
      </c>
      <c r="GF55" s="181" t="s">
        <v>277</v>
      </c>
      <c r="GG55" s="64">
        <f t="shared" si="190"/>
        <v>26101.86</v>
      </c>
      <c r="GH55" s="209">
        <v>212.51</v>
      </c>
      <c r="GI55" s="209">
        <v>0</v>
      </c>
      <c r="GJ55" s="209">
        <v>0</v>
      </c>
      <c r="GK55" s="209">
        <v>0</v>
      </c>
      <c r="GL55" s="209">
        <v>0</v>
      </c>
      <c r="GM55" s="209">
        <v>0</v>
      </c>
      <c r="GN55" s="209">
        <v>0</v>
      </c>
      <c r="GO55" s="209">
        <v>0</v>
      </c>
      <c r="GP55" s="209">
        <v>1400</v>
      </c>
      <c r="GQ55" s="209">
        <v>0</v>
      </c>
      <c r="GR55" s="211">
        <f t="shared" si="79"/>
        <v>1612.51</v>
      </c>
      <c r="GS55" s="65"/>
      <c r="GT55" s="65"/>
      <c r="GU55" s="65">
        <f t="shared" si="80"/>
        <v>205.16414644372045</v>
      </c>
      <c r="GV55" s="65">
        <f t="shared" si="81"/>
        <v>223.61429983891384</v>
      </c>
      <c r="GW55" s="65">
        <v>1279.4567857142858</v>
      </c>
      <c r="GX55" s="65">
        <v>18.510000000000002</v>
      </c>
      <c r="GY55" s="65">
        <f t="shared" si="83"/>
        <v>184.90588235294118</v>
      </c>
      <c r="GZ55" s="65">
        <v>5</v>
      </c>
      <c r="HA55" s="65">
        <f t="shared" si="147"/>
        <v>358.47794117647061</v>
      </c>
      <c r="HB55" s="65"/>
      <c r="HC55" s="64">
        <f t="shared" si="191"/>
        <v>2275.1290555263317</v>
      </c>
      <c r="HD55" s="66">
        <f t="shared" si="148"/>
        <v>866.92019607843133</v>
      </c>
      <c r="HE55" s="66"/>
      <c r="HF55" s="66">
        <f t="shared" si="84"/>
        <v>260.07605882352937</v>
      </c>
      <c r="HG55" s="67">
        <f t="shared" si="19"/>
        <v>1126.9962549019606</v>
      </c>
      <c r="HH55" s="67">
        <f t="shared" si="20"/>
        <v>3402.1253104282923</v>
      </c>
      <c r="HI55" s="68">
        <f t="shared" si="192"/>
        <v>-1789.6153104282923</v>
      </c>
      <c r="HJ55" s="205">
        <v>2098.2199999999998</v>
      </c>
      <c r="HK55" s="205">
        <v>0</v>
      </c>
      <c r="HL55" s="205">
        <v>0</v>
      </c>
      <c r="HM55" s="205">
        <v>0</v>
      </c>
      <c r="HN55" s="205">
        <v>0</v>
      </c>
      <c r="HO55" s="205">
        <v>0</v>
      </c>
      <c r="HP55" s="205">
        <v>0</v>
      </c>
      <c r="HQ55" s="205">
        <v>0</v>
      </c>
      <c r="HR55" s="205">
        <v>21977.05</v>
      </c>
      <c r="HS55" s="205">
        <v>0</v>
      </c>
      <c r="HT55" s="205">
        <v>16994.12</v>
      </c>
      <c r="HU55" s="178">
        <f t="shared" si="193"/>
        <v>7081.1500000000015</v>
      </c>
      <c r="HV55" s="206">
        <v>2653</v>
      </c>
      <c r="HW55" s="181" t="s">
        <v>277</v>
      </c>
      <c r="HX55" s="64">
        <f t="shared" si="194"/>
        <v>24075.27</v>
      </c>
      <c r="HY55" s="205">
        <v>174.65</v>
      </c>
      <c r="HZ55" s="205">
        <v>0</v>
      </c>
      <c r="IA55" s="205">
        <v>0</v>
      </c>
      <c r="IB55" s="205">
        <v>0</v>
      </c>
      <c r="IC55" s="205">
        <v>0</v>
      </c>
      <c r="ID55" s="205">
        <v>0</v>
      </c>
      <c r="IE55" s="205">
        <v>0</v>
      </c>
      <c r="IF55" s="205">
        <v>0</v>
      </c>
      <c r="IG55" s="205">
        <v>1400</v>
      </c>
      <c r="IH55" s="205">
        <v>0</v>
      </c>
      <c r="II55" s="214">
        <v>1574.65</v>
      </c>
      <c r="IJ55" s="65"/>
      <c r="IK55" s="65"/>
      <c r="IL55" s="65">
        <f t="shared" si="88"/>
        <v>188.25163069859576</v>
      </c>
      <c r="IM55" s="65">
        <f t="shared" si="89"/>
        <v>214.61350382328138</v>
      </c>
      <c r="IN55" s="65">
        <v>1279.4567857142858</v>
      </c>
      <c r="IO55" s="65">
        <v>18.510000000000002</v>
      </c>
      <c r="IP55" s="65">
        <f t="shared" si="91"/>
        <v>232.05714285714285</v>
      </c>
      <c r="IQ55" s="65">
        <v>5</v>
      </c>
      <c r="IR55" s="65">
        <f t="shared" si="149"/>
        <v>445.62857142857143</v>
      </c>
      <c r="IS55" s="65"/>
      <c r="IT55" s="64">
        <f t="shared" si="195"/>
        <v>2383.5176345218774</v>
      </c>
      <c r="IU55" s="66">
        <f t="shared" si="150"/>
        <v>538.79476190476191</v>
      </c>
      <c r="IV55" s="66"/>
      <c r="IW55" s="66">
        <f t="shared" si="92"/>
        <v>161.63842857142856</v>
      </c>
      <c r="IX55" s="67">
        <f t="shared" si="196"/>
        <v>700.43319047619048</v>
      </c>
      <c r="IY55" s="67">
        <f t="shared" si="24"/>
        <v>3083.9508249980681</v>
      </c>
      <c r="IZ55" s="68">
        <f t="shared" si="197"/>
        <v>-1509.300824998068</v>
      </c>
      <c r="JA55" s="209">
        <v>2877.21</v>
      </c>
      <c r="JB55" s="209">
        <v>0</v>
      </c>
      <c r="JC55" s="209">
        <v>0</v>
      </c>
      <c r="JD55" s="209">
        <v>0</v>
      </c>
      <c r="JE55" s="209">
        <v>0</v>
      </c>
      <c r="JF55" s="209">
        <v>0</v>
      </c>
      <c r="JG55" s="209">
        <v>0</v>
      </c>
      <c r="JH55" s="209">
        <v>0</v>
      </c>
      <c r="JI55" s="209">
        <v>23505.71</v>
      </c>
      <c r="JJ55" s="209">
        <v>0</v>
      </c>
      <c r="JK55" s="209">
        <v>19306.259999999998</v>
      </c>
      <c r="JL55" s="178">
        <f t="shared" si="198"/>
        <v>7076.66</v>
      </c>
      <c r="JM55" s="210">
        <v>2820</v>
      </c>
      <c r="JN55" s="181" t="s">
        <v>277</v>
      </c>
      <c r="JO55" s="64">
        <f t="shared" si="199"/>
        <v>26382.92</v>
      </c>
      <c r="JP55" s="209">
        <v>239.51</v>
      </c>
      <c r="JQ55" s="209">
        <v>0</v>
      </c>
      <c r="JR55" s="209">
        <v>0</v>
      </c>
      <c r="JS55" s="209">
        <v>0</v>
      </c>
      <c r="JT55" s="209">
        <v>0</v>
      </c>
      <c r="JU55" s="209">
        <v>0</v>
      </c>
      <c r="JV55" s="209">
        <v>0</v>
      </c>
      <c r="JW55" s="209">
        <v>0</v>
      </c>
      <c r="JX55" s="209">
        <v>1400</v>
      </c>
      <c r="JY55" s="209">
        <v>0</v>
      </c>
      <c r="JZ55" s="211">
        <v>1639.51</v>
      </c>
      <c r="KA55" s="65"/>
      <c r="KB55" s="65"/>
      <c r="KC55" s="65">
        <f t="shared" si="96"/>
        <v>389.42054138057318</v>
      </c>
      <c r="KD55" s="65">
        <f t="shared" si="97"/>
        <v>238.2822448594448</v>
      </c>
      <c r="KE55" s="65">
        <v>1279.4567857142858</v>
      </c>
      <c r="KF55" s="65">
        <v>18.510000000000002</v>
      </c>
      <c r="KG55" s="65"/>
      <c r="KH55" s="65">
        <v>5</v>
      </c>
      <c r="KI55" s="65">
        <f t="shared" si="151"/>
        <v>543.39953271028037</v>
      </c>
      <c r="KJ55" s="65"/>
      <c r="KK55" s="64">
        <f t="shared" si="200"/>
        <v>2474.0691046645843</v>
      </c>
      <c r="KL55" s="66">
        <f t="shared" si="152"/>
        <v>497.32093457943921</v>
      </c>
      <c r="KM55" s="66"/>
      <c r="KN55" s="66">
        <f t="shared" si="99"/>
        <v>149.19628037383177</v>
      </c>
      <c r="KO55" s="67">
        <f t="shared" si="27"/>
        <v>646.51721495327092</v>
      </c>
      <c r="KP55" s="67">
        <f t="shared" si="28"/>
        <v>3120.5863196178552</v>
      </c>
      <c r="KQ55" s="68">
        <f t="shared" si="201"/>
        <v>-1481.0763196178552</v>
      </c>
      <c r="KR55" s="209">
        <v>3525.23</v>
      </c>
      <c r="KS55" s="209">
        <v>0</v>
      </c>
      <c r="KT55" s="209">
        <v>0</v>
      </c>
      <c r="KU55" s="209">
        <v>0</v>
      </c>
      <c r="KV55" s="209">
        <v>0</v>
      </c>
      <c r="KW55" s="209">
        <v>0</v>
      </c>
      <c r="KX55" s="209">
        <v>0</v>
      </c>
      <c r="KY55" s="209">
        <v>0</v>
      </c>
      <c r="KZ55" s="209">
        <v>26152.51</v>
      </c>
      <c r="LA55" s="209">
        <v>0</v>
      </c>
      <c r="LB55" s="209">
        <v>22800.19</v>
      </c>
      <c r="LC55" s="178">
        <f t="shared" si="202"/>
        <v>6877.5499999999993</v>
      </c>
      <c r="LD55" s="210">
        <v>2892</v>
      </c>
      <c r="LE55" s="181" t="s">
        <v>277</v>
      </c>
      <c r="LF55" s="64">
        <f t="shared" si="203"/>
        <v>29677.739999999998</v>
      </c>
      <c r="LG55" s="209">
        <v>293.45</v>
      </c>
      <c r="LH55" s="209">
        <v>0</v>
      </c>
      <c r="LI55" s="209">
        <v>0</v>
      </c>
      <c r="LJ55" s="209">
        <v>0</v>
      </c>
      <c r="LK55" s="209">
        <v>0</v>
      </c>
      <c r="LL55" s="209">
        <v>0</v>
      </c>
      <c r="LM55" s="209">
        <v>0</v>
      </c>
      <c r="LN55" s="209">
        <v>0</v>
      </c>
      <c r="LO55" s="209">
        <v>1400</v>
      </c>
      <c r="LP55" s="209">
        <v>0</v>
      </c>
      <c r="LQ55" s="211">
        <f t="shared" si="102"/>
        <v>1693.45</v>
      </c>
      <c r="LR55" s="228">
        <f>LP55</f>
        <v>0</v>
      </c>
      <c r="LS55" s="65"/>
      <c r="LT55" s="65">
        <f t="shared" si="103"/>
        <v>232.45085306423812</v>
      </c>
      <c r="LU55" s="65">
        <f t="shared" si="104"/>
        <v>204.75939135809952</v>
      </c>
      <c r="LV55" s="65">
        <v>1279.4567857142858</v>
      </c>
      <c r="LW55" s="65">
        <v>18.510000000000002</v>
      </c>
      <c r="LX55" s="65"/>
      <c r="LY55" s="65">
        <v>5</v>
      </c>
      <c r="LZ55" s="65">
        <f t="shared" si="153"/>
        <v>508.03738317757012</v>
      </c>
      <c r="MA55" s="65"/>
      <c r="MB55" s="64">
        <f t="shared" si="30"/>
        <v>2248.2144133141937</v>
      </c>
      <c r="MC55" s="66">
        <f t="shared" si="154"/>
        <v>593.54906542056074</v>
      </c>
      <c r="MD55" s="66"/>
      <c r="ME55" s="66">
        <f t="shared" si="106"/>
        <v>178.06471962616823</v>
      </c>
      <c r="MF55" s="67">
        <f t="shared" si="31"/>
        <v>771.61378504672894</v>
      </c>
      <c r="MG55" s="67">
        <f t="shared" si="32"/>
        <v>3019.8281983609227</v>
      </c>
      <c r="MH55" s="68">
        <f t="shared" si="33"/>
        <v>-1326.3781983609226</v>
      </c>
      <c r="MI55" s="209">
        <v>1513.64</v>
      </c>
      <c r="MJ55" s="209">
        <v>0</v>
      </c>
      <c r="MK55" s="209">
        <v>0</v>
      </c>
      <c r="ML55" s="209">
        <v>0</v>
      </c>
      <c r="MM55" s="209">
        <v>0</v>
      </c>
      <c r="MN55" s="209">
        <v>0</v>
      </c>
      <c r="MO55" s="209">
        <v>0</v>
      </c>
      <c r="MP55" s="209">
        <v>0</v>
      </c>
      <c r="MQ55" s="209">
        <v>18731.669999999998</v>
      </c>
      <c r="MR55" s="209">
        <v>0</v>
      </c>
      <c r="MS55" s="209">
        <v>14907.39</v>
      </c>
      <c r="MT55" s="178">
        <f t="shared" si="217"/>
        <v>5337.9199999999983</v>
      </c>
      <c r="MU55" s="210">
        <v>2312</v>
      </c>
      <c r="MV55" s="181" t="s">
        <v>277</v>
      </c>
      <c r="MW55" s="64">
        <f t="shared" si="204"/>
        <v>20245.309999999998</v>
      </c>
      <c r="MX55" s="209">
        <v>126</v>
      </c>
      <c r="MY55" s="209">
        <v>0</v>
      </c>
      <c r="MZ55" s="209">
        <v>0</v>
      </c>
      <c r="NA55" s="209">
        <v>0</v>
      </c>
      <c r="NB55" s="209">
        <v>0</v>
      </c>
      <c r="NC55" s="209">
        <v>0</v>
      </c>
      <c r="ND55" s="209">
        <v>0</v>
      </c>
      <c r="NE55" s="209">
        <v>0</v>
      </c>
      <c r="NF55" s="209">
        <v>1400</v>
      </c>
      <c r="NG55" s="209">
        <v>0</v>
      </c>
      <c r="NH55" s="211">
        <f t="shared" si="109"/>
        <v>1526</v>
      </c>
      <c r="NI55" s="235"/>
      <c r="NJ55" s="245"/>
      <c r="NK55" s="65">
        <f t="shared" si="110"/>
        <v>0</v>
      </c>
      <c r="NL55" s="65">
        <f t="shared" si="111"/>
        <v>128.92708650505367</v>
      </c>
      <c r="NM55" s="65">
        <v>1279.4567857142858</v>
      </c>
      <c r="NN55" s="65">
        <v>18.510000000000002</v>
      </c>
      <c r="NO55" s="65"/>
      <c r="NP55" s="65">
        <v>5</v>
      </c>
      <c r="NQ55" s="65">
        <f t="shared" si="155"/>
        <v>469.67889908256882</v>
      </c>
      <c r="NR55" s="65"/>
      <c r="NS55" s="64">
        <f t="shared" si="205"/>
        <v>1901.5727713019082</v>
      </c>
      <c r="NT55" s="66">
        <f t="shared" si="113"/>
        <v>723.04816513761466</v>
      </c>
      <c r="NU55" s="66"/>
      <c r="NV55" s="66">
        <f t="shared" si="114"/>
        <v>216.9144495412844</v>
      </c>
      <c r="NW55" s="67">
        <f t="shared" si="35"/>
        <v>939.96261467889906</v>
      </c>
      <c r="NX55" s="67">
        <f t="shared" si="36"/>
        <v>2841.5353859808074</v>
      </c>
      <c r="NY55" s="68">
        <f t="shared" si="206"/>
        <v>-1315.5353859808074</v>
      </c>
      <c r="NZ55" s="209">
        <v>2934.67</v>
      </c>
      <c r="OA55" s="209">
        <v>0</v>
      </c>
      <c r="OB55" s="209">
        <v>0</v>
      </c>
      <c r="OC55" s="209">
        <v>0</v>
      </c>
      <c r="OD55" s="209">
        <v>0</v>
      </c>
      <c r="OE55" s="209">
        <v>0</v>
      </c>
      <c r="OF55" s="209">
        <v>0</v>
      </c>
      <c r="OG55" s="209">
        <v>0</v>
      </c>
      <c r="OH55" s="209">
        <v>22604.49</v>
      </c>
      <c r="OI55" s="209">
        <v>0</v>
      </c>
      <c r="OJ55" s="209">
        <v>18751.5</v>
      </c>
      <c r="OK55" s="178">
        <f t="shared" si="115"/>
        <v>6787.6600000000035</v>
      </c>
      <c r="OL55" s="210">
        <v>2298</v>
      </c>
      <c r="OM55" s="181" t="s">
        <v>277</v>
      </c>
      <c r="ON55" s="64">
        <f t="shared" si="207"/>
        <v>25539.160000000003</v>
      </c>
      <c r="OO55" s="209">
        <v>244.29</v>
      </c>
      <c r="OP55" s="209">
        <v>0</v>
      </c>
      <c r="OQ55" s="209">
        <v>0</v>
      </c>
      <c r="OR55" s="209">
        <v>0</v>
      </c>
      <c r="OS55" s="209">
        <v>0</v>
      </c>
      <c r="OT55" s="209">
        <v>0</v>
      </c>
      <c r="OU55" s="209">
        <v>0</v>
      </c>
      <c r="OV55" s="209">
        <v>0</v>
      </c>
      <c r="OW55" s="209">
        <v>1400</v>
      </c>
      <c r="OX55" s="209">
        <v>0</v>
      </c>
      <c r="OY55" s="211">
        <v>1644.29</v>
      </c>
      <c r="OZ55" s="65"/>
      <c r="PA55" s="245"/>
      <c r="PB55" s="65">
        <f t="shared" si="118"/>
        <v>405.46857509407533</v>
      </c>
      <c r="PC55" s="65">
        <f t="shared" si="119"/>
        <v>199.02100319418349</v>
      </c>
      <c r="PD55" s="65">
        <v>1279.4567857142858</v>
      </c>
      <c r="PE55" s="65">
        <v>18.510000000000002</v>
      </c>
      <c r="PF55" s="65">
        <f t="shared" si="121"/>
        <v>32.880000000000003</v>
      </c>
      <c r="PG55" s="65">
        <v>5</v>
      </c>
      <c r="PH55" s="65">
        <f t="shared" si="156"/>
        <v>495.2049090909091</v>
      </c>
      <c r="PI55" s="65"/>
      <c r="PJ55" s="64">
        <f t="shared" si="38"/>
        <v>2435.541273093454</v>
      </c>
      <c r="PK55" s="66">
        <f t="shared" si="157"/>
        <v>643.25572727272731</v>
      </c>
      <c r="PL55" s="66"/>
      <c r="PM55" s="66">
        <f t="shared" si="122"/>
        <v>192.9767181818182</v>
      </c>
      <c r="PN55" s="67">
        <f t="shared" si="39"/>
        <v>836.23244545454554</v>
      </c>
      <c r="PO55" s="67">
        <f t="shared" si="40"/>
        <v>3271.7737185479996</v>
      </c>
      <c r="PP55" s="68">
        <f t="shared" si="41"/>
        <v>-1627.4837185479996</v>
      </c>
      <c r="PQ55" s="209">
        <v>1120.6199999999999</v>
      </c>
      <c r="PR55" s="209">
        <v>0</v>
      </c>
      <c r="PS55" s="209">
        <v>0</v>
      </c>
      <c r="PT55" s="209">
        <v>0</v>
      </c>
      <c r="PU55" s="209">
        <v>0</v>
      </c>
      <c r="PV55" s="209">
        <v>0</v>
      </c>
      <c r="PW55" s="209">
        <v>0</v>
      </c>
      <c r="PX55" s="209">
        <v>0</v>
      </c>
      <c r="PY55" s="209">
        <v>21096.77</v>
      </c>
      <c r="PZ55" s="209">
        <v>0</v>
      </c>
      <c r="QA55" s="209">
        <v>16761.09</v>
      </c>
      <c r="QB55" s="178">
        <f t="shared" si="208"/>
        <v>5456.2999999999993</v>
      </c>
      <c r="QC55" s="210">
        <v>2102</v>
      </c>
      <c r="QD55" s="181" t="s">
        <v>277</v>
      </c>
      <c r="QE55" s="64">
        <f t="shared" si="209"/>
        <v>22217.39</v>
      </c>
      <c r="QF55" s="209">
        <v>93.28</v>
      </c>
      <c r="QG55" s="209">
        <v>0</v>
      </c>
      <c r="QH55" s="209">
        <v>0</v>
      </c>
      <c r="QI55" s="209">
        <v>0</v>
      </c>
      <c r="QJ55" s="209">
        <v>0</v>
      </c>
      <c r="QK55" s="209">
        <v>0</v>
      </c>
      <c r="QL55" s="209">
        <v>0</v>
      </c>
      <c r="QM55" s="209">
        <v>0</v>
      </c>
      <c r="QN55" s="209">
        <v>1400</v>
      </c>
      <c r="QO55" s="209">
        <v>0</v>
      </c>
      <c r="QP55" s="211">
        <f t="shared" si="125"/>
        <v>1493.28</v>
      </c>
      <c r="QQ55" s="226"/>
      <c r="QR55" s="245"/>
      <c r="QS55" s="65">
        <f t="shared" si="126"/>
        <v>197.02671216267402</v>
      </c>
      <c r="QT55" s="65">
        <f t="shared" si="127"/>
        <v>99.563533684219095</v>
      </c>
      <c r="QU55" s="65">
        <v>1279.4567857142858</v>
      </c>
      <c r="QV55" s="65">
        <v>18.510000000000002</v>
      </c>
      <c r="QW55" s="65">
        <f t="shared" si="129"/>
        <v>18.861818181818183</v>
      </c>
      <c r="QX55" s="65">
        <v>5</v>
      </c>
      <c r="QY55" s="65">
        <f t="shared" si="158"/>
        <v>428.14772727272725</v>
      </c>
      <c r="QZ55" s="65"/>
      <c r="RA55" s="64">
        <f t="shared" si="210"/>
        <v>2046.5665770157243</v>
      </c>
      <c r="RB55" s="66">
        <f t="shared" si="130"/>
        <v>619.2640909090909</v>
      </c>
      <c r="RC55" s="66"/>
      <c r="RD55" s="66">
        <f t="shared" si="131"/>
        <v>185.77922727272727</v>
      </c>
      <c r="RE55" s="67">
        <f t="shared" si="43"/>
        <v>805.04331818181822</v>
      </c>
      <c r="RF55" s="67">
        <f t="shared" si="44"/>
        <v>2851.6098951975428</v>
      </c>
      <c r="RG55" s="68">
        <f t="shared" si="45"/>
        <v>-1358.3298951975428</v>
      </c>
      <c r="RH55" s="205">
        <v>2470.84</v>
      </c>
      <c r="RI55" s="205">
        <v>0</v>
      </c>
      <c r="RJ55" s="205">
        <v>0</v>
      </c>
      <c r="RK55" s="205">
        <v>0</v>
      </c>
      <c r="RL55" s="205">
        <v>0</v>
      </c>
      <c r="RM55" s="205">
        <v>0</v>
      </c>
      <c r="RN55" s="205">
        <v>0</v>
      </c>
      <c r="RO55" s="205">
        <v>0</v>
      </c>
      <c r="RP55" s="205">
        <v>20126.2</v>
      </c>
      <c r="RQ55" s="205">
        <v>0</v>
      </c>
      <c r="RR55" s="205">
        <v>17079.61</v>
      </c>
      <c r="RS55" s="178">
        <f t="shared" si="211"/>
        <v>5517.43</v>
      </c>
      <c r="RT55" s="206">
        <v>2118</v>
      </c>
      <c r="RU55" s="181" t="s">
        <v>277</v>
      </c>
      <c r="RV55" s="64">
        <f t="shared" si="212"/>
        <v>22597.040000000001</v>
      </c>
      <c r="RW55" s="209">
        <v>205.68</v>
      </c>
      <c r="RX55" s="209">
        <v>0</v>
      </c>
      <c r="RY55" s="209">
        <v>0</v>
      </c>
      <c r="RZ55" s="209">
        <v>0</v>
      </c>
      <c r="SA55" s="209">
        <v>0</v>
      </c>
      <c r="SB55" s="209">
        <v>0</v>
      </c>
      <c r="SC55" s="209">
        <v>0</v>
      </c>
      <c r="SD55" s="209">
        <v>0</v>
      </c>
      <c r="SE55" s="209">
        <v>1400</v>
      </c>
      <c r="SF55" s="209">
        <v>0</v>
      </c>
      <c r="SG55" s="211">
        <v>1605.68</v>
      </c>
      <c r="SH55" s="226"/>
      <c r="SI55" s="245"/>
      <c r="SJ55" s="65">
        <f t="shared" si="134"/>
        <v>167.83972278864107</v>
      </c>
      <c r="SK55" s="65">
        <f t="shared" si="135"/>
        <v>118.92969395552612</v>
      </c>
      <c r="SL55" s="65">
        <v>1279.4567857142858</v>
      </c>
      <c r="SM55" s="65">
        <v>18.510000000000002</v>
      </c>
      <c r="SN55" s="65">
        <f t="shared" si="137"/>
        <v>495.92920353982299</v>
      </c>
      <c r="SO55" s="65">
        <v>5</v>
      </c>
      <c r="SP55" s="65">
        <f t="shared" si="159"/>
        <v>428.52876106194691</v>
      </c>
      <c r="SQ55" s="65"/>
      <c r="SR55" s="64">
        <f>SUM(SH55:SQ55)</f>
        <v>2514.1941670602228</v>
      </c>
      <c r="SS55" s="66">
        <f t="shared" si="160"/>
        <v>596.28469026548669</v>
      </c>
      <c r="ST55" s="66"/>
      <c r="SU55" s="66">
        <f t="shared" si="138"/>
        <v>178.885407079646</v>
      </c>
      <c r="SV55" s="67">
        <f>SUM(SS55:SU55)</f>
        <v>775.17009734513272</v>
      </c>
      <c r="SW55" s="67">
        <f t="shared" si="48"/>
        <v>3289.3642644053552</v>
      </c>
      <c r="SX55" s="68">
        <f t="shared" si="49"/>
        <v>-1683.6842644053552</v>
      </c>
      <c r="SY55" s="64">
        <f t="shared" si="139"/>
        <v>283890.23999999993</v>
      </c>
      <c r="SZ55" s="211">
        <f t="shared" si="140"/>
        <v>18988.32</v>
      </c>
      <c r="TA55" s="67">
        <f t="shared" si="141"/>
        <v>32780.459096343999</v>
      </c>
      <c r="TB55" s="68">
        <f t="shared" si="142"/>
        <v>-13792.139096343999</v>
      </c>
      <c r="TC55" s="264"/>
      <c r="TD55" s="265"/>
      <c r="TE55" s="269" t="s">
        <v>536</v>
      </c>
    </row>
    <row r="56" spans="1:526" ht="30">
      <c r="A56" s="173" t="s">
        <v>183</v>
      </c>
      <c r="B56" s="175" t="s">
        <v>184</v>
      </c>
      <c r="C56" s="181" t="s">
        <v>277</v>
      </c>
      <c r="D56" s="176">
        <v>11065.66</v>
      </c>
      <c r="E56" s="176">
        <v>0</v>
      </c>
      <c r="F56" s="176">
        <v>0</v>
      </c>
      <c r="G56" s="176">
        <v>0</v>
      </c>
      <c r="H56" s="176">
        <v>0</v>
      </c>
      <c r="I56" s="176">
        <v>0</v>
      </c>
      <c r="J56" s="176">
        <v>0</v>
      </c>
      <c r="K56" s="176">
        <v>0</v>
      </c>
      <c r="L56" s="176">
        <v>16386.93</v>
      </c>
      <c r="M56" s="176">
        <v>0</v>
      </c>
      <c r="N56" s="178">
        <v>19933.52</v>
      </c>
      <c r="O56" s="178">
        <f t="shared" si="161"/>
        <v>7519.07</v>
      </c>
      <c r="P56" s="181">
        <v>2824</v>
      </c>
      <c r="Q56" s="64">
        <f t="shared" si="220"/>
        <v>27452.59</v>
      </c>
      <c r="R56" s="178">
        <v>920.92</v>
      </c>
      <c r="S56" s="178">
        <v>0</v>
      </c>
      <c r="T56" s="178">
        <v>0</v>
      </c>
      <c r="U56" s="178">
        <v>0</v>
      </c>
      <c r="V56" s="178">
        <v>0</v>
      </c>
      <c r="W56" s="178">
        <v>0</v>
      </c>
      <c r="X56" s="178">
        <v>0</v>
      </c>
      <c r="Y56" s="178">
        <v>0</v>
      </c>
      <c r="Z56" s="178">
        <v>1400</v>
      </c>
      <c r="AA56" s="178">
        <v>0</v>
      </c>
      <c r="AB56" s="64">
        <f t="shared" si="50"/>
        <v>2320.92</v>
      </c>
      <c r="AC56" s="222">
        <f>1017.46+8.58</f>
        <v>1026.04</v>
      </c>
      <c r="AD56" s="219">
        <v>118.4</v>
      </c>
      <c r="AE56" s="65">
        <f t="shared" si="51"/>
        <v>216.73313509637779</v>
      </c>
      <c r="AF56" s="65">
        <f t="shared" si="177"/>
        <v>201.61495275265301</v>
      </c>
      <c r="AG56" s="65"/>
      <c r="AH56" s="65">
        <v>18.510000000000002</v>
      </c>
      <c r="AI56" s="65"/>
      <c r="AJ56" s="65">
        <v>5</v>
      </c>
      <c r="AK56" s="65">
        <f t="shared" si="178"/>
        <v>411.38684210526316</v>
      </c>
      <c r="AL56" s="65"/>
      <c r="AM56" s="64">
        <f t="shared" si="2"/>
        <v>1997.6849299542939</v>
      </c>
      <c r="AN56" s="66">
        <f t="shared" si="179"/>
        <v>645.10084210526315</v>
      </c>
      <c r="AO56" s="66">
        <v>46.73</v>
      </c>
      <c r="AP56" s="66">
        <f t="shared" si="54"/>
        <v>207.54925263157895</v>
      </c>
      <c r="AQ56" s="67">
        <f t="shared" si="3"/>
        <v>899.38009473684212</v>
      </c>
      <c r="AR56" s="67">
        <f t="shared" si="4"/>
        <v>2897.0650246911359</v>
      </c>
      <c r="AS56" s="68">
        <f t="shared" si="5"/>
        <v>-576.14502469113586</v>
      </c>
      <c r="AT56" s="205">
        <v>14830.86</v>
      </c>
      <c r="AU56" s="205">
        <v>0</v>
      </c>
      <c r="AV56" s="205">
        <v>0</v>
      </c>
      <c r="AW56" s="205">
        <v>0</v>
      </c>
      <c r="AX56" s="207">
        <v>0</v>
      </c>
      <c r="AY56" s="207">
        <v>0</v>
      </c>
      <c r="AZ56" s="207">
        <v>0</v>
      </c>
      <c r="BA56" s="207">
        <v>0</v>
      </c>
      <c r="BB56" s="207">
        <v>24449.49</v>
      </c>
      <c r="BC56" s="207">
        <v>0</v>
      </c>
      <c r="BD56" s="209">
        <v>27076.720000000001</v>
      </c>
      <c r="BE56" s="178">
        <f t="shared" si="162"/>
        <v>12203.630000000005</v>
      </c>
      <c r="BF56" s="208">
        <v>3711</v>
      </c>
      <c r="BG56" s="181" t="s">
        <v>277</v>
      </c>
      <c r="BH56" s="64">
        <f t="shared" si="56"/>
        <v>39280.350000000006</v>
      </c>
      <c r="BI56" s="205">
        <v>1234.33</v>
      </c>
      <c r="BJ56" s="205">
        <v>0</v>
      </c>
      <c r="BK56" s="205">
        <v>0</v>
      </c>
      <c r="BL56" s="205">
        <v>0</v>
      </c>
      <c r="BM56" s="205">
        <v>0</v>
      </c>
      <c r="BN56" s="205">
        <v>0</v>
      </c>
      <c r="BO56" s="205">
        <v>0</v>
      </c>
      <c r="BP56" s="205">
        <v>0</v>
      </c>
      <c r="BQ56" s="205">
        <v>1400</v>
      </c>
      <c r="BR56" s="205">
        <v>0</v>
      </c>
      <c r="BS56" s="64">
        <f t="shared" si="57"/>
        <v>2634.33</v>
      </c>
      <c r="BT56" s="222">
        <f>1017.46+8.58</f>
        <v>1026.04</v>
      </c>
      <c r="BU56" s="219">
        <v>118.4</v>
      </c>
      <c r="BV56" s="65">
        <f t="shared" si="58"/>
        <v>296.96975434998973</v>
      </c>
      <c r="BW56" s="65">
        <f t="shared" si="59"/>
        <v>275.99683200724411</v>
      </c>
      <c r="BX56" s="65"/>
      <c r="BY56" s="65">
        <v>18.510000000000002</v>
      </c>
      <c r="BZ56" s="65"/>
      <c r="CA56" s="65">
        <v>5</v>
      </c>
      <c r="CB56" s="65">
        <f t="shared" si="180"/>
        <v>391.015625</v>
      </c>
      <c r="CC56" s="65"/>
      <c r="CD56" s="64">
        <f t="shared" si="6"/>
        <v>2131.9322113572339</v>
      </c>
      <c r="CE56" s="66">
        <f t="shared" si="61"/>
        <v>665.21208333333334</v>
      </c>
      <c r="CF56" s="66"/>
      <c r="CG56" s="66">
        <f t="shared" si="62"/>
        <v>199.563625</v>
      </c>
      <c r="CH56" s="67">
        <f>SUM(CE56:CG56)</f>
        <v>864.77570833333334</v>
      </c>
      <c r="CI56" s="67">
        <f t="shared" si="8"/>
        <v>2996.707919690567</v>
      </c>
      <c r="CJ56" s="68">
        <f t="shared" si="9"/>
        <v>-362.37791969056707</v>
      </c>
      <c r="CK56" s="209">
        <v>17263.37</v>
      </c>
      <c r="CL56" s="209">
        <v>0</v>
      </c>
      <c r="CM56" s="209">
        <v>0</v>
      </c>
      <c r="CN56" s="209">
        <v>0</v>
      </c>
      <c r="CO56" s="209">
        <v>0</v>
      </c>
      <c r="CP56" s="209">
        <v>0</v>
      </c>
      <c r="CQ56" s="209">
        <v>0</v>
      </c>
      <c r="CR56" s="209">
        <v>0</v>
      </c>
      <c r="CS56" s="209">
        <v>26798.6</v>
      </c>
      <c r="CT56" s="207">
        <v>0</v>
      </c>
      <c r="CU56" s="209">
        <v>31054.36</v>
      </c>
      <c r="CV56" s="178">
        <f t="shared" si="181"/>
        <v>13007.61</v>
      </c>
      <c r="CW56" s="210">
        <v>4108</v>
      </c>
      <c r="CX56" s="181" t="s">
        <v>277</v>
      </c>
      <c r="CY56" s="64">
        <f t="shared" si="182"/>
        <v>44061.97</v>
      </c>
      <c r="CZ56" s="209">
        <v>1436.82</v>
      </c>
      <c r="DA56" s="209">
        <v>0</v>
      </c>
      <c r="DB56" s="209">
        <v>0</v>
      </c>
      <c r="DC56" s="209">
        <v>0</v>
      </c>
      <c r="DD56" s="209">
        <v>0</v>
      </c>
      <c r="DE56" s="209">
        <v>0</v>
      </c>
      <c r="DF56" s="209">
        <v>0</v>
      </c>
      <c r="DG56" s="209">
        <v>0</v>
      </c>
      <c r="DH56" s="209">
        <v>1400</v>
      </c>
      <c r="DI56" s="209">
        <v>0</v>
      </c>
      <c r="DJ56" s="211">
        <f t="shared" si="215"/>
        <v>2836.8199999999997</v>
      </c>
      <c r="DK56" s="65">
        <f>1017.46+8.58</f>
        <v>1026.04</v>
      </c>
      <c r="DL56" s="65">
        <v>118.4</v>
      </c>
      <c r="DM56" s="65">
        <f t="shared" si="66"/>
        <v>337.60429406680436</v>
      </c>
      <c r="DN56" s="65">
        <f t="shared" si="67"/>
        <v>370.01909625420859</v>
      </c>
      <c r="DO56" s="65"/>
      <c r="DP56" s="65">
        <v>18.510000000000002</v>
      </c>
      <c r="DQ56" s="65"/>
      <c r="DR56" s="65">
        <v>5</v>
      </c>
      <c r="DS56" s="65">
        <f t="shared" si="216"/>
        <v>428.469696969697</v>
      </c>
      <c r="DT56" s="65"/>
      <c r="DU56" s="64">
        <f t="shared" si="10"/>
        <v>2304.04308729071</v>
      </c>
      <c r="DV56" s="66">
        <f t="shared" si="144"/>
        <v>596.35070707070713</v>
      </c>
      <c r="DW56" s="66"/>
      <c r="DX56" s="66">
        <f t="shared" si="68"/>
        <v>178.90521212121214</v>
      </c>
      <c r="DY56" s="67">
        <f t="shared" si="11"/>
        <v>775.25591919191925</v>
      </c>
      <c r="DZ56" s="67">
        <f t="shared" si="12"/>
        <v>3079.299006482629</v>
      </c>
      <c r="EA56" s="68">
        <f t="shared" si="183"/>
        <v>-242.4790064826293</v>
      </c>
      <c r="EB56" s="209">
        <v>15834.78</v>
      </c>
      <c r="EC56" s="209">
        <v>0</v>
      </c>
      <c r="ED56" s="209">
        <v>0</v>
      </c>
      <c r="EE56" s="209">
        <v>0</v>
      </c>
      <c r="EF56" s="209">
        <v>0</v>
      </c>
      <c r="EG56" s="209">
        <v>0</v>
      </c>
      <c r="EH56" s="209">
        <v>0</v>
      </c>
      <c r="EI56" s="209">
        <v>0</v>
      </c>
      <c r="EJ56" s="209">
        <v>24791.119999999999</v>
      </c>
      <c r="EK56" s="209">
        <v>0</v>
      </c>
      <c r="EL56" s="209">
        <v>27643.06</v>
      </c>
      <c r="EM56" s="178">
        <f t="shared" si="184"/>
        <v>12982.84</v>
      </c>
      <c r="EN56" s="210">
        <v>3793</v>
      </c>
      <c r="EO56" s="181" t="s">
        <v>277</v>
      </c>
      <c r="EP56" s="212">
        <f t="shared" si="70"/>
        <v>40625.9</v>
      </c>
      <c r="EQ56" s="209">
        <v>1317.91</v>
      </c>
      <c r="ER56" s="209">
        <v>0</v>
      </c>
      <c r="ES56" s="209">
        <v>0</v>
      </c>
      <c r="ET56" s="209">
        <v>0</v>
      </c>
      <c r="EU56" s="209">
        <v>0</v>
      </c>
      <c r="EV56" s="209">
        <v>0</v>
      </c>
      <c r="EW56" s="209">
        <v>0</v>
      </c>
      <c r="EX56" s="209">
        <v>0</v>
      </c>
      <c r="EY56" s="209">
        <v>1400</v>
      </c>
      <c r="EZ56" s="209">
        <v>0</v>
      </c>
      <c r="FA56" s="64">
        <f t="shared" si="185"/>
        <v>2717.91</v>
      </c>
      <c r="FB56" s="222">
        <f>1017.46+8.58</f>
        <v>1026.04</v>
      </c>
      <c r="FC56" s="65">
        <v>109.6</v>
      </c>
      <c r="FD56" s="65">
        <f t="shared" si="72"/>
        <v>308.553242102247</v>
      </c>
      <c r="FE56" s="65">
        <f t="shared" si="73"/>
        <v>337.24540168293458</v>
      </c>
      <c r="FF56" s="65">
        <v>1279.4567857142858</v>
      </c>
      <c r="FG56" s="65">
        <v>18.510000000000002</v>
      </c>
      <c r="FH56" s="65">
        <f t="shared" si="75"/>
        <v>140.93333333333334</v>
      </c>
      <c r="FI56" s="65">
        <v>5</v>
      </c>
      <c r="FJ56" s="65">
        <f t="shared" si="145"/>
        <v>424.68019607843132</v>
      </c>
      <c r="FK56" s="65"/>
      <c r="FL56" s="64">
        <f t="shared" si="14"/>
        <v>3650.0189589112324</v>
      </c>
      <c r="FM56" s="66">
        <f t="shared" si="146"/>
        <v>664.41901960784321</v>
      </c>
      <c r="FN56" s="66"/>
      <c r="FO56" s="66">
        <f t="shared" si="76"/>
        <v>199.32570588235296</v>
      </c>
      <c r="FP56" s="67">
        <f>SUM(FM56:FO56)</f>
        <v>863.74472549019617</v>
      </c>
      <c r="FQ56" s="67">
        <f t="shared" si="187"/>
        <v>4513.7636844014287</v>
      </c>
      <c r="FR56" s="68">
        <f t="shared" si="188"/>
        <v>-1795.8536844014288</v>
      </c>
      <c r="FS56" s="209">
        <v>17026.48</v>
      </c>
      <c r="FT56" s="209">
        <v>0</v>
      </c>
      <c r="FU56" s="209">
        <v>0</v>
      </c>
      <c r="FV56" s="209">
        <v>0</v>
      </c>
      <c r="FW56" s="209">
        <v>0</v>
      </c>
      <c r="FX56" s="209">
        <v>0</v>
      </c>
      <c r="FY56" s="209">
        <v>0</v>
      </c>
      <c r="FZ56" s="209">
        <v>0</v>
      </c>
      <c r="GA56" s="209">
        <v>26145.31</v>
      </c>
      <c r="GB56" s="209">
        <v>0</v>
      </c>
      <c r="GC56" s="209">
        <v>29704.04</v>
      </c>
      <c r="GD56" s="178">
        <f t="shared" si="189"/>
        <v>13467.75</v>
      </c>
      <c r="GE56" s="210">
        <v>3872</v>
      </c>
      <c r="GF56" s="181" t="s">
        <v>277</v>
      </c>
      <c r="GG56" s="64">
        <f t="shared" si="190"/>
        <v>43171.79</v>
      </c>
      <c r="GH56" s="209">
        <v>1417.13</v>
      </c>
      <c r="GI56" s="209">
        <v>0</v>
      </c>
      <c r="GJ56" s="209">
        <v>0</v>
      </c>
      <c r="GK56" s="209">
        <v>0</v>
      </c>
      <c r="GL56" s="209">
        <v>0</v>
      </c>
      <c r="GM56" s="209">
        <v>0</v>
      </c>
      <c r="GN56" s="209">
        <v>0</v>
      </c>
      <c r="GO56" s="209">
        <v>0</v>
      </c>
      <c r="GP56" s="209">
        <v>1400</v>
      </c>
      <c r="GQ56" s="209">
        <v>0</v>
      </c>
      <c r="GR56" s="211">
        <f t="shared" si="79"/>
        <v>2817.13</v>
      </c>
      <c r="GS56" s="222">
        <f>1017.46+8.58</f>
        <v>1026.04</v>
      </c>
      <c r="GT56" s="218">
        <v>109.6</v>
      </c>
      <c r="GU56" s="65">
        <f t="shared" si="80"/>
        <v>329.15773292396835</v>
      </c>
      <c r="GV56" s="65">
        <f t="shared" si="81"/>
        <v>396.92295654533251</v>
      </c>
      <c r="GW56" s="65">
        <v>1279.4567857142858</v>
      </c>
      <c r="GX56" s="65">
        <v>18.510000000000002</v>
      </c>
      <c r="GY56" s="65">
        <f t="shared" si="83"/>
        <v>184.90588235294118</v>
      </c>
      <c r="GZ56" s="65">
        <v>5</v>
      </c>
      <c r="HA56" s="65">
        <f t="shared" si="147"/>
        <v>358.47794117647061</v>
      </c>
      <c r="HB56" s="65"/>
      <c r="HC56" s="64">
        <f t="shared" si="191"/>
        <v>3708.0712987129987</v>
      </c>
      <c r="HD56" s="66">
        <f t="shared" si="148"/>
        <v>866.92019607843133</v>
      </c>
      <c r="HE56" s="66"/>
      <c r="HF56" s="66">
        <f t="shared" si="84"/>
        <v>260.07605882352937</v>
      </c>
      <c r="HG56" s="67">
        <f t="shared" si="19"/>
        <v>1126.9962549019606</v>
      </c>
      <c r="HH56" s="67">
        <f t="shared" si="20"/>
        <v>4835.0675536149593</v>
      </c>
      <c r="HI56" s="68">
        <f t="shared" si="192"/>
        <v>-2017.9375536149591</v>
      </c>
      <c r="HJ56" s="205">
        <v>17310.740000000002</v>
      </c>
      <c r="HK56" s="205">
        <v>0</v>
      </c>
      <c r="HL56" s="205">
        <v>0</v>
      </c>
      <c r="HM56" s="205">
        <v>0</v>
      </c>
      <c r="HN56" s="205">
        <v>0</v>
      </c>
      <c r="HO56" s="205">
        <v>0</v>
      </c>
      <c r="HP56" s="205">
        <v>0</v>
      </c>
      <c r="HQ56" s="205">
        <v>0</v>
      </c>
      <c r="HR56" s="205">
        <v>29866.01</v>
      </c>
      <c r="HS56" s="205">
        <v>0</v>
      </c>
      <c r="HT56" s="205">
        <v>32410.69</v>
      </c>
      <c r="HU56" s="178">
        <f t="shared" si="193"/>
        <v>14766.060000000001</v>
      </c>
      <c r="HV56" s="206">
        <v>4453</v>
      </c>
      <c r="HW56" s="181" t="s">
        <v>277</v>
      </c>
      <c r="HX56" s="64">
        <f t="shared" si="194"/>
        <v>47176.75</v>
      </c>
      <c r="HY56" s="205">
        <v>1440.75</v>
      </c>
      <c r="HZ56" s="205">
        <v>0</v>
      </c>
      <c r="IA56" s="205">
        <v>0</v>
      </c>
      <c r="IB56" s="205">
        <v>0</v>
      </c>
      <c r="IC56" s="205">
        <v>0</v>
      </c>
      <c r="ID56" s="205">
        <v>0</v>
      </c>
      <c r="IE56" s="205">
        <v>0</v>
      </c>
      <c r="IF56" s="205">
        <v>0</v>
      </c>
      <c r="IG56" s="205">
        <v>1400</v>
      </c>
      <c r="IH56" s="205">
        <v>0</v>
      </c>
      <c r="II56" s="214">
        <v>2840.75</v>
      </c>
      <c r="IJ56" s="222">
        <f>1017.46+8.58</f>
        <v>1026.04</v>
      </c>
      <c r="IK56" s="218">
        <v>109.6</v>
      </c>
      <c r="IL56" s="65">
        <f t="shared" si="88"/>
        <v>359.02801937179862</v>
      </c>
      <c r="IM56" s="65">
        <f t="shared" si="89"/>
        <v>447.52559602109852</v>
      </c>
      <c r="IN56" s="65">
        <v>1279.4567857142858</v>
      </c>
      <c r="IO56" s="65">
        <v>18.510000000000002</v>
      </c>
      <c r="IP56" s="65">
        <f t="shared" si="91"/>
        <v>232.05714285714285</v>
      </c>
      <c r="IQ56" s="65">
        <v>5</v>
      </c>
      <c r="IR56" s="65">
        <f t="shared" si="149"/>
        <v>445.62857142857143</v>
      </c>
      <c r="IS56" s="65"/>
      <c r="IT56" s="64">
        <f t="shared" si="195"/>
        <v>3922.8461153928974</v>
      </c>
      <c r="IU56" s="66">
        <f t="shared" si="150"/>
        <v>538.79476190476191</v>
      </c>
      <c r="IV56" s="66"/>
      <c r="IW56" s="66">
        <f t="shared" si="92"/>
        <v>161.63842857142856</v>
      </c>
      <c r="IX56" s="67">
        <f t="shared" si="196"/>
        <v>700.43319047619048</v>
      </c>
      <c r="IY56" s="67">
        <f t="shared" si="24"/>
        <v>4623.2793058690877</v>
      </c>
      <c r="IZ56" s="68">
        <f t="shared" si="197"/>
        <v>-1782.5293058690877</v>
      </c>
      <c r="JA56" s="209">
        <v>22287.95</v>
      </c>
      <c r="JB56" s="209">
        <v>0</v>
      </c>
      <c r="JC56" s="209">
        <v>0</v>
      </c>
      <c r="JD56" s="209">
        <v>0</v>
      </c>
      <c r="JE56" s="209">
        <v>0</v>
      </c>
      <c r="JF56" s="209">
        <v>0</v>
      </c>
      <c r="JG56" s="209">
        <v>0</v>
      </c>
      <c r="JH56" s="209">
        <v>0</v>
      </c>
      <c r="JI56" s="209">
        <v>27670.82</v>
      </c>
      <c r="JJ56" s="209">
        <v>0</v>
      </c>
      <c r="JK56" s="209">
        <v>37041.050000000003</v>
      </c>
      <c r="JL56" s="178">
        <f t="shared" si="198"/>
        <v>12917.720000000001</v>
      </c>
      <c r="JM56" s="210">
        <v>3990</v>
      </c>
      <c r="JN56" s="181" t="s">
        <v>277</v>
      </c>
      <c r="JO56" s="64">
        <f t="shared" si="199"/>
        <v>49958.770000000004</v>
      </c>
      <c r="JP56" s="209">
        <v>1855.26</v>
      </c>
      <c r="JQ56" s="209">
        <v>0</v>
      </c>
      <c r="JR56" s="209">
        <v>0</v>
      </c>
      <c r="JS56" s="209">
        <v>0</v>
      </c>
      <c r="JT56" s="209">
        <v>0</v>
      </c>
      <c r="JU56" s="209">
        <v>0</v>
      </c>
      <c r="JV56" s="209">
        <v>0</v>
      </c>
      <c r="JW56" s="209">
        <v>0</v>
      </c>
      <c r="JX56" s="209">
        <v>1400</v>
      </c>
      <c r="JY56" s="209">
        <v>0</v>
      </c>
      <c r="JZ56" s="211">
        <v>3255.26</v>
      </c>
      <c r="KA56" s="222">
        <f>1017.46+8.58</f>
        <v>1026.04</v>
      </c>
      <c r="KB56" s="218">
        <v>109.6</v>
      </c>
      <c r="KC56" s="65">
        <f t="shared" si="96"/>
        <v>747.14345213961087</v>
      </c>
      <c r="KD56" s="65">
        <f t="shared" si="97"/>
        <v>434.95989917075957</v>
      </c>
      <c r="KE56" s="65">
        <v>1279.4567857142858</v>
      </c>
      <c r="KF56" s="65">
        <v>18.510000000000002</v>
      </c>
      <c r="KG56" s="65"/>
      <c r="KH56" s="65">
        <v>5</v>
      </c>
      <c r="KI56" s="65">
        <f t="shared" si="151"/>
        <v>543.39953271028037</v>
      </c>
      <c r="KJ56" s="65"/>
      <c r="KK56" s="64">
        <f t="shared" si="200"/>
        <v>4164.1096697349367</v>
      </c>
      <c r="KL56" s="66">
        <f t="shared" si="152"/>
        <v>497.32093457943921</v>
      </c>
      <c r="KM56" s="66"/>
      <c r="KN56" s="66">
        <f t="shared" si="99"/>
        <v>149.19628037383177</v>
      </c>
      <c r="KO56" s="67">
        <f t="shared" si="27"/>
        <v>646.51721495327092</v>
      </c>
      <c r="KP56" s="67">
        <f t="shared" si="28"/>
        <v>4810.6268846882076</v>
      </c>
      <c r="KQ56" s="68">
        <f t="shared" si="201"/>
        <v>-1555.3668846882074</v>
      </c>
      <c r="KR56" s="209">
        <v>20695.98</v>
      </c>
      <c r="KS56" s="209">
        <v>0</v>
      </c>
      <c r="KT56" s="209">
        <v>0</v>
      </c>
      <c r="KU56" s="209">
        <v>0</v>
      </c>
      <c r="KV56" s="209">
        <v>0</v>
      </c>
      <c r="KW56" s="209">
        <v>0</v>
      </c>
      <c r="KX56" s="209">
        <v>0</v>
      </c>
      <c r="KY56" s="209">
        <v>0</v>
      </c>
      <c r="KZ56" s="209">
        <v>27431.45</v>
      </c>
      <c r="LA56" s="209">
        <v>0</v>
      </c>
      <c r="LB56" s="209">
        <v>35390.78</v>
      </c>
      <c r="LC56" s="178">
        <f t="shared" si="202"/>
        <v>12736.650000000001</v>
      </c>
      <c r="LD56" s="210">
        <v>3607</v>
      </c>
      <c r="LE56" s="181" t="s">
        <v>277</v>
      </c>
      <c r="LF56" s="64">
        <f t="shared" si="203"/>
        <v>48127.43</v>
      </c>
      <c r="LG56" s="209">
        <v>1722.76</v>
      </c>
      <c r="LH56" s="209">
        <v>0</v>
      </c>
      <c r="LI56" s="209">
        <v>0</v>
      </c>
      <c r="LJ56" s="209">
        <v>0</v>
      </c>
      <c r="LK56" s="209">
        <v>0</v>
      </c>
      <c r="LL56" s="209">
        <v>0</v>
      </c>
      <c r="LM56" s="209">
        <v>0</v>
      </c>
      <c r="LN56" s="209">
        <v>0</v>
      </c>
      <c r="LO56" s="209">
        <v>1400</v>
      </c>
      <c r="LP56" s="209">
        <v>0</v>
      </c>
      <c r="LQ56" s="211">
        <f t="shared" si="102"/>
        <v>3122.76</v>
      </c>
      <c r="LR56" s="232">
        <f>1133.45+8.58</f>
        <v>1142.03</v>
      </c>
      <c r="LS56" s="244">
        <v>109.63</v>
      </c>
      <c r="LT56" s="65">
        <f t="shared" si="103"/>
        <v>360.81352837887658</v>
      </c>
      <c r="LU56" s="65">
        <f t="shared" si="104"/>
        <v>379.19734526701211</v>
      </c>
      <c r="LV56" s="65">
        <v>1279.4567857142858</v>
      </c>
      <c r="LW56" s="65">
        <v>18.510000000000002</v>
      </c>
      <c r="LX56" s="65"/>
      <c r="LY56" s="65">
        <v>5</v>
      </c>
      <c r="LZ56" s="65">
        <f t="shared" si="153"/>
        <v>508.03738317757012</v>
      </c>
      <c r="MA56" s="65"/>
      <c r="MB56" s="64">
        <f t="shared" si="30"/>
        <v>3802.6750425377445</v>
      </c>
      <c r="MC56" s="66">
        <f t="shared" si="154"/>
        <v>593.54906542056074</v>
      </c>
      <c r="MD56" s="66"/>
      <c r="ME56" s="66">
        <f t="shared" si="106"/>
        <v>178.06471962616823</v>
      </c>
      <c r="MF56" s="67">
        <f t="shared" si="31"/>
        <v>771.61378504672894</v>
      </c>
      <c r="MG56" s="67">
        <f t="shared" si="32"/>
        <v>4574.2888275844734</v>
      </c>
      <c r="MH56" s="68">
        <f t="shared" si="33"/>
        <v>-1451.5288275844732</v>
      </c>
      <c r="MI56" s="209">
        <v>14153.41</v>
      </c>
      <c r="MJ56" s="209">
        <v>0</v>
      </c>
      <c r="MK56" s="209">
        <v>0</v>
      </c>
      <c r="ML56" s="209">
        <v>0</v>
      </c>
      <c r="MM56" s="209">
        <v>0</v>
      </c>
      <c r="MN56" s="209">
        <v>0</v>
      </c>
      <c r="MO56" s="209">
        <v>0</v>
      </c>
      <c r="MP56" s="209">
        <v>0</v>
      </c>
      <c r="MQ56" s="209">
        <v>22862.31</v>
      </c>
      <c r="MR56" s="209">
        <v>0</v>
      </c>
      <c r="MS56" s="209">
        <v>28050.95</v>
      </c>
      <c r="MT56" s="178">
        <f t="shared" si="217"/>
        <v>8964.77</v>
      </c>
      <c r="MU56" s="210">
        <v>2980</v>
      </c>
      <c r="MV56" s="181" t="s">
        <v>277</v>
      </c>
      <c r="MW56" s="64">
        <f t="shared" si="204"/>
        <v>37015.72</v>
      </c>
      <c r="MX56" s="209">
        <v>1178.1500000000001</v>
      </c>
      <c r="MY56" s="209">
        <v>0</v>
      </c>
      <c r="MZ56" s="209">
        <v>0</v>
      </c>
      <c r="NA56" s="209">
        <v>0</v>
      </c>
      <c r="NB56" s="209">
        <v>0</v>
      </c>
      <c r="NC56" s="209">
        <v>0</v>
      </c>
      <c r="ND56" s="209">
        <v>0</v>
      </c>
      <c r="NE56" s="209">
        <v>0</v>
      </c>
      <c r="NF56" s="209">
        <v>1400</v>
      </c>
      <c r="NG56" s="209">
        <v>0</v>
      </c>
      <c r="NH56" s="211">
        <f t="shared" si="109"/>
        <v>2578.15</v>
      </c>
      <c r="NI56" s="227"/>
      <c r="NJ56" s="245"/>
      <c r="NK56" s="65">
        <f t="shared" si="110"/>
        <v>0</v>
      </c>
      <c r="NL56" s="65">
        <f t="shared" si="111"/>
        <v>216.52660161409509</v>
      </c>
      <c r="NM56" s="65">
        <v>1279.4567857142858</v>
      </c>
      <c r="NN56" s="65">
        <v>18.510000000000002</v>
      </c>
      <c r="NO56" s="65"/>
      <c r="NP56" s="65">
        <v>5</v>
      </c>
      <c r="NQ56" s="65">
        <f t="shared" si="155"/>
        <v>469.67889908256882</v>
      </c>
      <c r="NR56" s="65"/>
      <c r="NS56" s="64">
        <f t="shared" si="205"/>
        <v>1989.1722864109497</v>
      </c>
      <c r="NT56" s="66">
        <f t="shared" si="113"/>
        <v>723.04816513761466</v>
      </c>
      <c r="NU56" s="66"/>
      <c r="NV56" s="66">
        <f t="shared" si="114"/>
        <v>216.9144495412844</v>
      </c>
      <c r="NW56" s="67">
        <f t="shared" si="35"/>
        <v>939.96261467889906</v>
      </c>
      <c r="NX56" s="67">
        <f t="shared" si="36"/>
        <v>2929.1349010898489</v>
      </c>
      <c r="NY56" s="68">
        <f t="shared" si="206"/>
        <v>-350.98490108984879</v>
      </c>
      <c r="NZ56" s="209">
        <v>13204.35</v>
      </c>
      <c r="OA56" s="209">
        <v>0</v>
      </c>
      <c r="OB56" s="209">
        <v>0</v>
      </c>
      <c r="OC56" s="209">
        <v>0</v>
      </c>
      <c r="OD56" s="209">
        <v>0</v>
      </c>
      <c r="OE56" s="209">
        <v>0</v>
      </c>
      <c r="OF56" s="209">
        <v>0</v>
      </c>
      <c r="OG56" s="209">
        <v>0</v>
      </c>
      <c r="OH56" s="209">
        <v>29170.7</v>
      </c>
      <c r="OI56" s="209">
        <v>0</v>
      </c>
      <c r="OJ56" s="209">
        <v>30230.23</v>
      </c>
      <c r="OK56" s="178">
        <f t="shared" si="115"/>
        <v>12144.820000000003</v>
      </c>
      <c r="OL56" s="210">
        <v>3514</v>
      </c>
      <c r="OM56" s="181" t="s">
        <v>277</v>
      </c>
      <c r="ON56" s="64">
        <f t="shared" si="207"/>
        <v>42375.05</v>
      </c>
      <c r="OO56" s="209">
        <v>1099.17</v>
      </c>
      <c r="OP56" s="209">
        <v>0</v>
      </c>
      <c r="OQ56" s="209">
        <v>0</v>
      </c>
      <c r="OR56" s="209">
        <v>0</v>
      </c>
      <c r="OS56" s="209">
        <v>0</v>
      </c>
      <c r="OT56" s="209">
        <v>0</v>
      </c>
      <c r="OU56" s="209">
        <v>0</v>
      </c>
      <c r="OV56" s="209">
        <v>0</v>
      </c>
      <c r="OW56" s="209">
        <v>1400</v>
      </c>
      <c r="OX56" s="209">
        <v>0</v>
      </c>
      <c r="OY56" s="211">
        <v>2499.17</v>
      </c>
      <c r="OZ56" s="65">
        <v>1026.04</v>
      </c>
      <c r="PA56" s="245"/>
      <c r="PB56" s="65">
        <f t="shared" si="118"/>
        <v>653.67614766104941</v>
      </c>
      <c r="PC56" s="65">
        <f t="shared" si="119"/>
        <v>356.09831075993537</v>
      </c>
      <c r="PD56" s="65">
        <v>1279.4567857142858</v>
      </c>
      <c r="PE56" s="65">
        <v>18.510000000000002</v>
      </c>
      <c r="PF56" s="65">
        <f t="shared" si="121"/>
        <v>32.880000000000003</v>
      </c>
      <c r="PG56" s="65">
        <v>5</v>
      </c>
      <c r="PH56" s="65">
        <f t="shared" si="156"/>
        <v>495.2049090909091</v>
      </c>
      <c r="PI56" s="65"/>
      <c r="PJ56" s="64">
        <f t="shared" si="38"/>
        <v>3866.8661532261799</v>
      </c>
      <c r="PK56" s="66">
        <f t="shared" si="157"/>
        <v>643.25572727272731</v>
      </c>
      <c r="PL56" s="66"/>
      <c r="PM56" s="66">
        <f t="shared" si="122"/>
        <v>192.9767181818182</v>
      </c>
      <c r="PN56" s="67">
        <f t="shared" si="39"/>
        <v>836.23244545454554</v>
      </c>
      <c r="PO56" s="67">
        <f t="shared" si="40"/>
        <v>4703.0985986807254</v>
      </c>
      <c r="PP56" s="68">
        <f t="shared" si="41"/>
        <v>-2203.9285986807254</v>
      </c>
      <c r="PQ56" s="209">
        <v>14077.31</v>
      </c>
      <c r="PR56" s="209">
        <v>0</v>
      </c>
      <c r="PS56" s="209">
        <v>0</v>
      </c>
      <c r="PT56" s="209">
        <v>0</v>
      </c>
      <c r="PU56" s="209">
        <v>0</v>
      </c>
      <c r="PV56" s="209">
        <v>0</v>
      </c>
      <c r="PW56" s="209">
        <v>0</v>
      </c>
      <c r="PX56" s="209">
        <v>0</v>
      </c>
      <c r="PY56" s="209">
        <v>25859.62</v>
      </c>
      <c r="PZ56" s="209">
        <v>0</v>
      </c>
      <c r="QA56" s="209">
        <v>29032.66</v>
      </c>
      <c r="QB56" s="178">
        <f t="shared" si="208"/>
        <v>10904.27</v>
      </c>
      <c r="QC56" s="210">
        <v>3133</v>
      </c>
      <c r="QD56" s="181" t="s">
        <v>277</v>
      </c>
      <c r="QE56" s="64">
        <f t="shared" si="209"/>
        <v>39936.93</v>
      </c>
      <c r="QF56" s="209">
        <v>1171.82</v>
      </c>
      <c r="QG56" s="209">
        <v>0</v>
      </c>
      <c r="QH56" s="209">
        <v>0</v>
      </c>
      <c r="QI56" s="209">
        <v>0</v>
      </c>
      <c r="QJ56" s="209">
        <v>0</v>
      </c>
      <c r="QK56" s="209">
        <v>0</v>
      </c>
      <c r="QL56" s="209">
        <v>0</v>
      </c>
      <c r="QM56" s="209">
        <v>0</v>
      </c>
      <c r="QN56" s="209">
        <v>1400</v>
      </c>
      <c r="QO56" s="209">
        <v>0</v>
      </c>
      <c r="QP56" s="211">
        <f t="shared" si="125"/>
        <v>2571.8199999999997</v>
      </c>
      <c r="QQ56" s="227"/>
      <c r="QR56" s="245"/>
      <c r="QS56" s="65">
        <f t="shared" si="126"/>
        <v>341.27909015086607</v>
      </c>
      <c r="QT56" s="65">
        <f t="shared" si="127"/>
        <v>198.97506615230466</v>
      </c>
      <c r="QU56" s="65">
        <v>1279.4567857142858</v>
      </c>
      <c r="QV56" s="65">
        <v>18.510000000000002</v>
      </c>
      <c r="QW56" s="65">
        <f t="shared" si="129"/>
        <v>18.861818181818183</v>
      </c>
      <c r="QX56" s="65">
        <v>5</v>
      </c>
      <c r="QY56" s="65">
        <f t="shared" si="158"/>
        <v>428.14772727272725</v>
      </c>
      <c r="QZ56" s="65"/>
      <c r="RA56" s="64">
        <f t="shared" si="210"/>
        <v>2290.2304874720021</v>
      </c>
      <c r="RB56" s="66">
        <f t="shared" si="130"/>
        <v>619.2640909090909</v>
      </c>
      <c r="RC56" s="66"/>
      <c r="RD56" s="66">
        <f t="shared" si="131"/>
        <v>185.77922727272727</v>
      </c>
      <c r="RE56" s="67">
        <f t="shared" si="43"/>
        <v>805.04331818181822</v>
      </c>
      <c r="RF56" s="67">
        <f t="shared" si="44"/>
        <v>3095.2738056538201</v>
      </c>
      <c r="RG56" s="68">
        <f t="shared" si="45"/>
        <v>-523.45380565382038</v>
      </c>
      <c r="RH56" s="205">
        <v>13414.59</v>
      </c>
      <c r="RI56" s="205">
        <v>0</v>
      </c>
      <c r="RJ56" s="205">
        <v>0</v>
      </c>
      <c r="RK56" s="205">
        <v>0</v>
      </c>
      <c r="RL56" s="205">
        <v>0</v>
      </c>
      <c r="RM56" s="205">
        <v>0</v>
      </c>
      <c r="RN56" s="205">
        <v>0</v>
      </c>
      <c r="RO56" s="205">
        <v>0</v>
      </c>
      <c r="RP56" s="205">
        <v>25395.53</v>
      </c>
      <c r="RQ56" s="205">
        <v>0</v>
      </c>
      <c r="RR56" s="205">
        <v>28967.49</v>
      </c>
      <c r="RS56" s="178">
        <f t="shared" si="211"/>
        <v>9842.6299999999937</v>
      </c>
      <c r="RT56" s="206">
        <v>2899</v>
      </c>
      <c r="RU56" s="181" t="s">
        <v>277</v>
      </c>
      <c r="RV56" s="64">
        <f t="shared" si="212"/>
        <v>38810.119999999995</v>
      </c>
      <c r="RW56" s="209">
        <v>1116.6600000000001</v>
      </c>
      <c r="RX56" s="209">
        <v>0</v>
      </c>
      <c r="RY56" s="209">
        <v>0</v>
      </c>
      <c r="RZ56" s="209">
        <v>0</v>
      </c>
      <c r="SA56" s="209">
        <v>0</v>
      </c>
      <c r="SB56" s="209">
        <v>0</v>
      </c>
      <c r="SC56" s="209">
        <v>0</v>
      </c>
      <c r="SD56" s="209">
        <v>0</v>
      </c>
      <c r="SE56" s="209">
        <v>1400</v>
      </c>
      <c r="SF56" s="209">
        <v>0</v>
      </c>
      <c r="SG56" s="211">
        <v>2516.66</v>
      </c>
      <c r="SH56" s="227"/>
      <c r="SI56" s="245">
        <v>109.6</v>
      </c>
      <c r="SJ56" s="65">
        <f t="shared" si="134"/>
        <v>284.66080264612202</v>
      </c>
      <c r="SK56" s="65">
        <f t="shared" si="135"/>
        <v>212.16054822942553</v>
      </c>
      <c r="SL56" s="65">
        <v>1279.4567857142858</v>
      </c>
      <c r="SM56" s="65">
        <v>18.510000000000002</v>
      </c>
      <c r="SN56" s="65">
        <f t="shared" si="137"/>
        <v>495.92920353982299</v>
      </c>
      <c r="SO56" s="65">
        <v>5</v>
      </c>
      <c r="SP56" s="65">
        <f t="shared" si="159"/>
        <v>428.52876106194691</v>
      </c>
      <c r="SQ56" s="65"/>
      <c r="SR56" s="64">
        <f>SUM(SH56:SQ56)</f>
        <v>2833.8461011916033</v>
      </c>
      <c r="SS56" s="66">
        <f t="shared" si="160"/>
        <v>596.28469026548669</v>
      </c>
      <c r="ST56" s="66"/>
      <c r="SU56" s="66">
        <f t="shared" si="138"/>
        <v>178.885407079646</v>
      </c>
      <c r="SV56" s="67">
        <f>SUM(SS56:SU56)</f>
        <v>775.17009734513272</v>
      </c>
      <c r="SW56" s="67">
        <f t="shared" si="48"/>
        <v>3609.0161985367358</v>
      </c>
      <c r="SX56" s="68">
        <f t="shared" si="49"/>
        <v>-1092.356198536736</v>
      </c>
      <c r="SY56" s="64">
        <f t="shared" si="139"/>
        <v>497993.37</v>
      </c>
      <c r="SZ56" s="211">
        <f t="shared" si="140"/>
        <v>32711.680000000004</v>
      </c>
      <c r="TA56" s="67">
        <f t="shared" si="141"/>
        <v>46666.621710983629</v>
      </c>
      <c r="TB56" s="68">
        <f t="shared" si="142"/>
        <v>-13954.941710983625</v>
      </c>
      <c r="TC56" s="264"/>
      <c r="TD56" s="265"/>
      <c r="TE56" s="269" t="s">
        <v>536</v>
      </c>
    </row>
    <row r="57" spans="1:526" ht="30">
      <c r="A57" s="173" t="s">
        <v>185</v>
      </c>
      <c r="B57" s="175" t="s">
        <v>186</v>
      </c>
      <c r="C57" s="181" t="s">
        <v>277</v>
      </c>
      <c r="D57" s="176">
        <v>3272.24</v>
      </c>
      <c r="E57" s="176">
        <v>0</v>
      </c>
      <c r="F57" s="176">
        <v>0</v>
      </c>
      <c r="G57" s="176">
        <v>0</v>
      </c>
      <c r="H57" s="176">
        <v>0</v>
      </c>
      <c r="I57" s="176">
        <v>0</v>
      </c>
      <c r="J57" s="176">
        <v>0</v>
      </c>
      <c r="K57" s="176">
        <v>0</v>
      </c>
      <c r="L57" s="176">
        <v>27465.99</v>
      </c>
      <c r="M57" s="176">
        <v>0</v>
      </c>
      <c r="N57" s="178">
        <v>21620.37</v>
      </c>
      <c r="O57" s="178">
        <f t="shared" si="161"/>
        <v>9117.8600000000042</v>
      </c>
      <c r="P57" s="181">
        <v>2603</v>
      </c>
      <c r="Q57" s="64">
        <f t="shared" si="220"/>
        <v>30738.230000000003</v>
      </c>
      <c r="R57" s="178">
        <v>272.39</v>
      </c>
      <c r="S57" s="178">
        <v>0</v>
      </c>
      <c r="T57" s="178">
        <v>0</v>
      </c>
      <c r="U57" s="178">
        <v>0</v>
      </c>
      <c r="V57" s="178">
        <v>0</v>
      </c>
      <c r="W57" s="178">
        <v>0</v>
      </c>
      <c r="X57" s="178">
        <v>0</v>
      </c>
      <c r="Y57" s="178">
        <v>0</v>
      </c>
      <c r="Z57" s="178">
        <v>1400</v>
      </c>
      <c r="AA57" s="178">
        <v>0</v>
      </c>
      <c r="AB57" s="64">
        <f t="shared" si="50"/>
        <v>1672.3899999999999</v>
      </c>
      <c r="AC57" s="222">
        <f>508.73+4.76</f>
        <v>513.49</v>
      </c>
      <c r="AD57" s="219">
        <v>170</v>
      </c>
      <c r="AE57" s="65">
        <f t="shared" si="51"/>
        <v>235.07391429329456</v>
      </c>
      <c r="AF57" s="65">
        <f t="shared" si="177"/>
        <v>244.48461220673644</v>
      </c>
      <c r="AG57" s="65"/>
      <c r="AH57" s="65"/>
      <c r="AI57" s="65"/>
      <c r="AJ57" s="65">
        <v>5</v>
      </c>
      <c r="AK57" s="65">
        <f t="shared" si="178"/>
        <v>411.38684210526316</v>
      </c>
      <c r="AL57" s="65"/>
      <c r="AM57" s="64">
        <f t="shared" si="2"/>
        <v>1579.4353686052943</v>
      </c>
      <c r="AN57" s="66">
        <f t="shared" si="179"/>
        <v>645.10084210526315</v>
      </c>
      <c r="AO57" s="66"/>
      <c r="AP57" s="66">
        <f t="shared" si="54"/>
        <v>193.53025263157895</v>
      </c>
      <c r="AQ57" s="67">
        <f t="shared" si="3"/>
        <v>838.6310947368421</v>
      </c>
      <c r="AR57" s="67">
        <f t="shared" si="4"/>
        <v>2418.0664633421366</v>
      </c>
      <c r="AS57" s="68">
        <f t="shared" si="5"/>
        <v>-745.67646334213669</v>
      </c>
      <c r="AT57" s="205">
        <v>3743.96</v>
      </c>
      <c r="AU57" s="205">
        <v>0</v>
      </c>
      <c r="AV57" s="205">
        <v>0</v>
      </c>
      <c r="AW57" s="205">
        <v>0</v>
      </c>
      <c r="AX57" s="207">
        <v>0</v>
      </c>
      <c r="AY57" s="207">
        <v>0</v>
      </c>
      <c r="AZ57" s="207">
        <v>0</v>
      </c>
      <c r="BA57" s="207">
        <v>0</v>
      </c>
      <c r="BB57" s="207">
        <v>29543.69</v>
      </c>
      <c r="BC57" s="207">
        <v>0</v>
      </c>
      <c r="BD57" s="209">
        <v>21413.13</v>
      </c>
      <c r="BE57" s="178">
        <f t="shared" si="162"/>
        <v>11874.52</v>
      </c>
      <c r="BF57" s="208">
        <v>2663</v>
      </c>
      <c r="BG57" s="181" t="s">
        <v>277</v>
      </c>
      <c r="BH57" s="64">
        <f t="shared" si="56"/>
        <v>33287.65</v>
      </c>
      <c r="BI57" s="205">
        <v>311.66000000000003</v>
      </c>
      <c r="BJ57" s="205">
        <v>0</v>
      </c>
      <c r="BK57" s="205">
        <v>0</v>
      </c>
      <c r="BL57" s="205">
        <v>0</v>
      </c>
      <c r="BM57" s="205">
        <v>0</v>
      </c>
      <c r="BN57" s="205">
        <v>0</v>
      </c>
      <c r="BO57" s="205">
        <v>0</v>
      </c>
      <c r="BP57" s="205">
        <v>0</v>
      </c>
      <c r="BQ57" s="205">
        <v>1400</v>
      </c>
      <c r="BR57" s="205">
        <v>0</v>
      </c>
      <c r="BS57" s="64">
        <f t="shared" si="57"/>
        <v>1711.66</v>
      </c>
      <c r="BT57" s="222">
        <f>508.73+4.76</f>
        <v>513.49</v>
      </c>
      <c r="BU57" s="219">
        <v>170</v>
      </c>
      <c r="BV57" s="65">
        <f t="shared" si="58"/>
        <v>234.85311204475266</v>
      </c>
      <c r="BW57" s="65">
        <f t="shared" si="59"/>
        <v>268.55369276245335</v>
      </c>
      <c r="BX57" s="65"/>
      <c r="BY57" s="65"/>
      <c r="BZ57" s="65"/>
      <c r="CA57" s="65">
        <v>5</v>
      </c>
      <c r="CB57" s="65">
        <f t="shared" si="180"/>
        <v>391.015625</v>
      </c>
      <c r="CC57" s="65"/>
      <c r="CD57" s="64">
        <f t="shared" si="6"/>
        <v>1582.9124298072061</v>
      </c>
      <c r="CE57" s="66">
        <f t="shared" si="61"/>
        <v>665.21208333333334</v>
      </c>
      <c r="CF57" s="66"/>
      <c r="CG57" s="66">
        <f t="shared" si="62"/>
        <v>199.563625</v>
      </c>
      <c r="CH57" s="67"/>
      <c r="CI57" s="67">
        <f t="shared" si="8"/>
        <v>1582.9124298072061</v>
      </c>
      <c r="CJ57" s="68">
        <f t="shared" si="9"/>
        <v>128.747570192794</v>
      </c>
      <c r="CK57" s="209">
        <v>4458.8999999999996</v>
      </c>
      <c r="CL57" s="209">
        <v>0</v>
      </c>
      <c r="CM57" s="209">
        <v>0</v>
      </c>
      <c r="CN57" s="209">
        <v>0</v>
      </c>
      <c r="CO57" s="209">
        <v>0</v>
      </c>
      <c r="CP57" s="209">
        <v>0</v>
      </c>
      <c r="CQ57" s="209">
        <v>0</v>
      </c>
      <c r="CR57" s="209">
        <v>0</v>
      </c>
      <c r="CS57" s="209">
        <v>31706.43</v>
      </c>
      <c r="CT57" s="207">
        <v>0</v>
      </c>
      <c r="CU57" s="209">
        <v>23492.79</v>
      </c>
      <c r="CV57" s="178">
        <f t="shared" si="181"/>
        <v>12672.54</v>
      </c>
      <c r="CW57" s="210">
        <v>2945</v>
      </c>
      <c r="CX57" s="181" t="s">
        <v>277</v>
      </c>
      <c r="CY57" s="64">
        <f t="shared" si="182"/>
        <v>36165.33</v>
      </c>
      <c r="CZ57" s="209">
        <v>371.17</v>
      </c>
      <c r="DA57" s="209">
        <v>0</v>
      </c>
      <c r="DB57" s="209">
        <v>0</v>
      </c>
      <c r="DC57" s="209">
        <v>0</v>
      </c>
      <c r="DD57" s="209">
        <v>0</v>
      </c>
      <c r="DE57" s="209">
        <v>0</v>
      </c>
      <c r="DF57" s="209">
        <v>0</v>
      </c>
      <c r="DG57" s="209">
        <v>0</v>
      </c>
      <c r="DH57" s="209">
        <v>1400</v>
      </c>
      <c r="DI57" s="209">
        <v>0</v>
      </c>
      <c r="DJ57" s="211">
        <f t="shared" si="215"/>
        <v>1771.17</v>
      </c>
      <c r="DK57" s="65">
        <f>508.73+4.76</f>
        <v>513.49</v>
      </c>
      <c r="DL57" s="65">
        <v>170</v>
      </c>
      <c r="DM57" s="65">
        <f t="shared" si="66"/>
        <v>255.39946028865771</v>
      </c>
      <c r="DN57" s="65">
        <f t="shared" si="67"/>
        <v>360.48757596862981</v>
      </c>
      <c r="DO57" s="65"/>
      <c r="DP57" s="65"/>
      <c r="DQ57" s="65"/>
      <c r="DR57" s="65">
        <v>5</v>
      </c>
      <c r="DS57" s="65">
        <f t="shared" si="216"/>
        <v>428.469696969697</v>
      </c>
      <c r="DT57" s="65"/>
      <c r="DU57" s="64">
        <f t="shared" si="10"/>
        <v>1732.8467332269845</v>
      </c>
      <c r="DV57" s="66">
        <f t="shared" si="144"/>
        <v>596.35070707070713</v>
      </c>
      <c r="DW57" s="66"/>
      <c r="DX57" s="66">
        <f t="shared" si="68"/>
        <v>178.90521212121214</v>
      </c>
      <c r="DY57" s="67">
        <f t="shared" si="11"/>
        <v>775.25591919191925</v>
      </c>
      <c r="DZ57" s="67">
        <f t="shared" si="12"/>
        <v>2508.1026524189037</v>
      </c>
      <c r="EA57" s="68">
        <f t="shared" si="183"/>
        <v>-736.93265241890367</v>
      </c>
      <c r="EB57" s="209">
        <v>3218.37</v>
      </c>
      <c r="EC57" s="209">
        <v>0</v>
      </c>
      <c r="ED57" s="209">
        <v>0</v>
      </c>
      <c r="EE57" s="209">
        <v>0</v>
      </c>
      <c r="EF57" s="209">
        <v>0</v>
      </c>
      <c r="EG57" s="209">
        <v>0</v>
      </c>
      <c r="EH57" s="209">
        <v>0</v>
      </c>
      <c r="EI57" s="209">
        <v>0</v>
      </c>
      <c r="EJ57" s="209">
        <v>28431.06</v>
      </c>
      <c r="EK57" s="209">
        <v>0</v>
      </c>
      <c r="EL57" s="209">
        <v>20517.080000000002</v>
      </c>
      <c r="EM57" s="178">
        <f t="shared" si="184"/>
        <v>11132.349999999999</v>
      </c>
      <c r="EN57" s="210">
        <v>2661</v>
      </c>
      <c r="EO57" s="181" t="s">
        <v>277</v>
      </c>
      <c r="EP57" s="212">
        <f t="shared" si="70"/>
        <v>31649.43</v>
      </c>
      <c r="EQ57" s="209">
        <v>267.91000000000003</v>
      </c>
      <c r="ER57" s="209">
        <v>0</v>
      </c>
      <c r="ES57" s="209">
        <v>0</v>
      </c>
      <c r="ET57" s="209">
        <v>0</v>
      </c>
      <c r="EU57" s="209">
        <v>0</v>
      </c>
      <c r="EV57" s="209">
        <v>0</v>
      </c>
      <c r="EW57" s="209">
        <v>0</v>
      </c>
      <c r="EX57" s="209">
        <v>0</v>
      </c>
      <c r="EY57" s="209">
        <v>1400</v>
      </c>
      <c r="EZ57" s="209">
        <v>0</v>
      </c>
      <c r="FA57" s="64">
        <f t="shared" si="185"/>
        <v>1667.91</v>
      </c>
      <c r="FB57" s="222">
        <f>508.73+4.76</f>
        <v>513.49</v>
      </c>
      <c r="FC57" s="65">
        <v>179</v>
      </c>
      <c r="FD57" s="65">
        <f t="shared" si="72"/>
        <v>229.01269079729849</v>
      </c>
      <c r="FE57" s="65">
        <f t="shared" si="73"/>
        <v>289.17662448470571</v>
      </c>
      <c r="FF57" s="65">
        <v>1279.4567857142858</v>
      </c>
      <c r="FG57" s="65"/>
      <c r="FH57" s="65">
        <f t="shared" si="75"/>
        <v>140.93333333333334</v>
      </c>
      <c r="FI57" s="65">
        <v>5</v>
      </c>
      <c r="FJ57" s="65">
        <f t="shared" si="145"/>
        <v>424.68019607843132</v>
      </c>
      <c r="FK57" s="65"/>
      <c r="FL57" s="64">
        <f t="shared" si="14"/>
        <v>3060.7496304080551</v>
      </c>
      <c r="FM57" s="66">
        <f t="shared" si="146"/>
        <v>664.41901960784321</v>
      </c>
      <c r="FN57" s="66"/>
      <c r="FO57" s="66">
        <f t="shared" si="76"/>
        <v>199.32570588235296</v>
      </c>
      <c r="FP57" s="67"/>
      <c r="FQ57" s="67">
        <f t="shared" si="187"/>
        <v>3060.7496304080551</v>
      </c>
      <c r="FR57" s="68">
        <f t="shared" si="188"/>
        <v>-1392.839630408055</v>
      </c>
      <c r="FS57" s="209">
        <v>3500.57</v>
      </c>
      <c r="FT57" s="209">
        <v>0</v>
      </c>
      <c r="FU57" s="209">
        <v>0</v>
      </c>
      <c r="FV57" s="209">
        <v>0</v>
      </c>
      <c r="FW57" s="209">
        <v>0</v>
      </c>
      <c r="FX57" s="209">
        <v>0</v>
      </c>
      <c r="FY57" s="209">
        <v>0</v>
      </c>
      <c r="FZ57" s="209">
        <v>0</v>
      </c>
      <c r="GA57" s="209">
        <v>30955.89</v>
      </c>
      <c r="GB57" s="209">
        <v>0</v>
      </c>
      <c r="GC57" s="209">
        <v>22634.99</v>
      </c>
      <c r="GD57" s="178">
        <f t="shared" si="189"/>
        <v>11821.469999999998</v>
      </c>
      <c r="GE57" s="210">
        <v>2896</v>
      </c>
      <c r="GF57" s="181" t="s">
        <v>277</v>
      </c>
      <c r="GG57" s="64">
        <f t="shared" si="190"/>
        <v>34456.46</v>
      </c>
      <c r="GH57" s="209">
        <v>291.39999999999998</v>
      </c>
      <c r="GI57" s="209">
        <v>0</v>
      </c>
      <c r="GJ57" s="209">
        <v>0</v>
      </c>
      <c r="GK57" s="209">
        <v>0</v>
      </c>
      <c r="GL57" s="209">
        <v>0</v>
      </c>
      <c r="GM57" s="209">
        <v>0</v>
      </c>
      <c r="GN57" s="209">
        <v>0</v>
      </c>
      <c r="GO57" s="209">
        <v>0</v>
      </c>
      <c r="GP57" s="209">
        <v>1400</v>
      </c>
      <c r="GQ57" s="209">
        <v>0</v>
      </c>
      <c r="GR57" s="211">
        <f t="shared" si="79"/>
        <v>1691.4</v>
      </c>
      <c r="GS57" s="222">
        <f>508.73+4.76</f>
        <v>513.49</v>
      </c>
      <c r="GT57" s="217">
        <v>179</v>
      </c>
      <c r="GU57" s="65">
        <f t="shared" si="80"/>
        <v>250.82386076630303</v>
      </c>
      <c r="GV57" s="65">
        <f t="shared" si="81"/>
        <v>348.40361776183477</v>
      </c>
      <c r="GW57" s="65">
        <v>1279.4567857142858</v>
      </c>
      <c r="GX57" s="65"/>
      <c r="GY57" s="65">
        <f t="shared" si="83"/>
        <v>184.90588235294118</v>
      </c>
      <c r="GZ57" s="65">
        <v>5</v>
      </c>
      <c r="HA57" s="65">
        <f t="shared" si="147"/>
        <v>358.47794117647061</v>
      </c>
      <c r="HB57" s="65"/>
      <c r="HC57" s="64">
        <f t="shared" si="191"/>
        <v>3119.5580877718353</v>
      </c>
      <c r="HD57" s="66">
        <f t="shared" si="148"/>
        <v>866.92019607843133</v>
      </c>
      <c r="HE57" s="66"/>
      <c r="HF57" s="66">
        <f t="shared" si="84"/>
        <v>260.07605882352937</v>
      </c>
      <c r="HG57" s="67">
        <f t="shared" si="19"/>
        <v>1126.9962549019606</v>
      </c>
      <c r="HH57" s="67">
        <f t="shared" si="20"/>
        <v>4246.5543426737959</v>
      </c>
      <c r="HI57" s="68">
        <f t="shared" si="192"/>
        <v>-2555.1543426737958</v>
      </c>
      <c r="HJ57" s="205">
        <v>5064.8100000000004</v>
      </c>
      <c r="HK57" s="205">
        <v>0</v>
      </c>
      <c r="HL57" s="205">
        <v>0</v>
      </c>
      <c r="HM57" s="205">
        <v>0</v>
      </c>
      <c r="HN57" s="205">
        <v>0</v>
      </c>
      <c r="HO57" s="205">
        <v>0</v>
      </c>
      <c r="HP57" s="205">
        <v>0</v>
      </c>
      <c r="HQ57" s="205">
        <v>0</v>
      </c>
      <c r="HR57" s="205">
        <v>34439.07</v>
      </c>
      <c r="HS57" s="205">
        <v>0</v>
      </c>
      <c r="HT57" s="205">
        <v>26336.82</v>
      </c>
      <c r="HU57" s="178">
        <f t="shared" si="193"/>
        <v>13167.059999999998</v>
      </c>
      <c r="HV57" s="206">
        <v>3320</v>
      </c>
      <c r="HW57" s="181" t="s">
        <v>277</v>
      </c>
      <c r="HX57" s="64">
        <f t="shared" si="194"/>
        <v>39503.879999999997</v>
      </c>
      <c r="HY57" s="205">
        <v>421.6</v>
      </c>
      <c r="HZ57" s="205">
        <v>0</v>
      </c>
      <c r="IA57" s="205">
        <v>0</v>
      </c>
      <c r="IB57" s="205">
        <v>0</v>
      </c>
      <c r="IC57" s="205">
        <v>0</v>
      </c>
      <c r="ID57" s="205">
        <v>0</v>
      </c>
      <c r="IE57" s="205">
        <v>0</v>
      </c>
      <c r="IF57" s="205">
        <v>0</v>
      </c>
      <c r="IG57" s="205">
        <v>1400</v>
      </c>
      <c r="IH57" s="205">
        <v>0</v>
      </c>
      <c r="II57" s="214">
        <v>1821.6</v>
      </c>
      <c r="IJ57" s="222">
        <f>508.73+4.76</f>
        <v>513.49</v>
      </c>
      <c r="IK57" s="217">
        <v>179</v>
      </c>
      <c r="IL57" s="65">
        <f t="shared" si="88"/>
        <v>291.7449866433443</v>
      </c>
      <c r="IM57" s="65">
        <f t="shared" si="89"/>
        <v>399.06355346961635</v>
      </c>
      <c r="IN57" s="65">
        <v>1279.4567857142858</v>
      </c>
      <c r="IO57" s="65"/>
      <c r="IP57" s="65">
        <f t="shared" si="91"/>
        <v>232.05714285714285</v>
      </c>
      <c r="IQ57" s="65">
        <v>5</v>
      </c>
      <c r="IR57" s="65">
        <f t="shared" si="149"/>
        <v>445.62857142857143</v>
      </c>
      <c r="IS57" s="65"/>
      <c r="IT57" s="64">
        <f t="shared" si="195"/>
        <v>3345.4410401129608</v>
      </c>
      <c r="IU57" s="66">
        <f t="shared" si="150"/>
        <v>538.79476190476191</v>
      </c>
      <c r="IV57" s="66"/>
      <c r="IW57" s="66">
        <f t="shared" si="92"/>
        <v>161.63842857142856</v>
      </c>
      <c r="IX57" s="67">
        <f t="shared" si="196"/>
        <v>700.43319047619048</v>
      </c>
      <c r="IY57" s="67">
        <f t="shared" si="24"/>
        <v>4045.874230589151</v>
      </c>
      <c r="IZ57" s="68">
        <f t="shared" si="197"/>
        <v>-2224.2742305891511</v>
      </c>
      <c r="JA57" s="209">
        <v>5854.36</v>
      </c>
      <c r="JB57" s="209">
        <v>0</v>
      </c>
      <c r="JC57" s="209">
        <v>0</v>
      </c>
      <c r="JD57" s="209">
        <v>0</v>
      </c>
      <c r="JE57" s="209">
        <v>0</v>
      </c>
      <c r="JF57" s="209">
        <v>0</v>
      </c>
      <c r="JG57" s="209">
        <v>0</v>
      </c>
      <c r="JH57" s="209">
        <v>0</v>
      </c>
      <c r="JI57" s="209">
        <v>31924.46</v>
      </c>
      <c r="JJ57" s="209">
        <v>0</v>
      </c>
      <c r="JK57" s="209">
        <v>29308.560000000001</v>
      </c>
      <c r="JL57" s="178">
        <f t="shared" si="198"/>
        <v>8470.2599999999984</v>
      </c>
      <c r="JM57" s="210">
        <v>2975</v>
      </c>
      <c r="JN57" s="181" t="s">
        <v>277</v>
      </c>
      <c r="JO57" s="64">
        <f t="shared" si="199"/>
        <v>37778.82</v>
      </c>
      <c r="JP57" s="209">
        <v>487.33</v>
      </c>
      <c r="JQ57" s="209">
        <v>0</v>
      </c>
      <c r="JR57" s="209">
        <v>0</v>
      </c>
      <c r="JS57" s="209">
        <v>0</v>
      </c>
      <c r="JT57" s="209">
        <v>0</v>
      </c>
      <c r="JU57" s="209">
        <v>0</v>
      </c>
      <c r="JV57" s="209">
        <v>0</v>
      </c>
      <c r="JW57" s="209">
        <v>0</v>
      </c>
      <c r="JX57" s="209">
        <v>1400</v>
      </c>
      <c r="JY57" s="209">
        <v>0</v>
      </c>
      <c r="JZ57" s="211">
        <v>1887.33</v>
      </c>
      <c r="KA57" s="222">
        <f>508.73+4.76</f>
        <v>513.49</v>
      </c>
      <c r="KB57" s="217">
        <v>179</v>
      </c>
      <c r="KC57" s="65">
        <f t="shared" si="96"/>
        <v>591.17381109987195</v>
      </c>
      <c r="KD57" s="65">
        <f t="shared" si="97"/>
        <v>285.20694329572996</v>
      </c>
      <c r="KE57" s="65">
        <v>1279.4567857142858</v>
      </c>
      <c r="KF57" s="65"/>
      <c r="KG57" s="65"/>
      <c r="KH57" s="65">
        <v>5</v>
      </c>
      <c r="KI57" s="65">
        <f t="shared" si="151"/>
        <v>543.39953271028037</v>
      </c>
      <c r="KJ57" s="65"/>
      <c r="KK57" s="64">
        <f t="shared" si="200"/>
        <v>3396.7270728201684</v>
      </c>
      <c r="KL57" s="66">
        <f t="shared" si="152"/>
        <v>497.32093457943921</v>
      </c>
      <c r="KM57" s="66"/>
      <c r="KN57" s="66">
        <f t="shared" si="99"/>
        <v>149.19628037383177</v>
      </c>
      <c r="KO57" s="67">
        <f t="shared" si="27"/>
        <v>646.51721495327092</v>
      </c>
      <c r="KP57" s="67">
        <f t="shared" si="28"/>
        <v>4043.2442877734393</v>
      </c>
      <c r="KQ57" s="68">
        <f t="shared" si="201"/>
        <v>-2155.9142877734394</v>
      </c>
      <c r="KR57" s="209">
        <v>6446.33</v>
      </c>
      <c r="KS57" s="209">
        <v>0</v>
      </c>
      <c r="KT57" s="209">
        <v>0</v>
      </c>
      <c r="KU57" s="209">
        <v>0</v>
      </c>
      <c r="KV57" s="209">
        <v>0</v>
      </c>
      <c r="KW57" s="209">
        <v>0</v>
      </c>
      <c r="KX57" s="209">
        <v>0</v>
      </c>
      <c r="KY57" s="209">
        <v>0</v>
      </c>
      <c r="KZ57" s="209">
        <v>33856.449999999997</v>
      </c>
      <c r="LA57" s="209">
        <v>0</v>
      </c>
      <c r="LB57" s="209">
        <v>31743.23</v>
      </c>
      <c r="LC57" s="178">
        <f t="shared" si="202"/>
        <v>8559.5499999999993</v>
      </c>
      <c r="LD57" s="210">
        <v>3208</v>
      </c>
      <c r="LE57" s="181" t="s">
        <v>277</v>
      </c>
      <c r="LF57" s="64">
        <f t="shared" si="203"/>
        <v>40302.78</v>
      </c>
      <c r="LG57" s="209">
        <v>536.6</v>
      </c>
      <c r="LH57" s="209">
        <v>0</v>
      </c>
      <c r="LI57" s="209">
        <v>0</v>
      </c>
      <c r="LJ57" s="209">
        <v>0</v>
      </c>
      <c r="LK57" s="209">
        <v>0</v>
      </c>
      <c r="LL57" s="209">
        <v>0</v>
      </c>
      <c r="LM57" s="209">
        <v>0</v>
      </c>
      <c r="LN57" s="209">
        <v>0</v>
      </c>
      <c r="LO57" s="209">
        <v>1400</v>
      </c>
      <c r="LP57" s="209">
        <v>0</v>
      </c>
      <c r="LQ57" s="211">
        <f t="shared" si="102"/>
        <v>1936.6</v>
      </c>
      <c r="LR57" s="229">
        <f>566.73+5.09</f>
        <v>571.82000000000005</v>
      </c>
      <c r="LS57" s="240">
        <v>179</v>
      </c>
      <c r="LT57" s="65">
        <f t="shared" si="103"/>
        <v>323.62628962803888</v>
      </c>
      <c r="LU57" s="65">
        <f t="shared" si="104"/>
        <v>254.83613325955039</v>
      </c>
      <c r="LV57" s="65">
        <v>1279.4567857142858</v>
      </c>
      <c r="LW57" s="65"/>
      <c r="LX57" s="65"/>
      <c r="LY57" s="65">
        <v>5</v>
      </c>
      <c r="LZ57" s="65">
        <f t="shared" si="153"/>
        <v>508.03738317757012</v>
      </c>
      <c r="MA57" s="65"/>
      <c r="MB57" s="64">
        <f t="shared" si="30"/>
        <v>3121.7765917794454</v>
      </c>
      <c r="MC57" s="66">
        <f t="shared" si="154"/>
        <v>593.54906542056074</v>
      </c>
      <c r="MD57" s="66"/>
      <c r="ME57" s="66">
        <f t="shared" si="106"/>
        <v>178.06471962616823</v>
      </c>
      <c r="MF57" s="67">
        <f t="shared" si="31"/>
        <v>771.61378504672894</v>
      </c>
      <c r="MG57" s="67">
        <f t="shared" si="32"/>
        <v>3893.3903768261744</v>
      </c>
      <c r="MH57" s="68">
        <f t="shared" si="33"/>
        <v>-1956.7903768261745</v>
      </c>
      <c r="MI57" s="209">
        <v>4752.9799999999996</v>
      </c>
      <c r="MJ57" s="209">
        <v>0</v>
      </c>
      <c r="MK57" s="209">
        <v>0</v>
      </c>
      <c r="ML57" s="209">
        <v>0</v>
      </c>
      <c r="MM57" s="209">
        <v>0</v>
      </c>
      <c r="MN57" s="209">
        <v>0</v>
      </c>
      <c r="MO57" s="209">
        <v>0</v>
      </c>
      <c r="MP57" s="209">
        <v>0</v>
      </c>
      <c r="MQ57" s="209">
        <v>34717.56</v>
      </c>
      <c r="MR57" s="209">
        <v>0</v>
      </c>
      <c r="MS57" s="209">
        <v>26781.13</v>
      </c>
      <c r="MT57" s="178">
        <f t="shared" si="217"/>
        <v>12689.409999999993</v>
      </c>
      <c r="MU57" s="210">
        <v>3152</v>
      </c>
      <c r="MV57" s="181" t="s">
        <v>277</v>
      </c>
      <c r="MW57" s="64">
        <f t="shared" si="204"/>
        <v>39470.539999999994</v>
      </c>
      <c r="MX57" s="209">
        <v>395.65</v>
      </c>
      <c r="MY57" s="209">
        <v>0</v>
      </c>
      <c r="MZ57" s="209">
        <v>0</v>
      </c>
      <c r="NA57" s="209">
        <v>0</v>
      </c>
      <c r="NB57" s="209">
        <v>0</v>
      </c>
      <c r="NC57" s="209">
        <v>0</v>
      </c>
      <c r="ND57" s="209">
        <v>0</v>
      </c>
      <c r="NE57" s="209">
        <v>0</v>
      </c>
      <c r="NF57" s="209">
        <v>1400</v>
      </c>
      <c r="NG57" s="209">
        <v>0</v>
      </c>
      <c r="NH57" s="211">
        <f t="shared" si="109"/>
        <v>1795.65</v>
      </c>
      <c r="NI57" s="229">
        <f>566.73+5.09</f>
        <v>571.82000000000005</v>
      </c>
      <c r="NJ57" s="240">
        <v>179</v>
      </c>
      <c r="NK57" s="65">
        <f t="shared" si="110"/>
        <v>0</v>
      </c>
      <c r="NL57" s="65">
        <f t="shared" si="111"/>
        <v>306.48804417602605</v>
      </c>
      <c r="NM57" s="65">
        <v>1279.4567857142858</v>
      </c>
      <c r="NN57" s="65"/>
      <c r="NO57" s="65"/>
      <c r="NP57" s="65">
        <v>5</v>
      </c>
      <c r="NQ57" s="65">
        <f t="shared" si="155"/>
        <v>469.67889908256882</v>
      </c>
      <c r="NR57" s="65"/>
      <c r="NS57" s="64">
        <f t="shared" si="205"/>
        <v>2811.4437289728812</v>
      </c>
      <c r="NT57" s="66">
        <f t="shared" si="113"/>
        <v>723.04816513761466</v>
      </c>
      <c r="NU57" s="66"/>
      <c r="NV57" s="66">
        <f t="shared" si="114"/>
        <v>216.9144495412844</v>
      </c>
      <c r="NW57" s="67">
        <f t="shared" si="35"/>
        <v>939.96261467889906</v>
      </c>
      <c r="NX57" s="67">
        <f t="shared" si="36"/>
        <v>3751.4063436517804</v>
      </c>
      <c r="NY57" s="68">
        <f t="shared" si="206"/>
        <v>-1955.7563436517803</v>
      </c>
      <c r="NZ57" s="209">
        <v>4285.5</v>
      </c>
      <c r="OA57" s="209">
        <v>0</v>
      </c>
      <c r="OB57" s="209">
        <v>0</v>
      </c>
      <c r="OC57" s="209">
        <v>0</v>
      </c>
      <c r="OD57" s="209">
        <v>0</v>
      </c>
      <c r="OE57" s="209">
        <v>0</v>
      </c>
      <c r="OF57" s="209">
        <v>0</v>
      </c>
      <c r="OG57" s="209">
        <v>0</v>
      </c>
      <c r="OH57" s="209">
        <v>35371.589999999997</v>
      </c>
      <c r="OI57" s="209">
        <v>0</v>
      </c>
      <c r="OJ57" s="209">
        <v>26337.05</v>
      </c>
      <c r="OK57" s="178">
        <f t="shared" si="115"/>
        <v>13320.039999999997</v>
      </c>
      <c r="OL57" s="210">
        <v>3037</v>
      </c>
      <c r="OM57" s="181" t="s">
        <v>277</v>
      </c>
      <c r="ON57" s="64">
        <f t="shared" si="207"/>
        <v>39657.089999999997</v>
      </c>
      <c r="OO57" s="209">
        <v>356.73</v>
      </c>
      <c r="OP57" s="209">
        <v>0</v>
      </c>
      <c r="OQ57" s="209">
        <v>0</v>
      </c>
      <c r="OR57" s="209">
        <v>0</v>
      </c>
      <c r="OS57" s="209">
        <v>0</v>
      </c>
      <c r="OT57" s="209">
        <v>0</v>
      </c>
      <c r="OU57" s="209">
        <v>0</v>
      </c>
      <c r="OV57" s="209">
        <v>0</v>
      </c>
      <c r="OW57" s="209">
        <v>1400</v>
      </c>
      <c r="OX57" s="209">
        <v>0</v>
      </c>
      <c r="OY57" s="211">
        <v>1756.73</v>
      </c>
      <c r="OZ57" s="229">
        <f>566.73+5.09</f>
        <v>571.82000000000005</v>
      </c>
      <c r="PA57" s="240">
        <v>179</v>
      </c>
      <c r="PB57" s="65">
        <f t="shared" si="118"/>
        <v>569.49290113758457</v>
      </c>
      <c r="PC57" s="65">
        <f t="shared" si="119"/>
        <v>390.55694059317204</v>
      </c>
      <c r="PD57" s="65">
        <v>1279.4567857142858</v>
      </c>
      <c r="PE57" s="65"/>
      <c r="PF57" s="65">
        <f t="shared" si="121"/>
        <v>32.880000000000003</v>
      </c>
      <c r="PG57" s="65">
        <v>5</v>
      </c>
      <c r="PH57" s="65">
        <f t="shared" si="156"/>
        <v>495.2049090909091</v>
      </c>
      <c r="PI57" s="65"/>
      <c r="PJ57" s="64">
        <f t="shared" si="38"/>
        <v>3523.4115365359517</v>
      </c>
      <c r="PK57" s="66">
        <f t="shared" si="157"/>
        <v>643.25572727272731</v>
      </c>
      <c r="PL57" s="66"/>
      <c r="PM57" s="66">
        <f t="shared" si="122"/>
        <v>192.9767181818182</v>
      </c>
      <c r="PN57" s="67">
        <f t="shared" si="39"/>
        <v>836.23244545454554</v>
      </c>
      <c r="PO57" s="67">
        <f t="shared" si="40"/>
        <v>4359.6439819904972</v>
      </c>
      <c r="PP57" s="68">
        <f t="shared" si="41"/>
        <v>-2602.9139819904972</v>
      </c>
      <c r="PQ57" s="209">
        <v>4787.8</v>
      </c>
      <c r="PR57" s="209">
        <v>0</v>
      </c>
      <c r="PS57" s="209">
        <v>0</v>
      </c>
      <c r="PT57" s="209">
        <v>0</v>
      </c>
      <c r="PU57" s="209">
        <v>0</v>
      </c>
      <c r="PV57" s="209">
        <v>0</v>
      </c>
      <c r="PW57" s="209">
        <v>0</v>
      </c>
      <c r="PX57" s="209">
        <v>0</v>
      </c>
      <c r="PY57" s="209">
        <v>33495.29</v>
      </c>
      <c r="PZ57" s="209">
        <v>0</v>
      </c>
      <c r="QA57" s="209">
        <v>26471.9</v>
      </c>
      <c r="QB57" s="178">
        <f t="shared" si="208"/>
        <v>11811.190000000002</v>
      </c>
      <c r="QC57" s="210">
        <v>2869</v>
      </c>
      <c r="QD57" s="181" t="s">
        <v>277</v>
      </c>
      <c r="QE57" s="64">
        <f t="shared" si="209"/>
        <v>38283.090000000004</v>
      </c>
      <c r="QF57" s="209">
        <v>398.54</v>
      </c>
      <c r="QG57" s="209">
        <v>0</v>
      </c>
      <c r="QH57" s="209">
        <v>0</v>
      </c>
      <c r="QI57" s="209">
        <v>0</v>
      </c>
      <c r="QJ57" s="209">
        <v>0</v>
      </c>
      <c r="QK57" s="209">
        <v>0</v>
      </c>
      <c r="QL57" s="209">
        <v>0</v>
      </c>
      <c r="QM57" s="209">
        <v>0</v>
      </c>
      <c r="QN57" s="209">
        <v>1400</v>
      </c>
      <c r="QO57" s="209">
        <v>0</v>
      </c>
      <c r="QP57" s="211">
        <f t="shared" si="125"/>
        <v>1798.54</v>
      </c>
      <c r="QQ57" s="249">
        <f>566.73+5.09</f>
        <v>571.82000000000005</v>
      </c>
      <c r="QR57" s="240">
        <v>179</v>
      </c>
      <c r="QS57" s="65">
        <f t="shared" si="126"/>
        <v>311.17734119314974</v>
      </c>
      <c r="QT57" s="65">
        <f t="shared" si="127"/>
        <v>215.52403889370311</v>
      </c>
      <c r="QU57" s="65">
        <v>1279.4567857142858</v>
      </c>
      <c r="QV57" s="65"/>
      <c r="QW57" s="65">
        <f t="shared" si="129"/>
        <v>18.861818181818183</v>
      </c>
      <c r="QX57" s="65">
        <v>5</v>
      </c>
      <c r="QY57" s="65">
        <f t="shared" si="158"/>
        <v>428.14772727272725</v>
      </c>
      <c r="QZ57" s="65"/>
      <c r="RA57" s="64">
        <f t="shared" si="210"/>
        <v>3008.9877112556842</v>
      </c>
      <c r="RB57" s="66">
        <f t="shared" si="130"/>
        <v>619.2640909090909</v>
      </c>
      <c r="RC57" s="66"/>
      <c r="RD57" s="66">
        <f t="shared" si="131"/>
        <v>185.77922727272727</v>
      </c>
      <c r="RE57" s="67">
        <f t="shared" si="43"/>
        <v>805.04331818181822</v>
      </c>
      <c r="RF57" s="67">
        <f t="shared" si="44"/>
        <v>3814.0310294375022</v>
      </c>
      <c r="RG57" s="68">
        <f t="shared" si="45"/>
        <v>-2015.4910294375022</v>
      </c>
      <c r="RH57" s="205">
        <v>4024.96</v>
      </c>
      <c r="RI57" s="205">
        <v>0</v>
      </c>
      <c r="RJ57" s="205">
        <v>0</v>
      </c>
      <c r="RK57" s="205">
        <v>0</v>
      </c>
      <c r="RL57" s="205">
        <v>0</v>
      </c>
      <c r="RM57" s="205">
        <v>0</v>
      </c>
      <c r="RN57" s="205">
        <v>0</v>
      </c>
      <c r="RO57" s="205">
        <v>0</v>
      </c>
      <c r="RP57" s="205">
        <v>30679.66</v>
      </c>
      <c r="RQ57" s="205">
        <v>0</v>
      </c>
      <c r="RR57" s="205">
        <v>23679.5</v>
      </c>
      <c r="RS57" s="178">
        <f t="shared" si="211"/>
        <v>11025.120000000003</v>
      </c>
      <c r="RT57" s="206">
        <v>2585</v>
      </c>
      <c r="RU57" s="181" t="s">
        <v>277</v>
      </c>
      <c r="RV57" s="64">
        <f t="shared" si="212"/>
        <v>34704.620000000003</v>
      </c>
      <c r="RW57" s="209">
        <v>335.05</v>
      </c>
      <c r="RX57" s="209">
        <v>0</v>
      </c>
      <c r="RY57" s="209">
        <v>0</v>
      </c>
      <c r="RZ57" s="209">
        <v>0</v>
      </c>
      <c r="SA57" s="209">
        <v>0</v>
      </c>
      <c r="SB57" s="209">
        <v>0</v>
      </c>
      <c r="SC57" s="209">
        <v>0</v>
      </c>
      <c r="SD57" s="209">
        <v>0</v>
      </c>
      <c r="SE57" s="209">
        <v>1400</v>
      </c>
      <c r="SF57" s="209">
        <v>0</v>
      </c>
      <c r="SG57" s="211">
        <v>1735.05</v>
      </c>
      <c r="SH57" s="249">
        <f>566.73+5.09</f>
        <v>571.82000000000005</v>
      </c>
      <c r="SI57" s="240">
        <v>179</v>
      </c>
      <c r="SJ57" s="65">
        <f t="shared" si="134"/>
        <v>232.69622173888197</v>
      </c>
      <c r="SK57" s="65">
        <f t="shared" si="135"/>
        <v>237.6494395801941</v>
      </c>
      <c r="SL57" s="65">
        <v>1279.4567857142858</v>
      </c>
      <c r="SM57" s="65"/>
      <c r="SN57" s="65">
        <f t="shared" si="137"/>
        <v>495.92920353982299</v>
      </c>
      <c r="SO57" s="65">
        <v>5</v>
      </c>
      <c r="SP57" s="65">
        <f t="shared" si="159"/>
        <v>428.52876106194691</v>
      </c>
      <c r="SQ57" s="65"/>
      <c r="SR57" s="64"/>
      <c r="SS57" s="66">
        <f t="shared" si="160"/>
        <v>596.28469026548669</v>
      </c>
      <c r="ST57" s="66"/>
      <c r="SU57" s="66">
        <f t="shared" si="138"/>
        <v>178.885407079646</v>
      </c>
      <c r="SV57" s="67"/>
      <c r="SW57" s="67">
        <f t="shared" si="48"/>
        <v>0</v>
      </c>
      <c r="SX57" s="68">
        <f t="shared" si="49"/>
        <v>1735.05</v>
      </c>
      <c r="SY57" s="64">
        <f t="shared" si="139"/>
        <v>435997.92</v>
      </c>
      <c r="SZ57" s="211">
        <f t="shared" si="140"/>
        <v>21246.030000000002</v>
      </c>
      <c r="TA57" s="67">
        <f t="shared" si="141"/>
        <v>37723.975768918637</v>
      </c>
      <c r="TB57" s="68">
        <f t="shared" si="142"/>
        <v>-16477.945768918635</v>
      </c>
      <c r="TC57" s="264"/>
      <c r="TD57" s="265"/>
      <c r="TE57" s="269" t="s">
        <v>536</v>
      </c>
    </row>
    <row r="58" spans="1:526" ht="30">
      <c r="A58" s="173" t="s">
        <v>187</v>
      </c>
      <c r="B58" s="175" t="s">
        <v>188</v>
      </c>
      <c r="C58" s="181" t="s">
        <v>277</v>
      </c>
      <c r="D58" s="176">
        <v>3042.44</v>
      </c>
      <c r="E58" s="176">
        <v>0</v>
      </c>
      <c r="F58" s="176">
        <v>0</v>
      </c>
      <c r="G58" s="176">
        <v>0</v>
      </c>
      <c r="H58" s="176">
        <v>0</v>
      </c>
      <c r="I58" s="176">
        <v>0</v>
      </c>
      <c r="J58" s="176">
        <v>0</v>
      </c>
      <c r="K58" s="176">
        <v>0</v>
      </c>
      <c r="L58" s="176">
        <v>22494.48</v>
      </c>
      <c r="M58" s="176">
        <v>0</v>
      </c>
      <c r="N58" s="178">
        <v>19880.539999999997</v>
      </c>
      <c r="O58" s="178">
        <f t="shared" si="161"/>
        <v>5656.380000000001</v>
      </c>
      <c r="P58" s="181">
        <v>1945</v>
      </c>
      <c r="Q58" s="64">
        <f t="shared" si="220"/>
        <v>25536.92</v>
      </c>
      <c r="R58" s="178">
        <v>253.26</v>
      </c>
      <c r="S58" s="178">
        <v>0</v>
      </c>
      <c r="T58" s="178">
        <v>0</v>
      </c>
      <c r="U58" s="178">
        <v>0</v>
      </c>
      <c r="V58" s="178">
        <v>0</v>
      </c>
      <c r="W58" s="178">
        <v>0</v>
      </c>
      <c r="X58" s="178">
        <v>0</v>
      </c>
      <c r="Y58" s="178">
        <v>0</v>
      </c>
      <c r="Z58" s="178">
        <v>1400</v>
      </c>
      <c r="AA58" s="178">
        <v>0</v>
      </c>
      <c r="AB58" s="64">
        <f t="shared" si="50"/>
        <v>1653.26</v>
      </c>
      <c r="AC58" s="222">
        <f>497.29+18.1+7.33</f>
        <v>522.72</v>
      </c>
      <c r="AD58" s="219">
        <v>30.4</v>
      </c>
      <c r="AE58" s="65">
        <f t="shared" si="51"/>
        <v>216.15709426177324</v>
      </c>
      <c r="AF58" s="65">
        <f t="shared" si="177"/>
        <v>151.66912749197064</v>
      </c>
      <c r="AG58" s="65"/>
      <c r="AH58" s="65"/>
      <c r="AI58" s="65"/>
      <c r="AJ58" s="65">
        <v>5</v>
      </c>
      <c r="AK58" s="65">
        <f t="shared" si="178"/>
        <v>411.38684210526316</v>
      </c>
      <c r="AL58" s="65"/>
      <c r="AM58" s="64">
        <f t="shared" si="2"/>
        <v>1337.3330638590071</v>
      </c>
      <c r="AN58" s="66">
        <f t="shared" si="179"/>
        <v>645.10084210526315</v>
      </c>
      <c r="AO58" s="66"/>
      <c r="AP58" s="66">
        <f t="shared" si="54"/>
        <v>193.53025263157895</v>
      </c>
      <c r="AQ58" s="67">
        <f t="shared" si="3"/>
        <v>838.6310947368421</v>
      </c>
      <c r="AR58" s="67">
        <f t="shared" si="4"/>
        <v>2175.9641585958493</v>
      </c>
      <c r="AS58" s="68">
        <f t="shared" si="5"/>
        <v>-522.70415859584932</v>
      </c>
      <c r="AT58" s="205">
        <v>3995.7</v>
      </c>
      <c r="AU58" s="205">
        <v>0</v>
      </c>
      <c r="AV58" s="205">
        <v>0</v>
      </c>
      <c r="AW58" s="205">
        <v>0</v>
      </c>
      <c r="AX58" s="207">
        <v>0</v>
      </c>
      <c r="AY58" s="207">
        <v>0</v>
      </c>
      <c r="AZ58" s="207">
        <v>0</v>
      </c>
      <c r="BA58" s="207">
        <v>0</v>
      </c>
      <c r="BB58" s="207">
        <v>24908.95</v>
      </c>
      <c r="BC58" s="207">
        <v>0</v>
      </c>
      <c r="BD58" s="209">
        <v>21512.43</v>
      </c>
      <c r="BE58" s="178">
        <f t="shared" si="162"/>
        <v>7392.2200000000012</v>
      </c>
      <c r="BF58" s="208">
        <v>2073</v>
      </c>
      <c r="BG58" s="181" t="s">
        <v>277</v>
      </c>
      <c r="BH58" s="64">
        <f t="shared" si="56"/>
        <v>28904.65</v>
      </c>
      <c r="BI58" s="205">
        <v>332.61</v>
      </c>
      <c r="BJ58" s="205">
        <v>0</v>
      </c>
      <c r="BK58" s="205">
        <v>0</v>
      </c>
      <c r="BL58" s="205">
        <v>0</v>
      </c>
      <c r="BM58" s="205">
        <v>0</v>
      </c>
      <c r="BN58" s="205">
        <v>0</v>
      </c>
      <c r="BO58" s="205">
        <v>0</v>
      </c>
      <c r="BP58" s="205">
        <v>0</v>
      </c>
      <c r="BQ58" s="205">
        <v>1400</v>
      </c>
      <c r="BR58" s="205">
        <v>0</v>
      </c>
      <c r="BS58" s="64">
        <f t="shared" si="57"/>
        <v>1732.6100000000001</v>
      </c>
      <c r="BT58" s="222">
        <f>497.29+18.1+7.33</f>
        <v>522.72</v>
      </c>
      <c r="BU58" s="219">
        <v>30.4</v>
      </c>
      <c r="BV58" s="65">
        <f t="shared" si="58"/>
        <v>235.94220616719267</v>
      </c>
      <c r="BW58" s="65">
        <f t="shared" si="59"/>
        <v>167.18216641282874</v>
      </c>
      <c r="BX58" s="65"/>
      <c r="BY58" s="65"/>
      <c r="BZ58" s="65"/>
      <c r="CA58" s="65">
        <v>5</v>
      </c>
      <c r="CB58" s="65">
        <f t="shared" si="180"/>
        <v>391.015625</v>
      </c>
      <c r="CC58" s="65"/>
      <c r="CD58" s="64">
        <f t="shared" si="6"/>
        <v>1352.2599975800215</v>
      </c>
      <c r="CE58" s="66">
        <f t="shared" si="61"/>
        <v>665.21208333333334</v>
      </c>
      <c r="CF58" s="66"/>
      <c r="CG58" s="66">
        <f t="shared" si="62"/>
        <v>199.563625</v>
      </c>
      <c r="CH58" s="67"/>
      <c r="CI58" s="67">
        <f t="shared" si="8"/>
        <v>1352.2599975800215</v>
      </c>
      <c r="CJ58" s="68">
        <f t="shared" si="9"/>
        <v>380.35000241997864</v>
      </c>
      <c r="CK58" s="209">
        <v>3726.47</v>
      </c>
      <c r="CL58" s="209">
        <v>0</v>
      </c>
      <c r="CM58" s="209">
        <v>0</v>
      </c>
      <c r="CN58" s="209">
        <v>0</v>
      </c>
      <c r="CO58" s="209">
        <v>0</v>
      </c>
      <c r="CP58" s="209">
        <v>0</v>
      </c>
      <c r="CQ58" s="209">
        <v>0</v>
      </c>
      <c r="CR58" s="209">
        <v>0</v>
      </c>
      <c r="CS58" s="209">
        <v>26413.24</v>
      </c>
      <c r="CT58" s="207">
        <v>0</v>
      </c>
      <c r="CU58" s="209">
        <v>21783.85</v>
      </c>
      <c r="CV58" s="178">
        <f t="shared" si="181"/>
        <v>8355.8600000000042</v>
      </c>
      <c r="CW58" s="210">
        <v>2216</v>
      </c>
      <c r="CX58" s="181" t="s">
        <v>277</v>
      </c>
      <c r="CY58" s="64">
        <f t="shared" si="182"/>
        <v>30139.710000000003</v>
      </c>
      <c r="CZ58" s="209">
        <v>310.19</v>
      </c>
      <c r="DA58" s="209">
        <v>0</v>
      </c>
      <c r="DB58" s="209">
        <v>0</v>
      </c>
      <c r="DC58" s="209">
        <v>0</v>
      </c>
      <c r="DD58" s="209">
        <v>0</v>
      </c>
      <c r="DE58" s="209">
        <v>0</v>
      </c>
      <c r="DF58" s="209">
        <v>0</v>
      </c>
      <c r="DG58" s="209">
        <v>0</v>
      </c>
      <c r="DH58" s="209">
        <v>1400</v>
      </c>
      <c r="DI58" s="209">
        <v>0</v>
      </c>
      <c r="DJ58" s="211">
        <f t="shared" si="215"/>
        <v>1710.19</v>
      </c>
      <c r="DK58" s="65">
        <f>497.29+18.1+7.33</f>
        <v>522.72</v>
      </c>
      <c r="DL58" s="65">
        <v>30.4</v>
      </c>
      <c r="DM58" s="65">
        <f t="shared" si="66"/>
        <v>236.82089411300558</v>
      </c>
      <c r="DN58" s="65">
        <f t="shared" si="67"/>
        <v>237.69376277630499</v>
      </c>
      <c r="DO58" s="65"/>
      <c r="DP58" s="65"/>
      <c r="DQ58" s="65"/>
      <c r="DR58" s="65">
        <v>5</v>
      </c>
      <c r="DS58" s="65">
        <f t="shared" si="216"/>
        <v>428.469696969697</v>
      </c>
      <c r="DT58" s="65"/>
      <c r="DU58" s="64">
        <f t="shared" si="10"/>
        <v>1461.1043538590075</v>
      </c>
      <c r="DV58" s="66">
        <f t="shared" si="144"/>
        <v>596.35070707070713</v>
      </c>
      <c r="DW58" s="66"/>
      <c r="DX58" s="66">
        <f t="shared" si="68"/>
        <v>178.90521212121214</v>
      </c>
      <c r="DY58" s="67">
        <f t="shared" si="11"/>
        <v>775.25591919191925</v>
      </c>
      <c r="DZ58" s="67">
        <f t="shared" si="12"/>
        <v>2236.3602730509265</v>
      </c>
      <c r="EA58" s="68">
        <f t="shared" si="183"/>
        <v>-526.17027305092643</v>
      </c>
      <c r="EB58" s="209">
        <v>2591.4</v>
      </c>
      <c r="EC58" s="209">
        <v>0</v>
      </c>
      <c r="ED58" s="209">
        <v>0</v>
      </c>
      <c r="EE58" s="209">
        <v>0</v>
      </c>
      <c r="EF58" s="209">
        <v>0</v>
      </c>
      <c r="EG58" s="209">
        <v>0</v>
      </c>
      <c r="EH58" s="209">
        <v>0</v>
      </c>
      <c r="EI58" s="209">
        <v>0</v>
      </c>
      <c r="EJ58" s="209">
        <v>24536.92</v>
      </c>
      <c r="EK58" s="209">
        <v>0</v>
      </c>
      <c r="EL58" s="209">
        <v>19666.439999999999</v>
      </c>
      <c r="EM58" s="178">
        <f t="shared" si="184"/>
        <v>7461.880000000001</v>
      </c>
      <c r="EN58" s="210">
        <v>2129</v>
      </c>
      <c r="EO58" s="181" t="s">
        <v>277</v>
      </c>
      <c r="EP58" s="212">
        <f t="shared" si="70"/>
        <v>27128.32</v>
      </c>
      <c r="EQ58" s="209">
        <v>215.71</v>
      </c>
      <c r="ER58" s="209">
        <v>0</v>
      </c>
      <c r="ES58" s="209">
        <v>0</v>
      </c>
      <c r="ET58" s="209">
        <v>0</v>
      </c>
      <c r="EU58" s="209">
        <v>0</v>
      </c>
      <c r="EV58" s="209">
        <v>0</v>
      </c>
      <c r="EW58" s="209">
        <v>0</v>
      </c>
      <c r="EX58" s="209">
        <v>0</v>
      </c>
      <c r="EY58" s="209">
        <v>1400</v>
      </c>
      <c r="EZ58" s="209">
        <v>0</v>
      </c>
      <c r="FA58" s="64">
        <f t="shared" si="185"/>
        <v>1615.71</v>
      </c>
      <c r="FB58" s="222">
        <f>497.29+18.1+7.33</f>
        <v>522.72</v>
      </c>
      <c r="FC58" s="65">
        <v>28</v>
      </c>
      <c r="FD58" s="65">
        <f t="shared" si="72"/>
        <v>219.5178038397093</v>
      </c>
      <c r="FE58" s="65">
        <f t="shared" si="73"/>
        <v>193.83160525045801</v>
      </c>
      <c r="FF58" s="65">
        <v>1279.4567857142858</v>
      </c>
      <c r="FG58" s="65"/>
      <c r="FH58" s="65">
        <f t="shared" si="75"/>
        <v>140.93333333333334</v>
      </c>
      <c r="FI58" s="65">
        <v>5</v>
      </c>
      <c r="FJ58" s="65">
        <f t="shared" si="145"/>
        <v>424.68019607843132</v>
      </c>
      <c r="FK58" s="65"/>
      <c r="FL58" s="64">
        <f t="shared" si="14"/>
        <v>2814.1397242162179</v>
      </c>
      <c r="FM58" s="66">
        <f t="shared" si="146"/>
        <v>664.41901960784321</v>
      </c>
      <c r="FN58" s="66"/>
      <c r="FO58" s="66">
        <f t="shared" si="76"/>
        <v>199.32570588235296</v>
      </c>
      <c r="FP58" s="67"/>
      <c r="FQ58" s="67">
        <f t="shared" si="187"/>
        <v>2814.1397242162179</v>
      </c>
      <c r="FR58" s="68">
        <f t="shared" si="188"/>
        <v>-1198.4297242162179</v>
      </c>
      <c r="FS58" s="209">
        <v>4703.5200000000004</v>
      </c>
      <c r="FT58" s="209">
        <v>0</v>
      </c>
      <c r="FU58" s="209">
        <v>0</v>
      </c>
      <c r="FV58" s="209">
        <v>0</v>
      </c>
      <c r="FW58" s="209">
        <v>0</v>
      </c>
      <c r="FX58" s="209">
        <v>0</v>
      </c>
      <c r="FY58" s="209">
        <v>0</v>
      </c>
      <c r="FZ58" s="209">
        <v>0</v>
      </c>
      <c r="GA58" s="209">
        <v>27866.400000000001</v>
      </c>
      <c r="GB58" s="209">
        <v>0</v>
      </c>
      <c r="GC58" s="209">
        <v>22851.439999999999</v>
      </c>
      <c r="GD58" s="178">
        <f t="shared" si="189"/>
        <v>9718.4800000000032</v>
      </c>
      <c r="GE58" s="210">
        <v>2333</v>
      </c>
      <c r="GF58" s="181" t="s">
        <v>277</v>
      </c>
      <c r="GG58" s="64">
        <f t="shared" si="190"/>
        <v>32569.920000000002</v>
      </c>
      <c r="GH58" s="209">
        <v>391.52</v>
      </c>
      <c r="GI58" s="209">
        <v>0</v>
      </c>
      <c r="GJ58" s="209">
        <v>0</v>
      </c>
      <c r="GK58" s="209">
        <v>0</v>
      </c>
      <c r="GL58" s="209">
        <v>0</v>
      </c>
      <c r="GM58" s="209">
        <v>0</v>
      </c>
      <c r="GN58" s="209">
        <v>0</v>
      </c>
      <c r="GO58" s="209">
        <v>0</v>
      </c>
      <c r="GP58" s="209">
        <v>1400</v>
      </c>
      <c r="GQ58" s="209">
        <v>0</v>
      </c>
      <c r="GR58" s="211">
        <f t="shared" si="79"/>
        <v>1791.52</v>
      </c>
      <c r="GS58" s="222">
        <f>497.29+18.1+7.33</f>
        <v>522.72</v>
      </c>
      <c r="GT58" s="217">
        <v>28</v>
      </c>
      <c r="GU58" s="65">
        <f t="shared" si="80"/>
        <v>253.22239616052519</v>
      </c>
      <c r="GV58" s="65">
        <f t="shared" si="81"/>
        <v>286.42407341439241</v>
      </c>
      <c r="GW58" s="65">
        <v>1279.4567857142858</v>
      </c>
      <c r="GX58" s="65"/>
      <c r="GY58" s="65">
        <f t="shared" si="83"/>
        <v>184.90588235294118</v>
      </c>
      <c r="GZ58" s="65">
        <v>5</v>
      </c>
      <c r="HA58" s="65">
        <f t="shared" si="147"/>
        <v>358.47794117647061</v>
      </c>
      <c r="HB58" s="65"/>
      <c r="HC58" s="64">
        <f t="shared" si="191"/>
        <v>2918.2070788186152</v>
      </c>
      <c r="HD58" s="66">
        <f t="shared" si="148"/>
        <v>866.92019607843133</v>
      </c>
      <c r="HE58" s="66"/>
      <c r="HF58" s="66">
        <f t="shared" si="84"/>
        <v>260.07605882352937</v>
      </c>
      <c r="HG58" s="67">
        <f t="shared" si="19"/>
        <v>1126.9962549019606</v>
      </c>
      <c r="HH58" s="67">
        <f t="shared" si="20"/>
        <v>4045.2033337205758</v>
      </c>
      <c r="HI58" s="68">
        <f t="shared" si="192"/>
        <v>-2253.6833337205758</v>
      </c>
      <c r="HJ58" s="205">
        <v>3565</v>
      </c>
      <c r="HK58" s="205">
        <v>0</v>
      </c>
      <c r="HL58" s="205">
        <v>0</v>
      </c>
      <c r="HM58" s="205">
        <v>0</v>
      </c>
      <c r="HN58" s="205">
        <v>0</v>
      </c>
      <c r="HO58" s="205">
        <v>0</v>
      </c>
      <c r="HP58" s="205">
        <v>0</v>
      </c>
      <c r="HQ58" s="205">
        <v>0</v>
      </c>
      <c r="HR58" s="205">
        <v>28959.73</v>
      </c>
      <c r="HS58" s="205">
        <v>0</v>
      </c>
      <c r="HT58" s="205">
        <v>23339.26</v>
      </c>
      <c r="HU58" s="178">
        <f t="shared" si="193"/>
        <v>9185.4700000000012</v>
      </c>
      <c r="HV58" s="206">
        <v>2539</v>
      </c>
      <c r="HW58" s="181" t="s">
        <v>277</v>
      </c>
      <c r="HX58" s="64">
        <f t="shared" si="194"/>
        <v>32524.73</v>
      </c>
      <c r="HY58" s="205">
        <v>296.76</v>
      </c>
      <c r="HZ58" s="205">
        <v>0</v>
      </c>
      <c r="IA58" s="205">
        <v>0</v>
      </c>
      <c r="IB58" s="205">
        <v>0</v>
      </c>
      <c r="IC58" s="205">
        <v>0</v>
      </c>
      <c r="ID58" s="205">
        <v>0</v>
      </c>
      <c r="IE58" s="205">
        <v>0</v>
      </c>
      <c r="IF58" s="205">
        <v>0</v>
      </c>
      <c r="IG58" s="205">
        <v>1400</v>
      </c>
      <c r="IH58" s="205">
        <v>0</v>
      </c>
      <c r="II58" s="214">
        <v>1696.76</v>
      </c>
      <c r="IJ58" s="222">
        <f>497.29+18.1+7.33</f>
        <v>522.72</v>
      </c>
      <c r="IK58" s="217">
        <v>28</v>
      </c>
      <c r="IL58" s="65">
        <f t="shared" si="88"/>
        <v>258.53964514187891</v>
      </c>
      <c r="IM58" s="65">
        <f t="shared" si="89"/>
        <v>278.39064289891274</v>
      </c>
      <c r="IN58" s="65">
        <v>1279.4567857142858</v>
      </c>
      <c r="IO58" s="65"/>
      <c r="IP58" s="65">
        <f t="shared" si="91"/>
        <v>232.05714285714285</v>
      </c>
      <c r="IQ58" s="65">
        <v>5</v>
      </c>
      <c r="IR58" s="65">
        <f t="shared" si="149"/>
        <v>445.62857142857143</v>
      </c>
      <c r="IS58" s="65"/>
      <c r="IT58" s="64">
        <f t="shared" si="195"/>
        <v>3049.7927880407919</v>
      </c>
      <c r="IU58" s="66">
        <f t="shared" si="150"/>
        <v>538.79476190476191</v>
      </c>
      <c r="IV58" s="66"/>
      <c r="IW58" s="66">
        <f t="shared" si="92"/>
        <v>161.63842857142856</v>
      </c>
      <c r="IX58" s="67">
        <f t="shared" si="196"/>
        <v>700.43319047619048</v>
      </c>
      <c r="IY58" s="67">
        <f t="shared" si="24"/>
        <v>3750.2259785169827</v>
      </c>
      <c r="IZ58" s="68">
        <f t="shared" si="197"/>
        <v>-2053.4659785169824</v>
      </c>
      <c r="JA58" s="209">
        <v>5561.99</v>
      </c>
      <c r="JB58" s="209">
        <v>0</v>
      </c>
      <c r="JC58" s="209">
        <v>0</v>
      </c>
      <c r="JD58" s="209">
        <v>0</v>
      </c>
      <c r="JE58" s="209">
        <v>0</v>
      </c>
      <c r="JF58" s="209">
        <v>0</v>
      </c>
      <c r="JG58" s="209">
        <v>0</v>
      </c>
      <c r="JH58" s="209">
        <v>0</v>
      </c>
      <c r="JI58" s="209">
        <v>31265.35</v>
      </c>
      <c r="JJ58" s="209">
        <v>0</v>
      </c>
      <c r="JK58" s="209">
        <v>27416.3</v>
      </c>
      <c r="JL58" s="178">
        <f t="shared" si="198"/>
        <v>9411.0399999999972</v>
      </c>
      <c r="JM58" s="210">
        <v>2556</v>
      </c>
      <c r="JN58" s="181" t="s">
        <v>277</v>
      </c>
      <c r="JO58" s="64">
        <f t="shared" si="199"/>
        <v>36827.339999999997</v>
      </c>
      <c r="JP58" s="209">
        <v>462.99</v>
      </c>
      <c r="JQ58" s="209">
        <v>0</v>
      </c>
      <c r="JR58" s="209">
        <v>0</v>
      </c>
      <c r="JS58" s="209">
        <v>0</v>
      </c>
      <c r="JT58" s="209">
        <v>0</v>
      </c>
      <c r="JU58" s="209">
        <v>0</v>
      </c>
      <c r="JV58" s="209">
        <v>0</v>
      </c>
      <c r="JW58" s="209">
        <v>0</v>
      </c>
      <c r="JX58" s="209">
        <v>1400</v>
      </c>
      <c r="JY58" s="209">
        <v>0</v>
      </c>
      <c r="JZ58" s="211">
        <v>1862.99</v>
      </c>
      <c r="KA58" s="222">
        <f>497.29+18.1+7.33</f>
        <v>522.72</v>
      </c>
      <c r="KB58" s="217">
        <v>28</v>
      </c>
      <c r="KC58" s="65">
        <f t="shared" si="96"/>
        <v>553.00562556664056</v>
      </c>
      <c r="KD58" s="65">
        <f t="shared" si="97"/>
        <v>316.88448189711374</v>
      </c>
      <c r="KE58" s="65">
        <v>1279.4567857142858</v>
      </c>
      <c r="KF58" s="65"/>
      <c r="KG58" s="65"/>
      <c r="KH58" s="65">
        <v>5</v>
      </c>
      <c r="KI58" s="65">
        <f t="shared" si="151"/>
        <v>543.39953271028037</v>
      </c>
      <c r="KJ58" s="65"/>
      <c r="KK58" s="64">
        <f t="shared" si="200"/>
        <v>3248.4664258883204</v>
      </c>
      <c r="KL58" s="66">
        <f t="shared" si="152"/>
        <v>497.32093457943921</v>
      </c>
      <c r="KM58" s="66"/>
      <c r="KN58" s="66">
        <f t="shared" si="99"/>
        <v>149.19628037383177</v>
      </c>
      <c r="KO58" s="67">
        <f t="shared" si="27"/>
        <v>646.51721495327092</v>
      </c>
      <c r="KP58" s="67">
        <f t="shared" si="28"/>
        <v>3894.9836408415913</v>
      </c>
      <c r="KQ58" s="68">
        <f t="shared" si="201"/>
        <v>-2031.9936408415913</v>
      </c>
      <c r="KR58" s="209">
        <v>6307.35</v>
      </c>
      <c r="KS58" s="209">
        <v>0</v>
      </c>
      <c r="KT58" s="209">
        <v>0</v>
      </c>
      <c r="KU58" s="209">
        <v>0</v>
      </c>
      <c r="KV58" s="209">
        <v>0</v>
      </c>
      <c r="KW58" s="209">
        <v>0</v>
      </c>
      <c r="KX58" s="209">
        <v>0</v>
      </c>
      <c r="KY58" s="209">
        <v>0</v>
      </c>
      <c r="KZ58" s="209">
        <v>29964.92</v>
      </c>
      <c r="LA58" s="209">
        <v>0</v>
      </c>
      <c r="LB58" s="209">
        <v>27906.23</v>
      </c>
      <c r="LC58" s="178">
        <f t="shared" si="202"/>
        <v>8366.0399999999972</v>
      </c>
      <c r="LD58" s="210">
        <v>2505</v>
      </c>
      <c r="LE58" s="181" t="s">
        <v>277</v>
      </c>
      <c r="LF58" s="64">
        <f t="shared" si="203"/>
        <v>36272.269999999997</v>
      </c>
      <c r="LG58" s="209">
        <v>525.04</v>
      </c>
      <c r="LH58" s="209">
        <v>0</v>
      </c>
      <c r="LI58" s="209">
        <v>0</v>
      </c>
      <c r="LJ58" s="209">
        <v>0</v>
      </c>
      <c r="LK58" s="209">
        <v>0</v>
      </c>
      <c r="LL58" s="209">
        <v>0</v>
      </c>
      <c r="LM58" s="209">
        <v>0</v>
      </c>
      <c r="LN58" s="209">
        <v>0</v>
      </c>
      <c r="LO58" s="209">
        <v>1400</v>
      </c>
      <c r="LP58" s="209">
        <v>0</v>
      </c>
      <c r="LQ58" s="211">
        <f t="shared" si="102"/>
        <v>1925.04</v>
      </c>
      <c r="LR58" s="229">
        <f>553.98+15.07</f>
        <v>569.05000000000007</v>
      </c>
      <c r="LS58" s="240">
        <v>28</v>
      </c>
      <c r="LT58" s="65">
        <f t="shared" si="103"/>
        <v>284.50758389762694</v>
      </c>
      <c r="LU58" s="65">
        <f t="shared" si="104"/>
        <v>249.07492616956833</v>
      </c>
      <c r="LV58" s="65">
        <v>1279.4567857142858</v>
      </c>
      <c r="LW58" s="65"/>
      <c r="LX58" s="65"/>
      <c r="LY58" s="65">
        <v>5</v>
      </c>
      <c r="LZ58" s="65">
        <f t="shared" si="153"/>
        <v>508.03738317757012</v>
      </c>
      <c r="MA58" s="65"/>
      <c r="MB58" s="64">
        <f t="shared" si="30"/>
        <v>2923.1266789590513</v>
      </c>
      <c r="MC58" s="66">
        <f t="shared" si="154"/>
        <v>593.54906542056074</v>
      </c>
      <c r="MD58" s="66"/>
      <c r="ME58" s="66">
        <f t="shared" si="106"/>
        <v>178.06471962616823</v>
      </c>
      <c r="MF58" s="67">
        <f t="shared" si="31"/>
        <v>771.61378504672894</v>
      </c>
      <c r="MG58" s="67">
        <f t="shared" si="32"/>
        <v>3694.7404640057803</v>
      </c>
      <c r="MH58" s="68">
        <f t="shared" si="33"/>
        <v>-1769.7004640057803</v>
      </c>
      <c r="MI58" s="209">
        <v>4189.04</v>
      </c>
      <c r="MJ58" s="209">
        <v>0</v>
      </c>
      <c r="MK58" s="209">
        <v>0</v>
      </c>
      <c r="ML58" s="209">
        <v>0</v>
      </c>
      <c r="MM58" s="209">
        <v>0</v>
      </c>
      <c r="MN58" s="209">
        <v>0</v>
      </c>
      <c r="MO58" s="209">
        <v>0</v>
      </c>
      <c r="MP58" s="209">
        <v>0</v>
      </c>
      <c r="MQ58" s="209">
        <v>23728.84</v>
      </c>
      <c r="MR58" s="209">
        <v>0</v>
      </c>
      <c r="MS58" s="209">
        <v>20540.18</v>
      </c>
      <c r="MT58" s="178">
        <f t="shared" si="217"/>
        <v>7377.7000000000007</v>
      </c>
      <c r="MU58" s="210">
        <v>2131</v>
      </c>
      <c r="MV58" s="181" t="s">
        <v>277</v>
      </c>
      <c r="MW58" s="64">
        <f t="shared" si="204"/>
        <v>27917.88</v>
      </c>
      <c r="MX58" s="209">
        <v>348.7</v>
      </c>
      <c r="MY58" s="209">
        <v>0</v>
      </c>
      <c r="MZ58" s="209">
        <v>0</v>
      </c>
      <c r="NA58" s="209">
        <v>0</v>
      </c>
      <c r="NB58" s="209">
        <v>0</v>
      </c>
      <c r="NC58" s="209">
        <v>0</v>
      </c>
      <c r="ND58" s="209">
        <v>0</v>
      </c>
      <c r="NE58" s="209">
        <v>0</v>
      </c>
      <c r="NF58" s="209">
        <v>1400</v>
      </c>
      <c r="NG58" s="209">
        <v>0</v>
      </c>
      <c r="NH58" s="211">
        <f t="shared" si="109"/>
        <v>1748.7</v>
      </c>
      <c r="NI58" s="229">
        <f>553.98+15.07</f>
        <v>569.05000000000007</v>
      </c>
      <c r="NJ58" s="240">
        <v>28</v>
      </c>
      <c r="NK58" s="65">
        <f t="shared" si="110"/>
        <v>0</v>
      </c>
      <c r="NL58" s="65">
        <f t="shared" si="111"/>
        <v>178.19400929731711</v>
      </c>
      <c r="NM58" s="65">
        <v>1279.4567857142858</v>
      </c>
      <c r="NN58" s="65"/>
      <c r="NO58" s="65"/>
      <c r="NP58" s="65">
        <v>5</v>
      </c>
      <c r="NQ58" s="65">
        <f t="shared" si="155"/>
        <v>469.67889908256882</v>
      </c>
      <c r="NR58" s="65"/>
      <c r="NS58" s="64">
        <f t="shared" si="205"/>
        <v>2529.379694094172</v>
      </c>
      <c r="NT58" s="66">
        <f t="shared" si="113"/>
        <v>723.04816513761466</v>
      </c>
      <c r="NU58" s="66"/>
      <c r="NV58" s="66">
        <f t="shared" si="114"/>
        <v>216.9144495412844</v>
      </c>
      <c r="NW58" s="67">
        <f t="shared" si="35"/>
        <v>939.96261467889906</v>
      </c>
      <c r="NX58" s="67">
        <f t="shared" si="36"/>
        <v>3469.3423087730712</v>
      </c>
      <c r="NY58" s="68">
        <f t="shared" si="206"/>
        <v>-1720.6423087730711</v>
      </c>
      <c r="NZ58" s="209">
        <v>3277.05</v>
      </c>
      <c r="OA58" s="209">
        <v>0</v>
      </c>
      <c r="OB58" s="209">
        <v>0</v>
      </c>
      <c r="OC58" s="209">
        <v>0</v>
      </c>
      <c r="OD58" s="209">
        <v>0</v>
      </c>
      <c r="OE58" s="209">
        <v>0</v>
      </c>
      <c r="OF58" s="209">
        <v>0</v>
      </c>
      <c r="OG58" s="209">
        <v>0</v>
      </c>
      <c r="OH58" s="209">
        <v>28788.07</v>
      </c>
      <c r="OI58" s="209">
        <v>0</v>
      </c>
      <c r="OJ58" s="209">
        <v>22536.799999999999</v>
      </c>
      <c r="OK58" s="178">
        <f t="shared" si="115"/>
        <v>9528.32</v>
      </c>
      <c r="OL58" s="210">
        <v>2338</v>
      </c>
      <c r="OM58" s="181" t="s">
        <v>277</v>
      </c>
      <c r="ON58" s="64">
        <f t="shared" si="207"/>
        <v>32065.119999999999</v>
      </c>
      <c r="OO58" s="209">
        <v>272.79000000000002</v>
      </c>
      <c r="OP58" s="209">
        <v>0</v>
      </c>
      <c r="OQ58" s="209">
        <v>0</v>
      </c>
      <c r="OR58" s="209">
        <v>0</v>
      </c>
      <c r="OS58" s="209">
        <v>0</v>
      </c>
      <c r="OT58" s="209">
        <v>0</v>
      </c>
      <c r="OU58" s="209">
        <v>0</v>
      </c>
      <c r="OV58" s="209">
        <v>0</v>
      </c>
      <c r="OW58" s="209">
        <v>1400</v>
      </c>
      <c r="OX58" s="209">
        <v>0</v>
      </c>
      <c r="OY58" s="211">
        <v>1672.79</v>
      </c>
      <c r="OZ58" s="229">
        <f>553.98+15.07</f>
        <v>569.05000000000007</v>
      </c>
      <c r="PA58" s="240">
        <v>28</v>
      </c>
      <c r="PB58" s="65">
        <f t="shared" si="118"/>
        <v>487.31910424126897</v>
      </c>
      <c r="PC58" s="65">
        <f t="shared" si="119"/>
        <v>279.37990487961997</v>
      </c>
      <c r="PD58" s="65">
        <v>1279.4567857142858</v>
      </c>
      <c r="PE58" s="65"/>
      <c r="PF58" s="65">
        <f t="shared" si="121"/>
        <v>32.880000000000003</v>
      </c>
      <c r="PG58" s="65">
        <v>5</v>
      </c>
      <c r="PH58" s="65">
        <f t="shared" si="156"/>
        <v>495.2049090909091</v>
      </c>
      <c r="PI58" s="65"/>
      <c r="PJ58" s="64">
        <f t="shared" si="38"/>
        <v>3176.290703926084</v>
      </c>
      <c r="PK58" s="66">
        <f t="shared" si="157"/>
        <v>643.25572727272731</v>
      </c>
      <c r="PL58" s="66"/>
      <c r="PM58" s="66">
        <f t="shared" si="122"/>
        <v>192.9767181818182</v>
      </c>
      <c r="PN58" s="67">
        <f t="shared" si="39"/>
        <v>836.23244545454554</v>
      </c>
      <c r="PO58" s="67">
        <f t="shared" si="40"/>
        <v>4012.5231493806295</v>
      </c>
      <c r="PP58" s="68">
        <f t="shared" si="41"/>
        <v>-2339.7331493806296</v>
      </c>
      <c r="PQ58" s="209">
        <v>4051.07</v>
      </c>
      <c r="PR58" s="209">
        <v>0</v>
      </c>
      <c r="PS58" s="209">
        <v>0</v>
      </c>
      <c r="PT58" s="209">
        <v>0</v>
      </c>
      <c r="PU58" s="209">
        <v>0</v>
      </c>
      <c r="PV58" s="209">
        <v>0</v>
      </c>
      <c r="PW58" s="209">
        <v>0</v>
      </c>
      <c r="PX58" s="209">
        <v>0</v>
      </c>
      <c r="PY58" s="209">
        <v>23614.77</v>
      </c>
      <c r="PZ58" s="209">
        <v>0</v>
      </c>
      <c r="QA58" s="209">
        <v>18423.52</v>
      </c>
      <c r="QB58" s="178">
        <f t="shared" si="208"/>
        <v>9242.32</v>
      </c>
      <c r="QC58" s="210">
        <v>1873</v>
      </c>
      <c r="QD58" s="181" t="s">
        <v>277</v>
      </c>
      <c r="QE58" s="64">
        <f t="shared" si="209"/>
        <v>27665.84</v>
      </c>
      <c r="QF58" s="209">
        <v>337.22</v>
      </c>
      <c r="QG58" s="209">
        <v>0</v>
      </c>
      <c r="QH58" s="209">
        <v>0</v>
      </c>
      <c r="QI58" s="209">
        <v>0</v>
      </c>
      <c r="QJ58" s="209">
        <v>0</v>
      </c>
      <c r="QK58" s="209">
        <v>0</v>
      </c>
      <c r="QL58" s="209">
        <v>0</v>
      </c>
      <c r="QM58" s="209">
        <v>0</v>
      </c>
      <c r="QN58" s="209">
        <v>1400</v>
      </c>
      <c r="QO58" s="209">
        <v>0</v>
      </c>
      <c r="QP58" s="211">
        <f t="shared" si="125"/>
        <v>1737.22</v>
      </c>
      <c r="QQ58" s="249">
        <f>553.98+15.07</f>
        <v>569.05000000000007</v>
      </c>
      <c r="QR58" s="240">
        <v>28</v>
      </c>
      <c r="QS58" s="65">
        <f t="shared" si="126"/>
        <v>216.56858665297233</v>
      </c>
      <c r="QT58" s="65">
        <f t="shared" si="127"/>
        <v>168.64872507749428</v>
      </c>
      <c r="QU58" s="65">
        <v>1279.4567857142858</v>
      </c>
      <c r="QV58" s="65"/>
      <c r="QW58" s="65">
        <f t="shared" si="129"/>
        <v>18.861818181818183</v>
      </c>
      <c r="QX58" s="65">
        <v>5</v>
      </c>
      <c r="QY58" s="65">
        <f t="shared" si="158"/>
        <v>428.14772727272725</v>
      </c>
      <c r="QZ58" s="65"/>
      <c r="RA58" s="64">
        <f t="shared" si="210"/>
        <v>2713.7336428992985</v>
      </c>
      <c r="RB58" s="66">
        <f t="shared" si="130"/>
        <v>619.2640909090909</v>
      </c>
      <c r="RC58" s="66"/>
      <c r="RD58" s="66">
        <f t="shared" si="131"/>
        <v>185.77922727272727</v>
      </c>
      <c r="RE58" s="67">
        <f t="shared" si="43"/>
        <v>805.04331818181822</v>
      </c>
      <c r="RF58" s="67">
        <f t="shared" si="44"/>
        <v>3518.7769610811165</v>
      </c>
      <c r="RG58" s="68">
        <f t="shared" si="45"/>
        <v>-1781.5569610811165</v>
      </c>
      <c r="RH58" s="205">
        <v>4470.99</v>
      </c>
      <c r="RI58" s="205">
        <v>0</v>
      </c>
      <c r="RJ58" s="205">
        <v>0</v>
      </c>
      <c r="RK58" s="205">
        <v>0</v>
      </c>
      <c r="RL58" s="205">
        <v>0</v>
      </c>
      <c r="RM58" s="205">
        <v>0</v>
      </c>
      <c r="RN58" s="205">
        <v>0</v>
      </c>
      <c r="RO58" s="205">
        <v>0</v>
      </c>
      <c r="RP58" s="205">
        <v>25128.38</v>
      </c>
      <c r="RQ58" s="205">
        <v>0</v>
      </c>
      <c r="RR58" s="205">
        <v>20701.509999999998</v>
      </c>
      <c r="RS58" s="178">
        <f t="shared" si="211"/>
        <v>8897.8600000000042</v>
      </c>
      <c r="RT58" s="206">
        <v>1815</v>
      </c>
      <c r="RU58" s="181" t="s">
        <v>277</v>
      </c>
      <c r="RV58" s="64">
        <f t="shared" si="212"/>
        <v>29599.370000000003</v>
      </c>
      <c r="RW58" s="209">
        <v>372.17</v>
      </c>
      <c r="RX58" s="209">
        <v>0</v>
      </c>
      <c r="RY58" s="209">
        <v>0</v>
      </c>
      <c r="RZ58" s="209">
        <v>0</v>
      </c>
      <c r="SA58" s="209">
        <v>0</v>
      </c>
      <c r="SB58" s="209">
        <v>0</v>
      </c>
      <c r="SC58" s="209">
        <v>0</v>
      </c>
      <c r="SD58" s="209">
        <v>0</v>
      </c>
      <c r="SE58" s="209">
        <v>1400</v>
      </c>
      <c r="SF58" s="209">
        <v>0</v>
      </c>
      <c r="SG58" s="211">
        <v>1772.17</v>
      </c>
      <c r="SH58" s="249">
        <f>553.98+15.07</f>
        <v>569.05000000000007</v>
      </c>
      <c r="SI58" s="240">
        <v>28</v>
      </c>
      <c r="SJ58" s="65">
        <f t="shared" si="134"/>
        <v>203.43179380010903</v>
      </c>
      <c r="SK58" s="65">
        <f t="shared" si="135"/>
        <v>191.79577568888379</v>
      </c>
      <c r="SL58" s="65">
        <v>1279.4567857142858</v>
      </c>
      <c r="SM58" s="65"/>
      <c r="SN58" s="65">
        <f t="shared" si="137"/>
        <v>495.92920353982299</v>
      </c>
      <c r="SO58" s="65">
        <v>5</v>
      </c>
      <c r="SP58" s="65">
        <f t="shared" si="159"/>
        <v>428.52876106194691</v>
      </c>
      <c r="SQ58" s="65"/>
      <c r="SR58" s="64"/>
      <c r="SS58" s="66">
        <f t="shared" si="160"/>
        <v>596.28469026548669</v>
      </c>
      <c r="ST58" s="66"/>
      <c r="SU58" s="66">
        <f t="shared" si="138"/>
        <v>178.885407079646</v>
      </c>
      <c r="SV58" s="67"/>
      <c r="SW58" s="67">
        <f t="shared" si="48"/>
        <v>0</v>
      </c>
      <c r="SX58" s="68">
        <f t="shared" si="49"/>
        <v>1772.17</v>
      </c>
      <c r="SY58" s="64">
        <f t="shared" si="139"/>
        <v>367152.07</v>
      </c>
      <c r="SZ58" s="211">
        <f t="shared" si="140"/>
        <v>20918.96</v>
      </c>
      <c r="TA58" s="67">
        <f t="shared" si="141"/>
        <v>34964.519989762761</v>
      </c>
      <c r="TB58" s="68">
        <f t="shared" si="142"/>
        <v>-14045.559989762762</v>
      </c>
      <c r="TC58" s="264"/>
      <c r="TD58" s="265"/>
      <c r="TE58" s="269" t="s">
        <v>536</v>
      </c>
    </row>
    <row r="59" spans="1:526" ht="45">
      <c r="A59" s="173" t="s">
        <v>189</v>
      </c>
      <c r="B59" s="175" t="s">
        <v>190</v>
      </c>
      <c r="C59" s="181" t="s">
        <v>277</v>
      </c>
      <c r="D59" s="176">
        <v>5487.21</v>
      </c>
      <c r="E59" s="176">
        <v>0</v>
      </c>
      <c r="F59" s="176">
        <v>0</v>
      </c>
      <c r="G59" s="176">
        <v>0</v>
      </c>
      <c r="H59" s="176">
        <v>0</v>
      </c>
      <c r="I59" s="176">
        <v>0</v>
      </c>
      <c r="J59" s="176">
        <v>0</v>
      </c>
      <c r="K59" s="176">
        <v>0</v>
      </c>
      <c r="L59" s="176">
        <v>12921.18</v>
      </c>
      <c r="M59" s="176">
        <v>0</v>
      </c>
      <c r="N59" s="178">
        <v>11739.810000000001</v>
      </c>
      <c r="O59" s="178">
        <f t="shared" si="161"/>
        <v>6668.5799999999981</v>
      </c>
      <c r="P59" s="181">
        <v>1648</v>
      </c>
      <c r="Q59" s="64">
        <f t="shared" si="220"/>
        <v>18408.39</v>
      </c>
      <c r="R59" s="178">
        <v>456.78</v>
      </c>
      <c r="S59" s="178">
        <v>0</v>
      </c>
      <c r="T59" s="178">
        <v>0</v>
      </c>
      <c r="U59" s="178">
        <v>0</v>
      </c>
      <c r="V59" s="178">
        <v>0</v>
      </c>
      <c r="W59" s="178">
        <v>0</v>
      </c>
      <c r="X59" s="178">
        <v>0</v>
      </c>
      <c r="Y59" s="178">
        <v>0</v>
      </c>
      <c r="Z59" s="178">
        <v>1400</v>
      </c>
      <c r="AA59" s="178">
        <v>0</v>
      </c>
      <c r="AB59" s="64">
        <f t="shared" si="50"/>
        <v>1856.78</v>
      </c>
      <c r="AC59" s="222">
        <f>381.54</f>
        <v>381.54</v>
      </c>
      <c r="AD59" s="219">
        <v>140</v>
      </c>
      <c r="AE59" s="65">
        <f t="shared" si="51"/>
        <v>127.64458192711609</v>
      </c>
      <c r="AF59" s="65">
        <f t="shared" si="177"/>
        <v>178.81007114274593</v>
      </c>
      <c r="AG59" s="65"/>
      <c r="AH59" s="65">
        <v>18.510000000000002</v>
      </c>
      <c r="AI59" s="65"/>
      <c r="AJ59" s="65">
        <v>5</v>
      </c>
      <c r="AK59" s="65">
        <f t="shared" si="178"/>
        <v>411.38684210526316</v>
      </c>
      <c r="AL59" s="65"/>
      <c r="AM59" s="64">
        <f t="shared" si="2"/>
        <v>1262.8914951751251</v>
      </c>
      <c r="AN59" s="66">
        <f t="shared" si="179"/>
        <v>645.10084210526315</v>
      </c>
      <c r="AO59" s="66">
        <v>46.73</v>
      </c>
      <c r="AP59" s="66">
        <f t="shared" si="54"/>
        <v>207.54925263157895</v>
      </c>
      <c r="AQ59" s="67">
        <f t="shared" si="3"/>
        <v>899.38009473684212</v>
      </c>
      <c r="AR59" s="67">
        <f t="shared" si="4"/>
        <v>2162.2715899119671</v>
      </c>
      <c r="AS59" s="68">
        <f t="shared" si="5"/>
        <v>-305.49158991196714</v>
      </c>
      <c r="AT59" s="205">
        <v>4565.54</v>
      </c>
      <c r="AU59" s="205">
        <v>0</v>
      </c>
      <c r="AV59" s="205">
        <v>0</v>
      </c>
      <c r="AW59" s="205">
        <v>0</v>
      </c>
      <c r="AX59" s="207">
        <v>0</v>
      </c>
      <c r="AY59" s="207">
        <v>0</v>
      </c>
      <c r="AZ59" s="207">
        <v>0</v>
      </c>
      <c r="BA59" s="207">
        <v>0</v>
      </c>
      <c r="BB59" s="207">
        <v>13374.51</v>
      </c>
      <c r="BC59" s="207">
        <v>0</v>
      </c>
      <c r="BD59" s="209">
        <v>10827.43</v>
      </c>
      <c r="BE59" s="178">
        <f t="shared" si="162"/>
        <v>7112.619999999999</v>
      </c>
      <c r="BF59" s="208">
        <v>1607</v>
      </c>
      <c r="BG59" s="181" t="s">
        <v>277</v>
      </c>
      <c r="BH59" s="64">
        <f t="shared" si="56"/>
        <v>17940.05</v>
      </c>
      <c r="BI59" s="205">
        <v>380.06</v>
      </c>
      <c r="BJ59" s="205">
        <v>0</v>
      </c>
      <c r="BK59" s="205">
        <v>0</v>
      </c>
      <c r="BL59" s="205">
        <v>0</v>
      </c>
      <c r="BM59" s="205">
        <v>0</v>
      </c>
      <c r="BN59" s="205">
        <v>0</v>
      </c>
      <c r="BO59" s="205">
        <v>0</v>
      </c>
      <c r="BP59" s="205">
        <v>0</v>
      </c>
      <c r="BQ59" s="205">
        <v>1400</v>
      </c>
      <c r="BR59" s="205">
        <v>0</v>
      </c>
      <c r="BS59" s="64">
        <f t="shared" si="57"/>
        <v>1780.06</v>
      </c>
      <c r="BT59" s="222">
        <f>381.54</f>
        <v>381.54</v>
      </c>
      <c r="BU59" s="219">
        <v>140</v>
      </c>
      <c r="BV59" s="65">
        <f t="shared" si="58"/>
        <v>118.75216892377324</v>
      </c>
      <c r="BW59" s="65">
        <f t="shared" si="59"/>
        <v>160.85874344529975</v>
      </c>
      <c r="BX59" s="65"/>
      <c r="BY59" s="65">
        <v>18.510000000000002</v>
      </c>
      <c r="BZ59" s="65"/>
      <c r="CA59" s="65">
        <v>5</v>
      </c>
      <c r="CB59" s="65">
        <f t="shared" si="180"/>
        <v>391.015625</v>
      </c>
      <c r="CC59" s="65"/>
      <c r="CD59" s="64">
        <f t="shared" si="6"/>
        <v>1215.676537369073</v>
      </c>
      <c r="CE59" s="66">
        <f t="shared" si="61"/>
        <v>665.21208333333334</v>
      </c>
      <c r="CF59" s="66"/>
      <c r="CG59" s="66">
        <f t="shared" si="62"/>
        <v>199.563625</v>
      </c>
      <c r="CH59" s="67">
        <f>SUM(CE59:CG59)</f>
        <v>864.77570833333334</v>
      </c>
      <c r="CI59" s="67">
        <f t="shared" si="8"/>
        <v>2080.4522457024063</v>
      </c>
      <c r="CJ59" s="68">
        <f t="shared" si="9"/>
        <v>-300.3922457024064</v>
      </c>
      <c r="CK59" s="209">
        <v>5762.01</v>
      </c>
      <c r="CL59" s="209">
        <v>0</v>
      </c>
      <c r="CM59" s="209">
        <v>0</v>
      </c>
      <c r="CN59" s="209">
        <v>0</v>
      </c>
      <c r="CO59" s="209">
        <v>0</v>
      </c>
      <c r="CP59" s="209">
        <v>0</v>
      </c>
      <c r="CQ59" s="209">
        <v>0</v>
      </c>
      <c r="CR59" s="209">
        <v>0</v>
      </c>
      <c r="CS59" s="209">
        <v>14885.23</v>
      </c>
      <c r="CT59" s="207">
        <v>0</v>
      </c>
      <c r="CU59" s="209">
        <v>12335.78</v>
      </c>
      <c r="CV59" s="178">
        <f t="shared" si="181"/>
        <v>8311.4599999999973</v>
      </c>
      <c r="CW59" s="210">
        <v>1786</v>
      </c>
      <c r="CX59" s="181" t="s">
        <v>277</v>
      </c>
      <c r="CY59" s="64">
        <f t="shared" si="182"/>
        <v>20647.239999999998</v>
      </c>
      <c r="CZ59" s="209">
        <v>479.64</v>
      </c>
      <c r="DA59" s="209">
        <v>0</v>
      </c>
      <c r="DB59" s="209">
        <v>0</v>
      </c>
      <c r="DC59" s="209">
        <v>0</v>
      </c>
      <c r="DD59" s="209">
        <v>0</v>
      </c>
      <c r="DE59" s="209">
        <v>0</v>
      </c>
      <c r="DF59" s="209">
        <v>0</v>
      </c>
      <c r="DG59" s="209">
        <v>0</v>
      </c>
      <c r="DH59" s="209">
        <v>1400</v>
      </c>
      <c r="DI59" s="209">
        <v>0</v>
      </c>
      <c r="DJ59" s="211">
        <f t="shared" si="215"/>
        <v>1879.6399999999999</v>
      </c>
      <c r="DK59" s="65">
        <f>381.54</f>
        <v>381.54</v>
      </c>
      <c r="DL59" s="65">
        <v>140</v>
      </c>
      <c r="DM59" s="65">
        <f t="shared" si="66"/>
        <v>134.10716880539169</v>
      </c>
      <c r="DN59" s="65">
        <f t="shared" si="67"/>
        <v>236.43074459896962</v>
      </c>
      <c r="DO59" s="65"/>
      <c r="DP59" s="65">
        <v>18.510000000000002</v>
      </c>
      <c r="DQ59" s="65"/>
      <c r="DR59" s="65">
        <v>5</v>
      </c>
      <c r="DS59" s="65">
        <f t="shared" si="216"/>
        <v>428.469696969697</v>
      </c>
      <c r="DT59" s="65"/>
      <c r="DU59" s="64">
        <f t="shared" si="10"/>
        <v>1344.0576103740582</v>
      </c>
      <c r="DV59" s="66">
        <f t="shared" si="144"/>
        <v>596.35070707070713</v>
      </c>
      <c r="DW59" s="66"/>
      <c r="DX59" s="66">
        <f t="shared" si="68"/>
        <v>178.90521212121214</v>
      </c>
      <c r="DY59" s="67">
        <f t="shared" si="11"/>
        <v>775.25591919191925</v>
      </c>
      <c r="DZ59" s="67">
        <f t="shared" si="12"/>
        <v>2119.3135295659777</v>
      </c>
      <c r="EA59" s="68">
        <f t="shared" si="183"/>
        <v>-239.67352956597779</v>
      </c>
      <c r="EB59" s="209">
        <v>4850.41</v>
      </c>
      <c r="EC59" s="209">
        <v>0</v>
      </c>
      <c r="ED59" s="209">
        <v>0</v>
      </c>
      <c r="EE59" s="209">
        <v>0</v>
      </c>
      <c r="EF59" s="209">
        <v>0</v>
      </c>
      <c r="EG59" s="209">
        <v>0</v>
      </c>
      <c r="EH59" s="209">
        <v>0</v>
      </c>
      <c r="EI59" s="209">
        <v>0</v>
      </c>
      <c r="EJ59" s="209">
        <v>13181.37</v>
      </c>
      <c r="EK59" s="209">
        <v>0</v>
      </c>
      <c r="EL59" s="209">
        <v>10524.29</v>
      </c>
      <c r="EM59" s="178">
        <f t="shared" si="184"/>
        <v>7507.489999999998</v>
      </c>
      <c r="EN59" s="210">
        <v>1663</v>
      </c>
      <c r="EO59" s="181" t="s">
        <v>277</v>
      </c>
      <c r="EP59" s="212">
        <f t="shared" si="70"/>
        <v>18031.78</v>
      </c>
      <c r="EQ59" s="209">
        <v>403.77</v>
      </c>
      <c r="ER59" s="209">
        <v>0</v>
      </c>
      <c r="ES59" s="209">
        <v>0</v>
      </c>
      <c r="ET59" s="209">
        <v>0</v>
      </c>
      <c r="EU59" s="209">
        <v>0</v>
      </c>
      <c r="EV59" s="209">
        <v>0</v>
      </c>
      <c r="EW59" s="209">
        <v>0</v>
      </c>
      <c r="EX59" s="209">
        <v>0</v>
      </c>
      <c r="EY59" s="209">
        <v>1400</v>
      </c>
      <c r="EZ59" s="209">
        <v>0</v>
      </c>
      <c r="FA59" s="64">
        <f t="shared" si="185"/>
        <v>1803.77</v>
      </c>
      <c r="FB59" s="222">
        <f>381.54</f>
        <v>381.54</v>
      </c>
      <c r="FC59" s="65">
        <v>127</v>
      </c>
      <c r="FD59" s="65">
        <f t="shared" si="72"/>
        <v>117.47266041908013</v>
      </c>
      <c r="FE59" s="65">
        <f t="shared" si="73"/>
        <v>195.01638167616744</v>
      </c>
      <c r="FF59" s="65">
        <v>1279.4567857142858</v>
      </c>
      <c r="FG59" s="65">
        <v>18.510000000000002</v>
      </c>
      <c r="FH59" s="65">
        <f t="shared" si="75"/>
        <v>140.93333333333334</v>
      </c>
      <c r="FI59" s="65">
        <v>5</v>
      </c>
      <c r="FJ59" s="65">
        <f t="shared" si="145"/>
        <v>424.68019607843132</v>
      </c>
      <c r="FK59" s="65"/>
      <c r="FL59" s="64">
        <f t="shared" si="14"/>
        <v>2689.6093572212985</v>
      </c>
      <c r="FM59" s="66">
        <f t="shared" si="146"/>
        <v>664.41901960784321</v>
      </c>
      <c r="FN59" s="66"/>
      <c r="FO59" s="66">
        <f t="shared" si="76"/>
        <v>199.32570588235296</v>
      </c>
      <c r="FP59" s="67">
        <f>SUM(FM59:FO59)</f>
        <v>863.74472549019617</v>
      </c>
      <c r="FQ59" s="67">
        <f t="shared" si="187"/>
        <v>3553.3540827114948</v>
      </c>
      <c r="FR59" s="68">
        <f t="shared" si="188"/>
        <v>-1749.5840827114948</v>
      </c>
      <c r="FS59" s="209">
        <v>5071.1899999999996</v>
      </c>
      <c r="FT59" s="209">
        <v>0</v>
      </c>
      <c r="FU59" s="209">
        <v>0</v>
      </c>
      <c r="FV59" s="209">
        <v>0</v>
      </c>
      <c r="FW59" s="209">
        <v>0</v>
      </c>
      <c r="FX59" s="209">
        <v>0</v>
      </c>
      <c r="FY59" s="209">
        <v>0</v>
      </c>
      <c r="FZ59" s="209">
        <v>0</v>
      </c>
      <c r="GA59" s="209">
        <v>13828.37</v>
      </c>
      <c r="GB59" s="209">
        <v>0</v>
      </c>
      <c r="GC59" s="209">
        <v>11640.18</v>
      </c>
      <c r="GD59" s="178">
        <f t="shared" si="189"/>
        <v>7259.380000000001</v>
      </c>
      <c r="GE59" s="210">
        <v>1736</v>
      </c>
      <c r="GF59" s="181" t="s">
        <v>277</v>
      </c>
      <c r="GG59" s="64">
        <f t="shared" si="190"/>
        <v>18899.560000000001</v>
      </c>
      <c r="GH59" s="209">
        <v>422.15</v>
      </c>
      <c r="GI59" s="209">
        <v>0</v>
      </c>
      <c r="GJ59" s="209">
        <v>0</v>
      </c>
      <c r="GK59" s="209">
        <v>0</v>
      </c>
      <c r="GL59" s="209">
        <v>0</v>
      </c>
      <c r="GM59" s="209">
        <v>0</v>
      </c>
      <c r="GN59" s="209">
        <v>0</v>
      </c>
      <c r="GO59" s="209">
        <v>0</v>
      </c>
      <c r="GP59" s="209">
        <v>1400</v>
      </c>
      <c r="GQ59" s="209">
        <v>0</v>
      </c>
      <c r="GR59" s="211">
        <f t="shared" si="79"/>
        <v>1822.15</v>
      </c>
      <c r="GS59" s="222">
        <f>381.54</f>
        <v>381.54</v>
      </c>
      <c r="GT59" s="217">
        <v>127</v>
      </c>
      <c r="GU59" s="65">
        <f t="shared" si="80"/>
        <v>128.98768179772577</v>
      </c>
      <c r="GV59" s="65">
        <f t="shared" si="81"/>
        <v>213.94921737380452</v>
      </c>
      <c r="GW59" s="65">
        <v>1279.4567857142858</v>
      </c>
      <c r="GX59" s="65">
        <v>18.510000000000002</v>
      </c>
      <c r="GY59" s="65">
        <f t="shared" si="83"/>
        <v>184.90588235294118</v>
      </c>
      <c r="GZ59" s="65">
        <v>5</v>
      </c>
      <c r="HA59" s="65">
        <f t="shared" si="147"/>
        <v>358.47794117647061</v>
      </c>
      <c r="HB59" s="65"/>
      <c r="HC59" s="64">
        <f t="shared" si="191"/>
        <v>2697.8275084152283</v>
      </c>
      <c r="HD59" s="66">
        <f t="shared" si="148"/>
        <v>866.92019607843133</v>
      </c>
      <c r="HE59" s="66"/>
      <c r="HF59" s="66">
        <f t="shared" si="84"/>
        <v>260.07605882352937</v>
      </c>
      <c r="HG59" s="67">
        <f t="shared" si="19"/>
        <v>1126.9962549019606</v>
      </c>
      <c r="HH59" s="67">
        <f t="shared" si="20"/>
        <v>3824.8237633171889</v>
      </c>
      <c r="HI59" s="68">
        <f t="shared" si="192"/>
        <v>-2002.6737633171888</v>
      </c>
      <c r="HJ59" s="205">
        <v>5516.39</v>
      </c>
      <c r="HK59" s="205">
        <v>0</v>
      </c>
      <c r="HL59" s="205">
        <v>0</v>
      </c>
      <c r="HM59" s="205">
        <v>0</v>
      </c>
      <c r="HN59" s="205">
        <v>0</v>
      </c>
      <c r="HO59" s="205">
        <v>0</v>
      </c>
      <c r="HP59" s="205">
        <v>0</v>
      </c>
      <c r="HQ59" s="205">
        <v>0</v>
      </c>
      <c r="HR59" s="205">
        <v>16325.1</v>
      </c>
      <c r="HS59" s="205">
        <v>0</v>
      </c>
      <c r="HT59" s="205">
        <v>12453.09</v>
      </c>
      <c r="HU59" s="178">
        <f t="shared" si="193"/>
        <v>9388.4000000000015</v>
      </c>
      <c r="HV59" s="206">
        <v>2117</v>
      </c>
      <c r="HW59" s="181" t="s">
        <v>277</v>
      </c>
      <c r="HX59" s="64">
        <f t="shared" si="194"/>
        <v>21841.49</v>
      </c>
      <c r="HY59" s="205">
        <v>459.2</v>
      </c>
      <c r="HZ59" s="205">
        <v>0</v>
      </c>
      <c r="IA59" s="205">
        <v>0</v>
      </c>
      <c r="IB59" s="205">
        <v>0</v>
      </c>
      <c r="IC59" s="205">
        <v>0</v>
      </c>
      <c r="ID59" s="205">
        <v>0</v>
      </c>
      <c r="IE59" s="205">
        <v>0</v>
      </c>
      <c r="IF59" s="205">
        <v>0</v>
      </c>
      <c r="IG59" s="205">
        <v>1400</v>
      </c>
      <c r="IH59" s="205">
        <v>0</v>
      </c>
      <c r="II59" s="214">
        <v>1859.2</v>
      </c>
      <c r="IJ59" s="222">
        <f>381.54</f>
        <v>381.54</v>
      </c>
      <c r="IK59" s="217">
        <v>127</v>
      </c>
      <c r="IL59" s="65">
        <f t="shared" si="88"/>
        <v>137.94856690057361</v>
      </c>
      <c r="IM59" s="65">
        <f t="shared" si="89"/>
        <v>284.54098829914557</v>
      </c>
      <c r="IN59" s="65">
        <v>1279.4567857142858</v>
      </c>
      <c r="IO59" s="65">
        <v>18.510000000000002</v>
      </c>
      <c r="IP59" s="65">
        <f t="shared" si="91"/>
        <v>232.05714285714285</v>
      </c>
      <c r="IQ59" s="65">
        <v>5</v>
      </c>
      <c r="IR59" s="65">
        <f t="shared" si="149"/>
        <v>445.62857142857143</v>
      </c>
      <c r="IS59" s="65"/>
      <c r="IT59" s="64">
        <f t="shared" si="195"/>
        <v>2911.6820551997198</v>
      </c>
      <c r="IU59" s="66">
        <f t="shared" si="150"/>
        <v>538.79476190476191</v>
      </c>
      <c r="IV59" s="66"/>
      <c r="IW59" s="66">
        <f t="shared" si="92"/>
        <v>161.63842857142856</v>
      </c>
      <c r="IX59" s="67">
        <f t="shared" si="196"/>
        <v>700.43319047619048</v>
      </c>
      <c r="IY59" s="67">
        <f t="shared" si="24"/>
        <v>3612.11524567591</v>
      </c>
      <c r="IZ59" s="68">
        <f t="shared" si="197"/>
        <v>-1752.91524567591</v>
      </c>
      <c r="JA59" s="209">
        <v>7933.35</v>
      </c>
      <c r="JB59" s="209">
        <v>0</v>
      </c>
      <c r="JC59" s="209">
        <v>0</v>
      </c>
      <c r="JD59" s="209">
        <v>0</v>
      </c>
      <c r="JE59" s="209">
        <v>0</v>
      </c>
      <c r="JF59" s="209">
        <v>0</v>
      </c>
      <c r="JG59" s="209">
        <v>0</v>
      </c>
      <c r="JH59" s="209">
        <v>0</v>
      </c>
      <c r="JI59" s="209">
        <v>14943.25</v>
      </c>
      <c r="JJ59" s="209">
        <v>0</v>
      </c>
      <c r="JK59" s="209">
        <v>14425.89</v>
      </c>
      <c r="JL59" s="178">
        <f t="shared" si="198"/>
        <v>8450.7099999999991</v>
      </c>
      <c r="JM59" s="210">
        <v>1987</v>
      </c>
      <c r="JN59" s="181" t="s">
        <v>277</v>
      </c>
      <c r="JO59" s="64">
        <f t="shared" si="199"/>
        <v>22876.6</v>
      </c>
      <c r="JP59" s="209">
        <v>660.4</v>
      </c>
      <c r="JQ59" s="209">
        <v>0</v>
      </c>
      <c r="JR59" s="209">
        <v>0</v>
      </c>
      <c r="JS59" s="209">
        <v>0</v>
      </c>
      <c r="JT59" s="209">
        <v>0</v>
      </c>
      <c r="JU59" s="209">
        <v>0</v>
      </c>
      <c r="JV59" s="209">
        <v>0</v>
      </c>
      <c r="JW59" s="209">
        <v>0</v>
      </c>
      <c r="JX59" s="209">
        <v>1400</v>
      </c>
      <c r="JY59" s="209">
        <v>0</v>
      </c>
      <c r="JZ59" s="211">
        <v>2060.4</v>
      </c>
      <c r="KA59" s="222">
        <f>381.54</f>
        <v>381.54</v>
      </c>
      <c r="KB59" s="217">
        <v>127</v>
      </c>
      <c r="KC59" s="65">
        <f t="shared" si="96"/>
        <v>290.98012218299129</v>
      </c>
      <c r="KD59" s="65">
        <f t="shared" si="97"/>
        <v>284.54866412349304</v>
      </c>
      <c r="KE59" s="65">
        <v>1279.4567857142858</v>
      </c>
      <c r="KF59" s="65">
        <v>18.510000000000002</v>
      </c>
      <c r="KG59" s="65"/>
      <c r="KH59" s="65">
        <v>5</v>
      </c>
      <c r="KI59" s="65">
        <f t="shared" si="151"/>
        <v>543.39953271028037</v>
      </c>
      <c r="KJ59" s="65"/>
      <c r="KK59" s="64">
        <f t="shared" si="200"/>
        <v>2930.4351047310511</v>
      </c>
      <c r="KL59" s="66">
        <f t="shared" si="152"/>
        <v>497.32093457943921</v>
      </c>
      <c r="KM59" s="66"/>
      <c r="KN59" s="66">
        <f t="shared" si="99"/>
        <v>149.19628037383177</v>
      </c>
      <c r="KO59" s="67">
        <f t="shared" si="27"/>
        <v>646.51721495327092</v>
      </c>
      <c r="KP59" s="67">
        <f t="shared" si="28"/>
        <v>3576.952319684322</v>
      </c>
      <c r="KQ59" s="68">
        <f t="shared" si="201"/>
        <v>-1516.5523196843219</v>
      </c>
      <c r="KR59" s="209">
        <v>9961.07</v>
      </c>
      <c r="KS59" s="209">
        <v>0</v>
      </c>
      <c r="KT59" s="209">
        <v>0</v>
      </c>
      <c r="KU59" s="209">
        <v>0</v>
      </c>
      <c r="KV59" s="209">
        <v>0</v>
      </c>
      <c r="KW59" s="209">
        <v>0</v>
      </c>
      <c r="KX59" s="209">
        <v>0</v>
      </c>
      <c r="KY59" s="209">
        <v>0</v>
      </c>
      <c r="KZ59" s="209">
        <v>15923.49</v>
      </c>
      <c r="LA59" s="209">
        <v>0</v>
      </c>
      <c r="LB59" s="209">
        <v>16038.54</v>
      </c>
      <c r="LC59" s="178">
        <f t="shared" si="202"/>
        <v>9846.0199999999968</v>
      </c>
      <c r="LD59" s="210">
        <v>2089</v>
      </c>
      <c r="LE59" s="181" t="s">
        <v>277</v>
      </c>
      <c r="LF59" s="64">
        <f t="shared" si="203"/>
        <v>25884.559999999998</v>
      </c>
      <c r="LG59" s="209">
        <v>829.19</v>
      </c>
      <c r="LH59" s="209">
        <v>0</v>
      </c>
      <c r="LI59" s="209">
        <v>0</v>
      </c>
      <c r="LJ59" s="209">
        <v>0</v>
      </c>
      <c r="LK59" s="209">
        <v>0</v>
      </c>
      <c r="LL59" s="209">
        <v>0</v>
      </c>
      <c r="LM59" s="209">
        <v>0</v>
      </c>
      <c r="LN59" s="209">
        <v>0</v>
      </c>
      <c r="LO59" s="209">
        <v>1400</v>
      </c>
      <c r="LP59" s="209">
        <v>0</v>
      </c>
      <c r="LQ59" s="211">
        <f t="shared" si="102"/>
        <v>2229.19</v>
      </c>
      <c r="LR59" s="233">
        <f>425.04+0</f>
        <v>425.04</v>
      </c>
      <c r="LS59" s="240">
        <v>127</v>
      </c>
      <c r="LT59" s="65">
        <f t="shared" si="103"/>
        <v>163.51496653777474</v>
      </c>
      <c r="LU59" s="65">
        <f t="shared" si="104"/>
        <v>293.13710005738591</v>
      </c>
      <c r="LV59" s="65">
        <v>1279.4567857142858</v>
      </c>
      <c r="LW59" s="65">
        <v>18.510000000000002</v>
      </c>
      <c r="LX59" s="65"/>
      <c r="LY59" s="65">
        <v>5</v>
      </c>
      <c r="LZ59" s="65">
        <f t="shared" si="153"/>
        <v>508.03738317757012</v>
      </c>
      <c r="MA59" s="65"/>
      <c r="MB59" s="64">
        <f t="shared" si="30"/>
        <v>2819.696235487017</v>
      </c>
      <c r="MC59" s="66">
        <f t="shared" si="154"/>
        <v>593.54906542056074</v>
      </c>
      <c r="MD59" s="66"/>
      <c r="ME59" s="66">
        <f t="shared" si="106"/>
        <v>178.06471962616823</v>
      </c>
      <c r="MF59" s="67">
        <f t="shared" si="31"/>
        <v>771.61378504672894</v>
      </c>
      <c r="MG59" s="67">
        <f t="shared" si="32"/>
        <v>3591.310020533746</v>
      </c>
      <c r="MH59" s="68">
        <f t="shared" si="33"/>
        <v>-1362.1200205337459</v>
      </c>
      <c r="MI59" s="209">
        <v>4563.8100000000004</v>
      </c>
      <c r="MJ59" s="209">
        <v>0</v>
      </c>
      <c r="MK59" s="209">
        <v>0</v>
      </c>
      <c r="ML59" s="209">
        <v>0</v>
      </c>
      <c r="MM59" s="209">
        <v>0</v>
      </c>
      <c r="MN59" s="209">
        <v>0</v>
      </c>
      <c r="MO59" s="209">
        <v>0</v>
      </c>
      <c r="MP59" s="209">
        <v>0</v>
      </c>
      <c r="MQ59" s="209">
        <v>14503.61</v>
      </c>
      <c r="MR59" s="209">
        <v>0</v>
      </c>
      <c r="MS59" s="209">
        <v>12255.11</v>
      </c>
      <c r="MT59" s="178">
        <f t="shared" si="217"/>
        <v>6812.3100000000013</v>
      </c>
      <c r="MU59" s="210">
        <v>1686</v>
      </c>
      <c r="MV59" s="181" t="s">
        <v>277</v>
      </c>
      <c r="MW59" s="64">
        <f t="shared" si="204"/>
        <v>19067.420000000002</v>
      </c>
      <c r="MX59" s="209">
        <v>379.91</v>
      </c>
      <c r="MY59" s="209">
        <v>0</v>
      </c>
      <c r="MZ59" s="209">
        <v>0</v>
      </c>
      <c r="NA59" s="209">
        <v>0</v>
      </c>
      <c r="NB59" s="209">
        <v>0</v>
      </c>
      <c r="NC59" s="209">
        <v>0</v>
      </c>
      <c r="ND59" s="209">
        <v>0</v>
      </c>
      <c r="NE59" s="209">
        <v>0</v>
      </c>
      <c r="NF59" s="209">
        <v>1400</v>
      </c>
      <c r="NG59" s="209">
        <v>0</v>
      </c>
      <c r="NH59" s="211">
        <f t="shared" si="109"/>
        <v>1779.91</v>
      </c>
      <c r="NI59" s="233">
        <f>425.04+0</f>
        <v>425.04</v>
      </c>
      <c r="NJ59" s="240">
        <v>127</v>
      </c>
      <c r="NK59" s="65">
        <f t="shared" si="110"/>
        <v>0</v>
      </c>
      <c r="NL59" s="65">
        <f t="shared" si="111"/>
        <v>164.538112348863</v>
      </c>
      <c r="NM59" s="65">
        <v>1279.4567857142858</v>
      </c>
      <c r="NN59" s="65">
        <v>18.510000000000002</v>
      </c>
      <c r="NO59" s="65"/>
      <c r="NP59" s="65">
        <v>5</v>
      </c>
      <c r="NQ59" s="65">
        <f t="shared" si="155"/>
        <v>469.67889908256882</v>
      </c>
      <c r="NR59" s="65"/>
      <c r="NS59" s="64">
        <f t="shared" si="205"/>
        <v>2489.2237971457175</v>
      </c>
      <c r="NT59" s="66">
        <f t="shared" si="113"/>
        <v>723.04816513761466</v>
      </c>
      <c r="NU59" s="66"/>
      <c r="NV59" s="66">
        <f t="shared" si="114"/>
        <v>216.9144495412844</v>
      </c>
      <c r="NW59" s="67">
        <f t="shared" si="35"/>
        <v>939.96261467889906</v>
      </c>
      <c r="NX59" s="67">
        <f t="shared" si="36"/>
        <v>3429.1864118246167</v>
      </c>
      <c r="NY59" s="68">
        <f t="shared" si="206"/>
        <v>-1649.2764118246166</v>
      </c>
      <c r="NZ59" s="209">
        <v>5529.42</v>
      </c>
      <c r="OA59" s="209">
        <v>0</v>
      </c>
      <c r="OB59" s="209">
        <v>0</v>
      </c>
      <c r="OC59" s="209">
        <v>0</v>
      </c>
      <c r="OD59" s="209">
        <v>0</v>
      </c>
      <c r="OE59" s="209">
        <v>0</v>
      </c>
      <c r="OF59" s="209">
        <v>0</v>
      </c>
      <c r="OG59" s="209">
        <v>0</v>
      </c>
      <c r="OH59" s="209">
        <v>16227.51</v>
      </c>
      <c r="OI59" s="209">
        <v>0</v>
      </c>
      <c r="OJ59" s="209">
        <v>13112.55</v>
      </c>
      <c r="OK59" s="178">
        <f t="shared" si="115"/>
        <v>8644.380000000001</v>
      </c>
      <c r="OL59" s="210">
        <v>1578</v>
      </c>
      <c r="OM59" s="181" t="s">
        <v>277</v>
      </c>
      <c r="ON59" s="64">
        <f t="shared" si="207"/>
        <v>21756.93</v>
      </c>
      <c r="OO59" s="209">
        <v>460.29</v>
      </c>
      <c r="OP59" s="209">
        <v>0</v>
      </c>
      <c r="OQ59" s="209">
        <v>0</v>
      </c>
      <c r="OR59" s="209">
        <v>0</v>
      </c>
      <c r="OS59" s="209">
        <v>0</v>
      </c>
      <c r="OT59" s="209">
        <v>0</v>
      </c>
      <c r="OU59" s="209">
        <v>0</v>
      </c>
      <c r="OV59" s="209">
        <v>0</v>
      </c>
      <c r="OW59" s="209">
        <v>1400</v>
      </c>
      <c r="OX59" s="209">
        <v>0</v>
      </c>
      <c r="OY59" s="211">
        <v>1860.29</v>
      </c>
      <c r="OZ59" s="233">
        <f>425.04+0</f>
        <v>425.04</v>
      </c>
      <c r="PA59" s="240">
        <v>127</v>
      </c>
      <c r="PB59" s="65">
        <f t="shared" si="118"/>
        <v>283.53608854490665</v>
      </c>
      <c r="PC59" s="65">
        <f t="shared" si="119"/>
        <v>253.46189697064011</v>
      </c>
      <c r="PD59" s="65">
        <v>1279.4567857142858</v>
      </c>
      <c r="PE59" s="65">
        <v>18.510000000000002</v>
      </c>
      <c r="PF59" s="65">
        <f t="shared" si="121"/>
        <v>32.880000000000003</v>
      </c>
      <c r="PG59" s="65">
        <v>5</v>
      </c>
      <c r="PH59" s="65">
        <f t="shared" si="156"/>
        <v>495.2049090909091</v>
      </c>
      <c r="PI59" s="65"/>
      <c r="PJ59" s="64">
        <f t="shared" si="38"/>
        <v>2920.089680320742</v>
      </c>
      <c r="PK59" s="66">
        <f t="shared" si="157"/>
        <v>643.25572727272731</v>
      </c>
      <c r="PL59" s="66"/>
      <c r="PM59" s="66">
        <f t="shared" si="122"/>
        <v>192.9767181818182</v>
      </c>
      <c r="PN59" s="67">
        <f t="shared" si="39"/>
        <v>836.23244545454554</v>
      </c>
      <c r="PO59" s="67">
        <f t="shared" si="40"/>
        <v>3756.3221257752875</v>
      </c>
      <c r="PP59" s="68">
        <f t="shared" si="41"/>
        <v>-1896.0321257752876</v>
      </c>
      <c r="PQ59" s="209">
        <v>5360.39</v>
      </c>
      <c r="PR59" s="209">
        <v>0</v>
      </c>
      <c r="PS59" s="209">
        <v>0</v>
      </c>
      <c r="PT59" s="209">
        <v>0</v>
      </c>
      <c r="PU59" s="209">
        <v>0</v>
      </c>
      <c r="PV59" s="209">
        <v>0</v>
      </c>
      <c r="PW59" s="209">
        <v>0</v>
      </c>
      <c r="PX59" s="209">
        <v>0</v>
      </c>
      <c r="PY59" s="209">
        <v>13972.01</v>
      </c>
      <c r="PZ59" s="209">
        <v>0</v>
      </c>
      <c r="QA59" s="209">
        <v>11680.48</v>
      </c>
      <c r="QB59" s="178">
        <f t="shared" si="208"/>
        <v>7651.9200000000019</v>
      </c>
      <c r="QC59" s="210">
        <v>1350</v>
      </c>
      <c r="QD59" s="181" t="s">
        <v>277</v>
      </c>
      <c r="QE59" s="64">
        <f t="shared" si="209"/>
        <v>19332.400000000001</v>
      </c>
      <c r="QF59" s="209">
        <v>446.22</v>
      </c>
      <c r="QG59" s="209">
        <v>0</v>
      </c>
      <c r="QH59" s="209">
        <v>0</v>
      </c>
      <c r="QI59" s="209">
        <v>0</v>
      </c>
      <c r="QJ59" s="209">
        <v>0</v>
      </c>
      <c r="QK59" s="209">
        <v>0</v>
      </c>
      <c r="QL59" s="209">
        <v>0</v>
      </c>
      <c r="QM59" s="209">
        <v>0</v>
      </c>
      <c r="QN59" s="209">
        <v>1400</v>
      </c>
      <c r="QO59" s="209">
        <v>0</v>
      </c>
      <c r="QP59" s="211">
        <f t="shared" si="125"/>
        <v>1846.22</v>
      </c>
      <c r="QQ59" s="254">
        <f>425.04+0</f>
        <v>425.04</v>
      </c>
      <c r="QR59" s="240">
        <v>127</v>
      </c>
      <c r="QS59" s="65">
        <f t="shared" si="126"/>
        <v>137.30411153939693</v>
      </c>
      <c r="QT59" s="65">
        <f t="shared" si="127"/>
        <v>139.6279886862801</v>
      </c>
      <c r="QU59" s="65">
        <v>1279.4567857142858</v>
      </c>
      <c r="QV59" s="65">
        <v>18.510000000000002</v>
      </c>
      <c r="QW59" s="65">
        <f t="shared" si="129"/>
        <v>18.861818181818183</v>
      </c>
      <c r="QX59" s="65">
        <v>5</v>
      </c>
      <c r="QY59" s="65">
        <f t="shared" si="158"/>
        <v>428.14772727272725</v>
      </c>
      <c r="QZ59" s="65"/>
      <c r="RA59" s="64">
        <f t="shared" si="210"/>
        <v>2578.9484313945086</v>
      </c>
      <c r="RB59" s="66">
        <f t="shared" si="130"/>
        <v>619.2640909090909</v>
      </c>
      <c r="RC59" s="66"/>
      <c r="RD59" s="66">
        <f t="shared" si="131"/>
        <v>185.77922727272727</v>
      </c>
      <c r="RE59" s="67">
        <f t="shared" si="43"/>
        <v>805.04331818181822</v>
      </c>
      <c r="RF59" s="67">
        <f t="shared" si="44"/>
        <v>3383.9917495763266</v>
      </c>
      <c r="RG59" s="68">
        <f t="shared" si="45"/>
        <v>-1537.7717495763266</v>
      </c>
      <c r="RH59" s="205">
        <v>3710.51</v>
      </c>
      <c r="RI59" s="205">
        <v>0</v>
      </c>
      <c r="RJ59" s="205">
        <v>0</v>
      </c>
      <c r="RK59" s="205">
        <v>0</v>
      </c>
      <c r="RL59" s="205">
        <v>0</v>
      </c>
      <c r="RM59" s="205">
        <v>0</v>
      </c>
      <c r="RN59" s="205">
        <v>0</v>
      </c>
      <c r="RO59" s="205">
        <v>0</v>
      </c>
      <c r="RP59" s="205">
        <v>13682.48</v>
      </c>
      <c r="RQ59" s="205">
        <v>0</v>
      </c>
      <c r="RR59" s="205">
        <v>10519.43</v>
      </c>
      <c r="RS59" s="178">
        <f t="shared" si="211"/>
        <v>6873.5599999999977</v>
      </c>
      <c r="RT59" s="206">
        <v>1380</v>
      </c>
      <c r="RU59" s="181" t="s">
        <v>277</v>
      </c>
      <c r="RV59" s="64">
        <f t="shared" si="212"/>
        <v>17392.989999999998</v>
      </c>
      <c r="RW59" s="209">
        <v>308.88</v>
      </c>
      <c r="RX59" s="209">
        <v>0</v>
      </c>
      <c r="RY59" s="209">
        <v>0</v>
      </c>
      <c r="RZ59" s="209">
        <v>0</v>
      </c>
      <c r="SA59" s="209">
        <v>0</v>
      </c>
      <c r="SB59" s="209">
        <v>0</v>
      </c>
      <c r="SC59" s="209">
        <v>0</v>
      </c>
      <c r="SD59" s="209">
        <v>0</v>
      </c>
      <c r="SE59" s="209">
        <v>1400</v>
      </c>
      <c r="SF59" s="209">
        <v>0</v>
      </c>
      <c r="SG59" s="211">
        <v>1708.88</v>
      </c>
      <c r="SH59" s="254">
        <f>425.04+0</f>
        <v>425.04</v>
      </c>
      <c r="SI59" s="240">
        <v>127</v>
      </c>
      <c r="SJ59" s="65">
        <f t="shared" si="134"/>
        <v>103.37345027752474</v>
      </c>
      <c r="SK59" s="65">
        <f t="shared" si="135"/>
        <v>148.1614424079591</v>
      </c>
      <c r="SL59" s="65">
        <v>1279.4567857142858</v>
      </c>
      <c r="SM59" s="65">
        <v>18.510000000000002</v>
      </c>
      <c r="SN59" s="65">
        <f t="shared" si="137"/>
        <v>495.92920353982299</v>
      </c>
      <c r="SO59" s="65">
        <v>5</v>
      </c>
      <c r="SP59" s="65">
        <f t="shared" si="159"/>
        <v>428.52876106194691</v>
      </c>
      <c r="SQ59" s="65"/>
      <c r="SR59" s="64">
        <f>SUM(SH59:SQ59)</f>
        <v>3030.9996430015399</v>
      </c>
      <c r="SS59" s="66">
        <f t="shared" si="160"/>
        <v>596.28469026548669</v>
      </c>
      <c r="ST59" s="66"/>
      <c r="SU59" s="66">
        <f t="shared" si="138"/>
        <v>178.885407079646</v>
      </c>
      <c r="SV59" s="67">
        <f>SUM(SS59:SU59)</f>
        <v>775.17009734513272</v>
      </c>
      <c r="SW59" s="67">
        <f t="shared" si="48"/>
        <v>3806.1697403466724</v>
      </c>
      <c r="SX59" s="68">
        <f t="shared" si="49"/>
        <v>-2097.2897403466723</v>
      </c>
      <c r="SY59" s="64">
        <f t="shared" si="139"/>
        <v>242079.40999999997</v>
      </c>
      <c r="SZ59" s="211">
        <f t="shared" si="140"/>
        <v>22486.490000000005</v>
      </c>
      <c r="TA59" s="67">
        <f t="shared" si="141"/>
        <v>38896.262824625919</v>
      </c>
      <c r="TB59" s="68">
        <f t="shared" si="142"/>
        <v>-16409.772824625914</v>
      </c>
      <c r="TC59" s="264"/>
      <c r="TD59" s="265"/>
      <c r="TE59" s="269" t="s">
        <v>538</v>
      </c>
      <c r="TF59" s="271"/>
    </row>
    <row r="60" spans="1:526">
      <c r="A60" s="173" t="s">
        <v>191</v>
      </c>
      <c r="B60" s="175" t="s">
        <v>192</v>
      </c>
      <c r="C60" s="181" t="s">
        <v>276</v>
      </c>
      <c r="D60" s="176">
        <v>1299.22</v>
      </c>
      <c r="E60" s="176">
        <v>3472.23</v>
      </c>
      <c r="F60" s="176">
        <v>0</v>
      </c>
      <c r="G60" s="176">
        <v>0</v>
      </c>
      <c r="H60" s="176">
        <v>0</v>
      </c>
      <c r="I60" s="176">
        <v>0</v>
      </c>
      <c r="J60" s="176">
        <v>0</v>
      </c>
      <c r="K60" s="176">
        <v>4307.22</v>
      </c>
      <c r="L60" s="176">
        <v>0</v>
      </c>
      <c r="M60" s="176">
        <v>0</v>
      </c>
      <c r="N60" s="178">
        <v>6394.2000000000007</v>
      </c>
      <c r="O60" s="178">
        <f t="shared" si="161"/>
        <v>2684.4699999999993</v>
      </c>
      <c r="P60" s="181">
        <v>562</v>
      </c>
      <c r="Q60" s="64">
        <f t="shared" si="220"/>
        <v>9078.67</v>
      </c>
      <c r="R60" s="178">
        <v>0</v>
      </c>
      <c r="S60" s="178">
        <v>253.99</v>
      </c>
      <c r="T60" s="178">
        <v>0</v>
      </c>
      <c r="U60" s="178">
        <v>0</v>
      </c>
      <c r="V60" s="178">
        <v>0</v>
      </c>
      <c r="W60" s="178">
        <v>0</v>
      </c>
      <c r="X60" s="178">
        <v>0</v>
      </c>
      <c r="Y60" s="178">
        <v>1350</v>
      </c>
      <c r="Z60" s="178">
        <v>0</v>
      </c>
      <c r="AA60" s="178">
        <v>0</v>
      </c>
      <c r="AB60" s="64">
        <f t="shared" si="50"/>
        <v>1603.99</v>
      </c>
      <c r="AC60" s="220">
        <v>514.79999999999995</v>
      </c>
      <c r="AD60" s="65">
        <v>208</v>
      </c>
      <c r="AE60" s="65">
        <f t="shared" si="51"/>
        <v>69.522844556970313</v>
      </c>
      <c r="AF60" s="65">
        <f t="shared" si="177"/>
        <v>71.980882238882515</v>
      </c>
      <c r="AG60" s="65"/>
      <c r="AH60" s="65">
        <v>18.510000000000002</v>
      </c>
      <c r="AI60" s="65"/>
      <c r="AJ60" s="65">
        <v>5</v>
      </c>
      <c r="AK60" s="65">
        <f t="shared" si="178"/>
        <v>411.38684210526316</v>
      </c>
      <c r="AL60" s="65"/>
      <c r="AM60" s="64">
        <f t="shared" si="2"/>
        <v>1299.200568901116</v>
      </c>
      <c r="AN60" s="66">
        <f t="shared" si="179"/>
        <v>645.10084210526315</v>
      </c>
      <c r="AO60" s="66">
        <v>46.73</v>
      </c>
      <c r="AP60" s="66">
        <f t="shared" si="54"/>
        <v>207.54925263157895</v>
      </c>
      <c r="AQ60" s="67">
        <f t="shared" si="3"/>
        <v>899.38009473684212</v>
      </c>
      <c r="AR60" s="67">
        <f t="shared" si="4"/>
        <v>2198.580663637958</v>
      </c>
      <c r="AS60" s="68">
        <f t="shared" si="5"/>
        <v>-594.59066363795796</v>
      </c>
      <c r="AT60" s="205">
        <v>1091.43</v>
      </c>
      <c r="AU60" s="205">
        <v>3367.6</v>
      </c>
      <c r="AV60" s="205">
        <v>0</v>
      </c>
      <c r="AW60" s="205">
        <v>0</v>
      </c>
      <c r="AX60" s="207">
        <v>0</v>
      </c>
      <c r="AY60" s="207">
        <v>0</v>
      </c>
      <c r="AZ60" s="207">
        <v>0</v>
      </c>
      <c r="BA60" s="207">
        <v>5673.19</v>
      </c>
      <c r="BB60" s="207">
        <v>0</v>
      </c>
      <c r="BC60" s="207">
        <v>0</v>
      </c>
      <c r="BD60" s="209">
        <v>6914.97</v>
      </c>
      <c r="BE60" s="178">
        <f t="shared" si="162"/>
        <v>3217.2499999999991</v>
      </c>
      <c r="BF60" s="208">
        <v>681</v>
      </c>
      <c r="BG60" s="181" t="s">
        <v>276</v>
      </c>
      <c r="BH60" s="64">
        <f t="shared" si="56"/>
        <v>10132.219999999999</v>
      </c>
      <c r="BI60" s="205">
        <v>0</v>
      </c>
      <c r="BJ60" s="205">
        <v>246.33</v>
      </c>
      <c r="BK60" s="205">
        <v>0</v>
      </c>
      <c r="BL60" s="205">
        <v>0</v>
      </c>
      <c r="BM60" s="205">
        <v>0</v>
      </c>
      <c r="BN60" s="205">
        <v>0</v>
      </c>
      <c r="BO60" s="205">
        <v>0</v>
      </c>
      <c r="BP60" s="205">
        <v>1350</v>
      </c>
      <c r="BQ60" s="205">
        <v>0</v>
      </c>
      <c r="BR60" s="205">
        <v>0</v>
      </c>
      <c r="BS60" s="64">
        <f t="shared" si="57"/>
        <v>1596.33</v>
      </c>
      <c r="BT60" s="220">
        <v>514.79999999999995</v>
      </c>
      <c r="BU60" s="65">
        <v>208</v>
      </c>
      <c r="BV60" s="65">
        <f t="shared" si="58"/>
        <v>75.841421791027443</v>
      </c>
      <c r="BW60" s="65">
        <f t="shared" si="59"/>
        <v>72.76120365623224</v>
      </c>
      <c r="BX60" s="65"/>
      <c r="BY60" s="65">
        <v>18.510000000000002</v>
      </c>
      <c r="BZ60" s="65"/>
      <c r="CA60" s="65">
        <v>5</v>
      </c>
      <c r="CB60" s="65">
        <f t="shared" si="180"/>
        <v>391.015625</v>
      </c>
      <c r="CC60" s="65"/>
      <c r="CD60" s="64">
        <f t="shared" si="6"/>
        <v>1285.9282504472596</v>
      </c>
      <c r="CE60" s="66">
        <f t="shared" si="61"/>
        <v>665.21208333333334</v>
      </c>
      <c r="CF60" s="66"/>
      <c r="CG60" s="66">
        <f t="shared" si="62"/>
        <v>199.563625</v>
      </c>
      <c r="CH60" s="67">
        <f>SUM(CE60:CG60)</f>
        <v>864.77570833333334</v>
      </c>
      <c r="CI60" s="67">
        <f t="shared" si="8"/>
        <v>2150.703958780593</v>
      </c>
      <c r="CJ60" s="68">
        <f t="shared" si="9"/>
        <v>-554.37395878059306</v>
      </c>
      <c r="CK60" s="209">
        <v>1749.8</v>
      </c>
      <c r="CL60" s="209">
        <v>3326.38</v>
      </c>
      <c r="CM60" s="209">
        <v>0</v>
      </c>
      <c r="CN60" s="209">
        <v>0</v>
      </c>
      <c r="CO60" s="209">
        <v>0</v>
      </c>
      <c r="CP60" s="209">
        <v>0</v>
      </c>
      <c r="CQ60" s="209">
        <v>0</v>
      </c>
      <c r="CR60" s="209">
        <v>6266.31</v>
      </c>
      <c r="CS60" s="209">
        <v>0</v>
      </c>
      <c r="CT60" s="207">
        <v>0</v>
      </c>
      <c r="CU60" s="209">
        <v>7596.71</v>
      </c>
      <c r="CV60" s="178">
        <f t="shared" si="181"/>
        <v>3745.7800000000016</v>
      </c>
      <c r="CW60" s="210">
        <v>717</v>
      </c>
      <c r="CX60" s="181" t="s">
        <v>276</v>
      </c>
      <c r="CY60" s="64">
        <f t="shared" si="182"/>
        <v>11342.490000000002</v>
      </c>
      <c r="CZ60" s="209">
        <v>0</v>
      </c>
      <c r="DA60" s="209">
        <v>243.32</v>
      </c>
      <c r="DB60" s="209">
        <v>0</v>
      </c>
      <c r="DC60" s="209">
        <v>0</v>
      </c>
      <c r="DD60" s="209">
        <v>0</v>
      </c>
      <c r="DE60" s="209">
        <v>0</v>
      </c>
      <c r="DF60" s="209">
        <v>0</v>
      </c>
      <c r="DG60" s="209">
        <v>1350</v>
      </c>
      <c r="DH60" s="209">
        <v>0</v>
      </c>
      <c r="DI60" s="209">
        <v>0</v>
      </c>
      <c r="DJ60" s="211">
        <f t="shared" si="215"/>
        <v>1593.32</v>
      </c>
      <c r="DK60" s="65">
        <v>514.79999999999995</v>
      </c>
      <c r="DL60" s="65">
        <v>208</v>
      </c>
      <c r="DM60" s="65">
        <f t="shared" si="66"/>
        <v>82.586854689010934</v>
      </c>
      <c r="DN60" s="65">
        <f t="shared" si="67"/>
        <v>106.55378892564352</v>
      </c>
      <c r="DO60" s="65"/>
      <c r="DP60" s="65">
        <v>18.510000000000002</v>
      </c>
      <c r="DQ60" s="65"/>
      <c r="DR60" s="65">
        <v>5</v>
      </c>
      <c r="DS60" s="65">
        <f t="shared" si="216"/>
        <v>428.469696969697</v>
      </c>
      <c r="DT60" s="65"/>
      <c r="DU60" s="64">
        <f t="shared" si="10"/>
        <v>1363.9203405843514</v>
      </c>
      <c r="DV60" s="66">
        <f t="shared" si="144"/>
        <v>596.35070707070713</v>
      </c>
      <c r="DW60" s="66"/>
      <c r="DX60" s="66">
        <f t="shared" si="68"/>
        <v>178.90521212121214</v>
      </c>
      <c r="DY60" s="67">
        <f t="shared" si="11"/>
        <v>775.25591919191925</v>
      </c>
      <c r="DZ60" s="67">
        <f t="shared" si="12"/>
        <v>2139.1762597762709</v>
      </c>
      <c r="EA60" s="68">
        <f t="shared" si="183"/>
        <v>-545.85625977627092</v>
      </c>
      <c r="EB60" s="209">
        <v>1487.66</v>
      </c>
      <c r="EC60" s="209">
        <v>3654.16</v>
      </c>
      <c r="ED60" s="209">
        <v>0</v>
      </c>
      <c r="EE60" s="209">
        <v>0</v>
      </c>
      <c r="EF60" s="209">
        <v>0</v>
      </c>
      <c r="EG60" s="209">
        <v>0</v>
      </c>
      <c r="EH60" s="209">
        <v>0</v>
      </c>
      <c r="EI60" s="209">
        <v>5933.69</v>
      </c>
      <c r="EJ60" s="209">
        <v>0</v>
      </c>
      <c r="EK60" s="209">
        <v>0</v>
      </c>
      <c r="EL60" s="209">
        <v>6925.11</v>
      </c>
      <c r="EM60" s="178">
        <f t="shared" si="184"/>
        <v>4150.3999999999987</v>
      </c>
      <c r="EN60" s="210">
        <v>659</v>
      </c>
      <c r="EO60" s="181" t="s">
        <v>276</v>
      </c>
      <c r="EP60" s="212">
        <f t="shared" si="70"/>
        <v>11075.509999999998</v>
      </c>
      <c r="EQ60" s="209">
        <v>0</v>
      </c>
      <c r="ER60" s="209">
        <v>267.29000000000002</v>
      </c>
      <c r="ES60" s="209">
        <v>0</v>
      </c>
      <c r="ET60" s="209">
        <v>0</v>
      </c>
      <c r="EU60" s="209">
        <v>0</v>
      </c>
      <c r="EV60" s="209">
        <v>0</v>
      </c>
      <c r="EW60" s="209">
        <v>0</v>
      </c>
      <c r="EX60" s="209">
        <v>1350</v>
      </c>
      <c r="EY60" s="209">
        <v>0</v>
      </c>
      <c r="EZ60" s="209">
        <v>0</v>
      </c>
      <c r="FA60" s="64">
        <f t="shared" si="185"/>
        <v>1617.29</v>
      </c>
      <c r="FB60" s="220">
        <v>514.79999999999995</v>
      </c>
      <c r="FC60" s="65">
        <v>208</v>
      </c>
      <c r="FD60" s="65">
        <f t="shared" si="72"/>
        <v>77.298430145385197</v>
      </c>
      <c r="FE60" s="65">
        <f t="shared" si="73"/>
        <v>107.81179735287897</v>
      </c>
      <c r="FF60" s="65"/>
      <c r="FG60" s="65">
        <v>18.510000000000002</v>
      </c>
      <c r="FH60" s="65">
        <f t="shared" si="75"/>
        <v>140.93333333333334</v>
      </c>
      <c r="FI60" s="65">
        <v>5</v>
      </c>
      <c r="FJ60" s="65">
        <f t="shared" si="145"/>
        <v>424.68019607843132</v>
      </c>
      <c r="FK60" s="65"/>
      <c r="FL60" s="64">
        <f t="shared" si="14"/>
        <v>1497.0337569100288</v>
      </c>
      <c r="FM60" s="66">
        <f t="shared" si="146"/>
        <v>664.41901960784321</v>
      </c>
      <c r="FN60" s="66"/>
      <c r="FO60" s="66">
        <f t="shared" si="76"/>
        <v>199.32570588235296</v>
      </c>
      <c r="FP60" s="67">
        <f>SUM(FM60:FO60)</f>
        <v>863.74472549019617</v>
      </c>
      <c r="FQ60" s="67">
        <f t="shared" si="187"/>
        <v>2360.7784824002251</v>
      </c>
      <c r="FR60" s="68">
        <f t="shared" si="188"/>
        <v>-743.48848240022517</v>
      </c>
      <c r="FS60" s="209">
        <v>1080.95</v>
      </c>
      <c r="FT60" s="209">
        <v>4023.91</v>
      </c>
      <c r="FU60" s="209">
        <v>0</v>
      </c>
      <c r="FV60" s="209">
        <v>0</v>
      </c>
      <c r="FW60" s="209">
        <v>0</v>
      </c>
      <c r="FX60" s="209">
        <v>0</v>
      </c>
      <c r="FY60" s="209">
        <v>0</v>
      </c>
      <c r="FZ60" s="209">
        <v>6791.67</v>
      </c>
      <c r="GA60" s="209">
        <v>0</v>
      </c>
      <c r="GB60" s="209">
        <v>0</v>
      </c>
      <c r="GC60" s="209">
        <v>8020.11</v>
      </c>
      <c r="GD60" s="178">
        <f t="shared" si="189"/>
        <v>3876.4199999999992</v>
      </c>
      <c r="GE60" s="210">
        <v>774</v>
      </c>
      <c r="GF60" s="181" t="s">
        <v>276</v>
      </c>
      <c r="GG60" s="64">
        <f t="shared" si="190"/>
        <v>11896.529999999999</v>
      </c>
      <c r="GH60" s="209">
        <v>0</v>
      </c>
      <c r="GI60" s="209">
        <v>294.33999999999997</v>
      </c>
      <c r="GJ60" s="209">
        <v>0</v>
      </c>
      <c r="GK60" s="209">
        <v>0</v>
      </c>
      <c r="GL60" s="209">
        <v>0</v>
      </c>
      <c r="GM60" s="209">
        <v>0</v>
      </c>
      <c r="GN60" s="209">
        <v>0</v>
      </c>
      <c r="GO60" s="209">
        <v>1550</v>
      </c>
      <c r="GP60" s="209">
        <v>0</v>
      </c>
      <c r="GQ60" s="209">
        <v>0</v>
      </c>
      <c r="GR60" s="211">
        <f t="shared" si="79"/>
        <v>1844.34</v>
      </c>
      <c r="GS60" s="220">
        <v>514.79999999999995</v>
      </c>
      <c r="GT60" s="65">
        <v>208</v>
      </c>
      <c r="GU60" s="65">
        <f t="shared" si="80"/>
        <v>88.872800649367818</v>
      </c>
      <c r="GV60" s="65">
        <f t="shared" si="81"/>
        <v>114.24626141793969</v>
      </c>
      <c r="GW60" s="65"/>
      <c r="GX60" s="65">
        <v>18.510000000000002</v>
      </c>
      <c r="GY60" s="65">
        <f t="shared" si="83"/>
        <v>184.90588235294118</v>
      </c>
      <c r="GZ60" s="65">
        <v>5</v>
      </c>
      <c r="HA60" s="65">
        <f t="shared" si="147"/>
        <v>358.47794117647061</v>
      </c>
      <c r="HB60" s="65"/>
      <c r="HC60" s="64">
        <f t="shared" si="191"/>
        <v>1492.8128855967193</v>
      </c>
      <c r="HD60" s="66">
        <f t="shared" si="148"/>
        <v>866.92019607843133</v>
      </c>
      <c r="HE60" s="66"/>
      <c r="HF60" s="66">
        <f t="shared" si="84"/>
        <v>260.07605882352937</v>
      </c>
      <c r="HG60" s="67">
        <f t="shared" si="19"/>
        <v>1126.9962549019606</v>
      </c>
      <c r="HH60" s="67">
        <f t="shared" si="20"/>
        <v>2619.8091404986799</v>
      </c>
      <c r="HI60" s="68">
        <f t="shared" si="192"/>
        <v>-775.46914049867996</v>
      </c>
      <c r="HJ60" s="205">
        <v>1344.92</v>
      </c>
      <c r="HK60" s="205">
        <v>4269.37</v>
      </c>
      <c r="HL60" s="205">
        <v>0</v>
      </c>
      <c r="HM60" s="205">
        <v>0</v>
      </c>
      <c r="HN60" s="205">
        <v>0</v>
      </c>
      <c r="HO60" s="205">
        <v>0</v>
      </c>
      <c r="HP60" s="205">
        <v>0</v>
      </c>
      <c r="HQ60" s="205">
        <v>6374.11</v>
      </c>
      <c r="HR60" s="205">
        <v>0</v>
      </c>
      <c r="HS60" s="205">
        <v>0</v>
      </c>
      <c r="HT60" s="205">
        <v>8289.76</v>
      </c>
      <c r="HU60" s="178">
        <f t="shared" si="193"/>
        <v>3698.6399999999994</v>
      </c>
      <c r="HV60" s="206">
        <v>775</v>
      </c>
      <c r="HW60" s="181" t="s">
        <v>276</v>
      </c>
      <c r="HX60" s="64">
        <f t="shared" si="194"/>
        <v>11988.4</v>
      </c>
      <c r="HY60" s="205">
        <v>0</v>
      </c>
      <c r="HZ60" s="205">
        <v>312.3</v>
      </c>
      <c r="IA60" s="205">
        <v>0</v>
      </c>
      <c r="IB60" s="205">
        <v>0</v>
      </c>
      <c r="IC60" s="205">
        <v>0</v>
      </c>
      <c r="ID60" s="205">
        <v>0</v>
      </c>
      <c r="IE60" s="205">
        <v>0</v>
      </c>
      <c r="IF60" s="205">
        <v>1550</v>
      </c>
      <c r="IG60" s="205">
        <v>0</v>
      </c>
      <c r="IH60" s="205">
        <v>0</v>
      </c>
      <c r="II60" s="214">
        <v>1862.3</v>
      </c>
      <c r="IJ60" s="220">
        <v>514.79999999999995</v>
      </c>
      <c r="IK60" s="65">
        <v>208</v>
      </c>
      <c r="IL60" s="65">
        <f t="shared" si="88"/>
        <v>91.829458548014912</v>
      </c>
      <c r="IM60" s="65">
        <f t="shared" si="89"/>
        <v>112.09734150257248</v>
      </c>
      <c r="IN60" s="65"/>
      <c r="IO60" s="65">
        <v>18.510000000000002</v>
      </c>
      <c r="IP60" s="65">
        <f t="shared" si="91"/>
        <v>232.05714285714285</v>
      </c>
      <c r="IQ60" s="65">
        <v>5</v>
      </c>
      <c r="IR60" s="65">
        <f t="shared" si="149"/>
        <v>445.62857142857143</v>
      </c>
      <c r="IS60" s="65"/>
      <c r="IT60" s="64">
        <f t="shared" si="195"/>
        <v>1627.9225143363017</v>
      </c>
      <c r="IU60" s="66">
        <f t="shared" si="150"/>
        <v>538.79476190476191</v>
      </c>
      <c r="IV60" s="66"/>
      <c r="IW60" s="66">
        <f t="shared" si="92"/>
        <v>161.63842857142856</v>
      </c>
      <c r="IX60" s="67">
        <f t="shared" si="196"/>
        <v>700.43319047619048</v>
      </c>
      <c r="IY60" s="67">
        <f t="shared" si="24"/>
        <v>2328.3557048124921</v>
      </c>
      <c r="IZ60" s="68">
        <f t="shared" si="197"/>
        <v>-466.05570481249219</v>
      </c>
      <c r="JA60" s="209">
        <v>1980.08</v>
      </c>
      <c r="JB60" s="209">
        <v>5135.1400000000003</v>
      </c>
      <c r="JC60" s="209">
        <v>0</v>
      </c>
      <c r="JD60" s="209">
        <v>0</v>
      </c>
      <c r="JE60" s="209">
        <v>0</v>
      </c>
      <c r="JF60" s="209">
        <v>0</v>
      </c>
      <c r="JG60" s="209">
        <v>0</v>
      </c>
      <c r="JH60" s="209">
        <v>6347.55</v>
      </c>
      <c r="JI60" s="209">
        <v>0</v>
      </c>
      <c r="JJ60" s="209">
        <v>0</v>
      </c>
      <c r="JK60" s="209">
        <v>10331.32</v>
      </c>
      <c r="JL60" s="178">
        <f t="shared" si="198"/>
        <v>3131.4500000000007</v>
      </c>
      <c r="JM60" s="210">
        <v>798</v>
      </c>
      <c r="JN60" s="181" t="s">
        <v>276</v>
      </c>
      <c r="JO60" s="64">
        <f t="shared" si="199"/>
        <v>13462.77</v>
      </c>
      <c r="JP60" s="209">
        <v>0</v>
      </c>
      <c r="JQ60" s="209">
        <v>375.63</v>
      </c>
      <c r="JR60" s="209">
        <v>0</v>
      </c>
      <c r="JS60" s="209">
        <v>0</v>
      </c>
      <c r="JT60" s="209">
        <v>0</v>
      </c>
      <c r="JU60" s="209">
        <v>0</v>
      </c>
      <c r="JV60" s="209">
        <v>0</v>
      </c>
      <c r="JW60" s="209">
        <v>1550</v>
      </c>
      <c r="JX60" s="209">
        <v>0</v>
      </c>
      <c r="JY60" s="209">
        <v>0</v>
      </c>
      <c r="JZ60" s="211">
        <v>1925.63</v>
      </c>
      <c r="KA60" s="220">
        <v>514.79999999999995</v>
      </c>
      <c r="KB60" s="65">
        <v>208</v>
      </c>
      <c r="KC60" s="65">
        <f t="shared" si="96"/>
        <v>208.38982939087859</v>
      </c>
      <c r="KD60" s="65">
        <f t="shared" si="97"/>
        <v>105.44083447065545</v>
      </c>
      <c r="KE60" s="65"/>
      <c r="KF60" s="65">
        <v>18.510000000000002</v>
      </c>
      <c r="KG60" s="65"/>
      <c r="KH60" s="65">
        <v>5</v>
      </c>
      <c r="KI60" s="65">
        <f t="shared" si="151"/>
        <v>543.39953271028037</v>
      </c>
      <c r="KJ60" s="65"/>
      <c r="KK60" s="64">
        <f t="shared" si="200"/>
        <v>1603.5401965718142</v>
      </c>
      <c r="KL60" s="66">
        <f t="shared" si="152"/>
        <v>497.32093457943921</v>
      </c>
      <c r="KM60" s="66"/>
      <c r="KN60" s="66">
        <f t="shared" si="99"/>
        <v>149.19628037383177</v>
      </c>
      <c r="KO60" s="67">
        <f t="shared" si="27"/>
        <v>646.51721495327092</v>
      </c>
      <c r="KP60" s="67">
        <f t="shared" si="28"/>
        <v>2250.0574115250852</v>
      </c>
      <c r="KQ60" s="68">
        <f t="shared" si="201"/>
        <v>-324.42741152508506</v>
      </c>
      <c r="KR60" s="209">
        <v>1908.07</v>
      </c>
      <c r="KS60" s="209">
        <v>3879.25</v>
      </c>
      <c r="KT60" s="209">
        <v>0</v>
      </c>
      <c r="KU60" s="209">
        <v>0</v>
      </c>
      <c r="KV60" s="209">
        <v>0</v>
      </c>
      <c r="KW60" s="209">
        <v>0</v>
      </c>
      <c r="KX60" s="209">
        <v>0</v>
      </c>
      <c r="KY60" s="209">
        <v>5853.65</v>
      </c>
      <c r="KZ60" s="209">
        <v>0</v>
      </c>
      <c r="LA60" s="209">
        <v>0</v>
      </c>
      <c r="LB60" s="209">
        <v>8285.23</v>
      </c>
      <c r="LC60" s="178">
        <f t="shared" si="202"/>
        <v>3355.74</v>
      </c>
      <c r="LD60" s="210">
        <v>788</v>
      </c>
      <c r="LE60" s="181" t="s">
        <v>276</v>
      </c>
      <c r="LF60" s="64">
        <f t="shared" si="203"/>
        <v>11640.97</v>
      </c>
      <c r="LG60" s="209">
        <v>0</v>
      </c>
      <c r="LH60" s="209">
        <v>283.76</v>
      </c>
      <c r="LI60" s="209">
        <v>0</v>
      </c>
      <c r="LJ60" s="209">
        <v>0</v>
      </c>
      <c r="LK60" s="209">
        <v>0</v>
      </c>
      <c r="LL60" s="209">
        <v>0</v>
      </c>
      <c r="LM60" s="209">
        <v>0</v>
      </c>
      <c r="LN60" s="209">
        <v>1550</v>
      </c>
      <c r="LO60" s="209">
        <v>0</v>
      </c>
      <c r="LP60" s="209">
        <v>0</v>
      </c>
      <c r="LQ60" s="211">
        <f t="shared" si="102"/>
        <v>1833.76</v>
      </c>
      <c r="LR60" s="234">
        <v>573.49</v>
      </c>
      <c r="LS60" s="65">
        <v>208</v>
      </c>
      <c r="LT60" s="65">
        <f t="shared" si="103"/>
        <v>84.468979483654195</v>
      </c>
      <c r="LU60" s="65">
        <f t="shared" si="104"/>
        <v>99.90756591461043</v>
      </c>
      <c r="LV60" s="65"/>
      <c r="LW60" s="65">
        <v>18.510000000000002</v>
      </c>
      <c r="LX60" s="65"/>
      <c r="LY60" s="65">
        <v>5</v>
      </c>
      <c r="LZ60" s="65">
        <f t="shared" si="153"/>
        <v>508.03738317757012</v>
      </c>
      <c r="MA60" s="65"/>
      <c r="MB60" s="64">
        <f t="shared" si="30"/>
        <v>1497.4139285758347</v>
      </c>
      <c r="MC60" s="66">
        <f t="shared" si="154"/>
        <v>593.54906542056074</v>
      </c>
      <c r="MD60" s="66"/>
      <c r="ME60" s="66">
        <f t="shared" si="106"/>
        <v>178.06471962616823</v>
      </c>
      <c r="MF60" s="67">
        <f t="shared" si="31"/>
        <v>771.61378504672894</v>
      </c>
      <c r="MG60" s="67">
        <f t="shared" si="32"/>
        <v>2269.0277136225636</v>
      </c>
      <c r="MH60" s="68">
        <f t="shared" si="33"/>
        <v>-435.26771362256363</v>
      </c>
      <c r="MI60" s="209">
        <v>1007.78</v>
      </c>
      <c r="MJ60" s="209">
        <v>2338.4499999999998</v>
      </c>
      <c r="MK60" s="209">
        <v>0</v>
      </c>
      <c r="ML60" s="209">
        <v>0</v>
      </c>
      <c r="MM60" s="209">
        <v>0</v>
      </c>
      <c r="MN60" s="209">
        <v>0</v>
      </c>
      <c r="MO60" s="209">
        <v>0</v>
      </c>
      <c r="MP60" s="209">
        <v>3304.8</v>
      </c>
      <c r="MQ60" s="209">
        <v>0</v>
      </c>
      <c r="MR60" s="209">
        <v>0</v>
      </c>
      <c r="MS60" s="209">
        <v>4795.96</v>
      </c>
      <c r="MT60" s="178">
        <f t="shared" si="217"/>
        <v>1855.0699999999997</v>
      </c>
      <c r="MU60" s="210">
        <v>375</v>
      </c>
      <c r="MV60" s="181" t="s">
        <v>276</v>
      </c>
      <c r="MW60" s="64">
        <f t="shared" si="204"/>
        <v>6651.03</v>
      </c>
      <c r="MX60" s="209">
        <v>0</v>
      </c>
      <c r="MY60" s="209">
        <v>171.05</v>
      </c>
      <c r="MZ60" s="209">
        <v>0</v>
      </c>
      <c r="NA60" s="209">
        <v>0</v>
      </c>
      <c r="NB60" s="209">
        <v>0</v>
      </c>
      <c r="NC60" s="209">
        <v>0</v>
      </c>
      <c r="ND60" s="209">
        <v>0</v>
      </c>
      <c r="NE60" s="209">
        <v>1550</v>
      </c>
      <c r="NF60" s="209">
        <v>0</v>
      </c>
      <c r="NG60" s="209">
        <v>0</v>
      </c>
      <c r="NH60" s="211">
        <f t="shared" si="109"/>
        <v>1721.05</v>
      </c>
      <c r="NI60" s="228">
        <v>573.49</v>
      </c>
      <c r="NJ60" s="245">
        <v>214</v>
      </c>
      <c r="NK60" s="65">
        <f t="shared" si="110"/>
        <v>0</v>
      </c>
      <c r="NL60" s="65">
        <f t="shared" si="111"/>
        <v>44.805611617058702</v>
      </c>
      <c r="NM60" s="65"/>
      <c r="NN60" s="65">
        <v>18.510000000000002</v>
      </c>
      <c r="NO60" s="65"/>
      <c r="NP60" s="65">
        <v>5</v>
      </c>
      <c r="NQ60" s="65">
        <f t="shared" si="155"/>
        <v>469.67889908256882</v>
      </c>
      <c r="NR60" s="65"/>
      <c r="NS60" s="64">
        <f t="shared" si="205"/>
        <v>1325.4845106996277</v>
      </c>
      <c r="NT60" s="66">
        <f t="shared" si="113"/>
        <v>723.04816513761466</v>
      </c>
      <c r="NU60" s="66"/>
      <c r="NV60" s="66">
        <f t="shared" si="114"/>
        <v>216.9144495412844</v>
      </c>
      <c r="NW60" s="67">
        <f t="shared" si="35"/>
        <v>939.96261467889906</v>
      </c>
      <c r="NX60" s="67">
        <f t="shared" si="36"/>
        <v>2265.4471253785268</v>
      </c>
      <c r="NY60" s="68">
        <f t="shared" si="206"/>
        <v>-544.39712537852688</v>
      </c>
      <c r="NZ60" s="209">
        <v>1361.93</v>
      </c>
      <c r="OA60" s="209">
        <v>3474.2</v>
      </c>
      <c r="OB60" s="209">
        <v>0</v>
      </c>
      <c r="OC60" s="209">
        <v>0</v>
      </c>
      <c r="OD60" s="209">
        <v>0</v>
      </c>
      <c r="OE60" s="209">
        <v>0</v>
      </c>
      <c r="OF60" s="209">
        <v>0</v>
      </c>
      <c r="OG60" s="209">
        <v>5890.67</v>
      </c>
      <c r="OH60" s="209">
        <v>0</v>
      </c>
      <c r="OI60" s="209">
        <v>0</v>
      </c>
      <c r="OJ60" s="209">
        <v>7210.57</v>
      </c>
      <c r="OK60" s="178">
        <f t="shared" si="115"/>
        <v>3516.2299999999996</v>
      </c>
      <c r="OL60" s="210">
        <v>606</v>
      </c>
      <c r="OM60" s="181" t="s">
        <v>276</v>
      </c>
      <c r="ON60" s="64">
        <f t="shared" si="207"/>
        <v>10726.8</v>
      </c>
      <c r="OO60" s="209">
        <v>0</v>
      </c>
      <c r="OP60" s="209">
        <v>254.13</v>
      </c>
      <c r="OQ60" s="209">
        <v>0</v>
      </c>
      <c r="OR60" s="209">
        <v>0</v>
      </c>
      <c r="OS60" s="209">
        <v>0</v>
      </c>
      <c r="OT60" s="209">
        <v>0</v>
      </c>
      <c r="OU60" s="209">
        <v>0</v>
      </c>
      <c r="OV60" s="209">
        <v>1550</v>
      </c>
      <c r="OW60" s="209">
        <v>0</v>
      </c>
      <c r="OX60" s="209">
        <v>0</v>
      </c>
      <c r="OY60" s="211">
        <v>1804.13</v>
      </c>
      <c r="OZ60" s="228">
        <v>573.49</v>
      </c>
      <c r="PA60" s="245">
        <v>214</v>
      </c>
      <c r="PB60" s="65">
        <f t="shared" si="118"/>
        <v>155.91603570466825</v>
      </c>
      <c r="PC60" s="65">
        <f t="shared" si="119"/>
        <v>103.09939243590328</v>
      </c>
      <c r="PD60" s="65"/>
      <c r="PE60" s="65">
        <v>18.510000000000002</v>
      </c>
      <c r="PF60" s="65">
        <f t="shared" si="121"/>
        <v>32.880000000000003</v>
      </c>
      <c r="PG60" s="65">
        <v>5</v>
      </c>
      <c r="PH60" s="65">
        <f t="shared" si="156"/>
        <v>495.2049090909091</v>
      </c>
      <c r="PI60" s="65"/>
      <c r="PJ60" s="64">
        <f t="shared" si="38"/>
        <v>1598.1003372314808</v>
      </c>
      <c r="PK60" s="66">
        <f t="shared" si="157"/>
        <v>643.25572727272731</v>
      </c>
      <c r="PL60" s="66"/>
      <c r="PM60" s="66">
        <f t="shared" si="122"/>
        <v>192.9767181818182</v>
      </c>
      <c r="PN60" s="67">
        <f t="shared" si="39"/>
        <v>836.23244545454554</v>
      </c>
      <c r="PO60" s="67">
        <f t="shared" si="40"/>
        <v>2434.3327826860263</v>
      </c>
      <c r="PP60" s="68">
        <f t="shared" si="41"/>
        <v>-630.20278268602624</v>
      </c>
      <c r="PQ60" s="209">
        <v>1669.9</v>
      </c>
      <c r="PR60" s="209">
        <v>3826.5</v>
      </c>
      <c r="PS60" s="209">
        <v>0</v>
      </c>
      <c r="PT60" s="209">
        <v>0</v>
      </c>
      <c r="PU60" s="209">
        <v>0</v>
      </c>
      <c r="PV60" s="209">
        <v>0</v>
      </c>
      <c r="PW60" s="209">
        <v>0</v>
      </c>
      <c r="PX60" s="209">
        <v>4256.51</v>
      </c>
      <c r="PY60" s="209">
        <v>0</v>
      </c>
      <c r="PZ60" s="209">
        <v>0</v>
      </c>
      <c r="QA60" s="209">
        <v>6735.36</v>
      </c>
      <c r="QB60" s="178">
        <f t="shared" si="208"/>
        <v>3017.55</v>
      </c>
      <c r="QC60" s="210">
        <v>616</v>
      </c>
      <c r="QD60" s="181" t="s">
        <v>276</v>
      </c>
      <c r="QE60" s="64">
        <f t="shared" si="209"/>
        <v>9752.91</v>
      </c>
      <c r="QF60" s="209">
        <v>0</v>
      </c>
      <c r="QG60" s="209">
        <v>279.89999999999998</v>
      </c>
      <c r="QH60" s="209">
        <v>0</v>
      </c>
      <c r="QI60" s="209">
        <v>0</v>
      </c>
      <c r="QJ60" s="209">
        <v>0</v>
      </c>
      <c r="QK60" s="209">
        <v>0</v>
      </c>
      <c r="QL60" s="209">
        <v>0</v>
      </c>
      <c r="QM60" s="209">
        <v>1550</v>
      </c>
      <c r="QN60" s="209">
        <v>0</v>
      </c>
      <c r="QO60" s="209">
        <v>0</v>
      </c>
      <c r="QP60" s="211">
        <f t="shared" si="125"/>
        <v>1829.9</v>
      </c>
      <c r="QQ60" s="65">
        <v>514.79999999999995</v>
      </c>
      <c r="QR60" s="245">
        <v>214</v>
      </c>
      <c r="QS60" s="65">
        <f t="shared" si="126"/>
        <v>79.174196668115741</v>
      </c>
      <c r="QT60" s="65">
        <f t="shared" si="127"/>
        <v>55.062577400219084</v>
      </c>
      <c r="QU60" s="65"/>
      <c r="QV60" s="65">
        <v>18.510000000000002</v>
      </c>
      <c r="QW60" s="65">
        <f t="shared" si="129"/>
        <v>18.861818181818183</v>
      </c>
      <c r="QX60" s="65">
        <v>5</v>
      </c>
      <c r="QY60" s="65">
        <f t="shared" si="158"/>
        <v>428.14772727272725</v>
      </c>
      <c r="QZ60" s="65"/>
      <c r="RA60" s="64">
        <f t="shared" si="210"/>
        <v>1333.5563195228801</v>
      </c>
      <c r="RB60" s="66">
        <f t="shared" si="130"/>
        <v>619.2640909090909</v>
      </c>
      <c r="RC60" s="66"/>
      <c r="RD60" s="66">
        <f t="shared" si="131"/>
        <v>185.77922727272727</v>
      </c>
      <c r="RE60" s="67">
        <f t="shared" si="43"/>
        <v>805.04331818181822</v>
      </c>
      <c r="RF60" s="67">
        <f t="shared" si="44"/>
        <v>2138.5996377046986</v>
      </c>
      <c r="RG60" s="68">
        <f t="shared" si="45"/>
        <v>-308.69963770469849</v>
      </c>
      <c r="RH60" s="205">
        <v>1787.49</v>
      </c>
      <c r="RI60" s="205">
        <v>3800.63</v>
      </c>
      <c r="RJ60" s="205">
        <v>0</v>
      </c>
      <c r="RK60" s="205">
        <v>0</v>
      </c>
      <c r="RL60" s="205">
        <v>0</v>
      </c>
      <c r="RM60" s="205">
        <v>0</v>
      </c>
      <c r="RN60" s="205">
        <v>0</v>
      </c>
      <c r="RO60" s="205">
        <v>6198.08</v>
      </c>
      <c r="RP60" s="205">
        <v>0</v>
      </c>
      <c r="RQ60" s="205">
        <v>0</v>
      </c>
      <c r="RR60" s="205">
        <v>8199.51</v>
      </c>
      <c r="RS60" s="178">
        <f t="shared" si="211"/>
        <v>3586.6900000000005</v>
      </c>
      <c r="RT60" s="206">
        <v>630</v>
      </c>
      <c r="RU60" s="181" t="s">
        <v>276</v>
      </c>
      <c r="RV60" s="64">
        <f t="shared" si="212"/>
        <v>11786.2</v>
      </c>
      <c r="RW60" s="209">
        <v>0</v>
      </c>
      <c r="RX60" s="209">
        <v>278.01</v>
      </c>
      <c r="RY60" s="209">
        <v>0</v>
      </c>
      <c r="RZ60" s="209">
        <v>0</v>
      </c>
      <c r="SA60" s="209">
        <v>0</v>
      </c>
      <c r="SB60" s="209">
        <v>0</v>
      </c>
      <c r="SC60" s="209">
        <v>0</v>
      </c>
      <c r="SD60" s="209">
        <v>1550</v>
      </c>
      <c r="SE60" s="209">
        <v>0</v>
      </c>
      <c r="SF60" s="209">
        <v>0</v>
      </c>
      <c r="SG60" s="211">
        <v>1828.01</v>
      </c>
      <c r="SH60" s="65">
        <v>514.79999999999995</v>
      </c>
      <c r="SI60" s="255"/>
      <c r="SJ60" s="65">
        <f t="shared" si="134"/>
        <v>80.57581440107181</v>
      </c>
      <c r="SK60" s="65">
        <f t="shared" si="135"/>
        <v>77.312071745966151</v>
      </c>
      <c r="SL60" s="65"/>
      <c r="SM60" s="65">
        <v>18.510000000000002</v>
      </c>
      <c r="SN60" s="65">
        <f t="shared" si="137"/>
        <v>495.92920353982299</v>
      </c>
      <c r="SO60" s="65">
        <v>5</v>
      </c>
      <c r="SP60" s="65">
        <f t="shared" si="159"/>
        <v>428.52876106194691</v>
      </c>
      <c r="SQ60" s="65"/>
      <c r="SR60" s="64">
        <f>SUM(SH60:SQ60)</f>
        <v>1620.6558507488078</v>
      </c>
      <c r="SS60" s="66">
        <f t="shared" si="160"/>
        <v>596.28469026548669</v>
      </c>
      <c r="ST60" s="66"/>
      <c r="SU60" s="66">
        <f t="shared" si="138"/>
        <v>178.885407079646</v>
      </c>
      <c r="SV60" s="67">
        <f>SUM(SS60:SU60)</f>
        <v>775.17009734513272</v>
      </c>
      <c r="SW60" s="67">
        <f t="shared" si="48"/>
        <v>2395.8259480939405</v>
      </c>
      <c r="SX60" s="68">
        <f t="shared" si="49"/>
        <v>-567.81594809394051</v>
      </c>
      <c r="SY60" s="64">
        <f t="shared" si="139"/>
        <v>129534.5</v>
      </c>
      <c r="SZ60" s="211">
        <f t="shared" si="140"/>
        <v>21060.049999999996</v>
      </c>
      <c r="TA60" s="67">
        <f t="shared" si="141"/>
        <v>27550.694828917061</v>
      </c>
      <c r="TB60" s="68">
        <f t="shared" si="142"/>
        <v>-6490.6448289170658</v>
      </c>
      <c r="TC60" s="264"/>
      <c r="TD60" s="265"/>
      <c r="TE60" s="265" t="s">
        <v>506</v>
      </c>
    </row>
    <row r="61" spans="1:526">
      <c r="A61" s="173" t="s">
        <v>36</v>
      </c>
      <c r="B61" s="175" t="s">
        <v>193</v>
      </c>
      <c r="C61" s="181" t="s">
        <v>276</v>
      </c>
      <c r="D61" s="176">
        <v>9441.1</v>
      </c>
      <c r="E61" s="176">
        <v>7173.4</v>
      </c>
      <c r="F61" s="176">
        <v>18984.669999999998</v>
      </c>
      <c r="G61" s="176">
        <v>40</v>
      </c>
      <c r="H61" s="176">
        <v>0</v>
      </c>
      <c r="I61" s="176">
        <v>0</v>
      </c>
      <c r="J61" s="176">
        <v>0</v>
      </c>
      <c r="K61" s="176">
        <v>0</v>
      </c>
      <c r="L61" s="176">
        <v>0</v>
      </c>
      <c r="M61" s="176">
        <v>0</v>
      </c>
      <c r="N61" s="178">
        <v>27114.43</v>
      </c>
      <c r="O61" s="178">
        <f t="shared" si="161"/>
        <v>8524.739999999998</v>
      </c>
      <c r="P61" s="181">
        <v>2076</v>
      </c>
      <c r="Q61" s="64">
        <f t="shared" si="220"/>
        <v>35639.17</v>
      </c>
      <c r="R61" s="178">
        <v>785.87</v>
      </c>
      <c r="S61" s="178">
        <v>524.72</v>
      </c>
      <c r="T61" s="178">
        <v>1212.75</v>
      </c>
      <c r="U61" s="178">
        <v>1.68</v>
      </c>
      <c r="V61" s="178">
        <v>0</v>
      </c>
      <c r="W61" s="178">
        <v>0</v>
      </c>
      <c r="X61" s="178">
        <v>0</v>
      </c>
      <c r="Y61" s="178">
        <v>0</v>
      </c>
      <c r="Z61" s="178">
        <v>0</v>
      </c>
      <c r="AA61" s="178">
        <v>0</v>
      </c>
      <c r="AB61" s="64">
        <f t="shared" si="50"/>
        <v>2525.02</v>
      </c>
      <c r="AC61" s="65">
        <v>489.80100000000004</v>
      </c>
      <c r="AD61" s="65"/>
      <c r="AE61" s="65">
        <f t="shared" si="51"/>
        <v>294.80971851691413</v>
      </c>
      <c r="AF61" s="65">
        <f t="shared" si="177"/>
        <v>228.580802190783</v>
      </c>
      <c r="AG61" s="65"/>
      <c r="AH61" s="65">
        <v>18.510000000000002</v>
      </c>
      <c r="AI61" s="65"/>
      <c r="AJ61" s="65">
        <v>5</v>
      </c>
      <c r="AK61" s="65">
        <f t="shared" si="178"/>
        <v>411.38684210526316</v>
      </c>
      <c r="AL61" s="65"/>
      <c r="AM61" s="64">
        <f t="shared" si="2"/>
        <v>1448.0883628129604</v>
      </c>
      <c r="AN61" s="66">
        <f t="shared" si="179"/>
        <v>645.10084210526315</v>
      </c>
      <c r="AO61" s="66">
        <v>46.73</v>
      </c>
      <c r="AP61" s="66">
        <f t="shared" si="54"/>
        <v>207.54925263157895</v>
      </c>
      <c r="AQ61" s="67">
        <f t="shared" si="3"/>
        <v>899.38009473684212</v>
      </c>
      <c r="AR61" s="67">
        <f t="shared" si="4"/>
        <v>2347.4684575498027</v>
      </c>
      <c r="AS61" s="68">
        <f t="shared" si="5"/>
        <v>177.5515424501973</v>
      </c>
      <c r="AT61" s="205">
        <v>9017.2800000000007</v>
      </c>
      <c r="AU61" s="205">
        <v>7526.03</v>
      </c>
      <c r="AV61" s="205">
        <v>19987.82</v>
      </c>
      <c r="AW61" s="205">
        <v>15</v>
      </c>
      <c r="AX61" s="207">
        <v>0</v>
      </c>
      <c r="AY61" s="207">
        <v>0</v>
      </c>
      <c r="AZ61" s="207">
        <v>0</v>
      </c>
      <c r="BA61" s="207">
        <v>0</v>
      </c>
      <c r="BB61" s="207">
        <v>0</v>
      </c>
      <c r="BC61" s="207">
        <v>0</v>
      </c>
      <c r="BD61" s="209">
        <v>25039.16</v>
      </c>
      <c r="BE61" s="178">
        <f t="shared" si="162"/>
        <v>11506.970000000005</v>
      </c>
      <c r="BF61" s="208">
        <v>2051</v>
      </c>
      <c r="BG61" s="181" t="s">
        <v>276</v>
      </c>
      <c r="BH61" s="64">
        <f t="shared" si="56"/>
        <v>36546.130000000005</v>
      </c>
      <c r="BI61" s="205">
        <v>750.58</v>
      </c>
      <c r="BJ61" s="205">
        <v>550.51</v>
      </c>
      <c r="BK61" s="205">
        <v>1276.78</v>
      </c>
      <c r="BL61" s="205">
        <v>0.63</v>
      </c>
      <c r="BM61" s="205">
        <v>0</v>
      </c>
      <c r="BN61" s="205">
        <v>0</v>
      </c>
      <c r="BO61" s="205">
        <v>0</v>
      </c>
      <c r="BP61" s="205">
        <v>0</v>
      </c>
      <c r="BQ61" s="205">
        <v>0</v>
      </c>
      <c r="BR61" s="205">
        <v>0</v>
      </c>
      <c r="BS61" s="64">
        <f t="shared" si="57"/>
        <v>2578.5</v>
      </c>
      <c r="BT61" s="65">
        <v>489.80100000000004</v>
      </c>
      <c r="BU61" s="65"/>
      <c r="BV61" s="65">
        <f t="shared" si="58"/>
        <v>274.62237650387817</v>
      </c>
      <c r="BW61" s="65">
        <f t="shared" si="59"/>
        <v>260.24119593943749</v>
      </c>
      <c r="BX61" s="65"/>
      <c r="BY61" s="65">
        <v>18.510000000000002</v>
      </c>
      <c r="BZ61" s="65"/>
      <c r="CA61" s="65">
        <v>5</v>
      </c>
      <c r="CB61" s="65">
        <f t="shared" si="180"/>
        <v>391.015625</v>
      </c>
      <c r="CC61" s="65"/>
      <c r="CD61" s="64">
        <f t="shared" si="6"/>
        <v>1439.1901974433156</v>
      </c>
      <c r="CE61" s="66">
        <f t="shared" si="61"/>
        <v>665.21208333333334</v>
      </c>
      <c r="CF61" s="66"/>
      <c r="CG61" s="66">
        <f t="shared" si="62"/>
        <v>199.563625</v>
      </c>
      <c r="CH61" s="67">
        <f>SUM(CE61:CG61)</f>
        <v>864.77570833333334</v>
      </c>
      <c r="CI61" s="67">
        <f t="shared" si="8"/>
        <v>2303.9659057766489</v>
      </c>
      <c r="CJ61" s="68">
        <f t="shared" si="9"/>
        <v>274.53409422335108</v>
      </c>
      <c r="CK61" s="209">
        <v>10529.7</v>
      </c>
      <c r="CL61" s="209">
        <v>7870.38</v>
      </c>
      <c r="CM61" s="209">
        <v>18577.25</v>
      </c>
      <c r="CN61" s="209">
        <v>0</v>
      </c>
      <c r="CO61" s="209">
        <v>0</v>
      </c>
      <c r="CP61" s="209">
        <v>0</v>
      </c>
      <c r="CQ61" s="209">
        <v>0</v>
      </c>
      <c r="CR61" s="209">
        <v>0</v>
      </c>
      <c r="CS61" s="209">
        <v>0</v>
      </c>
      <c r="CT61" s="207">
        <v>0</v>
      </c>
      <c r="CU61" s="209">
        <v>25535.29</v>
      </c>
      <c r="CV61" s="178">
        <f t="shared" si="181"/>
        <v>11442.04</v>
      </c>
      <c r="CW61" s="210">
        <v>2050</v>
      </c>
      <c r="CX61" s="181" t="s">
        <v>276</v>
      </c>
      <c r="CY61" s="64">
        <f t="shared" si="182"/>
        <v>36977.33</v>
      </c>
      <c r="CZ61" s="209">
        <v>876.48</v>
      </c>
      <c r="DA61" s="209">
        <v>575.70000000000005</v>
      </c>
      <c r="DB61" s="209">
        <v>1186.32</v>
      </c>
      <c r="DC61" s="209">
        <v>0</v>
      </c>
      <c r="DD61" s="209">
        <v>0</v>
      </c>
      <c r="DE61" s="209">
        <v>0</v>
      </c>
      <c r="DF61" s="209">
        <v>0</v>
      </c>
      <c r="DG61" s="209">
        <v>0</v>
      </c>
      <c r="DH61" s="209">
        <v>0</v>
      </c>
      <c r="DI61" s="209">
        <v>0</v>
      </c>
      <c r="DJ61" s="211">
        <f t="shared" si="215"/>
        <v>2638.5</v>
      </c>
      <c r="DK61" s="65">
        <v>489.80100000000004</v>
      </c>
      <c r="DL61" s="65"/>
      <c r="DM61" s="65">
        <f t="shared" si="66"/>
        <v>277.60428984017472</v>
      </c>
      <c r="DN61" s="65">
        <f t="shared" si="67"/>
        <v>325.48433571613117</v>
      </c>
      <c r="DO61" s="65"/>
      <c r="DP61" s="65">
        <v>18.510000000000002</v>
      </c>
      <c r="DQ61" s="65"/>
      <c r="DR61" s="65">
        <v>5</v>
      </c>
      <c r="DS61" s="65">
        <f t="shared" si="216"/>
        <v>428.469696969697</v>
      </c>
      <c r="DT61" s="65"/>
      <c r="DU61" s="64">
        <f t="shared" si="10"/>
        <v>1544.8693225260029</v>
      </c>
      <c r="DV61" s="66">
        <f t="shared" si="144"/>
        <v>596.35070707070713</v>
      </c>
      <c r="DW61" s="66"/>
      <c r="DX61" s="66">
        <f t="shared" si="68"/>
        <v>178.90521212121214</v>
      </c>
      <c r="DY61" s="67">
        <f t="shared" si="11"/>
        <v>775.25591919191925</v>
      </c>
      <c r="DZ61" s="67">
        <f t="shared" si="12"/>
        <v>2320.1252417179221</v>
      </c>
      <c r="EA61" s="68">
        <f t="shared" si="183"/>
        <v>318.37475828207789</v>
      </c>
      <c r="EB61" s="209">
        <v>10769.97</v>
      </c>
      <c r="EC61" s="209">
        <v>8343.4</v>
      </c>
      <c r="ED61" s="209">
        <v>21595.84</v>
      </c>
      <c r="EE61" s="209">
        <v>35</v>
      </c>
      <c r="EF61" s="209">
        <v>0</v>
      </c>
      <c r="EG61" s="209">
        <v>0</v>
      </c>
      <c r="EH61" s="209">
        <v>0</v>
      </c>
      <c r="EI61" s="209">
        <v>0</v>
      </c>
      <c r="EJ61" s="209">
        <v>0</v>
      </c>
      <c r="EK61" s="209">
        <v>0</v>
      </c>
      <c r="EL61" s="209">
        <v>29631.55</v>
      </c>
      <c r="EM61" s="178">
        <f t="shared" si="184"/>
        <v>11112.66</v>
      </c>
      <c r="EN61" s="210">
        <v>2337</v>
      </c>
      <c r="EO61" s="181" t="s">
        <v>276</v>
      </c>
      <c r="EP61" s="212">
        <f t="shared" si="70"/>
        <v>40744.21</v>
      </c>
      <c r="EQ61" s="209">
        <v>896.48</v>
      </c>
      <c r="ER61" s="209">
        <v>610.29999999999995</v>
      </c>
      <c r="ES61" s="209">
        <v>1379.44</v>
      </c>
      <c r="ET61" s="209">
        <v>1.47</v>
      </c>
      <c r="EU61" s="209">
        <v>0</v>
      </c>
      <c r="EV61" s="209">
        <v>0</v>
      </c>
      <c r="EW61" s="209">
        <v>0</v>
      </c>
      <c r="EX61" s="209">
        <v>0</v>
      </c>
      <c r="EY61" s="209">
        <v>0</v>
      </c>
      <c r="EZ61" s="209">
        <v>0</v>
      </c>
      <c r="FA61" s="64">
        <f t="shared" si="185"/>
        <v>2887.69</v>
      </c>
      <c r="FB61" s="65">
        <v>489.80100000000004</v>
      </c>
      <c r="FC61" s="65"/>
      <c r="FD61" s="65">
        <f t="shared" si="72"/>
        <v>330.74886864966601</v>
      </c>
      <c r="FE61" s="65">
        <f t="shared" si="73"/>
        <v>288.66515226759935</v>
      </c>
      <c r="FF61" s="65"/>
      <c r="FG61" s="65">
        <v>18.510000000000002</v>
      </c>
      <c r="FH61" s="65">
        <f t="shared" si="75"/>
        <v>140.93333333333334</v>
      </c>
      <c r="FI61" s="65">
        <v>5</v>
      </c>
      <c r="FJ61" s="65">
        <f t="shared" si="145"/>
        <v>424.68019607843132</v>
      </c>
      <c r="FK61" s="65"/>
      <c r="FL61" s="64">
        <f t="shared" si="14"/>
        <v>1698.3385503290301</v>
      </c>
      <c r="FM61" s="66">
        <f t="shared" si="146"/>
        <v>664.41901960784321</v>
      </c>
      <c r="FN61" s="66"/>
      <c r="FO61" s="66">
        <f t="shared" si="76"/>
        <v>199.32570588235296</v>
      </c>
      <c r="FP61" s="67">
        <f>SUM(FM61:FO61)</f>
        <v>863.74472549019617</v>
      </c>
      <c r="FQ61" s="67">
        <f t="shared" si="187"/>
        <v>2562.0832758192264</v>
      </c>
      <c r="FR61" s="68">
        <f t="shared" si="188"/>
        <v>325.60672418077365</v>
      </c>
      <c r="FS61" s="209">
        <v>11375.11</v>
      </c>
      <c r="FT61" s="209">
        <v>11129.52</v>
      </c>
      <c r="FU61" s="209">
        <v>21878.82</v>
      </c>
      <c r="FV61" s="209">
        <v>60</v>
      </c>
      <c r="FW61" s="209">
        <v>0</v>
      </c>
      <c r="FX61" s="209">
        <v>0</v>
      </c>
      <c r="FY61" s="209">
        <v>0</v>
      </c>
      <c r="FZ61" s="209">
        <v>0</v>
      </c>
      <c r="GA61" s="209">
        <v>0</v>
      </c>
      <c r="GB61" s="209">
        <v>0</v>
      </c>
      <c r="GC61" s="209">
        <v>32144.560000000001</v>
      </c>
      <c r="GD61" s="178">
        <f t="shared" si="189"/>
        <v>12298.889999999996</v>
      </c>
      <c r="GE61" s="210">
        <v>2492</v>
      </c>
      <c r="GF61" s="181" t="s">
        <v>276</v>
      </c>
      <c r="GG61" s="64">
        <f t="shared" si="190"/>
        <v>44443.45</v>
      </c>
      <c r="GH61" s="209">
        <v>946.86</v>
      </c>
      <c r="GI61" s="209">
        <v>814.1</v>
      </c>
      <c r="GJ61" s="209">
        <v>1396.41</v>
      </c>
      <c r="GK61" s="209">
        <v>2.52</v>
      </c>
      <c r="GL61" s="209">
        <v>0</v>
      </c>
      <c r="GM61" s="209">
        <v>0</v>
      </c>
      <c r="GN61" s="209">
        <v>0</v>
      </c>
      <c r="GO61" s="209">
        <v>0</v>
      </c>
      <c r="GP61" s="209">
        <v>0</v>
      </c>
      <c r="GQ61" s="209">
        <v>0</v>
      </c>
      <c r="GR61" s="211">
        <f t="shared" si="79"/>
        <v>3159.89</v>
      </c>
      <c r="GS61" s="65">
        <v>489.80100000000004</v>
      </c>
      <c r="GT61" s="65"/>
      <c r="GU61" s="65">
        <f t="shared" si="80"/>
        <v>356.20173200138692</v>
      </c>
      <c r="GV61" s="65">
        <f t="shared" si="81"/>
        <v>362.47419064252176</v>
      </c>
      <c r="GW61" s="65"/>
      <c r="GX61" s="65">
        <v>18.510000000000002</v>
      </c>
      <c r="GY61" s="65">
        <f t="shared" si="83"/>
        <v>184.90588235294118</v>
      </c>
      <c r="GZ61" s="65">
        <v>5</v>
      </c>
      <c r="HA61" s="65">
        <f t="shared" si="147"/>
        <v>358.47794117647061</v>
      </c>
      <c r="HB61" s="65"/>
      <c r="HC61" s="64">
        <f t="shared" si="191"/>
        <v>1775.3707461733206</v>
      </c>
      <c r="HD61" s="66">
        <f t="shared" si="148"/>
        <v>866.92019607843133</v>
      </c>
      <c r="HE61" s="66"/>
      <c r="HF61" s="66">
        <f t="shared" si="84"/>
        <v>260.07605882352937</v>
      </c>
      <c r="HG61" s="67">
        <f t="shared" si="19"/>
        <v>1126.9962549019606</v>
      </c>
      <c r="HH61" s="67">
        <f t="shared" si="20"/>
        <v>2902.3670010752812</v>
      </c>
      <c r="HI61" s="68">
        <f t="shared" si="192"/>
        <v>257.52299892471865</v>
      </c>
      <c r="HJ61" s="205">
        <v>20696.900000000001</v>
      </c>
      <c r="HK61" s="205">
        <v>12568.37</v>
      </c>
      <c r="HL61" s="205">
        <v>31111.97</v>
      </c>
      <c r="HM61" s="205">
        <v>20</v>
      </c>
      <c r="HN61" s="205">
        <v>0</v>
      </c>
      <c r="HO61" s="205">
        <v>0</v>
      </c>
      <c r="HP61" s="205">
        <v>0</v>
      </c>
      <c r="HQ61" s="205">
        <v>0</v>
      </c>
      <c r="HR61" s="205">
        <v>0</v>
      </c>
      <c r="HS61" s="205">
        <v>72.8</v>
      </c>
      <c r="HT61" s="205">
        <v>48922.64</v>
      </c>
      <c r="HU61" s="178">
        <f t="shared" si="193"/>
        <v>15547.400000000009</v>
      </c>
      <c r="HV61" s="206">
        <v>3380</v>
      </c>
      <c r="HW61" s="181" t="s">
        <v>276</v>
      </c>
      <c r="HX61" s="64">
        <f t="shared" si="194"/>
        <v>64470.040000000008</v>
      </c>
      <c r="HY61" s="205">
        <v>1722.8</v>
      </c>
      <c r="HZ61" s="205">
        <v>919.35</v>
      </c>
      <c r="IA61" s="205">
        <v>1987.13</v>
      </c>
      <c r="IB61" s="205">
        <v>0.84</v>
      </c>
      <c r="IC61" s="205">
        <v>0</v>
      </c>
      <c r="ID61" s="205">
        <v>0</v>
      </c>
      <c r="IE61" s="205">
        <v>0</v>
      </c>
      <c r="IF61" s="205">
        <v>0</v>
      </c>
      <c r="IG61" s="205">
        <v>0</v>
      </c>
      <c r="IH61" s="205">
        <v>4.04</v>
      </c>
      <c r="II61" s="214">
        <v>4630.12</v>
      </c>
      <c r="IJ61" s="65">
        <v>489.80100000000004</v>
      </c>
      <c r="IK61" s="65"/>
      <c r="IL61" s="65">
        <f t="shared" si="88"/>
        <v>541.93843270968716</v>
      </c>
      <c r="IM61" s="65">
        <f t="shared" si="89"/>
        <v>471.20622912127067</v>
      </c>
      <c r="IN61" s="65"/>
      <c r="IO61" s="65">
        <v>18.510000000000002</v>
      </c>
      <c r="IP61" s="65">
        <f t="shared" si="91"/>
        <v>232.05714285714285</v>
      </c>
      <c r="IQ61" s="65">
        <v>5</v>
      </c>
      <c r="IR61" s="65">
        <f t="shared" si="149"/>
        <v>445.62857142857143</v>
      </c>
      <c r="IS61" s="65"/>
      <c r="IT61" s="64">
        <f t="shared" si="195"/>
        <v>2204.1413761166723</v>
      </c>
      <c r="IU61" s="66">
        <f t="shared" si="150"/>
        <v>538.79476190476191</v>
      </c>
      <c r="IV61" s="66"/>
      <c r="IW61" s="66">
        <f t="shared" si="92"/>
        <v>161.63842857142856</v>
      </c>
      <c r="IX61" s="67">
        <f t="shared" si="196"/>
        <v>700.43319047619048</v>
      </c>
      <c r="IY61" s="67">
        <f t="shared" si="24"/>
        <v>2904.5745665928625</v>
      </c>
      <c r="IZ61" s="68">
        <f t="shared" si="197"/>
        <v>1725.5454334071374</v>
      </c>
      <c r="JA61" s="209">
        <v>15174.88</v>
      </c>
      <c r="JB61" s="209">
        <v>9924.08</v>
      </c>
      <c r="JC61" s="209">
        <v>20605.23</v>
      </c>
      <c r="JD61" s="209">
        <v>45</v>
      </c>
      <c r="JE61" s="209">
        <v>0</v>
      </c>
      <c r="JF61" s="209">
        <v>0</v>
      </c>
      <c r="JG61" s="209">
        <v>0</v>
      </c>
      <c r="JH61" s="209">
        <v>0</v>
      </c>
      <c r="JI61" s="209">
        <v>0</v>
      </c>
      <c r="JJ61" s="209">
        <v>42</v>
      </c>
      <c r="JK61" s="209">
        <v>34332.589999999997</v>
      </c>
      <c r="JL61" s="178">
        <f t="shared" si="198"/>
        <v>11458.600000000006</v>
      </c>
      <c r="JM61" s="210">
        <v>2461</v>
      </c>
      <c r="JN61" s="181" t="s">
        <v>276</v>
      </c>
      <c r="JO61" s="64">
        <f t="shared" si="199"/>
        <v>45791.19</v>
      </c>
      <c r="JP61" s="209">
        <v>1263.1600000000001</v>
      </c>
      <c r="JQ61" s="209">
        <v>725.93</v>
      </c>
      <c r="JR61" s="209">
        <v>1315.06</v>
      </c>
      <c r="JS61" s="209">
        <v>1.89</v>
      </c>
      <c r="JT61" s="209">
        <v>0</v>
      </c>
      <c r="JU61" s="209">
        <v>0</v>
      </c>
      <c r="JV61" s="209">
        <v>0</v>
      </c>
      <c r="JW61" s="209">
        <v>0</v>
      </c>
      <c r="JX61" s="209">
        <v>0</v>
      </c>
      <c r="JY61" s="209">
        <v>2.33</v>
      </c>
      <c r="JZ61" s="211">
        <v>3306.04</v>
      </c>
      <c r="KA61" s="65">
        <v>489.80100000000004</v>
      </c>
      <c r="KB61" s="65"/>
      <c r="KC61" s="65">
        <f t="shared" si="96"/>
        <v>692.51195129441192</v>
      </c>
      <c r="KD61" s="65">
        <f t="shared" si="97"/>
        <v>385.82903953933572</v>
      </c>
      <c r="KE61" s="65"/>
      <c r="KF61" s="65">
        <v>18.510000000000002</v>
      </c>
      <c r="KG61" s="65"/>
      <c r="KH61" s="65">
        <v>5</v>
      </c>
      <c r="KI61" s="65">
        <f t="shared" si="151"/>
        <v>543.39953271028037</v>
      </c>
      <c r="KJ61" s="65"/>
      <c r="KK61" s="64">
        <f t="shared" si="200"/>
        <v>2135.051523544028</v>
      </c>
      <c r="KL61" s="66">
        <f t="shared" si="152"/>
        <v>497.32093457943921</v>
      </c>
      <c r="KM61" s="66"/>
      <c r="KN61" s="66">
        <f t="shared" si="99"/>
        <v>149.19628037383177</v>
      </c>
      <c r="KO61" s="67">
        <f t="shared" si="27"/>
        <v>646.51721495327092</v>
      </c>
      <c r="KP61" s="67">
        <f t="shared" si="28"/>
        <v>2781.5687384972989</v>
      </c>
      <c r="KQ61" s="68">
        <f t="shared" si="201"/>
        <v>524.47126150270105</v>
      </c>
      <c r="KR61" s="209">
        <v>14457.73</v>
      </c>
      <c r="KS61" s="209">
        <v>13201.65</v>
      </c>
      <c r="KT61" s="209">
        <v>23302.28</v>
      </c>
      <c r="KU61" s="209">
        <v>45</v>
      </c>
      <c r="KV61" s="209">
        <v>0</v>
      </c>
      <c r="KW61" s="209">
        <v>0</v>
      </c>
      <c r="KX61" s="209">
        <v>0</v>
      </c>
      <c r="KY61" s="209">
        <v>0</v>
      </c>
      <c r="KZ61" s="209">
        <v>0</v>
      </c>
      <c r="LA61" s="209">
        <v>183.2</v>
      </c>
      <c r="LB61" s="209">
        <v>40646.69</v>
      </c>
      <c r="LC61" s="178">
        <f t="shared" si="202"/>
        <v>10543.169999999991</v>
      </c>
      <c r="LD61" s="210">
        <v>2654</v>
      </c>
      <c r="LE61" s="181" t="s">
        <v>276</v>
      </c>
      <c r="LF61" s="64">
        <f t="shared" si="203"/>
        <v>51189.859999999993</v>
      </c>
      <c r="LG61" s="209">
        <v>1203.46</v>
      </c>
      <c r="LH61" s="209">
        <v>965.68</v>
      </c>
      <c r="LI61" s="209">
        <v>1487.21</v>
      </c>
      <c r="LJ61" s="209">
        <v>1.89</v>
      </c>
      <c r="LK61" s="209">
        <v>0</v>
      </c>
      <c r="LL61" s="209">
        <v>0</v>
      </c>
      <c r="LM61" s="209">
        <v>0</v>
      </c>
      <c r="LN61" s="209">
        <v>0</v>
      </c>
      <c r="LO61" s="209">
        <v>0</v>
      </c>
      <c r="LP61" s="209">
        <v>10.18</v>
      </c>
      <c r="LQ61" s="211">
        <f t="shared" si="102"/>
        <v>3668.4199999999996</v>
      </c>
      <c r="LR61" s="234">
        <v>545.64</v>
      </c>
      <c r="LS61" s="245"/>
      <c r="LT61" s="65">
        <f t="shared" si="103"/>
        <v>414.39820302978342</v>
      </c>
      <c r="LU61" s="65">
        <f t="shared" si="104"/>
        <v>313.89274846202102</v>
      </c>
      <c r="LV61" s="65"/>
      <c r="LW61" s="65">
        <v>18.510000000000002</v>
      </c>
      <c r="LX61" s="65"/>
      <c r="LY61" s="65">
        <v>5</v>
      </c>
      <c r="LZ61" s="65">
        <f t="shared" si="153"/>
        <v>508.03738317757012</v>
      </c>
      <c r="MA61" s="65"/>
      <c r="MB61" s="64">
        <f t="shared" si="30"/>
        <v>1805.4783346693746</v>
      </c>
      <c r="MC61" s="66">
        <f t="shared" si="154"/>
        <v>593.54906542056074</v>
      </c>
      <c r="MD61" s="66"/>
      <c r="ME61" s="66">
        <f t="shared" si="106"/>
        <v>178.06471962616823</v>
      </c>
      <c r="MF61" s="67">
        <f t="shared" si="31"/>
        <v>771.61378504672894</v>
      </c>
      <c r="MG61" s="67">
        <f t="shared" si="32"/>
        <v>2577.0921197161033</v>
      </c>
      <c r="MH61" s="68">
        <f t="shared" si="33"/>
        <v>1091.3278802838963</v>
      </c>
      <c r="MI61" s="209">
        <v>14384</v>
      </c>
      <c r="MJ61" s="209">
        <v>10680.08</v>
      </c>
      <c r="MK61" s="209">
        <v>23557.86</v>
      </c>
      <c r="ML61" s="209">
        <v>65</v>
      </c>
      <c r="MM61" s="209">
        <v>0</v>
      </c>
      <c r="MN61" s="209">
        <v>0</v>
      </c>
      <c r="MO61" s="209">
        <v>0</v>
      </c>
      <c r="MP61" s="209">
        <v>0</v>
      </c>
      <c r="MQ61" s="209">
        <v>0</v>
      </c>
      <c r="MR61" s="209">
        <v>138.5</v>
      </c>
      <c r="MS61" s="209">
        <v>37473.1</v>
      </c>
      <c r="MT61" s="178">
        <f t="shared" si="217"/>
        <v>11352.340000000004</v>
      </c>
      <c r="MU61" s="210">
        <v>2771</v>
      </c>
      <c r="MV61" s="181" t="s">
        <v>276</v>
      </c>
      <c r="MW61" s="64">
        <f t="shared" si="204"/>
        <v>48825.440000000002</v>
      </c>
      <c r="MX61" s="209">
        <v>1197.33</v>
      </c>
      <c r="MY61" s="209">
        <v>781.23</v>
      </c>
      <c r="MZ61" s="209">
        <v>1504.51</v>
      </c>
      <c r="NA61" s="209">
        <v>2.73</v>
      </c>
      <c r="NB61" s="209">
        <v>0</v>
      </c>
      <c r="NC61" s="209">
        <v>0</v>
      </c>
      <c r="ND61" s="209">
        <v>0</v>
      </c>
      <c r="NE61" s="209">
        <v>0</v>
      </c>
      <c r="NF61" s="209">
        <v>0</v>
      </c>
      <c r="NG61" s="209">
        <v>7.69</v>
      </c>
      <c r="NH61" s="211">
        <f t="shared" si="109"/>
        <v>3493.49</v>
      </c>
      <c r="NI61" s="234">
        <v>545.42999999999995</v>
      </c>
      <c r="NJ61" s="245"/>
      <c r="NK61" s="65">
        <f t="shared" si="110"/>
        <v>0</v>
      </c>
      <c r="NL61" s="65">
        <f t="shared" si="111"/>
        <v>274.19371613189821</v>
      </c>
      <c r="NM61" s="65"/>
      <c r="NN61" s="65">
        <v>18.510000000000002</v>
      </c>
      <c r="NO61" s="65"/>
      <c r="NP61" s="65">
        <v>5</v>
      </c>
      <c r="NQ61" s="65">
        <f t="shared" si="155"/>
        <v>469.67889908256882</v>
      </c>
      <c r="NR61" s="65"/>
      <c r="NS61" s="64">
        <f t="shared" si="205"/>
        <v>1312.8126152144669</v>
      </c>
      <c r="NT61" s="66">
        <f t="shared" si="113"/>
        <v>723.04816513761466</v>
      </c>
      <c r="NU61" s="66"/>
      <c r="NV61" s="66">
        <f t="shared" si="114"/>
        <v>216.9144495412844</v>
      </c>
      <c r="NW61" s="67">
        <f t="shared" si="35"/>
        <v>939.96261467889906</v>
      </c>
      <c r="NX61" s="67">
        <f t="shared" si="36"/>
        <v>2252.775229893366</v>
      </c>
      <c r="NY61" s="68">
        <f t="shared" si="206"/>
        <v>1240.7147701066338</v>
      </c>
      <c r="NZ61" s="209">
        <v>13998.36</v>
      </c>
      <c r="OA61" s="209">
        <v>11072.78</v>
      </c>
      <c r="OB61" s="209">
        <v>24912.97</v>
      </c>
      <c r="OC61" s="209">
        <v>80</v>
      </c>
      <c r="OD61" s="209">
        <v>0</v>
      </c>
      <c r="OE61" s="209">
        <v>0</v>
      </c>
      <c r="OF61" s="209">
        <v>0</v>
      </c>
      <c r="OG61" s="209">
        <v>0</v>
      </c>
      <c r="OH61" s="209">
        <v>0</v>
      </c>
      <c r="OI61" s="209">
        <v>25.7</v>
      </c>
      <c r="OJ61" s="209">
        <v>37113.71</v>
      </c>
      <c r="OK61" s="178">
        <f t="shared" si="115"/>
        <v>12976.099999999999</v>
      </c>
      <c r="OL61" s="210">
        <v>2792</v>
      </c>
      <c r="OM61" s="181" t="s">
        <v>276</v>
      </c>
      <c r="ON61" s="64">
        <f t="shared" si="207"/>
        <v>50089.81</v>
      </c>
      <c r="OO61" s="209">
        <v>1165.23</v>
      </c>
      <c r="OP61" s="209">
        <v>809.95</v>
      </c>
      <c r="OQ61" s="209">
        <v>1591.62</v>
      </c>
      <c r="OR61" s="209">
        <v>3.36</v>
      </c>
      <c r="OS61" s="209">
        <v>0</v>
      </c>
      <c r="OT61" s="209">
        <v>0</v>
      </c>
      <c r="OU61" s="209">
        <v>0</v>
      </c>
      <c r="OV61" s="209">
        <v>0</v>
      </c>
      <c r="OW61" s="209">
        <v>0</v>
      </c>
      <c r="OX61" s="209">
        <v>1.43</v>
      </c>
      <c r="OY61" s="211">
        <v>3570.16</v>
      </c>
      <c r="OZ61" s="234">
        <v>545.42999999999995</v>
      </c>
      <c r="PA61" s="245"/>
      <c r="PB61" s="65">
        <f t="shared" si="118"/>
        <v>802.51943098710683</v>
      </c>
      <c r="PC61" s="65">
        <f t="shared" si="119"/>
        <v>380.47227462012575</v>
      </c>
      <c r="PD61" s="65"/>
      <c r="PE61" s="65">
        <v>18.510000000000002</v>
      </c>
      <c r="PF61" s="65">
        <f t="shared" si="121"/>
        <v>32.880000000000003</v>
      </c>
      <c r="PG61" s="65">
        <v>5</v>
      </c>
      <c r="PH61" s="65">
        <f t="shared" si="156"/>
        <v>495.2049090909091</v>
      </c>
      <c r="PI61" s="65"/>
      <c r="PJ61" s="64">
        <f t="shared" si="38"/>
        <v>2280.0166146981419</v>
      </c>
      <c r="PK61" s="66">
        <f t="shared" si="157"/>
        <v>643.25572727272731</v>
      </c>
      <c r="PL61" s="66"/>
      <c r="PM61" s="66">
        <f t="shared" si="122"/>
        <v>192.9767181818182</v>
      </c>
      <c r="PN61" s="67">
        <f t="shared" si="39"/>
        <v>836.23244545454554</v>
      </c>
      <c r="PO61" s="67">
        <f t="shared" si="40"/>
        <v>3116.2490601526874</v>
      </c>
      <c r="PP61" s="68">
        <f t="shared" si="41"/>
        <v>453.91093984731242</v>
      </c>
      <c r="PQ61" s="209">
        <v>15779.35</v>
      </c>
      <c r="PR61" s="209">
        <v>9591</v>
      </c>
      <c r="PS61" s="209">
        <v>23803.38</v>
      </c>
      <c r="PT61" s="209">
        <v>85</v>
      </c>
      <c r="PU61" s="209">
        <v>0</v>
      </c>
      <c r="PV61" s="209">
        <v>0</v>
      </c>
      <c r="PW61" s="209">
        <v>0</v>
      </c>
      <c r="PX61" s="209">
        <v>0</v>
      </c>
      <c r="PY61" s="209">
        <v>0</v>
      </c>
      <c r="PZ61" s="209">
        <v>57.13</v>
      </c>
      <c r="QA61" s="209">
        <v>35683.71</v>
      </c>
      <c r="QB61" s="178">
        <f t="shared" si="208"/>
        <v>13632.149999999994</v>
      </c>
      <c r="QC61" s="210">
        <v>2438</v>
      </c>
      <c r="QD61" s="181" t="s">
        <v>276</v>
      </c>
      <c r="QE61" s="64">
        <f t="shared" si="209"/>
        <v>49315.859999999993</v>
      </c>
      <c r="QF61" s="209">
        <v>1313.48</v>
      </c>
      <c r="QG61" s="209">
        <v>701.56</v>
      </c>
      <c r="QH61" s="209">
        <v>1520.69</v>
      </c>
      <c r="QI61" s="209">
        <v>3.57</v>
      </c>
      <c r="QJ61" s="209">
        <v>0</v>
      </c>
      <c r="QK61" s="209">
        <v>0</v>
      </c>
      <c r="QL61" s="209">
        <v>0</v>
      </c>
      <c r="QM61" s="209">
        <v>0</v>
      </c>
      <c r="QN61" s="209">
        <v>0</v>
      </c>
      <c r="QO61" s="209">
        <v>3.17</v>
      </c>
      <c r="QP61" s="211">
        <f t="shared" si="125"/>
        <v>3542.4700000000003</v>
      </c>
      <c r="QQ61" s="234">
        <v>545.64</v>
      </c>
      <c r="QR61" s="245"/>
      <c r="QS61" s="65">
        <f t="shared" si="126"/>
        <v>419.46222226993189</v>
      </c>
      <c r="QT61" s="65">
        <f t="shared" si="127"/>
        <v>248.75190618428735</v>
      </c>
      <c r="QU61" s="65"/>
      <c r="QV61" s="65">
        <v>18.510000000000002</v>
      </c>
      <c r="QW61" s="65">
        <f t="shared" si="129"/>
        <v>18.861818181818183</v>
      </c>
      <c r="QX61" s="65">
        <v>5</v>
      </c>
      <c r="QY61" s="65">
        <f t="shared" si="158"/>
        <v>428.14772727272725</v>
      </c>
      <c r="QZ61" s="65"/>
      <c r="RA61" s="64">
        <f t="shared" si="210"/>
        <v>1684.3736739087647</v>
      </c>
      <c r="RB61" s="66">
        <f t="shared" si="130"/>
        <v>619.2640909090909</v>
      </c>
      <c r="RC61" s="66"/>
      <c r="RD61" s="66">
        <f t="shared" si="131"/>
        <v>185.77922727272727</v>
      </c>
      <c r="RE61" s="67">
        <f t="shared" si="43"/>
        <v>805.04331818181822</v>
      </c>
      <c r="RF61" s="67">
        <f t="shared" si="44"/>
        <v>2489.4169920905829</v>
      </c>
      <c r="RG61" s="68">
        <f t="shared" si="45"/>
        <v>1053.0530079094174</v>
      </c>
      <c r="RH61" s="205">
        <v>10995.81</v>
      </c>
      <c r="RI61" s="205">
        <v>8597.92</v>
      </c>
      <c r="RJ61" s="205">
        <v>20590</v>
      </c>
      <c r="RK61" s="205">
        <v>10</v>
      </c>
      <c r="RL61" s="205">
        <v>0</v>
      </c>
      <c r="RM61" s="205">
        <v>0</v>
      </c>
      <c r="RN61" s="205">
        <v>0</v>
      </c>
      <c r="RO61" s="205">
        <v>0</v>
      </c>
      <c r="RP61" s="205">
        <v>0</v>
      </c>
      <c r="RQ61" s="205">
        <v>116.42</v>
      </c>
      <c r="RR61" s="205">
        <v>30136.99</v>
      </c>
      <c r="RS61" s="178">
        <f t="shared" si="211"/>
        <v>10173.159999999993</v>
      </c>
      <c r="RT61" s="206">
        <v>2084</v>
      </c>
      <c r="RU61" s="181" t="s">
        <v>276</v>
      </c>
      <c r="RV61" s="64">
        <f t="shared" si="212"/>
        <v>40310.149999999994</v>
      </c>
      <c r="RW61" s="209">
        <v>915.29</v>
      </c>
      <c r="RX61" s="209">
        <v>628.91999999999996</v>
      </c>
      <c r="RY61" s="209">
        <v>1315.27</v>
      </c>
      <c r="RZ61" s="209">
        <v>0.42</v>
      </c>
      <c r="SA61" s="209">
        <v>0</v>
      </c>
      <c r="SB61" s="209">
        <v>0</v>
      </c>
      <c r="SC61" s="209">
        <v>0</v>
      </c>
      <c r="SD61" s="209">
        <v>0</v>
      </c>
      <c r="SE61" s="209">
        <v>0</v>
      </c>
      <c r="SF61" s="209">
        <v>6.47</v>
      </c>
      <c r="SG61" s="211">
        <v>2859.9</v>
      </c>
      <c r="SH61" s="234">
        <v>545.64</v>
      </c>
      <c r="SI61" s="245"/>
      <c r="SJ61" s="65">
        <f t="shared" si="134"/>
        <v>296.15336926803644</v>
      </c>
      <c r="SK61" s="65">
        <f t="shared" si="135"/>
        <v>219.28521165843506</v>
      </c>
      <c r="SL61" s="65"/>
      <c r="SM61" s="65">
        <v>18.510000000000002</v>
      </c>
      <c r="SN61" s="65">
        <f t="shared" si="137"/>
        <v>495.92920353982299</v>
      </c>
      <c r="SO61" s="65">
        <v>5</v>
      </c>
      <c r="SP61" s="65">
        <f t="shared" si="159"/>
        <v>428.52876106194691</v>
      </c>
      <c r="SQ61" s="65"/>
      <c r="SR61" s="64">
        <f>SUM(SH61:SQ61)</f>
        <v>2009.0465455282415</v>
      </c>
      <c r="SS61" s="66">
        <f t="shared" si="160"/>
        <v>596.28469026548669</v>
      </c>
      <c r="ST61" s="66"/>
      <c r="SU61" s="66">
        <f t="shared" si="138"/>
        <v>178.885407079646</v>
      </c>
      <c r="SV61" s="67">
        <f>SUM(SS61:SU61)</f>
        <v>775.17009734513272</v>
      </c>
      <c r="SW61" s="67">
        <f t="shared" si="48"/>
        <v>2784.2166428733744</v>
      </c>
      <c r="SX61" s="68">
        <f t="shared" si="49"/>
        <v>75.683357126625651</v>
      </c>
      <c r="SY61" s="64">
        <f t="shared" si="139"/>
        <v>544342.64</v>
      </c>
      <c r="SZ61" s="211">
        <f t="shared" si="140"/>
        <v>38860.199999999997</v>
      </c>
      <c r="TA61" s="67">
        <f t="shared" si="141"/>
        <v>31341.903231755161</v>
      </c>
      <c r="TB61" s="68">
        <f t="shared" si="142"/>
        <v>7518.2967682448361</v>
      </c>
      <c r="TC61" s="264"/>
      <c r="TD61" s="265"/>
      <c r="TE61" s="265"/>
    </row>
    <row r="62" spans="1:526">
      <c r="A62" s="173" t="s">
        <v>37</v>
      </c>
      <c r="B62" s="175" t="s">
        <v>194</v>
      </c>
      <c r="C62" s="181" t="s">
        <v>276</v>
      </c>
      <c r="D62" s="176">
        <v>2182.63</v>
      </c>
      <c r="E62" s="176">
        <v>2516.9899999999998</v>
      </c>
      <c r="F62" s="176">
        <v>6760.01</v>
      </c>
      <c r="G62" s="176">
        <v>0</v>
      </c>
      <c r="H62" s="176">
        <v>0</v>
      </c>
      <c r="I62" s="176">
        <v>0</v>
      </c>
      <c r="J62" s="176">
        <v>0</v>
      </c>
      <c r="K62" s="176">
        <v>0</v>
      </c>
      <c r="L62" s="176">
        <v>0</v>
      </c>
      <c r="M62" s="176">
        <v>0</v>
      </c>
      <c r="N62" s="178">
        <v>8658.64</v>
      </c>
      <c r="O62" s="178">
        <f t="shared" si="161"/>
        <v>2800.9900000000016</v>
      </c>
      <c r="P62" s="181">
        <v>667</v>
      </c>
      <c r="Q62" s="64">
        <f t="shared" si="220"/>
        <v>11459.630000000001</v>
      </c>
      <c r="R62" s="178">
        <v>181.68</v>
      </c>
      <c r="S62" s="178">
        <v>184.11</v>
      </c>
      <c r="T62" s="178">
        <v>431.81</v>
      </c>
      <c r="U62" s="178">
        <v>0</v>
      </c>
      <c r="V62" s="178">
        <v>0</v>
      </c>
      <c r="W62" s="178">
        <v>0</v>
      </c>
      <c r="X62" s="178">
        <v>0</v>
      </c>
      <c r="Y62" s="178">
        <v>0</v>
      </c>
      <c r="Z62" s="178">
        <v>0</v>
      </c>
      <c r="AA62" s="178">
        <v>0</v>
      </c>
      <c r="AB62" s="64">
        <f t="shared" si="50"/>
        <v>797.6</v>
      </c>
      <c r="AC62" s="65">
        <v>489.80100000000004</v>
      </c>
      <c r="AD62" s="65"/>
      <c r="AE62" s="65">
        <f t="shared" si="51"/>
        <v>94.143643113253475</v>
      </c>
      <c r="AF62" s="65">
        <f t="shared" si="177"/>
        <v>75.105227975089207</v>
      </c>
      <c r="AG62" s="65"/>
      <c r="AH62" s="65"/>
      <c r="AI62" s="65"/>
      <c r="AJ62" s="65">
        <v>5</v>
      </c>
      <c r="AK62" s="65">
        <f t="shared" si="178"/>
        <v>411.38684210526316</v>
      </c>
      <c r="AL62" s="65"/>
      <c r="AM62" s="64">
        <f t="shared" si="2"/>
        <v>1075.4367131936058</v>
      </c>
      <c r="AN62" s="66">
        <f t="shared" si="179"/>
        <v>645.10084210526315</v>
      </c>
      <c r="AO62" s="66"/>
      <c r="AP62" s="66">
        <f t="shared" si="54"/>
        <v>193.53025263157895</v>
      </c>
      <c r="AQ62" s="67">
        <f t="shared" si="3"/>
        <v>838.6310947368421</v>
      </c>
      <c r="AR62" s="67">
        <f t="shared" si="4"/>
        <v>1914.067807930448</v>
      </c>
      <c r="AS62" s="68">
        <f t="shared" si="5"/>
        <v>-1116.4678079304481</v>
      </c>
      <c r="AT62" s="205">
        <v>3696.22</v>
      </c>
      <c r="AU62" s="205">
        <v>3742.34</v>
      </c>
      <c r="AV62" s="205">
        <v>9932.0499999999993</v>
      </c>
      <c r="AW62" s="205">
        <v>30</v>
      </c>
      <c r="AX62" s="207">
        <v>0</v>
      </c>
      <c r="AY62" s="207">
        <v>0</v>
      </c>
      <c r="AZ62" s="207">
        <v>0</v>
      </c>
      <c r="BA62" s="207">
        <v>0</v>
      </c>
      <c r="BB62" s="207">
        <v>0</v>
      </c>
      <c r="BC62" s="207">
        <v>0</v>
      </c>
      <c r="BD62" s="209">
        <v>12891.81</v>
      </c>
      <c r="BE62" s="178">
        <f t="shared" si="162"/>
        <v>4508.8000000000011</v>
      </c>
      <c r="BF62" s="208">
        <v>959</v>
      </c>
      <c r="BG62" s="181" t="s">
        <v>276</v>
      </c>
      <c r="BH62" s="64">
        <f t="shared" si="56"/>
        <v>17400.61</v>
      </c>
      <c r="BI62" s="205">
        <v>307.67</v>
      </c>
      <c r="BJ62" s="205">
        <v>273.74</v>
      </c>
      <c r="BK62" s="205">
        <v>634.47</v>
      </c>
      <c r="BL62" s="205">
        <v>1.26</v>
      </c>
      <c r="BM62" s="205">
        <v>0</v>
      </c>
      <c r="BN62" s="205">
        <v>0</v>
      </c>
      <c r="BO62" s="205">
        <v>0</v>
      </c>
      <c r="BP62" s="205">
        <v>0</v>
      </c>
      <c r="BQ62" s="205">
        <v>0</v>
      </c>
      <c r="BR62" s="205">
        <v>0</v>
      </c>
      <c r="BS62" s="64">
        <f t="shared" si="57"/>
        <v>1217.1400000000001</v>
      </c>
      <c r="BT62" s="65">
        <v>489.80100000000004</v>
      </c>
      <c r="BU62" s="65"/>
      <c r="BV62" s="65">
        <f t="shared" si="58"/>
        <v>141.39370089238062</v>
      </c>
      <c r="BW62" s="65">
        <f t="shared" si="59"/>
        <v>101.97084934189762</v>
      </c>
      <c r="BX62" s="65"/>
      <c r="BY62" s="65"/>
      <c r="BZ62" s="65"/>
      <c r="CA62" s="65">
        <v>5</v>
      </c>
      <c r="CB62" s="65">
        <f t="shared" si="180"/>
        <v>391.015625</v>
      </c>
      <c r="CC62" s="65"/>
      <c r="CD62" s="64">
        <f t="shared" si="6"/>
        <v>1129.1811752342783</v>
      </c>
      <c r="CE62" s="66">
        <f t="shared" si="61"/>
        <v>665.21208333333334</v>
      </c>
      <c r="CF62" s="66"/>
      <c r="CG62" s="66">
        <f t="shared" si="62"/>
        <v>199.563625</v>
      </c>
      <c r="CH62" s="67"/>
      <c r="CI62" s="67">
        <f t="shared" si="8"/>
        <v>1129.1811752342783</v>
      </c>
      <c r="CJ62" s="68">
        <f t="shared" si="9"/>
        <v>87.958824765721829</v>
      </c>
      <c r="CK62" s="209">
        <v>3564.82</v>
      </c>
      <c r="CL62" s="209">
        <v>2347.1999999999998</v>
      </c>
      <c r="CM62" s="209">
        <v>6685.27</v>
      </c>
      <c r="CN62" s="209">
        <v>40</v>
      </c>
      <c r="CO62" s="209">
        <v>0</v>
      </c>
      <c r="CP62" s="209">
        <v>0</v>
      </c>
      <c r="CQ62" s="209">
        <v>0</v>
      </c>
      <c r="CR62" s="209">
        <v>0</v>
      </c>
      <c r="CS62" s="209">
        <v>0</v>
      </c>
      <c r="CT62" s="207">
        <v>0</v>
      </c>
      <c r="CU62" s="209">
        <v>10881.06</v>
      </c>
      <c r="CV62" s="178">
        <f t="shared" si="181"/>
        <v>1756.2300000000014</v>
      </c>
      <c r="CW62" s="210">
        <v>648</v>
      </c>
      <c r="CX62" s="181" t="s">
        <v>276</v>
      </c>
      <c r="CY62" s="64">
        <f t="shared" si="182"/>
        <v>12637.29</v>
      </c>
      <c r="CZ62" s="209">
        <v>296.73</v>
      </c>
      <c r="DA62" s="209">
        <v>171.69</v>
      </c>
      <c r="DB62" s="209">
        <v>427.03</v>
      </c>
      <c r="DC62" s="209">
        <v>1.68</v>
      </c>
      <c r="DD62" s="209">
        <v>0</v>
      </c>
      <c r="DE62" s="209">
        <v>0</v>
      </c>
      <c r="DF62" s="209">
        <v>0</v>
      </c>
      <c r="DG62" s="209">
        <v>0</v>
      </c>
      <c r="DH62" s="209">
        <v>0</v>
      </c>
      <c r="DI62" s="209">
        <v>0</v>
      </c>
      <c r="DJ62" s="211">
        <f t="shared" si="215"/>
        <v>897.13</v>
      </c>
      <c r="DK62" s="65">
        <v>489.80100000000004</v>
      </c>
      <c r="DL62" s="65"/>
      <c r="DM62" s="65">
        <f t="shared" si="66"/>
        <v>118.29232932182606</v>
      </c>
      <c r="DN62" s="65">
        <f t="shared" si="67"/>
        <v>49.958342648228935</v>
      </c>
      <c r="DO62" s="65"/>
      <c r="DP62" s="65"/>
      <c r="DQ62" s="65"/>
      <c r="DR62" s="65">
        <v>5</v>
      </c>
      <c r="DS62" s="65">
        <f t="shared" si="216"/>
        <v>428.469696969697</v>
      </c>
      <c r="DT62" s="65"/>
      <c r="DU62" s="64">
        <f t="shared" si="10"/>
        <v>1091.5213689397519</v>
      </c>
      <c r="DV62" s="66">
        <f t="shared" si="144"/>
        <v>596.35070707070713</v>
      </c>
      <c r="DW62" s="66"/>
      <c r="DX62" s="66">
        <f t="shared" si="68"/>
        <v>178.90521212121214</v>
      </c>
      <c r="DY62" s="67">
        <f t="shared" si="11"/>
        <v>775.25591919191925</v>
      </c>
      <c r="DZ62" s="67">
        <f t="shared" si="12"/>
        <v>1866.7772881316712</v>
      </c>
      <c r="EA62" s="68">
        <f t="shared" si="183"/>
        <v>-969.64728813167119</v>
      </c>
      <c r="EB62" s="209">
        <v>5694.42</v>
      </c>
      <c r="EC62" s="209">
        <v>4382.6400000000003</v>
      </c>
      <c r="ED62" s="209">
        <v>7808.45</v>
      </c>
      <c r="EE62" s="209">
        <v>10</v>
      </c>
      <c r="EF62" s="209">
        <v>0</v>
      </c>
      <c r="EG62" s="209">
        <v>0</v>
      </c>
      <c r="EH62" s="209">
        <v>0</v>
      </c>
      <c r="EI62" s="209">
        <v>0</v>
      </c>
      <c r="EJ62" s="209">
        <v>0</v>
      </c>
      <c r="EK62" s="209">
        <v>0</v>
      </c>
      <c r="EL62" s="209">
        <v>14526.89</v>
      </c>
      <c r="EM62" s="178">
        <f t="shared" si="184"/>
        <v>3368.6200000000026</v>
      </c>
      <c r="EN62" s="210">
        <v>923</v>
      </c>
      <c r="EO62" s="181" t="s">
        <v>276</v>
      </c>
      <c r="EP62" s="212">
        <f t="shared" si="70"/>
        <v>17895.510000000002</v>
      </c>
      <c r="EQ62" s="209">
        <v>474</v>
      </c>
      <c r="ER62" s="209">
        <v>320.58</v>
      </c>
      <c r="ES62" s="209">
        <v>498.72</v>
      </c>
      <c r="ET62" s="209">
        <v>0.42</v>
      </c>
      <c r="EU62" s="209">
        <v>0</v>
      </c>
      <c r="EV62" s="209">
        <v>0</v>
      </c>
      <c r="EW62" s="209">
        <v>0</v>
      </c>
      <c r="EX62" s="209">
        <v>0</v>
      </c>
      <c r="EY62" s="209">
        <v>0</v>
      </c>
      <c r="EZ62" s="209">
        <v>0</v>
      </c>
      <c r="FA62" s="64">
        <f t="shared" si="185"/>
        <v>1293.72</v>
      </c>
      <c r="FB62" s="65">
        <v>489.80100000000004</v>
      </c>
      <c r="FC62" s="65"/>
      <c r="FD62" s="65">
        <f t="shared" si="72"/>
        <v>162.14988525737422</v>
      </c>
      <c r="FE62" s="65">
        <f t="shared" si="73"/>
        <v>87.504090400649474</v>
      </c>
      <c r="FF62" s="65"/>
      <c r="FG62" s="65"/>
      <c r="FH62" s="65">
        <f t="shared" si="75"/>
        <v>140.93333333333334</v>
      </c>
      <c r="FI62" s="65">
        <v>5</v>
      </c>
      <c r="FJ62" s="65">
        <f t="shared" si="145"/>
        <v>424.68019607843132</v>
      </c>
      <c r="FK62" s="65"/>
      <c r="FL62" s="64">
        <f t="shared" si="14"/>
        <v>1310.0685050697884</v>
      </c>
      <c r="FM62" s="66">
        <f t="shared" si="146"/>
        <v>664.41901960784321</v>
      </c>
      <c r="FN62" s="66"/>
      <c r="FO62" s="66">
        <f t="shared" si="76"/>
        <v>199.32570588235296</v>
      </c>
      <c r="FP62" s="67"/>
      <c r="FQ62" s="67">
        <f t="shared" si="187"/>
        <v>1310.0685050697884</v>
      </c>
      <c r="FR62" s="68">
        <f t="shared" si="188"/>
        <v>-16.348505069788416</v>
      </c>
      <c r="FS62" s="209">
        <v>5250.62</v>
      </c>
      <c r="FT62" s="209">
        <v>4867.21</v>
      </c>
      <c r="FU62" s="209">
        <v>10252.450000000001</v>
      </c>
      <c r="FV62" s="209">
        <v>0</v>
      </c>
      <c r="FW62" s="209">
        <v>0</v>
      </c>
      <c r="FX62" s="209">
        <v>0</v>
      </c>
      <c r="FY62" s="209">
        <v>0</v>
      </c>
      <c r="FZ62" s="209">
        <v>0</v>
      </c>
      <c r="GA62" s="209">
        <v>0</v>
      </c>
      <c r="GB62" s="209">
        <v>0</v>
      </c>
      <c r="GC62" s="209">
        <v>15036.07</v>
      </c>
      <c r="GD62" s="178">
        <f t="shared" si="189"/>
        <v>5334.2099999999991</v>
      </c>
      <c r="GE62" s="210">
        <v>1057</v>
      </c>
      <c r="GF62" s="181" t="s">
        <v>276</v>
      </c>
      <c r="GG62" s="64">
        <f t="shared" si="190"/>
        <v>20370.28</v>
      </c>
      <c r="GH62" s="209">
        <v>437.06</v>
      </c>
      <c r="GI62" s="209">
        <v>356.03</v>
      </c>
      <c r="GJ62" s="209">
        <v>654.92999999999995</v>
      </c>
      <c r="GK62" s="209">
        <v>0</v>
      </c>
      <c r="GL62" s="209">
        <v>0</v>
      </c>
      <c r="GM62" s="209">
        <v>0</v>
      </c>
      <c r="GN62" s="209">
        <v>0</v>
      </c>
      <c r="GO62" s="209">
        <v>0</v>
      </c>
      <c r="GP62" s="209">
        <v>0</v>
      </c>
      <c r="GQ62" s="209">
        <v>0</v>
      </c>
      <c r="GR62" s="211">
        <f t="shared" si="79"/>
        <v>1448.02</v>
      </c>
      <c r="GS62" s="65">
        <v>489.80100000000004</v>
      </c>
      <c r="GT62" s="65"/>
      <c r="GU62" s="65">
        <f t="shared" si="80"/>
        <v>166.61836953108374</v>
      </c>
      <c r="GV62" s="65">
        <f t="shared" si="81"/>
        <v>157.21040292800782</v>
      </c>
      <c r="GW62" s="65"/>
      <c r="GX62" s="65"/>
      <c r="GY62" s="65">
        <f t="shared" si="83"/>
        <v>184.90588235294118</v>
      </c>
      <c r="GZ62" s="65">
        <v>5</v>
      </c>
      <c r="HA62" s="65">
        <f t="shared" si="147"/>
        <v>358.47794117647061</v>
      </c>
      <c r="HB62" s="65"/>
      <c r="HC62" s="64">
        <f t="shared" si="191"/>
        <v>1362.0135959885033</v>
      </c>
      <c r="HD62" s="66">
        <f t="shared" si="148"/>
        <v>866.92019607843133</v>
      </c>
      <c r="HE62" s="66"/>
      <c r="HF62" s="66">
        <f t="shared" si="84"/>
        <v>260.07605882352937</v>
      </c>
      <c r="HG62" s="67">
        <f t="shared" si="19"/>
        <v>1126.9962549019606</v>
      </c>
      <c r="HH62" s="67">
        <f t="shared" si="20"/>
        <v>2489.0098508904639</v>
      </c>
      <c r="HI62" s="68">
        <f t="shared" si="192"/>
        <v>-1040.9898508904639</v>
      </c>
      <c r="HJ62" s="205">
        <v>9067.44</v>
      </c>
      <c r="HK62" s="205">
        <v>5972.82</v>
      </c>
      <c r="HL62" s="205">
        <v>13306.77</v>
      </c>
      <c r="HM62" s="205">
        <v>75</v>
      </c>
      <c r="HN62" s="205">
        <v>0</v>
      </c>
      <c r="HO62" s="205">
        <v>0</v>
      </c>
      <c r="HP62" s="205">
        <v>0</v>
      </c>
      <c r="HQ62" s="205">
        <v>0</v>
      </c>
      <c r="HR62" s="205">
        <v>0</v>
      </c>
      <c r="HS62" s="205">
        <v>134.04</v>
      </c>
      <c r="HT62" s="205">
        <v>21009.19</v>
      </c>
      <c r="HU62" s="178">
        <f t="shared" si="193"/>
        <v>7546.880000000001</v>
      </c>
      <c r="HV62" s="206">
        <v>1391</v>
      </c>
      <c r="HW62" s="181" t="s">
        <v>276</v>
      </c>
      <c r="HX62" s="64">
        <f t="shared" si="194"/>
        <v>28556.07</v>
      </c>
      <c r="HY62" s="205">
        <v>754.78</v>
      </c>
      <c r="HZ62" s="205">
        <v>436.9</v>
      </c>
      <c r="IA62" s="205">
        <v>850.14</v>
      </c>
      <c r="IB62" s="205">
        <v>3.15</v>
      </c>
      <c r="IC62" s="205">
        <v>0</v>
      </c>
      <c r="ID62" s="205">
        <v>0</v>
      </c>
      <c r="IE62" s="205">
        <v>0</v>
      </c>
      <c r="IF62" s="205">
        <v>0</v>
      </c>
      <c r="IG62" s="205">
        <v>0</v>
      </c>
      <c r="IH62" s="205">
        <v>7.45</v>
      </c>
      <c r="II62" s="214">
        <v>2044.97</v>
      </c>
      <c r="IJ62" s="65">
        <v>489.80100000000004</v>
      </c>
      <c r="IK62" s="65"/>
      <c r="IL62" s="65">
        <f t="shared" si="88"/>
        <v>232.72839530123542</v>
      </c>
      <c r="IM62" s="65">
        <f t="shared" si="89"/>
        <v>228.72871775542751</v>
      </c>
      <c r="IN62" s="65"/>
      <c r="IO62" s="65"/>
      <c r="IP62" s="65">
        <f t="shared" si="91"/>
        <v>232.05714285714285</v>
      </c>
      <c r="IQ62" s="65">
        <v>5</v>
      </c>
      <c r="IR62" s="65">
        <f t="shared" si="149"/>
        <v>445.62857142857143</v>
      </c>
      <c r="IS62" s="65"/>
      <c r="IT62" s="64">
        <f t="shared" si="195"/>
        <v>1633.9438273423773</v>
      </c>
      <c r="IU62" s="66">
        <f t="shared" si="150"/>
        <v>538.79476190476191</v>
      </c>
      <c r="IV62" s="66"/>
      <c r="IW62" s="66">
        <f t="shared" si="92"/>
        <v>161.63842857142856</v>
      </c>
      <c r="IX62" s="67">
        <f t="shared" si="196"/>
        <v>700.43319047619048</v>
      </c>
      <c r="IY62" s="67">
        <f t="shared" si="24"/>
        <v>2334.3770178185678</v>
      </c>
      <c r="IZ62" s="68">
        <f t="shared" si="197"/>
        <v>-289.40701781856774</v>
      </c>
      <c r="JA62" s="209">
        <v>7032.31</v>
      </c>
      <c r="JB62" s="209">
        <v>3613.86</v>
      </c>
      <c r="JC62" s="209">
        <v>9955.58</v>
      </c>
      <c r="JD62" s="209">
        <v>55</v>
      </c>
      <c r="JE62" s="209">
        <v>0</v>
      </c>
      <c r="JF62" s="209">
        <v>0</v>
      </c>
      <c r="JG62" s="209">
        <v>0</v>
      </c>
      <c r="JH62" s="209">
        <v>0</v>
      </c>
      <c r="JI62" s="209">
        <v>0</v>
      </c>
      <c r="JJ62" s="209">
        <v>233.45</v>
      </c>
      <c r="JK62" s="209">
        <v>16136.43</v>
      </c>
      <c r="JL62" s="178">
        <f t="shared" si="198"/>
        <v>4753.7700000000004</v>
      </c>
      <c r="JM62" s="210">
        <v>979</v>
      </c>
      <c r="JN62" s="181" t="s">
        <v>276</v>
      </c>
      <c r="JO62" s="64">
        <f t="shared" si="199"/>
        <v>20890.2</v>
      </c>
      <c r="JP62" s="209">
        <v>585.38</v>
      </c>
      <c r="JQ62" s="209">
        <v>264.35000000000002</v>
      </c>
      <c r="JR62" s="209">
        <v>635.91</v>
      </c>
      <c r="JS62" s="209">
        <v>2.31</v>
      </c>
      <c r="JT62" s="209">
        <v>0</v>
      </c>
      <c r="JU62" s="209">
        <v>0</v>
      </c>
      <c r="JV62" s="209">
        <v>0</v>
      </c>
      <c r="JW62" s="209">
        <v>0</v>
      </c>
      <c r="JX62" s="209">
        <v>0</v>
      </c>
      <c r="JY62" s="209">
        <v>12.97</v>
      </c>
      <c r="JZ62" s="211">
        <v>1487.95</v>
      </c>
      <c r="KA62" s="65">
        <v>489.80100000000004</v>
      </c>
      <c r="KB62" s="65"/>
      <c r="KC62" s="65">
        <f t="shared" si="96"/>
        <v>325.48289034487897</v>
      </c>
      <c r="KD62" s="65">
        <f t="shared" si="97"/>
        <v>160.06689414857897</v>
      </c>
      <c r="KE62" s="65"/>
      <c r="KF62" s="65"/>
      <c r="KG62" s="65"/>
      <c r="KH62" s="65">
        <v>5</v>
      </c>
      <c r="KI62" s="65">
        <f t="shared" si="151"/>
        <v>543.39953271028037</v>
      </c>
      <c r="KJ62" s="65"/>
      <c r="KK62" s="64">
        <f t="shared" si="200"/>
        <v>1523.7503172037382</v>
      </c>
      <c r="KL62" s="66">
        <f t="shared" si="152"/>
        <v>497.32093457943921</v>
      </c>
      <c r="KM62" s="66"/>
      <c r="KN62" s="66">
        <f t="shared" si="99"/>
        <v>149.19628037383177</v>
      </c>
      <c r="KO62" s="67">
        <f t="shared" si="27"/>
        <v>646.51721495327092</v>
      </c>
      <c r="KP62" s="67">
        <f t="shared" si="28"/>
        <v>2170.2675321570091</v>
      </c>
      <c r="KQ62" s="68">
        <f t="shared" si="201"/>
        <v>-682.31753215700905</v>
      </c>
      <c r="KR62" s="209">
        <v>6210.85</v>
      </c>
      <c r="KS62" s="209">
        <v>5642.29</v>
      </c>
      <c r="KT62" s="209">
        <v>8149.75</v>
      </c>
      <c r="KU62" s="209">
        <v>0</v>
      </c>
      <c r="KV62" s="209">
        <v>0</v>
      </c>
      <c r="KW62" s="209">
        <v>0</v>
      </c>
      <c r="KX62" s="209">
        <v>0</v>
      </c>
      <c r="KY62" s="209">
        <v>0</v>
      </c>
      <c r="KZ62" s="209">
        <v>0</v>
      </c>
      <c r="LA62" s="209">
        <v>0</v>
      </c>
      <c r="LB62" s="209">
        <v>15430.22</v>
      </c>
      <c r="LC62" s="178">
        <f t="shared" si="202"/>
        <v>4572.67</v>
      </c>
      <c r="LD62" s="210">
        <v>893</v>
      </c>
      <c r="LE62" s="181" t="s">
        <v>276</v>
      </c>
      <c r="LF62" s="64">
        <f t="shared" si="203"/>
        <v>20002.89</v>
      </c>
      <c r="LG62" s="209">
        <v>516.99</v>
      </c>
      <c r="LH62" s="209">
        <v>412.72</v>
      </c>
      <c r="LI62" s="209">
        <v>520.6</v>
      </c>
      <c r="LJ62" s="209">
        <v>0</v>
      </c>
      <c r="LK62" s="209">
        <v>0</v>
      </c>
      <c r="LL62" s="209">
        <v>0</v>
      </c>
      <c r="LM62" s="209">
        <v>0</v>
      </c>
      <c r="LN62" s="209">
        <v>0</v>
      </c>
      <c r="LO62" s="209">
        <v>0</v>
      </c>
      <c r="LP62" s="209">
        <v>0</v>
      </c>
      <c r="LQ62" s="211">
        <f t="shared" si="102"/>
        <v>1450.31</v>
      </c>
      <c r="LR62" s="234">
        <v>545.64</v>
      </c>
      <c r="LS62" s="245"/>
      <c r="LT62" s="65">
        <f t="shared" si="103"/>
        <v>157.31306633711685</v>
      </c>
      <c r="LU62" s="65">
        <f t="shared" si="104"/>
        <v>136.13817799673447</v>
      </c>
      <c r="LV62" s="65"/>
      <c r="LW62" s="65"/>
      <c r="LX62" s="65"/>
      <c r="LY62" s="65">
        <v>5</v>
      </c>
      <c r="LZ62" s="65">
        <f t="shared" si="153"/>
        <v>508.03738317757012</v>
      </c>
      <c r="MA62" s="65"/>
      <c r="MB62" s="64">
        <f t="shared" si="30"/>
        <v>1352.1286275114214</v>
      </c>
      <c r="MC62" s="66">
        <f t="shared" si="154"/>
        <v>593.54906542056074</v>
      </c>
      <c r="MD62" s="66"/>
      <c r="ME62" s="66">
        <f t="shared" si="106"/>
        <v>178.06471962616823</v>
      </c>
      <c r="MF62" s="67">
        <f t="shared" si="31"/>
        <v>771.61378504672894</v>
      </c>
      <c r="MG62" s="67">
        <f t="shared" si="32"/>
        <v>2123.7424125581501</v>
      </c>
      <c r="MH62" s="68">
        <f t="shared" si="33"/>
        <v>-673.43241255815019</v>
      </c>
      <c r="MI62" s="209">
        <v>975.14</v>
      </c>
      <c r="MJ62" s="209">
        <v>542.69000000000005</v>
      </c>
      <c r="MK62" s="209">
        <v>2359.71</v>
      </c>
      <c r="ML62" s="209">
        <v>10</v>
      </c>
      <c r="MM62" s="209">
        <v>0</v>
      </c>
      <c r="MN62" s="209">
        <v>0</v>
      </c>
      <c r="MO62" s="209">
        <v>0</v>
      </c>
      <c r="MP62" s="209">
        <v>0</v>
      </c>
      <c r="MQ62" s="209">
        <v>0</v>
      </c>
      <c r="MR62" s="209">
        <v>0</v>
      </c>
      <c r="MS62" s="209">
        <v>3161.38</v>
      </c>
      <c r="MT62" s="178">
        <f t="shared" si="217"/>
        <v>726.15999999999985</v>
      </c>
      <c r="MU62" s="210">
        <v>190</v>
      </c>
      <c r="MV62" s="181" t="s">
        <v>276</v>
      </c>
      <c r="MW62" s="64">
        <f t="shared" si="204"/>
        <v>3887.54</v>
      </c>
      <c r="MX62" s="209">
        <v>81.17</v>
      </c>
      <c r="MY62" s="209">
        <v>39.700000000000003</v>
      </c>
      <c r="MZ62" s="209">
        <v>150.69</v>
      </c>
      <c r="NA62" s="209">
        <v>0.42</v>
      </c>
      <c r="NB62" s="209">
        <v>0</v>
      </c>
      <c r="NC62" s="209">
        <v>0</v>
      </c>
      <c r="ND62" s="209">
        <v>0</v>
      </c>
      <c r="NE62" s="209">
        <v>0</v>
      </c>
      <c r="NF62" s="209">
        <v>0</v>
      </c>
      <c r="NG62" s="209">
        <v>0</v>
      </c>
      <c r="NH62" s="211">
        <f t="shared" si="109"/>
        <v>271.98</v>
      </c>
      <c r="NI62" s="234">
        <v>545.42999999999995</v>
      </c>
      <c r="NJ62" s="245"/>
      <c r="NK62" s="65">
        <f t="shared" si="110"/>
        <v>0</v>
      </c>
      <c r="NL62" s="65">
        <f t="shared" si="111"/>
        <v>17.538983936909844</v>
      </c>
      <c r="NM62" s="65"/>
      <c r="NN62" s="65"/>
      <c r="NO62" s="65"/>
      <c r="NP62" s="65">
        <v>5</v>
      </c>
      <c r="NQ62" s="65">
        <f t="shared" si="155"/>
        <v>469.67889908256882</v>
      </c>
      <c r="NR62" s="65"/>
      <c r="NS62" s="64">
        <f t="shared" si="205"/>
        <v>1037.6478830194787</v>
      </c>
      <c r="NT62" s="66">
        <f t="shared" si="113"/>
        <v>723.04816513761466</v>
      </c>
      <c r="NU62" s="66"/>
      <c r="NV62" s="66">
        <f t="shared" si="114"/>
        <v>216.9144495412844</v>
      </c>
      <c r="NW62" s="67">
        <f t="shared" si="35"/>
        <v>939.96261467889906</v>
      </c>
      <c r="NX62" s="67">
        <f t="shared" si="36"/>
        <v>1977.6104976983779</v>
      </c>
      <c r="NY62" s="68">
        <f t="shared" si="206"/>
        <v>-1705.6304976983779</v>
      </c>
      <c r="NZ62" s="209">
        <v>0</v>
      </c>
      <c r="OA62" s="209">
        <v>67.84</v>
      </c>
      <c r="OB62" s="209">
        <v>0</v>
      </c>
      <c r="OC62" s="209">
        <v>0</v>
      </c>
      <c r="OD62" s="209">
        <v>0</v>
      </c>
      <c r="OE62" s="209">
        <v>0</v>
      </c>
      <c r="OF62" s="209">
        <v>0</v>
      </c>
      <c r="OG62" s="209">
        <v>0</v>
      </c>
      <c r="OH62" s="209">
        <v>0</v>
      </c>
      <c r="OI62" s="209">
        <v>0</v>
      </c>
      <c r="OJ62" s="209">
        <v>67.84</v>
      </c>
      <c r="OK62" s="178">
        <f t="shared" si="115"/>
        <v>0</v>
      </c>
      <c r="OL62" s="210">
        <v>10</v>
      </c>
      <c r="OM62" s="181" t="s">
        <v>276</v>
      </c>
      <c r="ON62" s="64">
        <f t="shared" si="207"/>
        <v>67.84</v>
      </c>
      <c r="OO62" s="209">
        <v>0</v>
      </c>
      <c r="OP62" s="209">
        <v>4.96</v>
      </c>
      <c r="OQ62" s="209">
        <v>0</v>
      </c>
      <c r="OR62" s="209">
        <v>0</v>
      </c>
      <c r="OS62" s="209">
        <v>0</v>
      </c>
      <c r="OT62" s="209">
        <v>0</v>
      </c>
      <c r="OU62" s="209">
        <v>0</v>
      </c>
      <c r="OV62" s="209">
        <v>0</v>
      </c>
      <c r="OW62" s="209">
        <v>0</v>
      </c>
      <c r="OX62" s="209">
        <v>0</v>
      </c>
      <c r="OY62" s="211">
        <v>4.96</v>
      </c>
      <c r="OZ62" s="234">
        <v>545.42999999999995</v>
      </c>
      <c r="PA62" s="245"/>
      <c r="PB62" s="65">
        <f t="shared" si="118"/>
        <v>1.4669220134059713</v>
      </c>
      <c r="PC62" s="65">
        <f t="shared" si="119"/>
        <v>0</v>
      </c>
      <c r="PD62" s="65"/>
      <c r="PE62" s="65"/>
      <c r="PF62" s="65">
        <f t="shared" si="121"/>
        <v>32.880000000000003</v>
      </c>
      <c r="PG62" s="65">
        <v>5</v>
      </c>
      <c r="PH62" s="65">
        <f t="shared" si="156"/>
        <v>495.2049090909091</v>
      </c>
      <c r="PI62" s="65"/>
      <c r="PJ62" s="64">
        <f t="shared" si="38"/>
        <v>1079.981831104315</v>
      </c>
      <c r="PK62" s="66">
        <f t="shared" si="157"/>
        <v>643.25572727272731</v>
      </c>
      <c r="PL62" s="66"/>
      <c r="PM62" s="66">
        <f t="shared" si="122"/>
        <v>192.9767181818182</v>
      </c>
      <c r="PN62" s="67">
        <f t="shared" si="39"/>
        <v>836.23244545454554</v>
      </c>
      <c r="PO62" s="67">
        <f t="shared" si="40"/>
        <v>1916.2142765588605</v>
      </c>
      <c r="PP62" s="68">
        <f t="shared" si="41"/>
        <v>-1911.2542765588605</v>
      </c>
      <c r="PQ62" s="209">
        <v>0</v>
      </c>
      <c r="PR62" s="209">
        <v>2910.12</v>
      </c>
      <c r="PS62" s="209">
        <v>0</v>
      </c>
      <c r="PT62" s="209">
        <v>0</v>
      </c>
      <c r="PU62" s="209">
        <v>0</v>
      </c>
      <c r="PV62" s="209">
        <v>0</v>
      </c>
      <c r="PW62" s="209">
        <v>0</v>
      </c>
      <c r="PX62" s="209">
        <v>0</v>
      </c>
      <c r="PY62" s="209">
        <v>0</v>
      </c>
      <c r="PZ62" s="209">
        <v>0</v>
      </c>
      <c r="QA62" s="209">
        <v>2777.75</v>
      </c>
      <c r="QB62" s="178">
        <f t="shared" si="208"/>
        <v>132.36999999999989</v>
      </c>
      <c r="QC62" s="210">
        <v>160</v>
      </c>
      <c r="QD62" s="181" t="s">
        <v>276</v>
      </c>
      <c r="QE62" s="64">
        <f t="shared" si="209"/>
        <v>2910.12</v>
      </c>
      <c r="QF62" s="209">
        <v>0</v>
      </c>
      <c r="QG62" s="209">
        <v>212.87</v>
      </c>
      <c r="QH62" s="209">
        <v>0</v>
      </c>
      <c r="QI62" s="209">
        <v>0</v>
      </c>
      <c r="QJ62" s="209">
        <v>0</v>
      </c>
      <c r="QK62" s="209">
        <v>0</v>
      </c>
      <c r="QL62" s="209">
        <v>0</v>
      </c>
      <c r="QM62" s="209">
        <v>0</v>
      </c>
      <c r="QN62" s="209">
        <v>0</v>
      </c>
      <c r="QO62" s="209">
        <v>0</v>
      </c>
      <c r="QP62" s="211">
        <f t="shared" si="125"/>
        <v>212.87</v>
      </c>
      <c r="QQ62" s="234">
        <v>545.64</v>
      </c>
      <c r="QR62" s="245"/>
      <c r="QS62" s="65">
        <f t="shared" si="126"/>
        <v>32.652467692129079</v>
      </c>
      <c r="QT62" s="65">
        <f t="shared" si="127"/>
        <v>2.4154142832652297</v>
      </c>
      <c r="QU62" s="65"/>
      <c r="QV62" s="65"/>
      <c r="QW62" s="65">
        <f t="shared" si="129"/>
        <v>18.861818181818183</v>
      </c>
      <c r="QX62" s="65">
        <v>5</v>
      </c>
      <c r="QY62" s="65">
        <f t="shared" si="158"/>
        <v>428.14772727272725</v>
      </c>
      <c r="QZ62" s="65"/>
      <c r="RA62" s="64">
        <f t="shared" si="210"/>
        <v>1032.7174274299398</v>
      </c>
      <c r="RB62" s="66">
        <f t="shared" si="130"/>
        <v>619.2640909090909</v>
      </c>
      <c r="RC62" s="66"/>
      <c r="RD62" s="66">
        <f t="shared" si="131"/>
        <v>185.77922727272727</v>
      </c>
      <c r="RE62" s="67">
        <f t="shared" si="43"/>
        <v>805.04331818181822</v>
      </c>
      <c r="RF62" s="67">
        <f t="shared" si="44"/>
        <v>1837.760745611758</v>
      </c>
      <c r="RG62" s="68">
        <f t="shared" si="45"/>
        <v>-1624.8907456117581</v>
      </c>
      <c r="RH62" s="205">
        <v>0</v>
      </c>
      <c r="RI62" s="205">
        <v>3559.11</v>
      </c>
      <c r="RJ62" s="205">
        <v>0</v>
      </c>
      <c r="RK62" s="205">
        <v>0</v>
      </c>
      <c r="RL62" s="205">
        <v>0</v>
      </c>
      <c r="RM62" s="205">
        <v>0</v>
      </c>
      <c r="RN62" s="205">
        <v>0</v>
      </c>
      <c r="RO62" s="205">
        <v>0</v>
      </c>
      <c r="RP62" s="205">
        <v>0</v>
      </c>
      <c r="RQ62" s="205">
        <v>0</v>
      </c>
      <c r="RR62" s="205">
        <v>3215.58</v>
      </c>
      <c r="RS62" s="178">
        <f t="shared" si="211"/>
        <v>343.5300000000002</v>
      </c>
      <c r="RT62" s="206">
        <v>205</v>
      </c>
      <c r="RU62" s="181" t="s">
        <v>276</v>
      </c>
      <c r="RV62" s="64">
        <f t="shared" si="212"/>
        <v>3559.11</v>
      </c>
      <c r="RW62" s="209">
        <v>0</v>
      </c>
      <c r="RX62" s="209">
        <v>260.33999999999997</v>
      </c>
      <c r="RY62" s="209">
        <v>0</v>
      </c>
      <c r="RZ62" s="209">
        <v>0</v>
      </c>
      <c r="SA62" s="209">
        <v>0</v>
      </c>
      <c r="SB62" s="209">
        <v>0</v>
      </c>
      <c r="SC62" s="209">
        <v>0</v>
      </c>
      <c r="SD62" s="209">
        <v>0</v>
      </c>
      <c r="SE62" s="209">
        <v>0</v>
      </c>
      <c r="SF62" s="209">
        <v>0</v>
      </c>
      <c r="SG62" s="211">
        <v>260.33999999999997</v>
      </c>
      <c r="SH62" s="234">
        <v>545.64</v>
      </c>
      <c r="SI62" s="245"/>
      <c r="SJ62" s="65">
        <f t="shared" si="134"/>
        <v>31.599202546469055</v>
      </c>
      <c r="SK62" s="65">
        <f t="shared" si="135"/>
        <v>7.404881940421884</v>
      </c>
      <c r="SL62" s="65"/>
      <c r="SM62" s="65"/>
      <c r="SN62" s="65">
        <f t="shared" si="137"/>
        <v>495.92920353982299</v>
      </c>
      <c r="SO62" s="65">
        <v>5</v>
      </c>
      <c r="SP62" s="65">
        <f t="shared" si="159"/>
        <v>428.52876106194691</v>
      </c>
      <c r="SQ62" s="65"/>
      <c r="SR62" s="64"/>
      <c r="SS62" s="66">
        <f t="shared" si="160"/>
        <v>596.28469026548669</v>
      </c>
      <c r="ST62" s="66"/>
      <c r="SU62" s="66">
        <f t="shared" si="138"/>
        <v>178.885407079646</v>
      </c>
      <c r="SV62" s="67"/>
      <c r="SW62" s="67">
        <f t="shared" si="48"/>
        <v>0</v>
      </c>
      <c r="SX62" s="68">
        <f t="shared" si="49"/>
        <v>260.33999999999997</v>
      </c>
      <c r="SY62" s="64">
        <f t="shared" si="139"/>
        <v>159637.09</v>
      </c>
      <c r="SZ62" s="211">
        <f t="shared" si="140"/>
        <v>11386.99</v>
      </c>
      <c r="TA62" s="67">
        <f t="shared" si="141"/>
        <v>21069.077109659374</v>
      </c>
      <c r="TB62" s="68">
        <f t="shared" si="142"/>
        <v>-9682.0871096593746</v>
      </c>
      <c r="TC62" s="264"/>
      <c r="TD62" s="265"/>
      <c r="TE62" s="265" t="s">
        <v>503</v>
      </c>
    </row>
    <row r="63" spans="1:526">
      <c r="A63" s="173" t="s">
        <v>38</v>
      </c>
      <c r="B63" s="175" t="s">
        <v>194</v>
      </c>
      <c r="C63" s="181" t="s">
        <v>276</v>
      </c>
      <c r="D63" s="176">
        <v>10227.94</v>
      </c>
      <c r="E63" s="176">
        <v>10957.71</v>
      </c>
      <c r="F63" s="176">
        <v>24826.07</v>
      </c>
      <c r="G63" s="176">
        <v>35</v>
      </c>
      <c r="H63" s="176">
        <v>0</v>
      </c>
      <c r="I63" s="176">
        <v>0</v>
      </c>
      <c r="J63" s="176">
        <v>0</v>
      </c>
      <c r="K63" s="176">
        <v>0</v>
      </c>
      <c r="L63" s="176">
        <v>0</v>
      </c>
      <c r="M63" s="176">
        <v>0</v>
      </c>
      <c r="N63" s="178">
        <v>33327.54</v>
      </c>
      <c r="O63" s="178">
        <f t="shared" si="161"/>
        <v>12719.18</v>
      </c>
      <c r="P63" s="181">
        <v>2753</v>
      </c>
      <c r="Q63" s="64">
        <f t="shared" si="220"/>
        <v>46046.720000000001</v>
      </c>
      <c r="R63" s="178">
        <v>851.36</v>
      </c>
      <c r="S63" s="178">
        <v>801.54</v>
      </c>
      <c r="T63" s="178">
        <v>1586.09</v>
      </c>
      <c r="U63" s="178">
        <v>1.47</v>
      </c>
      <c r="V63" s="178">
        <v>0</v>
      </c>
      <c r="W63" s="178">
        <v>0</v>
      </c>
      <c r="X63" s="178">
        <v>0</v>
      </c>
      <c r="Y63" s="178">
        <v>0</v>
      </c>
      <c r="Z63" s="178">
        <v>0</v>
      </c>
      <c r="AA63" s="178">
        <v>0</v>
      </c>
      <c r="AB63" s="64">
        <f t="shared" si="50"/>
        <v>3240.4599999999996</v>
      </c>
      <c r="AC63" s="65">
        <v>489.80100000000004</v>
      </c>
      <c r="AD63" s="65"/>
      <c r="AE63" s="65">
        <f t="shared" si="51"/>
        <v>362.36360809580719</v>
      </c>
      <c r="AF63" s="65">
        <f t="shared" ref="AF63:AF94" si="221">(O63/$O$116)*15324.97</f>
        <v>341.04974082599171</v>
      </c>
      <c r="AG63" s="65"/>
      <c r="AH63" s="65">
        <v>18.510000000000002</v>
      </c>
      <c r="AI63" s="65"/>
      <c r="AJ63" s="65">
        <v>5</v>
      </c>
      <c r="AK63" s="65">
        <f t="shared" si="178"/>
        <v>411.38684210526316</v>
      </c>
      <c r="AL63" s="65"/>
      <c r="AM63" s="64">
        <f t="shared" si="2"/>
        <v>1628.1111910270622</v>
      </c>
      <c r="AN63" s="66">
        <f t="shared" si="179"/>
        <v>645.10084210526315</v>
      </c>
      <c r="AO63" s="66">
        <v>46.73</v>
      </c>
      <c r="AP63" s="66">
        <f t="shared" si="54"/>
        <v>207.54925263157895</v>
      </c>
      <c r="AQ63" s="67">
        <f t="shared" si="3"/>
        <v>899.38009473684212</v>
      </c>
      <c r="AR63" s="67">
        <f t="shared" si="4"/>
        <v>2527.4912857639042</v>
      </c>
      <c r="AS63" s="68">
        <f t="shared" si="5"/>
        <v>712.96871423609537</v>
      </c>
      <c r="AT63" s="205">
        <v>10979.35</v>
      </c>
      <c r="AU63" s="205">
        <v>10292.23</v>
      </c>
      <c r="AV63" s="205">
        <v>23250.55</v>
      </c>
      <c r="AW63" s="205">
        <v>15</v>
      </c>
      <c r="AX63" s="207">
        <v>0</v>
      </c>
      <c r="AY63" s="207">
        <v>0</v>
      </c>
      <c r="AZ63" s="207">
        <v>0</v>
      </c>
      <c r="BA63" s="207">
        <v>0</v>
      </c>
      <c r="BB63" s="207">
        <v>0</v>
      </c>
      <c r="BC63" s="207">
        <v>0</v>
      </c>
      <c r="BD63" s="209">
        <v>31952.33</v>
      </c>
      <c r="BE63" s="178">
        <f t="shared" si="162"/>
        <v>12584.800000000003</v>
      </c>
      <c r="BF63" s="208">
        <v>2697</v>
      </c>
      <c r="BG63" s="181" t="s">
        <v>276</v>
      </c>
      <c r="BH63" s="64">
        <f t="shared" si="56"/>
        <v>44537.130000000005</v>
      </c>
      <c r="BI63" s="205">
        <v>913.89</v>
      </c>
      <c r="BJ63" s="205">
        <v>752.86</v>
      </c>
      <c r="BK63" s="205">
        <v>1485.03</v>
      </c>
      <c r="BL63" s="205">
        <v>0.63</v>
      </c>
      <c r="BM63" s="205">
        <v>0</v>
      </c>
      <c r="BN63" s="205">
        <v>0</v>
      </c>
      <c r="BO63" s="205">
        <v>0</v>
      </c>
      <c r="BP63" s="205">
        <v>0</v>
      </c>
      <c r="BQ63" s="205">
        <v>0</v>
      </c>
      <c r="BR63" s="205">
        <v>0</v>
      </c>
      <c r="BS63" s="64">
        <f t="shared" si="57"/>
        <v>3152.41</v>
      </c>
      <c r="BT63" s="65">
        <v>489.80100000000004</v>
      </c>
      <c r="BU63" s="65"/>
      <c r="BV63" s="65">
        <f t="shared" si="58"/>
        <v>350.44405640748977</v>
      </c>
      <c r="BW63" s="65">
        <f t="shared" si="59"/>
        <v>284.61735823232635</v>
      </c>
      <c r="BX63" s="65"/>
      <c r="BY63" s="65">
        <v>18.510000000000002</v>
      </c>
      <c r="BZ63" s="65"/>
      <c r="CA63" s="65">
        <v>5</v>
      </c>
      <c r="CB63" s="65">
        <f t="shared" si="180"/>
        <v>391.015625</v>
      </c>
      <c r="CC63" s="65"/>
      <c r="CD63" s="64">
        <f t="shared" si="6"/>
        <v>1539.388039639816</v>
      </c>
      <c r="CE63" s="66">
        <f t="shared" si="61"/>
        <v>665.21208333333334</v>
      </c>
      <c r="CF63" s="66"/>
      <c r="CG63" s="66">
        <f t="shared" si="62"/>
        <v>199.563625</v>
      </c>
      <c r="CH63" s="67">
        <f>SUM(CE63:CG63)</f>
        <v>864.77570833333334</v>
      </c>
      <c r="CI63" s="67">
        <f t="shared" si="8"/>
        <v>2404.1637479731494</v>
      </c>
      <c r="CJ63" s="68">
        <f t="shared" si="9"/>
        <v>748.24625202685047</v>
      </c>
      <c r="CK63" s="209">
        <v>17053.39</v>
      </c>
      <c r="CL63" s="209">
        <v>15429.5</v>
      </c>
      <c r="CM63" s="209">
        <v>32604.48</v>
      </c>
      <c r="CN63" s="209">
        <v>40</v>
      </c>
      <c r="CO63" s="209">
        <v>0</v>
      </c>
      <c r="CP63" s="209">
        <v>0</v>
      </c>
      <c r="CQ63" s="209">
        <v>0</v>
      </c>
      <c r="CR63" s="209">
        <v>0</v>
      </c>
      <c r="CS63" s="209">
        <v>0</v>
      </c>
      <c r="CT63" s="207">
        <v>0</v>
      </c>
      <c r="CU63" s="209">
        <v>47463.28</v>
      </c>
      <c r="CV63" s="178">
        <f t="shared" si="181"/>
        <v>17664.089999999997</v>
      </c>
      <c r="CW63" s="210">
        <v>3702</v>
      </c>
      <c r="CX63" s="181" t="s">
        <v>276</v>
      </c>
      <c r="CY63" s="64">
        <f t="shared" si="182"/>
        <v>65127.369999999995</v>
      </c>
      <c r="CZ63" s="209">
        <v>1419.5</v>
      </c>
      <c r="DA63" s="209">
        <v>1128.6400000000001</v>
      </c>
      <c r="DB63" s="209">
        <v>2081.9299999999998</v>
      </c>
      <c r="DC63" s="209">
        <v>1.68</v>
      </c>
      <c r="DD63" s="209">
        <v>0</v>
      </c>
      <c r="DE63" s="209">
        <v>0</v>
      </c>
      <c r="DF63" s="209">
        <v>0</v>
      </c>
      <c r="DG63" s="209">
        <v>0</v>
      </c>
      <c r="DH63" s="209">
        <v>0</v>
      </c>
      <c r="DI63" s="209">
        <v>0</v>
      </c>
      <c r="DJ63" s="211">
        <f t="shared" si="215"/>
        <v>4631.75</v>
      </c>
      <c r="DK63" s="65">
        <v>489.80100000000004</v>
      </c>
      <c r="DL63" s="65"/>
      <c r="DM63" s="65">
        <f t="shared" si="66"/>
        <v>515.99218719996395</v>
      </c>
      <c r="DN63" s="65">
        <f t="shared" si="67"/>
        <v>502.47898099289586</v>
      </c>
      <c r="DO63" s="65"/>
      <c r="DP63" s="65">
        <v>18.510000000000002</v>
      </c>
      <c r="DQ63" s="65"/>
      <c r="DR63" s="65">
        <v>5</v>
      </c>
      <c r="DS63" s="65">
        <f t="shared" si="216"/>
        <v>428.469696969697</v>
      </c>
      <c r="DT63" s="65"/>
      <c r="DU63" s="64">
        <f t="shared" si="10"/>
        <v>1960.2518651625569</v>
      </c>
      <c r="DV63" s="66">
        <f t="shared" si="144"/>
        <v>596.35070707070713</v>
      </c>
      <c r="DW63" s="66"/>
      <c r="DX63" s="66">
        <f t="shared" si="68"/>
        <v>178.90521212121214</v>
      </c>
      <c r="DY63" s="67">
        <f t="shared" si="11"/>
        <v>775.25591919191925</v>
      </c>
      <c r="DZ63" s="67">
        <f t="shared" si="12"/>
        <v>2735.5077843544759</v>
      </c>
      <c r="EA63" s="68">
        <f t="shared" si="183"/>
        <v>1896.2422156455241</v>
      </c>
      <c r="EB63" s="209">
        <v>14253.24</v>
      </c>
      <c r="EC63" s="209">
        <v>12940.03</v>
      </c>
      <c r="ED63" s="209">
        <v>28612.68</v>
      </c>
      <c r="EE63" s="209">
        <v>50</v>
      </c>
      <c r="EF63" s="209">
        <v>0</v>
      </c>
      <c r="EG63" s="209">
        <v>0</v>
      </c>
      <c r="EH63" s="209">
        <v>0</v>
      </c>
      <c r="EI63" s="209">
        <v>0</v>
      </c>
      <c r="EJ63" s="209">
        <v>0</v>
      </c>
      <c r="EK63" s="209">
        <v>0</v>
      </c>
      <c r="EL63" s="209">
        <v>39899.81</v>
      </c>
      <c r="EM63" s="178">
        <f t="shared" si="184"/>
        <v>15956.14</v>
      </c>
      <c r="EN63" s="210">
        <v>3345</v>
      </c>
      <c r="EO63" s="181" t="s">
        <v>276</v>
      </c>
      <c r="EP63" s="212">
        <f t="shared" si="70"/>
        <v>55855.95</v>
      </c>
      <c r="EQ63" s="209">
        <v>1186.42</v>
      </c>
      <c r="ER63" s="209">
        <v>946.54</v>
      </c>
      <c r="ES63" s="209">
        <v>1827.19</v>
      </c>
      <c r="ET63" s="209">
        <v>2.1</v>
      </c>
      <c r="EU63" s="209">
        <v>0</v>
      </c>
      <c r="EV63" s="209">
        <v>0</v>
      </c>
      <c r="EW63" s="209">
        <v>0</v>
      </c>
      <c r="EX63" s="209">
        <v>0</v>
      </c>
      <c r="EY63" s="209">
        <v>0</v>
      </c>
      <c r="EZ63" s="209">
        <v>0</v>
      </c>
      <c r="FA63" s="64">
        <f t="shared" si="185"/>
        <v>3962.25</v>
      </c>
      <c r="FB63" s="65">
        <v>489.80100000000004</v>
      </c>
      <c r="FC63" s="65"/>
      <c r="FD63" s="65">
        <f t="shared" si="72"/>
        <v>445.3637091828349</v>
      </c>
      <c r="FE63" s="65">
        <f t="shared" si="73"/>
        <v>414.48056385268086</v>
      </c>
      <c r="FF63" s="65"/>
      <c r="FG63" s="65">
        <v>18.510000000000002</v>
      </c>
      <c r="FH63" s="65">
        <f t="shared" si="75"/>
        <v>140.93333333333334</v>
      </c>
      <c r="FI63" s="65">
        <v>5</v>
      </c>
      <c r="FJ63" s="65">
        <f t="shared" si="145"/>
        <v>424.68019607843132</v>
      </c>
      <c r="FK63" s="65"/>
      <c r="FL63" s="64">
        <f t="shared" si="14"/>
        <v>1938.7688024472804</v>
      </c>
      <c r="FM63" s="66">
        <f t="shared" si="146"/>
        <v>664.41901960784321</v>
      </c>
      <c r="FN63" s="66"/>
      <c r="FO63" s="66">
        <f t="shared" si="76"/>
        <v>199.32570588235296</v>
      </c>
      <c r="FP63" s="67">
        <f>SUM(FM63:FO63)</f>
        <v>863.74472549019617</v>
      </c>
      <c r="FQ63" s="67">
        <f t="shared" si="187"/>
        <v>2802.5135279374767</v>
      </c>
      <c r="FR63" s="68">
        <f t="shared" si="188"/>
        <v>1159.7364720625233</v>
      </c>
      <c r="FS63" s="209">
        <v>16656.5</v>
      </c>
      <c r="FT63" s="209">
        <v>15379.98</v>
      </c>
      <c r="FU63" s="209">
        <v>30067.55</v>
      </c>
      <c r="FV63" s="209">
        <v>35</v>
      </c>
      <c r="FW63" s="209">
        <v>0</v>
      </c>
      <c r="FX63" s="209">
        <v>0</v>
      </c>
      <c r="FY63" s="209">
        <v>0</v>
      </c>
      <c r="FZ63" s="209">
        <v>0</v>
      </c>
      <c r="GA63" s="209">
        <v>0</v>
      </c>
      <c r="GB63" s="209">
        <v>0</v>
      </c>
      <c r="GC63" s="209">
        <v>44752.99</v>
      </c>
      <c r="GD63" s="178">
        <f t="shared" si="189"/>
        <v>17386.04</v>
      </c>
      <c r="GE63" s="210">
        <v>3492</v>
      </c>
      <c r="GF63" s="181" t="s">
        <v>276</v>
      </c>
      <c r="GG63" s="64">
        <f t="shared" si="190"/>
        <v>62139.03</v>
      </c>
      <c r="GH63" s="209">
        <v>1386.47</v>
      </c>
      <c r="GI63" s="209">
        <v>1125.02</v>
      </c>
      <c r="GJ63" s="209">
        <v>1920.14</v>
      </c>
      <c r="GK63" s="209">
        <v>1.47</v>
      </c>
      <c r="GL63" s="209">
        <v>0</v>
      </c>
      <c r="GM63" s="209">
        <v>0</v>
      </c>
      <c r="GN63" s="209">
        <v>0</v>
      </c>
      <c r="GO63" s="209">
        <v>0</v>
      </c>
      <c r="GP63" s="209">
        <v>0</v>
      </c>
      <c r="GQ63" s="209">
        <v>0</v>
      </c>
      <c r="GR63" s="211">
        <f t="shared" si="79"/>
        <v>4433.1000000000004</v>
      </c>
      <c r="GS63" s="65">
        <v>489.80100000000004</v>
      </c>
      <c r="GT63" s="65"/>
      <c r="GU63" s="65">
        <f t="shared" si="80"/>
        <v>495.91882888553295</v>
      </c>
      <c r="GV63" s="65">
        <f t="shared" si="81"/>
        <v>512.40321504448866</v>
      </c>
      <c r="GW63" s="65"/>
      <c r="GX63" s="65">
        <v>18.510000000000002</v>
      </c>
      <c r="GY63" s="65">
        <f t="shared" si="83"/>
        <v>184.90588235294118</v>
      </c>
      <c r="GZ63" s="65">
        <v>5</v>
      </c>
      <c r="HA63" s="65">
        <f t="shared" si="147"/>
        <v>358.47794117647061</v>
      </c>
      <c r="HB63" s="65"/>
      <c r="HC63" s="64">
        <f t="shared" si="191"/>
        <v>2065.0168674594333</v>
      </c>
      <c r="HD63" s="66">
        <f t="shared" si="148"/>
        <v>866.92019607843133</v>
      </c>
      <c r="HE63" s="66"/>
      <c r="HF63" s="66">
        <f t="shared" si="84"/>
        <v>260.07605882352937</v>
      </c>
      <c r="HG63" s="67">
        <f t="shared" si="19"/>
        <v>1126.9962549019606</v>
      </c>
      <c r="HH63" s="67">
        <f t="shared" si="20"/>
        <v>3192.0131223613939</v>
      </c>
      <c r="HI63" s="68">
        <f t="shared" si="192"/>
        <v>1241.0868776386064</v>
      </c>
      <c r="HJ63" s="205">
        <v>10201.5</v>
      </c>
      <c r="HK63" s="205">
        <v>7523.21</v>
      </c>
      <c r="HL63" s="205">
        <v>17305.73</v>
      </c>
      <c r="HM63" s="205">
        <v>20</v>
      </c>
      <c r="HN63" s="205">
        <v>0</v>
      </c>
      <c r="HO63" s="205">
        <v>0</v>
      </c>
      <c r="HP63" s="205">
        <v>0</v>
      </c>
      <c r="HQ63" s="205">
        <v>0</v>
      </c>
      <c r="HR63" s="205">
        <v>0</v>
      </c>
      <c r="HS63" s="205">
        <v>53.73</v>
      </c>
      <c r="HT63" s="205">
        <v>23666.21</v>
      </c>
      <c r="HU63" s="178">
        <f t="shared" si="193"/>
        <v>11437.960000000006</v>
      </c>
      <c r="HV63" s="206">
        <v>1950</v>
      </c>
      <c r="HW63" s="181" t="s">
        <v>276</v>
      </c>
      <c r="HX63" s="64">
        <f t="shared" si="194"/>
        <v>35104.170000000006</v>
      </c>
      <c r="HY63" s="205">
        <v>849.17</v>
      </c>
      <c r="HZ63" s="205">
        <v>550.30999999999995</v>
      </c>
      <c r="IA63" s="205">
        <v>1105.1600000000001</v>
      </c>
      <c r="IB63" s="205">
        <v>0.84</v>
      </c>
      <c r="IC63" s="205">
        <v>0</v>
      </c>
      <c r="ID63" s="205">
        <v>0</v>
      </c>
      <c r="IE63" s="205">
        <v>0</v>
      </c>
      <c r="IF63" s="205">
        <v>0</v>
      </c>
      <c r="IG63" s="205">
        <v>0</v>
      </c>
      <c r="IH63" s="205">
        <v>2.99</v>
      </c>
      <c r="II63" s="214">
        <v>2505.48</v>
      </c>
      <c r="IJ63" s="65">
        <v>489.80100000000004</v>
      </c>
      <c r="IK63" s="65"/>
      <c r="IL63" s="65">
        <f t="shared" si="88"/>
        <v>262.16141965311613</v>
      </c>
      <c r="IM63" s="65">
        <f t="shared" si="89"/>
        <v>346.6584766867727</v>
      </c>
      <c r="IN63" s="65"/>
      <c r="IO63" s="65">
        <v>18.510000000000002</v>
      </c>
      <c r="IP63" s="65">
        <f t="shared" si="91"/>
        <v>232.05714285714285</v>
      </c>
      <c r="IQ63" s="65">
        <v>5</v>
      </c>
      <c r="IR63" s="65">
        <f t="shared" si="149"/>
        <v>445.62857142857143</v>
      </c>
      <c r="IS63" s="65"/>
      <c r="IT63" s="64">
        <f t="shared" si="195"/>
        <v>1799.8166106256033</v>
      </c>
      <c r="IU63" s="66">
        <f t="shared" si="150"/>
        <v>538.79476190476191</v>
      </c>
      <c r="IV63" s="66"/>
      <c r="IW63" s="66">
        <f t="shared" si="92"/>
        <v>161.63842857142856</v>
      </c>
      <c r="IX63" s="67">
        <f t="shared" si="196"/>
        <v>700.43319047619048</v>
      </c>
      <c r="IY63" s="67">
        <f t="shared" si="24"/>
        <v>2500.2498011017938</v>
      </c>
      <c r="IZ63" s="68">
        <f t="shared" si="197"/>
        <v>5.2301988982062539</v>
      </c>
      <c r="JA63" s="209">
        <v>16280.9</v>
      </c>
      <c r="JB63" s="209">
        <v>11035.26</v>
      </c>
      <c r="JC63" s="209">
        <v>25228.12</v>
      </c>
      <c r="JD63" s="209">
        <v>15</v>
      </c>
      <c r="JE63" s="209">
        <v>0</v>
      </c>
      <c r="JF63" s="209">
        <v>0</v>
      </c>
      <c r="JG63" s="209">
        <v>0</v>
      </c>
      <c r="JH63" s="209">
        <v>0</v>
      </c>
      <c r="JI63" s="209">
        <v>0</v>
      </c>
      <c r="JJ63" s="209">
        <v>156.15</v>
      </c>
      <c r="JK63" s="209">
        <v>38108.57</v>
      </c>
      <c r="JL63" s="178">
        <f t="shared" si="198"/>
        <v>14606.86</v>
      </c>
      <c r="JM63" s="210">
        <v>2896</v>
      </c>
      <c r="JN63" s="181" t="s">
        <v>276</v>
      </c>
      <c r="JO63" s="64">
        <f t="shared" si="199"/>
        <v>52715.43</v>
      </c>
      <c r="JP63" s="209">
        <v>1355.22</v>
      </c>
      <c r="JQ63" s="209">
        <v>807.21</v>
      </c>
      <c r="JR63" s="209">
        <v>1610.19</v>
      </c>
      <c r="JS63" s="209">
        <v>0.63</v>
      </c>
      <c r="JT63" s="209">
        <v>0</v>
      </c>
      <c r="JU63" s="209">
        <v>0</v>
      </c>
      <c r="JV63" s="209">
        <v>0</v>
      </c>
      <c r="JW63" s="209">
        <v>0</v>
      </c>
      <c r="JX63" s="209">
        <v>0</v>
      </c>
      <c r="JY63" s="209">
        <v>8.67</v>
      </c>
      <c r="JZ63" s="211">
        <v>3773.25</v>
      </c>
      <c r="KA63" s="65">
        <v>489.80100000000004</v>
      </c>
      <c r="KB63" s="65"/>
      <c r="KC63" s="65">
        <f t="shared" si="96"/>
        <v>768.67606468779923</v>
      </c>
      <c r="KD63" s="65">
        <f t="shared" si="97"/>
        <v>491.835893083408</v>
      </c>
      <c r="KE63" s="65"/>
      <c r="KF63" s="65">
        <v>18.510000000000002</v>
      </c>
      <c r="KG63" s="65"/>
      <c r="KH63" s="65">
        <v>5</v>
      </c>
      <c r="KI63" s="65">
        <f t="shared" si="151"/>
        <v>543.39953271028037</v>
      </c>
      <c r="KJ63" s="65"/>
      <c r="KK63" s="64">
        <f t="shared" si="200"/>
        <v>2317.2224904814875</v>
      </c>
      <c r="KL63" s="66">
        <f t="shared" si="152"/>
        <v>497.32093457943921</v>
      </c>
      <c r="KM63" s="66"/>
      <c r="KN63" s="66">
        <f t="shared" si="99"/>
        <v>149.19628037383177</v>
      </c>
      <c r="KO63" s="67">
        <f t="shared" si="27"/>
        <v>646.51721495327092</v>
      </c>
      <c r="KP63" s="67">
        <f t="shared" si="28"/>
        <v>2963.7397054347584</v>
      </c>
      <c r="KQ63" s="68">
        <f t="shared" si="201"/>
        <v>809.51029456524157</v>
      </c>
      <c r="KR63" s="209">
        <v>14840.34</v>
      </c>
      <c r="KS63" s="209">
        <v>10659.61</v>
      </c>
      <c r="KT63" s="209">
        <v>23441.15</v>
      </c>
      <c r="KU63" s="209">
        <v>30</v>
      </c>
      <c r="KV63" s="209">
        <v>0</v>
      </c>
      <c r="KW63" s="209">
        <v>0</v>
      </c>
      <c r="KX63" s="209">
        <v>0</v>
      </c>
      <c r="KY63" s="209">
        <v>0</v>
      </c>
      <c r="KZ63" s="209">
        <v>0</v>
      </c>
      <c r="LA63" s="209">
        <v>63.5</v>
      </c>
      <c r="LB63" s="209">
        <v>35434.089999999997</v>
      </c>
      <c r="LC63" s="178">
        <f t="shared" si="202"/>
        <v>13600.510000000009</v>
      </c>
      <c r="LD63" s="210">
        <v>2581</v>
      </c>
      <c r="LE63" s="181" t="s">
        <v>276</v>
      </c>
      <c r="LF63" s="64">
        <f t="shared" si="203"/>
        <v>49034.600000000006</v>
      </c>
      <c r="LG63" s="209">
        <v>1235.31</v>
      </c>
      <c r="LH63" s="209">
        <v>779.73</v>
      </c>
      <c r="LI63" s="209">
        <v>1496.54</v>
      </c>
      <c r="LJ63" s="209">
        <v>1.26</v>
      </c>
      <c r="LK63" s="209">
        <v>0</v>
      </c>
      <c r="LL63" s="209">
        <v>0</v>
      </c>
      <c r="LM63" s="209">
        <v>0</v>
      </c>
      <c r="LN63" s="209">
        <v>0</v>
      </c>
      <c r="LO63" s="209">
        <v>0</v>
      </c>
      <c r="LP63" s="209">
        <v>3.53</v>
      </c>
      <c r="LQ63" s="211">
        <f t="shared" si="102"/>
        <v>3516.3700000000003</v>
      </c>
      <c r="LR63" s="234">
        <v>545.64</v>
      </c>
      <c r="LS63" s="245"/>
      <c r="LT63" s="65">
        <f t="shared" si="103"/>
        <v>361.25507936797845</v>
      </c>
      <c r="LU63" s="65">
        <f t="shared" si="104"/>
        <v>404.91630737104765</v>
      </c>
      <c r="LV63" s="65"/>
      <c r="LW63" s="65">
        <v>18.510000000000002</v>
      </c>
      <c r="LX63" s="65"/>
      <c r="LY63" s="65">
        <v>5</v>
      </c>
      <c r="LZ63" s="65">
        <f t="shared" si="153"/>
        <v>508.03738317757012</v>
      </c>
      <c r="MA63" s="65"/>
      <c r="MB63" s="64">
        <f t="shared" si="30"/>
        <v>1843.3587699165962</v>
      </c>
      <c r="MC63" s="66">
        <f t="shared" si="154"/>
        <v>593.54906542056074</v>
      </c>
      <c r="MD63" s="66"/>
      <c r="ME63" s="66">
        <f t="shared" si="106"/>
        <v>178.06471962616823</v>
      </c>
      <c r="MF63" s="67">
        <f t="shared" si="31"/>
        <v>771.61378504672894</v>
      </c>
      <c r="MG63" s="67">
        <f t="shared" si="32"/>
        <v>2614.9725549633249</v>
      </c>
      <c r="MH63" s="68">
        <f t="shared" si="33"/>
        <v>901.39744503667544</v>
      </c>
      <c r="MI63" s="209">
        <v>12576.86</v>
      </c>
      <c r="MJ63" s="209">
        <v>8842.15</v>
      </c>
      <c r="MK63" s="209">
        <v>21444.720000000001</v>
      </c>
      <c r="ML63" s="209">
        <v>5</v>
      </c>
      <c r="MM63" s="209">
        <v>0</v>
      </c>
      <c r="MN63" s="209">
        <v>0</v>
      </c>
      <c r="MO63" s="209">
        <v>0</v>
      </c>
      <c r="MP63" s="209">
        <v>0</v>
      </c>
      <c r="MQ63" s="209">
        <v>0</v>
      </c>
      <c r="MR63" s="209">
        <v>86.37</v>
      </c>
      <c r="MS63" s="209">
        <v>29459.22</v>
      </c>
      <c r="MT63" s="178">
        <f t="shared" si="217"/>
        <v>13495.880000000005</v>
      </c>
      <c r="MU63" s="210">
        <v>2394</v>
      </c>
      <c r="MV63" s="181" t="s">
        <v>276</v>
      </c>
      <c r="MW63" s="64">
        <f t="shared" si="204"/>
        <v>42955.100000000006</v>
      </c>
      <c r="MX63" s="209">
        <v>1046.9000000000001</v>
      </c>
      <c r="MY63" s="209">
        <v>646.79</v>
      </c>
      <c r="MZ63" s="209">
        <v>1369.73</v>
      </c>
      <c r="NA63" s="209">
        <v>0.21</v>
      </c>
      <c r="NB63" s="209">
        <v>0</v>
      </c>
      <c r="NC63" s="209">
        <v>0</v>
      </c>
      <c r="ND63" s="209">
        <v>0</v>
      </c>
      <c r="NE63" s="209">
        <v>0</v>
      </c>
      <c r="NF63" s="209">
        <v>0</v>
      </c>
      <c r="NG63" s="209">
        <v>4.8</v>
      </c>
      <c r="NH63" s="211">
        <f t="shared" si="109"/>
        <v>3068.4300000000003</v>
      </c>
      <c r="NI63" s="234">
        <v>545.42999999999995</v>
      </c>
      <c r="NJ63" s="245"/>
      <c r="NK63" s="65">
        <f t="shared" si="110"/>
        <v>0</v>
      </c>
      <c r="NL63" s="65">
        <f t="shared" si="111"/>
        <v>325.96676012788225</v>
      </c>
      <c r="NM63" s="65"/>
      <c r="NN63" s="65">
        <v>18.510000000000002</v>
      </c>
      <c r="NO63" s="65"/>
      <c r="NP63" s="65">
        <v>5</v>
      </c>
      <c r="NQ63" s="65">
        <f t="shared" si="155"/>
        <v>469.67889908256882</v>
      </c>
      <c r="NR63" s="65"/>
      <c r="NS63" s="64">
        <f t="shared" si="205"/>
        <v>1364.585659210451</v>
      </c>
      <c r="NT63" s="66">
        <f t="shared" si="113"/>
        <v>723.04816513761466</v>
      </c>
      <c r="NU63" s="66"/>
      <c r="NV63" s="66">
        <f t="shared" si="114"/>
        <v>216.9144495412844</v>
      </c>
      <c r="NW63" s="67">
        <f t="shared" si="35"/>
        <v>939.96261467889906</v>
      </c>
      <c r="NX63" s="67">
        <f t="shared" si="36"/>
        <v>2304.5482738893502</v>
      </c>
      <c r="NY63" s="68">
        <f t="shared" si="206"/>
        <v>763.88172611065011</v>
      </c>
      <c r="NZ63" s="209">
        <v>17171.439999999999</v>
      </c>
      <c r="OA63" s="209">
        <v>11924.5</v>
      </c>
      <c r="OB63" s="209">
        <v>27422.87</v>
      </c>
      <c r="OC63" s="209">
        <v>50</v>
      </c>
      <c r="OD63" s="209">
        <v>0</v>
      </c>
      <c r="OE63" s="209">
        <v>0</v>
      </c>
      <c r="OF63" s="209">
        <v>0</v>
      </c>
      <c r="OG63" s="209">
        <v>0</v>
      </c>
      <c r="OH63" s="209">
        <v>0</v>
      </c>
      <c r="OI63" s="209">
        <v>0</v>
      </c>
      <c r="OJ63" s="209">
        <v>39830.46</v>
      </c>
      <c r="OK63" s="178">
        <f t="shared" si="115"/>
        <v>16738.349999999999</v>
      </c>
      <c r="OL63" s="210">
        <v>3008</v>
      </c>
      <c r="OM63" s="181" t="s">
        <v>276</v>
      </c>
      <c r="ON63" s="64">
        <f t="shared" si="207"/>
        <v>56568.81</v>
      </c>
      <c r="OO63" s="209">
        <v>1429.35</v>
      </c>
      <c r="OP63" s="209">
        <v>872.25</v>
      </c>
      <c r="OQ63" s="209">
        <v>1751.92</v>
      </c>
      <c r="OR63" s="209">
        <v>2.1</v>
      </c>
      <c r="OS63" s="209">
        <v>0</v>
      </c>
      <c r="OT63" s="209">
        <v>0</v>
      </c>
      <c r="OU63" s="209">
        <v>0</v>
      </c>
      <c r="OV63" s="209">
        <v>0</v>
      </c>
      <c r="OW63" s="209">
        <v>0</v>
      </c>
      <c r="OX63" s="209">
        <v>0</v>
      </c>
      <c r="OY63" s="211">
        <v>4055.62</v>
      </c>
      <c r="OZ63" s="234">
        <v>545.42999999999995</v>
      </c>
      <c r="PA63" s="245"/>
      <c r="PB63" s="65">
        <f t="shared" si="118"/>
        <v>861.2644247948997</v>
      </c>
      <c r="PC63" s="65">
        <f t="shared" si="119"/>
        <v>490.78522035802604</v>
      </c>
      <c r="PD63" s="65"/>
      <c r="PE63" s="65">
        <v>18.510000000000002</v>
      </c>
      <c r="PF63" s="65">
        <f t="shared" si="121"/>
        <v>32.880000000000003</v>
      </c>
      <c r="PG63" s="65">
        <v>5</v>
      </c>
      <c r="PH63" s="65">
        <f t="shared" si="156"/>
        <v>495.2049090909091</v>
      </c>
      <c r="PI63" s="65"/>
      <c r="PJ63" s="64">
        <f t="shared" si="38"/>
        <v>2449.0745542438349</v>
      </c>
      <c r="PK63" s="66">
        <f t="shared" si="157"/>
        <v>643.25572727272731</v>
      </c>
      <c r="PL63" s="66"/>
      <c r="PM63" s="66">
        <f t="shared" si="122"/>
        <v>192.9767181818182</v>
      </c>
      <c r="PN63" s="67">
        <f t="shared" si="39"/>
        <v>836.23244545454554</v>
      </c>
      <c r="PO63" s="67">
        <f t="shared" si="40"/>
        <v>3285.3069996983804</v>
      </c>
      <c r="PP63" s="68">
        <f t="shared" si="41"/>
        <v>770.31300030161947</v>
      </c>
      <c r="PQ63" s="209">
        <v>16283.45</v>
      </c>
      <c r="PR63" s="209">
        <v>10241.57</v>
      </c>
      <c r="PS63" s="209">
        <v>25096.05</v>
      </c>
      <c r="PT63" s="209">
        <v>55</v>
      </c>
      <c r="PU63" s="209">
        <v>0</v>
      </c>
      <c r="PV63" s="209">
        <v>0</v>
      </c>
      <c r="PW63" s="209">
        <v>0</v>
      </c>
      <c r="PX63" s="209">
        <v>0</v>
      </c>
      <c r="PY63" s="209">
        <v>0</v>
      </c>
      <c r="PZ63" s="209">
        <v>130.24</v>
      </c>
      <c r="QA63" s="209">
        <v>40222.44</v>
      </c>
      <c r="QB63" s="178">
        <f t="shared" si="208"/>
        <v>11583.869999999995</v>
      </c>
      <c r="QC63" s="210">
        <v>2498</v>
      </c>
      <c r="QD63" s="181" t="s">
        <v>276</v>
      </c>
      <c r="QE63" s="64">
        <f t="shared" si="209"/>
        <v>51806.31</v>
      </c>
      <c r="QF63" s="209">
        <v>1355.43</v>
      </c>
      <c r="QG63" s="209">
        <v>749.15</v>
      </c>
      <c r="QH63" s="209">
        <v>1603.31</v>
      </c>
      <c r="QI63" s="209">
        <v>2.31</v>
      </c>
      <c r="QJ63" s="209">
        <v>0</v>
      </c>
      <c r="QK63" s="209">
        <v>0</v>
      </c>
      <c r="QL63" s="209">
        <v>0</v>
      </c>
      <c r="QM63" s="209">
        <v>0</v>
      </c>
      <c r="QN63" s="209">
        <v>0</v>
      </c>
      <c r="QO63" s="209">
        <v>7.24</v>
      </c>
      <c r="QP63" s="211">
        <f t="shared" si="125"/>
        <v>3717.4399999999996</v>
      </c>
      <c r="QQ63" s="234">
        <v>545.64</v>
      </c>
      <c r="QR63" s="245"/>
      <c r="QS63" s="65">
        <f t="shared" si="126"/>
        <v>472.81502028569906</v>
      </c>
      <c r="QT63" s="65">
        <f t="shared" si="127"/>
        <v>211.37602971585412</v>
      </c>
      <c r="QU63" s="65"/>
      <c r="QV63" s="65">
        <v>18.510000000000002</v>
      </c>
      <c r="QW63" s="65">
        <f t="shared" si="129"/>
        <v>18.861818181818183</v>
      </c>
      <c r="QX63" s="65">
        <v>5</v>
      </c>
      <c r="QY63" s="65">
        <f t="shared" si="158"/>
        <v>428.14772727272725</v>
      </c>
      <c r="QZ63" s="65"/>
      <c r="RA63" s="64">
        <f t="shared" si="210"/>
        <v>1700.3505954560985</v>
      </c>
      <c r="RB63" s="66">
        <f t="shared" si="130"/>
        <v>619.2640909090909</v>
      </c>
      <c r="RC63" s="66"/>
      <c r="RD63" s="66">
        <f t="shared" si="131"/>
        <v>185.77922727272727</v>
      </c>
      <c r="RE63" s="67">
        <f t="shared" si="43"/>
        <v>805.04331818181822</v>
      </c>
      <c r="RF63" s="67">
        <f t="shared" si="44"/>
        <v>2505.3939136379167</v>
      </c>
      <c r="RG63" s="68">
        <f t="shared" si="45"/>
        <v>1212.0460863620829</v>
      </c>
      <c r="RH63" s="205">
        <v>14487.37</v>
      </c>
      <c r="RI63" s="205">
        <v>10712.65</v>
      </c>
      <c r="RJ63" s="205">
        <v>22591.64</v>
      </c>
      <c r="RK63" s="205">
        <v>60</v>
      </c>
      <c r="RL63" s="205">
        <v>0</v>
      </c>
      <c r="RM63" s="205">
        <v>0</v>
      </c>
      <c r="RN63" s="205">
        <v>0</v>
      </c>
      <c r="RO63" s="205">
        <v>0</v>
      </c>
      <c r="RP63" s="205">
        <v>0</v>
      </c>
      <c r="RQ63" s="205">
        <v>260.39999999999998</v>
      </c>
      <c r="RR63" s="205">
        <v>36498.269999999997</v>
      </c>
      <c r="RS63" s="178">
        <f t="shared" si="211"/>
        <v>11613.790000000008</v>
      </c>
      <c r="RT63" s="206">
        <v>2442</v>
      </c>
      <c r="RU63" s="181" t="s">
        <v>276</v>
      </c>
      <c r="RV63" s="64">
        <f t="shared" si="212"/>
        <v>48112.060000000005</v>
      </c>
      <c r="RW63" s="209">
        <v>1205.93</v>
      </c>
      <c r="RX63" s="209">
        <v>783.61</v>
      </c>
      <c r="RY63" s="209">
        <v>1443.24</v>
      </c>
      <c r="RZ63" s="209">
        <v>2.52</v>
      </c>
      <c r="SA63" s="209">
        <v>0</v>
      </c>
      <c r="SB63" s="209">
        <v>0</v>
      </c>
      <c r="SC63" s="209">
        <v>0</v>
      </c>
      <c r="SD63" s="209">
        <v>0</v>
      </c>
      <c r="SE63" s="209">
        <v>0</v>
      </c>
      <c r="SF63" s="209">
        <v>14.47</v>
      </c>
      <c r="SG63" s="211">
        <v>3435.3</v>
      </c>
      <c r="SH63" s="234">
        <v>545.64</v>
      </c>
      <c r="SI63" s="245"/>
      <c r="SJ63" s="65">
        <f t="shared" si="134"/>
        <v>358.66507016641322</v>
      </c>
      <c r="SK63" s="65">
        <f t="shared" si="135"/>
        <v>250.33838043504869</v>
      </c>
      <c r="SL63" s="65"/>
      <c r="SM63" s="65">
        <v>18.510000000000002</v>
      </c>
      <c r="SN63" s="65">
        <f t="shared" si="137"/>
        <v>495.92920353982299</v>
      </c>
      <c r="SO63" s="65">
        <v>5</v>
      </c>
      <c r="SP63" s="65">
        <f t="shared" si="159"/>
        <v>428.52876106194691</v>
      </c>
      <c r="SQ63" s="65"/>
      <c r="SR63" s="64">
        <f>SUM(SH63:SQ63)</f>
        <v>2102.6114152032319</v>
      </c>
      <c r="SS63" s="66">
        <f t="shared" si="160"/>
        <v>596.28469026548669</v>
      </c>
      <c r="ST63" s="66"/>
      <c r="SU63" s="66">
        <f t="shared" si="138"/>
        <v>178.885407079646</v>
      </c>
      <c r="SV63" s="67">
        <f>SUM(SS63:SU63)</f>
        <v>775.17009734513272</v>
      </c>
      <c r="SW63" s="67">
        <f t="shared" si="48"/>
        <v>2877.7815125483648</v>
      </c>
      <c r="SX63" s="68">
        <f t="shared" si="49"/>
        <v>557.51848745163534</v>
      </c>
      <c r="SY63" s="64">
        <f t="shared" si="139"/>
        <v>610002.67999999993</v>
      </c>
      <c r="SZ63" s="211">
        <f t="shared" si="140"/>
        <v>43491.860000000008</v>
      </c>
      <c r="TA63" s="67">
        <f t="shared" si="141"/>
        <v>32713.682229664289</v>
      </c>
      <c r="TB63" s="68">
        <f t="shared" si="142"/>
        <v>10778.177770335718</v>
      </c>
      <c r="TC63" s="264"/>
      <c r="TD63" s="265"/>
      <c r="TE63" s="265"/>
    </row>
    <row r="64" spans="1:526">
      <c r="A64" s="173" t="s">
        <v>39</v>
      </c>
      <c r="B64" s="175" t="s">
        <v>194</v>
      </c>
      <c r="C64" s="181" t="s">
        <v>276</v>
      </c>
      <c r="D64" s="176">
        <v>9946.43</v>
      </c>
      <c r="E64" s="176">
        <v>8890.2800000000007</v>
      </c>
      <c r="F64" s="176">
        <v>24872.57</v>
      </c>
      <c r="G64" s="176">
        <v>130</v>
      </c>
      <c r="H64" s="176">
        <v>0</v>
      </c>
      <c r="I64" s="176">
        <v>0</v>
      </c>
      <c r="J64" s="176">
        <v>0</v>
      </c>
      <c r="K64" s="176">
        <v>0</v>
      </c>
      <c r="L64" s="176">
        <v>0</v>
      </c>
      <c r="M64" s="176">
        <v>0</v>
      </c>
      <c r="N64" s="178">
        <v>34377.71</v>
      </c>
      <c r="O64" s="178">
        <f t="shared" si="161"/>
        <v>9461.57</v>
      </c>
      <c r="P64" s="181">
        <v>2689</v>
      </c>
      <c r="Q64" s="64">
        <f t="shared" si="220"/>
        <v>43839.28</v>
      </c>
      <c r="R64" s="178">
        <v>827.92</v>
      </c>
      <c r="S64" s="178">
        <v>650.30999999999995</v>
      </c>
      <c r="T64" s="178">
        <v>1589.05</v>
      </c>
      <c r="U64" s="178">
        <v>5.47</v>
      </c>
      <c r="V64" s="178">
        <v>0</v>
      </c>
      <c r="W64" s="178">
        <v>0</v>
      </c>
      <c r="X64" s="178">
        <v>0</v>
      </c>
      <c r="Y64" s="178">
        <v>0</v>
      </c>
      <c r="Z64" s="178">
        <v>0</v>
      </c>
      <c r="AA64" s="178">
        <v>0</v>
      </c>
      <c r="AB64" s="64">
        <f t="shared" si="50"/>
        <v>3072.7499999999995</v>
      </c>
      <c r="AC64" s="65">
        <v>489.80100000000004</v>
      </c>
      <c r="AD64" s="65"/>
      <c r="AE64" s="65">
        <f t="shared" si="51"/>
        <v>373.78189430336926</v>
      </c>
      <c r="AF64" s="65">
        <f t="shared" si="221"/>
        <v>253.70078859698327</v>
      </c>
      <c r="AG64" s="65"/>
      <c r="AH64" s="65"/>
      <c r="AI64" s="65"/>
      <c r="AJ64" s="65">
        <v>5</v>
      </c>
      <c r="AK64" s="65">
        <f t="shared" si="178"/>
        <v>411.38684210526316</v>
      </c>
      <c r="AL64" s="65"/>
      <c r="AM64" s="64">
        <f t="shared" si="2"/>
        <v>1533.6705250056159</v>
      </c>
      <c r="AN64" s="66">
        <f t="shared" si="179"/>
        <v>645.10084210526315</v>
      </c>
      <c r="AO64" s="66"/>
      <c r="AP64" s="66">
        <f t="shared" si="54"/>
        <v>193.53025263157895</v>
      </c>
      <c r="AQ64" s="67">
        <f t="shared" si="3"/>
        <v>838.6310947368421</v>
      </c>
      <c r="AR64" s="67">
        <f t="shared" si="4"/>
        <v>2372.3016197424581</v>
      </c>
      <c r="AS64" s="68">
        <f t="shared" si="5"/>
        <v>700.44838025754143</v>
      </c>
      <c r="AT64" s="205">
        <v>12634.56</v>
      </c>
      <c r="AU64" s="205">
        <v>9065.93</v>
      </c>
      <c r="AV64" s="205">
        <v>28885.25</v>
      </c>
      <c r="AW64" s="205">
        <v>0</v>
      </c>
      <c r="AX64" s="207">
        <v>0</v>
      </c>
      <c r="AY64" s="207">
        <v>0</v>
      </c>
      <c r="AZ64" s="207">
        <v>0</v>
      </c>
      <c r="BA64" s="207">
        <v>0</v>
      </c>
      <c r="BB64" s="207">
        <v>0</v>
      </c>
      <c r="BC64" s="207">
        <v>0</v>
      </c>
      <c r="BD64" s="209">
        <v>36331.410000000003</v>
      </c>
      <c r="BE64" s="178">
        <f t="shared" si="162"/>
        <v>14254.329999999994</v>
      </c>
      <c r="BF64" s="208">
        <v>3061</v>
      </c>
      <c r="BG64" s="181" t="s">
        <v>276</v>
      </c>
      <c r="BH64" s="64">
        <f t="shared" si="56"/>
        <v>50585.74</v>
      </c>
      <c r="BI64" s="205">
        <v>1051.68</v>
      </c>
      <c r="BJ64" s="205">
        <v>663.16</v>
      </c>
      <c r="BK64" s="205">
        <v>1845.42</v>
      </c>
      <c r="BL64" s="205">
        <v>0</v>
      </c>
      <c r="BM64" s="205">
        <v>0</v>
      </c>
      <c r="BN64" s="205">
        <v>0</v>
      </c>
      <c r="BO64" s="205">
        <v>0</v>
      </c>
      <c r="BP64" s="205">
        <v>0</v>
      </c>
      <c r="BQ64" s="205">
        <v>0</v>
      </c>
      <c r="BR64" s="205">
        <v>0</v>
      </c>
      <c r="BS64" s="64">
        <f t="shared" si="57"/>
        <v>3560.26</v>
      </c>
      <c r="BT64" s="65">
        <v>489.80100000000004</v>
      </c>
      <c r="BU64" s="65"/>
      <c r="BV64" s="65">
        <f t="shared" si="58"/>
        <v>398.47255882133288</v>
      </c>
      <c r="BW64" s="65">
        <f t="shared" si="59"/>
        <v>322.37538522438132</v>
      </c>
      <c r="BX64" s="65"/>
      <c r="BY64" s="65"/>
      <c r="BZ64" s="65"/>
      <c r="CA64" s="65">
        <v>5</v>
      </c>
      <c r="CB64" s="65">
        <f t="shared" si="180"/>
        <v>391.015625</v>
      </c>
      <c r="CC64" s="65"/>
      <c r="CD64" s="64">
        <f t="shared" si="6"/>
        <v>1606.6645690457142</v>
      </c>
      <c r="CE64" s="66">
        <f t="shared" si="61"/>
        <v>665.21208333333334</v>
      </c>
      <c r="CF64" s="66"/>
      <c r="CG64" s="66">
        <f t="shared" si="62"/>
        <v>199.563625</v>
      </c>
      <c r="CH64" s="67"/>
      <c r="CI64" s="67">
        <f t="shared" si="8"/>
        <v>1606.6645690457142</v>
      </c>
      <c r="CJ64" s="68">
        <f t="shared" si="9"/>
        <v>1953.595430954286</v>
      </c>
      <c r="CK64" s="209">
        <v>11737.34</v>
      </c>
      <c r="CL64" s="209">
        <v>8460.7900000000009</v>
      </c>
      <c r="CM64" s="209">
        <v>25021.7</v>
      </c>
      <c r="CN64" s="209">
        <v>15</v>
      </c>
      <c r="CO64" s="209">
        <v>0</v>
      </c>
      <c r="CP64" s="209">
        <v>0</v>
      </c>
      <c r="CQ64" s="209">
        <v>0</v>
      </c>
      <c r="CR64" s="209">
        <v>0</v>
      </c>
      <c r="CS64" s="209">
        <v>0</v>
      </c>
      <c r="CT64" s="207">
        <v>0</v>
      </c>
      <c r="CU64" s="209">
        <v>37291.040000000001</v>
      </c>
      <c r="CV64" s="178">
        <f t="shared" si="181"/>
        <v>7943.7900000000009</v>
      </c>
      <c r="CW64" s="210">
        <v>2726</v>
      </c>
      <c r="CX64" s="181" t="s">
        <v>276</v>
      </c>
      <c r="CY64" s="64">
        <f t="shared" si="182"/>
        <v>45234.83</v>
      </c>
      <c r="CZ64" s="209">
        <v>977</v>
      </c>
      <c r="DA64" s="209">
        <v>618.89</v>
      </c>
      <c r="DB64" s="209">
        <v>1598.39</v>
      </c>
      <c r="DC64" s="209">
        <v>0.63</v>
      </c>
      <c r="DD64" s="209">
        <v>0</v>
      </c>
      <c r="DE64" s="209">
        <v>0</v>
      </c>
      <c r="DF64" s="209">
        <v>0</v>
      </c>
      <c r="DG64" s="209">
        <v>0</v>
      </c>
      <c r="DH64" s="209">
        <v>0</v>
      </c>
      <c r="DI64" s="209">
        <v>0</v>
      </c>
      <c r="DJ64" s="211">
        <f t="shared" si="215"/>
        <v>3194.91</v>
      </c>
      <c r="DK64" s="65">
        <v>489.80100000000004</v>
      </c>
      <c r="DL64" s="65"/>
      <c r="DM64" s="65">
        <f t="shared" si="66"/>
        <v>405.4057219088387</v>
      </c>
      <c r="DN64" s="65">
        <f t="shared" si="67"/>
        <v>225.97187312913132</v>
      </c>
      <c r="DO64" s="65"/>
      <c r="DP64" s="65"/>
      <c r="DQ64" s="65"/>
      <c r="DR64" s="65">
        <v>5</v>
      </c>
      <c r="DS64" s="65">
        <f t="shared" si="216"/>
        <v>428.469696969697</v>
      </c>
      <c r="DT64" s="65"/>
      <c r="DU64" s="64">
        <f t="shared" si="10"/>
        <v>1554.6482920076671</v>
      </c>
      <c r="DV64" s="66">
        <f t="shared" si="144"/>
        <v>596.35070707070713</v>
      </c>
      <c r="DW64" s="66"/>
      <c r="DX64" s="66">
        <f t="shared" si="68"/>
        <v>178.90521212121214</v>
      </c>
      <c r="DY64" s="67">
        <f t="shared" si="11"/>
        <v>775.25591919191925</v>
      </c>
      <c r="DZ64" s="67">
        <f t="shared" si="12"/>
        <v>2329.9042111995864</v>
      </c>
      <c r="EA64" s="68">
        <f t="shared" si="183"/>
        <v>865.00578880041348</v>
      </c>
      <c r="EB64" s="209">
        <v>8311.08</v>
      </c>
      <c r="EC64" s="209">
        <v>6556.05</v>
      </c>
      <c r="ED64" s="209">
        <v>18185.02</v>
      </c>
      <c r="EE64" s="209">
        <v>50</v>
      </c>
      <c r="EF64" s="209">
        <v>0</v>
      </c>
      <c r="EG64" s="209">
        <v>0</v>
      </c>
      <c r="EH64" s="209">
        <v>0</v>
      </c>
      <c r="EI64" s="209">
        <v>0</v>
      </c>
      <c r="EJ64" s="209">
        <v>0</v>
      </c>
      <c r="EK64" s="209">
        <v>0</v>
      </c>
      <c r="EL64" s="209">
        <v>29989.19</v>
      </c>
      <c r="EM64" s="178">
        <f t="shared" si="184"/>
        <v>3112.9600000000028</v>
      </c>
      <c r="EN64" s="210">
        <v>2031</v>
      </c>
      <c r="EO64" s="181" t="s">
        <v>276</v>
      </c>
      <c r="EP64" s="212">
        <f t="shared" si="70"/>
        <v>33102.15</v>
      </c>
      <c r="EQ64" s="209">
        <v>691.81</v>
      </c>
      <c r="ER64" s="209">
        <v>479.56</v>
      </c>
      <c r="ES64" s="209">
        <v>1161.73</v>
      </c>
      <c r="ET64" s="209">
        <v>2.1</v>
      </c>
      <c r="EU64" s="209">
        <v>0</v>
      </c>
      <c r="EV64" s="209">
        <v>0</v>
      </c>
      <c r="EW64" s="209">
        <v>0</v>
      </c>
      <c r="EX64" s="209">
        <v>0</v>
      </c>
      <c r="EY64" s="209">
        <v>0</v>
      </c>
      <c r="EZ64" s="209">
        <v>0</v>
      </c>
      <c r="FA64" s="64">
        <f t="shared" si="185"/>
        <v>2335.1999999999998</v>
      </c>
      <c r="FB64" s="65">
        <v>489.80100000000004</v>
      </c>
      <c r="FC64" s="65"/>
      <c r="FD64" s="65">
        <f t="shared" si="72"/>
        <v>334.74086452513882</v>
      </c>
      <c r="FE64" s="65">
        <f t="shared" si="73"/>
        <v>80.863004213477865</v>
      </c>
      <c r="FF64" s="65"/>
      <c r="FG64" s="65"/>
      <c r="FH64" s="65">
        <f t="shared" si="75"/>
        <v>140.93333333333334</v>
      </c>
      <c r="FI64" s="65">
        <v>5</v>
      </c>
      <c r="FJ64" s="65">
        <f t="shared" si="145"/>
        <v>424.68019607843132</v>
      </c>
      <c r="FK64" s="65"/>
      <c r="FL64" s="64">
        <f t="shared" si="14"/>
        <v>1476.0183981503815</v>
      </c>
      <c r="FM64" s="66">
        <f t="shared" si="146"/>
        <v>664.41901960784321</v>
      </c>
      <c r="FN64" s="66"/>
      <c r="FO64" s="66">
        <f t="shared" si="76"/>
        <v>199.32570588235296</v>
      </c>
      <c r="FP64" s="67"/>
      <c r="FQ64" s="67">
        <f t="shared" si="187"/>
        <v>1476.0183981503815</v>
      </c>
      <c r="FR64" s="68">
        <f t="shared" si="188"/>
        <v>859.18160184961835</v>
      </c>
      <c r="FS64" s="209">
        <v>9420.1</v>
      </c>
      <c r="FT64" s="209">
        <v>7160.07</v>
      </c>
      <c r="FU64" s="209">
        <v>19453.03</v>
      </c>
      <c r="FV64" s="209">
        <v>0</v>
      </c>
      <c r="FW64" s="209">
        <v>0</v>
      </c>
      <c r="FX64" s="209">
        <v>0</v>
      </c>
      <c r="FY64" s="209">
        <v>0</v>
      </c>
      <c r="FZ64" s="209">
        <v>0</v>
      </c>
      <c r="GA64" s="209">
        <v>0</v>
      </c>
      <c r="GB64" s="209">
        <v>0</v>
      </c>
      <c r="GC64" s="209">
        <v>32804.870000000003</v>
      </c>
      <c r="GD64" s="178">
        <f t="shared" si="189"/>
        <v>3228.3299999999945</v>
      </c>
      <c r="GE64" s="210">
        <v>2124</v>
      </c>
      <c r="GF64" s="181" t="s">
        <v>276</v>
      </c>
      <c r="GG64" s="64">
        <f t="shared" si="190"/>
        <v>36033.199999999997</v>
      </c>
      <c r="GH64" s="209">
        <v>784.13</v>
      </c>
      <c r="GI64" s="209">
        <v>523.75</v>
      </c>
      <c r="GJ64" s="209">
        <v>1241.83</v>
      </c>
      <c r="GK64" s="209">
        <v>0</v>
      </c>
      <c r="GL64" s="209">
        <v>0</v>
      </c>
      <c r="GM64" s="209">
        <v>0</v>
      </c>
      <c r="GN64" s="209">
        <v>0</v>
      </c>
      <c r="GO64" s="209">
        <v>0</v>
      </c>
      <c r="GP64" s="209">
        <v>0</v>
      </c>
      <c r="GQ64" s="209">
        <v>0</v>
      </c>
      <c r="GR64" s="211">
        <f t="shared" si="79"/>
        <v>2549.71</v>
      </c>
      <c r="GS64" s="65">
        <v>489.80100000000004</v>
      </c>
      <c r="GT64" s="65"/>
      <c r="GU64" s="65">
        <f t="shared" si="80"/>
        <v>363.51878862489758</v>
      </c>
      <c r="GV64" s="65">
        <f t="shared" si="81"/>
        <v>95.145684194018372</v>
      </c>
      <c r="GW64" s="65"/>
      <c r="GX64" s="65"/>
      <c r="GY64" s="65">
        <f t="shared" si="83"/>
        <v>184.90588235294118</v>
      </c>
      <c r="GZ64" s="65">
        <v>5</v>
      </c>
      <c r="HA64" s="65">
        <f t="shared" si="147"/>
        <v>358.47794117647061</v>
      </c>
      <c r="HB64" s="65"/>
      <c r="HC64" s="64">
        <f t="shared" si="191"/>
        <v>1496.8492963483277</v>
      </c>
      <c r="HD64" s="66">
        <f t="shared" si="148"/>
        <v>866.92019607843133</v>
      </c>
      <c r="HE64" s="66"/>
      <c r="HF64" s="66">
        <f t="shared" si="84"/>
        <v>260.07605882352937</v>
      </c>
      <c r="HG64" s="67">
        <f t="shared" si="19"/>
        <v>1126.9962549019606</v>
      </c>
      <c r="HH64" s="67">
        <f t="shared" si="20"/>
        <v>2623.8455512502883</v>
      </c>
      <c r="HI64" s="68">
        <f t="shared" si="192"/>
        <v>-74.135551250288245</v>
      </c>
      <c r="HJ64" s="205">
        <v>11552.68</v>
      </c>
      <c r="HK64" s="205">
        <v>5922.2</v>
      </c>
      <c r="HL64" s="205">
        <v>17939.740000000002</v>
      </c>
      <c r="HM64" s="205">
        <v>0</v>
      </c>
      <c r="HN64" s="205">
        <v>0</v>
      </c>
      <c r="HO64" s="205">
        <v>0</v>
      </c>
      <c r="HP64" s="205">
        <v>0</v>
      </c>
      <c r="HQ64" s="205">
        <v>0</v>
      </c>
      <c r="HR64" s="205">
        <v>0</v>
      </c>
      <c r="HS64" s="205">
        <v>97.86</v>
      </c>
      <c r="HT64" s="205">
        <v>32434.36</v>
      </c>
      <c r="HU64" s="178">
        <f t="shared" si="193"/>
        <v>3078.1200000000026</v>
      </c>
      <c r="HV64" s="206">
        <v>1996</v>
      </c>
      <c r="HW64" s="181" t="s">
        <v>276</v>
      </c>
      <c r="HX64" s="64">
        <f t="shared" si="194"/>
        <v>35512.480000000003</v>
      </c>
      <c r="HY64" s="205">
        <v>961.64</v>
      </c>
      <c r="HZ64" s="205">
        <v>433.2</v>
      </c>
      <c r="IA64" s="205">
        <v>1146.06</v>
      </c>
      <c r="IB64" s="205">
        <v>0</v>
      </c>
      <c r="IC64" s="205">
        <v>0</v>
      </c>
      <c r="ID64" s="205">
        <v>0</v>
      </c>
      <c r="IE64" s="205">
        <v>0</v>
      </c>
      <c r="IF64" s="205">
        <v>0</v>
      </c>
      <c r="IG64" s="205">
        <v>0</v>
      </c>
      <c r="IH64" s="205">
        <v>5.44</v>
      </c>
      <c r="II64" s="214">
        <v>2540.9</v>
      </c>
      <c r="IJ64" s="65">
        <v>489.80100000000004</v>
      </c>
      <c r="IK64" s="65"/>
      <c r="IL64" s="65">
        <f t="shared" si="88"/>
        <v>359.29022277501315</v>
      </c>
      <c r="IM64" s="65">
        <f t="shared" si="89"/>
        <v>93.290795758954303</v>
      </c>
      <c r="IN64" s="65"/>
      <c r="IO64" s="65"/>
      <c r="IP64" s="65">
        <f t="shared" si="91"/>
        <v>232.05714285714285</v>
      </c>
      <c r="IQ64" s="65">
        <v>5</v>
      </c>
      <c r="IR64" s="65">
        <f t="shared" si="149"/>
        <v>445.62857142857143</v>
      </c>
      <c r="IS64" s="65"/>
      <c r="IT64" s="64">
        <f t="shared" si="195"/>
        <v>1625.0677328196819</v>
      </c>
      <c r="IU64" s="66">
        <f t="shared" si="150"/>
        <v>538.79476190476191</v>
      </c>
      <c r="IV64" s="66"/>
      <c r="IW64" s="66">
        <f t="shared" si="92"/>
        <v>161.63842857142856</v>
      </c>
      <c r="IX64" s="67">
        <f t="shared" si="196"/>
        <v>700.43319047619048</v>
      </c>
      <c r="IY64" s="67">
        <f t="shared" si="24"/>
        <v>2325.5009232958723</v>
      </c>
      <c r="IZ64" s="68">
        <f t="shared" si="197"/>
        <v>215.39907670412776</v>
      </c>
      <c r="JA64" s="209">
        <v>10015.9</v>
      </c>
      <c r="JB64" s="209">
        <v>6328.83</v>
      </c>
      <c r="JC64" s="209">
        <v>20046.57</v>
      </c>
      <c r="JD64" s="209">
        <v>0</v>
      </c>
      <c r="JE64" s="209">
        <v>0</v>
      </c>
      <c r="JF64" s="209">
        <v>0</v>
      </c>
      <c r="JG64" s="209">
        <v>0</v>
      </c>
      <c r="JH64" s="209">
        <v>0</v>
      </c>
      <c r="JI64" s="209">
        <v>0</v>
      </c>
      <c r="JJ64" s="209">
        <v>60.12</v>
      </c>
      <c r="JK64" s="209">
        <v>34853.199999999997</v>
      </c>
      <c r="JL64" s="178">
        <f t="shared" si="198"/>
        <v>1598.2200000000084</v>
      </c>
      <c r="JM64" s="210">
        <v>2129</v>
      </c>
      <c r="JN64" s="181" t="s">
        <v>276</v>
      </c>
      <c r="JO64" s="64">
        <f t="shared" si="199"/>
        <v>36451.420000000006</v>
      </c>
      <c r="JP64" s="209">
        <v>833.73</v>
      </c>
      <c r="JQ64" s="209">
        <v>462.94</v>
      </c>
      <c r="JR64" s="209">
        <v>1280.1400000000001</v>
      </c>
      <c r="JS64" s="209">
        <v>0</v>
      </c>
      <c r="JT64" s="209">
        <v>0</v>
      </c>
      <c r="JU64" s="209">
        <v>0</v>
      </c>
      <c r="JV64" s="209">
        <v>0</v>
      </c>
      <c r="JW64" s="209">
        <v>0</v>
      </c>
      <c r="JX64" s="209">
        <v>0</v>
      </c>
      <c r="JY64" s="209">
        <v>3.34</v>
      </c>
      <c r="JZ64" s="211">
        <v>2576.81</v>
      </c>
      <c r="KA64" s="65">
        <v>489.80100000000004</v>
      </c>
      <c r="KB64" s="65"/>
      <c r="KC64" s="65">
        <f t="shared" si="96"/>
        <v>703.01301302507034</v>
      </c>
      <c r="KD64" s="65">
        <f t="shared" si="97"/>
        <v>53.814574867135605</v>
      </c>
      <c r="KE64" s="65"/>
      <c r="KF64" s="65"/>
      <c r="KG64" s="65"/>
      <c r="KH64" s="65">
        <v>5</v>
      </c>
      <c r="KI64" s="65">
        <f t="shared" si="151"/>
        <v>543.39953271028037</v>
      </c>
      <c r="KJ64" s="65"/>
      <c r="KK64" s="64">
        <f t="shared" si="200"/>
        <v>1795.0281206024865</v>
      </c>
      <c r="KL64" s="66">
        <f t="shared" si="152"/>
        <v>497.32093457943921</v>
      </c>
      <c r="KM64" s="66"/>
      <c r="KN64" s="66">
        <f t="shared" si="99"/>
        <v>149.19628037383177</v>
      </c>
      <c r="KO64" s="67">
        <f t="shared" si="27"/>
        <v>646.51721495327092</v>
      </c>
      <c r="KP64" s="67">
        <f t="shared" si="28"/>
        <v>2441.5453355557574</v>
      </c>
      <c r="KQ64" s="68">
        <f t="shared" si="201"/>
        <v>135.2646644442425</v>
      </c>
      <c r="KR64" s="209">
        <v>13840.28</v>
      </c>
      <c r="KS64" s="209">
        <v>8953.16</v>
      </c>
      <c r="KT64" s="209">
        <v>23100.97</v>
      </c>
      <c r="KU64" s="209">
        <v>5</v>
      </c>
      <c r="KV64" s="209">
        <v>0</v>
      </c>
      <c r="KW64" s="209">
        <v>0</v>
      </c>
      <c r="KX64" s="209">
        <v>0</v>
      </c>
      <c r="KY64" s="209">
        <v>0</v>
      </c>
      <c r="KZ64" s="209">
        <v>0</v>
      </c>
      <c r="LA64" s="209">
        <v>109.5</v>
      </c>
      <c r="LB64" s="209">
        <v>38205.980000000003</v>
      </c>
      <c r="LC64" s="178">
        <f t="shared" si="202"/>
        <v>7802.93</v>
      </c>
      <c r="LD64" s="210">
        <v>2410</v>
      </c>
      <c r="LE64" s="181" t="s">
        <v>276</v>
      </c>
      <c r="LF64" s="64">
        <f t="shared" si="203"/>
        <v>46008.91</v>
      </c>
      <c r="LG64" s="209">
        <v>1152.07</v>
      </c>
      <c r="LH64" s="209">
        <v>654.91</v>
      </c>
      <c r="LI64" s="209">
        <v>1475.4</v>
      </c>
      <c r="LJ64" s="209">
        <v>0.21</v>
      </c>
      <c r="LK64" s="209">
        <v>0</v>
      </c>
      <c r="LL64" s="209">
        <v>0</v>
      </c>
      <c r="LM64" s="209">
        <v>0</v>
      </c>
      <c r="LN64" s="209">
        <v>0</v>
      </c>
      <c r="LO64" s="209">
        <v>0</v>
      </c>
      <c r="LP64" s="209">
        <v>6.08</v>
      </c>
      <c r="LQ64" s="211">
        <f t="shared" si="102"/>
        <v>3288.67</v>
      </c>
      <c r="LR64" s="234">
        <v>545.64</v>
      </c>
      <c r="LS64" s="245"/>
      <c r="LT64" s="65">
        <f t="shared" si="103"/>
        <v>389.51485242689739</v>
      </c>
      <c r="LU64" s="65">
        <f t="shared" si="104"/>
        <v>232.30993560350063</v>
      </c>
      <c r="LV64" s="65"/>
      <c r="LW64" s="65"/>
      <c r="LX64" s="65"/>
      <c r="LY64" s="65">
        <v>5</v>
      </c>
      <c r="LZ64" s="65">
        <f t="shared" si="153"/>
        <v>508.03738317757012</v>
      </c>
      <c r="MA64" s="65"/>
      <c r="MB64" s="64">
        <f t="shared" si="30"/>
        <v>1680.5021712079681</v>
      </c>
      <c r="MC64" s="66">
        <f t="shared" si="154"/>
        <v>593.54906542056074</v>
      </c>
      <c r="MD64" s="66"/>
      <c r="ME64" s="66">
        <f t="shared" si="106"/>
        <v>178.06471962616823</v>
      </c>
      <c r="MF64" s="67">
        <f t="shared" si="31"/>
        <v>771.61378504672894</v>
      </c>
      <c r="MG64" s="67">
        <f t="shared" si="32"/>
        <v>2452.1159562546973</v>
      </c>
      <c r="MH64" s="68">
        <f t="shared" si="33"/>
        <v>836.55404374530281</v>
      </c>
      <c r="MI64" s="209">
        <v>11710.8</v>
      </c>
      <c r="MJ64" s="209">
        <v>6160.58</v>
      </c>
      <c r="MK64" s="209">
        <v>18137.669999999998</v>
      </c>
      <c r="ML64" s="209">
        <v>0</v>
      </c>
      <c r="MM64" s="209">
        <v>0</v>
      </c>
      <c r="MN64" s="209">
        <v>0</v>
      </c>
      <c r="MO64" s="209">
        <v>0</v>
      </c>
      <c r="MP64" s="209">
        <v>0</v>
      </c>
      <c r="MQ64" s="209">
        <v>0</v>
      </c>
      <c r="MR64" s="209">
        <v>193.3</v>
      </c>
      <c r="MS64" s="209">
        <v>29560.51</v>
      </c>
      <c r="MT64" s="178">
        <f t="shared" si="217"/>
        <v>6641.84</v>
      </c>
      <c r="MU64" s="210">
        <v>2059</v>
      </c>
      <c r="MV64" s="181" t="s">
        <v>276</v>
      </c>
      <c r="MW64" s="64">
        <f t="shared" si="204"/>
        <v>36202.35</v>
      </c>
      <c r="MX64" s="209">
        <v>974.81</v>
      </c>
      <c r="MY64" s="209">
        <v>450.63</v>
      </c>
      <c r="MZ64" s="209">
        <v>1158.51</v>
      </c>
      <c r="NA64" s="209">
        <v>0</v>
      </c>
      <c r="NB64" s="209">
        <v>0</v>
      </c>
      <c r="NC64" s="209">
        <v>0</v>
      </c>
      <c r="ND64" s="209">
        <v>0</v>
      </c>
      <c r="NE64" s="209">
        <v>0</v>
      </c>
      <c r="NF64" s="209">
        <v>0</v>
      </c>
      <c r="NG64" s="209">
        <v>10.74</v>
      </c>
      <c r="NH64" s="211">
        <f t="shared" si="109"/>
        <v>2594.6899999999996</v>
      </c>
      <c r="NI64" s="234">
        <v>545.42999999999995</v>
      </c>
      <c r="NJ64" s="245"/>
      <c r="NK64" s="65">
        <f t="shared" si="110"/>
        <v>0</v>
      </c>
      <c r="NL64" s="65">
        <f t="shared" si="111"/>
        <v>160.42074070662844</v>
      </c>
      <c r="NM64" s="65"/>
      <c r="NN64" s="65"/>
      <c r="NO64" s="65"/>
      <c r="NP64" s="65">
        <v>5</v>
      </c>
      <c r="NQ64" s="65">
        <f t="shared" si="155"/>
        <v>469.67889908256882</v>
      </c>
      <c r="NR64" s="65"/>
      <c r="NS64" s="64">
        <f t="shared" si="205"/>
        <v>1180.5296397891971</v>
      </c>
      <c r="NT64" s="66">
        <f t="shared" si="113"/>
        <v>723.04816513761466</v>
      </c>
      <c r="NU64" s="66"/>
      <c r="NV64" s="66">
        <f t="shared" si="114"/>
        <v>216.9144495412844</v>
      </c>
      <c r="NW64" s="67">
        <f t="shared" si="35"/>
        <v>939.96261467889906</v>
      </c>
      <c r="NX64" s="67">
        <f t="shared" si="36"/>
        <v>2120.4922544680962</v>
      </c>
      <c r="NY64" s="68">
        <f t="shared" si="206"/>
        <v>474.19774553190337</v>
      </c>
      <c r="NZ64" s="209">
        <v>12510.81</v>
      </c>
      <c r="OA64" s="209">
        <v>7515.21</v>
      </c>
      <c r="OB64" s="209">
        <v>19887.04</v>
      </c>
      <c r="OC64" s="209">
        <v>0</v>
      </c>
      <c r="OD64" s="209">
        <v>0</v>
      </c>
      <c r="OE64" s="209">
        <v>0</v>
      </c>
      <c r="OF64" s="209">
        <v>0</v>
      </c>
      <c r="OG64" s="209">
        <v>0</v>
      </c>
      <c r="OH64" s="209">
        <v>0</v>
      </c>
      <c r="OI64" s="209">
        <v>266.01</v>
      </c>
      <c r="OJ64" s="209">
        <v>31070.880000000001</v>
      </c>
      <c r="OK64" s="178">
        <f t="shared" si="115"/>
        <v>9108.1899999999987</v>
      </c>
      <c r="OL64" s="210">
        <v>2131</v>
      </c>
      <c r="OM64" s="181" t="s">
        <v>276</v>
      </c>
      <c r="ON64" s="64">
        <f t="shared" si="207"/>
        <v>40179.07</v>
      </c>
      <c r="OO64" s="209">
        <v>1041.4000000000001</v>
      </c>
      <c r="OP64" s="209">
        <v>549.72</v>
      </c>
      <c r="OQ64" s="209">
        <v>1270.53</v>
      </c>
      <c r="OR64" s="209">
        <v>0</v>
      </c>
      <c r="OS64" s="209">
        <v>0</v>
      </c>
      <c r="OT64" s="209">
        <v>0</v>
      </c>
      <c r="OU64" s="209">
        <v>0</v>
      </c>
      <c r="OV64" s="209">
        <v>0</v>
      </c>
      <c r="OW64" s="209">
        <v>0</v>
      </c>
      <c r="OX64" s="209">
        <v>14.78</v>
      </c>
      <c r="OY64" s="211">
        <v>2861.65</v>
      </c>
      <c r="OZ64" s="234">
        <v>545.42999999999995</v>
      </c>
      <c r="PA64" s="245"/>
      <c r="PB64" s="65">
        <f t="shared" si="118"/>
        <v>671.85374186166462</v>
      </c>
      <c r="PC64" s="65">
        <f t="shared" si="119"/>
        <v>267.06127164342774</v>
      </c>
      <c r="PD64" s="65"/>
      <c r="PE64" s="65"/>
      <c r="PF64" s="65">
        <f t="shared" si="121"/>
        <v>32.880000000000003</v>
      </c>
      <c r="PG64" s="65">
        <v>5</v>
      </c>
      <c r="PH64" s="65">
        <f t="shared" si="156"/>
        <v>495.2049090909091</v>
      </c>
      <c r="PI64" s="65"/>
      <c r="PJ64" s="64">
        <f t="shared" si="38"/>
        <v>2017.4299225960015</v>
      </c>
      <c r="PK64" s="66">
        <f t="shared" si="157"/>
        <v>643.25572727272731</v>
      </c>
      <c r="PL64" s="66"/>
      <c r="PM64" s="66">
        <f t="shared" si="122"/>
        <v>192.9767181818182</v>
      </c>
      <c r="PN64" s="67">
        <f t="shared" si="39"/>
        <v>836.23244545454554</v>
      </c>
      <c r="PO64" s="67">
        <f t="shared" si="40"/>
        <v>2853.6623680505472</v>
      </c>
      <c r="PP64" s="68">
        <f t="shared" si="41"/>
        <v>7.9876319494528616</v>
      </c>
      <c r="PQ64" s="209">
        <v>10938.27</v>
      </c>
      <c r="PR64" s="209">
        <v>6426.18</v>
      </c>
      <c r="PS64" s="209">
        <v>18105.11</v>
      </c>
      <c r="PT64" s="209">
        <v>10</v>
      </c>
      <c r="PU64" s="209">
        <v>0</v>
      </c>
      <c r="PV64" s="209">
        <v>0</v>
      </c>
      <c r="PW64" s="209">
        <v>0</v>
      </c>
      <c r="PX64" s="209">
        <v>0</v>
      </c>
      <c r="PY64" s="209">
        <v>0</v>
      </c>
      <c r="PZ64" s="209">
        <v>90.67</v>
      </c>
      <c r="QA64" s="209">
        <v>27486.79</v>
      </c>
      <c r="QB64" s="178">
        <f t="shared" si="208"/>
        <v>8083.4399999999951</v>
      </c>
      <c r="QC64" s="210">
        <v>1878</v>
      </c>
      <c r="QD64" s="181" t="s">
        <v>276</v>
      </c>
      <c r="QE64" s="64">
        <f t="shared" si="209"/>
        <v>35570.229999999996</v>
      </c>
      <c r="QF64" s="209">
        <v>910.5</v>
      </c>
      <c r="QG64" s="209">
        <v>470.06</v>
      </c>
      <c r="QH64" s="209">
        <v>1156.6600000000001</v>
      </c>
      <c r="QI64" s="209">
        <v>0.42</v>
      </c>
      <c r="QJ64" s="209">
        <v>0</v>
      </c>
      <c r="QK64" s="209">
        <v>0</v>
      </c>
      <c r="QL64" s="209">
        <v>0</v>
      </c>
      <c r="QM64" s="209">
        <v>0</v>
      </c>
      <c r="QN64" s="209">
        <v>0</v>
      </c>
      <c r="QO64" s="209">
        <v>5.04</v>
      </c>
      <c r="QP64" s="211">
        <f t="shared" si="125"/>
        <v>2542.6800000000003</v>
      </c>
      <c r="QQ64" s="234">
        <v>545.64</v>
      </c>
      <c r="QR64" s="245"/>
      <c r="QS64" s="65">
        <f t="shared" si="126"/>
        <v>323.10737915051271</v>
      </c>
      <c r="QT64" s="65">
        <f t="shared" si="127"/>
        <v>147.50212611556617</v>
      </c>
      <c r="QU64" s="65"/>
      <c r="QV64" s="65"/>
      <c r="QW64" s="65">
        <f t="shared" si="129"/>
        <v>18.861818181818183</v>
      </c>
      <c r="QX64" s="65">
        <v>5</v>
      </c>
      <c r="QY64" s="65">
        <f t="shared" si="158"/>
        <v>428.14772727272725</v>
      </c>
      <c r="QZ64" s="65"/>
      <c r="RA64" s="64">
        <f t="shared" si="210"/>
        <v>1468.2590507206241</v>
      </c>
      <c r="RB64" s="66">
        <f t="shared" si="130"/>
        <v>619.2640909090909</v>
      </c>
      <c r="RC64" s="66"/>
      <c r="RD64" s="66">
        <f t="shared" si="131"/>
        <v>185.77922727272727</v>
      </c>
      <c r="RE64" s="67">
        <f t="shared" si="43"/>
        <v>805.04331818181822</v>
      </c>
      <c r="RF64" s="67">
        <f t="shared" si="44"/>
        <v>2273.3023689024421</v>
      </c>
      <c r="RG64" s="68">
        <f t="shared" si="45"/>
        <v>269.37763109755815</v>
      </c>
      <c r="RH64" s="205">
        <v>11519.88</v>
      </c>
      <c r="RI64" s="205">
        <v>5469.75</v>
      </c>
      <c r="RJ64" s="205">
        <v>16490</v>
      </c>
      <c r="RK64" s="205">
        <v>0</v>
      </c>
      <c r="RL64" s="205">
        <v>0</v>
      </c>
      <c r="RM64" s="205">
        <v>0</v>
      </c>
      <c r="RN64" s="205">
        <v>0</v>
      </c>
      <c r="RO64" s="205">
        <v>0</v>
      </c>
      <c r="RP64" s="205">
        <v>0</v>
      </c>
      <c r="RQ64" s="205">
        <v>403.51</v>
      </c>
      <c r="RR64" s="205">
        <v>25840.55</v>
      </c>
      <c r="RS64" s="178">
        <f t="shared" si="211"/>
        <v>8042.59</v>
      </c>
      <c r="RT64" s="206">
        <v>1668</v>
      </c>
      <c r="RU64" s="181" t="s">
        <v>276</v>
      </c>
      <c r="RV64" s="64">
        <f t="shared" si="212"/>
        <v>33883.14</v>
      </c>
      <c r="RW64" s="209">
        <v>958.92</v>
      </c>
      <c r="RX64" s="209">
        <v>400.1</v>
      </c>
      <c r="RY64" s="209">
        <v>1053.44</v>
      </c>
      <c r="RZ64" s="209">
        <v>0</v>
      </c>
      <c r="SA64" s="209">
        <v>0</v>
      </c>
      <c r="SB64" s="209">
        <v>0</v>
      </c>
      <c r="SC64" s="209">
        <v>0</v>
      </c>
      <c r="SD64" s="209">
        <v>0</v>
      </c>
      <c r="SE64" s="209">
        <v>0</v>
      </c>
      <c r="SF64" s="209">
        <v>22.42</v>
      </c>
      <c r="SG64" s="211">
        <v>2412.46</v>
      </c>
      <c r="SH64" s="234">
        <v>545.64</v>
      </c>
      <c r="SI64" s="245"/>
      <c r="SJ64" s="65">
        <f t="shared" si="134"/>
        <v>253.93265705165504</v>
      </c>
      <c r="SK64" s="65">
        <f t="shared" si="135"/>
        <v>173.36019982306522</v>
      </c>
      <c r="SL64" s="65"/>
      <c r="SM64" s="65"/>
      <c r="SN64" s="65">
        <f t="shared" si="137"/>
        <v>495.92920353982299</v>
      </c>
      <c r="SO64" s="65">
        <v>5</v>
      </c>
      <c r="SP64" s="65">
        <f t="shared" si="159"/>
        <v>428.52876106194691</v>
      </c>
      <c r="SQ64" s="65"/>
      <c r="SR64" s="64"/>
      <c r="SS64" s="66">
        <f t="shared" si="160"/>
        <v>596.28469026548669</v>
      </c>
      <c r="ST64" s="66"/>
      <c r="SU64" s="66">
        <f t="shared" si="138"/>
        <v>178.885407079646</v>
      </c>
      <c r="SV64" s="67"/>
      <c r="SW64" s="67">
        <f t="shared" si="48"/>
        <v>0</v>
      </c>
      <c r="SX64" s="68">
        <f t="shared" si="49"/>
        <v>2412.46</v>
      </c>
      <c r="SY64" s="64">
        <f t="shared" si="139"/>
        <v>472602.8</v>
      </c>
      <c r="SZ64" s="211">
        <f t="shared" si="140"/>
        <v>33530.69</v>
      </c>
      <c r="TA64" s="67">
        <f t="shared" si="141"/>
        <v>24875.353555915837</v>
      </c>
      <c r="TB64" s="68">
        <f t="shared" si="142"/>
        <v>8655.3364440841651</v>
      </c>
      <c r="TC64" s="264"/>
      <c r="TD64" s="265"/>
      <c r="TE64" s="265"/>
    </row>
    <row r="65" spans="1:527">
      <c r="A65" s="173" t="s">
        <v>40</v>
      </c>
      <c r="B65" s="175" t="s">
        <v>194</v>
      </c>
      <c r="C65" s="181" t="s">
        <v>276</v>
      </c>
      <c r="D65" s="176">
        <v>18867.740000000002</v>
      </c>
      <c r="E65" s="176">
        <v>16872.27</v>
      </c>
      <c r="F65" s="176">
        <v>51000.92</v>
      </c>
      <c r="G65" s="176">
        <v>60</v>
      </c>
      <c r="H65" s="176">
        <v>0</v>
      </c>
      <c r="I65" s="176">
        <v>0</v>
      </c>
      <c r="J65" s="176">
        <v>0</v>
      </c>
      <c r="K65" s="176">
        <v>0</v>
      </c>
      <c r="L65" s="176">
        <v>0</v>
      </c>
      <c r="M65" s="176">
        <v>0</v>
      </c>
      <c r="N65" s="178">
        <v>65172.22</v>
      </c>
      <c r="O65" s="178">
        <f t="shared" si="161"/>
        <v>21628.709999999992</v>
      </c>
      <c r="P65" s="181">
        <v>5318</v>
      </c>
      <c r="Q65" s="64">
        <f t="shared" si="220"/>
        <v>86800.93</v>
      </c>
      <c r="R65" s="178">
        <v>1570.51</v>
      </c>
      <c r="S65" s="178">
        <v>1234.18</v>
      </c>
      <c r="T65" s="178">
        <v>3258.12</v>
      </c>
      <c r="U65" s="178">
        <v>2.52</v>
      </c>
      <c r="V65" s="178">
        <v>0</v>
      </c>
      <c r="W65" s="178">
        <v>0</v>
      </c>
      <c r="X65" s="178">
        <v>0</v>
      </c>
      <c r="Y65" s="178">
        <v>0</v>
      </c>
      <c r="Z65" s="178">
        <v>0</v>
      </c>
      <c r="AA65" s="178">
        <v>0</v>
      </c>
      <c r="AB65" s="64">
        <f t="shared" si="50"/>
        <v>6065.33</v>
      </c>
      <c r="AC65" s="65">
        <v>489.80100000000004</v>
      </c>
      <c r="AD65" s="65"/>
      <c r="AE65" s="65">
        <f t="shared" si="51"/>
        <v>708.60437904548985</v>
      </c>
      <c r="AF65" s="65">
        <f t="shared" si="221"/>
        <v>579.9482309315955</v>
      </c>
      <c r="AG65" s="65"/>
      <c r="AH65" s="65">
        <v>18.510000000000002</v>
      </c>
      <c r="AI65" s="65"/>
      <c r="AJ65" s="65">
        <v>5</v>
      </c>
      <c r="AK65" s="65">
        <f t="shared" si="178"/>
        <v>411.38684210526316</v>
      </c>
      <c r="AL65" s="65"/>
      <c r="AM65" s="64">
        <f t="shared" si="2"/>
        <v>2213.2504520823486</v>
      </c>
      <c r="AN65" s="66">
        <f t="shared" si="179"/>
        <v>645.10084210526315</v>
      </c>
      <c r="AO65" s="66">
        <v>46.73</v>
      </c>
      <c r="AP65" s="66">
        <f t="shared" si="54"/>
        <v>207.54925263157895</v>
      </c>
      <c r="AQ65" s="67">
        <f t="shared" si="3"/>
        <v>899.38009473684212</v>
      </c>
      <c r="AR65" s="67">
        <f t="shared" si="4"/>
        <v>3112.6305468191908</v>
      </c>
      <c r="AS65" s="68">
        <f t="shared" si="5"/>
        <v>2952.6994531808091</v>
      </c>
      <c r="AT65" s="205">
        <v>14958.42</v>
      </c>
      <c r="AU65" s="205">
        <v>14368.36</v>
      </c>
      <c r="AV65" s="205">
        <v>51299.57</v>
      </c>
      <c r="AW65" s="205">
        <v>100</v>
      </c>
      <c r="AX65" s="207">
        <v>0</v>
      </c>
      <c r="AY65" s="207">
        <v>0</v>
      </c>
      <c r="AZ65" s="207">
        <v>0</v>
      </c>
      <c r="BA65" s="207">
        <v>0</v>
      </c>
      <c r="BB65" s="207">
        <v>0</v>
      </c>
      <c r="BC65" s="207">
        <v>0</v>
      </c>
      <c r="BD65" s="209">
        <v>57412.67</v>
      </c>
      <c r="BE65" s="178">
        <f t="shared" si="162"/>
        <v>23313.680000000008</v>
      </c>
      <c r="BF65" s="208">
        <v>4848</v>
      </c>
      <c r="BG65" s="181" t="s">
        <v>276</v>
      </c>
      <c r="BH65" s="64">
        <f t="shared" si="56"/>
        <v>80726.350000000006</v>
      </c>
      <c r="BI65" s="205">
        <v>1245.0999999999999</v>
      </c>
      <c r="BJ65" s="205">
        <v>1051.02</v>
      </c>
      <c r="BK65" s="205">
        <v>3277.34</v>
      </c>
      <c r="BL65" s="205">
        <v>4.21</v>
      </c>
      <c r="BM65" s="205">
        <v>0</v>
      </c>
      <c r="BN65" s="205">
        <v>0</v>
      </c>
      <c r="BO65" s="205">
        <v>0</v>
      </c>
      <c r="BP65" s="205">
        <v>0</v>
      </c>
      <c r="BQ65" s="205">
        <v>0</v>
      </c>
      <c r="BR65" s="205">
        <v>0</v>
      </c>
      <c r="BS65" s="64">
        <f t="shared" si="57"/>
        <v>5577.67</v>
      </c>
      <c r="BT65" s="65">
        <v>489.80100000000004</v>
      </c>
      <c r="BU65" s="65"/>
      <c r="BV65" s="65">
        <f t="shared" si="58"/>
        <v>629.68581521236774</v>
      </c>
      <c r="BW65" s="65">
        <f t="shared" si="59"/>
        <v>527.2613003205314</v>
      </c>
      <c r="BX65" s="65"/>
      <c r="BY65" s="65">
        <v>18.510000000000002</v>
      </c>
      <c r="BZ65" s="65"/>
      <c r="CA65" s="65">
        <v>5</v>
      </c>
      <c r="CB65" s="65">
        <f t="shared" si="180"/>
        <v>391.015625</v>
      </c>
      <c r="CC65" s="65"/>
      <c r="CD65" s="64">
        <f t="shared" si="6"/>
        <v>2061.273740532899</v>
      </c>
      <c r="CE65" s="66">
        <f t="shared" si="61"/>
        <v>665.21208333333334</v>
      </c>
      <c r="CF65" s="66"/>
      <c r="CG65" s="66">
        <f t="shared" si="62"/>
        <v>199.563625</v>
      </c>
      <c r="CH65" s="67">
        <f>SUM(CE65:CG65)</f>
        <v>864.77570833333334</v>
      </c>
      <c r="CI65" s="67">
        <f t="shared" si="8"/>
        <v>2926.0494488662325</v>
      </c>
      <c r="CJ65" s="68">
        <f t="shared" si="9"/>
        <v>2651.6205511337675</v>
      </c>
      <c r="CK65" s="209">
        <v>11917.15</v>
      </c>
      <c r="CL65" s="209">
        <v>9736.56</v>
      </c>
      <c r="CM65" s="209">
        <v>29155.23</v>
      </c>
      <c r="CN65" s="209">
        <v>35</v>
      </c>
      <c r="CO65" s="209">
        <v>0</v>
      </c>
      <c r="CP65" s="209">
        <v>0</v>
      </c>
      <c r="CQ65" s="209">
        <v>0</v>
      </c>
      <c r="CR65" s="209">
        <v>0</v>
      </c>
      <c r="CS65" s="209">
        <v>0</v>
      </c>
      <c r="CT65" s="207">
        <v>0</v>
      </c>
      <c r="CU65" s="209">
        <v>32216.1</v>
      </c>
      <c r="CV65" s="178">
        <f t="shared" si="181"/>
        <v>18627.840000000004</v>
      </c>
      <c r="CW65" s="210">
        <v>3010</v>
      </c>
      <c r="CX65" s="181" t="s">
        <v>276</v>
      </c>
      <c r="CY65" s="64">
        <f t="shared" si="182"/>
        <v>50843.94</v>
      </c>
      <c r="CZ65" s="209">
        <v>991.97</v>
      </c>
      <c r="DA65" s="209">
        <v>712.21</v>
      </c>
      <c r="DB65" s="209">
        <v>1862.39</v>
      </c>
      <c r="DC65" s="209">
        <v>1.47</v>
      </c>
      <c r="DD65" s="209">
        <v>0</v>
      </c>
      <c r="DE65" s="209">
        <v>0</v>
      </c>
      <c r="DF65" s="209">
        <v>0</v>
      </c>
      <c r="DG65" s="209">
        <v>0</v>
      </c>
      <c r="DH65" s="209">
        <v>0</v>
      </c>
      <c r="DI65" s="209">
        <v>0</v>
      </c>
      <c r="DJ65" s="211">
        <f t="shared" si="215"/>
        <v>3568.04</v>
      </c>
      <c r="DK65" s="65">
        <v>489.80100000000004</v>
      </c>
      <c r="DL65" s="65"/>
      <c r="DM65" s="65">
        <f t="shared" si="66"/>
        <v>350.23403148818954</v>
      </c>
      <c r="DN65" s="65">
        <f t="shared" si="67"/>
        <v>529.89415595701269</v>
      </c>
      <c r="DO65" s="65"/>
      <c r="DP65" s="65">
        <v>18.510000000000002</v>
      </c>
      <c r="DQ65" s="65"/>
      <c r="DR65" s="65">
        <v>5</v>
      </c>
      <c r="DS65" s="65">
        <f t="shared" si="216"/>
        <v>428.469696969697</v>
      </c>
      <c r="DT65" s="65"/>
      <c r="DU65" s="64">
        <f t="shared" si="10"/>
        <v>1821.9088844148994</v>
      </c>
      <c r="DV65" s="66">
        <f t="shared" si="144"/>
        <v>596.35070707070713</v>
      </c>
      <c r="DW65" s="66"/>
      <c r="DX65" s="66">
        <f t="shared" si="68"/>
        <v>178.90521212121214</v>
      </c>
      <c r="DY65" s="67">
        <f t="shared" si="11"/>
        <v>775.25591919191925</v>
      </c>
      <c r="DZ65" s="67">
        <f t="shared" si="12"/>
        <v>2597.1648036068186</v>
      </c>
      <c r="EA65" s="68">
        <f t="shared" si="183"/>
        <v>970.87519639318134</v>
      </c>
      <c r="EB65" s="209">
        <v>25749.22</v>
      </c>
      <c r="EC65" s="209">
        <v>19495.650000000001</v>
      </c>
      <c r="ED65" s="209">
        <v>57865.3</v>
      </c>
      <c r="EE65" s="209">
        <v>10</v>
      </c>
      <c r="EF65" s="209">
        <v>0</v>
      </c>
      <c r="EG65" s="209">
        <v>0</v>
      </c>
      <c r="EH65" s="209">
        <v>0</v>
      </c>
      <c r="EI65" s="209">
        <v>0</v>
      </c>
      <c r="EJ65" s="209">
        <v>0</v>
      </c>
      <c r="EK65" s="209">
        <v>0</v>
      </c>
      <c r="EL65" s="209">
        <v>75728.759999999995</v>
      </c>
      <c r="EM65" s="178">
        <f t="shared" si="184"/>
        <v>27391.410000000018</v>
      </c>
      <c r="EN65" s="210">
        <v>5930</v>
      </c>
      <c r="EO65" s="181" t="s">
        <v>276</v>
      </c>
      <c r="EP65" s="212">
        <f t="shared" si="70"/>
        <v>103120.17000000001</v>
      </c>
      <c r="EQ65" s="209">
        <v>2143.3200000000002</v>
      </c>
      <c r="ER65" s="209">
        <v>1426.07</v>
      </c>
      <c r="ES65" s="209">
        <v>3696.06</v>
      </c>
      <c r="ET65" s="209">
        <v>0.42</v>
      </c>
      <c r="EU65" s="209">
        <v>0</v>
      </c>
      <c r="EV65" s="209">
        <v>0</v>
      </c>
      <c r="EW65" s="209">
        <v>0</v>
      </c>
      <c r="EX65" s="209">
        <v>0</v>
      </c>
      <c r="EY65" s="209">
        <v>0</v>
      </c>
      <c r="EZ65" s="209">
        <v>0</v>
      </c>
      <c r="FA65" s="64">
        <f t="shared" si="185"/>
        <v>7265.8700000000008</v>
      </c>
      <c r="FB65" s="65">
        <v>489.80100000000004</v>
      </c>
      <c r="FC65" s="65"/>
      <c r="FD65" s="65">
        <f t="shared" si="72"/>
        <v>845.28827193454561</v>
      </c>
      <c r="FE65" s="65">
        <f t="shared" si="73"/>
        <v>711.52591175058433</v>
      </c>
      <c r="FF65" s="65"/>
      <c r="FG65" s="65">
        <v>18.510000000000002</v>
      </c>
      <c r="FH65" s="65">
        <f t="shared" si="75"/>
        <v>140.93333333333334</v>
      </c>
      <c r="FI65" s="65">
        <v>5</v>
      </c>
      <c r="FJ65" s="65">
        <f t="shared" si="145"/>
        <v>424.68019607843132</v>
      </c>
      <c r="FK65" s="65"/>
      <c r="FL65" s="64">
        <f t="shared" si="14"/>
        <v>2635.738713096895</v>
      </c>
      <c r="FM65" s="66">
        <f t="shared" si="146"/>
        <v>664.41901960784321</v>
      </c>
      <c r="FN65" s="66"/>
      <c r="FO65" s="66">
        <f t="shared" si="76"/>
        <v>199.32570588235296</v>
      </c>
      <c r="FP65" s="67">
        <f>SUM(FM65:FO65)</f>
        <v>863.74472549019617</v>
      </c>
      <c r="FQ65" s="67">
        <f t="shared" si="187"/>
        <v>3499.4834385870913</v>
      </c>
      <c r="FR65" s="68">
        <f t="shared" si="188"/>
        <v>3766.3865614129095</v>
      </c>
      <c r="FS65" s="209">
        <v>30940.04</v>
      </c>
      <c r="FT65" s="209">
        <v>24773.29</v>
      </c>
      <c r="FU65" s="209">
        <v>68657.960000000006</v>
      </c>
      <c r="FV65" s="209">
        <v>5</v>
      </c>
      <c r="FW65" s="209">
        <v>0</v>
      </c>
      <c r="FX65" s="209">
        <v>0</v>
      </c>
      <c r="FY65" s="209">
        <v>0</v>
      </c>
      <c r="FZ65" s="209">
        <v>0</v>
      </c>
      <c r="GA65" s="209">
        <v>0</v>
      </c>
      <c r="GB65" s="209">
        <v>0</v>
      </c>
      <c r="GC65" s="209">
        <v>89793.52</v>
      </c>
      <c r="GD65" s="178">
        <f t="shared" si="189"/>
        <v>34582.770000000004</v>
      </c>
      <c r="GE65" s="210">
        <v>6873</v>
      </c>
      <c r="GF65" s="181" t="s">
        <v>276</v>
      </c>
      <c r="GG65" s="64">
        <f t="shared" si="190"/>
        <v>124376.29000000001</v>
      </c>
      <c r="GH65" s="209">
        <v>2575.4299999999998</v>
      </c>
      <c r="GI65" s="209">
        <v>1812.12</v>
      </c>
      <c r="GJ65" s="209">
        <v>4385.1499999999996</v>
      </c>
      <c r="GK65" s="209">
        <v>0.21</v>
      </c>
      <c r="GL65" s="209">
        <v>0</v>
      </c>
      <c r="GM65" s="209">
        <v>0</v>
      </c>
      <c r="GN65" s="209">
        <v>0</v>
      </c>
      <c r="GO65" s="209">
        <v>0</v>
      </c>
      <c r="GP65" s="209">
        <v>0</v>
      </c>
      <c r="GQ65" s="209">
        <v>0</v>
      </c>
      <c r="GR65" s="211">
        <f t="shared" si="79"/>
        <v>8772.909999999998</v>
      </c>
      <c r="GS65" s="65">
        <v>489.80100000000004</v>
      </c>
      <c r="GT65" s="65"/>
      <c r="GU65" s="65">
        <f t="shared" si="80"/>
        <v>995.02395884408361</v>
      </c>
      <c r="GV65" s="65">
        <f t="shared" si="81"/>
        <v>1019.2270656885692</v>
      </c>
      <c r="GW65" s="65"/>
      <c r="GX65" s="65">
        <v>18.510000000000002</v>
      </c>
      <c r="GY65" s="65">
        <f t="shared" si="83"/>
        <v>184.90588235294118</v>
      </c>
      <c r="GZ65" s="65">
        <v>5</v>
      </c>
      <c r="HA65" s="65">
        <f t="shared" si="147"/>
        <v>358.47794117647061</v>
      </c>
      <c r="HB65" s="65"/>
      <c r="HC65" s="64">
        <f t="shared" si="191"/>
        <v>3070.9458480620647</v>
      </c>
      <c r="HD65" s="66">
        <f t="shared" si="148"/>
        <v>866.92019607843133</v>
      </c>
      <c r="HE65" s="66"/>
      <c r="HF65" s="66">
        <f t="shared" si="84"/>
        <v>260.07605882352937</v>
      </c>
      <c r="HG65" s="67">
        <f t="shared" si="19"/>
        <v>1126.9962549019606</v>
      </c>
      <c r="HH65" s="67">
        <f t="shared" si="20"/>
        <v>4197.9421029640253</v>
      </c>
      <c r="HI65" s="68">
        <f t="shared" si="192"/>
        <v>4574.9678970359728</v>
      </c>
      <c r="HJ65" s="205">
        <v>39164.03</v>
      </c>
      <c r="HK65" s="205">
        <v>24091.11</v>
      </c>
      <c r="HL65" s="205">
        <v>65206.77</v>
      </c>
      <c r="HM65" s="205">
        <v>120</v>
      </c>
      <c r="HN65" s="205">
        <v>0</v>
      </c>
      <c r="HO65" s="205">
        <v>0</v>
      </c>
      <c r="HP65" s="205">
        <v>0</v>
      </c>
      <c r="HQ65" s="205">
        <v>0</v>
      </c>
      <c r="HR65" s="205">
        <v>0</v>
      </c>
      <c r="HS65" s="205">
        <v>398.62</v>
      </c>
      <c r="HT65" s="205">
        <v>91213.17</v>
      </c>
      <c r="HU65" s="178">
        <f t="shared" si="193"/>
        <v>37767.360000000001</v>
      </c>
      <c r="HV65" s="206">
        <v>6786</v>
      </c>
      <c r="HW65" s="181" t="s">
        <v>276</v>
      </c>
      <c r="HX65" s="64">
        <f t="shared" si="194"/>
        <v>128980.53</v>
      </c>
      <c r="HY65" s="205">
        <v>3260.01</v>
      </c>
      <c r="HZ65" s="205">
        <v>1762.22</v>
      </c>
      <c r="IA65" s="205">
        <v>4165.68</v>
      </c>
      <c r="IB65" s="205">
        <v>5.05</v>
      </c>
      <c r="IC65" s="205">
        <v>0</v>
      </c>
      <c r="ID65" s="205">
        <v>0</v>
      </c>
      <c r="IE65" s="205">
        <v>0</v>
      </c>
      <c r="IF65" s="205">
        <v>0</v>
      </c>
      <c r="IG65" s="205">
        <v>0</v>
      </c>
      <c r="IH65" s="205">
        <v>22.15</v>
      </c>
      <c r="II65" s="214">
        <v>9192.9599999999991</v>
      </c>
      <c r="IJ65" s="65">
        <v>489.80100000000004</v>
      </c>
      <c r="IK65" s="65"/>
      <c r="IL65" s="65">
        <f t="shared" si="88"/>
        <v>1010.4099531889991</v>
      </c>
      <c r="IM65" s="65">
        <f t="shared" si="89"/>
        <v>1144.6425311927078</v>
      </c>
      <c r="IN65" s="65"/>
      <c r="IO65" s="65">
        <v>18.510000000000002</v>
      </c>
      <c r="IP65" s="65">
        <f t="shared" si="91"/>
        <v>232.05714285714285</v>
      </c>
      <c r="IQ65" s="65">
        <v>5</v>
      </c>
      <c r="IR65" s="65">
        <f t="shared" si="149"/>
        <v>445.62857142857143</v>
      </c>
      <c r="IS65" s="65"/>
      <c r="IT65" s="64">
        <f t="shared" si="195"/>
        <v>3346.0491986674215</v>
      </c>
      <c r="IU65" s="66">
        <f t="shared" si="150"/>
        <v>538.79476190476191</v>
      </c>
      <c r="IV65" s="66"/>
      <c r="IW65" s="66">
        <f t="shared" si="92"/>
        <v>161.63842857142856</v>
      </c>
      <c r="IX65" s="67">
        <f t="shared" si="196"/>
        <v>700.43319047619048</v>
      </c>
      <c r="IY65" s="67">
        <f t="shared" si="24"/>
        <v>4046.4823891436117</v>
      </c>
      <c r="IZ65" s="68">
        <f t="shared" si="197"/>
        <v>5146.4776108563874</v>
      </c>
      <c r="JA65" s="209">
        <v>35003.839999999997</v>
      </c>
      <c r="JB65" s="209">
        <v>23121.74</v>
      </c>
      <c r="JC65" s="209">
        <v>63482</v>
      </c>
      <c r="JD65" s="209">
        <v>60</v>
      </c>
      <c r="JE65" s="209">
        <v>0</v>
      </c>
      <c r="JF65" s="209">
        <v>0</v>
      </c>
      <c r="JG65" s="209">
        <v>0</v>
      </c>
      <c r="JH65" s="209">
        <v>0</v>
      </c>
      <c r="JI65" s="209">
        <v>0</v>
      </c>
      <c r="JJ65" s="209">
        <v>178.29</v>
      </c>
      <c r="JK65" s="209">
        <v>90879.16</v>
      </c>
      <c r="JL65" s="178">
        <f t="shared" si="198"/>
        <v>30966.709999999992</v>
      </c>
      <c r="JM65" s="210">
        <v>6239</v>
      </c>
      <c r="JN65" s="181" t="s">
        <v>276</v>
      </c>
      <c r="JO65" s="64">
        <f t="shared" si="199"/>
        <v>121845.87</v>
      </c>
      <c r="JP65" s="209">
        <v>2913.72</v>
      </c>
      <c r="JQ65" s="209">
        <v>1691.31</v>
      </c>
      <c r="JR65" s="209">
        <v>4054.69</v>
      </c>
      <c r="JS65" s="209">
        <v>2.52</v>
      </c>
      <c r="JT65" s="209">
        <v>0</v>
      </c>
      <c r="JU65" s="209">
        <v>0</v>
      </c>
      <c r="JV65" s="209">
        <v>0</v>
      </c>
      <c r="JW65" s="209">
        <v>0</v>
      </c>
      <c r="JX65" s="209">
        <v>0</v>
      </c>
      <c r="JY65" s="209">
        <v>9.9</v>
      </c>
      <c r="JZ65" s="211">
        <v>8662.24</v>
      </c>
      <c r="KA65" s="65">
        <v>489.80100000000004</v>
      </c>
      <c r="KB65" s="65"/>
      <c r="KC65" s="65">
        <f t="shared" si="96"/>
        <v>1833.0951560484389</v>
      </c>
      <c r="KD65" s="65">
        <f t="shared" si="97"/>
        <v>1042.6977097545193</v>
      </c>
      <c r="KE65" s="65"/>
      <c r="KF65" s="65">
        <v>18.510000000000002</v>
      </c>
      <c r="KG65" s="65"/>
      <c r="KH65" s="65">
        <v>5</v>
      </c>
      <c r="KI65" s="65">
        <f t="shared" si="151"/>
        <v>543.39953271028037</v>
      </c>
      <c r="KJ65" s="65"/>
      <c r="KK65" s="64">
        <f t="shared" si="200"/>
        <v>3932.5033985132386</v>
      </c>
      <c r="KL65" s="66">
        <f t="shared" si="152"/>
        <v>497.32093457943921</v>
      </c>
      <c r="KM65" s="66"/>
      <c r="KN65" s="66">
        <f t="shared" si="99"/>
        <v>149.19628037383177</v>
      </c>
      <c r="KO65" s="67">
        <f t="shared" si="27"/>
        <v>646.51721495327092</v>
      </c>
      <c r="KP65" s="67">
        <f t="shared" si="28"/>
        <v>4579.0206134665095</v>
      </c>
      <c r="KQ65" s="68">
        <f t="shared" si="201"/>
        <v>4083.2193865334903</v>
      </c>
      <c r="KR65" s="209">
        <v>32210.78</v>
      </c>
      <c r="KS65" s="209">
        <v>21776.03</v>
      </c>
      <c r="KT65" s="209">
        <v>59384.55</v>
      </c>
      <c r="KU65" s="209">
        <v>40</v>
      </c>
      <c r="KV65" s="209">
        <v>0</v>
      </c>
      <c r="KW65" s="209">
        <v>0</v>
      </c>
      <c r="KX65" s="209">
        <v>0</v>
      </c>
      <c r="KY65" s="209">
        <v>0</v>
      </c>
      <c r="KZ65" s="209">
        <v>0</v>
      </c>
      <c r="LA65" s="209">
        <v>401.32</v>
      </c>
      <c r="LB65" s="209">
        <v>89224.77</v>
      </c>
      <c r="LC65" s="178">
        <f t="shared" si="202"/>
        <v>24587.910000000003</v>
      </c>
      <c r="LD65" s="210">
        <v>5750</v>
      </c>
      <c r="LE65" s="181" t="s">
        <v>276</v>
      </c>
      <c r="LF65" s="64">
        <f t="shared" si="203"/>
        <v>113812.68000000001</v>
      </c>
      <c r="LG65" s="209">
        <v>2681.23</v>
      </c>
      <c r="LH65" s="209">
        <v>1592.88</v>
      </c>
      <c r="LI65" s="209">
        <v>3792.95</v>
      </c>
      <c r="LJ65" s="209">
        <v>1.68</v>
      </c>
      <c r="LK65" s="209">
        <v>0</v>
      </c>
      <c r="LL65" s="209">
        <v>0</v>
      </c>
      <c r="LM65" s="209">
        <v>0</v>
      </c>
      <c r="LN65" s="209">
        <v>0</v>
      </c>
      <c r="LO65" s="209">
        <v>0</v>
      </c>
      <c r="LP65" s="209">
        <v>22.3</v>
      </c>
      <c r="LQ65" s="211">
        <f t="shared" si="102"/>
        <v>8091.0400000000009</v>
      </c>
      <c r="LR65" s="234">
        <v>545.64</v>
      </c>
      <c r="LS65" s="245"/>
      <c r="LT65" s="65">
        <f t="shared" si="103"/>
        <v>909.65794148910356</v>
      </c>
      <c r="LU65" s="65">
        <f t="shared" si="104"/>
        <v>732.03473422479374</v>
      </c>
      <c r="LV65" s="65"/>
      <c r="LW65" s="65">
        <v>18.510000000000002</v>
      </c>
      <c r="LX65" s="65"/>
      <c r="LY65" s="65">
        <v>5</v>
      </c>
      <c r="LZ65" s="65">
        <f t="shared" si="153"/>
        <v>508.03738317757012</v>
      </c>
      <c r="MA65" s="65"/>
      <c r="MB65" s="64">
        <f t="shared" si="30"/>
        <v>2718.8800588914678</v>
      </c>
      <c r="MC65" s="66">
        <f t="shared" si="154"/>
        <v>593.54906542056074</v>
      </c>
      <c r="MD65" s="66"/>
      <c r="ME65" s="66">
        <f t="shared" si="106"/>
        <v>178.06471962616823</v>
      </c>
      <c r="MF65" s="67">
        <f t="shared" si="31"/>
        <v>771.61378504672894</v>
      </c>
      <c r="MG65" s="67">
        <f t="shared" si="32"/>
        <v>3490.4938439381967</v>
      </c>
      <c r="MH65" s="68">
        <f t="shared" si="33"/>
        <v>4600.5461560618041</v>
      </c>
      <c r="MI65" s="209">
        <v>29912.57</v>
      </c>
      <c r="MJ65" s="209">
        <v>19035.97</v>
      </c>
      <c r="MK65" s="209">
        <v>51623.68</v>
      </c>
      <c r="ML65" s="209">
        <v>5</v>
      </c>
      <c r="MM65" s="209">
        <v>0</v>
      </c>
      <c r="MN65" s="209">
        <v>0</v>
      </c>
      <c r="MO65" s="209">
        <v>0</v>
      </c>
      <c r="MP65" s="209">
        <v>0</v>
      </c>
      <c r="MQ65" s="209">
        <v>0</v>
      </c>
      <c r="MR65" s="209">
        <v>283.52999999999997</v>
      </c>
      <c r="MS65" s="209">
        <v>79329.320000000007</v>
      </c>
      <c r="MT65" s="178">
        <f t="shared" si="217"/>
        <v>21531.429999999993</v>
      </c>
      <c r="MU65" s="210">
        <v>5476</v>
      </c>
      <c r="MV65" s="181" t="s">
        <v>276</v>
      </c>
      <c r="MW65" s="64">
        <f t="shared" si="204"/>
        <v>100860.75</v>
      </c>
      <c r="MX65" s="209">
        <v>2489.9299999999998</v>
      </c>
      <c r="MY65" s="209">
        <v>1392.45</v>
      </c>
      <c r="MZ65" s="209">
        <v>3297.36</v>
      </c>
      <c r="NA65" s="209">
        <v>0.21</v>
      </c>
      <c r="NB65" s="209">
        <v>0</v>
      </c>
      <c r="NC65" s="209">
        <v>0</v>
      </c>
      <c r="ND65" s="209">
        <v>0</v>
      </c>
      <c r="NE65" s="209">
        <v>0</v>
      </c>
      <c r="NF65" s="209">
        <v>0</v>
      </c>
      <c r="NG65" s="209">
        <v>15.75</v>
      </c>
      <c r="NH65" s="211">
        <f t="shared" si="109"/>
        <v>7195.7</v>
      </c>
      <c r="NI65" s="234">
        <v>545.42999999999995</v>
      </c>
      <c r="NJ65" s="245"/>
      <c r="NK65" s="65">
        <f t="shared" si="110"/>
        <v>0</v>
      </c>
      <c r="NL65" s="65">
        <f t="shared" si="111"/>
        <v>520.04985803225009</v>
      </c>
      <c r="NM65" s="65"/>
      <c r="NN65" s="65">
        <v>18.510000000000002</v>
      </c>
      <c r="NO65" s="65"/>
      <c r="NP65" s="65">
        <v>5</v>
      </c>
      <c r="NQ65" s="65">
        <f t="shared" si="155"/>
        <v>469.67889908256882</v>
      </c>
      <c r="NR65" s="65"/>
      <c r="NS65" s="64">
        <f t="shared" si="205"/>
        <v>1558.6687571148186</v>
      </c>
      <c r="NT65" s="66">
        <f t="shared" si="113"/>
        <v>723.04816513761466</v>
      </c>
      <c r="NU65" s="66"/>
      <c r="NV65" s="66">
        <f t="shared" si="114"/>
        <v>216.9144495412844</v>
      </c>
      <c r="NW65" s="67">
        <f t="shared" si="35"/>
        <v>939.96261467889906</v>
      </c>
      <c r="NX65" s="67">
        <f t="shared" si="36"/>
        <v>2498.6313717937178</v>
      </c>
      <c r="NY65" s="68">
        <f t="shared" si="206"/>
        <v>4697.0686282062816</v>
      </c>
      <c r="NZ65" s="209">
        <v>30306.47</v>
      </c>
      <c r="OA65" s="209">
        <v>19532.8</v>
      </c>
      <c r="OB65" s="209">
        <v>58184.09</v>
      </c>
      <c r="OC65" s="209">
        <v>125</v>
      </c>
      <c r="OD65" s="209">
        <v>0</v>
      </c>
      <c r="OE65" s="209">
        <v>0</v>
      </c>
      <c r="OF65" s="209">
        <v>0</v>
      </c>
      <c r="OG65" s="209">
        <v>0</v>
      </c>
      <c r="OH65" s="209">
        <v>0</v>
      </c>
      <c r="OI65" s="209">
        <v>234.67</v>
      </c>
      <c r="OJ65" s="209">
        <v>85060.52</v>
      </c>
      <c r="OK65" s="178">
        <f t="shared" si="115"/>
        <v>23322.509999999995</v>
      </c>
      <c r="OL65" s="210">
        <v>5875</v>
      </c>
      <c r="OM65" s="181" t="s">
        <v>276</v>
      </c>
      <c r="ON65" s="64">
        <f t="shared" si="207"/>
        <v>108383.03</v>
      </c>
      <c r="OO65" s="209">
        <v>2522.71</v>
      </c>
      <c r="OP65" s="209">
        <v>1428.79</v>
      </c>
      <c r="OQ65" s="209">
        <v>3717.21</v>
      </c>
      <c r="OR65" s="209">
        <v>5.26</v>
      </c>
      <c r="OS65" s="209">
        <v>0</v>
      </c>
      <c r="OT65" s="209">
        <v>0</v>
      </c>
      <c r="OU65" s="209">
        <v>0</v>
      </c>
      <c r="OV65" s="209">
        <v>0</v>
      </c>
      <c r="OW65" s="209">
        <v>0</v>
      </c>
      <c r="OX65" s="209">
        <v>13.04</v>
      </c>
      <c r="OY65" s="211">
        <v>7673.97</v>
      </c>
      <c r="OZ65" s="234">
        <v>545.42999999999995</v>
      </c>
      <c r="PA65" s="245"/>
      <c r="PB65" s="65">
        <f t="shared" si="118"/>
        <v>1839.2858086638987</v>
      </c>
      <c r="PC65" s="65">
        <f t="shared" si="119"/>
        <v>683.83939932264911</v>
      </c>
      <c r="PD65" s="65"/>
      <c r="PE65" s="65">
        <v>18.510000000000002</v>
      </c>
      <c r="PF65" s="65">
        <f t="shared" si="121"/>
        <v>32.880000000000003</v>
      </c>
      <c r="PG65" s="65">
        <v>5</v>
      </c>
      <c r="PH65" s="65">
        <f t="shared" si="156"/>
        <v>495.2049090909091</v>
      </c>
      <c r="PI65" s="65"/>
      <c r="PJ65" s="64">
        <f t="shared" si="38"/>
        <v>3620.1501170774573</v>
      </c>
      <c r="PK65" s="66">
        <f t="shared" si="157"/>
        <v>643.25572727272731</v>
      </c>
      <c r="PL65" s="66"/>
      <c r="PM65" s="66">
        <f t="shared" si="122"/>
        <v>192.9767181818182</v>
      </c>
      <c r="PN65" s="67">
        <f t="shared" si="39"/>
        <v>836.23244545454554</v>
      </c>
      <c r="PO65" s="67">
        <f t="shared" si="40"/>
        <v>4456.3825625320023</v>
      </c>
      <c r="PP65" s="68">
        <f t="shared" si="41"/>
        <v>3217.5874374679979</v>
      </c>
      <c r="PQ65" s="209">
        <v>25982.54</v>
      </c>
      <c r="PR65" s="209">
        <v>16400.36</v>
      </c>
      <c r="PS65" s="209">
        <v>51079.46</v>
      </c>
      <c r="PT65" s="209">
        <v>5</v>
      </c>
      <c r="PU65" s="209">
        <v>0</v>
      </c>
      <c r="PV65" s="209">
        <v>0</v>
      </c>
      <c r="PW65" s="209">
        <v>0</v>
      </c>
      <c r="PX65" s="209">
        <v>0</v>
      </c>
      <c r="PY65" s="209">
        <v>0</v>
      </c>
      <c r="PZ65" s="209">
        <v>411.3</v>
      </c>
      <c r="QA65" s="209">
        <v>71119.75</v>
      </c>
      <c r="QB65" s="178">
        <f t="shared" si="208"/>
        <v>22758.910000000003</v>
      </c>
      <c r="QC65" s="210">
        <v>5057</v>
      </c>
      <c r="QD65" s="181" t="s">
        <v>276</v>
      </c>
      <c r="QE65" s="64">
        <f t="shared" si="209"/>
        <v>93878.66</v>
      </c>
      <c r="QF65" s="209">
        <v>2162.81</v>
      </c>
      <c r="QG65" s="209">
        <v>1199.6600000000001</v>
      </c>
      <c r="QH65" s="209">
        <v>3263.31</v>
      </c>
      <c r="QI65" s="209">
        <v>0.21</v>
      </c>
      <c r="QJ65" s="209">
        <v>0</v>
      </c>
      <c r="QK65" s="209">
        <v>0</v>
      </c>
      <c r="QL65" s="209">
        <v>0</v>
      </c>
      <c r="QM65" s="209">
        <v>0</v>
      </c>
      <c r="QN65" s="209">
        <v>0</v>
      </c>
      <c r="QO65" s="209">
        <v>22.85</v>
      </c>
      <c r="QP65" s="211">
        <f t="shared" si="125"/>
        <v>6648.8400000000011</v>
      </c>
      <c r="QQ65" s="234">
        <v>545.64</v>
      </c>
      <c r="QR65" s="245"/>
      <c r="QS65" s="65">
        <f t="shared" si="126"/>
        <v>836.01308222384921</v>
      </c>
      <c r="QT65" s="65">
        <f t="shared" si="127"/>
        <v>415.29195652752077</v>
      </c>
      <c r="QU65" s="65"/>
      <c r="QV65" s="65">
        <v>18.510000000000002</v>
      </c>
      <c r="QW65" s="65">
        <f t="shared" si="129"/>
        <v>18.861818181818183</v>
      </c>
      <c r="QX65" s="65">
        <v>5</v>
      </c>
      <c r="QY65" s="65">
        <f t="shared" si="158"/>
        <v>428.14772727272725</v>
      </c>
      <c r="QZ65" s="65"/>
      <c r="RA65" s="64">
        <f t="shared" si="210"/>
        <v>2267.4645842059153</v>
      </c>
      <c r="RB65" s="66">
        <f t="shared" si="130"/>
        <v>619.2640909090909</v>
      </c>
      <c r="RC65" s="66"/>
      <c r="RD65" s="66">
        <f t="shared" si="131"/>
        <v>185.77922727272727</v>
      </c>
      <c r="RE65" s="67">
        <f t="shared" si="43"/>
        <v>805.04331818181822</v>
      </c>
      <c r="RF65" s="67">
        <f t="shared" si="44"/>
        <v>3072.5079023877333</v>
      </c>
      <c r="RG65" s="68">
        <f t="shared" si="45"/>
        <v>3576.3320976122677</v>
      </c>
      <c r="RH65" s="205">
        <v>32987.47</v>
      </c>
      <c r="RI65" s="205">
        <v>13521.57</v>
      </c>
      <c r="RJ65" s="205">
        <v>31524.31</v>
      </c>
      <c r="RK65" s="205">
        <v>0</v>
      </c>
      <c r="RL65" s="205">
        <v>0</v>
      </c>
      <c r="RM65" s="205">
        <v>0</v>
      </c>
      <c r="RN65" s="205">
        <v>0</v>
      </c>
      <c r="RO65" s="205">
        <v>0</v>
      </c>
      <c r="RP65" s="205">
        <v>0</v>
      </c>
      <c r="RQ65" s="205">
        <v>240.95</v>
      </c>
      <c r="RR65" s="205">
        <v>60650.49</v>
      </c>
      <c r="RS65" s="178">
        <f t="shared" si="211"/>
        <v>17623.810000000005</v>
      </c>
      <c r="RT65" s="206">
        <v>3702</v>
      </c>
      <c r="RU65" s="181" t="s">
        <v>276</v>
      </c>
      <c r="RV65" s="64">
        <f t="shared" si="212"/>
        <v>78274.3</v>
      </c>
      <c r="RW65" s="209">
        <v>2745.88</v>
      </c>
      <c r="RX65" s="209">
        <v>989.08</v>
      </c>
      <c r="RY65" s="209">
        <v>2013.84</v>
      </c>
      <c r="RZ65" s="209">
        <v>0</v>
      </c>
      <c r="SA65" s="209">
        <v>0</v>
      </c>
      <c r="SB65" s="209">
        <v>0</v>
      </c>
      <c r="SC65" s="209">
        <v>0</v>
      </c>
      <c r="SD65" s="209">
        <v>0</v>
      </c>
      <c r="SE65" s="209">
        <v>0</v>
      </c>
      <c r="SF65" s="209">
        <v>13.39</v>
      </c>
      <c r="SG65" s="211">
        <v>5748.8</v>
      </c>
      <c r="SH65" s="234">
        <v>545.64</v>
      </c>
      <c r="SI65" s="245"/>
      <c r="SJ65" s="65">
        <f t="shared" si="134"/>
        <v>596.00666693181199</v>
      </c>
      <c r="SK65" s="65">
        <f t="shared" si="135"/>
        <v>379.8859848933908</v>
      </c>
      <c r="SL65" s="65"/>
      <c r="SM65" s="65">
        <v>18.510000000000002</v>
      </c>
      <c r="SN65" s="65">
        <f t="shared" si="137"/>
        <v>495.92920353982299</v>
      </c>
      <c r="SO65" s="65">
        <v>5</v>
      </c>
      <c r="SP65" s="65">
        <f t="shared" si="159"/>
        <v>428.52876106194691</v>
      </c>
      <c r="SQ65" s="65"/>
      <c r="SR65" s="64">
        <f>SUM(SH65:SQ65)</f>
        <v>2469.5006164269726</v>
      </c>
      <c r="SS65" s="66">
        <f t="shared" si="160"/>
        <v>596.28469026548669</v>
      </c>
      <c r="ST65" s="66"/>
      <c r="SU65" s="66">
        <f t="shared" si="138"/>
        <v>178.885407079646</v>
      </c>
      <c r="SV65" s="67">
        <f>SUM(SS65:SU65)</f>
        <v>775.17009734513272</v>
      </c>
      <c r="SW65" s="67">
        <f t="shared" si="48"/>
        <v>3244.670713772105</v>
      </c>
      <c r="SX65" s="68">
        <f t="shared" si="49"/>
        <v>2504.1292862278951</v>
      </c>
      <c r="SY65" s="64">
        <f t="shared" si="139"/>
        <v>1191903.5000000002</v>
      </c>
      <c r="SZ65" s="211">
        <f t="shared" si="140"/>
        <v>84463.37</v>
      </c>
      <c r="TA65" s="67">
        <f t="shared" si="141"/>
        <v>41721.459737877238</v>
      </c>
      <c r="TB65" s="68">
        <f t="shared" si="142"/>
        <v>42741.910262122758</v>
      </c>
      <c r="TC65" s="264"/>
      <c r="TD65" s="265"/>
      <c r="TE65" s="265"/>
    </row>
    <row r="66" spans="1:527">
      <c r="A66" s="173" t="s">
        <v>41</v>
      </c>
      <c r="B66" s="175" t="s">
        <v>194</v>
      </c>
      <c r="C66" s="181" t="s">
        <v>276</v>
      </c>
      <c r="D66" s="176">
        <v>16192.94</v>
      </c>
      <c r="E66" s="176">
        <v>18513.41</v>
      </c>
      <c r="F66" s="176">
        <v>56428.31</v>
      </c>
      <c r="G66" s="176">
        <v>95</v>
      </c>
      <c r="H66" s="176">
        <v>0</v>
      </c>
      <c r="I66" s="176">
        <v>0</v>
      </c>
      <c r="J66" s="176">
        <v>0</v>
      </c>
      <c r="K66" s="176">
        <v>0</v>
      </c>
      <c r="L66" s="176">
        <v>0</v>
      </c>
      <c r="M66" s="176">
        <v>0</v>
      </c>
      <c r="N66" s="178">
        <v>71660.53</v>
      </c>
      <c r="O66" s="178">
        <f t="shared" si="161"/>
        <v>19569.130000000005</v>
      </c>
      <c r="P66" s="181">
        <v>5672</v>
      </c>
      <c r="Q66" s="64">
        <f t="shared" si="220"/>
        <v>91229.66</v>
      </c>
      <c r="R66" s="178">
        <v>1347.86</v>
      </c>
      <c r="S66" s="178">
        <v>1354.22</v>
      </c>
      <c r="T66" s="178">
        <v>3604.91</v>
      </c>
      <c r="U66" s="178">
        <v>4</v>
      </c>
      <c r="V66" s="178">
        <v>0</v>
      </c>
      <c r="W66" s="178">
        <v>0</v>
      </c>
      <c r="X66" s="178">
        <v>0</v>
      </c>
      <c r="Y66" s="178">
        <v>0</v>
      </c>
      <c r="Z66" s="178">
        <v>0</v>
      </c>
      <c r="AA66" s="178">
        <v>0</v>
      </c>
      <c r="AB66" s="64">
        <f t="shared" si="50"/>
        <v>6310.99</v>
      </c>
      <c r="AC66" s="65">
        <v>489.80100000000004</v>
      </c>
      <c r="AD66" s="65"/>
      <c r="AE66" s="65">
        <f t="shared" si="51"/>
        <v>779.1504626161377</v>
      </c>
      <c r="AF66" s="65">
        <f t="shared" si="221"/>
        <v>524.72303361459944</v>
      </c>
      <c r="AG66" s="65"/>
      <c r="AH66" s="65"/>
      <c r="AI66" s="65"/>
      <c r="AJ66" s="65">
        <v>5</v>
      </c>
      <c r="AK66" s="65">
        <f t="shared" si="178"/>
        <v>411.38684210526316</v>
      </c>
      <c r="AL66" s="65"/>
      <c r="AM66" s="64">
        <f t="shared" si="2"/>
        <v>2210.0613383360001</v>
      </c>
      <c r="AN66" s="66">
        <f t="shared" si="179"/>
        <v>645.10084210526315</v>
      </c>
      <c r="AO66" s="66"/>
      <c r="AP66" s="66">
        <f t="shared" si="54"/>
        <v>193.53025263157895</v>
      </c>
      <c r="AQ66" s="67">
        <f t="shared" si="3"/>
        <v>838.6310947368421</v>
      </c>
      <c r="AR66" s="67">
        <f t="shared" si="4"/>
        <v>3048.6924330728421</v>
      </c>
      <c r="AS66" s="68">
        <f t="shared" si="5"/>
        <v>3262.2975669271577</v>
      </c>
      <c r="AT66" s="205">
        <v>25794.03</v>
      </c>
      <c r="AU66" s="205">
        <v>23012.95</v>
      </c>
      <c r="AV66" s="205">
        <v>66602.06</v>
      </c>
      <c r="AW66" s="205">
        <v>10</v>
      </c>
      <c r="AX66" s="207">
        <v>0</v>
      </c>
      <c r="AY66" s="207">
        <v>0</v>
      </c>
      <c r="AZ66" s="207">
        <v>0</v>
      </c>
      <c r="BA66" s="207">
        <v>0</v>
      </c>
      <c r="BB66" s="207">
        <v>0</v>
      </c>
      <c r="BC66" s="207">
        <v>0</v>
      </c>
      <c r="BD66" s="209">
        <v>83188.27</v>
      </c>
      <c r="BE66" s="178">
        <f t="shared" si="162"/>
        <v>32230.76999999999</v>
      </c>
      <c r="BF66" s="208">
        <v>6899</v>
      </c>
      <c r="BG66" s="181" t="s">
        <v>276</v>
      </c>
      <c r="BH66" s="64">
        <f t="shared" si="56"/>
        <v>115419.04</v>
      </c>
      <c r="BI66" s="205">
        <v>2147.0300000000002</v>
      </c>
      <c r="BJ66" s="205">
        <v>1683.35</v>
      </c>
      <c r="BK66" s="205">
        <v>4254.9399999999996</v>
      </c>
      <c r="BL66" s="205">
        <v>0.42</v>
      </c>
      <c r="BM66" s="205">
        <v>0</v>
      </c>
      <c r="BN66" s="205">
        <v>0</v>
      </c>
      <c r="BO66" s="205">
        <v>0</v>
      </c>
      <c r="BP66" s="205">
        <v>0</v>
      </c>
      <c r="BQ66" s="205">
        <v>0</v>
      </c>
      <c r="BR66" s="205">
        <v>0</v>
      </c>
      <c r="BS66" s="64">
        <f t="shared" si="57"/>
        <v>8085.74</v>
      </c>
      <c r="BT66" s="65">
        <v>489.80100000000004</v>
      </c>
      <c r="BU66" s="65"/>
      <c r="BV66" s="65">
        <f t="shared" si="58"/>
        <v>912.38525592097642</v>
      </c>
      <c r="BW66" s="65">
        <f t="shared" si="59"/>
        <v>728.92986866646368</v>
      </c>
      <c r="BX66" s="65"/>
      <c r="BY66" s="65"/>
      <c r="BZ66" s="65"/>
      <c r="CA66" s="65">
        <v>5</v>
      </c>
      <c r="CB66" s="65">
        <f t="shared" si="180"/>
        <v>391.015625</v>
      </c>
      <c r="CC66" s="65"/>
      <c r="CD66" s="64">
        <f t="shared" si="6"/>
        <v>2527.13174958744</v>
      </c>
      <c r="CE66" s="66">
        <f t="shared" si="61"/>
        <v>665.21208333333334</v>
      </c>
      <c r="CF66" s="66"/>
      <c r="CG66" s="66">
        <f t="shared" si="62"/>
        <v>199.563625</v>
      </c>
      <c r="CH66" s="67"/>
      <c r="CI66" s="67">
        <f t="shared" si="8"/>
        <v>2527.13174958744</v>
      </c>
      <c r="CJ66" s="68">
        <f t="shared" si="9"/>
        <v>5558.6082504125598</v>
      </c>
      <c r="CK66" s="209">
        <v>31688.67</v>
      </c>
      <c r="CL66" s="209">
        <v>25201.74</v>
      </c>
      <c r="CM66" s="209">
        <v>72249.570000000007</v>
      </c>
      <c r="CN66" s="209">
        <v>135</v>
      </c>
      <c r="CO66" s="209">
        <v>0</v>
      </c>
      <c r="CP66" s="209">
        <v>0</v>
      </c>
      <c r="CQ66" s="209">
        <v>0</v>
      </c>
      <c r="CR66" s="209">
        <v>0</v>
      </c>
      <c r="CS66" s="209">
        <v>0</v>
      </c>
      <c r="CT66" s="207">
        <v>0</v>
      </c>
      <c r="CU66" s="209">
        <v>93538.93</v>
      </c>
      <c r="CV66" s="178">
        <f t="shared" si="181"/>
        <v>35736.050000000017</v>
      </c>
      <c r="CW66" s="210">
        <v>7435</v>
      </c>
      <c r="CX66" s="181" t="s">
        <v>276</v>
      </c>
      <c r="CY66" s="64">
        <f t="shared" si="182"/>
        <v>129274.98000000001</v>
      </c>
      <c r="CZ66" s="209">
        <v>2637.71</v>
      </c>
      <c r="DA66" s="209">
        <v>1843.46</v>
      </c>
      <c r="DB66" s="209">
        <v>4615.1099999999997</v>
      </c>
      <c r="DC66" s="209">
        <v>5.68</v>
      </c>
      <c r="DD66" s="209">
        <v>0</v>
      </c>
      <c r="DE66" s="209">
        <v>0</v>
      </c>
      <c r="DF66" s="209">
        <v>0</v>
      </c>
      <c r="DG66" s="209">
        <v>0</v>
      </c>
      <c r="DH66" s="209">
        <v>0</v>
      </c>
      <c r="DI66" s="209">
        <v>0</v>
      </c>
      <c r="DJ66" s="211">
        <f t="shared" si="215"/>
        <v>9101.9599999999991</v>
      </c>
      <c r="DK66" s="65">
        <v>489.80100000000004</v>
      </c>
      <c r="DL66" s="65"/>
      <c r="DM66" s="65">
        <f t="shared" si="66"/>
        <v>1016.8988969798195</v>
      </c>
      <c r="DN66" s="65">
        <f t="shared" si="67"/>
        <v>1016.5603769405153</v>
      </c>
      <c r="DO66" s="65"/>
      <c r="DP66" s="65"/>
      <c r="DQ66" s="65"/>
      <c r="DR66" s="65">
        <v>5</v>
      </c>
      <c r="DS66" s="65">
        <f t="shared" si="216"/>
        <v>428.469696969697</v>
      </c>
      <c r="DT66" s="65"/>
      <c r="DU66" s="64">
        <f t="shared" si="10"/>
        <v>2956.7299708900318</v>
      </c>
      <c r="DV66" s="66">
        <f t="shared" si="144"/>
        <v>596.35070707070713</v>
      </c>
      <c r="DW66" s="66"/>
      <c r="DX66" s="66">
        <f t="shared" si="68"/>
        <v>178.90521212121214</v>
      </c>
      <c r="DY66" s="67">
        <f t="shared" si="11"/>
        <v>775.25591919191925</v>
      </c>
      <c r="DZ66" s="67">
        <f t="shared" si="12"/>
        <v>3731.9858900819509</v>
      </c>
      <c r="EA66" s="68">
        <f t="shared" si="183"/>
        <v>5369.9741099180483</v>
      </c>
      <c r="EB66" s="209">
        <v>24295.17</v>
      </c>
      <c r="EC66" s="209">
        <v>21404.48</v>
      </c>
      <c r="ED66" s="209">
        <v>59822.38</v>
      </c>
      <c r="EE66" s="209">
        <v>30</v>
      </c>
      <c r="EF66" s="209">
        <v>0</v>
      </c>
      <c r="EG66" s="209">
        <v>0</v>
      </c>
      <c r="EH66" s="209">
        <v>0</v>
      </c>
      <c r="EI66" s="209">
        <v>0</v>
      </c>
      <c r="EJ66" s="209">
        <v>0</v>
      </c>
      <c r="EK66" s="209">
        <v>0</v>
      </c>
      <c r="EL66" s="209">
        <v>76749.36</v>
      </c>
      <c r="EM66" s="178">
        <f t="shared" si="184"/>
        <v>28802.67</v>
      </c>
      <c r="EN66" s="210">
        <v>6163</v>
      </c>
      <c r="EO66" s="181" t="s">
        <v>276</v>
      </c>
      <c r="EP66" s="212">
        <f t="shared" si="70"/>
        <v>105552.03</v>
      </c>
      <c r="EQ66" s="209">
        <v>2022.31</v>
      </c>
      <c r="ER66" s="209">
        <v>1565.7</v>
      </c>
      <c r="ES66" s="209">
        <v>3821.62</v>
      </c>
      <c r="ET66" s="209">
        <v>1.26</v>
      </c>
      <c r="EU66" s="209">
        <v>0</v>
      </c>
      <c r="EV66" s="209">
        <v>0</v>
      </c>
      <c r="EW66" s="209">
        <v>0</v>
      </c>
      <c r="EX66" s="209">
        <v>0</v>
      </c>
      <c r="EY66" s="209">
        <v>0</v>
      </c>
      <c r="EZ66" s="209">
        <v>0</v>
      </c>
      <c r="FA66" s="64">
        <f t="shared" si="185"/>
        <v>7410.89</v>
      </c>
      <c r="FB66" s="65">
        <v>489.80100000000004</v>
      </c>
      <c r="FC66" s="65"/>
      <c r="FD66" s="65">
        <f t="shared" si="72"/>
        <v>856.68026105910531</v>
      </c>
      <c r="FE66" s="65">
        <f t="shared" si="73"/>
        <v>748.18514390464702</v>
      </c>
      <c r="FF66" s="65"/>
      <c r="FG66" s="65"/>
      <c r="FH66" s="65">
        <f t="shared" si="75"/>
        <v>140.93333333333334</v>
      </c>
      <c r="FI66" s="65">
        <v>5</v>
      </c>
      <c r="FJ66" s="65">
        <f t="shared" si="145"/>
        <v>424.68019607843132</v>
      </c>
      <c r="FK66" s="65"/>
      <c r="FL66" s="64">
        <f t="shared" si="14"/>
        <v>2665.2799343755169</v>
      </c>
      <c r="FM66" s="66">
        <f t="shared" si="146"/>
        <v>664.41901960784321</v>
      </c>
      <c r="FN66" s="66"/>
      <c r="FO66" s="66">
        <f t="shared" si="76"/>
        <v>199.32570588235296</v>
      </c>
      <c r="FP66" s="67"/>
      <c r="FQ66" s="67">
        <f t="shared" si="187"/>
        <v>2665.2799343755169</v>
      </c>
      <c r="FR66" s="68">
        <f t="shared" si="188"/>
        <v>4745.6100656244835</v>
      </c>
      <c r="FS66" s="209">
        <v>29523.05</v>
      </c>
      <c r="FT66" s="209">
        <v>21498.13</v>
      </c>
      <c r="FU66" s="209">
        <v>55302.75</v>
      </c>
      <c r="FV66" s="209">
        <v>40</v>
      </c>
      <c r="FW66" s="209">
        <v>0</v>
      </c>
      <c r="FX66" s="209">
        <v>0</v>
      </c>
      <c r="FY66" s="209">
        <v>0</v>
      </c>
      <c r="FZ66" s="209">
        <v>0</v>
      </c>
      <c r="GA66" s="209">
        <v>0</v>
      </c>
      <c r="GB66" s="209">
        <v>0</v>
      </c>
      <c r="GC66" s="209">
        <v>75724.09</v>
      </c>
      <c r="GD66" s="178">
        <f t="shared" si="189"/>
        <v>30639.839999999997</v>
      </c>
      <c r="GE66" s="210">
        <v>5671</v>
      </c>
      <c r="GF66" s="181" t="s">
        <v>276</v>
      </c>
      <c r="GG66" s="64">
        <f t="shared" si="190"/>
        <v>106363.93</v>
      </c>
      <c r="GH66" s="209">
        <v>2457.4899999999998</v>
      </c>
      <c r="GI66" s="209">
        <v>1572.55</v>
      </c>
      <c r="GJ66" s="209">
        <v>3531.89</v>
      </c>
      <c r="GK66" s="209">
        <v>1.68</v>
      </c>
      <c r="GL66" s="209">
        <v>0</v>
      </c>
      <c r="GM66" s="209">
        <v>0</v>
      </c>
      <c r="GN66" s="209">
        <v>0</v>
      </c>
      <c r="GO66" s="209">
        <v>0</v>
      </c>
      <c r="GP66" s="209">
        <v>0</v>
      </c>
      <c r="GQ66" s="209">
        <v>0</v>
      </c>
      <c r="GR66" s="211">
        <f t="shared" si="79"/>
        <v>7563.6100000000006</v>
      </c>
      <c r="GS66" s="65">
        <v>489.80100000000004</v>
      </c>
      <c r="GT66" s="65"/>
      <c r="GU66" s="65">
        <f t="shared" si="80"/>
        <v>839.11716359561001</v>
      </c>
      <c r="GV66" s="65">
        <f t="shared" si="81"/>
        <v>903.02061449580947</v>
      </c>
      <c r="GW66" s="65"/>
      <c r="GX66" s="65"/>
      <c r="GY66" s="65">
        <f t="shared" si="83"/>
        <v>184.90588235294118</v>
      </c>
      <c r="GZ66" s="65">
        <v>5</v>
      </c>
      <c r="HA66" s="65">
        <f t="shared" si="147"/>
        <v>358.47794117647061</v>
      </c>
      <c r="HB66" s="65"/>
      <c r="HC66" s="64">
        <f t="shared" si="191"/>
        <v>2780.3226016208314</v>
      </c>
      <c r="HD66" s="66">
        <f t="shared" si="148"/>
        <v>866.92019607843133</v>
      </c>
      <c r="HE66" s="66"/>
      <c r="HF66" s="66">
        <f t="shared" si="84"/>
        <v>260.07605882352937</v>
      </c>
      <c r="HG66" s="67">
        <f t="shared" si="19"/>
        <v>1126.9962549019606</v>
      </c>
      <c r="HH66" s="67">
        <f t="shared" si="20"/>
        <v>3907.318856522792</v>
      </c>
      <c r="HI66" s="68">
        <f t="shared" si="192"/>
        <v>3656.2911434772086</v>
      </c>
      <c r="HJ66" s="205">
        <v>39295.199999999997</v>
      </c>
      <c r="HK66" s="205">
        <v>22875.45</v>
      </c>
      <c r="HL66" s="205">
        <v>60598.8</v>
      </c>
      <c r="HM66" s="205">
        <v>0</v>
      </c>
      <c r="HN66" s="205">
        <v>0</v>
      </c>
      <c r="HO66" s="205">
        <v>0</v>
      </c>
      <c r="HP66" s="205">
        <v>0</v>
      </c>
      <c r="HQ66" s="205">
        <v>0</v>
      </c>
      <c r="HR66" s="205">
        <v>0</v>
      </c>
      <c r="HS66" s="205">
        <v>451.97</v>
      </c>
      <c r="HT66" s="205">
        <v>91037.19</v>
      </c>
      <c r="HU66" s="178">
        <f t="shared" si="193"/>
        <v>32184.229999999996</v>
      </c>
      <c r="HV66" s="206">
        <v>6271</v>
      </c>
      <c r="HW66" s="181" t="s">
        <v>276</v>
      </c>
      <c r="HX66" s="64">
        <f t="shared" si="194"/>
        <v>123221.42</v>
      </c>
      <c r="HY66" s="205">
        <v>3270.91</v>
      </c>
      <c r="HZ66" s="205">
        <v>1673.3</v>
      </c>
      <c r="IA66" s="205">
        <v>3871.23</v>
      </c>
      <c r="IB66" s="205">
        <v>0</v>
      </c>
      <c r="IC66" s="205">
        <v>0</v>
      </c>
      <c r="ID66" s="205">
        <v>0</v>
      </c>
      <c r="IE66" s="205">
        <v>0</v>
      </c>
      <c r="IF66" s="205">
        <v>0</v>
      </c>
      <c r="IG66" s="205">
        <v>0</v>
      </c>
      <c r="IH66" s="205">
        <v>25.11</v>
      </c>
      <c r="II66" s="214">
        <v>8815.44</v>
      </c>
      <c r="IJ66" s="65">
        <v>489.80100000000004</v>
      </c>
      <c r="IK66" s="65"/>
      <c r="IL66" s="65">
        <f t="shared" si="88"/>
        <v>1008.4605423356959</v>
      </c>
      <c r="IM66" s="65">
        <f t="shared" si="89"/>
        <v>975.4305964644675</v>
      </c>
      <c r="IN66" s="65"/>
      <c r="IO66" s="65"/>
      <c r="IP66" s="65">
        <f t="shared" si="91"/>
        <v>232.05714285714285</v>
      </c>
      <c r="IQ66" s="65">
        <v>5</v>
      </c>
      <c r="IR66" s="65">
        <f t="shared" si="149"/>
        <v>445.62857142857143</v>
      </c>
      <c r="IS66" s="65"/>
      <c r="IT66" s="64">
        <f t="shared" si="195"/>
        <v>3156.3778530858781</v>
      </c>
      <c r="IU66" s="66">
        <f t="shared" si="150"/>
        <v>538.79476190476191</v>
      </c>
      <c r="IV66" s="66"/>
      <c r="IW66" s="66">
        <f t="shared" si="92"/>
        <v>161.63842857142856</v>
      </c>
      <c r="IX66" s="67">
        <f t="shared" si="196"/>
        <v>700.43319047619048</v>
      </c>
      <c r="IY66" s="67">
        <f t="shared" si="24"/>
        <v>3856.8110435620683</v>
      </c>
      <c r="IZ66" s="68">
        <f t="shared" si="197"/>
        <v>4958.6289564379322</v>
      </c>
      <c r="JA66" s="209">
        <v>39992.26</v>
      </c>
      <c r="JB66" s="209">
        <v>25971.33</v>
      </c>
      <c r="JC66" s="209">
        <v>72392.36</v>
      </c>
      <c r="JD66" s="209">
        <v>0</v>
      </c>
      <c r="JE66" s="209">
        <v>0</v>
      </c>
      <c r="JF66" s="209">
        <v>0</v>
      </c>
      <c r="JG66" s="209">
        <v>0</v>
      </c>
      <c r="JH66" s="209">
        <v>0</v>
      </c>
      <c r="JI66" s="209">
        <v>0</v>
      </c>
      <c r="JJ66" s="209">
        <v>346.83</v>
      </c>
      <c r="JK66" s="209">
        <v>110916.23</v>
      </c>
      <c r="JL66" s="178">
        <f t="shared" si="198"/>
        <v>27786.550000000003</v>
      </c>
      <c r="JM66" s="210">
        <v>7252</v>
      </c>
      <c r="JN66" s="181" t="s">
        <v>276</v>
      </c>
      <c r="JO66" s="64">
        <f t="shared" si="199"/>
        <v>138702.78</v>
      </c>
      <c r="JP66" s="209">
        <v>3328.96</v>
      </c>
      <c r="JQ66" s="209">
        <v>1899.75</v>
      </c>
      <c r="JR66" s="209">
        <v>4624.17</v>
      </c>
      <c r="JS66" s="209">
        <v>0</v>
      </c>
      <c r="JT66" s="209">
        <v>0</v>
      </c>
      <c r="JU66" s="209">
        <v>0</v>
      </c>
      <c r="JV66" s="209">
        <v>0</v>
      </c>
      <c r="JW66" s="209">
        <v>0</v>
      </c>
      <c r="JX66" s="209">
        <v>0</v>
      </c>
      <c r="JY66" s="209">
        <v>19.27</v>
      </c>
      <c r="JZ66" s="211">
        <v>9852.8799999999992</v>
      </c>
      <c r="KA66" s="65">
        <v>489.80100000000004</v>
      </c>
      <c r="KB66" s="65"/>
      <c r="KC66" s="65">
        <f t="shared" si="96"/>
        <v>2237.256637717102</v>
      </c>
      <c r="KD66" s="65">
        <f t="shared" si="97"/>
        <v>935.61673316214228</v>
      </c>
      <c r="KE66" s="65"/>
      <c r="KF66" s="65"/>
      <c r="KG66" s="65"/>
      <c r="KH66" s="65">
        <v>5</v>
      </c>
      <c r="KI66" s="65">
        <f t="shared" si="151"/>
        <v>543.39953271028037</v>
      </c>
      <c r="KJ66" s="65"/>
      <c r="KK66" s="64">
        <f t="shared" si="200"/>
        <v>4211.0739035895249</v>
      </c>
      <c r="KL66" s="66">
        <f t="shared" si="152"/>
        <v>497.32093457943921</v>
      </c>
      <c r="KM66" s="66"/>
      <c r="KN66" s="66">
        <f t="shared" si="99"/>
        <v>149.19628037383177</v>
      </c>
      <c r="KO66" s="67">
        <f t="shared" si="27"/>
        <v>646.51721495327092</v>
      </c>
      <c r="KP66" s="67">
        <f t="shared" si="28"/>
        <v>4857.5911185427958</v>
      </c>
      <c r="KQ66" s="68">
        <f t="shared" si="201"/>
        <v>4995.2888814572034</v>
      </c>
      <c r="KR66" s="209">
        <v>44593.53</v>
      </c>
      <c r="KS66" s="209">
        <v>29875.03</v>
      </c>
      <c r="KT66" s="209">
        <v>76967.320000000007</v>
      </c>
      <c r="KU66" s="209">
        <v>0</v>
      </c>
      <c r="KV66" s="209">
        <v>0</v>
      </c>
      <c r="KW66" s="209">
        <v>0</v>
      </c>
      <c r="KX66" s="209">
        <v>0</v>
      </c>
      <c r="KY66" s="209">
        <v>0</v>
      </c>
      <c r="KZ66" s="209">
        <v>0</v>
      </c>
      <c r="LA66" s="209">
        <v>723.24</v>
      </c>
      <c r="LB66" s="209">
        <v>119884.04</v>
      </c>
      <c r="LC66" s="178">
        <f t="shared" si="202"/>
        <v>32275.08</v>
      </c>
      <c r="LD66" s="210">
        <v>7527</v>
      </c>
      <c r="LE66" s="181" t="s">
        <v>276</v>
      </c>
      <c r="LF66" s="64">
        <f t="shared" si="203"/>
        <v>152159.12</v>
      </c>
      <c r="LG66" s="209">
        <v>3711.99</v>
      </c>
      <c r="LH66" s="209">
        <v>2185.3000000000002</v>
      </c>
      <c r="LI66" s="209">
        <v>4915.3999999999996</v>
      </c>
      <c r="LJ66" s="209">
        <v>0</v>
      </c>
      <c r="LK66" s="209">
        <v>0</v>
      </c>
      <c r="LL66" s="209">
        <v>0</v>
      </c>
      <c r="LM66" s="209">
        <v>0</v>
      </c>
      <c r="LN66" s="209">
        <v>0</v>
      </c>
      <c r="LO66" s="209">
        <v>0</v>
      </c>
      <c r="LP66" s="209">
        <v>40.18</v>
      </c>
      <c r="LQ66" s="211">
        <f t="shared" si="102"/>
        <v>10852.869999999999</v>
      </c>
      <c r="LR66" s="234">
        <v>545.64</v>
      </c>
      <c r="LS66" s="245"/>
      <c r="LT66" s="65">
        <f t="shared" si="103"/>
        <v>1222.2331202848418</v>
      </c>
      <c r="LU66" s="65">
        <f t="shared" si="104"/>
        <v>960.89824673524333</v>
      </c>
      <c r="LV66" s="65"/>
      <c r="LW66" s="65"/>
      <c r="LX66" s="65"/>
      <c r="LY66" s="65">
        <v>5</v>
      </c>
      <c r="LZ66" s="65">
        <f t="shared" si="153"/>
        <v>508.03738317757012</v>
      </c>
      <c r="MA66" s="65"/>
      <c r="MB66" s="64">
        <f t="shared" si="30"/>
        <v>3241.8087501976552</v>
      </c>
      <c r="MC66" s="66">
        <f t="shared" si="154"/>
        <v>593.54906542056074</v>
      </c>
      <c r="MD66" s="66"/>
      <c r="ME66" s="66">
        <f t="shared" si="106"/>
        <v>178.06471962616823</v>
      </c>
      <c r="MF66" s="67">
        <f t="shared" si="31"/>
        <v>771.61378504672894</v>
      </c>
      <c r="MG66" s="67">
        <f t="shared" si="32"/>
        <v>4013.4225352443841</v>
      </c>
      <c r="MH66" s="68">
        <f t="shared" si="33"/>
        <v>6839.4474647556144</v>
      </c>
      <c r="MI66" s="209">
        <v>36498.17</v>
      </c>
      <c r="MJ66" s="209">
        <v>22824.49</v>
      </c>
      <c r="MK66" s="209">
        <v>60470.31</v>
      </c>
      <c r="ML66" s="209">
        <v>5</v>
      </c>
      <c r="MM66" s="209">
        <v>0</v>
      </c>
      <c r="MN66" s="209">
        <v>0</v>
      </c>
      <c r="MO66" s="209">
        <v>0</v>
      </c>
      <c r="MP66" s="209">
        <v>0</v>
      </c>
      <c r="MQ66" s="209">
        <v>0</v>
      </c>
      <c r="MR66" s="209">
        <v>336.14</v>
      </c>
      <c r="MS66" s="209">
        <v>93003.65</v>
      </c>
      <c r="MT66" s="178">
        <f t="shared" si="217"/>
        <v>27130.460000000006</v>
      </c>
      <c r="MU66" s="210">
        <v>6531</v>
      </c>
      <c r="MV66" s="181" t="s">
        <v>276</v>
      </c>
      <c r="MW66" s="64">
        <f t="shared" si="204"/>
        <v>120134.11</v>
      </c>
      <c r="MX66" s="209">
        <v>3038.1</v>
      </c>
      <c r="MY66" s="209">
        <v>1669.57</v>
      </c>
      <c r="MZ66" s="209">
        <v>3862.48</v>
      </c>
      <c r="NA66" s="209">
        <v>0.21</v>
      </c>
      <c r="NB66" s="209">
        <v>0</v>
      </c>
      <c r="NC66" s="209">
        <v>0</v>
      </c>
      <c r="ND66" s="209">
        <v>0</v>
      </c>
      <c r="NE66" s="209">
        <v>0</v>
      </c>
      <c r="NF66" s="209">
        <v>0</v>
      </c>
      <c r="NG66" s="209">
        <v>18.670000000000002</v>
      </c>
      <c r="NH66" s="211">
        <f t="shared" si="109"/>
        <v>8589.0299999999988</v>
      </c>
      <c r="NI66" s="234">
        <v>545.42999999999995</v>
      </c>
      <c r="NJ66" s="245"/>
      <c r="NK66" s="65">
        <f t="shared" si="110"/>
        <v>0</v>
      </c>
      <c r="NL66" s="65">
        <f t="shared" si="111"/>
        <v>655.28354927423061</v>
      </c>
      <c r="NM66" s="65"/>
      <c r="NN66" s="65"/>
      <c r="NO66" s="65"/>
      <c r="NP66" s="65">
        <v>5</v>
      </c>
      <c r="NQ66" s="65">
        <f t="shared" si="155"/>
        <v>469.67889908256882</v>
      </c>
      <c r="NR66" s="65"/>
      <c r="NS66" s="64">
        <f t="shared" si="205"/>
        <v>1675.3924483567994</v>
      </c>
      <c r="NT66" s="66">
        <f t="shared" si="113"/>
        <v>723.04816513761466</v>
      </c>
      <c r="NU66" s="66"/>
      <c r="NV66" s="66">
        <f t="shared" si="114"/>
        <v>216.9144495412844</v>
      </c>
      <c r="NW66" s="67">
        <f t="shared" si="35"/>
        <v>939.96261467889906</v>
      </c>
      <c r="NX66" s="67">
        <f t="shared" si="36"/>
        <v>2615.3550630356985</v>
      </c>
      <c r="NY66" s="68">
        <f t="shared" si="206"/>
        <v>5973.6749369643003</v>
      </c>
      <c r="NZ66" s="209">
        <v>35869.1</v>
      </c>
      <c r="OA66" s="209">
        <v>24621.24</v>
      </c>
      <c r="OB66" s="209">
        <v>71836.320000000007</v>
      </c>
      <c r="OC66" s="209">
        <v>105</v>
      </c>
      <c r="OD66" s="209">
        <v>0</v>
      </c>
      <c r="OE66" s="209">
        <v>0</v>
      </c>
      <c r="OF66" s="209">
        <v>0</v>
      </c>
      <c r="OG66" s="209">
        <v>0</v>
      </c>
      <c r="OH66" s="209">
        <v>0</v>
      </c>
      <c r="OI66" s="209">
        <v>451.41</v>
      </c>
      <c r="OJ66" s="209">
        <v>97699.29</v>
      </c>
      <c r="OK66" s="178">
        <f t="shared" si="115"/>
        <v>35183.780000000013</v>
      </c>
      <c r="OL66" s="210">
        <v>7449</v>
      </c>
      <c r="OM66" s="181" t="s">
        <v>276</v>
      </c>
      <c r="ON66" s="64">
        <f t="shared" si="207"/>
        <v>132883.07</v>
      </c>
      <c r="OO66" s="209">
        <v>2985.74</v>
      </c>
      <c r="OP66" s="209">
        <v>1801</v>
      </c>
      <c r="OQ66" s="209">
        <v>4589.32</v>
      </c>
      <c r="OR66" s="209">
        <v>4.42</v>
      </c>
      <c r="OS66" s="209">
        <v>0</v>
      </c>
      <c r="OT66" s="209">
        <v>0</v>
      </c>
      <c r="OU66" s="209">
        <v>0</v>
      </c>
      <c r="OV66" s="209">
        <v>0</v>
      </c>
      <c r="OW66" s="209">
        <v>0</v>
      </c>
      <c r="OX66" s="209">
        <v>25.08</v>
      </c>
      <c r="OY66" s="211">
        <v>9380.48</v>
      </c>
      <c r="OZ66" s="234">
        <v>545.42999999999995</v>
      </c>
      <c r="PA66" s="245"/>
      <c r="PB66" s="65">
        <f t="shared" si="118"/>
        <v>2112.5772287018553</v>
      </c>
      <c r="PC66" s="65">
        <f t="shared" si="119"/>
        <v>1031.6237395160406</v>
      </c>
      <c r="PD66" s="65"/>
      <c r="PE66" s="65"/>
      <c r="PF66" s="65">
        <f t="shared" si="121"/>
        <v>32.880000000000003</v>
      </c>
      <c r="PG66" s="65">
        <v>5</v>
      </c>
      <c r="PH66" s="65">
        <f t="shared" si="156"/>
        <v>495.2049090909091</v>
      </c>
      <c r="PI66" s="65"/>
      <c r="PJ66" s="64">
        <f t="shared" si="38"/>
        <v>4222.7158773088049</v>
      </c>
      <c r="PK66" s="66">
        <f t="shared" si="157"/>
        <v>643.25572727272731</v>
      </c>
      <c r="PL66" s="66"/>
      <c r="PM66" s="66">
        <f t="shared" si="122"/>
        <v>192.9767181818182</v>
      </c>
      <c r="PN66" s="67">
        <f t="shared" si="39"/>
        <v>836.23244545454554</v>
      </c>
      <c r="PO66" s="67">
        <f t="shared" si="40"/>
        <v>5058.94832276335</v>
      </c>
      <c r="PP66" s="68">
        <f t="shared" si="41"/>
        <v>4321.5316772366496</v>
      </c>
      <c r="PQ66" s="209">
        <v>35306.14</v>
      </c>
      <c r="PR66" s="209">
        <v>23269.81</v>
      </c>
      <c r="PS66" s="209">
        <v>66261.59</v>
      </c>
      <c r="PT66" s="209">
        <v>110</v>
      </c>
      <c r="PU66" s="209">
        <v>0</v>
      </c>
      <c r="PV66" s="209">
        <v>0</v>
      </c>
      <c r="PW66" s="209">
        <v>0</v>
      </c>
      <c r="PX66" s="209">
        <v>0</v>
      </c>
      <c r="PY66" s="209">
        <v>0</v>
      </c>
      <c r="PZ66" s="209">
        <v>443.36</v>
      </c>
      <c r="QA66" s="209">
        <v>93977.02</v>
      </c>
      <c r="QB66" s="178">
        <f t="shared" si="208"/>
        <v>31413.87999999999</v>
      </c>
      <c r="QC66" s="210">
        <v>6761</v>
      </c>
      <c r="QD66" s="181" t="s">
        <v>276</v>
      </c>
      <c r="QE66" s="64">
        <f t="shared" si="209"/>
        <v>125390.9</v>
      </c>
      <c r="QF66" s="209">
        <v>2938.86</v>
      </c>
      <c r="QG66" s="209">
        <v>1702.14</v>
      </c>
      <c r="QH66" s="209">
        <v>4233.1000000000004</v>
      </c>
      <c r="QI66" s="209">
        <v>4.63</v>
      </c>
      <c r="QJ66" s="209">
        <v>0</v>
      </c>
      <c r="QK66" s="209">
        <v>0</v>
      </c>
      <c r="QL66" s="209">
        <v>0</v>
      </c>
      <c r="QM66" s="209">
        <v>0</v>
      </c>
      <c r="QN66" s="209">
        <v>0</v>
      </c>
      <c r="QO66" s="209">
        <v>24.63</v>
      </c>
      <c r="QP66" s="211">
        <f t="shared" si="125"/>
        <v>8903.3599999999988</v>
      </c>
      <c r="QQ66" s="234">
        <v>545.64</v>
      </c>
      <c r="QR66" s="245"/>
      <c r="QS66" s="65">
        <f t="shared" si="126"/>
        <v>1104.7004263711883</v>
      </c>
      <c r="QT66" s="65">
        <f t="shared" si="127"/>
        <v>573.22304483478104</v>
      </c>
      <c r="QU66" s="65"/>
      <c r="QV66" s="65"/>
      <c r="QW66" s="65">
        <f t="shared" si="129"/>
        <v>18.861818181818183</v>
      </c>
      <c r="QX66" s="65">
        <v>5</v>
      </c>
      <c r="QY66" s="65">
        <f t="shared" si="158"/>
        <v>428.14772727272725</v>
      </c>
      <c r="QZ66" s="65"/>
      <c r="RA66" s="64">
        <f t="shared" si="210"/>
        <v>2675.5730166605144</v>
      </c>
      <c r="RB66" s="66">
        <f t="shared" si="130"/>
        <v>619.2640909090909</v>
      </c>
      <c r="RC66" s="66"/>
      <c r="RD66" s="66">
        <f t="shared" si="131"/>
        <v>185.77922727272727</v>
      </c>
      <c r="RE66" s="67">
        <f t="shared" si="43"/>
        <v>805.04331818181822</v>
      </c>
      <c r="RF66" s="67">
        <f t="shared" si="44"/>
        <v>3480.6163348423324</v>
      </c>
      <c r="RG66" s="68">
        <f t="shared" si="45"/>
        <v>5422.7436651576663</v>
      </c>
      <c r="RH66" s="205">
        <v>37051.120000000003</v>
      </c>
      <c r="RI66" s="205">
        <v>22320.080000000002</v>
      </c>
      <c r="RJ66" s="205">
        <v>63546.85</v>
      </c>
      <c r="RK66" s="205">
        <v>95</v>
      </c>
      <c r="RL66" s="205">
        <v>0</v>
      </c>
      <c r="RM66" s="205">
        <v>0</v>
      </c>
      <c r="RN66" s="205">
        <v>0</v>
      </c>
      <c r="RO66" s="205">
        <v>0</v>
      </c>
      <c r="RP66" s="205">
        <v>0</v>
      </c>
      <c r="RQ66" s="205">
        <v>386.23</v>
      </c>
      <c r="RR66" s="205">
        <v>93636.1</v>
      </c>
      <c r="RS66" s="178">
        <f t="shared" si="211"/>
        <v>29763.179999999993</v>
      </c>
      <c r="RT66" s="206">
        <v>6330</v>
      </c>
      <c r="RU66" s="181" t="s">
        <v>276</v>
      </c>
      <c r="RV66" s="64">
        <f t="shared" si="212"/>
        <v>123399.28</v>
      </c>
      <c r="RW66" s="209">
        <v>3084.14</v>
      </c>
      <c r="RX66" s="209">
        <v>1632.67</v>
      </c>
      <c r="RY66" s="209">
        <v>4059.41</v>
      </c>
      <c r="RZ66" s="209">
        <v>4</v>
      </c>
      <c r="SA66" s="209">
        <v>0</v>
      </c>
      <c r="SB66" s="209">
        <v>0</v>
      </c>
      <c r="SC66" s="209">
        <v>0</v>
      </c>
      <c r="SD66" s="209">
        <v>0</v>
      </c>
      <c r="SE66" s="209">
        <v>0</v>
      </c>
      <c r="SF66" s="209">
        <v>21.46</v>
      </c>
      <c r="SG66" s="211">
        <v>8780.2199999999993</v>
      </c>
      <c r="SH66" s="234">
        <v>545.64</v>
      </c>
      <c r="SI66" s="245"/>
      <c r="SJ66" s="65">
        <f t="shared" si="134"/>
        <v>920.15315730332679</v>
      </c>
      <c r="SK66" s="65">
        <f t="shared" si="135"/>
        <v>641.55338419213922</v>
      </c>
      <c r="SL66" s="65"/>
      <c r="SM66" s="65"/>
      <c r="SN66" s="65">
        <f t="shared" si="137"/>
        <v>495.92920353982299</v>
      </c>
      <c r="SO66" s="65">
        <v>5</v>
      </c>
      <c r="SP66" s="65">
        <f t="shared" si="159"/>
        <v>428.52876106194691</v>
      </c>
      <c r="SQ66" s="65"/>
      <c r="SR66" s="64"/>
      <c r="SS66" s="66">
        <f t="shared" si="160"/>
        <v>596.28469026548669</v>
      </c>
      <c r="ST66" s="66"/>
      <c r="SU66" s="66">
        <f t="shared" si="138"/>
        <v>178.885407079646</v>
      </c>
      <c r="SV66" s="67"/>
      <c r="SW66" s="67">
        <f t="shared" si="48"/>
        <v>0</v>
      </c>
      <c r="SX66" s="68">
        <f t="shared" si="49"/>
        <v>8780.2199999999993</v>
      </c>
      <c r="SY66" s="64">
        <f t="shared" si="139"/>
        <v>1463730.3200000003</v>
      </c>
      <c r="SZ66" s="211">
        <f t="shared" si="140"/>
        <v>103647.47</v>
      </c>
      <c r="TA66" s="67">
        <f t="shared" si="141"/>
        <v>39763.153281631166</v>
      </c>
      <c r="TB66" s="68">
        <f t="shared" si="142"/>
        <v>63884.316718368835</v>
      </c>
      <c r="TC66" s="264"/>
      <c r="TD66" s="265"/>
      <c r="TE66" s="265"/>
    </row>
    <row r="67" spans="1:527">
      <c r="A67" s="173" t="s">
        <v>42</v>
      </c>
      <c r="B67" s="175" t="s">
        <v>195</v>
      </c>
      <c r="C67" s="181" t="s">
        <v>276</v>
      </c>
      <c r="D67" s="176">
        <v>4635.41</v>
      </c>
      <c r="E67" s="176">
        <v>100.36</v>
      </c>
      <c r="F67" s="176">
        <v>11173.86</v>
      </c>
      <c r="G67" s="176">
        <v>0</v>
      </c>
      <c r="H67" s="176">
        <v>0</v>
      </c>
      <c r="I67" s="176">
        <v>0</v>
      </c>
      <c r="J67" s="176">
        <v>0</v>
      </c>
      <c r="K67" s="176">
        <v>0</v>
      </c>
      <c r="L67" s="176">
        <v>0</v>
      </c>
      <c r="M67" s="176">
        <v>0</v>
      </c>
      <c r="N67" s="178">
        <v>12649.449999999999</v>
      </c>
      <c r="O67" s="178">
        <f t="shared" si="161"/>
        <v>3260.1800000000021</v>
      </c>
      <c r="P67" s="181">
        <v>662</v>
      </c>
      <c r="Q67" s="64">
        <f t="shared" si="220"/>
        <v>15909.630000000001</v>
      </c>
      <c r="R67" s="178">
        <v>385.85</v>
      </c>
      <c r="S67" s="178">
        <v>7.34</v>
      </c>
      <c r="T67" s="178">
        <v>713.91</v>
      </c>
      <c r="U67" s="178">
        <v>0</v>
      </c>
      <c r="V67" s="178">
        <v>0</v>
      </c>
      <c r="W67" s="178">
        <v>0</v>
      </c>
      <c r="X67" s="178">
        <v>0</v>
      </c>
      <c r="Y67" s="178">
        <v>0</v>
      </c>
      <c r="Z67" s="178">
        <v>0</v>
      </c>
      <c r="AA67" s="178">
        <v>0</v>
      </c>
      <c r="AB67" s="64">
        <f t="shared" si="50"/>
        <v>1107.0999999999999</v>
      </c>
      <c r="AC67" s="65"/>
      <c r="AD67" s="65"/>
      <c r="AE67" s="65">
        <f t="shared" si="51"/>
        <v>137.53491384085078</v>
      </c>
      <c r="AF67" s="65">
        <f t="shared" si="221"/>
        <v>87.417863733832078</v>
      </c>
      <c r="AG67" s="65"/>
      <c r="AH67" s="65">
        <v>18.510000000000002</v>
      </c>
      <c r="AI67" s="65"/>
      <c r="AJ67" s="65">
        <v>5</v>
      </c>
      <c r="AK67" s="65">
        <f t="shared" si="178"/>
        <v>411.38684210526316</v>
      </c>
      <c r="AL67" s="65"/>
      <c r="AM67" s="64">
        <f t="shared" ref="AM67:AM115" si="222">SUM(AC67:AL67)</f>
        <v>659.84961967994604</v>
      </c>
      <c r="AN67" s="66">
        <f t="shared" si="179"/>
        <v>645.10084210526315</v>
      </c>
      <c r="AO67" s="66">
        <v>46.73</v>
      </c>
      <c r="AP67" s="66">
        <f t="shared" si="54"/>
        <v>207.54925263157895</v>
      </c>
      <c r="AQ67" s="67">
        <f t="shared" ref="AQ67:AQ115" si="223">SUM(AN67:AP67)</f>
        <v>899.38009473684212</v>
      </c>
      <c r="AR67" s="67">
        <f t="shared" ref="AR67:AR115" si="224">AM67+AQ67</f>
        <v>1559.2297144167883</v>
      </c>
      <c r="AS67" s="68">
        <f t="shared" ref="AS67:AS115" si="225">AB67-AR67</f>
        <v>-452.12971441678837</v>
      </c>
      <c r="AT67" s="205">
        <v>4644.8599999999997</v>
      </c>
      <c r="AU67" s="205">
        <v>173.6</v>
      </c>
      <c r="AV67" s="205">
        <v>10255.39</v>
      </c>
      <c r="AW67" s="205">
        <v>10</v>
      </c>
      <c r="AX67" s="207">
        <v>0</v>
      </c>
      <c r="AY67" s="207">
        <v>0</v>
      </c>
      <c r="AZ67" s="207">
        <v>0</v>
      </c>
      <c r="BA67" s="207">
        <v>0</v>
      </c>
      <c r="BB67" s="207">
        <v>0</v>
      </c>
      <c r="BC67" s="207">
        <v>0</v>
      </c>
      <c r="BD67" s="209">
        <v>10500.15</v>
      </c>
      <c r="BE67" s="178">
        <f t="shared" si="162"/>
        <v>4583.6999999999989</v>
      </c>
      <c r="BF67" s="208">
        <v>644</v>
      </c>
      <c r="BG67" s="181" t="s">
        <v>276</v>
      </c>
      <c r="BH67" s="64">
        <f t="shared" si="56"/>
        <v>15083.849999999999</v>
      </c>
      <c r="BI67" s="205">
        <v>386.64</v>
      </c>
      <c r="BJ67" s="205">
        <v>12.7</v>
      </c>
      <c r="BK67" s="205">
        <v>655.23</v>
      </c>
      <c r="BL67" s="205">
        <v>0.42</v>
      </c>
      <c r="BM67" s="205">
        <v>0</v>
      </c>
      <c r="BN67" s="205">
        <v>0</v>
      </c>
      <c r="BO67" s="205">
        <v>0</v>
      </c>
      <c r="BP67" s="205">
        <v>0</v>
      </c>
      <c r="BQ67" s="205">
        <v>0</v>
      </c>
      <c r="BR67" s="205">
        <v>0</v>
      </c>
      <c r="BS67" s="64">
        <f t="shared" si="57"/>
        <v>1054.99</v>
      </c>
      <c r="BT67" s="65"/>
      <c r="BU67" s="65"/>
      <c r="BV67" s="65">
        <f t="shared" si="58"/>
        <v>115.16265508296588</v>
      </c>
      <c r="BW67" s="65">
        <f t="shared" si="59"/>
        <v>103.66478489364263</v>
      </c>
      <c r="BX67" s="65"/>
      <c r="BY67" s="65">
        <v>18.510000000000002</v>
      </c>
      <c r="BZ67" s="65"/>
      <c r="CA67" s="65">
        <v>5</v>
      </c>
      <c r="CB67" s="65">
        <f t="shared" si="180"/>
        <v>391.015625</v>
      </c>
      <c r="CC67" s="65"/>
      <c r="CD67" s="64">
        <f t="shared" ref="CD67:CD115" si="226">SUM(BT67:CC67)</f>
        <v>633.35306497660849</v>
      </c>
      <c r="CE67" s="66">
        <f t="shared" si="61"/>
        <v>665.21208333333334</v>
      </c>
      <c r="CF67" s="66"/>
      <c r="CG67" s="66">
        <f t="shared" si="62"/>
        <v>199.563625</v>
      </c>
      <c r="CH67" s="67">
        <f>SUM(CE67:CG67)</f>
        <v>864.77570833333334</v>
      </c>
      <c r="CI67" s="67">
        <f t="shared" ref="CI67:CI115" si="227">CD67+CH67</f>
        <v>1498.1287733099418</v>
      </c>
      <c r="CJ67" s="68">
        <f t="shared" ref="CJ67:CJ115" si="228">BS67-CI67</f>
        <v>-443.13877330994183</v>
      </c>
      <c r="CK67" s="209">
        <v>3798.54</v>
      </c>
      <c r="CL67" s="209">
        <v>12.5</v>
      </c>
      <c r="CM67" s="209">
        <v>8465.69</v>
      </c>
      <c r="CN67" s="209">
        <v>5</v>
      </c>
      <c r="CO67" s="209">
        <v>0</v>
      </c>
      <c r="CP67" s="209">
        <v>0</v>
      </c>
      <c r="CQ67" s="209">
        <v>0</v>
      </c>
      <c r="CR67" s="209">
        <v>0</v>
      </c>
      <c r="CS67" s="209">
        <v>0</v>
      </c>
      <c r="CT67" s="207">
        <v>0</v>
      </c>
      <c r="CU67" s="209">
        <v>8845.4500000000007</v>
      </c>
      <c r="CV67" s="178">
        <f t="shared" si="181"/>
        <v>3436.2799999999988</v>
      </c>
      <c r="CW67" s="210">
        <v>532</v>
      </c>
      <c r="CX67" s="181" t="s">
        <v>276</v>
      </c>
      <c r="CY67" s="64">
        <f t="shared" si="182"/>
        <v>12281.73</v>
      </c>
      <c r="CZ67" s="209">
        <v>316.19</v>
      </c>
      <c r="DA67" s="209">
        <v>0.91</v>
      </c>
      <c r="DB67" s="209">
        <v>540.87</v>
      </c>
      <c r="DC67" s="209">
        <v>0.21</v>
      </c>
      <c r="DD67" s="209">
        <v>0</v>
      </c>
      <c r="DE67" s="209">
        <v>0</v>
      </c>
      <c r="DF67" s="209">
        <v>0</v>
      </c>
      <c r="DG67" s="209">
        <v>0</v>
      </c>
      <c r="DH67" s="209">
        <v>0</v>
      </c>
      <c r="DI67" s="209">
        <v>0</v>
      </c>
      <c r="DJ67" s="211">
        <f t="shared" si="215"/>
        <v>858.18000000000006</v>
      </c>
      <c r="DK67" s="65"/>
      <c r="DL67" s="65"/>
      <c r="DM67" s="65">
        <f t="shared" si="66"/>
        <v>96.162403699616249</v>
      </c>
      <c r="DN67" s="65">
        <f t="shared" si="67"/>
        <v>97.749641946246186</v>
      </c>
      <c r="DO67" s="65"/>
      <c r="DP67" s="65">
        <v>18.510000000000002</v>
      </c>
      <c r="DQ67" s="65"/>
      <c r="DR67" s="65">
        <v>5</v>
      </c>
      <c r="DS67" s="65">
        <f t="shared" si="216"/>
        <v>428.469696969697</v>
      </c>
      <c r="DT67" s="65"/>
      <c r="DU67" s="64">
        <f t="shared" ref="DU67:DU115" si="229">SUM(DK67:DT67)</f>
        <v>645.89174261555945</v>
      </c>
      <c r="DV67" s="66">
        <f t="shared" si="144"/>
        <v>596.35070707070713</v>
      </c>
      <c r="DW67" s="66"/>
      <c r="DX67" s="66">
        <f t="shared" si="68"/>
        <v>178.90521212121214</v>
      </c>
      <c r="DY67" s="67">
        <f t="shared" ref="DY67:DY115" si="230">SUM(DV67:DX67)</f>
        <v>775.25591919191925</v>
      </c>
      <c r="DZ67" s="67">
        <f t="shared" ref="DZ67:DZ115" si="231">DU67+DY67</f>
        <v>1421.1476618074787</v>
      </c>
      <c r="EA67" s="68">
        <f t="shared" si="183"/>
        <v>-562.96766180747863</v>
      </c>
      <c r="EB67" s="209">
        <v>2877.29</v>
      </c>
      <c r="EC67" s="209">
        <v>74.599999999999994</v>
      </c>
      <c r="ED67" s="209">
        <v>10822.27</v>
      </c>
      <c r="EE67" s="209">
        <v>10</v>
      </c>
      <c r="EF67" s="209">
        <v>0</v>
      </c>
      <c r="EG67" s="209">
        <v>0</v>
      </c>
      <c r="EH67" s="209">
        <v>0</v>
      </c>
      <c r="EI67" s="209">
        <v>0</v>
      </c>
      <c r="EJ67" s="209">
        <v>0</v>
      </c>
      <c r="EK67" s="209">
        <v>0</v>
      </c>
      <c r="EL67" s="209">
        <v>9914.77</v>
      </c>
      <c r="EM67" s="178">
        <f t="shared" si="184"/>
        <v>3869.3899999999994</v>
      </c>
      <c r="EN67" s="210">
        <v>645</v>
      </c>
      <c r="EO67" s="181" t="s">
        <v>276</v>
      </c>
      <c r="EP67" s="212">
        <f t="shared" si="70"/>
        <v>13784.16</v>
      </c>
      <c r="EQ67" s="209">
        <v>239.5</v>
      </c>
      <c r="ER67" s="209">
        <v>5.46</v>
      </c>
      <c r="ES67" s="209">
        <v>691.31</v>
      </c>
      <c r="ET67" s="209">
        <v>0.42</v>
      </c>
      <c r="EU67" s="209">
        <v>0</v>
      </c>
      <c r="EV67" s="209">
        <v>0</v>
      </c>
      <c r="EW67" s="209">
        <v>0</v>
      </c>
      <c r="EX67" s="209">
        <v>0</v>
      </c>
      <c r="EY67" s="209">
        <v>0</v>
      </c>
      <c r="EZ67" s="209">
        <v>0</v>
      </c>
      <c r="FA67" s="64">
        <f t="shared" si="185"/>
        <v>936.68999999999994</v>
      </c>
      <c r="FB67" s="65"/>
      <c r="FC67" s="65"/>
      <c r="FD67" s="65">
        <f t="shared" si="72"/>
        <v>110.66916716883354</v>
      </c>
      <c r="FE67" s="65">
        <f t="shared" si="73"/>
        <v>100.51221341539524</v>
      </c>
      <c r="FF67" s="65"/>
      <c r="FG67" s="65">
        <v>18.510000000000002</v>
      </c>
      <c r="FH67" s="65">
        <f t="shared" si="75"/>
        <v>140.93333333333334</v>
      </c>
      <c r="FI67" s="65">
        <v>5</v>
      </c>
      <c r="FJ67" s="65">
        <f t="shared" si="145"/>
        <v>424.68019607843132</v>
      </c>
      <c r="FK67" s="65"/>
      <c r="FL67" s="64">
        <f t="shared" ref="FL67:FL115" si="232">SUM(FB67:FK67)</f>
        <v>800.3049099959934</v>
      </c>
      <c r="FM67" s="66">
        <f t="shared" si="146"/>
        <v>664.41901960784321</v>
      </c>
      <c r="FN67" s="66"/>
      <c r="FO67" s="66">
        <f t="shared" si="76"/>
        <v>199.32570588235296</v>
      </c>
      <c r="FP67" s="67">
        <f>SUM(FM67:FO67)</f>
        <v>863.74472549019617</v>
      </c>
      <c r="FQ67" s="67">
        <f t="shared" si="187"/>
        <v>1664.0496354861896</v>
      </c>
      <c r="FR67" s="68">
        <f t="shared" si="188"/>
        <v>-727.35963548618963</v>
      </c>
      <c r="FS67" s="209">
        <v>3734.23</v>
      </c>
      <c r="FT67" s="209">
        <v>92</v>
      </c>
      <c r="FU67" s="209">
        <v>9703.51</v>
      </c>
      <c r="FV67" s="209">
        <v>0</v>
      </c>
      <c r="FW67" s="209">
        <v>0</v>
      </c>
      <c r="FX67" s="209">
        <v>0</v>
      </c>
      <c r="FY67" s="209">
        <v>0</v>
      </c>
      <c r="FZ67" s="209">
        <v>0</v>
      </c>
      <c r="GA67" s="209">
        <v>0</v>
      </c>
      <c r="GB67" s="209">
        <v>0</v>
      </c>
      <c r="GC67" s="209">
        <v>9299.7199999999993</v>
      </c>
      <c r="GD67" s="178">
        <f t="shared" si="189"/>
        <v>4230.0200000000004</v>
      </c>
      <c r="GE67" s="210">
        <v>609</v>
      </c>
      <c r="GF67" s="181" t="s">
        <v>276</v>
      </c>
      <c r="GG67" s="64">
        <f t="shared" si="190"/>
        <v>13529.74</v>
      </c>
      <c r="GH67" s="209">
        <v>310.83999999999997</v>
      </c>
      <c r="GI67" s="209">
        <v>6.73</v>
      </c>
      <c r="GJ67" s="209">
        <v>619.44000000000005</v>
      </c>
      <c r="GK67" s="209">
        <v>0</v>
      </c>
      <c r="GL67" s="209">
        <v>0</v>
      </c>
      <c r="GM67" s="209">
        <v>0</v>
      </c>
      <c r="GN67" s="209">
        <v>0</v>
      </c>
      <c r="GO67" s="209">
        <v>0</v>
      </c>
      <c r="GP67" s="209">
        <v>0</v>
      </c>
      <c r="GQ67" s="209">
        <v>0</v>
      </c>
      <c r="GR67" s="211">
        <f t="shared" si="79"/>
        <v>937.01</v>
      </c>
      <c r="GS67" s="65"/>
      <c r="GT67" s="65"/>
      <c r="GU67" s="65">
        <f t="shared" si="80"/>
        <v>103.05247205523851</v>
      </c>
      <c r="GV67" s="65">
        <f t="shared" si="81"/>
        <v>124.66759812484545</v>
      </c>
      <c r="GW67" s="65"/>
      <c r="GX67" s="65">
        <v>18.510000000000002</v>
      </c>
      <c r="GY67" s="65">
        <f t="shared" si="83"/>
        <v>184.90588235294118</v>
      </c>
      <c r="GZ67" s="65">
        <v>5</v>
      </c>
      <c r="HA67" s="65">
        <f t="shared" si="147"/>
        <v>358.47794117647061</v>
      </c>
      <c r="HB67" s="65"/>
      <c r="HC67" s="64">
        <f t="shared" si="191"/>
        <v>794.61389370949576</v>
      </c>
      <c r="HD67" s="66">
        <f t="shared" si="148"/>
        <v>866.92019607843133</v>
      </c>
      <c r="HE67" s="66"/>
      <c r="HF67" s="66">
        <f t="shared" si="84"/>
        <v>260.07605882352937</v>
      </c>
      <c r="HG67" s="67">
        <f t="shared" ref="HG67:HG115" si="233">SUM(HD67:HF67)</f>
        <v>1126.9962549019606</v>
      </c>
      <c r="HH67" s="67">
        <f t="shared" ref="HH67:HH115" si="234">HC67+HG67</f>
        <v>1921.6101486114562</v>
      </c>
      <c r="HI67" s="68">
        <f t="shared" si="192"/>
        <v>-984.60014861145623</v>
      </c>
      <c r="HJ67" s="205">
        <v>3916.69</v>
      </c>
      <c r="HK67" s="205">
        <v>184</v>
      </c>
      <c r="HL67" s="205">
        <v>8702.39</v>
      </c>
      <c r="HM67" s="205">
        <v>0</v>
      </c>
      <c r="HN67" s="205">
        <v>0</v>
      </c>
      <c r="HO67" s="205">
        <v>0</v>
      </c>
      <c r="HP67" s="205">
        <v>0</v>
      </c>
      <c r="HQ67" s="205">
        <v>0</v>
      </c>
      <c r="HR67" s="205">
        <v>0</v>
      </c>
      <c r="HS67" s="205">
        <v>0</v>
      </c>
      <c r="HT67" s="205">
        <v>10651.28</v>
      </c>
      <c r="HU67" s="178">
        <f t="shared" si="193"/>
        <v>2151.7999999999993</v>
      </c>
      <c r="HV67" s="206">
        <v>533</v>
      </c>
      <c r="HW67" s="181" t="s">
        <v>276</v>
      </c>
      <c r="HX67" s="64">
        <f t="shared" si="194"/>
        <v>12803.08</v>
      </c>
      <c r="HY67" s="205">
        <v>326.02999999999997</v>
      </c>
      <c r="HZ67" s="205">
        <v>13.46</v>
      </c>
      <c r="IA67" s="205">
        <v>556</v>
      </c>
      <c r="IB67" s="205">
        <v>0</v>
      </c>
      <c r="IC67" s="205">
        <v>0</v>
      </c>
      <c r="ID67" s="205">
        <v>0</v>
      </c>
      <c r="IE67" s="205">
        <v>0</v>
      </c>
      <c r="IF67" s="205">
        <v>0</v>
      </c>
      <c r="IG67" s="205">
        <v>0</v>
      </c>
      <c r="IH67" s="205">
        <v>0</v>
      </c>
      <c r="II67" s="214">
        <v>895.49</v>
      </c>
      <c r="IJ67" s="65"/>
      <c r="IK67" s="65"/>
      <c r="IL67" s="65">
        <f t="shared" si="88"/>
        <v>117.98909440602628</v>
      </c>
      <c r="IM67" s="65">
        <f t="shared" si="89"/>
        <v>65.216149569905539</v>
      </c>
      <c r="IN67" s="65"/>
      <c r="IO67" s="65">
        <v>18.510000000000002</v>
      </c>
      <c r="IP67" s="65">
        <f t="shared" si="91"/>
        <v>232.05714285714285</v>
      </c>
      <c r="IQ67" s="65">
        <v>5</v>
      </c>
      <c r="IR67" s="65">
        <f t="shared" si="149"/>
        <v>445.62857142857143</v>
      </c>
      <c r="IS67" s="65"/>
      <c r="IT67" s="64">
        <f t="shared" si="195"/>
        <v>884.40095826164611</v>
      </c>
      <c r="IU67" s="66">
        <f t="shared" si="150"/>
        <v>538.79476190476191</v>
      </c>
      <c r="IV67" s="66"/>
      <c r="IW67" s="66">
        <f t="shared" si="92"/>
        <v>161.63842857142856</v>
      </c>
      <c r="IX67" s="67">
        <f t="shared" si="196"/>
        <v>700.43319047619048</v>
      </c>
      <c r="IY67" s="67">
        <f t="shared" ref="IY67:IY115" si="235">IT67+IX67</f>
        <v>1584.8341487378366</v>
      </c>
      <c r="IZ67" s="68">
        <f t="shared" si="197"/>
        <v>-689.34414873783658</v>
      </c>
      <c r="JA67" s="209">
        <v>4290.29</v>
      </c>
      <c r="JB67" s="209">
        <v>451.8</v>
      </c>
      <c r="JC67" s="209">
        <v>8402.42</v>
      </c>
      <c r="JD67" s="209">
        <v>0</v>
      </c>
      <c r="JE67" s="209">
        <v>0</v>
      </c>
      <c r="JF67" s="209">
        <v>0</v>
      </c>
      <c r="JG67" s="209">
        <v>0</v>
      </c>
      <c r="JH67" s="209">
        <v>0</v>
      </c>
      <c r="JI67" s="209">
        <v>0</v>
      </c>
      <c r="JJ67" s="209">
        <v>0</v>
      </c>
      <c r="JK67" s="209">
        <v>12495.5</v>
      </c>
      <c r="JL67" s="178">
        <f t="shared" si="198"/>
        <v>649.01000000000022</v>
      </c>
      <c r="JM67" s="210">
        <v>510</v>
      </c>
      <c r="JN67" s="181" t="s">
        <v>276</v>
      </c>
      <c r="JO67" s="64">
        <f t="shared" si="199"/>
        <v>13144.51</v>
      </c>
      <c r="JP67" s="209">
        <v>357.13</v>
      </c>
      <c r="JQ67" s="209">
        <v>33.049999999999997</v>
      </c>
      <c r="JR67" s="209">
        <v>536.82000000000005</v>
      </c>
      <c r="JS67" s="209">
        <v>0</v>
      </c>
      <c r="JT67" s="209">
        <v>0</v>
      </c>
      <c r="JU67" s="209">
        <v>0</v>
      </c>
      <c r="JV67" s="209">
        <v>0</v>
      </c>
      <c r="JW67" s="209">
        <v>0</v>
      </c>
      <c r="JX67" s="209">
        <v>0</v>
      </c>
      <c r="JY67" s="209">
        <v>0</v>
      </c>
      <c r="JZ67" s="211">
        <v>927</v>
      </c>
      <c r="KA67" s="65"/>
      <c r="KB67" s="65"/>
      <c r="KC67" s="65">
        <f t="shared" si="96"/>
        <v>252.04282832723442</v>
      </c>
      <c r="KD67" s="65">
        <f t="shared" si="97"/>
        <v>21.853184939820242</v>
      </c>
      <c r="KE67" s="65"/>
      <c r="KF67" s="65">
        <v>18.510000000000002</v>
      </c>
      <c r="KG67" s="65"/>
      <c r="KH67" s="65">
        <v>5</v>
      </c>
      <c r="KI67" s="65">
        <f t="shared" si="151"/>
        <v>543.39953271028037</v>
      </c>
      <c r="KJ67" s="65"/>
      <c r="KK67" s="64">
        <f t="shared" si="200"/>
        <v>840.80554597733499</v>
      </c>
      <c r="KL67" s="66">
        <f t="shared" si="152"/>
        <v>497.32093457943921</v>
      </c>
      <c r="KM67" s="66"/>
      <c r="KN67" s="66">
        <f t="shared" si="99"/>
        <v>149.19628037383177</v>
      </c>
      <c r="KO67" s="67">
        <f t="shared" ref="KO67:KO115" si="236">SUM(KL67:KN67)</f>
        <v>646.51721495327092</v>
      </c>
      <c r="KP67" s="67">
        <f t="shared" ref="KP67:KP115" si="237">KK67+KO67</f>
        <v>1487.3227609306059</v>
      </c>
      <c r="KQ67" s="68">
        <f t="shared" si="201"/>
        <v>-560.32276093060591</v>
      </c>
      <c r="KR67" s="209">
        <v>4119.08</v>
      </c>
      <c r="KS67" s="209">
        <v>415</v>
      </c>
      <c r="KT67" s="209">
        <v>9666.01</v>
      </c>
      <c r="KU67" s="209">
        <v>5</v>
      </c>
      <c r="KV67" s="209">
        <v>0</v>
      </c>
      <c r="KW67" s="209">
        <v>0</v>
      </c>
      <c r="KX67" s="209">
        <v>0</v>
      </c>
      <c r="KY67" s="209">
        <v>0</v>
      </c>
      <c r="KZ67" s="209">
        <v>0</v>
      </c>
      <c r="LA67" s="209">
        <v>0</v>
      </c>
      <c r="LB67" s="209">
        <v>13527.57</v>
      </c>
      <c r="LC67" s="178">
        <f t="shared" si="202"/>
        <v>677.52000000000044</v>
      </c>
      <c r="LD67" s="210">
        <v>551</v>
      </c>
      <c r="LE67" s="181" t="s">
        <v>276</v>
      </c>
      <c r="LF67" s="64">
        <f t="shared" si="203"/>
        <v>14205.09</v>
      </c>
      <c r="LG67" s="209">
        <v>342.88</v>
      </c>
      <c r="LH67" s="209">
        <v>30.36</v>
      </c>
      <c r="LI67" s="209">
        <v>617.1</v>
      </c>
      <c r="LJ67" s="209">
        <v>0.21</v>
      </c>
      <c r="LK67" s="209">
        <v>0</v>
      </c>
      <c r="LL67" s="209">
        <v>0</v>
      </c>
      <c r="LM67" s="209">
        <v>0</v>
      </c>
      <c r="LN67" s="209">
        <v>0</v>
      </c>
      <c r="LO67" s="209">
        <v>0</v>
      </c>
      <c r="LP67" s="209">
        <v>0</v>
      </c>
      <c r="LQ67" s="211">
        <f t="shared" si="102"/>
        <v>990.55000000000007</v>
      </c>
      <c r="LR67" s="65"/>
      <c r="LS67" s="245"/>
      <c r="LT67" s="65">
        <f t="shared" si="103"/>
        <v>137.91530624903547</v>
      </c>
      <c r="LU67" s="65">
        <f t="shared" si="104"/>
        <v>20.171221268175398</v>
      </c>
      <c r="LV67" s="65"/>
      <c r="LW67" s="65">
        <v>18.510000000000002</v>
      </c>
      <c r="LX67" s="65"/>
      <c r="LY67" s="65">
        <v>5</v>
      </c>
      <c r="LZ67" s="65">
        <f t="shared" si="153"/>
        <v>508.03738317757012</v>
      </c>
      <c r="MA67" s="65"/>
      <c r="MB67" s="64">
        <f t="shared" ref="MB67:MB115" si="238">SUM(LR67:MA67)</f>
        <v>689.63391069478098</v>
      </c>
      <c r="MC67" s="66">
        <f t="shared" si="154"/>
        <v>593.54906542056074</v>
      </c>
      <c r="MD67" s="66"/>
      <c r="ME67" s="66">
        <f t="shared" si="106"/>
        <v>178.06471962616823</v>
      </c>
      <c r="MF67" s="67">
        <f t="shared" ref="MF67:MF115" si="239">SUM(MC67:ME67)</f>
        <v>771.61378504672894</v>
      </c>
      <c r="MG67" s="67">
        <f t="shared" ref="MG67:MG115" si="240">MB67+MF67</f>
        <v>1461.2476957415099</v>
      </c>
      <c r="MH67" s="68">
        <f t="shared" ref="MH67:MH115" si="241">LQ67-MG67</f>
        <v>-470.69769574150985</v>
      </c>
      <c r="MI67" s="209">
        <v>4719.2</v>
      </c>
      <c r="MJ67" s="209">
        <v>93.48</v>
      </c>
      <c r="MK67" s="209">
        <v>8926.6200000000008</v>
      </c>
      <c r="ML67" s="209">
        <v>10</v>
      </c>
      <c r="MM67" s="209">
        <v>0</v>
      </c>
      <c r="MN67" s="209">
        <v>0</v>
      </c>
      <c r="MO67" s="209">
        <v>0</v>
      </c>
      <c r="MP67" s="209">
        <v>0</v>
      </c>
      <c r="MQ67" s="209">
        <v>0</v>
      </c>
      <c r="MR67" s="209">
        <v>0</v>
      </c>
      <c r="MS67" s="209">
        <v>11407.5</v>
      </c>
      <c r="MT67" s="178">
        <f t="shared" si="217"/>
        <v>2341.7999999999993</v>
      </c>
      <c r="MU67" s="210">
        <v>521</v>
      </c>
      <c r="MV67" s="181" t="s">
        <v>276</v>
      </c>
      <c r="MW67" s="64">
        <f t="shared" si="204"/>
        <v>13749.3</v>
      </c>
      <c r="MX67" s="209">
        <v>392.84</v>
      </c>
      <c r="MY67" s="209">
        <v>6.84</v>
      </c>
      <c r="MZ67" s="209">
        <v>570.05999999999995</v>
      </c>
      <c r="NA67" s="209">
        <v>0.42</v>
      </c>
      <c r="NB67" s="209">
        <v>0</v>
      </c>
      <c r="NC67" s="209">
        <v>0</v>
      </c>
      <c r="ND67" s="209">
        <v>0</v>
      </c>
      <c r="NE67" s="209">
        <v>0</v>
      </c>
      <c r="NF67" s="209">
        <v>0</v>
      </c>
      <c r="NG67" s="209">
        <v>0</v>
      </c>
      <c r="NH67" s="211">
        <f t="shared" si="109"/>
        <v>970.15999999999985</v>
      </c>
      <c r="NI67" s="65"/>
      <c r="NJ67" s="65"/>
      <c r="NK67" s="65">
        <f t="shared" si="110"/>
        <v>0</v>
      </c>
      <c r="NL67" s="65">
        <f t="shared" si="111"/>
        <v>56.561629094766268</v>
      </c>
      <c r="NM67" s="65"/>
      <c r="NN67" s="65">
        <v>18.510000000000002</v>
      </c>
      <c r="NO67" s="65"/>
      <c r="NP67" s="65">
        <v>5</v>
      </c>
      <c r="NQ67" s="65">
        <f t="shared" si="155"/>
        <v>469.67889908256882</v>
      </c>
      <c r="NR67" s="65"/>
      <c r="NS67" s="64">
        <f t="shared" si="205"/>
        <v>549.75052817733513</v>
      </c>
      <c r="NT67" s="66">
        <f t="shared" si="113"/>
        <v>723.04816513761466</v>
      </c>
      <c r="NU67" s="66"/>
      <c r="NV67" s="66">
        <f t="shared" si="114"/>
        <v>216.9144495412844</v>
      </c>
      <c r="NW67" s="67">
        <f t="shared" ref="NW67:NW115" si="242">SUM(NT67:NV67)</f>
        <v>939.96261467889906</v>
      </c>
      <c r="NX67" s="67">
        <f t="shared" ref="NX67:NX115" si="243">NS67+NW67</f>
        <v>1489.7131428562343</v>
      </c>
      <c r="NY67" s="68">
        <f t="shared" si="206"/>
        <v>-519.55314285623444</v>
      </c>
      <c r="NZ67" s="209">
        <v>3978.24</v>
      </c>
      <c r="OA67" s="209">
        <v>150</v>
      </c>
      <c r="OB67" s="209">
        <v>9002.94</v>
      </c>
      <c r="OC67" s="209">
        <v>10</v>
      </c>
      <c r="OD67" s="209">
        <v>0</v>
      </c>
      <c r="OE67" s="209">
        <v>0</v>
      </c>
      <c r="OF67" s="209">
        <v>0</v>
      </c>
      <c r="OG67" s="209">
        <v>0</v>
      </c>
      <c r="OH67" s="209">
        <v>0</v>
      </c>
      <c r="OI67" s="209">
        <v>0</v>
      </c>
      <c r="OJ67" s="209">
        <v>9907</v>
      </c>
      <c r="OK67" s="178">
        <f t="shared" si="115"/>
        <v>3234.1800000000003</v>
      </c>
      <c r="OL67" s="210">
        <v>561</v>
      </c>
      <c r="OM67" s="181" t="s">
        <v>276</v>
      </c>
      <c r="ON67" s="64">
        <f t="shared" si="207"/>
        <v>13141.18</v>
      </c>
      <c r="OO67" s="209">
        <v>331.17</v>
      </c>
      <c r="OP67" s="209">
        <v>10.97</v>
      </c>
      <c r="OQ67" s="209">
        <v>575.21</v>
      </c>
      <c r="OR67" s="209">
        <v>0.42</v>
      </c>
      <c r="OS67" s="209">
        <v>0</v>
      </c>
      <c r="OT67" s="209">
        <v>0</v>
      </c>
      <c r="OU67" s="209">
        <v>0</v>
      </c>
      <c r="OV67" s="209">
        <v>0</v>
      </c>
      <c r="OW67" s="209">
        <v>0</v>
      </c>
      <c r="OX67" s="209">
        <v>0</v>
      </c>
      <c r="OY67" s="211">
        <v>917.77</v>
      </c>
      <c r="OZ67" s="65"/>
      <c r="PA67" s="65"/>
      <c r="PB67" s="65">
        <f t="shared" si="118"/>
        <v>214.22164485278532</v>
      </c>
      <c r="PC67" s="65">
        <f t="shared" si="119"/>
        <v>94.829403374736515</v>
      </c>
      <c r="PD67" s="65"/>
      <c r="PE67" s="65">
        <v>18.510000000000002</v>
      </c>
      <c r="PF67" s="65">
        <f t="shared" si="121"/>
        <v>32.880000000000003</v>
      </c>
      <c r="PG67" s="65">
        <v>5</v>
      </c>
      <c r="PH67" s="65">
        <f t="shared" si="156"/>
        <v>495.2049090909091</v>
      </c>
      <c r="PI67" s="65"/>
      <c r="PJ67" s="64">
        <f t="shared" ref="PJ67:PJ115" si="244">SUM(OZ67:PI67)</f>
        <v>860.64595731843087</v>
      </c>
      <c r="PK67" s="66">
        <f t="shared" si="157"/>
        <v>643.25572727272731</v>
      </c>
      <c r="PL67" s="66"/>
      <c r="PM67" s="66">
        <f t="shared" si="122"/>
        <v>192.9767181818182</v>
      </c>
      <c r="PN67" s="67">
        <f t="shared" ref="PN67:PN115" si="245">SUM(PK67:PM67)</f>
        <v>836.23244545454554</v>
      </c>
      <c r="PO67" s="67">
        <f t="shared" ref="PO67:PO115" si="246">PJ67+PN67</f>
        <v>1696.8784027729764</v>
      </c>
      <c r="PP67" s="68">
        <f t="shared" ref="PP67:PP115" si="247">OY67-PO67</f>
        <v>-779.10840277297643</v>
      </c>
      <c r="PQ67" s="209">
        <v>3989.85</v>
      </c>
      <c r="PR67" s="209">
        <v>58</v>
      </c>
      <c r="PS67" s="209">
        <v>8945.14</v>
      </c>
      <c r="PT67" s="209">
        <v>0</v>
      </c>
      <c r="PU67" s="209">
        <v>0</v>
      </c>
      <c r="PV67" s="209">
        <v>0</v>
      </c>
      <c r="PW67" s="209">
        <v>0</v>
      </c>
      <c r="PX67" s="209">
        <v>0</v>
      </c>
      <c r="PY67" s="209">
        <v>0</v>
      </c>
      <c r="PZ67" s="209">
        <v>0</v>
      </c>
      <c r="QA67" s="209">
        <v>9832.24</v>
      </c>
      <c r="QB67" s="178">
        <f t="shared" si="208"/>
        <v>3160.75</v>
      </c>
      <c r="QC67" s="210">
        <v>555</v>
      </c>
      <c r="QD67" s="181" t="s">
        <v>276</v>
      </c>
      <c r="QE67" s="64">
        <f t="shared" si="209"/>
        <v>12992.99</v>
      </c>
      <c r="QF67" s="209">
        <v>332.13</v>
      </c>
      <c r="QG67" s="209">
        <v>4.24</v>
      </c>
      <c r="QH67" s="209">
        <v>571.52</v>
      </c>
      <c r="QI67" s="209">
        <v>0</v>
      </c>
      <c r="QJ67" s="209">
        <v>0</v>
      </c>
      <c r="QK67" s="209">
        <v>0</v>
      </c>
      <c r="QL67" s="209">
        <v>0</v>
      </c>
      <c r="QM67" s="209">
        <v>0</v>
      </c>
      <c r="QN67" s="209">
        <v>0</v>
      </c>
      <c r="QO67" s="209">
        <v>0</v>
      </c>
      <c r="QP67" s="211">
        <f t="shared" si="125"/>
        <v>907.89</v>
      </c>
      <c r="QQ67" s="249"/>
      <c r="QR67" s="65"/>
      <c r="QS67" s="65">
        <f t="shared" si="126"/>
        <v>115.57803939924729</v>
      </c>
      <c r="QT67" s="65">
        <f t="shared" si="127"/>
        <v>57.675611511902858</v>
      </c>
      <c r="QU67" s="65"/>
      <c r="QV67" s="65">
        <v>18.510000000000002</v>
      </c>
      <c r="QW67" s="65">
        <f t="shared" si="129"/>
        <v>18.861818181818183</v>
      </c>
      <c r="QX67" s="65">
        <v>5</v>
      </c>
      <c r="QY67" s="65">
        <f t="shared" si="158"/>
        <v>428.14772727272725</v>
      </c>
      <c r="QZ67" s="65"/>
      <c r="RA67" s="64">
        <f t="shared" si="210"/>
        <v>643.77319636569564</v>
      </c>
      <c r="RB67" s="66">
        <f t="shared" si="130"/>
        <v>619.2640909090909</v>
      </c>
      <c r="RC67" s="66"/>
      <c r="RD67" s="66">
        <f t="shared" si="131"/>
        <v>185.77922727272727</v>
      </c>
      <c r="RE67" s="67">
        <f t="shared" ref="RE67:RE115" si="248">SUM(RB67:RD67)</f>
        <v>805.04331818181822</v>
      </c>
      <c r="RF67" s="67">
        <f t="shared" ref="RF67:RF115" si="249">RA67+RE67</f>
        <v>1448.8165145475139</v>
      </c>
      <c r="RG67" s="68">
        <f t="shared" ref="RG67:RG115" si="250">QP67-RF67</f>
        <v>-540.92651454751388</v>
      </c>
      <c r="RH67" s="205">
        <v>3854.96</v>
      </c>
      <c r="RI67" s="205">
        <v>107.37</v>
      </c>
      <c r="RJ67" s="205">
        <v>7003.21</v>
      </c>
      <c r="RK67" s="205">
        <v>0</v>
      </c>
      <c r="RL67" s="205">
        <v>0</v>
      </c>
      <c r="RM67" s="205">
        <v>0</v>
      </c>
      <c r="RN67" s="205">
        <v>0</v>
      </c>
      <c r="RO67" s="205">
        <v>0</v>
      </c>
      <c r="RP67" s="205">
        <v>0</v>
      </c>
      <c r="RQ67" s="205">
        <v>0</v>
      </c>
      <c r="RR67" s="205">
        <v>8312.1</v>
      </c>
      <c r="RS67" s="178">
        <f t="shared" si="211"/>
        <v>2653.4400000000005</v>
      </c>
      <c r="RT67" s="206">
        <v>434</v>
      </c>
      <c r="RU67" s="181" t="s">
        <v>276</v>
      </c>
      <c r="RV67" s="64">
        <f t="shared" si="212"/>
        <v>10965.54</v>
      </c>
      <c r="RW67" s="209">
        <v>320.89999999999998</v>
      </c>
      <c r="RX67" s="209">
        <v>7.85</v>
      </c>
      <c r="RY67" s="209">
        <v>447.43</v>
      </c>
      <c r="RZ67" s="209">
        <v>0</v>
      </c>
      <c r="SA67" s="209">
        <v>0</v>
      </c>
      <c r="SB67" s="209">
        <v>0</v>
      </c>
      <c r="SC67" s="209">
        <v>0</v>
      </c>
      <c r="SD67" s="209">
        <v>0</v>
      </c>
      <c r="SE67" s="209">
        <v>0</v>
      </c>
      <c r="SF67" s="209">
        <v>0</v>
      </c>
      <c r="SG67" s="211">
        <v>776.18</v>
      </c>
      <c r="SH67" s="249"/>
      <c r="SI67" s="65"/>
      <c r="SJ67" s="65">
        <f t="shared" si="134"/>
        <v>81.682225752898532</v>
      </c>
      <c r="SK67" s="65">
        <f t="shared" si="135"/>
        <v>57.195615917075749</v>
      </c>
      <c r="SL67" s="65"/>
      <c r="SM67" s="65">
        <v>18.510000000000002</v>
      </c>
      <c r="SN67" s="65">
        <f t="shared" si="137"/>
        <v>495.92920353982299</v>
      </c>
      <c r="SO67" s="65">
        <v>5</v>
      </c>
      <c r="SP67" s="65">
        <f t="shared" si="159"/>
        <v>428.52876106194691</v>
      </c>
      <c r="SQ67" s="65"/>
      <c r="SR67" s="64">
        <f>SUM(SH67:SQ67)</f>
        <v>1086.8458062717441</v>
      </c>
      <c r="SS67" s="66">
        <f t="shared" si="160"/>
        <v>596.28469026548669</v>
      </c>
      <c r="ST67" s="66"/>
      <c r="SU67" s="66">
        <f t="shared" si="138"/>
        <v>178.885407079646</v>
      </c>
      <c r="SV67" s="67">
        <f>SUM(SS67:SU67)</f>
        <v>775.17009734513272</v>
      </c>
      <c r="SW67" s="67">
        <f t="shared" ref="SW67:SW115" si="251">SR67+SV67</f>
        <v>1862.0159036168768</v>
      </c>
      <c r="SX67" s="68">
        <f t="shared" ref="SX67:SX115" si="252">SG67-SW67</f>
        <v>-1085.8359036168767</v>
      </c>
      <c r="SY67" s="64">
        <f t="shared" si="139"/>
        <v>161590.79999999999</v>
      </c>
      <c r="SZ67" s="211">
        <f t="shared" si="140"/>
        <v>11279.01</v>
      </c>
      <c r="TA67" s="67">
        <f t="shared" si="141"/>
        <v>19094.994502835409</v>
      </c>
      <c r="TB67" s="68">
        <f t="shared" si="142"/>
        <v>-7815.9845028354084</v>
      </c>
      <c r="TC67" s="264"/>
      <c r="TD67" s="265"/>
      <c r="TE67" s="265" t="s">
        <v>515</v>
      </c>
    </row>
    <row r="68" spans="1:527">
      <c r="A68" s="173" t="s">
        <v>196</v>
      </c>
      <c r="B68" s="175" t="s">
        <v>197</v>
      </c>
      <c r="C68" s="181" t="s">
        <v>277</v>
      </c>
      <c r="D68" s="176">
        <v>5606.82</v>
      </c>
      <c r="E68" s="176">
        <v>7390.79</v>
      </c>
      <c r="F68" s="176">
        <v>3358.52</v>
      </c>
      <c r="G68" s="176">
        <v>0</v>
      </c>
      <c r="H68" s="176">
        <v>0</v>
      </c>
      <c r="I68" s="176">
        <v>0</v>
      </c>
      <c r="J68" s="176">
        <v>0</v>
      </c>
      <c r="K68" s="176">
        <v>0</v>
      </c>
      <c r="L68" s="176">
        <v>0</v>
      </c>
      <c r="M68" s="176">
        <v>0</v>
      </c>
      <c r="N68" s="178">
        <v>12000.79</v>
      </c>
      <c r="O68" s="178">
        <f t="shared" si="161"/>
        <v>4355.34</v>
      </c>
      <c r="P68" s="181">
        <v>669</v>
      </c>
      <c r="Q68" s="64">
        <f t="shared" si="220"/>
        <v>16356.130000000001</v>
      </c>
      <c r="R68" s="178">
        <v>466.7</v>
      </c>
      <c r="S68" s="178">
        <v>540.62</v>
      </c>
      <c r="T68" s="178">
        <v>214.5</v>
      </c>
      <c r="U68" s="178">
        <v>0</v>
      </c>
      <c r="V68" s="178">
        <v>0</v>
      </c>
      <c r="W68" s="178">
        <v>0</v>
      </c>
      <c r="X68" s="178">
        <v>0</v>
      </c>
      <c r="Y68" s="178">
        <v>0</v>
      </c>
      <c r="Z68" s="178">
        <v>0</v>
      </c>
      <c r="AA68" s="178">
        <v>0</v>
      </c>
      <c r="AB68" s="64">
        <f t="shared" si="50"/>
        <v>1221.82</v>
      </c>
      <c r="AC68" s="65">
        <v>484.17</v>
      </c>
      <c r="AD68" s="219">
        <v>202</v>
      </c>
      <c r="AE68" s="65">
        <f t="shared" ref="AE68:AE115" si="253">(N68/$N$116)*21028.32</f>
        <v>130.48216473223292</v>
      </c>
      <c r="AF68" s="65">
        <f t="shared" si="221"/>
        <v>116.78328148584065</v>
      </c>
      <c r="AG68" s="65"/>
      <c r="AH68" s="65"/>
      <c r="AI68" s="65"/>
      <c r="AJ68" s="65">
        <v>5</v>
      </c>
      <c r="AK68" s="65">
        <f t="shared" si="178"/>
        <v>411.38684210526316</v>
      </c>
      <c r="AL68" s="65"/>
      <c r="AM68" s="64">
        <f t="shared" si="222"/>
        <v>1349.8222883233368</v>
      </c>
      <c r="AN68" s="66">
        <f t="shared" si="179"/>
        <v>645.10084210526315</v>
      </c>
      <c r="AO68" s="66"/>
      <c r="AP68" s="66">
        <f t="shared" ref="AP68:AP115" si="254">(AN68+AO68)*30%</f>
        <v>193.53025263157895</v>
      </c>
      <c r="AQ68" s="67">
        <f t="shared" si="223"/>
        <v>838.6310947368421</v>
      </c>
      <c r="AR68" s="67">
        <f t="shared" si="224"/>
        <v>2188.453383060179</v>
      </c>
      <c r="AS68" s="68">
        <f t="shared" si="225"/>
        <v>-966.63338306017909</v>
      </c>
      <c r="AT68" s="205">
        <v>8104.24</v>
      </c>
      <c r="AU68" s="205">
        <v>8377.77</v>
      </c>
      <c r="AV68" s="205">
        <v>4605.66</v>
      </c>
      <c r="AW68" s="205">
        <v>0</v>
      </c>
      <c r="AX68" s="207">
        <v>0</v>
      </c>
      <c r="AY68" s="207">
        <v>0</v>
      </c>
      <c r="AZ68" s="207">
        <v>0</v>
      </c>
      <c r="BA68" s="207">
        <v>0</v>
      </c>
      <c r="BB68" s="207">
        <v>0</v>
      </c>
      <c r="BC68" s="207">
        <v>0</v>
      </c>
      <c r="BD68" s="209">
        <v>13120.78</v>
      </c>
      <c r="BE68" s="178">
        <f t="shared" si="162"/>
        <v>7966.8900000000012</v>
      </c>
      <c r="BF68" s="208">
        <v>827</v>
      </c>
      <c r="BG68" s="181" t="s">
        <v>277</v>
      </c>
      <c r="BH68" s="64">
        <f t="shared" si="56"/>
        <v>21087.670000000002</v>
      </c>
      <c r="BI68" s="205">
        <v>674.6</v>
      </c>
      <c r="BJ68" s="205">
        <v>612.82000000000005</v>
      </c>
      <c r="BK68" s="205">
        <v>294.11</v>
      </c>
      <c r="BL68" s="205">
        <v>0</v>
      </c>
      <c r="BM68" s="205">
        <v>0</v>
      </c>
      <c r="BN68" s="205">
        <v>0</v>
      </c>
      <c r="BO68" s="205">
        <v>0</v>
      </c>
      <c r="BP68" s="205">
        <v>0</v>
      </c>
      <c r="BQ68" s="205">
        <v>0</v>
      </c>
      <c r="BR68" s="205">
        <v>0</v>
      </c>
      <c r="BS68" s="64">
        <f t="shared" si="57"/>
        <v>1581.5300000000002</v>
      </c>
      <c r="BT68" s="65">
        <v>484.17</v>
      </c>
      <c r="BU68" s="219">
        <v>202</v>
      </c>
      <c r="BV68" s="65">
        <f t="shared" ref="BV68:BV115" si="255">(BD68/$BD$116)*21083.85</f>
        <v>143.90497864882667</v>
      </c>
      <c r="BW68" s="65">
        <f t="shared" ref="BW68:BW115" si="256">(BE68/$O$116)*12925.76</f>
        <v>180.17888127960222</v>
      </c>
      <c r="BX68" s="65"/>
      <c r="BY68" s="65"/>
      <c r="BZ68" s="65"/>
      <c r="CA68" s="65">
        <v>5</v>
      </c>
      <c r="CB68" s="65">
        <f t="shared" si="180"/>
        <v>391.015625</v>
      </c>
      <c r="CC68" s="65"/>
      <c r="CD68" s="64">
        <f t="shared" si="226"/>
        <v>1406.2694849284289</v>
      </c>
      <c r="CE68" s="66">
        <f t="shared" ref="CE68:CE115" si="257">63860.36/96</f>
        <v>665.21208333333334</v>
      </c>
      <c r="CF68" s="66"/>
      <c r="CG68" s="66">
        <f t="shared" ref="CG68:CG115" si="258">(CE68+CF68)*30%</f>
        <v>199.563625</v>
      </c>
      <c r="CH68" s="67"/>
      <c r="CI68" s="67">
        <f t="shared" si="227"/>
        <v>1406.2694849284289</v>
      </c>
      <c r="CJ68" s="68">
        <f t="shared" si="228"/>
        <v>175.26051507157126</v>
      </c>
      <c r="CK68" s="209">
        <v>8685.16</v>
      </c>
      <c r="CL68" s="209">
        <v>9683.83</v>
      </c>
      <c r="CM68" s="209">
        <v>3860.33</v>
      </c>
      <c r="CN68" s="209">
        <v>0</v>
      </c>
      <c r="CO68" s="209">
        <v>0</v>
      </c>
      <c r="CP68" s="209">
        <v>0</v>
      </c>
      <c r="CQ68" s="209">
        <v>0</v>
      </c>
      <c r="CR68" s="209">
        <v>0</v>
      </c>
      <c r="CS68" s="209">
        <v>0</v>
      </c>
      <c r="CT68" s="207">
        <v>0</v>
      </c>
      <c r="CU68" s="209">
        <v>13045.88</v>
      </c>
      <c r="CV68" s="178">
        <f t="shared" si="181"/>
        <v>9183.44</v>
      </c>
      <c r="CW68" s="210">
        <v>879</v>
      </c>
      <c r="CX68" s="181" t="s">
        <v>277</v>
      </c>
      <c r="CY68" s="64">
        <f t="shared" si="182"/>
        <v>22229.32</v>
      </c>
      <c r="CZ68" s="209">
        <v>722.95</v>
      </c>
      <c r="DA68" s="209">
        <v>708.35</v>
      </c>
      <c r="DB68" s="209">
        <v>246.55</v>
      </c>
      <c r="DC68" s="209">
        <v>0</v>
      </c>
      <c r="DD68" s="209">
        <v>0</v>
      </c>
      <c r="DE68" s="209">
        <v>0</v>
      </c>
      <c r="DF68" s="209">
        <v>0</v>
      </c>
      <c r="DG68" s="209">
        <v>0</v>
      </c>
      <c r="DH68" s="209">
        <v>0</v>
      </c>
      <c r="DI68" s="209">
        <v>0</v>
      </c>
      <c r="DJ68" s="211">
        <f t="shared" si="215"/>
        <v>1677.8500000000001</v>
      </c>
      <c r="DK68" s="65">
        <v>484.17</v>
      </c>
      <c r="DL68" s="65">
        <v>202</v>
      </c>
      <c r="DM68" s="65">
        <f t="shared" ref="DM68:DM115" si="259">(CU68/$CU$116)*24055.75</f>
        <v>141.82694822499133</v>
      </c>
      <c r="DN68" s="65">
        <f t="shared" ref="DN68:DN115" si="260">(CV68/$O$116)*16258.02</f>
        <v>261.23539753304021</v>
      </c>
      <c r="DO68" s="65"/>
      <c r="DP68" s="65"/>
      <c r="DQ68" s="65"/>
      <c r="DR68" s="65">
        <v>5</v>
      </c>
      <c r="DS68" s="65">
        <f t="shared" si="216"/>
        <v>428.469696969697</v>
      </c>
      <c r="DT68" s="65"/>
      <c r="DU68" s="64">
        <f t="shared" si="229"/>
        <v>1522.7020427277287</v>
      </c>
      <c r="DV68" s="66">
        <f t="shared" si="144"/>
        <v>596.35070707070713</v>
      </c>
      <c r="DW68" s="66"/>
      <c r="DX68" s="66">
        <f t="shared" ref="DX68:DX115" si="261">(DV68+DW68)*30%</f>
        <v>178.90521212121214</v>
      </c>
      <c r="DY68" s="67">
        <f t="shared" si="230"/>
        <v>775.25591919191925</v>
      </c>
      <c r="DZ68" s="67">
        <f t="shared" si="231"/>
        <v>2297.9579619196479</v>
      </c>
      <c r="EA68" s="68">
        <f t="shared" si="183"/>
        <v>-620.10796191964778</v>
      </c>
      <c r="EB68" s="209">
        <v>6706.36</v>
      </c>
      <c r="EC68" s="209">
        <v>10660.83</v>
      </c>
      <c r="ED68" s="209">
        <v>5539.11</v>
      </c>
      <c r="EE68" s="209">
        <v>0</v>
      </c>
      <c r="EF68" s="209">
        <v>0</v>
      </c>
      <c r="EG68" s="209">
        <v>0</v>
      </c>
      <c r="EH68" s="209">
        <v>0</v>
      </c>
      <c r="EI68" s="209">
        <v>0</v>
      </c>
      <c r="EJ68" s="209">
        <v>0</v>
      </c>
      <c r="EK68" s="209">
        <v>0</v>
      </c>
      <c r="EL68" s="209">
        <v>13680.28</v>
      </c>
      <c r="EM68" s="178">
        <f t="shared" si="184"/>
        <v>9226.0199999999986</v>
      </c>
      <c r="EN68" s="210">
        <v>919</v>
      </c>
      <c r="EO68" s="181" t="s">
        <v>277</v>
      </c>
      <c r="EP68" s="212">
        <f t="shared" ref="EP68:EP115" si="262">SUM(EB68:EK68)</f>
        <v>22906.3</v>
      </c>
      <c r="EQ68" s="209">
        <v>558.24</v>
      </c>
      <c r="ER68" s="209">
        <v>779.82</v>
      </c>
      <c r="ES68" s="209">
        <v>353.88</v>
      </c>
      <c r="ET68" s="209">
        <v>0</v>
      </c>
      <c r="EU68" s="209">
        <v>0</v>
      </c>
      <c r="EV68" s="209">
        <v>0</v>
      </c>
      <c r="EW68" s="209">
        <v>0</v>
      </c>
      <c r="EX68" s="209">
        <v>0</v>
      </c>
      <c r="EY68" s="209">
        <v>0</v>
      </c>
      <c r="EZ68" s="209">
        <v>0</v>
      </c>
      <c r="FA68" s="64">
        <f t="shared" si="185"/>
        <v>1691.94</v>
      </c>
      <c r="FB68" s="65">
        <v>484.17</v>
      </c>
      <c r="FC68" s="65">
        <v>202</v>
      </c>
      <c r="FD68" s="65">
        <f t="shared" ref="FD68:FD115" si="263">(EL68/$EL$116)*26325.65</f>
        <v>152.69998136481735</v>
      </c>
      <c r="FE68" s="65">
        <f t="shared" ref="FE68:FE115" si="264">(EM68/$O$116)*14846.27</f>
        <v>239.65733389880702</v>
      </c>
      <c r="FF68" s="65">
        <v>1279.4567857142858</v>
      </c>
      <c r="FG68" s="65"/>
      <c r="FH68" s="65">
        <f t="shared" ref="FH68:FH115" si="265">14375.2/102</f>
        <v>140.93333333333334</v>
      </c>
      <c r="FI68" s="65">
        <v>5</v>
      </c>
      <c r="FJ68" s="65">
        <f t="shared" si="145"/>
        <v>424.68019607843132</v>
      </c>
      <c r="FK68" s="65"/>
      <c r="FL68" s="64">
        <f t="shared" si="232"/>
        <v>2928.597630389675</v>
      </c>
      <c r="FM68" s="66">
        <f t="shared" si="146"/>
        <v>664.41901960784321</v>
      </c>
      <c r="FN68" s="66"/>
      <c r="FO68" s="66">
        <f t="shared" ref="FO68:FO115" si="266">(FM68+FN68)*30%</f>
        <v>199.32570588235296</v>
      </c>
      <c r="FP68" s="67"/>
      <c r="FQ68" s="67">
        <f t="shared" si="187"/>
        <v>2928.597630389675</v>
      </c>
      <c r="FR68" s="68">
        <f t="shared" si="188"/>
        <v>-1236.657630389675</v>
      </c>
      <c r="FS68" s="209">
        <v>11101.06</v>
      </c>
      <c r="FT68" s="209">
        <v>13201.3</v>
      </c>
      <c r="FU68" s="209">
        <v>3407.41</v>
      </c>
      <c r="FV68" s="209">
        <v>0</v>
      </c>
      <c r="FW68" s="209">
        <v>0</v>
      </c>
      <c r="FX68" s="209">
        <v>0</v>
      </c>
      <c r="FY68" s="209">
        <v>0</v>
      </c>
      <c r="FZ68" s="209">
        <v>0</v>
      </c>
      <c r="GA68" s="209">
        <v>0</v>
      </c>
      <c r="GB68" s="209">
        <v>0</v>
      </c>
      <c r="GC68" s="209">
        <v>16044.51</v>
      </c>
      <c r="GD68" s="178">
        <f t="shared" si="189"/>
        <v>11665.26</v>
      </c>
      <c r="GE68" s="210">
        <v>1058</v>
      </c>
      <c r="GF68" s="181" t="s">
        <v>277</v>
      </c>
      <c r="GG68" s="64">
        <f t="shared" si="190"/>
        <v>27709.77</v>
      </c>
      <c r="GH68" s="209">
        <v>924.05</v>
      </c>
      <c r="GI68" s="209">
        <v>965.65</v>
      </c>
      <c r="GJ68" s="209">
        <v>217.63</v>
      </c>
      <c r="GK68" s="209">
        <v>0</v>
      </c>
      <c r="GL68" s="209">
        <v>0</v>
      </c>
      <c r="GM68" s="209">
        <v>0</v>
      </c>
      <c r="GN68" s="209">
        <v>0</v>
      </c>
      <c r="GO68" s="209">
        <v>0</v>
      </c>
      <c r="GP68" s="209">
        <v>0</v>
      </c>
      <c r="GQ68" s="209">
        <v>0</v>
      </c>
      <c r="GR68" s="211">
        <f t="shared" ref="GR68:GR115" si="267">SUM(GH68:GQ68)</f>
        <v>2107.33</v>
      </c>
      <c r="GS68" s="65">
        <v>484.17</v>
      </c>
      <c r="GT68" s="219">
        <v>202</v>
      </c>
      <c r="GU68" s="65">
        <f t="shared" ref="GU68:GU115" si="268">(GC68/$GC$116)*30198.86</f>
        <v>177.79313983808061</v>
      </c>
      <c r="GV68" s="65">
        <f t="shared" ref="GV68:GV115" si="269">(GD68/$O$116)*16844.27</f>
        <v>343.79978007239555</v>
      </c>
      <c r="GW68" s="65">
        <v>1279.4567857142858</v>
      </c>
      <c r="GX68" s="65"/>
      <c r="GY68" s="65">
        <f t="shared" ref="GY68:GY115" si="270">18860.4/102</f>
        <v>184.90588235294118</v>
      </c>
      <c r="GZ68" s="65">
        <v>5</v>
      </c>
      <c r="HA68" s="65">
        <f t="shared" si="147"/>
        <v>358.47794117647061</v>
      </c>
      <c r="HB68" s="65"/>
      <c r="HC68" s="64">
        <f t="shared" si="191"/>
        <v>3035.6035291541743</v>
      </c>
      <c r="HD68" s="66">
        <f t="shared" si="148"/>
        <v>866.92019607843133</v>
      </c>
      <c r="HE68" s="66"/>
      <c r="HF68" s="66">
        <f t="shared" ref="HF68:HF115" si="271">(HD68+HE68)*30%</f>
        <v>260.07605882352937</v>
      </c>
      <c r="HG68" s="67">
        <f t="shared" si="233"/>
        <v>1126.9962549019606</v>
      </c>
      <c r="HH68" s="67">
        <f t="shared" si="234"/>
        <v>4162.5997840561349</v>
      </c>
      <c r="HI68" s="68">
        <f t="shared" si="192"/>
        <v>-2055.269784056135</v>
      </c>
      <c r="HJ68" s="205">
        <v>9146.0499999999993</v>
      </c>
      <c r="HK68" s="205">
        <v>11076.95</v>
      </c>
      <c r="HL68" s="205">
        <v>3018.43</v>
      </c>
      <c r="HM68" s="205">
        <v>0</v>
      </c>
      <c r="HN68" s="205">
        <v>0</v>
      </c>
      <c r="HO68" s="205">
        <v>0</v>
      </c>
      <c r="HP68" s="205">
        <v>0</v>
      </c>
      <c r="HQ68" s="205">
        <v>0</v>
      </c>
      <c r="HR68" s="205">
        <v>0</v>
      </c>
      <c r="HS68" s="205">
        <v>0</v>
      </c>
      <c r="HT68" s="205">
        <v>14361.82</v>
      </c>
      <c r="HU68" s="178">
        <f t="shared" si="193"/>
        <v>8879.61</v>
      </c>
      <c r="HV68" s="206">
        <v>927</v>
      </c>
      <c r="HW68" s="181" t="s">
        <v>277</v>
      </c>
      <c r="HX68" s="64">
        <f t="shared" si="194"/>
        <v>23241.43</v>
      </c>
      <c r="HY68" s="205">
        <v>761.31</v>
      </c>
      <c r="HZ68" s="205">
        <v>810.26</v>
      </c>
      <c r="IA68" s="205">
        <v>192.84</v>
      </c>
      <c r="IB68" s="205">
        <v>0</v>
      </c>
      <c r="IC68" s="205">
        <v>0</v>
      </c>
      <c r="ID68" s="205">
        <v>0</v>
      </c>
      <c r="IE68" s="205">
        <v>0</v>
      </c>
      <c r="IF68" s="205">
        <v>0</v>
      </c>
      <c r="IG68" s="205">
        <v>0</v>
      </c>
      <c r="IH68" s="205">
        <v>0</v>
      </c>
      <c r="II68" s="214">
        <v>1764.41</v>
      </c>
      <c r="IJ68" s="65">
        <v>484.17</v>
      </c>
      <c r="IK68" s="219">
        <v>202</v>
      </c>
      <c r="IL68" s="65">
        <f t="shared" ref="IL68:IL115" si="272">(HT68/$HT$116)*31846.83</f>
        <v>159.09244107960322</v>
      </c>
      <c r="IM68" s="65">
        <f t="shared" ref="IM68:IM115" si="273">(HU68/$O$116)*17321.85</f>
        <v>269.12072399034724</v>
      </c>
      <c r="IN68" s="65">
        <v>1279.4567857142858</v>
      </c>
      <c r="IO68" s="65"/>
      <c r="IP68" s="65">
        <f t="shared" ref="IP68:IP115" si="274">24366/105</f>
        <v>232.05714285714285</v>
      </c>
      <c r="IQ68" s="65">
        <v>5</v>
      </c>
      <c r="IR68" s="65">
        <f t="shared" si="149"/>
        <v>445.62857142857143</v>
      </c>
      <c r="IS68" s="65"/>
      <c r="IT68" s="64">
        <f t="shared" si="195"/>
        <v>3076.5256650699507</v>
      </c>
      <c r="IU68" s="66">
        <f t="shared" si="150"/>
        <v>538.79476190476191</v>
      </c>
      <c r="IV68" s="66"/>
      <c r="IW68" s="66">
        <f t="shared" ref="IW68:IW115" si="275">(IU68+IV68)*30%</f>
        <v>161.63842857142856</v>
      </c>
      <c r="IX68" s="67">
        <f t="shared" si="196"/>
        <v>700.43319047619048</v>
      </c>
      <c r="IY68" s="67">
        <f t="shared" si="235"/>
        <v>3776.9588555461414</v>
      </c>
      <c r="IZ68" s="68">
        <f t="shared" si="197"/>
        <v>-2012.5488555461413</v>
      </c>
      <c r="JA68" s="209">
        <v>15100.8</v>
      </c>
      <c r="JB68" s="209">
        <v>14823.1</v>
      </c>
      <c r="JC68" s="209">
        <v>339.9</v>
      </c>
      <c r="JD68" s="209">
        <v>0</v>
      </c>
      <c r="JE68" s="209">
        <v>0</v>
      </c>
      <c r="JF68" s="209">
        <v>0</v>
      </c>
      <c r="JG68" s="209">
        <v>0</v>
      </c>
      <c r="JH68" s="209">
        <v>0</v>
      </c>
      <c r="JI68" s="209">
        <v>0</v>
      </c>
      <c r="JJ68" s="209">
        <v>0</v>
      </c>
      <c r="JK68" s="209">
        <v>19455.34</v>
      </c>
      <c r="JL68" s="178">
        <f t="shared" si="198"/>
        <v>10808.460000000003</v>
      </c>
      <c r="JM68" s="210">
        <v>980</v>
      </c>
      <c r="JN68" s="181" t="s">
        <v>277</v>
      </c>
      <c r="JO68" s="64">
        <f t="shared" si="199"/>
        <v>30263.800000000003</v>
      </c>
      <c r="JP68" s="209">
        <v>1257.01</v>
      </c>
      <c r="JQ68" s="209">
        <v>1084.28</v>
      </c>
      <c r="JR68" s="209">
        <v>21.71</v>
      </c>
      <c r="JS68" s="209">
        <v>0</v>
      </c>
      <c r="JT68" s="209">
        <v>0</v>
      </c>
      <c r="JU68" s="209">
        <v>0</v>
      </c>
      <c r="JV68" s="209">
        <v>0</v>
      </c>
      <c r="JW68" s="209">
        <v>0</v>
      </c>
      <c r="JX68" s="209">
        <v>0</v>
      </c>
      <c r="JY68" s="209">
        <v>0</v>
      </c>
      <c r="JZ68" s="211">
        <v>2363</v>
      </c>
      <c r="KA68" s="65">
        <v>484.17</v>
      </c>
      <c r="KB68" s="219">
        <v>202</v>
      </c>
      <c r="KC68" s="65">
        <f t="shared" ref="KC68:KC115" si="276">(JK68/$N$116)*39010.72</f>
        <v>392.42758750493994</v>
      </c>
      <c r="KD68" s="65">
        <f t="shared" ref="KD68:KD115" si="277">(JL68/$O$116)*19244.4</f>
        <v>363.9378057266444</v>
      </c>
      <c r="KE68" s="65">
        <v>1279.4567857142858</v>
      </c>
      <c r="KF68" s="65"/>
      <c r="KG68" s="65"/>
      <c r="KH68" s="65">
        <v>5</v>
      </c>
      <c r="KI68" s="65">
        <f t="shared" si="151"/>
        <v>543.39953271028037</v>
      </c>
      <c r="KJ68" s="65"/>
      <c r="KK68" s="64">
        <f t="shared" si="200"/>
        <v>3270.3917116561506</v>
      </c>
      <c r="KL68" s="66">
        <f t="shared" si="152"/>
        <v>497.32093457943921</v>
      </c>
      <c r="KM68" s="66"/>
      <c r="KN68" s="66">
        <f t="shared" ref="KN68:KN115" si="278">(KL68+KM68)*30%</f>
        <v>149.19628037383177</v>
      </c>
      <c r="KO68" s="67">
        <f t="shared" si="236"/>
        <v>646.51721495327092</v>
      </c>
      <c r="KP68" s="67">
        <f t="shared" si="237"/>
        <v>3916.9089266094215</v>
      </c>
      <c r="KQ68" s="68">
        <f t="shared" si="201"/>
        <v>-1553.9089266094215</v>
      </c>
      <c r="KR68" s="209">
        <v>14032.81</v>
      </c>
      <c r="KS68" s="209">
        <v>15278.39</v>
      </c>
      <c r="KT68" s="209">
        <v>0</v>
      </c>
      <c r="KU68" s="209">
        <v>0</v>
      </c>
      <c r="KV68" s="209">
        <v>0</v>
      </c>
      <c r="KW68" s="209">
        <v>0</v>
      </c>
      <c r="KX68" s="209">
        <v>0</v>
      </c>
      <c r="KY68" s="209">
        <v>0</v>
      </c>
      <c r="KZ68" s="209">
        <v>0</v>
      </c>
      <c r="LA68" s="209">
        <v>0</v>
      </c>
      <c r="LB68" s="209">
        <v>18020.93</v>
      </c>
      <c r="LC68" s="178">
        <f t="shared" si="202"/>
        <v>11290.269999999997</v>
      </c>
      <c r="LD68" s="210">
        <v>1073</v>
      </c>
      <c r="LE68" s="181" t="s">
        <v>277</v>
      </c>
      <c r="LF68" s="64">
        <f t="shared" si="203"/>
        <v>29311.199999999997</v>
      </c>
      <c r="LG68" s="209">
        <v>1168.1300000000001</v>
      </c>
      <c r="LH68" s="209">
        <v>1117.5899999999999</v>
      </c>
      <c r="LI68" s="209">
        <v>0</v>
      </c>
      <c r="LJ68" s="209">
        <v>0</v>
      </c>
      <c r="LK68" s="209">
        <v>0</v>
      </c>
      <c r="LL68" s="209">
        <v>0</v>
      </c>
      <c r="LM68" s="209">
        <v>0</v>
      </c>
      <c r="LN68" s="209">
        <v>0</v>
      </c>
      <c r="LO68" s="209">
        <v>0</v>
      </c>
      <c r="LP68" s="209">
        <v>0</v>
      </c>
      <c r="LQ68" s="211">
        <f t="shared" ref="LQ68:LQ115" si="279">SUM(LG68:LP68)</f>
        <v>2285.7200000000003</v>
      </c>
      <c r="LR68" s="234">
        <v>538.73</v>
      </c>
      <c r="LS68" s="240">
        <v>202</v>
      </c>
      <c r="LT68" s="65">
        <f t="shared" ref="LT68:LT115" si="280">(LB68/$LB$116)*39133.48</f>
        <v>183.72568612414724</v>
      </c>
      <c r="LU68" s="65">
        <f t="shared" ref="LU68:LU115" si="281">(LC68/$O$116)*17015.75</f>
        <v>336.13551533156573</v>
      </c>
      <c r="LV68" s="65">
        <v>1279.4567857142858</v>
      </c>
      <c r="LW68" s="65"/>
      <c r="LX68" s="65"/>
      <c r="LY68" s="65">
        <v>5</v>
      </c>
      <c r="LZ68" s="65">
        <f t="shared" si="153"/>
        <v>508.03738317757012</v>
      </c>
      <c r="MA68" s="65"/>
      <c r="MB68" s="64">
        <f t="shared" si="238"/>
        <v>3053.0853703475691</v>
      </c>
      <c r="MC68" s="66">
        <f t="shared" si="154"/>
        <v>593.54906542056074</v>
      </c>
      <c r="MD68" s="66"/>
      <c r="ME68" s="66">
        <f t="shared" ref="ME68:ME115" si="282">(MC68+MD68)*30%</f>
        <v>178.06471962616823</v>
      </c>
      <c r="MF68" s="67">
        <f t="shared" si="239"/>
        <v>771.61378504672894</v>
      </c>
      <c r="MG68" s="67">
        <f t="shared" si="240"/>
        <v>3824.699155394298</v>
      </c>
      <c r="MH68" s="68">
        <f t="shared" si="241"/>
        <v>-1538.9791553942978</v>
      </c>
      <c r="MI68" s="209">
        <v>13380.65</v>
      </c>
      <c r="MJ68" s="209">
        <v>10037.040000000001</v>
      </c>
      <c r="MK68" s="209">
        <v>3184.01</v>
      </c>
      <c r="ML68" s="209">
        <v>0</v>
      </c>
      <c r="MM68" s="209">
        <v>0</v>
      </c>
      <c r="MN68" s="209">
        <v>0</v>
      </c>
      <c r="MO68" s="209">
        <v>0</v>
      </c>
      <c r="MP68" s="209">
        <v>0</v>
      </c>
      <c r="MQ68" s="209">
        <v>0</v>
      </c>
      <c r="MR68" s="209">
        <v>0</v>
      </c>
      <c r="MS68" s="209">
        <v>15576.56</v>
      </c>
      <c r="MT68" s="178">
        <f t="shared" si="217"/>
        <v>11025.140000000005</v>
      </c>
      <c r="MU68" s="210">
        <v>955</v>
      </c>
      <c r="MV68" s="181" t="s">
        <v>277</v>
      </c>
      <c r="MW68" s="64">
        <f t="shared" si="204"/>
        <v>26601.700000000004</v>
      </c>
      <c r="MX68" s="209">
        <v>1113.8399999999999</v>
      </c>
      <c r="MY68" s="209">
        <v>734.19</v>
      </c>
      <c r="MZ68" s="209">
        <v>203.42</v>
      </c>
      <c r="NA68" s="209">
        <v>0</v>
      </c>
      <c r="NB68" s="209">
        <v>0</v>
      </c>
      <c r="NC68" s="209">
        <v>0</v>
      </c>
      <c r="ND68" s="209">
        <v>0</v>
      </c>
      <c r="NE68" s="209">
        <v>0</v>
      </c>
      <c r="NF68" s="209">
        <v>0</v>
      </c>
      <c r="NG68" s="209">
        <v>0</v>
      </c>
      <c r="NH68" s="211">
        <f t="shared" ref="NH68:NH115" si="283">SUM(MX68:NG68)</f>
        <v>2051.4499999999998</v>
      </c>
      <c r="NI68" s="227">
        <f>531.3+7.43</f>
        <v>538.7299999999999</v>
      </c>
      <c r="NJ68" s="248">
        <v>208</v>
      </c>
      <c r="NK68" s="65">
        <f t="shared" ref="NK68:NK115" si="284">(MS68/$N$116)*0</f>
        <v>0</v>
      </c>
      <c r="NL68" s="65">
        <f t="shared" ref="NL68:NL115" si="285">(MT68/$O$116)*13804.26</f>
        <v>266.29083585185401</v>
      </c>
      <c r="NM68" s="65">
        <v>1279.4567857142858</v>
      </c>
      <c r="NN68" s="65"/>
      <c r="NO68" s="65"/>
      <c r="NP68" s="65">
        <v>5</v>
      </c>
      <c r="NQ68" s="65">
        <f t="shared" si="155"/>
        <v>469.67889908256882</v>
      </c>
      <c r="NR68" s="65"/>
      <c r="NS68" s="64">
        <f t="shared" si="205"/>
        <v>2767.1565206487085</v>
      </c>
      <c r="NT68" s="66">
        <f t="shared" ref="NT68:NT115" si="286">78812.25/109</f>
        <v>723.04816513761466</v>
      </c>
      <c r="NU68" s="66"/>
      <c r="NV68" s="66">
        <f t="shared" ref="NV68:NV115" si="287">(NT68+NU68)*30%</f>
        <v>216.9144495412844</v>
      </c>
      <c r="NW68" s="67">
        <f t="shared" si="242"/>
        <v>939.96261467889906</v>
      </c>
      <c r="NX68" s="67">
        <f t="shared" si="243"/>
        <v>3707.1191353276076</v>
      </c>
      <c r="NY68" s="68">
        <f t="shared" si="206"/>
        <v>-1655.6691353276078</v>
      </c>
      <c r="NZ68" s="209">
        <v>16522.080000000002</v>
      </c>
      <c r="OA68" s="209">
        <v>10443.44</v>
      </c>
      <c r="OB68" s="209">
        <v>2652.6</v>
      </c>
      <c r="OC68" s="209">
        <v>0</v>
      </c>
      <c r="OD68" s="209">
        <v>0</v>
      </c>
      <c r="OE68" s="209">
        <v>0</v>
      </c>
      <c r="OF68" s="209">
        <v>0</v>
      </c>
      <c r="OG68" s="209">
        <v>0</v>
      </c>
      <c r="OH68" s="209">
        <v>0</v>
      </c>
      <c r="OI68" s="209">
        <v>0</v>
      </c>
      <c r="OJ68" s="209">
        <v>16935.59</v>
      </c>
      <c r="OK68" s="178">
        <f t="shared" ref="OK68:OK115" si="288">ON68-OJ68</f>
        <v>12682.530000000002</v>
      </c>
      <c r="OL68" s="210">
        <v>1088</v>
      </c>
      <c r="OM68" s="181" t="s">
        <v>277</v>
      </c>
      <c r="ON68" s="64">
        <f t="shared" si="207"/>
        <v>29618.120000000003</v>
      </c>
      <c r="OO68" s="209">
        <v>1375.34</v>
      </c>
      <c r="OP68" s="209">
        <v>763.92</v>
      </c>
      <c r="OQ68" s="209">
        <v>169.47</v>
      </c>
      <c r="OR68" s="209">
        <v>0</v>
      </c>
      <c r="OS68" s="209">
        <v>0</v>
      </c>
      <c r="OT68" s="209">
        <v>0</v>
      </c>
      <c r="OU68" s="209">
        <v>0</v>
      </c>
      <c r="OV68" s="209">
        <v>0</v>
      </c>
      <c r="OW68" s="209">
        <v>0</v>
      </c>
      <c r="OX68" s="209">
        <v>0</v>
      </c>
      <c r="OY68" s="211">
        <v>2308.73</v>
      </c>
      <c r="OZ68" s="227">
        <f>531.3+7.43</f>
        <v>538.7299999999999</v>
      </c>
      <c r="PA68" s="248">
        <v>208</v>
      </c>
      <c r="PB68" s="65">
        <f t="shared" ref="PB68:PB115" si="289">(OJ68/$OJ$116)*56307.47</f>
        <v>366.2026795551007</v>
      </c>
      <c r="PC68" s="65">
        <f t="shared" ref="PC68:PC115" si="290">(OK68/$O$116)*16757.91</f>
        <v>371.86450759765916</v>
      </c>
      <c r="PD68" s="65">
        <v>1279.4567857142858</v>
      </c>
      <c r="PE68" s="65"/>
      <c r="PF68" s="65">
        <f t="shared" ref="PF68:PF115" si="291">3288/100</f>
        <v>32.880000000000003</v>
      </c>
      <c r="PG68" s="65">
        <v>5</v>
      </c>
      <c r="PH68" s="65">
        <f t="shared" si="156"/>
        <v>495.2049090909091</v>
      </c>
      <c r="PI68" s="65"/>
      <c r="PJ68" s="64">
        <f t="shared" si="244"/>
        <v>3297.3388819579545</v>
      </c>
      <c r="PK68" s="66">
        <f t="shared" si="157"/>
        <v>643.25572727272731</v>
      </c>
      <c r="PL68" s="66"/>
      <c r="PM68" s="66">
        <f t="shared" ref="PM68:PM115" si="292">(PK68+PL68)*30%</f>
        <v>192.9767181818182</v>
      </c>
      <c r="PN68" s="67">
        <f t="shared" si="245"/>
        <v>836.23244545454554</v>
      </c>
      <c r="PO68" s="67">
        <f t="shared" si="246"/>
        <v>4133.5713274125001</v>
      </c>
      <c r="PP68" s="68">
        <f t="shared" si="247"/>
        <v>-1824.8413274125</v>
      </c>
      <c r="PQ68" s="209">
        <v>12334.02</v>
      </c>
      <c r="PR68" s="209">
        <v>9883.4500000000007</v>
      </c>
      <c r="PS68" s="209">
        <v>4940.4799999999996</v>
      </c>
      <c r="PT68" s="209">
        <v>0</v>
      </c>
      <c r="PU68" s="209">
        <v>0</v>
      </c>
      <c r="PV68" s="209">
        <v>0</v>
      </c>
      <c r="PW68" s="209">
        <v>0</v>
      </c>
      <c r="PX68" s="209">
        <v>0</v>
      </c>
      <c r="PY68" s="209">
        <v>0</v>
      </c>
      <c r="PZ68" s="209">
        <v>0</v>
      </c>
      <c r="QA68" s="209">
        <v>14266.86</v>
      </c>
      <c r="QB68" s="178">
        <f t="shared" si="208"/>
        <v>12891.09</v>
      </c>
      <c r="QC68" s="210">
        <v>982</v>
      </c>
      <c r="QD68" s="181" t="s">
        <v>277</v>
      </c>
      <c r="QE68" s="64">
        <f t="shared" si="209"/>
        <v>27157.95</v>
      </c>
      <c r="QF68" s="209">
        <v>1026.72</v>
      </c>
      <c r="QG68" s="209">
        <v>722.96</v>
      </c>
      <c r="QH68" s="209">
        <v>315.63</v>
      </c>
      <c r="QI68" s="209">
        <v>0</v>
      </c>
      <c r="QJ68" s="209">
        <v>0</v>
      </c>
      <c r="QK68" s="209">
        <v>0</v>
      </c>
      <c r="QL68" s="209">
        <v>0</v>
      </c>
      <c r="QM68" s="209">
        <v>0</v>
      </c>
      <c r="QN68" s="209">
        <v>0</v>
      </c>
      <c r="QO68" s="209">
        <v>0</v>
      </c>
      <c r="QP68" s="211">
        <f t="shared" ref="QP68:QP115" si="293">SUM(QF68:QO68)</f>
        <v>2065.31</v>
      </c>
      <c r="QQ68" s="227">
        <f>531.3+7.43</f>
        <v>538.7299999999999</v>
      </c>
      <c r="QR68" s="248">
        <v>208</v>
      </c>
      <c r="QS68" s="65">
        <f t="shared" ref="QS68:QS115" si="294">(QA68/$QA$116)*27743.06</f>
        <v>167.70702374876382</v>
      </c>
      <c r="QT68" s="65">
        <f t="shared" ref="QT68:QT115" si="295">(QB68/$O$116)*10429.01</f>
        <v>235.2294546563239</v>
      </c>
      <c r="QU68" s="65">
        <v>1279.4567857142858</v>
      </c>
      <c r="QV68" s="65"/>
      <c r="QW68" s="65">
        <f t="shared" ref="QW68:QW115" si="296">2074.8/110</f>
        <v>18.861818181818183</v>
      </c>
      <c r="QX68" s="65">
        <v>5</v>
      </c>
      <c r="QY68" s="65">
        <f t="shared" si="158"/>
        <v>428.14772727272725</v>
      </c>
      <c r="QZ68" s="65"/>
      <c r="RA68" s="64">
        <f t="shared" si="210"/>
        <v>2881.1328095739191</v>
      </c>
      <c r="RB68" s="66">
        <f t="shared" ref="RB68:RB115" si="297">68119.05/110</f>
        <v>619.2640909090909</v>
      </c>
      <c r="RC68" s="66"/>
      <c r="RD68" s="66">
        <f t="shared" ref="RD68:RD115" si="298">(RB68+RC68)*30%</f>
        <v>185.77922727272727</v>
      </c>
      <c r="RE68" s="67">
        <f t="shared" si="248"/>
        <v>805.04331818181822</v>
      </c>
      <c r="RF68" s="67">
        <f t="shared" si="249"/>
        <v>3686.1761277557371</v>
      </c>
      <c r="RG68" s="68">
        <f t="shared" si="250"/>
        <v>-1620.8661277557371</v>
      </c>
      <c r="RH68" s="205">
        <v>11332.95</v>
      </c>
      <c r="RI68" s="205">
        <v>8656.23</v>
      </c>
      <c r="RJ68" s="205">
        <v>3367.45</v>
      </c>
      <c r="RK68" s="205">
        <v>0</v>
      </c>
      <c r="RL68" s="205">
        <v>0</v>
      </c>
      <c r="RM68" s="205">
        <v>0</v>
      </c>
      <c r="RN68" s="205">
        <v>0</v>
      </c>
      <c r="RO68" s="205">
        <v>0</v>
      </c>
      <c r="RP68" s="205">
        <v>0</v>
      </c>
      <c r="RQ68" s="205">
        <v>0</v>
      </c>
      <c r="RR68" s="205">
        <v>12788.82</v>
      </c>
      <c r="RS68" s="178">
        <f t="shared" si="211"/>
        <v>10567.810000000001</v>
      </c>
      <c r="RT68" s="206">
        <v>815</v>
      </c>
      <c r="RU68" s="181" t="s">
        <v>277</v>
      </c>
      <c r="RV68" s="64">
        <f t="shared" si="212"/>
        <v>23356.63</v>
      </c>
      <c r="RW68" s="209">
        <v>943.38</v>
      </c>
      <c r="RX68" s="209">
        <v>633.19000000000005</v>
      </c>
      <c r="RY68" s="209">
        <v>215.14</v>
      </c>
      <c r="RZ68" s="209">
        <v>0</v>
      </c>
      <c r="SA68" s="209">
        <v>0</v>
      </c>
      <c r="SB68" s="209">
        <v>0</v>
      </c>
      <c r="SC68" s="209">
        <v>0</v>
      </c>
      <c r="SD68" s="209">
        <v>0</v>
      </c>
      <c r="SE68" s="209">
        <v>0</v>
      </c>
      <c r="SF68" s="209">
        <v>0</v>
      </c>
      <c r="SG68" s="211">
        <v>1791.71</v>
      </c>
      <c r="SH68" s="227">
        <f>531.3+7.43</f>
        <v>538.7299999999999</v>
      </c>
      <c r="SI68" s="248">
        <v>208</v>
      </c>
      <c r="SJ68" s="65">
        <f t="shared" ref="SJ68:SJ115" si="299">(RR68/$RR$116)*25115.94</f>
        <v>125.67453259142499</v>
      </c>
      <c r="SK68" s="65">
        <f t="shared" ref="SK68:SK115" si="300">(RS68/$O$116)*12319.54</f>
        <v>227.79199900681087</v>
      </c>
      <c r="SL68" s="65">
        <v>1279.4567857142858</v>
      </c>
      <c r="SM68" s="65"/>
      <c r="SN68" s="65">
        <f t="shared" ref="SN68:SN115" si="301">56040/113</f>
        <v>495.92920353982299</v>
      </c>
      <c r="SO68" s="65">
        <v>5</v>
      </c>
      <c r="SP68" s="65">
        <f t="shared" si="159"/>
        <v>428.52876106194691</v>
      </c>
      <c r="SQ68" s="65"/>
      <c r="SR68" s="64"/>
      <c r="SS68" s="66">
        <f t="shared" si="160"/>
        <v>596.28469026548669</v>
      </c>
      <c r="ST68" s="66"/>
      <c r="SU68" s="66">
        <f t="shared" ref="SU68:SU115" si="302">(SS68+ST68)*30%</f>
        <v>178.885407079646</v>
      </c>
      <c r="SV68" s="67"/>
      <c r="SW68" s="67">
        <f t="shared" si="251"/>
        <v>0</v>
      </c>
      <c r="SX68" s="68">
        <f t="shared" si="252"/>
        <v>1791.71</v>
      </c>
      <c r="SY68" s="64">
        <f t="shared" ref="SY68:SY115" si="303">Q68+BH68+CY68+EP68+GG68+HX68+JO68+LF68+MW68+ON68+QE68+RV68</f>
        <v>299840.02</v>
      </c>
      <c r="SZ68" s="211">
        <f t="shared" ref="SZ68:SZ115" si="304">AB68+BS68+DJ68+FA68+GR68+II68+JZ68+LQ68+NH68+OY68+QP68+SG68</f>
        <v>22910.800000000003</v>
      </c>
      <c r="TA68" s="67">
        <f t="shared" ref="TA68:TA115" si="305">AR68+CI68+DZ68+FQ68+HH68+IY68+KP68+MG68+NX68+PO68+RF68+SW68</f>
        <v>36029.311772399771</v>
      </c>
      <c r="TB68" s="68">
        <f t="shared" ref="TB68:TB115" si="306">SZ68-TA68</f>
        <v>-13118.511772399768</v>
      </c>
      <c r="TC68" s="264"/>
      <c r="TD68" s="265"/>
      <c r="TE68" s="265" t="s">
        <v>516</v>
      </c>
    </row>
    <row r="69" spans="1:527">
      <c r="A69" s="173" t="s">
        <v>198</v>
      </c>
      <c r="B69" s="175" t="s">
        <v>199</v>
      </c>
      <c r="C69" s="181" t="s">
        <v>276</v>
      </c>
      <c r="D69" s="176">
        <v>30.86</v>
      </c>
      <c r="E69" s="176">
        <v>3028.19</v>
      </c>
      <c r="F69" s="176">
        <v>18580.68</v>
      </c>
      <c r="G69" s="176">
        <v>0</v>
      </c>
      <c r="H69" s="176">
        <v>0</v>
      </c>
      <c r="I69" s="176">
        <v>0</v>
      </c>
      <c r="J69" s="176">
        <v>0</v>
      </c>
      <c r="K69" s="176">
        <v>0</v>
      </c>
      <c r="L69" s="176">
        <v>0</v>
      </c>
      <c r="M69" s="176">
        <v>0</v>
      </c>
      <c r="N69" s="178">
        <v>16418.82</v>
      </c>
      <c r="O69" s="178">
        <f t="shared" si="161"/>
        <v>5220.91</v>
      </c>
      <c r="P69" s="181">
        <v>1598</v>
      </c>
      <c r="Q69" s="64">
        <f t="shared" si="220"/>
        <v>21639.73</v>
      </c>
      <c r="R69" s="178">
        <v>2.57</v>
      </c>
      <c r="S69" s="178">
        <v>221.51</v>
      </c>
      <c r="T69" s="178">
        <v>1186.97</v>
      </c>
      <c r="U69" s="178">
        <v>0</v>
      </c>
      <c r="V69" s="178">
        <v>0</v>
      </c>
      <c r="W69" s="178">
        <v>0</v>
      </c>
      <c r="X69" s="178">
        <v>0</v>
      </c>
      <c r="Y69" s="178">
        <v>0</v>
      </c>
      <c r="Z69" s="178">
        <v>0</v>
      </c>
      <c r="AA69" s="178">
        <v>0</v>
      </c>
      <c r="AB69" s="64">
        <f t="shared" si="50"/>
        <v>1411.05</v>
      </c>
      <c r="AC69" s="65">
        <v>508.73</v>
      </c>
      <c r="AD69" s="219">
        <v>178</v>
      </c>
      <c r="AE69" s="65">
        <f t="shared" si="253"/>
        <v>178.51851219368729</v>
      </c>
      <c r="AF69" s="65">
        <f t="shared" si="221"/>
        <v>139.99251542755337</v>
      </c>
      <c r="AG69" s="65"/>
      <c r="AH69" s="65">
        <v>18.510000000000002</v>
      </c>
      <c r="AI69" s="65"/>
      <c r="AJ69" s="65">
        <v>5</v>
      </c>
      <c r="AK69" s="65">
        <f t="shared" si="178"/>
        <v>411.38684210526316</v>
      </c>
      <c r="AL69" s="65"/>
      <c r="AM69" s="64">
        <f t="shared" si="222"/>
        <v>1440.1378697265038</v>
      </c>
      <c r="AN69" s="66">
        <f t="shared" si="179"/>
        <v>645.10084210526315</v>
      </c>
      <c r="AO69" s="66">
        <v>46.73</v>
      </c>
      <c r="AP69" s="66">
        <f t="shared" si="254"/>
        <v>207.54925263157895</v>
      </c>
      <c r="AQ69" s="67">
        <f t="shared" si="223"/>
        <v>899.38009473684212</v>
      </c>
      <c r="AR69" s="67">
        <f t="shared" si="224"/>
        <v>2339.5179644633458</v>
      </c>
      <c r="AS69" s="68">
        <f t="shared" si="225"/>
        <v>-928.46796446334588</v>
      </c>
      <c r="AT69" s="205">
        <v>57.71</v>
      </c>
      <c r="AU69" s="205">
        <v>2988.1</v>
      </c>
      <c r="AV69" s="205">
        <v>19803.09</v>
      </c>
      <c r="AW69" s="205">
        <v>0</v>
      </c>
      <c r="AX69" s="207">
        <v>0</v>
      </c>
      <c r="AY69" s="207">
        <v>0</v>
      </c>
      <c r="AZ69" s="207">
        <v>0</v>
      </c>
      <c r="BA69" s="207">
        <v>0</v>
      </c>
      <c r="BB69" s="207">
        <v>0</v>
      </c>
      <c r="BC69" s="207">
        <v>0</v>
      </c>
      <c r="BD69" s="209">
        <v>17286.72</v>
      </c>
      <c r="BE69" s="178">
        <f t="shared" si="162"/>
        <v>5562.18</v>
      </c>
      <c r="BF69" s="208">
        <v>1657</v>
      </c>
      <c r="BG69" s="181" t="s">
        <v>276</v>
      </c>
      <c r="BH69" s="64">
        <f t="shared" si="56"/>
        <v>22848.9</v>
      </c>
      <c r="BI69" s="205">
        <v>4.8</v>
      </c>
      <c r="BJ69" s="205">
        <v>218.57</v>
      </c>
      <c r="BK69" s="205">
        <v>1265.1300000000001</v>
      </c>
      <c r="BL69" s="205">
        <v>0</v>
      </c>
      <c r="BM69" s="205">
        <v>0</v>
      </c>
      <c r="BN69" s="205">
        <v>0</v>
      </c>
      <c r="BO69" s="205">
        <v>0</v>
      </c>
      <c r="BP69" s="205">
        <v>0</v>
      </c>
      <c r="BQ69" s="205">
        <v>0</v>
      </c>
      <c r="BR69" s="205">
        <v>0</v>
      </c>
      <c r="BS69" s="64">
        <f t="shared" si="57"/>
        <v>1488.5</v>
      </c>
      <c r="BT69" s="65">
        <v>508.73</v>
      </c>
      <c r="BU69" s="219">
        <v>178</v>
      </c>
      <c r="BV69" s="65">
        <f t="shared" si="255"/>
        <v>189.59582223833073</v>
      </c>
      <c r="BW69" s="65">
        <f t="shared" si="256"/>
        <v>125.79405136455729</v>
      </c>
      <c r="BX69" s="65"/>
      <c r="BY69" s="65">
        <v>18.510000000000002</v>
      </c>
      <c r="BZ69" s="65"/>
      <c r="CA69" s="65">
        <v>5</v>
      </c>
      <c r="CB69" s="65">
        <f t="shared" si="180"/>
        <v>391.015625</v>
      </c>
      <c r="CC69" s="65"/>
      <c r="CD69" s="64">
        <f t="shared" si="226"/>
        <v>1416.645498602888</v>
      </c>
      <c r="CE69" s="66">
        <f t="shared" si="257"/>
        <v>665.21208333333334</v>
      </c>
      <c r="CF69" s="66"/>
      <c r="CG69" s="66">
        <f t="shared" si="258"/>
        <v>199.563625</v>
      </c>
      <c r="CH69" s="67">
        <f>SUM(CE69:CG69)</f>
        <v>864.77570833333334</v>
      </c>
      <c r="CI69" s="67">
        <f t="shared" si="227"/>
        <v>2281.4212069362211</v>
      </c>
      <c r="CJ69" s="68">
        <f t="shared" si="228"/>
        <v>-792.9212069362211</v>
      </c>
      <c r="CK69" s="209">
        <v>167.09</v>
      </c>
      <c r="CL69" s="209">
        <v>3665.46</v>
      </c>
      <c r="CM69" s="209">
        <v>22110.37</v>
      </c>
      <c r="CN69" s="209">
        <v>0</v>
      </c>
      <c r="CO69" s="209">
        <v>0</v>
      </c>
      <c r="CP69" s="209">
        <v>0</v>
      </c>
      <c r="CQ69" s="209">
        <v>0</v>
      </c>
      <c r="CR69" s="209">
        <v>0</v>
      </c>
      <c r="CS69" s="209">
        <v>0</v>
      </c>
      <c r="CT69" s="207">
        <v>0</v>
      </c>
      <c r="CU69" s="209">
        <v>19783.68</v>
      </c>
      <c r="CV69" s="178">
        <f t="shared" si="181"/>
        <v>6159.239999999998</v>
      </c>
      <c r="CW69" s="210">
        <v>1894</v>
      </c>
      <c r="CX69" s="181" t="s">
        <v>276</v>
      </c>
      <c r="CY69" s="64">
        <f t="shared" si="182"/>
        <v>25942.92</v>
      </c>
      <c r="CZ69" s="209">
        <v>13.91</v>
      </c>
      <c r="DA69" s="209">
        <v>268.12</v>
      </c>
      <c r="DB69" s="209">
        <v>1411.94</v>
      </c>
      <c r="DC69" s="209">
        <v>0</v>
      </c>
      <c r="DD69" s="209">
        <v>0</v>
      </c>
      <c r="DE69" s="209">
        <v>0</v>
      </c>
      <c r="DF69" s="209">
        <v>0</v>
      </c>
      <c r="DG69" s="209">
        <v>0</v>
      </c>
      <c r="DH69" s="209">
        <v>0</v>
      </c>
      <c r="DI69" s="209">
        <v>0</v>
      </c>
      <c r="DJ69" s="211">
        <f t="shared" si="215"/>
        <v>1693.97</v>
      </c>
      <c r="DK69" s="65">
        <v>508.73</v>
      </c>
      <c r="DL69" s="65">
        <v>178</v>
      </c>
      <c r="DM69" s="65">
        <f t="shared" si="259"/>
        <v>215.07625082093324</v>
      </c>
      <c r="DN69" s="65">
        <f t="shared" si="260"/>
        <v>175.20792969752097</v>
      </c>
      <c r="DO69" s="65"/>
      <c r="DP69" s="65">
        <v>18.510000000000002</v>
      </c>
      <c r="DQ69" s="65"/>
      <c r="DR69" s="65">
        <v>5</v>
      </c>
      <c r="DS69" s="65">
        <f t="shared" si="216"/>
        <v>428.469696969697</v>
      </c>
      <c r="DT69" s="65"/>
      <c r="DU69" s="64">
        <f t="shared" si="229"/>
        <v>1528.9938774881512</v>
      </c>
      <c r="DV69" s="66">
        <f t="shared" ref="DV69:DV115" si="307">DV$3</f>
        <v>596.35070707070713</v>
      </c>
      <c r="DW69" s="66"/>
      <c r="DX69" s="66">
        <f t="shared" si="261"/>
        <v>178.90521212121214</v>
      </c>
      <c r="DY69" s="67">
        <f t="shared" si="230"/>
        <v>775.25591919191925</v>
      </c>
      <c r="DZ69" s="67">
        <f t="shared" si="231"/>
        <v>2304.2497966800702</v>
      </c>
      <c r="EA69" s="68">
        <f t="shared" si="183"/>
        <v>-610.27979668007015</v>
      </c>
      <c r="EB69" s="209">
        <v>50.96</v>
      </c>
      <c r="EC69" s="209">
        <v>3747.77</v>
      </c>
      <c r="ED69" s="209">
        <v>23452.42</v>
      </c>
      <c r="EE69" s="209">
        <v>0</v>
      </c>
      <c r="EF69" s="209">
        <v>0</v>
      </c>
      <c r="EG69" s="209">
        <v>0</v>
      </c>
      <c r="EH69" s="209">
        <v>0</v>
      </c>
      <c r="EI69" s="209">
        <v>0</v>
      </c>
      <c r="EJ69" s="209">
        <v>0</v>
      </c>
      <c r="EK69" s="209">
        <v>0</v>
      </c>
      <c r="EL69" s="209">
        <v>20185.88</v>
      </c>
      <c r="EM69" s="178">
        <f t="shared" si="184"/>
        <v>7065.2699999999968</v>
      </c>
      <c r="EN69" s="210">
        <v>1929</v>
      </c>
      <c r="EO69" s="181" t="s">
        <v>276</v>
      </c>
      <c r="EP69" s="212">
        <f t="shared" si="262"/>
        <v>27251.149999999998</v>
      </c>
      <c r="EQ69" s="209">
        <v>4.24</v>
      </c>
      <c r="ER69" s="209">
        <v>274.14</v>
      </c>
      <c r="ES69" s="209">
        <v>1496.48</v>
      </c>
      <c r="ET69" s="209">
        <v>0</v>
      </c>
      <c r="EU69" s="209">
        <v>0</v>
      </c>
      <c r="EV69" s="209">
        <v>0</v>
      </c>
      <c r="EW69" s="209">
        <v>0</v>
      </c>
      <c r="EX69" s="209">
        <v>0</v>
      </c>
      <c r="EY69" s="209">
        <v>0</v>
      </c>
      <c r="EZ69" s="209">
        <v>0</v>
      </c>
      <c r="FA69" s="64">
        <f t="shared" si="185"/>
        <v>1774.8600000000001</v>
      </c>
      <c r="FB69" s="65">
        <v>508.73</v>
      </c>
      <c r="FC69" s="65">
        <v>178</v>
      </c>
      <c r="FD69" s="65">
        <f t="shared" si="263"/>
        <v>225.31581954700044</v>
      </c>
      <c r="FE69" s="65">
        <f t="shared" si="264"/>
        <v>183.52916766658035</v>
      </c>
      <c r="FF69" s="65"/>
      <c r="FG69" s="65">
        <v>18.510000000000002</v>
      </c>
      <c r="FH69" s="65">
        <f t="shared" si="265"/>
        <v>140.93333333333334</v>
      </c>
      <c r="FI69" s="65">
        <v>5</v>
      </c>
      <c r="FJ69" s="65">
        <f t="shared" ref="FJ69:FJ115" si="308">FJ$3</f>
        <v>424.68019607843132</v>
      </c>
      <c r="FK69" s="65"/>
      <c r="FL69" s="64">
        <f t="shared" si="232"/>
        <v>1684.6985166253457</v>
      </c>
      <c r="FM69" s="66">
        <f t="shared" ref="FM69:FM115" si="309">FM$3</f>
        <v>664.41901960784321</v>
      </c>
      <c r="FN69" s="66"/>
      <c r="FO69" s="66">
        <f t="shared" si="266"/>
        <v>199.32570588235296</v>
      </c>
      <c r="FP69" s="67">
        <f>SUM(FM69:FO69)</f>
        <v>863.74472549019617</v>
      </c>
      <c r="FQ69" s="67">
        <f t="shared" si="187"/>
        <v>2548.443242115542</v>
      </c>
      <c r="FR69" s="68">
        <f t="shared" si="188"/>
        <v>-773.58324211554191</v>
      </c>
      <c r="FS69" s="209">
        <v>240</v>
      </c>
      <c r="FT69" s="209">
        <v>4250.1400000000003</v>
      </c>
      <c r="FU69" s="209">
        <v>26094.03</v>
      </c>
      <c r="FV69" s="209">
        <v>0</v>
      </c>
      <c r="FW69" s="209">
        <v>0</v>
      </c>
      <c r="FX69" s="209">
        <v>0</v>
      </c>
      <c r="FY69" s="209">
        <v>0</v>
      </c>
      <c r="FZ69" s="209">
        <v>0</v>
      </c>
      <c r="GA69" s="209">
        <v>0</v>
      </c>
      <c r="GB69" s="209">
        <v>0</v>
      </c>
      <c r="GC69" s="209">
        <v>23890.87</v>
      </c>
      <c r="GD69" s="178">
        <f t="shared" si="189"/>
        <v>6693.2999999999993</v>
      </c>
      <c r="GE69" s="210">
        <v>2190</v>
      </c>
      <c r="GF69" s="181" t="s">
        <v>276</v>
      </c>
      <c r="GG69" s="64">
        <f t="shared" si="190"/>
        <v>30584.17</v>
      </c>
      <c r="GH69" s="209">
        <v>19.98</v>
      </c>
      <c r="GI69" s="209">
        <v>310.89</v>
      </c>
      <c r="GJ69" s="209">
        <v>1664.98</v>
      </c>
      <c r="GK69" s="209">
        <v>0</v>
      </c>
      <c r="GL69" s="209">
        <v>0</v>
      </c>
      <c r="GM69" s="209">
        <v>0</v>
      </c>
      <c r="GN69" s="209">
        <v>0</v>
      </c>
      <c r="GO69" s="209">
        <v>0</v>
      </c>
      <c r="GP69" s="209">
        <v>0</v>
      </c>
      <c r="GQ69" s="209">
        <v>0</v>
      </c>
      <c r="GR69" s="211">
        <f t="shared" si="267"/>
        <v>1995.85</v>
      </c>
      <c r="GS69" s="65">
        <v>508.73</v>
      </c>
      <c r="GT69" s="219">
        <v>178</v>
      </c>
      <c r="GU69" s="65">
        <f t="shared" si="268"/>
        <v>264.74057423775508</v>
      </c>
      <c r="GV69" s="65">
        <f t="shared" si="269"/>
        <v>197.2656475688124</v>
      </c>
      <c r="GW69" s="65"/>
      <c r="GX69" s="65">
        <v>18.510000000000002</v>
      </c>
      <c r="GY69" s="65">
        <f t="shared" si="270"/>
        <v>184.90588235294118</v>
      </c>
      <c r="GZ69" s="65">
        <v>5</v>
      </c>
      <c r="HA69" s="65">
        <f t="shared" ref="HA69:HA115" si="310">HA$3</f>
        <v>358.47794117647061</v>
      </c>
      <c r="HB69" s="65"/>
      <c r="HC69" s="64">
        <f t="shared" si="191"/>
        <v>1715.6300453359795</v>
      </c>
      <c r="HD69" s="66">
        <f t="shared" ref="HD69:HD115" si="311">HD$3</f>
        <v>866.92019607843133</v>
      </c>
      <c r="HE69" s="66"/>
      <c r="HF69" s="66">
        <f t="shared" si="271"/>
        <v>260.07605882352937</v>
      </c>
      <c r="HG69" s="67">
        <f t="shared" si="233"/>
        <v>1126.9962549019606</v>
      </c>
      <c r="HH69" s="67">
        <f t="shared" si="234"/>
        <v>2842.6263002379401</v>
      </c>
      <c r="HI69" s="68">
        <f t="shared" si="192"/>
        <v>-846.77630023794018</v>
      </c>
      <c r="HJ69" s="205">
        <v>550.30999999999995</v>
      </c>
      <c r="HK69" s="205">
        <v>4753.47</v>
      </c>
      <c r="HL69" s="205">
        <v>23648.86</v>
      </c>
      <c r="HM69" s="205">
        <v>0</v>
      </c>
      <c r="HN69" s="205">
        <v>0</v>
      </c>
      <c r="HO69" s="205">
        <v>0</v>
      </c>
      <c r="HP69" s="205">
        <v>0</v>
      </c>
      <c r="HQ69" s="205">
        <v>0</v>
      </c>
      <c r="HR69" s="205">
        <v>0</v>
      </c>
      <c r="HS69" s="205">
        <v>0</v>
      </c>
      <c r="HT69" s="205">
        <v>22000.38</v>
      </c>
      <c r="HU69" s="178">
        <f t="shared" si="193"/>
        <v>6952.2599999999984</v>
      </c>
      <c r="HV69" s="206">
        <v>2106</v>
      </c>
      <c r="HW69" s="181" t="s">
        <v>276</v>
      </c>
      <c r="HX69" s="64">
        <f t="shared" si="194"/>
        <v>28952.639999999999</v>
      </c>
      <c r="HY69" s="205">
        <v>45.81</v>
      </c>
      <c r="HZ69" s="205">
        <v>347.71</v>
      </c>
      <c r="IA69" s="205">
        <v>1510.21</v>
      </c>
      <c r="IB69" s="205">
        <v>0</v>
      </c>
      <c r="IC69" s="205">
        <v>0</v>
      </c>
      <c r="ID69" s="205">
        <v>0</v>
      </c>
      <c r="IE69" s="205">
        <v>0</v>
      </c>
      <c r="IF69" s="205">
        <v>0</v>
      </c>
      <c r="IG69" s="205">
        <v>0</v>
      </c>
      <c r="IH69" s="205">
        <v>0</v>
      </c>
      <c r="II69" s="214">
        <v>1903.73</v>
      </c>
      <c r="IJ69" s="65">
        <v>508.73</v>
      </c>
      <c r="IK69" s="219">
        <v>178</v>
      </c>
      <c r="IL69" s="65">
        <f t="shared" si="272"/>
        <v>243.70825973859033</v>
      </c>
      <c r="IM69" s="65">
        <f t="shared" si="273"/>
        <v>210.70714193181129</v>
      </c>
      <c r="IN69" s="65"/>
      <c r="IO69" s="65">
        <v>18.510000000000002</v>
      </c>
      <c r="IP69" s="65">
        <f t="shared" si="274"/>
        <v>232.05714285714285</v>
      </c>
      <c r="IQ69" s="65">
        <v>5</v>
      </c>
      <c r="IR69" s="65">
        <f t="shared" ref="IR69:IR115" si="312">IR$3</f>
        <v>445.62857142857143</v>
      </c>
      <c r="IS69" s="65"/>
      <c r="IT69" s="64">
        <f t="shared" si="195"/>
        <v>1842.3411159561158</v>
      </c>
      <c r="IU69" s="66">
        <f t="shared" ref="IU69:IU115" si="313">IU$3</f>
        <v>538.79476190476191</v>
      </c>
      <c r="IV69" s="66"/>
      <c r="IW69" s="66">
        <f t="shared" si="275"/>
        <v>161.63842857142856</v>
      </c>
      <c r="IX69" s="67">
        <f t="shared" si="196"/>
        <v>700.43319047619048</v>
      </c>
      <c r="IY69" s="67">
        <f t="shared" si="235"/>
        <v>2542.7743064323063</v>
      </c>
      <c r="IZ69" s="68">
        <f t="shared" si="197"/>
        <v>-639.04430643230626</v>
      </c>
      <c r="JA69" s="209">
        <v>228.6</v>
      </c>
      <c r="JB69" s="209">
        <v>4653.55</v>
      </c>
      <c r="JC69" s="209">
        <v>28294.07</v>
      </c>
      <c r="JD69" s="209">
        <v>0</v>
      </c>
      <c r="JE69" s="209">
        <v>0</v>
      </c>
      <c r="JF69" s="209">
        <v>0</v>
      </c>
      <c r="JG69" s="209">
        <v>0</v>
      </c>
      <c r="JH69" s="209">
        <v>0</v>
      </c>
      <c r="JI69" s="209">
        <v>0</v>
      </c>
      <c r="JJ69" s="209">
        <v>0</v>
      </c>
      <c r="JK69" s="209">
        <v>27154.58</v>
      </c>
      <c r="JL69" s="178">
        <f t="shared" si="198"/>
        <v>6021.6399999999994</v>
      </c>
      <c r="JM69" s="210">
        <v>2257</v>
      </c>
      <c r="JN69" s="181" t="s">
        <v>276</v>
      </c>
      <c r="JO69" s="64">
        <f t="shared" si="199"/>
        <v>33176.22</v>
      </c>
      <c r="JP69" s="209">
        <v>19.03</v>
      </c>
      <c r="JQ69" s="209">
        <v>340.4</v>
      </c>
      <c r="JR69" s="209">
        <v>1804.61</v>
      </c>
      <c r="JS69" s="209">
        <v>0</v>
      </c>
      <c r="JT69" s="209">
        <v>0</v>
      </c>
      <c r="JU69" s="209">
        <v>0</v>
      </c>
      <c r="JV69" s="209">
        <v>0</v>
      </c>
      <c r="JW69" s="209">
        <v>0</v>
      </c>
      <c r="JX69" s="209">
        <v>0</v>
      </c>
      <c r="JY69" s="209">
        <v>0</v>
      </c>
      <c r="JZ69" s="211">
        <v>2164.04</v>
      </c>
      <c r="KA69" s="65">
        <v>508.73</v>
      </c>
      <c r="KB69" s="219">
        <v>178</v>
      </c>
      <c r="KC69" s="65">
        <f t="shared" si="276"/>
        <v>547.72655317819647</v>
      </c>
      <c r="KD69" s="65">
        <f t="shared" si="277"/>
        <v>202.75806622551133</v>
      </c>
      <c r="KE69" s="65"/>
      <c r="KF69" s="65">
        <v>18.510000000000002</v>
      </c>
      <c r="KG69" s="65"/>
      <c r="KH69" s="65">
        <v>5</v>
      </c>
      <c r="KI69" s="65">
        <f t="shared" ref="KI69:KI115" si="314">KI$3</f>
        <v>543.39953271028037</v>
      </c>
      <c r="KJ69" s="65"/>
      <c r="KK69" s="64">
        <f t="shared" si="200"/>
        <v>2004.1241521139882</v>
      </c>
      <c r="KL69" s="66">
        <f t="shared" ref="KL69:KL115" si="315">KL$3</f>
        <v>497.32093457943921</v>
      </c>
      <c r="KM69" s="66"/>
      <c r="KN69" s="66">
        <f t="shared" si="278"/>
        <v>149.19628037383177</v>
      </c>
      <c r="KO69" s="67">
        <f t="shared" si="236"/>
        <v>646.51721495327092</v>
      </c>
      <c r="KP69" s="67">
        <f t="shared" si="237"/>
        <v>2650.6413670672591</v>
      </c>
      <c r="KQ69" s="68">
        <f t="shared" si="201"/>
        <v>-486.60136706725916</v>
      </c>
      <c r="KR69" s="209">
        <v>333.38</v>
      </c>
      <c r="KS69" s="209">
        <v>5461.28</v>
      </c>
      <c r="KT69" s="209">
        <v>28824.94</v>
      </c>
      <c r="KU69" s="209">
        <v>0</v>
      </c>
      <c r="KV69" s="209">
        <v>0</v>
      </c>
      <c r="KW69" s="209">
        <v>0</v>
      </c>
      <c r="KX69" s="209">
        <v>0</v>
      </c>
      <c r="KY69" s="209">
        <v>0</v>
      </c>
      <c r="KZ69" s="209">
        <v>0</v>
      </c>
      <c r="LA69" s="209">
        <v>0</v>
      </c>
      <c r="LB69" s="209">
        <v>27312.92</v>
      </c>
      <c r="LC69" s="178">
        <f t="shared" si="202"/>
        <v>7306.68</v>
      </c>
      <c r="LD69" s="210">
        <v>2300</v>
      </c>
      <c r="LE69" s="181" t="s">
        <v>276</v>
      </c>
      <c r="LF69" s="64">
        <f t="shared" si="203"/>
        <v>34619.599999999999</v>
      </c>
      <c r="LG69" s="209">
        <v>27.75</v>
      </c>
      <c r="LH69" s="209">
        <v>399.48</v>
      </c>
      <c r="LI69" s="209">
        <v>1838.75</v>
      </c>
      <c r="LJ69" s="209">
        <v>0</v>
      </c>
      <c r="LK69" s="209">
        <v>0</v>
      </c>
      <c r="LL69" s="209">
        <v>0</v>
      </c>
      <c r="LM69" s="209">
        <v>0</v>
      </c>
      <c r="LN69" s="209">
        <v>0</v>
      </c>
      <c r="LO69" s="209">
        <v>0</v>
      </c>
      <c r="LP69" s="209">
        <v>0</v>
      </c>
      <c r="LQ69" s="211">
        <f t="shared" si="279"/>
        <v>2265.98</v>
      </c>
      <c r="LR69" s="234">
        <v>566.73</v>
      </c>
      <c r="LS69" s="240">
        <v>178</v>
      </c>
      <c r="LT69" s="65">
        <f t="shared" si="280"/>
        <v>278.45871256666243</v>
      </c>
      <c r="LU69" s="65">
        <f t="shared" si="281"/>
        <v>217.53551041408625</v>
      </c>
      <c r="LV69" s="65"/>
      <c r="LW69" s="65">
        <v>18.510000000000002</v>
      </c>
      <c r="LX69" s="65"/>
      <c r="LY69" s="65">
        <v>5</v>
      </c>
      <c r="LZ69" s="65">
        <f t="shared" ref="LZ69:LZ115" si="316">LZ$3</f>
        <v>508.03738317757012</v>
      </c>
      <c r="MA69" s="65"/>
      <c r="MB69" s="64">
        <f t="shared" si="238"/>
        <v>1772.2716061583187</v>
      </c>
      <c r="MC69" s="66">
        <f t="shared" ref="MC69:MC115" si="317">MC$3</f>
        <v>593.54906542056074</v>
      </c>
      <c r="MD69" s="66"/>
      <c r="ME69" s="66">
        <f t="shared" si="282"/>
        <v>178.06471962616823</v>
      </c>
      <c r="MF69" s="67">
        <f t="shared" si="239"/>
        <v>771.61378504672894</v>
      </c>
      <c r="MG69" s="67">
        <f t="shared" si="240"/>
        <v>2543.8853912050477</v>
      </c>
      <c r="MH69" s="68">
        <f t="shared" si="241"/>
        <v>-277.90539120504764</v>
      </c>
      <c r="MI69" s="209">
        <v>635</v>
      </c>
      <c r="MJ69" s="209">
        <v>3532.49</v>
      </c>
      <c r="MK69" s="209">
        <v>23842.59</v>
      </c>
      <c r="ML69" s="209">
        <v>0</v>
      </c>
      <c r="MM69" s="209">
        <v>0</v>
      </c>
      <c r="MN69" s="209">
        <v>0</v>
      </c>
      <c r="MO69" s="209">
        <v>0</v>
      </c>
      <c r="MP69" s="209">
        <v>0</v>
      </c>
      <c r="MQ69" s="209">
        <v>0</v>
      </c>
      <c r="MR69" s="209">
        <v>0</v>
      </c>
      <c r="MS69" s="209">
        <v>21997.72</v>
      </c>
      <c r="MT69" s="178">
        <f t="shared" si="217"/>
        <v>6012.3600000000006</v>
      </c>
      <c r="MU69" s="210">
        <v>2027</v>
      </c>
      <c r="MV69" s="181" t="s">
        <v>276</v>
      </c>
      <c r="MW69" s="64">
        <f t="shared" si="204"/>
        <v>28010.080000000002</v>
      </c>
      <c r="MX69" s="209">
        <v>52.86</v>
      </c>
      <c r="MY69" s="209">
        <v>258.39</v>
      </c>
      <c r="MZ69" s="209">
        <v>1522.29</v>
      </c>
      <c r="NA69" s="209">
        <v>0</v>
      </c>
      <c r="NB69" s="209">
        <v>0</v>
      </c>
      <c r="NC69" s="209">
        <v>0</v>
      </c>
      <c r="ND69" s="209">
        <v>0</v>
      </c>
      <c r="NE69" s="209">
        <v>0</v>
      </c>
      <c r="NF69" s="209">
        <v>0</v>
      </c>
      <c r="NG69" s="209">
        <v>0</v>
      </c>
      <c r="NH69" s="211">
        <f t="shared" si="283"/>
        <v>1833.54</v>
      </c>
      <c r="NI69" s="227">
        <v>566.73</v>
      </c>
      <c r="NJ69" s="245">
        <v>182</v>
      </c>
      <c r="NK69" s="65">
        <f t="shared" si="284"/>
        <v>0</v>
      </c>
      <c r="NL69" s="65">
        <f t="shared" si="285"/>
        <v>145.21687432923778</v>
      </c>
      <c r="NM69" s="65"/>
      <c r="NN69" s="65">
        <v>18.510000000000002</v>
      </c>
      <c r="NO69" s="65"/>
      <c r="NP69" s="65">
        <v>5</v>
      </c>
      <c r="NQ69" s="65">
        <f t="shared" ref="NQ69:NQ115" si="318">NQ$3</f>
        <v>469.67889908256882</v>
      </c>
      <c r="NR69" s="65"/>
      <c r="NS69" s="64">
        <f t="shared" si="205"/>
        <v>1387.1357734118064</v>
      </c>
      <c r="NT69" s="66">
        <f t="shared" si="286"/>
        <v>723.04816513761466</v>
      </c>
      <c r="NU69" s="66"/>
      <c r="NV69" s="66">
        <f t="shared" si="287"/>
        <v>216.9144495412844</v>
      </c>
      <c r="NW69" s="67">
        <f t="shared" si="242"/>
        <v>939.96261467889906</v>
      </c>
      <c r="NX69" s="67">
        <f t="shared" si="243"/>
        <v>2327.0983880907056</v>
      </c>
      <c r="NY69" s="68">
        <f t="shared" si="206"/>
        <v>-493.55838809070565</v>
      </c>
      <c r="NZ69" s="209">
        <v>374.86</v>
      </c>
      <c r="OA69" s="209">
        <v>3629.62</v>
      </c>
      <c r="OB69" s="209">
        <v>23202.06</v>
      </c>
      <c r="OC69" s="209">
        <v>0</v>
      </c>
      <c r="OD69" s="209">
        <v>0</v>
      </c>
      <c r="OE69" s="209">
        <v>0</v>
      </c>
      <c r="OF69" s="209">
        <v>0</v>
      </c>
      <c r="OG69" s="209">
        <v>0</v>
      </c>
      <c r="OH69" s="209">
        <v>0</v>
      </c>
      <c r="OI69" s="209">
        <v>0</v>
      </c>
      <c r="OJ69" s="209">
        <v>20559.63</v>
      </c>
      <c r="OK69" s="178">
        <f t="shared" si="288"/>
        <v>6646.91</v>
      </c>
      <c r="OL69" s="210">
        <v>1989</v>
      </c>
      <c r="OM69" s="181" t="s">
        <v>276</v>
      </c>
      <c r="ON69" s="64">
        <f t="shared" si="207"/>
        <v>27206.54</v>
      </c>
      <c r="OO69" s="209">
        <v>31.2</v>
      </c>
      <c r="OP69" s="209">
        <v>265.5</v>
      </c>
      <c r="OQ69" s="209">
        <v>1482.35</v>
      </c>
      <c r="OR69" s="209">
        <v>0</v>
      </c>
      <c r="OS69" s="209">
        <v>0</v>
      </c>
      <c r="OT69" s="209">
        <v>0</v>
      </c>
      <c r="OU69" s="209">
        <v>0</v>
      </c>
      <c r="OV69" s="209">
        <v>0</v>
      </c>
      <c r="OW69" s="209">
        <v>0</v>
      </c>
      <c r="OX69" s="209">
        <v>0</v>
      </c>
      <c r="OY69" s="211">
        <v>1779.05</v>
      </c>
      <c r="OZ69" s="227">
        <v>566.73</v>
      </c>
      <c r="PA69" s="245">
        <v>182</v>
      </c>
      <c r="PB69" s="65">
        <f t="shared" si="289"/>
        <v>444.56624166394175</v>
      </c>
      <c r="PC69" s="65">
        <f t="shared" si="290"/>
        <v>194.89407193958587</v>
      </c>
      <c r="PD69" s="65"/>
      <c r="PE69" s="65">
        <v>18.510000000000002</v>
      </c>
      <c r="PF69" s="65">
        <f t="shared" si="291"/>
        <v>32.880000000000003</v>
      </c>
      <c r="PG69" s="65">
        <v>5</v>
      </c>
      <c r="PH69" s="65">
        <f t="shared" ref="PH69:PH115" si="319">PH$3</f>
        <v>495.2049090909091</v>
      </c>
      <c r="PI69" s="65"/>
      <c r="PJ69" s="64">
        <f t="shared" si="244"/>
        <v>1939.7852226944369</v>
      </c>
      <c r="PK69" s="66">
        <f t="shared" ref="PK69:PK115" si="320">PK$3</f>
        <v>643.25572727272731</v>
      </c>
      <c r="PL69" s="66"/>
      <c r="PM69" s="66">
        <f t="shared" si="292"/>
        <v>192.9767181818182</v>
      </c>
      <c r="PN69" s="67">
        <f t="shared" si="245"/>
        <v>836.23244545454554</v>
      </c>
      <c r="PO69" s="67">
        <f t="shared" si="246"/>
        <v>2776.0176681489825</v>
      </c>
      <c r="PP69" s="68">
        <f t="shared" si="247"/>
        <v>-996.96766814898251</v>
      </c>
      <c r="PQ69" s="209">
        <v>283.12</v>
      </c>
      <c r="PR69" s="209">
        <v>2756.09</v>
      </c>
      <c r="PS69" s="209">
        <v>20146.669999999998</v>
      </c>
      <c r="PT69" s="209">
        <v>0</v>
      </c>
      <c r="PU69" s="209">
        <v>0</v>
      </c>
      <c r="PV69" s="209">
        <v>0</v>
      </c>
      <c r="PW69" s="209">
        <v>0</v>
      </c>
      <c r="PX69" s="209">
        <v>0</v>
      </c>
      <c r="PY69" s="209">
        <v>0</v>
      </c>
      <c r="PZ69" s="209">
        <v>0</v>
      </c>
      <c r="QA69" s="209">
        <v>18950.37</v>
      </c>
      <c r="QB69" s="178">
        <f t="shared" si="208"/>
        <v>4235.5099999999984</v>
      </c>
      <c r="QC69" s="210">
        <v>1587</v>
      </c>
      <c r="QD69" s="181" t="s">
        <v>276</v>
      </c>
      <c r="QE69" s="64">
        <f t="shared" si="209"/>
        <v>23185.879999999997</v>
      </c>
      <c r="QF69" s="209">
        <v>23.57</v>
      </c>
      <c r="QG69" s="209">
        <v>201.6</v>
      </c>
      <c r="QH69" s="209">
        <v>1287.05</v>
      </c>
      <c r="QI69" s="209">
        <v>0</v>
      </c>
      <c r="QJ69" s="209">
        <v>0</v>
      </c>
      <c r="QK69" s="209">
        <v>0</v>
      </c>
      <c r="QL69" s="209">
        <v>0</v>
      </c>
      <c r="QM69" s="209">
        <v>0</v>
      </c>
      <c r="QN69" s="209">
        <v>0</v>
      </c>
      <c r="QO69" s="209">
        <v>0</v>
      </c>
      <c r="QP69" s="211">
        <f t="shared" si="293"/>
        <v>1512.22</v>
      </c>
      <c r="QQ69" s="227">
        <v>566.73</v>
      </c>
      <c r="QR69" s="245">
        <v>182</v>
      </c>
      <c r="QS69" s="65">
        <f t="shared" si="294"/>
        <v>222.76171152151636</v>
      </c>
      <c r="QT69" s="65">
        <f t="shared" si="295"/>
        <v>77.287235407665761</v>
      </c>
      <c r="QU69" s="65"/>
      <c r="QV69" s="65">
        <v>18.510000000000002</v>
      </c>
      <c r="QW69" s="65">
        <f t="shared" si="296"/>
        <v>18.861818181818183</v>
      </c>
      <c r="QX69" s="65">
        <v>5</v>
      </c>
      <c r="QY69" s="65">
        <f t="shared" ref="QY69:QY115" si="321">QY$3</f>
        <v>428.14772727272725</v>
      </c>
      <c r="QZ69" s="65"/>
      <c r="RA69" s="64">
        <f t="shared" si="210"/>
        <v>1519.2984923837275</v>
      </c>
      <c r="RB69" s="66">
        <f t="shared" si="297"/>
        <v>619.2640909090909</v>
      </c>
      <c r="RC69" s="66"/>
      <c r="RD69" s="66">
        <f t="shared" si="298"/>
        <v>185.77922727272727</v>
      </c>
      <c r="RE69" s="67">
        <f t="shared" si="248"/>
        <v>805.04331818181822</v>
      </c>
      <c r="RF69" s="67">
        <f t="shared" si="249"/>
        <v>2324.3418105655455</v>
      </c>
      <c r="RG69" s="68">
        <f t="shared" si="250"/>
        <v>-812.1218105655455</v>
      </c>
      <c r="RH69" s="205">
        <v>136.78</v>
      </c>
      <c r="RI69" s="205">
        <v>3539.44</v>
      </c>
      <c r="RJ69" s="205">
        <v>18569.78</v>
      </c>
      <c r="RK69" s="205">
        <v>0</v>
      </c>
      <c r="RL69" s="205">
        <v>0</v>
      </c>
      <c r="RM69" s="205">
        <v>0</v>
      </c>
      <c r="RN69" s="205">
        <v>0</v>
      </c>
      <c r="RO69" s="205">
        <v>0</v>
      </c>
      <c r="RP69" s="205">
        <v>0</v>
      </c>
      <c r="RQ69" s="205">
        <v>0</v>
      </c>
      <c r="RR69" s="205">
        <v>18013.169999999998</v>
      </c>
      <c r="RS69" s="178">
        <f t="shared" si="211"/>
        <v>4232.8300000000017</v>
      </c>
      <c r="RT69" s="206">
        <v>1409</v>
      </c>
      <c r="RU69" s="181" t="s">
        <v>276</v>
      </c>
      <c r="RV69" s="64">
        <f t="shared" si="212"/>
        <v>22246</v>
      </c>
      <c r="RW69" s="209">
        <v>11.38</v>
      </c>
      <c r="RX69" s="209">
        <v>258.89999999999998</v>
      </c>
      <c r="RY69" s="209">
        <v>1186.3499999999999</v>
      </c>
      <c r="RZ69" s="209">
        <v>0</v>
      </c>
      <c r="SA69" s="209">
        <v>0</v>
      </c>
      <c r="SB69" s="209">
        <v>0</v>
      </c>
      <c r="SC69" s="209">
        <v>0</v>
      </c>
      <c r="SD69" s="209">
        <v>0</v>
      </c>
      <c r="SE69" s="209">
        <v>0</v>
      </c>
      <c r="SF69" s="209">
        <v>0</v>
      </c>
      <c r="SG69" s="211">
        <v>1456.63</v>
      </c>
      <c r="SH69" s="227">
        <v>566.73</v>
      </c>
      <c r="SI69" s="245">
        <v>182</v>
      </c>
      <c r="SJ69" s="65">
        <f t="shared" si="299"/>
        <v>177.01372919783677</v>
      </c>
      <c r="SK69" s="65">
        <f t="shared" si="300"/>
        <v>91.239793973964296</v>
      </c>
      <c r="SL69" s="65"/>
      <c r="SM69" s="65">
        <v>18.510000000000002</v>
      </c>
      <c r="SN69" s="65">
        <f t="shared" si="301"/>
        <v>495.92920353982299</v>
      </c>
      <c r="SO69" s="65">
        <v>5</v>
      </c>
      <c r="SP69" s="65">
        <f t="shared" ref="SP69:SP115" si="322">SP$3</f>
        <v>428.52876106194691</v>
      </c>
      <c r="SQ69" s="65"/>
      <c r="SR69" s="64">
        <f>SUM(SH69:SQ69)</f>
        <v>1964.951487773571</v>
      </c>
      <c r="SS69" s="66">
        <f t="shared" ref="SS69:SS115" si="323">SS$3</f>
        <v>596.28469026548669</v>
      </c>
      <c r="ST69" s="66"/>
      <c r="SU69" s="66">
        <f t="shared" si="302"/>
        <v>178.885407079646</v>
      </c>
      <c r="SV69" s="67">
        <f>SUM(SS69:SU69)</f>
        <v>775.17009734513272</v>
      </c>
      <c r="SW69" s="67">
        <f t="shared" si="251"/>
        <v>2740.1215851187035</v>
      </c>
      <c r="SX69" s="68">
        <f t="shared" si="252"/>
        <v>-1283.4915851187034</v>
      </c>
      <c r="SY69" s="64">
        <f t="shared" si="303"/>
        <v>325663.83</v>
      </c>
      <c r="SZ69" s="211">
        <f t="shared" si="304"/>
        <v>21279.420000000002</v>
      </c>
      <c r="TA69" s="67">
        <f t="shared" si="305"/>
        <v>30221.139027061672</v>
      </c>
      <c r="TB69" s="68">
        <f t="shared" si="306"/>
        <v>-8941.7190270616702</v>
      </c>
      <c r="TC69" s="264"/>
      <c r="TD69" s="265"/>
      <c r="TE69" s="265" t="s">
        <v>517</v>
      </c>
    </row>
    <row r="70" spans="1:527">
      <c r="A70" s="173" t="s">
        <v>43</v>
      </c>
      <c r="B70" s="175" t="s">
        <v>200</v>
      </c>
      <c r="C70" s="181" t="s">
        <v>276</v>
      </c>
      <c r="D70" s="176">
        <v>6077.89</v>
      </c>
      <c r="E70" s="176">
        <v>8100.3</v>
      </c>
      <c r="F70" s="176">
        <v>16429.150000000001</v>
      </c>
      <c r="G70" s="176">
        <v>40</v>
      </c>
      <c r="H70" s="176">
        <v>0</v>
      </c>
      <c r="I70" s="176">
        <v>0</v>
      </c>
      <c r="J70" s="176">
        <v>0</v>
      </c>
      <c r="K70" s="176">
        <v>0</v>
      </c>
      <c r="L70" s="176">
        <v>0</v>
      </c>
      <c r="M70" s="176">
        <v>0</v>
      </c>
      <c r="N70" s="178">
        <v>19582.03</v>
      </c>
      <c r="O70" s="178">
        <f t="shared" si="161"/>
        <v>11065.310000000005</v>
      </c>
      <c r="P70" s="181">
        <v>1838</v>
      </c>
      <c r="Q70" s="64">
        <f t="shared" si="220"/>
        <v>30647.340000000004</v>
      </c>
      <c r="R70" s="178">
        <v>505.88</v>
      </c>
      <c r="S70" s="178">
        <v>592.52</v>
      </c>
      <c r="T70" s="178">
        <v>1049.6099999999999</v>
      </c>
      <c r="U70" s="178">
        <v>1.68</v>
      </c>
      <c r="V70" s="178">
        <v>0</v>
      </c>
      <c r="W70" s="178">
        <v>0</v>
      </c>
      <c r="X70" s="178">
        <v>0</v>
      </c>
      <c r="Y70" s="178">
        <v>0</v>
      </c>
      <c r="Z70" s="178">
        <v>0</v>
      </c>
      <c r="AA70" s="178">
        <v>0</v>
      </c>
      <c r="AB70" s="64">
        <f t="shared" si="50"/>
        <v>2149.69</v>
      </c>
      <c r="AC70" s="65"/>
      <c r="AD70" s="219"/>
      <c r="AE70" s="65">
        <f t="shared" si="253"/>
        <v>212.91145535015002</v>
      </c>
      <c r="AF70" s="65">
        <f t="shared" si="221"/>
        <v>296.70317643584377</v>
      </c>
      <c r="AG70" s="65"/>
      <c r="AH70" s="65">
        <v>18.510000000000002</v>
      </c>
      <c r="AI70" s="65"/>
      <c r="AJ70" s="65">
        <v>5</v>
      </c>
      <c r="AK70" s="65">
        <f t="shared" si="178"/>
        <v>411.38684210526316</v>
      </c>
      <c r="AL70" s="65"/>
      <c r="AM70" s="64">
        <f t="shared" si="222"/>
        <v>944.51147389125686</v>
      </c>
      <c r="AN70" s="66">
        <f t="shared" si="179"/>
        <v>645.10084210526315</v>
      </c>
      <c r="AO70" s="66">
        <v>46.73</v>
      </c>
      <c r="AP70" s="66">
        <f t="shared" si="254"/>
        <v>207.54925263157895</v>
      </c>
      <c r="AQ70" s="67">
        <f t="shared" si="223"/>
        <v>899.38009473684212</v>
      </c>
      <c r="AR70" s="67">
        <f t="shared" si="224"/>
        <v>1843.8915686280989</v>
      </c>
      <c r="AS70" s="68">
        <f t="shared" si="225"/>
        <v>305.79843137190119</v>
      </c>
      <c r="AT70" s="205">
        <v>5715.83</v>
      </c>
      <c r="AU70" s="205">
        <v>5676.18</v>
      </c>
      <c r="AV70" s="205">
        <v>13066.07</v>
      </c>
      <c r="AW70" s="205">
        <v>25</v>
      </c>
      <c r="AX70" s="207">
        <v>0</v>
      </c>
      <c r="AY70" s="207">
        <v>0</v>
      </c>
      <c r="AZ70" s="207">
        <v>0</v>
      </c>
      <c r="BA70" s="207">
        <v>0</v>
      </c>
      <c r="BB70" s="207">
        <v>0</v>
      </c>
      <c r="BC70" s="207">
        <v>0</v>
      </c>
      <c r="BD70" s="209">
        <v>14795.5</v>
      </c>
      <c r="BE70" s="178">
        <f t="shared" si="162"/>
        <v>9687.5800000000017</v>
      </c>
      <c r="BF70" s="208">
        <v>1529</v>
      </c>
      <c r="BG70" s="181" t="s">
        <v>276</v>
      </c>
      <c r="BH70" s="64">
        <f t="shared" si="56"/>
        <v>24483.08</v>
      </c>
      <c r="BI70" s="205">
        <v>475.75</v>
      </c>
      <c r="BJ70" s="205">
        <v>415.2</v>
      </c>
      <c r="BK70" s="205">
        <v>834.76</v>
      </c>
      <c r="BL70" s="205">
        <v>1.05</v>
      </c>
      <c r="BM70" s="205">
        <v>0</v>
      </c>
      <c r="BN70" s="205">
        <v>0</v>
      </c>
      <c r="BO70" s="205">
        <v>0</v>
      </c>
      <c r="BP70" s="205">
        <v>0</v>
      </c>
      <c r="BQ70" s="205">
        <v>0</v>
      </c>
      <c r="BR70" s="205">
        <v>0</v>
      </c>
      <c r="BS70" s="64">
        <f t="shared" si="57"/>
        <v>1726.76</v>
      </c>
      <c r="BT70" s="65"/>
      <c r="BU70" s="219"/>
      <c r="BV70" s="65">
        <f t="shared" si="255"/>
        <v>162.2728307005159</v>
      </c>
      <c r="BW70" s="65">
        <f t="shared" si="256"/>
        <v>219.09394088617378</v>
      </c>
      <c r="BX70" s="65"/>
      <c r="BY70" s="65">
        <v>18.510000000000002</v>
      </c>
      <c r="BZ70" s="65"/>
      <c r="CA70" s="65">
        <v>5</v>
      </c>
      <c r="CB70" s="65">
        <f t="shared" si="180"/>
        <v>391.015625</v>
      </c>
      <c r="CC70" s="65"/>
      <c r="CD70" s="64">
        <f t="shared" si="226"/>
        <v>795.89239658668964</v>
      </c>
      <c r="CE70" s="66">
        <f t="shared" si="257"/>
        <v>665.21208333333334</v>
      </c>
      <c r="CF70" s="66"/>
      <c r="CG70" s="66">
        <f t="shared" si="258"/>
        <v>199.563625</v>
      </c>
      <c r="CH70" s="67">
        <f>SUM(CE70:CG70)</f>
        <v>864.77570833333334</v>
      </c>
      <c r="CI70" s="67">
        <f t="shared" si="227"/>
        <v>1660.6681049200229</v>
      </c>
      <c r="CJ70" s="68">
        <f t="shared" si="228"/>
        <v>66.091895079977121</v>
      </c>
      <c r="CK70" s="209">
        <v>10793.61</v>
      </c>
      <c r="CL70" s="209">
        <v>7432.38</v>
      </c>
      <c r="CM70" s="209">
        <v>18416.990000000002</v>
      </c>
      <c r="CN70" s="209">
        <v>35</v>
      </c>
      <c r="CO70" s="209">
        <v>0</v>
      </c>
      <c r="CP70" s="209">
        <v>0</v>
      </c>
      <c r="CQ70" s="209">
        <v>0</v>
      </c>
      <c r="CR70" s="209">
        <v>0</v>
      </c>
      <c r="CS70" s="209">
        <v>0</v>
      </c>
      <c r="CT70" s="207">
        <v>0</v>
      </c>
      <c r="CU70" s="209">
        <v>25623.58</v>
      </c>
      <c r="CV70" s="178">
        <f t="shared" si="181"/>
        <v>11054.400000000001</v>
      </c>
      <c r="CW70" s="210">
        <v>2191</v>
      </c>
      <c r="CX70" s="181" t="s">
        <v>276</v>
      </c>
      <c r="CY70" s="64">
        <f t="shared" si="182"/>
        <v>36677.980000000003</v>
      </c>
      <c r="CZ70" s="209">
        <v>898.38</v>
      </c>
      <c r="DA70" s="209">
        <v>543.66</v>
      </c>
      <c r="DB70" s="209">
        <v>1176.6099999999999</v>
      </c>
      <c r="DC70" s="209">
        <v>1.47</v>
      </c>
      <c r="DD70" s="209">
        <v>0</v>
      </c>
      <c r="DE70" s="209">
        <v>0</v>
      </c>
      <c r="DF70" s="209">
        <v>0</v>
      </c>
      <c r="DG70" s="209">
        <v>0</v>
      </c>
      <c r="DH70" s="209">
        <v>0</v>
      </c>
      <c r="DI70" s="209">
        <v>0</v>
      </c>
      <c r="DJ70" s="211">
        <f t="shared" si="215"/>
        <v>2620.1199999999994</v>
      </c>
      <c r="DK70" s="65"/>
      <c r="DL70" s="65"/>
      <c r="DM70" s="65">
        <f t="shared" si="259"/>
        <v>278.56412553226949</v>
      </c>
      <c r="DN70" s="65">
        <f t="shared" si="260"/>
        <v>314.45739053004536</v>
      </c>
      <c r="DO70" s="65"/>
      <c r="DP70" s="65">
        <v>18.510000000000002</v>
      </c>
      <c r="DQ70" s="65"/>
      <c r="DR70" s="65">
        <v>5</v>
      </c>
      <c r="DS70" s="65">
        <f t="shared" si="216"/>
        <v>428.469696969697</v>
      </c>
      <c r="DT70" s="65"/>
      <c r="DU70" s="64">
        <f t="shared" si="229"/>
        <v>1045.0012130320119</v>
      </c>
      <c r="DV70" s="66">
        <f t="shared" si="307"/>
        <v>596.35070707070713</v>
      </c>
      <c r="DW70" s="66"/>
      <c r="DX70" s="66">
        <f t="shared" si="261"/>
        <v>178.90521212121214</v>
      </c>
      <c r="DY70" s="67">
        <f t="shared" si="230"/>
        <v>775.25591919191925</v>
      </c>
      <c r="DZ70" s="67">
        <f t="shared" si="231"/>
        <v>1820.2571322239312</v>
      </c>
      <c r="EA70" s="68">
        <f t="shared" si="183"/>
        <v>799.86286777606824</v>
      </c>
      <c r="EB70" s="209">
        <v>14411.81</v>
      </c>
      <c r="EC70" s="209">
        <v>8837.5</v>
      </c>
      <c r="ED70" s="209">
        <v>17484.43</v>
      </c>
      <c r="EE70" s="209">
        <v>20</v>
      </c>
      <c r="EF70" s="209">
        <v>0</v>
      </c>
      <c r="EG70" s="209">
        <v>0</v>
      </c>
      <c r="EH70" s="209">
        <v>0</v>
      </c>
      <c r="EI70" s="209">
        <v>0</v>
      </c>
      <c r="EJ70" s="209">
        <v>0</v>
      </c>
      <c r="EK70" s="209">
        <v>0</v>
      </c>
      <c r="EL70" s="209">
        <v>27411.83</v>
      </c>
      <c r="EM70" s="178">
        <f t="shared" si="184"/>
        <v>13341.909999999996</v>
      </c>
      <c r="EN70" s="210">
        <v>2352</v>
      </c>
      <c r="EO70" s="181" t="s">
        <v>276</v>
      </c>
      <c r="EP70" s="212">
        <f t="shared" si="262"/>
        <v>40753.74</v>
      </c>
      <c r="EQ70" s="209">
        <v>1199.57</v>
      </c>
      <c r="ER70" s="209">
        <v>646.45000000000005</v>
      </c>
      <c r="ES70" s="209">
        <v>1116.78</v>
      </c>
      <c r="ET70" s="209">
        <v>0.84</v>
      </c>
      <c r="EU70" s="209">
        <v>0</v>
      </c>
      <c r="EV70" s="209">
        <v>0</v>
      </c>
      <c r="EW70" s="209">
        <v>0</v>
      </c>
      <c r="EX70" s="209">
        <v>0</v>
      </c>
      <c r="EY70" s="209">
        <v>0</v>
      </c>
      <c r="EZ70" s="209">
        <v>0</v>
      </c>
      <c r="FA70" s="64">
        <f t="shared" si="185"/>
        <v>2963.6400000000003</v>
      </c>
      <c r="FB70" s="65"/>
      <c r="FC70" s="65"/>
      <c r="FD70" s="65">
        <f t="shared" si="263"/>
        <v>305.97224107807307</v>
      </c>
      <c r="FE70" s="65">
        <f t="shared" si="264"/>
        <v>346.57269111901252</v>
      </c>
      <c r="FF70" s="65"/>
      <c r="FG70" s="65">
        <v>18.510000000000002</v>
      </c>
      <c r="FH70" s="65">
        <f t="shared" si="265"/>
        <v>140.93333333333334</v>
      </c>
      <c r="FI70" s="65">
        <v>5</v>
      </c>
      <c r="FJ70" s="65">
        <f t="shared" si="308"/>
        <v>424.68019607843132</v>
      </c>
      <c r="FK70" s="65"/>
      <c r="FL70" s="64">
        <f t="shared" si="232"/>
        <v>1241.6684616088501</v>
      </c>
      <c r="FM70" s="66">
        <f t="shared" si="309"/>
        <v>664.41901960784321</v>
      </c>
      <c r="FN70" s="66"/>
      <c r="FO70" s="66">
        <f t="shared" si="266"/>
        <v>199.32570588235296</v>
      </c>
      <c r="FP70" s="67">
        <f>SUM(FM70:FO70)</f>
        <v>863.74472549019617</v>
      </c>
      <c r="FQ70" s="67">
        <f t="shared" si="187"/>
        <v>2105.4131870990464</v>
      </c>
      <c r="FR70" s="68">
        <f t="shared" si="188"/>
        <v>858.22681290095397</v>
      </c>
      <c r="FS70" s="209">
        <v>18306.46</v>
      </c>
      <c r="FT70" s="209">
        <v>11304.52</v>
      </c>
      <c r="FU70" s="209">
        <v>23581.11</v>
      </c>
      <c r="FV70" s="209">
        <v>125</v>
      </c>
      <c r="FW70" s="209">
        <v>0</v>
      </c>
      <c r="FX70" s="209">
        <v>0</v>
      </c>
      <c r="FY70" s="209">
        <v>0</v>
      </c>
      <c r="FZ70" s="209">
        <v>0</v>
      </c>
      <c r="GA70" s="209">
        <v>0</v>
      </c>
      <c r="GB70" s="209">
        <v>0</v>
      </c>
      <c r="GC70" s="209">
        <v>35749.46</v>
      </c>
      <c r="GD70" s="178">
        <f t="shared" si="189"/>
        <v>17567.629999999997</v>
      </c>
      <c r="GE70" s="210">
        <v>2986</v>
      </c>
      <c r="GF70" s="181" t="s">
        <v>276</v>
      </c>
      <c r="GG70" s="64">
        <f t="shared" si="190"/>
        <v>53317.09</v>
      </c>
      <c r="GH70" s="209">
        <v>1523.77</v>
      </c>
      <c r="GI70" s="209">
        <v>826.9</v>
      </c>
      <c r="GJ70" s="209">
        <v>1505.93</v>
      </c>
      <c r="GK70" s="209">
        <v>5.26</v>
      </c>
      <c r="GL70" s="209">
        <v>0</v>
      </c>
      <c r="GM70" s="209">
        <v>0</v>
      </c>
      <c r="GN70" s="209">
        <v>0</v>
      </c>
      <c r="GO70" s="209">
        <v>0</v>
      </c>
      <c r="GP70" s="209">
        <v>0</v>
      </c>
      <c r="GQ70" s="209">
        <v>0</v>
      </c>
      <c r="GR70" s="211">
        <f t="shared" si="267"/>
        <v>3861.8600000000006</v>
      </c>
      <c r="GS70" s="65"/>
      <c r="GT70" s="219"/>
      <c r="GU70" s="65">
        <f t="shared" si="268"/>
        <v>396.14851066912411</v>
      </c>
      <c r="GV70" s="65">
        <f t="shared" si="269"/>
        <v>517.75505478602417</v>
      </c>
      <c r="GW70" s="65"/>
      <c r="GX70" s="65">
        <v>18.510000000000002</v>
      </c>
      <c r="GY70" s="65">
        <f t="shared" si="270"/>
        <v>184.90588235294118</v>
      </c>
      <c r="GZ70" s="65">
        <v>5</v>
      </c>
      <c r="HA70" s="65">
        <f t="shared" si="310"/>
        <v>358.47794117647061</v>
      </c>
      <c r="HB70" s="65"/>
      <c r="HC70" s="64">
        <f t="shared" si="191"/>
        <v>1480.7973889845603</v>
      </c>
      <c r="HD70" s="66">
        <f t="shared" si="311"/>
        <v>866.92019607843133</v>
      </c>
      <c r="HE70" s="66"/>
      <c r="HF70" s="66">
        <f t="shared" si="271"/>
        <v>260.07605882352937</v>
      </c>
      <c r="HG70" s="67">
        <f t="shared" si="233"/>
        <v>1126.9962549019606</v>
      </c>
      <c r="HH70" s="67">
        <f t="shared" si="234"/>
        <v>2607.7936438865208</v>
      </c>
      <c r="HI70" s="68">
        <f t="shared" si="192"/>
        <v>1254.0663561134797</v>
      </c>
      <c r="HJ70" s="205">
        <v>21444.39</v>
      </c>
      <c r="HK70" s="205">
        <v>9919.4500000000007</v>
      </c>
      <c r="HL70" s="205">
        <v>23040.15</v>
      </c>
      <c r="HM70" s="205">
        <v>15</v>
      </c>
      <c r="HN70" s="205">
        <v>0</v>
      </c>
      <c r="HO70" s="205">
        <v>0</v>
      </c>
      <c r="HP70" s="205">
        <v>0</v>
      </c>
      <c r="HQ70" s="205">
        <v>0</v>
      </c>
      <c r="HR70" s="205">
        <v>0</v>
      </c>
      <c r="HS70" s="205">
        <v>0</v>
      </c>
      <c r="HT70" s="205">
        <v>37228.53</v>
      </c>
      <c r="HU70" s="178">
        <f t="shared" si="193"/>
        <v>17190.460000000006</v>
      </c>
      <c r="HV70" s="206">
        <v>3087</v>
      </c>
      <c r="HW70" s="181" t="s">
        <v>276</v>
      </c>
      <c r="HX70" s="64">
        <f t="shared" si="194"/>
        <v>54418.990000000005</v>
      </c>
      <c r="HY70" s="205">
        <v>1784.96</v>
      </c>
      <c r="HZ70" s="205">
        <v>725.59</v>
      </c>
      <c r="IA70" s="205">
        <v>1471.84</v>
      </c>
      <c r="IB70" s="205">
        <v>0.63</v>
      </c>
      <c r="IC70" s="205">
        <v>0</v>
      </c>
      <c r="ID70" s="205">
        <v>0</v>
      </c>
      <c r="IE70" s="205">
        <v>0</v>
      </c>
      <c r="IF70" s="205">
        <v>0</v>
      </c>
      <c r="IG70" s="205">
        <v>0</v>
      </c>
      <c r="IH70" s="205">
        <v>0</v>
      </c>
      <c r="II70" s="214">
        <v>3983.02</v>
      </c>
      <c r="IJ70" s="65"/>
      <c r="IK70" s="219"/>
      <c r="IL70" s="65">
        <f t="shared" si="272"/>
        <v>412.39743399549923</v>
      </c>
      <c r="IM70" s="65">
        <f t="shared" si="273"/>
        <v>521.00362976832378</v>
      </c>
      <c r="IN70" s="65"/>
      <c r="IO70" s="65">
        <v>18.510000000000002</v>
      </c>
      <c r="IP70" s="65">
        <f t="shared" si="274"/>
        <v>232.05714285714285</v>
      </c>
      <c r="IQ70" s="65">
        <v>5</v>
      </c>
      <c r="IR70" s="65">
        <f t="shared" si="312"/>
        <v>445.62857142857143</v>
      </c>
      <c r="IS70" s="65"/>
      <c r="IT70" s="64">
        <f t="shared" si="195"/>
        <v>1634.5967780495373</v>
      </c>
      <c r="IU70" s="66">
        <f t="shared" si="313"/>
        <v>538.79476190476191</v>
      </c>
      <c r="IV70" s="66"/>
      <c r="IW70" s="66">
        <f t="shared" si="275"/>
        <v>161.63842857142856</v>
      </c>
      <c r="IX70" s="67">
        <f t="shared" si="196"/>
        <v>700.43319047619048</v>
      </c>
      <c r="IY70" s="67">
        <f t="shared" si="235"/>
        <v>2335.0299685257278</v>
      </c>
      <c r="IZ70" s="68">
        <f t="shared" si="197"/>
        <v>1647.9900314742722</v>
      </c>
      <c r="JA70" s="209">
        <v>16474.64</v>
      </c>
      <c r="JB70" s="209">
        <v>9276.7900000000009</v>
      </c>
      <c r="JC70" s="209">
        <v>18180.41</v>
      </c>
      <c r="JD70" s="209">
        <v>5</v>
      </c>
      <c r="JE70" s="209">
        <v>0</v>
      </c>
      <c r="JF70" s="209">
        <v>0</v>
      </c>
      <c r="JG70" s="209">
        <v>0</v>
      </c>
      <c r="JH70" s="209">
        <v>0</v>
      </c>
      <c r="JI70" s="209">
        <v>0</v>
      </c>
      <c r="JJ70" s="209">
        <v>0</v>
      </c>
      <c r="JK70" s="209">
        <v>32714.5</v>
      </c>
      <c r="JL70" s="178">
        <f t="shared" si="198"/>
        <v>11222.339999999997</v>
      </c>
      <c r="JM70" s="210">
        <v>2408</v>
      </c>
      <c r="JN70" s="181" t="s">
        <v>276</v>
      </c>
      <c r="JO70" s="64">
        <f t="shared" si="199"/>
        <v>43936.84</v>
      </c>
      <c r="JP70" s="209">
        <v>1371.29</v>
      </c>
      <c r="JQ70" s="209">
        <v>678.58</v>
      </c>
      <c r="JR70" s="209">
        <v>1161.29</v>
      </c>
      <c r="JS70" s="209">
        <v>0.21</v>
      </c>
      <c r="JT70" s="209">
        <v>0</v>
      </c>
      <c r="JU70" s="209">
        <v>0</v>
      </c>
      <c r="JV70" s="209">
        <v>0</v>
      </c>
      <c r="JW70" s="209">
        <v>0</v>
      </c>
      <c r="JX70" s="209">
        <v>0</v>
      </c>
      <c r="JY70" s="209">
        <v>0</v>
      </c>
      <c r="JZ70" s="211">
        <v>3211.37</v>
      </c>
      <c r="KA70" s="65"/>
      <c r="KB70" s="219"/>
      <c r="KC70" s="65">
        <f t="shared" si="276"/>
        <v>659.87396321166091</v>
      </c>
      <c r="KD70" s="65">
        <f t="shared" si="277"/>
        <v>377.87379466809779</v>
      </c>
      <c r="KE70" s="65"/>
      <c r="KF70" s="65">
        <v>18.510000000000002</v>
      </c>
      <c r="KG70" s="65"/>
      <c r="KH70" s="65">
        <v>5</v>
      </c>
      <c r="KI70" s="65">
        <f t="shared" si="314"/>
        <v>543.39953271028037</v>
      </c>
      <c r="KJ70" s="65"/>
      <c r="KK70" s="64">
        <f t="shared" si="200"/>
        <v>1604.6572905900389</v>
      </c>
      <c r="KL70" s="66">
        <f t="shared" si="315"/>
        <v>497.32093457943921</v>
      </c>
      <c r="KM70" s="66"/>
      <c r="KN70" s="66">
        <f t="shared" si="278"/>
        <v>149.19628037383177</v>
      </c>
      <c r="KO70" s="67">
        <f t="shared" si="236"/>
        <v>646.51721495327092</v>
      </c>
      <c r="KP70" s="67">
        <f t="shared" si="237"/>
        <v>2251.1745055433098</v>
      </c>
      <c r="KQ70" s="68">
        <f t="shared" si="201"/>
        <v>960.19549445669008</v>
      </c>
      <c r="KR70" s="209">
        <v>21401.1</v>
      </c>
      <c r="KS70" s="209">
        <v>11262.86</v>
      </c>
      <c r="KT70" s="209">
        <v>20162.23</v>
      </c>
      <c r="KU70" s="209">
        <v>105</v>
      </c>
      <c r="KV70" s="209">
        <v>0</v>
      </c>
      <c r="KW70" s="209">
        <v>0</v>
      </c>
      <c r="KX70" s="209">
        <v>0</v>
      </c>
      <c r="KY70" s="209">
        <v>0</v>
      </c>
      <c r="KZ70" s="209">
        <v>0</v>
      </c>
      <c r="LA70" s="209">
        <v>0</v>
      </c>
      <c r="LB70" s="209">
        <v>38007.74</v>
      </c>
      <c r="LC70" s="178">
        <f t="shared" si="202"/>
        <v>14923.450000000004</v>
      </c>
      <c r="LD70" s="210">
        <v>2732</v>
      </c>
      <c r="LE70" s="181" t="s">
        <v>276</v>
      </c>
      <c r="LF70" s="64">
        <f t="shared" si="203"/>
        <v>52931.19</v>
      </c>
      <c r="LG70" s="209">
        <v>1781.36</v>
      </c>
      <c r="LH70" s="209">
        <v>823.86</v>
      </c>
      <c r="LI70" s="209">
        <v>1287.33</v>
      </c>
      <c r="LJ70" s="209">
        <v>4.42</v>
      </c>
      <c r="LK70" s="209">
        <v>0</v>
      </c>
      <c r="LL70" s="209">
        <v>0</v>
      </c>
      <c r="LM70" s="209">
        <v>0</v>
      </c>
      <c r="LN70" s="209">
        <v>0</v>
      </c>
      <c r="LO70" s="209">
        <v>0</v>
      </c>
      <c r="LP70" s="209">
        <v>0</v>
      </c>
      <c r="LQ70" s="211">
        <f t="shared" si="279"/>
        <v>3896.97</v>
      </c>
      <c r="LR70" s="65"/>
      <c r="LS70" s="245"/>
      <c r="LT70" s="65">
        <f t="shared" si="280"/>
        <v>387.49377027313221</v>
      </c>
      <c r="LU70" s="65">
        <f t="shared" si="281"/>
        <v>444.30306416718622</v>
      </c>
      <c r="LV70" s="65"/>
      <c r="LW70" s="65">
        <v>18.510000000000002</v>
      </c>
      <c r="LX70" s="65"/>
      <c r="LY70" s="65">
        <v>5</v>
      </c>
      <c r="LZ70" s="65">
        <f t="shared" si="316"/>
        <v>508.03738317757012</v>
      </c>
      <c r="MA70" s="65"/>
      <c r="MB70" s="64">
        <f t="shared" si="238"/>
        <v>1363.3442176178885</v>
      </c>
      <c r="MC70" s="66">
        <f t="shared" si="317"/>
        <v>593.54906542056074</v>
      </c>
      <c r="MD70" s="66"/>
      <c r="ME70" s="66">
        <f t="shared" si="282"/>
        <v>178.06471962616823</v>
      </c>
      <c r="MF70" s="67">
        <f t="shared" si="239"/>
        <v>771.61378504672894</v>
      </c>
      <c r="MG70" s="67">
        <f t="shared" si="240"/>
        <v>2134.9580026646172</v>
      </c>
      <c r="MH70" s="68">
        <f t="shared" si="241"/>
        <v>1762.0119973353826</v>
      </c>
      <c r="MI70" s="209">
        <v>11680.64</v>
      </c>
      <c r="MJ70" s="209">
        <v>5557.32</v>
      </c>
      <c r="MK70" s="209">
        <v>10895.63</v>
      </c>
      <c r="ML70" s="209">
        <v>15</v>
      </c>
      <c r="MM70" s="209">
        <v>0</v>
      </c>
      <c r="MN70" s="209">
        <v>0</v>
      </c>
      <c r="MO70" s="209">
        <v>0</v>
      </c>
      <c r="MP70" s="209">
        <v>0</v>
      </c>
      <c r="MQ70" s="209">
        <v>0</v>
      </c>
      <c r="MR70" s="209">
        <v>0</v>
      </c>
      <c r="MS70" s="209">
        <v>19311.939999999999</v>
      </c>
      <c r="MT70" s="178">
        <f t="shared" si="217"/>
        <v>8836.6499999999978</v>
      </c>
      <c r="MU70" s="210">
        <v>1539</v>
      </c>
      <c r="MV70" s="181" t="s">
        <v>276</v>
      </c>
      <c r="MW70" s="64">
        <f t="shared" si="204"/>
        <v>28148.589999999997</v>
      </c>
      <c r="MX70" s="209">
        <v>972.26</v>
      </c>
      <c r="MY70" s="209">
        <v>406.51</v>
      </c>
      <c r="MZ70" s="209">
        <v>695.5</v>
      </c>
      <c r="NA70" s="209">
        <v>0.63</v>
      </c>
      <c r="NB70" s="209">
        <v>0</v>
      </c>
      <c r="NC70" s="209">
        <v>0</v>
      </c>
      <c r="ND70" s="209">
        <v>0</v>
      </c>
      <c r="NE70" s="209">
        <v>0</v>
      </c>
      <c r="NF70" s="209">
        <v>0</v>
      </c>
      <c r="NG70" s="209">
        <v>0</v>
      </c>
      <c r="NH70" s="211">
        <f t="shared" si="283"/>
        <v>2074.9</v>
      </c>
      <c r="NI70" s="229"/>
      <c r="NJ70" s="238"/>
      <c r="NK70" s="65">
        <f t="shared" si="284"/>
        <v>0</v>
      </c>
      <c r="NL70" s="65">
        <f t="shared" si="285"/>
        <v>213.43211193964743</v>
      </c>
      <c r="NM70" s="65"/>
      <c r="NN70" s="65">
        <v>18.510000000000002</v>
      </c>
      <c r="NO70" s="65"/>
      <c r="NP70" s="65">
        <v>5</v>
      </c>
      <c r="NQ70" s="65">
        <f t="shared" si="318"/>
        <v>469.67889908256882</v>
      </c>
      <c r="NR70" s="65"/>
      <c r="NS70" s="64">
        <f t="shared" si="205"/>
        <v>706.62101102221618</v>
      </c>
      <c r="NT70" s="66">
        <f t="shared" si="286"/>
        <v>723.04816513761466</v>
      </c>
      <c r="NU70" s="66"/>
      <c r="NV70" s="66">
        <f t="shared" si="287"/>
        <v>216.9144495412844</v>
      </c>
      <c r="NW70" s="67">
        <f t="shared" si="242"/>
        <v>939.96261467889906</v>
      </c>
      <c r="NX70" s="67">
        <f t="shared" si="243"/>
        <v>1646.5836257011151</v>
      </c>
      <c r="NY70" s="68">
        <f t="shared" si="206"/>
        <v>428.31637429888497</v>
      </c>
      <c r="NZ70" s="209">
        <v>16648.150000000001</v>
      </c>
      <c r="OA70" s="209">
        <v>6599.5</v>
      </c>
      <c r="OB70" s="209">
        <v>13687.65</v>
      </c>
      <c r="OC70" s="209">
        <v>60</v>
      </c>
      <c r="OD70" s="209">
        <v>0</v>
      </c>
      <c r="OE70" s="209">
        <v>0</v>
      </c>
      <c r="OF70" s="209">
        <v>0</v>
      </c>
      <c r="OG70" s="209">
        <v>0</v>
      </c>
      <c r="OH70" s="209">
        <v>0</v>
      </c>
      <c r="OI70" s="209">
        <v>0</v>
      </c>
      <c r="OJ70" s="209">
        <v>25539.62</v>
      </c>
      <c r="OK70" s="178">
        <f t="shared" si="288"/>
        <v>11455.680000000004</v>
      </c>
      <c r="OL70" s="210">
        <v>1994</v>
      </c>
      <c r="OM70" s="181" t="s">
        <v>276</v>
      </c>
      <c r="ON70" s="64">
        <f t="shared" si="207"/>
        <v>36995.300000000003</v>
      </c>
      <c r="OO70" s="209">
        <v>1385.73</v>
      </c>
      <c r="OP70" s="209">
        <v>482.74</v>
      </c>
      <c r="OQ70" s="209">
        <v>874.47</v>
      </c>
      <c r="OR70" s="209">
        <v>2.52</v>
      </c>
      <c r="OS70" s="209">
        <v>0</v>
      </c>
      <c r="OT70" s="209">
        <v>0</v>
      </c>
      <c r="OU70" s="209">
        <v>0</v>
      </c>
      <c r="OV70" s="209">
        <v>0</v>
      </c>
      <c r="OW70" s="209">
        <v>0</v>
      </c>
      <c r="OX70" s="209">
        <v>0</v>
      </c>
      <c r="OY70" s="211">
        <v>2745.46</v>
      </c>
      <c r="OZ70" s="229"/>
      <c r="PA70" s="238"/>
      <c r="PB70" s="65">
        <f t="shared" si="289"/>
        <v>552.24986426921294</v>
      </c>
      <c r="PC70" s="65">
        <f t="shared" si="290"/>
        <v>335.89203434932563</v>
      </c>
      <c r="PD70" s="65"/>
      <c r="PE70" s="65">
        <v>18.510000000000002</v>
      </c>
      <c r="PF70" s="65">
        <f t="shared" si="291"/>
        <v>32.880000000000003</v>
      </c>
      <c r="PG70" s="65">
        <v>5</v>
      </c>
      <c r="PH70" s="65">
        <f t="shared" si="319"/>
        <v>495.2049090909091</v>
      </c>
      <c r="PI70" s="65"/>
      <c r="PJ70" s="64">
        <f t="shared" si="244"/>
        <v>1439.7368077094477</v>
      </c>
      <c r="PK70" s="66">
        <f t="shared" si="320"/>
        <v>643.25572727272731</v>
      </c>
      <c r="PL70" s="66"/>
      <c r="PM70" s="66">
        <f t="shared" si="292"/>
        <v>192.9767181818182</v>
      </c>
      <c r="PN70" s="67">
        <f t="shared" si="245"/>
        <v>836.23244545454554</v>
      </c>
      <c r="PO70" s="67">
        <f t="shared" si="246"/>
        <v>2275.969253163993</v>
      </c>
      <c r="PP70" s="68">
        <f t="shared" si="247"/>
        <v>469.49074683600702</v>
      </c>
      <c r="PQ70" s="209">
        <v>20047.66</v>
      </c>
      <c r="PR70" s="209">
        <v>8854.41</v>
      </c>
      <c r="PS70" s="209">
        <v>16541.43</v>
      </c>
      <c r="PT70" s="209">
        <v>15</v>
      </c>
      <c r="PU70" s="209">
        <v>0</v>
      </c>
      <c r="PV70" s="209">
        <v>0</v>
      </c>
      <c r="PW70" s="209">
        <v>0</v>
      </c>
      <c r="PX70" s="209">
        <v>0</v>
      </c>
      <c r="PY70" s="209">
        <v>0</v>
      </c>
      <c r="PZ70" s="209">
        <v>0</v>
      </c>
      <c r="QA70" s="209">
        <v>31784.22</v>
      </c>
      <c r="QB70" s="178">
        <f t="shared" si="208"/>
        <v>13674.279999999999</v>
      </c>
      <c r="QC70" s="210">
        <v>2291</v>
      </c>
      <c r="QD70" s="181" t="s">
        <v>276</v>
      </c>
      <c r="QE70" s="64">
        <f t="shared" si="209"/>
        <v>45458.5</v>
      </c>
      <c r="QF70" s="209">
        <v>1668.7</v>
      </c>
      <c r="QG70" s="209">
        <v>647.67999999999995</v>
      </c>
      <c r="QH70" s="209">
        <v>1056.78</v>
      </c>
      <c r="QI70" s="209">
        <v>0.63</v>
      </c>
      <c r="QJ70" s="209">
        <v>0</v>
      </c>
      <c r="QK70" s="209">
        <v>0</v>
      </c>
      <c r="QL70" s="209">
        <v>0</v>
      </c>
      <c r="QM70" s="209">
        <v>0</v>
      </c>
      <c r="QN70" s="209">
        <v>0</v>
      </c>
      <c r="QO70" s="209">
        <v>0</v>
      </c>
      <c r="QP70" s="211">
        <f t="shared" si="293"/>
        <v>3373.79</v>
      </c>
      <c r="QQ70" s="249"/>
      <c r="QR70" s="238"/>
      <c r="QS70" s="65">
        <f t="shared" si="294"/>
        <v>373.6236942379706</v>
      </c>
      <c r="QT70" s="65">
        <f t="shared" si="295"/>
        <v>249.52067103851394</v>
      </c>
      <c r="QU70" s="65"/>
      <c r="QV70" s="65">
        <v>18.510000000000002</v>
      </c>
      <c r="QW70" s="65">
        <f t="shared" si="296"/>
        <v>18.861818181818183</v>
      </c>
      <c r="QX70" s="65">
        <v>5</v>
      </c>
      <c r="QY70" s="65">
        <f t="shared" si="321"/>
        <v>428.14772727272725</v>
      </c>
      <c r="QZ70" s="65"/>
      <c r="RA70" s="64">
        <f t="shared" si="210"/>
        <v>1093.66391073103</v>
      </c>
      <c r="RB70" s="66">
        <f t="shared" si="297"/>
        <v>619.2640909090909</v>
      </c>
      <c r="RC70" s="66"/>
      <c r="RD70" s="66">
        <f t="shared" si="298"/>
        <v>185.77922727272727</v>
      </c>
      <c r="RE70" s="67">
        <f t="shared" si="248"/>
        <v>805.04331818181822</v>
      </c>
      <c r="RF70" s="67">
        <f t="shared" si="249"/>
        <v>1898.7072289128482</v>
      </c>
      <c r="RG70" s="68">
        <f t="shared" si="250"/>
        <v>1475.0827710871517</v>
      </c>
      <c r="RH70" s="205">
        <v>20314.86</v>
      </c>
      <c r="RI70" s="205">
        <v>7740.6</v>
      </c>
      <c r="RJ70" s="205">
        <v>14262.88</v>
      </c>
      <c r="RK70" s="205">
        <v>95</v>
      </c>
      <c r="RL70" s="205">
        <v>0</v>
      </c>
      <c r="RM70" s="205">
        <v>0</v>
      </c>
      <c r="RN70" s="205">
        <v>0</v>
      </c>
      <c r="RO70" s="205">
        <v>0</v>
      </c>
      <c r="RP70" s="205">
        <v>0</v>
      </c>
      <c r="RQ70" s="205">
        <v>0</v>
      </c>
      <c r="RR70" s="205">
        <v>29629.26</v>
      </c>
      <c r="RS70" s="178">
        <f t="shared" si="211"/>
        <v>12784.079999999998</v>
      </c>
      <c r="RT70" s="206">
        <v>2118</v>
      </c>
      <c r="RU70" s="181" t="s">
        <v>276</v>
      </c>
      <c r="RV70" s="64">
        <f t="shared" si="212"/>
        <v>42413.34</v>
      </c>
      <c r="RW70" s="209">
        <v>1690.96</v>
      </c>
      <c r="RX70" s="209">
        <v>566.21</v>
      </c>
      <c r="RY70" s="209">
        <v>911.22</v>
      </c>
      <c r="RZ70" s="209">
        <v>4</v>
      </c>
      <c r="SA70" s="209">
        <v>0</v>
      </c>
      <c r="SB70" s="209">
        <v>0</v>
      </c>
      <c r="SC70" s="209">
        <v>0</v>
      </c>
      <c r="SD70" s="209">
        <v>0</v>
      </c>
      <c r="SE70" s="209">
        <v>0</v>
      </c>
      <c r="SF70" s="209">
        <v>0</v>
      </c>
      <c r="SG70" s="211">
        <v>3172.39</v>
      </c>
      <c r="SH70" s="249"/>
      <c r="SI70" s="238"/>
      <c r="SJ70" s="65">
        <f t="shared" si="299"/>
        <v>291.16395426081567</v>
      </c>
      <c r="SK70" s="65">
        <f t="shared" si="300"/>
        <v>275.56429749049141</v>
      </c>
      <c r="SL70" s="65"/>
      <c r="SM70" s="65">
        <v>18.510000000000002</v>
      </c>
      <c r="SN70" s="65">
        <f t="shared" si="301"/>
        <v>495.92920353982299</v>
      </c>
      <c r="SO70" s="65">
        <v>5</v>
      </c>
      <c r="SP70" s="65">
        <f t="shared" si="322"/>
        <v>428.52876106194691</v>
      </c>
      <c r="SQ70" s="65"/>
      <c r="SR70" s="64">
        <f>SUM(SH70:SQ70)</f>
        <v>1514.6962163530768</v>
      </c>
      <c r="SS70" s="66">
        <f t="shared" si="323"/>
        <v>596.28469026548669</v>
      </c>
      <c r="ST70" s="66"/>
      <c r="SU70" s="66">
        <f t="shared" si="302"/>
        <v>178.885407079646</v>
      </c>
      <c r="SV70" s="67">
        <f>SUM(SS70:SU70)</f>
        <v>775.17009734513272</v>
      </c>
      <c r="SW70" s="67">
        <f t="shared" si="251"/>
        <v>2289.8663136982095</v>
      </c>
      <c r="SX70" s="68">
        <f t="shared" si="252"/>
        <v>882.52368630179035</v>
      </c>
      <c r="SY70" s="64">
        <f t="shared" si="303"/>
        <v>490181.9800000001</v>
      </c>
      <c r="SZ70" s="211">
        <f t="shared" si="304"/>
        <v>35779.97</v>
      </c>
      <c r="TA70" s="67">
        <f t="shared" si="305"/>
        <v>24870.312534967441</v>
      </c>
      <c r="TB70" s="68">
        <f t="shared" si="306"/>
        <v>10909.65746503256</v>
      </c>
      <c r="TC70" s="264"/>
      <c r="TD70" s="265"/>
      <c r="TE70" s="265"/>
    </row>
    <row r="71" spans="1:527">
      <c r="A71" s="173" t="s">
        <v>201</v>
      </c>
      <c r="B71" s="175" t="s">
        <v>202</v>
      </c>
      <c r="C71" s="181" t="s">
        <v>277</v>
      </c>
      <c r="D71" s="176">
        <v>5339.62</v>
      </c>
      <c r="E71" s="176">
        <v>4200.5</v>
      </c>
      <c r="F71" s="176">
        <v>0</v>
      </c>
      <c r="G71" s="176">
        <v>0</v>
      </c>
      <c r="H71" s="176">
        <v>0</v>
      </c>
      <c r="I71" s="176">
        <v>911.65</v>
      </c>
      <c r="J71" s="176">
        <v>0</v>
      </c>
      <c r="K71" s="176">
        <v>0</v>
      </c>
      <c r="L71" s="176">
        <v>0</v>
      </c>
      <c r="M71" s="176">
        <v>0</v>
      </c>
      <c r="N71" s="178">
        <v>7900.86</v>
      </c>
      <c r="O71" s="178">
        <f t="shared" si="161"/>
        <v>2550.9099999999989</v>
      </c>
      <c r="P71" s="181">
        <v>545</v>
      </c>
      <c r="Q71" s="64">
        <f t="shared" si="220"/>
        <v>10451.769999999999</v>
      </c>
      <c r="R71" s="178">
        <v>444.47</v>
      </c>
      <c r="S71" s="178">
        <v>307.26</v>
      </c>
      <c r="T71" s="178">
        <v>0</v>
      </c>
      <c r="U71" s="178">
        <v>0</v>
      </c>
      <c r="V71" s="178">
        <v>0</v>
      </c>
      <c r="W71" s="178">
        <v>59.21</v>
      </c>
      <c r="X71" s="178">
        <v>0</v>
      </c>
      <c r="Y71" s="178">
        <v>0</v>
      </c>
      <c r="Z71" s="178">
        <v>0</v>
      </c>
      <c r="AA71" s="178">
        <v>0</v>
      </c>
      <c r="AB71" s="64">
        <f t="shared" si="50"/>
        <v>810.94</v>
      </c>
      <c r="AC71" s="65"/>
      <c r="AD71" s="219"/>
      <c r="AE71" s="65">
        <f t="shared" si="253"/>
        <v>85.90445429395146</v>
      </c>
      <c r="AF71" s="65">
        <f t="shared" si="221"/>
        <v>68.399629093261524</v>
      </c>
      <c r="AG71" s="65"/>
      <c r="AH71" s="65"/>
      <c r="AI71" s="65"/>
      <c r="AJ71" s="65">
        <v>5</v>
      </c>
      <c r="AK71" s="65">
        <f t="shared" si="178"/>
        <v>411.38684210526316</v>
      </c>
      <c r="AL71" s="65"/>
      <c r="AM71" s="64">
        <f t="shared" si="222"/>
        <v>570.69092549247614</v>
      </c>
      <c r="AN71" s="66">
        <f t="shared" si="179"/>
        <v>645.10084210526315</v>
      </c>
      <c r="AO71" s="66"/>
      <c r="AP71" s="66">
        <f t="shared" si="254"/>
        <v>193.53025263157895</v>
      </c>
      <c r="AQ71" s="67">
        <f t="shared" si="223"/>
        <v>838.6310947368421</v>
      </c>
      <c r="AR71" s="67">
        <f t="shared" si="224"/>
        <v>1409.3220202293182</v>
      </c>
      <c r="AS71" s="68">
        <f t="shared" si="225"/>
        <v>-598.38202022931819</v>
      </c>
      <c r="AT71" s="205">
        <v>6815.79</v>
      </c>
      <c r="AU71" s="205">
        <v>4850.0200000000004</v>
      </c>
      <c r="AV71" s="205">
        <v>0</v>
      </c>
      <c r="AW71" s="205">
        <v>0</v>
      </c>
      <c r="AX71" s="207">
        <v>0</v>
      </c>
      <c r="AY71" s="207">
        <v>763.2</v>
      </c>
      <c r="AZ71" s="207">
        <v>0</v>
      </c>
      <c r="BA71" s="207">
        <v>0</v>
      </c>
      <c r="BB71" s="207">
        <v>0</v>
      </c>
      <c r="BC71" s="207">
        <v>0</v>
      </c>
      <c r="BD71" s="209">
        <v>8842.61</v>
      </c>
      <c r="BE71" s="178">
        <f t="shared" si="162"/>
        <v>3586.4000000000015</v>
      </c>
      <c r="BF71" s="208">
        <v>614</v>
      </c>
      <c r="BG71" s="181" t="s">
        <v>277</v>
      </c>
      <c r="BH71" s="64">
        <f t="shared" si="56"/>
        <v>12429.010000000002</v>
      </c>
      <c r="BI71" s="205">
        <v>567.35</v>
      </c>
      <c r="BJ71" s="205">
        <v>354.77</v>
      </c>
      <c r="BK71" s="205">
        <v>0</v>
      </c>
      <c r="BL71" s="205">
        <v>0</v>
      </c>
      <c r="BM71" s="205">
        <v>0</v>
      </c>
      <c r="BN71" s="205">
        <v>49.57</v>
      </c>
      <c r="BO71" s="205">
        <v>0</v>
      </c>
      <c r="BP71" s="205">
        <v>0</v>
      </c>
      <c r="BQ71" s="205">
        <v>0</v>
      </c>
      <c r="BR71" s="205">
        <v>0</v>
      </c>
      <c r="BS71" s="64">
        <f t="shared" si="57"/>
        <v>971.69</v>
      </c>
      <c r="BT71" s="65"/>
      <c r="BU71" s="219"/>
      <c r="BV71" s="65">
        <f t="shared" si="255"/>
        <v>96.98322837894554</v>
      </c>
      <c r="BW71" s="65">
        <f t="shared" si="256"/>
        <v>81.109886018404367</v>
      </c>
      <c r="BX71" s="65"/>
      <c r="BY71" s="65"/>
      <c r="BZ71" s="65"/>
      <c r="CA71" s="65">
        <v>5</v>
      </c>
      <c r="CB71" s="65">
        <f t="shared" si="180"/>
        <v>391.015625</v>
      </c>
      <c r="CC71" s="65"/>
      <c r="CD71" s="64">
        <f t="shared" si="226"/>
        <v>574.10873939734984</v>
      </c>
      <c r="CE71" s="66">
        <f t="shared" si="257"/>
        <v>665.21208333333334</v>
      </c>
      <c r="CF71" s="66"/>
      <c r="CG71" s="66">
        <f t="shared" si="258"/>
        <v>199.563625</v>
      </c>
      <c r="CH71" s="67"/>
      <c r="CI71" s="67">
        <f t="shared" si="227"/>
        <v>574.10873939734984</v>
      </c>
      <c r="CJ71" s="68">
        <f t="shared" si="228"/>
        <v>397.58126060265022</v>
      </c>
      <c r="CK71" s="209">
        <v>6476.05</v>
      </c>
      <c r="CL71" s="209">
        <v>6671.87</v>
      </c>
      <c r="CM71" s="209">
        <v>0</v>
      </c>
      <c r="CN71" s="209">
        <v>0</v>
      </c>
      <c r="CO71" s="209">
        <v>0</v>
      </c>
      <c r="CP71" s="209">
        <v>1048.3499999999999</v>
      </c>
      <c r="CQ71" s="209">
        <v>0</v>
      </c>
      <c r="CR71" s="209">
        <v>0</v>
      </c>
      <c r="CS71" s="209">
        <v>0</v>
      </c>
      <c r="CT71" s="207">
        <v>0</v>
      </c>
      <c r="CU71" s="209">
        <v>10153.74</v>
      </c>
      <c r="CV71" s="178">
        <f t="shared" si="181"/>
        <v>4042.5300000000007</v>
      </c>
      <c r="CW71" s="210">
        <v>834</v>
      </c>
      <c r="CX71" s="181" t="s">
        <v>277</v>
      </c>
      <c r="CY71" s="64">
        <f t="shared" si="182"/>
        <v>14196.27</v>
      </c>
      <c r="CZ71" s="209">
        <v>539.07000000000005</v>
      </c>
      <c r="DA71" s="209">
        <v>488.03</v>
      </c>
      <c r="DB71" s="209">
        <v>0</v>
      </c>
      <c r="DC71" s="209">
        <v>0</v>
      </c>
      <c r="DD71" s="209">
        <v>0</v>
      </c>
      <c r="DE71" s="209">
        <v>68.09</v>
      </c>
      <c r="DF71" s="209">
        <v>0</v>
      </c>
      <c r="DG71" s="209">
        <v>0</v>
      </c>
      <c r="DH71" s="209">
        <v>0</v>
      </c>
      <c r="DI71" s="209">
        <v>0</v>
      </c>
      <c r="DJ71" s="211">
        <f t="shared" si="215"/>
        <v>1095.1899999999998</v>
      </c>
      <c r="DK71" s="65"/>
      <c r="DL71" s="65"/>
      <c r="DM71" s="65">
        <f t="shared" si="259"/>
        <v>110.38534443594632</v>
      </c>
      <c r="DN71" s="65">
        <f t="shared" si="260"/>
        <v>114.99524487438707</v>
      </c>
      <c r="DO71" s="65"/>
      <c r="DP71" s="65"/>
      <c r="DQ71" s="65"/>
      <c r="DR71" s="65">
        <v>5</v>
      </c>
      <c r="DS71" s="65">
        <f t="shared" si="216"/>
        <v>428.469696969697</v>
      </c>
      <c r="DT71" s="65"/>
      <c r="DU71" s="64">
        <f t="shared" si="229"/>
        <v>658.85028628003033</v>
      </c>
      <c r="DV71" s="66">
        <f t="shared" si="307"/>
        <v>596.35070707070713</v>
      </c>
      <c r="DW71" s="66"/>
      <c r="DX71" s="66">
        <f t="shared" si="261"/>
        <v>178.90521212121214</v>
      </c>
      <c r="DY71" s="67">
        <f t="shared" si="230"/>
        <v>775.25591919191925</v>
      </c>
      <c r="DZ71" s="67">
        <f t="shared" si="231"/>
        <v>1434.1062054719496</v>
      </c>
      <c r="EA71" s="68">
        <f t="shared" si="183"/>
        <v>-338.91620547194975</v>
      </c>
      <c r="EB71" s="209">
        <v>8911.4699999999993</v>
      </c>
      <c r="EC71" s="209">
        <v>6753.82</v>
      </c>
      <c r="ED71" s="209">
        <v>0</v>
      </c>
      <c r="EE71" s="209">
        <v>0</v>
      </c>
      <c r="EF71" s="209">
        <v>0</v>
      </c>
      <c r="EG71" s="209">
        <v>1404.55</v>
      </c>
      <c r="EH71" s="209">
        <v>0</v>
      </c>
      <c r="EI71" s="209">
        <v>0</v>
      </c>
      <c r="EJ71" s="209">
        <v>0</v>
      </c>
      <c r="EK71" s="209">
        <v>0</v>
      </c>
      <c r="EL71" s="209">
        <v>11476.99</v>
      </c>
      <c r="EM71" s="178">
        <f t="shared" si="184"/>
        <v>5592.85</v>
      </c>
      <c r="EN71" s="210">
        <v>883</v>
      </c>
      <c r="EO71" s="181" t="s">
        <v>277</v>
      </c>
      <c r="EP71" s="212">
        <f t="shared" si="262"/>
        <v>17069.84</v>
      </c>
      <c r="EQ71" s="209">
        <v>741.78</v>
      </c>
      <c r="ER71" s="209">
        <v>494.03</v>
      </c>
      <c r="ES71" s="209">
        <v>0</v>
      </c>
      <c r="ET71" s="209">
        <v>0</v>
      </c>
      <c r="EU71" s="209">
        <v>0</v>
      </c>
      <c r="EV71" s="209">
        <v>91.23</v>
      </c>
      <c r="EW71" s="209">
        <v>0</v>
      </c>
      <c r="EX71" s="209">
        <v>0</v>
      </c>
      <c r="EY71" s="209">
        <v>0</v>
      </c>
      <c r="EZ71" s="209">
        <v>0</v>
      </c>
      <c r="FA71" s="64">
        <f t="shared" si="185"/>
        <v>1327.04</v>
      </c>
      <c r="FB71" s="65"/>
      <c r="FC71" s="65"/>
      <c r="FD71" s="65">
        <f t="shared" si="263"/>
        <v>128.10674628912528</v>
      </c>
      <c r="FE71" s="65">
        <f t="shared" si="264"/>
        <v>145.28122851413102</v>
      </c>
      <c r="FF71" s="65">
        <v>1279.4567857142858</v>
      </c>
      <c r="FG71" s="65"/>
      <c r="FH71" s="65">
        <f t="shared" si="265"/>
        <v>140.93333333333334</v>
      </c>
      <c r="FI71" s="65">
        <v>5</v>
      </c>
      <c r="FJ71" s="65">
        <f t="shared" si="308"/>
        <v>424.68019607843132</v>
      </c>
      <c r="FK71" s="65"/>
      <c r="FL71" s="64">
        <f t="shared" si="232"/>
        <v>2123.4582899293068</v>
      </c>
      <c r="FM71" s="66">
        <f t="shared" si="309"/>
        <v>664.41901960784321</v>
      </c>
      <c r="FN71" s="66"/>
      <c r="FO71" s="66">
        <f t="shared" si="266"/>
        <v>199.32570588235296</v>
      </c>
      <c r="FP71" s="67"/>
      <c r="FQ71" s="67">
        <f t="shared" si="187"/>
        <v>2123.4582899293068</v>
      </c>
      <c r="FR71" s="68">
        <f t="shared" si="188"/>
        <v>-796.41828992930687</v>
      </c>
      <c r="FS71" s="209">
        <v>5429.75</v>
      </c>
      <c r="FT71" s="209">
        <v>7648.32</v>
      </c>
      <c r="FU71" s="209">
        <v>0</v>
      </c>
      <c r="FV71" s="209">
        <v>0</v>
      </c>
      <c r="FW71" s="209">
        <v>0</v>
      </c>
      <c r="FX71" s="209">
        <v>1290.1500000000001</v>
      </c>
      <c r="FY71" s="209">
        <v>0</v>
      </c>
      <c r="FZ71" s="209">
        <v>0</v>
      </c>
      <c r="GA71" s="209">
        <v>0</v>
      </c>
      <c r="GB71" s="209">
        <v>0</v>
      </c>
      <c r="GC71" s="209">
        <v>10733.87</v>
      </c>
      <c r="GD71" s="178">
        <f t="shared" si="189"/>
        <v>3634.3499999999985</v>
      </c>
      <c r="GE71" s="210">
        <v>824</v>
      </c>
      <c r="GF71" s="181" t="s">
        <v>277</v>
      </c>
      <c r="GG71" s="64">
        <f t="shared" si="190"/>
        <v>14368.22</v>
      </c>
      <c r="GH71" s="209">
        <v>451.97</v>
      </c>
      <c r="GI71" s="209">
        <v>559.46</v>
      </c>
      <c r="GJ71" s="209">
        <v>0</v>
      </c>
      <c r="GK71" s="209">
        <v>0</v>
      </c>
      <c r="GL71" s="209">
        <v>0</v>
      </c>
      <c r="GM71" s="209">
        <v>83.8</v>
      </c>
      <c r="GN71" s="209">
        <v>0</v>
      </c>
      <c r="GO71" s="209">
        <v>0</v>
      </c>
      <c r="GP71" s="209">
        <v>0</v>
      </c>
      <c r="GQ71" s="209">
        <v>0</v>
      </c>
      <c r="GR71" s="211">
        <f t="shared" si="267"/>
        <v>1095.23</v>
      </c>
      <c r="GS71" s="65"/>
      <c r="GT71" s="219"/>
      <c r="GU71" s="65">
        <f t="shared" si="268"/>
        <v>118.9446390019875</v>
      </c>
      <c r="GV71" s="65">
        <f t="shared" si="269"/>
        <v>107.1119487011957</v>
      </c>
      <c r="GW71" s="65">
        <v>1279.4567857142858</v>
      </c>
      <c r="GX71" s="65"/>
      <c r="GY71" s="65">
        <f t="shared" si="270"/>
        <v>184.90588235294118</v>
      </c>
      <c r="GZ71" s="65">
        <v>5</v>
      </c>
      <c r="HA71" s="65">
        <f t="shared" si="310"/>
        <v>358.47794117647061</v>
      </c>
      <c r="HB71" s="65"/>
      <c r="HC71" s="64">
        <f t="shared" si="191"/>
        <v>2053.8971969468807</v>
      </c>
      <c r="HD71" s="66">
        <f t="shared" si="311"/>
        <v>866.92019607843133</v>
      </c>
      <c r="HE71" s="66"/>
      <c r="HF71" s="66">
        <f t="shared" si="271"/>
        <v>260.07605882352937</v>
      </c>
      <c r="HG71" s="67">
        <f t="shared" si="233"/>
        <v>1126.9962549019606</v>
      </c>
      <c r="HH71" s="67">
        <f t="shared" si="234"/>
        <v>3180.8934518488413</v>
      </c>
      <c r="HI71" s="68">
        <f t="shared" si="192"/>
        <v>-2085.6634518488413</v>
      </c>
      <c r="HJ71" s="205">
        <v>7110.88</v>
      </c>
      <c r="HK71" s="205">
        <v>9155.16</v>
      </c>
      <c r="HL71" s="205">
        <v>0</v>
      </c>
      <c r="HM71" s="205">
        <v>0</v>
      </c>
      <c r="HN71" s="205">
        <v>0</v>
      </c>
      <c r="HO71" s="205">
        <v>1252.75</v>
      </c>
      <c r="HP71" s="205">
        <v>0</v>
      </c>
      <c r="HQ71" s="205">
        <v>0</v>
      </c>
      <c r="HR71" s="205">
        <v>0</v>
      </c>
      <c r="HS71" s="205">
        <v>0</v>
      </c>
      <c r="HT71" s="205">
        <v>10819.83</v>
      </c>
      <c r="HU71" s="178">
        <f t="shared" si="193"/>
        <v>6698.9600000000009</v>
      </c>
      <c r="HV71" s="206">
        <v>868</v>
      </c>
      <c r="HW71" s="181" t="s">
        <v>277</v>
      </c>
      <c r="HX71" s="64">
        <f t="shared" si="194"/>
        <v>17518.79</v>
      </c>
      <c r="HY71" s="205">
        <v>591.91</v>
      </c>
      <c r="HZ71" s="205">
        <v>669.68</v>
      </c>
      <c r="IA71" s="205">
        <v>0</v>
      </c>
      <c r="IB71" s="205">
        <v>0</v>
      </c>
      <c r="IC71" s="205">
        <v>0</v>
      </c>
      <c r="ID71" s="205">
        <v>81.37</v>
      </c>
      <c r="IE71" s="205">
        <v>0</v>
      </c>
      <c r="IF71" s="205">
        <v>0</v>
      </c>
      <c r="IG71" s="205">
        <v>0</v>
      </c>
      <c r="IH71" s="205">
        <v>0</v>
      </c>
      <c r="II71" s="214">
        <v>1342.96</v>
      </c>
      <c r="IJ71" s="65"/>
      <c r="IK71" s="219"/>
      <c r="IL71" s="65">
        <f t="shared" si="272"/>
        <v>119.85619975506748</v>
      </c>
      <c r="IM71" s="65">
        <f t="shared" si="273"/>
        <v>203.0301967296285</v>
      </c>
      <c r="IN71" s="65">
        <v>1279.4567857142858</v>
      </c>
      <c r="IO71" s="65"/>
      <c r="IP71" s="65">
        <f t="shared" si="274"/>
        <v>232.05714285714285</v>
      </c>
      <c r="IQ71" s="65">
        <v>5</v>
      </c>
      <c r="IR71" s="65">
        <f t="shared" si="312"/>
        <v>445.62857142857143</v>
      </c>
      <c r="IS71" s="65"/>
      <c r="IT71" s="64">
        <f t="shared" si="195"/>
        <v>2285.0288964846964</v>
      </c>
      <c r="IU71" s="66">
        <f t="shared" si="313"/>
        <v>538.79476190476191</v>
      </c>
      <c r="IV71" s="66"/>
      <c r="IW71" s="66">
        <f t="shared" si="275"/>
        <v>161.63842857142856</v>
      </c>
      <c r="IX71" s="67">
        <f t="shared" si="196"/>
        <v>700.43319047619048</v>
      </c>
      <c r="IY71" s="67">
        <f t="shared" si="235"/>
        <v>2985.4620869608871</v>
      </c>
      <c r="IZ71" s="68">
        <f t="shared" si="197"/>
        <v>-1642.502086960887</v>
      </c>
      <c r="JA71" s="209">
        <v>6449.95</v>
      </c>
      <c r="JB71" s="209">
        <v>10664.86</v>
      </c>
      <c r="JC71" s="209">
        <v>0</v>
      </c>
      <c r="JD71" s="209">
        <v>0</v>
      </c>
      <c r="JE71" s="209">
        <v>0</v>
      </c>
      <c r="JF71" s="209">
        <v>2568.5</v>
      </c>
      <c r="JG71" s="209">
        <v>0</v>
      </c>
      <c r="JH71" s="209">
        <v>0</v>
      </c>
      <c r="JI71" s="209">
        <v>0</v>
      </c>
      <c r="JJ71" s="209">
        <v>0</v>
      </c>
      <c r="JK71" s="209">
        <v>14089.08</v>
      </c>
      <c r="JL71" s="178">
        <f t="shared" si="198"/>
        <v>5594.2300000000014</v>
      </c>
      <c r="JM71" s="210">
        <v>980</v>
      </c>
      <c r="JN71" s="181" t="s">
        <v>277</v>
      </c>
      <c r="JO71" s="64">
        <f t="shared" si="199"/>
        <v>19683.310000000001</v>
      </c>
      <c r="JP71" s="209">
        <v>536.91</v>
      </c>
      <c r="JQ71" s="209">
        <v>780.11</v>
      </c>
      <c r="JR71" s="209">
        <v>0</v>
      </c>
      <c r="JS71" s="209">
        <v>0</v>
      </c>
      <c r="JT71" s="209">
        <v>0</v>
      </c>
      <c r="JU71" s="209">
        <v>166.83</v>
      </c>
      <c r="JV71" s="209">
        <v>0</v>
      </c>
      <c r="JW71" s="209">
        <v>0</v>
      </c>
      <c r="JX71" s="209">
        <v>0</v>
      </c>
      <c r="JY71" s="209">
        <v>0</v>
      </c>
      <c r="JZ71" s="211">
        <v>1483.85</v>
      </c>
      <c r="KA71" s="65"/>
      <c r="KB71" s="219"/>
      <c r="KC71" s="65">
        <f t="shared" si="276"/>
        <v>284.18643285412122</v>
      </c>
      <c r="KD71" s="65">
        <f t="shared" si="277"/>
        <v>188.36650095667338</v>
      </c>
      <c r="KE71" s="65">
        <v>1279.4567857142858</v>
      </c>
      <c r="KF71" s="65"/>
      <c r="KG71" s="65"/>
      <c r="KH71" s="65">
        <v>5</v>
      </c>
      <c r="KI71" s="65">
        <f t="shared" si="314"/>
        <v>543.39953271028037</v>
      </c>
      <c r="KJ71" s="65"/>
      <c r="KK71" s="64">
        <f t="shared" si="200"/>
        <v>2300.4092522353608</v>
      </c>
      <c r="KL71" s="66">
        <f t="shared" si="315"/>
        <v>497.32093457943921</v>
      </c>
      <c r="KM71" s="66"/>
      <c r="KN71" s="66">
        <f t="shared" si="278"/>
        <v>149.19628037383177</v>
      </c>
      <c r="KO71" s="67">
        <f t="shared" si="236"/>
        <v>646.51721495327092</v>
      </c>
      <c r="KP71" s="67">
        <f t="shared" si="237"/>
        <v>2946.9264671886317</v>
      </c>
      <c r="KQ71" s="68">
        <f t="shared" si="201"/>
        <v>-1463.0764671886318</v>
      </c>
      <c r="KR71" s="209">
        <v>6402.88</v>
      </c>
      <c r="KS71" s="209">
        <v>11043.02</v>
      </c>
      <c r="KT71" s="209">
        <v>0</v>
      </c>
      <c r="KU71" s="209">
        <v>0</v>
      </c>
      <c r="KV71" s="209">
        <v>0</v>
      </c>
      <c r="KW71" s="209">
        <v>3958.9</v>
      </c>
      <c r="KX71" s="209">
        <v>0</v>
      </c>
      <c r="KY71" s="209">
        <v>0</v>
      </c>
      <c r="KZ71" s="209">
        <v>0</v>
      </c>
      <c r="LA71" s="209">
        <v>0</v>
      </c>
      <c r="LB71" s="209">
        <v>15009.49</v>
      </c>
      <c r="LC71" s="178">
        <f t="shared" si="202"/>
        <v>6395.3100000000031</v>
      </c>
      <c r="LD71" s="210">
        <v>1153</v>
      </c>
      <c r="LE71" s="181" t="s">
        <v>277</v>
      </c>
      <c r="LF71" s="64">
        <f t="shared" si="203"/>
        <v>21404.800000000003</v>
      </c>
      <c r="LG71" s="209">
        <v>532.99</v>
      </c>
      <c r="LH71" s="209">
        <v>807.78</v>
      </c>
      <c r="LI71" s="209">
        <v>0</v>
      </c>
      <c r="LJ71" s="209">
        <v>0</v>
      </c>
      <c r="LK71" s="209">
        <v>0</v>
      </c>
      <c r="LL71" s="209">
        <v>257.14</v>
      </c>
      <c r="LM71" s="209">
        <v>0</v>
      </c>
      <c r="LN71" s="209">
        <v>0</v>
      </c>
      <c r="LO71" s="209">
        <v>0</v>
      </c>
      <c r="LP71" s="209">
        <v>0</v>
      </c>
      <c r="LQ71" s="211">
        <f t="shared" si="279"/>
        <v>1597.9099999999999</v>
      </c>
      <c r="LR71" s="65"/>
      <c r="LS71" s="245"/>
      <c r="LT71" s="65">
        <f t="shared" si="280"/>
        <v>153.0236701781499</v>
      </c>
      <c r="LU71" s="65">
        <f t="shared" si="281"/>
        <v>190.40207387025441</v>
      </c>
      <c r="LV71" s="65">
        <v>1279.4567857142858</v>
      </c>
      <c r="LW71" s="65"/>
      <c r="LX71" s="65"/>
      <c r="LY71" s="65">
        <v>5</v>
      </c>
      <c r="LZ71" s="65">
        <f t="shared" si="316"/>
        <v>508.03738317757012</v>
      </c>
      <c r="MA71" s="65"/>
      <c r="MB71" s="64">
        <f t="shared" si="238"/>
        <v>2135.9199129402605</v>
      </c>
      <c r="MC71" s="66">
        <f t="shared" si="317"/>
        <v>593.54906542056074</v>
      </c>
      <c r="MD71" s="66"/>
      <c r="ME71" s="66">
        <f t="shared" si="282"/>
        <v>178.06471962616823</v>
      </c>
      <c r="MF71" s="67">
        <f t="shared" si="239"/>
        <v>771.61378504672894</v>
      </c>
      <c r="MG71" s="67">
        <f t="shared" si="240"/>
        <v>2907.5336979869894</v>
      </c>
      <c r="MH71" s="68">
        <f t="shared" si="241"/>
        <v>-1309.6236979869896</v>
      </c>
      <c r="MI71" s="209">
        <v>4120.26</v>
      </c>
      <c r="MJ71" s="209">
        <v>5923.15</v>
      </c>
      <c r="MK71" s="209">
        <v>0</v>
      </c>
      <c r="ML71" s="209">
        <v>0</v>
      </c>
      <c r="MM71" s="209">
        <v>0</v>
      </c>
      <c r="MN71" s="209">
        <v>1377.7</v>
      </c>
      <c r="MO71" s="209">
        <v>0</v>
      </c>
      <c r="MP71" s="209">
        <v>0</v>
      </c>
      <c r="MQ71" s="209">
        <v>0</v>
      </c>
      <c r="MR71" s="209">
        <v>0</v>
      </c>
      <c r="MS71" s="209">
        <v>7893.57</v>
      </c>
      <c r="MT71" s="178">
        <f t="shared" si="217"/>
        <v>3527.5400000000009</v>
      </c>
      <c r="MU71" s="210">
        <v>606</v>
      </c>
      <c r="MV71" s="181" t="s">
        <v>277</v>
      </c>
      <c r="MW71" s="64">
        <f t="shared" si="204"/>
        <v>11421.11</v>
      </c>
      <c r="MX71" s="209">
        <v>342.97</v>
      </c>
      <c r="MY71" s="209">
        <v>433.27</v>
      </c>
      <c r="MZ71" s="209">
        <v>0</v>
      </c>
      <c r="NA71" s="209">
        <v>0</v>
      </c>
      <c r="NB71" s="209">
        <v>0</v>
      </c>
      <c r="NC71" s="209">
        <v>89.48</v>
      </c>
      <c r="ND71" s="209">
        <v>0</v>
      </c>
      <c r="NE71" s="209">
        <v>0</v>
      </c>
      <c r="NF71" s="209">
        <v>0</v>
      </c>
      <c r="NG71" s="209">
        <v>0</v>
      </c>
      <c r="NH71" s="211">
        <f t="shared" si="283"/>
        <v>865.72</v>
      </c>
      <c r="NI71" s="229"/>
      <c r="NJ71" s="238"/>
      <c r="NK71" s="65">
        <f t="shared" si="284"/>
        <v>0</v>
      </c>
      <c r="NL71" s="65">
        <f t="shared" si="285"/>
        <v>85.200875009373945</v>
      </c>
      <c r="NM71" s="65">
        <v>1279.4567857142858</v>
      </c>
      <c r="NN71" s="65"/>
      <c r="NO71" s="65"/>
      <c r="NP71" s="65">
        <v>5</v>
      </c>
      <c r="NQ71" s="65">
        <f t="shared" si="318"/>
        <v>469.67889908256882</v>
      </c>
      <c r="NR71" s="65"/>
      <c r="NS71" s="64">
        <f t="shared" si="205"/>
        <v>1839.3365598062287</v>
      </c>
      <c r="NT71" s="66">
        <f t="shared" si="286"/>
        <v>723.04816513761466</v>
      </c>
      <c r="NU71" s="66"/>
      <c r="NV71" s="66">
        <f t="shared" si="287"/>
        <v>216.9144495412844</v>
      </c>
      <c r="NW71" s="67">
        <f t="shared" si="242"/>
        <v>939.96261467889906</v>
      </c>
      <c r="NX71" s="67">
        <f t="shared" si="243"/>
        <v>2779.2991744851279</v>
      </c>
      <c r="NY71" s="68">
        <f t="shared" si="206"/>
        <v>-1913.5791744851279</v>
      </c>
      <c r="NZ71" s="209">
        <v>6380.65</v>
      </c>
      <c r="OA71" s="209">
        <v>5983.43</v>
      </c>
      <c r="OB71" s="209">
        <v>0</v>
      </c>
      <c r="OC71" s="209">
        <v>0</v>
      </c>
      <c r="OD71" s="209">
        <v>0</v>
      </c>
      <c r="OE71" s="209">
        <v>1045.3</v>
      </c>
      <c r="OF71" s="209">
        <v>0</v>
      </c>
      <c r="OG71" s="209">
        <v>0</v>
      </c>
      <c r="OH71" s="209">
        <v>0</v>
      </c>
      <c r="OI71" s="209">
        <v>0</v>
      </c>
      <c r="OJ71" s="209">
        <v>8842.75</v>
      </c>
      <c r="OK71" s="178">
        <f t="shared" si="288"/>
        <v>4566.6299999999992</v>
      </c>
      <c r="OL71" s="210">
        <v>603</v>
      </c>
      <c r="OM71" s="181" t="s">
        <v>277</v>
      </c>
      <c r="ON71" s="64">
        <f t="shared" si="207"/>
        <v>13409.38</v>
      </c>
      <c r="OO71" s="209">
        <v>531.13</v>
      </c>
      <c r="OP71" s="209">
        <v>437.68</v>
      </c>
      <c r="OQ71" s="209">
        <v>0</v>
      </c>
      <c r="OR71" s="209">
        <v>0</v>
      </c>
      <c r="OS71" s="209">
        <v>0</v>
      </c>
      <c r="OT71" s="209">
        <v>67.89</v>
      </c>
      <c r="OU71" s="209">
        <v>0</v>
      </c>
      <c r="OV71" s="209">
        <v>0</v>
      </c>
      <c r="OW71" s="209">
        <v>0</v>
      </c>
      <c r="OX71" s="209">
        <v>0</v>
      </c>
      <c r="OY71" s="211">
        <v>1036.7</v>
      </c>
      <c r="OZ71" s="229"/>
      <c r="PA71" s="238"/>
      <c r="PB71" s="65">
        <f t="shared" si="289"/>
        <v>191.20908953487105</v>
      </c>
      <c r="PC71" s="65">
        <f t="shared" si="290"/>
        <v>133.89817460165261</v>
      </c>
      <c r="PD71" s="65">
        <v>1279.4567857142858</v>
      </c>
      <c r="PE71" s="65"/>
      <c r="PF71" s="65">
        <f t="shared" si="291"/>
        <v>32.880000000000003</v>
      </c>
      <c r="PG71" s="65">
        <v>5</v>
      </c>
      <c r="PH71" s="65">
        <f t="shared" si="319"/>
        <v>495.2049090909091</v>
      </c>
      <c r="PI71" s="65"/>
      <c r="PJ71" s="64">
        <f t="shared" si="244"/>
        <v>2137.6489589417188</v>
      </c>
      <c r="PK71" s="66">
        <f t="shared" si="320"/>
        <v>643.25572727272731</v>
      </c>
      <c r="PL71" s="66"/>
      <c r="PM71" s="66">
        <f t="shared" si="292"/>
        <v>192.9767181818182</v>
      </c>
      <c r="PN71" s="67">
        <f t="shared" si="245"/>
        <v>836.23244545454554</v>
      </c>
      <c r="PO71" s="67">
        <f t="shared" si="246"/>
        <v>2973.8814043962643</v>
      </c>
      <c r="PP71" s="68">
        <f t="shared" si="247"/>
        <v>-1937.1814043962643</v>
      </c>
      <c r="PQ71" s="209">
        <v>6310.68</v>
      </c>
      <c r="PR71" s="209">
        <v>4567.92</v>
      </c>
      <c r="PS71" s="209">
        <v>0</v>
      </c>
      <c r="PT71" s="209">
        <v>0</v>
      </c>
      <c r="PU71" s="209">
        <v>0</v>
      </c>
      <c r="PV71" s="209">
        <v>1235.45</v>
      </c>
      <c r="PW71" s="209">
        <v>0</v>
      </c>
      <c r="PX71" s="209">
        <v>0</v>
      </c>
      <c r="PY71" s="209">
        <v>0</v>
      </c>
      <c r="PZ71" s="209">
        <v>0</v>
      </c>
      <c r="QA71" s="209">
        <v>8673.0400000000009</v>
      </c>
      <c r="QB71" s="178">
        <f t="shared" si="208"/>
        <v>3441.01</v>
      </c>
      <c r="QC71" s="210">
        <v>591</v>
      </c>
      <c r="QD71" s="181" t="s">
        <v>277</v>
      </c>
      <c r="QE71" s="64">
        <f t="shared" si="209"/>
        <v>12114.050000000001</v>
      </c>
      <c r="QF71" s="209">
        <v>525.29999999999995</v>
      </c>
      <c r="QG71" s="209">
        <v>334.13</v>
      </c>
      <c r="QH71" s="209">
        <v>0</v>
      </c>
      <c r="QI71" s="209">
        <v>0</v>
      </c>
      <c r="QJ71" s="209">
        <v>0</v>
      </c>
      <c r="QK71" s="209">
        <v>80.239999999999995</v>
      </c>
      <c r="QL71" s="209">
        <v>0</v>
      </c>
      <c r="QM71" s="209">
        <v>0</v>
      </c>
      <c r="QN71" s="209">
        <v>0</v>
      </c>
      <c r="QO71" s="209">
        <v>0</v>
      </c>
      <c r="QP71" s="211">
        <f t="shared" si="293"/>
        <v>939.67</v>
      </c>
      <c r="QQ71" s="249"/>
      <c r="QR71" s="238"/>
      <c r="QS71" s="65">
        <f t="shared" si="294"/>
        <v>101.95163653768093</v>
      </c>
      <c r="QT71" s="65">
        <f t="shared" si="295"/>
        <v>62.789640423498497</v>
      </c>
      <c r="QU71" s="65">
        <v>1279.4567857142858</v>
      </c>
      <c r="QV71" s="65"/>
      <c r="QW71" s="65">
        <f t="shared" si="296"/>
        <v>18.861818181818183</v>
      </c>
      <c r="QX71" s="65">
        <v>5</v>
      </c>
      <c r="QY71" s="65">
        <f t="shared" si="321"/>
        <v>428.14772727272725</v>
      </c>
      <c r="QZ71" s="65"/>
      <c r="RA71" s="64">
        <f t="shared" si="210"/>
        <v>1896.2076081300106</v>
      </c>
      <c r="RB71" s="66">
        <f t="shared" si="297"/>
        <v>619.2640909090909</v>
      </c>
      <c r="RC71" s="66"/>
      <c r="RD71" s="66">
        <f t="shared" si="298"/>
        <v>185.77922727272727</v>
      </c>
      <c r="RE71" s="67">
        <f t="shared" si="248"/>
        <v>805.04331818181822</v>
      </c>
      <c r="RF71" s="67">
        <f t="shared" si="249"/>
        <v>2701.2509263118291</v>
      </c>
      <c r="RG71" s="68">
        <f t="shared" si="250"/>
        <v>-1761.580926311829</v>
      </c>
      <c r="RH71" s="205">
        <v>4114</v>
      </c>
      <c r="RI71" s="205">
        <v>5667.87</v>
      </c>
      <c r="RJ71" s="205">
        <v>0</v>
      </c>
      <c r="RK71" s="205">
        <v>0</v>
      </c>
      <c r="RL71" s="205">
        <v>0</v>
      </c>
      <c r="RM71" s="205">
        <v>1572.35</v>
      </c>
      <c r="RN71" s="205">
        <v>0</v>
      </c>
      <c r="RO71" s="205">
        <v>0</v>
      </c>
      <c r="RP71" s="205">
        <v>0</v>
      </c>
      <c r="RQ71" s="205">
        <v>0</v>
      </c>
      <c r="RR71" s="205">
        <v>7470.63</v>
      </c>
      <c r="RS71" s="178">
        <f t="shared" si="211"/>
        <v>3883.5899999999992</v>
      </c>
      <c r="RT71" s="206">
        <v>665</v>
      </c>
      <c r="RU71" s="181" t="s">
        <v>277</v>
      </c>
      <c r="RV71" s="64">
        <f t="shared" si="212"/>
        <v>11354.22</v>
      </c>
      <c r="RW71" s="209">
        <v>342.46</v>
      </c>
      <c r="RX71" s="209">
        <v>414.59</v>
      </c>
      <c r="RY71" s="209">
        <v>0</v>
      </c>
      <c r="RZ71" s="209">
        <v>0</v>
      </c>
      <c r="SA71" s="209">
        <v>0</v>
      </c>
      <c r="SB71" s="209">
        <v>102.13</v>
      </c>
      <c r="SC71" s="209">
        <v>0</v>
      </c>
      <c r="SD71" s="209">
        <v>0</v>
      </c>
      <c r="SE71" s="209">
        <v>0</v>
      </c>
      <c r="SF71" s="209">
        <v>0</v>
      </c>
      <c r="SG71" s="211">
        <v>859.18</v>
      </c>
      <c r="SH71" s="249"/>
      <c r="SI71" s="238"/>
      <c r="SJ71" s="65">
        <f t="shared" si="299"/>
        <v>73.413179121566912</v>
      </c>
      <c r="SK71" s="65">
        <f t="shared" si="300"/>
        <v>83.711831441222003</v>
      </c>
      <c r="SL71" s="65">
        <v>1279.4567857142858</v>
      </c>
      <c r="SM71" s="65"/>
      <c r="SN71" s="65">
        <f t="shared" si="301"/>
        <v>495.92920353982299</v>
      </c>
      <c r="SO71" s="65">
        <v>5</v>
      </c>
      <c r="SP71" s="65">
        <f t="shared" si="322"/>
        <v>428.52876106194691</v>
      </c>
      <c r="SQ71" s="65"/>
      <c r="SR71" s="64"/>
      <c r="SS71" s="66">
        <f t="shared" si="323"/>
        <v>596.28469026548669</v>
      </c>
      <c r="ST71" s="66"/>
      <c r="SU71" s="66">
        <f t="shared" si="302"/>
        <v>178.885407079646</v>
      </c>
      <c r="SV71" s="67"/>
      <c r="SW71" s="67">
        <f t="shared" si="251"/>
        <v>0</v>
      </c>
      <c r="SX71" s="68">
        <f t="shared" si="252"/>
        <v>859.18</v>
      </c>
      <c r="SY71" s="64">
        <f t="shared" si="303"/>
        <v>175420.77</v>
      </c>
      <c r="SZ71" s="211">
        <f t="shared" si="304"/>
        <v>13426.08</v>
      </c>
      <c r="TA71" s="67">
        <f t="shared" si="305"/>
        <v>26016.242464206494</v>
      </c>
      <c r="TB71" s="68">
        <f t="shared" si="306"/>
        <v>-12590.162464206494</v>
      </c>
      <c r="TC71" s="264"/>
      <c r="TD71" s="265"/>
      <c r="TE71" s="265" t="s">
        <v>518</v>
      </c>
    </row>
    <row r="72" spans="1:527">
      <c r="A72" s="173" t="s">
        <v>203</v>
      </c>
      <c r="B72" s="175" t="s">
        <v>204</v>
      </c>
      <c r="C72" s="181" t="s">
        <v>277</v>
      </c>
      <c r="D72" s="176">
        <v>3910.08</v>
      </c>
      <c r="E72" s="176">
        <v>9951.58</v>
      </c>
      <c r="F72" s="176">
        <v>10333.76</v>
      </c>
      <c r="G72" s="176">
        <v>35</v>
      </c>
      <c r="H72" s="176">
        <v>0</v>
      </c>
      <c r="I72" s="176">
        <v>0</v>
      </c>
      <c r="J72" s="176">
        <v>0</v>
      </c>
      <c r="K72" s="176">
        <v>0</v>
      </c>
      <c r="L72" s="176">
        <v>0</v>
      </c>
      <c r="M72" s="176">
        <v>0</v>
      </c>
      <c r="N72" s="178">
        <v>15961.73</v>
      </c>
      <c r="O72" s="178">
        <f t="shared" si="161"/>
        <v>8268.6899999999987</v>
      </c>
      <c r="P72" s="181">
        <v>1293</v>
      </c>
      <c r="Q72" s="64">
        <f t="shared" si="220"/>
        <v>24230.42</v>
      </c>
      <c r="R72" s="178">
        <v>325.47000000000003</v>
      </c>
      <c r="S72" s="178">
        <v>727.94</v>
      </c>
      <c r="T72" s="178">
        <v>660.05</v>
      </c>
      <c r="U72" s="178">
        <v>1.47</v>
      </c>
      <c r="V72" s="178">
        <v>0</v>
      </c>
      <c r="W72" s="178">
        <v>0</v>
      </c>
      <c r="X72" s="178">
        <v>0</v>
      </c>
      <c r="Y72" s="178">
        <v>0</v>
      </c>
      <c r="Z72" s="178">
        <v>0</v>
      </c>
      <c r="AA72" s="178">
        <v>0</v>
      </c>
      <c r="AB72" s="64">
        <f t="shared" si="50"/>
        <v>1714.93</v>
      </c>
      <c r="AC72" s="65"/>
      <c r="AD72" s="219">
        <v>101.5</v>
      </c>
      <c r="AE72" s="65">
        <f t="shared" si="253"/>
        <v>173.54866498550714</v>
      </c>
      <c r="AF72" s="65">
        <f t="shared" si="221"/>
        <v>221.71512483276979</v>
      </c>
      <c r="AG72" s="65"/>
      <c r="AH72" s="65">
        <v>18.510000000000002</v>
      </c>
      <c r="AI72" s="65"/>
      <c r="AJ72" s="65">
        <v>5</v>
      </c>
      <c r="AK72" s="65">
        <f t="shared" si="178"/>
        <v>411.38684210526316</v>
      </c>
      <c r="AL72" s="65"/>
      <c r="AM72" s="64">
        <f t="shared" si="222"/>
        <v>931.66063192354</v>
      </c>
      <c r="AN72" s="66">
        <f t="shared" si="179"/>
        <v>645.10084210526315</v>
      </c>
      <c r="AO72" s="66">
        <v>46.73</v>
      </c>
      <c r="AP72" s="66">
        <f t="shared" si="254"/>
        <v>207.54925263157895</v>
      </c>
      <c r="AQ72" s="67">
        <f t="shared" si="223"/>
        <v>899.38009473684212</v>
      </c>
      <c r="AR72" s="67">
        <f t="shared" si="224"/>
        <v>1831.040726660382</v>
      </c>
      <c r="AS72" s="68">
        <f t="shared" si="225"/>
        <v>-116.11072666038194</v>
      </c>
      <c r="AT72" s="205">
        <v>4938.38</v>
      </c>
      <c r="AU72" s="205">
        <v>10610.07</v>
      </c>
      <c r="AV72" s="205">
        <v>10143.15</v>
      </c>
      <c r="AW72" s="205">
        <v>35</v>
      </c>
      <c r="AX72" s="207">
        <v>0</v>
      </c>
      <c r="AY72" s="207">
        <v>0</v>
      </c>
      <c r="AZ72" s="207">
        <v>0</v>
      </c>
      <c r="BA72" s="207">
        <v>0</v>
      </c>
      <c r="BB72" s="207">
        <v>0</v>
      </c>
      <c r="BC72" s="207">
        <v>0</v>
      </c>
      <c r="BD72" s="209">
        <v>17739.38</v>
      </c>
      <c r="BE72" s="178">
        <f t="shared" si="162"/>
        <v>7987.2199999999975</v>
      </c>
      <c r="BF72" s="208">
        <v>1392</v>
      </c>
      <c r="BG72" s="181" t="s">
        <v>277</v>
      </c>
      <c r="BH72" s="64">
        <f t="shared" si="56"/>
        <v>25726.6</v>
      </c>
      <c r="BI72" s="205">
        <v>411.07</v>
      </c>
      <c r="BJ72" s="205">
        <v>776.11</v>
      </c>
      <c r="BK72" s="205">
        <v>648.02</v>
      </c>
      <c r="BL72" s="205">
        <v>1.47</v>
      </c>
      <c r="BM72" s="205">
        <v>0</v>
      </c>
      <c r="BN72" s="205">
        <v>0</v>
      </c>
      <c r="BO72" s="205">
        <v>0</v>
      </c>
      <c r="BP72" s="205">
        <v>0</v>
      </c>
      <c r="BQ72" s="205">
        <v>0</v>
      </c>
      <c r="BR72" s="205">
        <v>0</v>
      </c>
      <c r="BS72" s="64">
        <f t="shared" si="57"/>
        <v>1836.67</v>
      </c>
      <c r="BT72" s="65"/>
      <c r="BU72" s="219">
        <v>101.5</v>
      </c>
      <c r="BV72" s="65">
        <f t="shared" si="255"/>
        <v>194.560468214803</v>
      </c>
      <c r="BW72" s="65">
        <f t="shared" si="256"/>
        <v>180.63866378650437</v>
      </c>
      <c r="BX72" s="65"/>
      <c r="BY72" s="65">
        <v>18.510000000000002</v>
      </c>
      <c r="BZ72" s="65"/>
      <c r="CA72" s="65">
        <v>5</v>
      </c>
      <c r="CB72" s="65">
        <f t="shared" si="180"/>
        <v>391.015625</v>
      </c>
      <c r="CC72" s="65"/>
      <c r="CD72" s="64">
        <f t="shared" si="226"/>
        <v>891.22475700130735</v>
      </c>
      <c r="CE72" s="66">
        <f t="shared" si="257"/>
        <v>665.21208333333334</v>
      </c>
      <c r="CF72" s="66"/>
      <c r="CG72" s="66">
        <f t="shared" si="258"/>
        <v>199.563625</v>
      </c>
      <c r="CH72" s="67">
        <f t="shared" ref="CH72:CH115" si="324">SUM(CE72:CG72)</f>
        <v>864.77570833333334</v>
      </c>
      <c r="CI72" s="67">
        <f t="shared" si="227"/>
        <v>1756.0004653346407</v>
      </c>
      <c r="CJ72" s="68">
        <f t="shared" si="228"/>
        <v>80.669534665359379</v>
      </c>
      <c r="CK72" s="209">
        <v>4873.1400000000003</v>
      </c>
      <c r="CL72" s="209">
        <v>11750.98</v>
      </c>
      <c r="CM72" s="209">
        <v>9904.6299999999992</v>
      </c>
      <c r="CN72" s="209">
        <v>40</v>
      </c>
      <c r="CO72" s="209">
        <v>0</v>
      </c>
      <c r="CP72" s="209">
        <v>0</v>
      </c>
      <c r="CQ72" s="209">
        <v>0</v>
      </c>
      <c r="CR72" s="209">
        <v>0</v>
      </c>
      <c r="CS72" s="209">
        <v>0</v>
      </c>
      <c r="CT72" s="207">
        <v>0</v>
      </c>
      <c r="CU72" s="209">
        <v>18417.900000000001</v>
      </c>
      <c r="CV72" s="178">
        <f t="shared" si="181"/>
        <v>8150.8499999999985</v>
      </c>
      <c r="CW72" s="210">
        <v>1448</v>
      </c>
      <c r="CX72" s="181" t="s">
        <v>277</v>
      </c>
      <c r="CY72" s="64">
        <f t="shared" si="182"/>
        <v>26568.75</v>
      </c>
      <c r="CZ72" s="209">
        <v>405.64</v>
      </c>
      <c r="DA72" s="209">
        <v>859.56</v>
      </c>
      <c r="DB72" s="209">
        <v>632.78</v>
      </c>
      <c r="DC72" s="209">
        <v>1.68</v>
      </c>
      <c r="DD72" s="209">
        <v>0</v>
      </c>
      <c r="DE72" s="209">
        <v>0</v>
      </c>
      <c r="DF72" s="209">
        <v>0</v>
      </c>
      <c r="DG72" s="209">
        <v>0</v>
      </c>
      <c r="DH72" s="209">
        <v>0</v>
      </c>
      <c r="DI72" s="209">
        <v>0</v>
      </c>
      <c r="DJ72" s="211">
        <f t="shared" si="215"/>
        <v>1899.6599999999999</v>
      </c>
      <c r="DK72" s="65"/>
      <c r="DL72" s="65">
        <v>101.5</v>
      </c>
      <c r="DM72" s="65">
        <f t="shared" si="259"/>
        <v>200.22831343788749</v>
      </c>
      <c r="DN72" s="65">
        <f t="shared" si="260"/>
        <v>231.86197546694706</v>
      </c>
      <c r="DO72" s="65"/>
      <c r="DP72" s="65">
        <v>18.510000000000002</v>
      </c>
      <c r="DQ72" s="65"/>
      <c r="DR72" s="65">
        <v>5</v>
      </c>
      <c r="DS72" s="65">
        <f t="shared" si="216"/>
        <v>428.469696969697</v>
      </c>
      <c r="DT72" s="65"/>
      <c r="DU72" s="64">
        <f t="shared" si="229"/>
        <v>985.56998587453154</v>
      </c>
      <c r="DV72" s="66">
        <f t="shared" si="307"/>
        <v>596.35070707070713</v>
      </c>
      <c r="DW72" s="66"/>
      <c r="DX72" s="66">
        <f t="shared" si="261"/>
        <v>178.90521212121214</v>
      </c>
      <c r="DY72" s="67">
        <f t="shared" si="230"/>
        <v>775.25591919191925</v>
      </c>
      <c r="DZ72" s="67">
        <f t="shared" si="231"/>
        <v>1760.8259050664508</v>
      </c>
      <c r="EA72" s="68">
        <f t="shared" si="183"/>
        <v>138.83409493354907</v>
      </c>
      <c r="EB72" s="209">
        <v>4215.96</v>
      </c>
      <c r="EC72" s="209">
        <v>12538.17</v>
      </c>
      <c r="ED72" s="209">
        <v>11660.1</v>
      </c>
      <c r="EE72" s="209">
        <v>55</v>
      </c>
      <c r="EF72" s="209">
        <v>0</v>
      </c>
      <c r="EG72" s="209">
        <v>0</v>
      </c>
      <c r="EH72" s="209">
        <v>0</v>
      </c>
      <c r="EI72" s="209">
        <v>0</v>
      </c>
      <c r="EJ72" s="209">
        <v>0</v>
      </c>
      <c r="EK72" s="209">
        <v>0</v>
      </c>
      <c r="EL72" s="209">
        <v>20379.77</v>
      </c>
      <c r="EM72" s="178">
        <f t="shared" si="184"/>
        <v>8089.4600000000028</v>
      </c>
      <c r="EN72" s="210">
        <v>1517</v>
      </c>
      <c r="EO72" s="181" t="s">
        <v>277</v>
      </c>
      <c r="EP72" s="212">
        <f t="shared" si="262"/>
        <v>28469.230000000003</v>
      </c>
      <c r="EQ72" s="209">
        <v>350.93</v>
      </c>
      <c r="ER72" s="209">
        <v>917.14</v>
      </c>
      <c r="ES72" s="209">
        <v>744.94</v>
      </c>
      <c r="ET72" s="209">
        <v>2.31</v>
      </c>
      <c r="EU72" s="209">
        <v>0</v>
      </c>
      <c r="EV72" s="209">
        <v>0</v>
      </c>
      <c r="EW72" s="209">
        <v>0</v>
      </c>
      <c r="EX72" s="209">
        <v>0</v>
      </c>
      <c r="EY72" s="209">
        <v>0</v>
      </c>
      <c r="EZ72" s="209">
        <v>0</v>
      </c>
      <c r="FA72" s="64">
        <f t="shared" si="185"/>
        <v>2015.32</v>
      </c>
      <c r="FB72" s="65"/>
      <c r="FC72" s="65">
        <v>101.5</v>
      </c>
      <c r="FD72" s="65">
        <f t="shared" si="263"/>
        <v>227.48002959144577</v>
      </c>
      <c r="FE72" s="65">
        <f t="shared" si="264"/>
        <v>210.13377559132152</v>
      </c>
      <c r="FF72" s="65">
        <v>1279.4567857142858</v>
      </c>
      <c r="FG72" s="65">
        <v>18.510000000000002</v>
      </c>
      <c r="FH72" s="65">
        <f t="shared" si="265"/>
        <v>140.93333333333334</v>
      </c>
      <c r="FI72" s="65">
        <v>5</v>
      </c>
      <c r="FJ72" s="65">
        <f t="shared" si="308"/>
        <v>424.68019607843132</v>
      </c>
      <c r="FK72" s="65"/>
      <c r="FL72" s="64">
        <f t="shared" si="232"/>
        <v>2407.6941203088177</v>
      </c>
      <c r="FM72" s="66">
        <f t="shared" si="309"/>
        <v>664.41901960784321</v>
      </c>
      <c r="FN72" s="66"/>
      <c r="FO72" s="66">
        <f t="shared" si="266"/>
        <v>199.32570588235296</v>
      </c>
      <c r="FP72" s="67">
        <f t="shared" ref="FP72:FP115" si="325">SUM(FM72:FO72)</f>
        <v>863.74472549019617</v>
      </c>
      <c r="FQ72" s="67">
        <f t="shared" si="187"/>
        <v>3271.438845799014</v>
      </c>
      <c r="FR72" s="68">
        <f t="shared" si="188"/>
        <v>-1256.118845799014</v>
      </c>
      <c r="FS72" s="209">
        <v>4851.82</v>
      </c>
      <c r="FT72" s="209">
        <v>11958.54</v>
      </c>
      <c r="FU72" s="209">
        <v>11088.83</v>
      </c>
      <c r="FV72" s="209">
        <v>40</v>
      </c>
      <c r="FW72" s="209">
        <v>0</v>
      </c>
      <c r="FX72" s="209">
        <v>0</v>
      </c>
      <c r="FY72" s="209">
        <v>0</v>
      </c>
      <c r="FZ72" s="209">
        <v>0</v>
      </c>
      <c r="GA72" s="209">
        <v>0</v>
      </c>
      <c r="GB72" s="209">
        <v>0</v>
      </c>
      <c r="GC72" s="209">
        <v>18918.14</v>
      </c>
      <c r="GD72" s="178">
        <f t="shared" si="189"/>
        <v>9021.0500000000029</v>
      </c>
      <c r="GE72" s="210">
        <v>1535</v>
      </c>
      <c r="GF72" s="181" t="s">
        <v>277</v>
      </c>
      <c r="GG72" s="64">
        <f t="shared" si="190"/>
        <v>27939.190000000002</v>
      </c>
      <c r="GH72" s="209">
        <v>403.86</v>
      </c>
      <c r="GI72" s="209">
        <v>874.74</v>
      </c>
      <c r="GJ72" s="209">
        <v>708.16</v>
      </c>
      <c r="GK72" s="209">
        <v>1.68</v>
      </c>
      <c r="GL72" s="209">
        <v>0</v>
      </c>
      <c r="GM72" s="209">
        <v>0</v>
      </c>
      <c r="GN72" s="209">
        <v>0</v>
      </c>
      <c r="GO72" s="209">
        <v>0</v>
      </c>
      <c r="GP72" s="209">
        <v>0</v>
      </c>
      <c r="GQ72" s="209">
        <v>0</v>
      </c>
      <c r="GR72" s="211">
        <f t="shared" si="267"/>
        <v>1988.4399999999998</v>
      </c>
      <c r="GS72" s="65"/>
      <c r="GT72" s="219">
        <v>101.5</v>
      </c>
      <c r="GU72" s="65">
        <f t="shared" si="268"/>
        <v>209.63653676531013</v>
      </c>
      <c r="GV72" s="65">
        <f t="shared" si="269"/>
        <v>265.86934247690021</v>
      </c>
      <c r="GW72" s="65">
        <v>1279.4567857142858</v>
      </c>
      <c r="GX72" s="65">
        <v>18.510000000000002</v>
      </c>
      <c r="GY72" s="65">
        <f t="shared" si="270"/>
        <v>184.90588235294118</v>
      </c>
      <c r="GZ72" s="65">
        <v>5</v>
      </c>
      <c r="HA72" s="65">
        <f t="shared" si="310"/>
        <v>358.47794117647061</v>
      </c>
      <c r="HB72" s="65"/>
      <c r="HC72" s="64">
        <f t="shared" si="191"/>
        <v>2423.3564884859079</v>
      </c>
      <c r="HD72" s="66">
        <f t="shared" si="311"/>
        <v>866.92019607843133</v>
      </c>
      <c r="HE72" s="66"/>
      <c r="HF72" s="66">
        <f t="shared" si="271"/>
        <v>260.07605882352937</v>
      </c>
      <c r="HG72" s="67">
        <f t="shared" si="233"/>
        <v>1126.9962549019606</v>
      </c>
      <c r="HH72" s="67">
        <f t="shared" si="234"/>
        <v>3550.3527433878685</v>
      </c>
      <c r="HI72" s="68">
        <f t="shared" si="192"/>
        <v>-1561.9127433878687</v>
      </c>
      <c r="HJ72" s="205">
        <v>5353.11</v>
      </c>
      <c r="HK72" s="205">
        <v>13861.69</v>
      </c>
      <c r="HL72" s="205">
        <v>12514.6</v>
      </c>
      <c r="HM72" s="205">
        <v>70</v>
      </c>
      <c r="HN72" s="205">
        <v>0</v>
      </c>
      <c r="HO72" s="205">
        <v>0</v>
      </c>
      <c r="HP72" s="205">
        <v>0</v>
      </c>
      <c r="HQ72" s="205">
        <v>0</v>
      </c>
      <c r="HR72" s="205">
        <v>0</v>
      </c>
      <c r="HS72" s="205">
        <v>0</v>
      </c>
      <c r="HT72" s="205">
        <v>22100.33</v>
      </c>
      <c r="HU72" s="178">
        <f t="shared" si="193"/>
        <v>9699.07</v>
      </c>
      <c r="HV72" s="206">
        <v>1654</v>
      </c>
      <c r="HW72" s="181" t="s">
        <v>277</v>
      </c>
      <c r="HX72" s="64">
        <f t="shared" si="194"/>
        <v>31799.4</v>
      </c>
      <c r="HY72" s="205">
        <v>445.59</v>
      </c>
      <c r="HZ72" s="205">
        <v>1013.96</v>
      </c>
      <c r="IA72" s="205">
        <v>799.4</v>
      </c>
      <c r="IB72" s="205">
        <v>2.94</v>
      </c>
      <c r="IC72" s="205">
        <v>0</v>
      </c>
      <c r="ID72" s="205">
        <v>0</v>
      </c>
      <c r="IE72" s="205">
        <v>0</v>
      </c>
      <c r="IF72" s="205">
        <v>0</v>
      </c>
      <c r="IG72" s="205">
        <v>0</v>
      </c>
      <c r="IH72" s="205">
        <v>0</v>
      </c>
      <c r="II72" s="214">
        <v>2261.89</v>
      </c>
      <c r="IJ72" s="65"/>
      <c r="IK72" s="219">
        <v>101.5</v>
      </c>
      <c r="IL72" s="65">
        <f t="shared" si="272"/>
        <v>244.81545154895323</v>
      </c>
      <c r="IM72" s="65">
        <f t="shared" si="273"/>
        <v>293.95668733571142</v>
      </c>
      <c r="IN72" s="65">
        <v>1279.4567857142858</v>
      </c>
      <c r="IO72" s="65">
        <v>18.510000000000002</v>
      </c>
      <c r="IP72" s="65">
        <f t="shared" si="274"/>
        <v>232.05714285714285</v>
      </c>
      <c r="IQ72" s="65">
        <v>5</v>
      </c>
      <c r="IR72" s="65">
        <f t="shared" si="312"/>
        <v>445.62857142857143</v>
      </c>
      <c r="IS72" s="65"/>
      <c r="IT72" s="64">
        <f t="shared" si="195"/>
        <v>2620.9246388846645</v>
      </c>
      <c r="IU72" s="66">
        <f t="shared" si="313"/>
        <v>538.79476190476191</v>
      </c>
      <c r="IV72" s="66"/>
      <c r="IW72" s="66">
        <f t="shared" si="275"/>
        <v>161.63842857142856</v>
      </c>
      <c r="IX72" s="67">
        <f t="shared" si="196"/>
        <v>700.43319047619048</v>
      </c>
      <c r="IY72" s="67">
        <f t="shared" si="235"/>
        <v>3321.3578293608552</v>
      </c>
      <c r="IZ72" s="68">
        <f t="shared" si="197"/>
        <v>-1059.4678293608554</v>
      </c>
      <c r="JA72" s="209">
        <v>6600.34</v>
      </c>
      <c r="JB72" s="209">
        <v>14065.99</v>
      </c>
      <c r="JC72" s="209">
        <v>12515.97</v>
      </c>
      <c r="JD72" s="209">
        <v>90</v>
      </c>
      <c r="JE72" s="209">
        <v>0</v>
      </c>
      <c r="JF72" s="209">
        <v>0</v>
      </c>
      <c r="JG72" s="209">
        <v>0</v>
      </c>
      <c r="JH72" s="209">
        <v>0</v>
      </c>
      <c r="JI72" s="209">
        <v>0</v>
      </c>
      <c r="JJ72" s="209">
        <v>0</v>
      </c>
      <c r="JK72" s="209">
        <v>22162.94</v>
      </c>
      <c r="JL72" s="178">
        <f t="shared" si="198"/>
        <v>11109.360000000004</v>
      </c>
      <c r="JM72" s="210">
        <v>1645</v>
      </c>
      <c r="JN72" s="181" t="s">
        <v>277</v>
      </c>
      <c r="JO72" s="64">
        <f t="shared" si="199"/>
        <v>33272.300000000003</v>
      </c>
      <c r="JP72" s="209">
        <v>549.41999999999996</v>
      </c>
      <c r="JQ72" s="209">
        <v>1028.9000000000001</v>
      </c>
      <c r="JR72" s="209">
        <v>799.12</v>
      </c>
      <c r="JS72" s="209">
        <v>3.79</v>
      </c>
      <c r="JT72" s="209">
        <v>0</v>
      </c>
      <c r="JU72" s="209">
        <v>0</v>
      </c>
      <c r="JV72" s="209">
        <v>0</v>
      </c>
      <c r="JW72" s="209">
        <v>0</v>
      </c>
      <c r="JX72" s="209">
        <v>0</v>
      </c>
      <c r="JY72" s="209">
        <v>0</v>
      </c>
      <c r="JZ72" s="211">
        <v>2381.23</v>
      </c>
      <c r="KA72" s="65"/>
      <c r="KB72" s="219">
        <v>104.3</v>
      </c>
      <c r="KC72" s="65">
        <f t="shared" si="276"/>
        <v>447.04174155870487</v>
      </c>
      <c r="KD72" s="65">
        <f t="shared" si="277"/>
        <v>374.06958081237792</v>
      </c>
      <c r="KE72" s="65">
        <v>1279.4567857142858</v>
      </c>
      <c r="KF72" s="65">
        <v>18.510000000000002</v>
      </c>
      <c r="KG72" s="65"/>
      <c r="KH72" s="65">
        <v>5</v>
      </c>
      <c r="KI72" s="65">
        <f t="shared" si="314"/>
        <v>543.39953271028037</v>
      </c>
      <c r="KJ72" s="65"/>
      <c r="KK72" s="64">
        <f t="shared" si="200"/>
        <v>2771.7776407956489</v>
      </c>
      <c r="KL72" s="66">
        <f t="shared" si="315"/>
        <v>497.32093457943921</v>
      </c>
      <c r="KM72" s="66"/>
      <c r="KN72" s="66">
        <f t="shared" si="278"/>
        <v>149.19628037383177</v>
      </c>
      <c r="KO72" s="67">
        <f t="shared" si="236"/>
        <v>646.51721495327092</v>
      </c>
      <c r="KP72" s="67">
        <f t="shared" si="237"/>
        <v>3418.2948557489199</v>
      </c>
      <c r="KQ72" s="68">
        <f t="shared" si="201"/>
        <v>-1037.0648557489199</v>
      </c>
      <c r="KR72" s="209">
        <v>8827.6200000000008</v>
      </c>
      <c r="KS72" s="209">
        <v>16145.25</v>
      </c>
      <c r="KT72" s="209">
        <v>10459.06</v>
      </c>
      <c r="KU72" s="209">
        <v>90</v>
      </c>
      <c r="KV72" s="209">
        <v>0</v>
      </c>
      <c r="KW72" s="209">
        <v>0</v>
      </c>
      <c r="KX72" s="209">
        <v>0</v>
      </c>
      <c r="KY72" s="209">
        <v>0</v>
      </c>
      <c r="KZ72" s="209">
        <v>0</v>
      </c>
      <c r="LA72" s="209">
        <v>0</v>
      </c>
      <c r="LB72" s="209">
        <v>24273.08</v>
      </c>
      <c r="LC72" s="178">
        <f t="shared" si="202"/>
        <v>11248.849999999999</v>
      </c>
      <c r="LD72" s="210">
        <v>1609</v>
      </c>
      <c r="LE72" s="181" t="s">
        <v>277</v>
      </c>
      <c r="LF72" s="64">
        <f t="shared" si="203"/>
        <v>35521.93</v>
      </c>
      <c r="LG72" s="209">
        <v>734.83</v>
      </c>
      <c r="LH72" s="209">
        <v>1180.99</v>
      </c>
      <c r="LI72" s="209">
        <v>668.13</v>
      </c>
      <c r="LJ72" s="209">
        <v>3.79</v>
      </c>
      <c r="LK72" s="209">
        <v>0</v>
      </c>
      <c r="LL72" s="209">
        <v>0</v>
      </c>
      <c r="LM72" s="209">
        <v>0</v>
      </c>
      <c r="LN72" s="209">
        <v>0</v>
      </c>
      <c r="LO72" s="209">
        <v>0</v>
      </c>
      <c r="LP72" s="209">
        <v>0</v>
      </c>
      <c r="LQ72" s="211">
        <f t="shared" si="279"/>
        <v>2587.7400000000002</v>
      </c>
      <c r="LR72" s="65"/>
      <c r="LS72" s="245"/>
      <c r="LT72" s="65">
        <f t="shared" si="280"/>
        <v>247.46715498846709</v>
      </c>
      <c r="LU72" s="65">
        <f t="shared" si="281"/>
        <v>334.90235323313647</v>
      </c>
      <c r="LV72" s="65">
        <v>1279.4567857142858</v>
      </c>
      <c r="LW72" s="65">
        <v>18.510000000000002</v>
      </c>
      <c r="LX72" s="65"/>
      <c r="LY72" s="65">
        <v>5</v>
      </c>
      <c r="LZ72" s="65">
        <f t="shared" si="316"/>
        <v>508.03738317757012</v>
      </c>
      <c r="MA72" s="65"/>
      <c r="MB72" s="64">
        <f t="shared" si="238"/>
        <v>2393.3736771134595</v>
      </c>
      <c r="MC72" s="66">
        <f t="shared" si="317"/>
        <v>593.54906542056074</v>
      </c>
      <c r="MD72" s="66"/>
      <c r="ME72" s="66">
        <f t="shared" si="282"/>
        <v>178.06471962616823</v>
      </c>
      <c r="MF72" s="67">
        <f t="shared" si="239"/>
        <v>771.61378504672894</v>
      </c>
      <c r="MG72" s="67">
        <f t="shared" si="240"/>
        <v>3164.9874621601884</v>
      </c>
      <c r="MH72" s="68">
        <f t="shared" si="241"/>
        <v>-577.24746216018821</v>
      </c>
      <c r="MI72" s="209">
        <v>5531.65</v>
      </c>
      <c r="MJ72" s="209">
        <v>12397.79</v>
      </c>
      <c r="MK72" s="209">
        <v>11771.47</v>
      </c>
      <c r="ML72" s="209">
        <v>55</v>
      </c>
      <c r="MM72" s="209">
        <v>0</v>
      </c>
      <c r="MN72" s="209">
        <v>0</v>
      </c>
      <c r="MO72" s="209">
        <v>0</v>
      </c>
      <c r="MP72" s="209">
        <v>0</v>
      </c>
      <c r="MQ72" s="209">
        <v>0</v>
      </c>
      <c r="MR72" s="209">
        <v>0</v>
      </c>
      <c r="MS72" s="209">
        <v>21419.77</v>
      </c>
      <c r="MT72" s="178">
        <f t="shared" si="217"/>
        <v>8336.1400000000031</v>
      </c>
      <c r="MU72" s="210">
        <v>1522</v>
      </c>
      <c r="MV72" s="181" t="s">
        <v>277</v>
      </c>
      <c r="MW72" s="64">
        <f t="shared" si="204"/>
        <v>29755.910000000003</v>
      </c>
      <c r="MX72" s="209">
        <v>460.46</v>
      </c>
      <c r="MY72" s="209">
        <v>906.87</v>
      </c>
      <c r="MZ72" s="209">
        <v>751.51</v>
      </c>
      <c r="NA72" s="209">
        <v>2.31</v>
      </c>
      <c r="NB72" s="209">
        <v>0</v>
      </c>
      <c r="NC72" s="209">
        <v>0</v>
      </c>
      <c r="ND72" s="209">
        <v>0</v>
      </c>
      <c r="NE72" s="209">
        <v>0</v>
      </c>
      <c r="NF72" s="209">
        <v>0</v>
      </c>
      <c r="NG72" s="209">
        <v>0</v>
      </c>
      <c r="NH72" s="211">
        <f t="shared" si="283"/>
        <v>2121.15</v>
      </c>
      <c r="NI72" s="235"/>
      <c r="NJ72" s="238"/>
      <c r="NK72" s="65">
        <f t="shared" si="284"/>
        <v>0</v>
      </c>
      <c r="NL72" s="65">
        <f t="shared" si="285"/>
        <v>201.34326533523151</v>
      </c>
      <c r="NM72" s="65">
        <v>1279.4567857142858</v>
      </c>
      <c r="NN72" s="65">
        <v>18.510000000000002</v>
      </c>
      <c r="NO72" s="65"/>
      <c r="NP72" s="65">
        <v>5</v>
      </c>
      <c r="NQ72" s="65">
        <f t="shared" si="318"/>
        <v>469.67889908256882</v>
      </c>
      <c r="NR72" s="65"/>
      <c r="NS72" s="64">
        <f t="shared" si="205"/>
        <v>1973.9889501320863</v>
      </c>
      <c r="NT72" s="66">
        <f t="shared" si="286"/>
        <v>723.04816513761466</v>
      </c>
      <c r="NU72" s="66"/>
      <c r="NV72" s="66">
        <f t="shared" si="287"/>
        <v>216.9144495412844</v>
      </c>
      <c r="NW72" s="67">
        <f t="shared" si="242"/>
        <v>939.96261467889906</v>
      </c>
      <c r="NX72" s="67">
        <f t="shared" si="243"/>
        <v>2913.9515648109855</v>
      </c>
      <c r="NY72" s="68">
        <f t="shared" si="206"/>
        <v>-792.80156481098538</v>
      </c>
      <c r="NZ72" s="209">
        <v>4807.78</v>
      </c>
      <c r="OA72" s="209">
        <v>13405.28</v>
      </c>
      <c r="OB72" s="209">
        <v>11771.89</v>
      </c>
      <c r="OC72" s="209">
        <v>95</v>
      </c>
      <c r="OD72" s="209">
        <v>0</v>
      </c>
      <c r="OE72" s="209">
        <v>0</v>
      </c>
      <c r="OF72" s="209">
        <v>0</v>
      </c>
      <c r="OG72" s="209">
        <v>0</v>
      </c>
      <c r="OH72" s="209">
        <v>0</v>
      </c>
      <c r="OI72" s="209">
        <v>0</v>
      </c>
      <c r="OJ72" s="209">
        <v>20331.03</v>
      </c>
      <c r="OK72" s="178">
        <f t="shared" si="288"/>
        <v>9748.9200000000019</v>
      </c>
      <c r="OL72" s="210">
        <v>1540</v>
      </c>
      <c r="OM72" s="181" t="s">
        <v>277</v>
      </c>
      <c r="ON72" s="64">
        <f t="shared" si="207"/>
        <v>30079.95</v>
      </c>
      <c r="OO72" s="209">
        <v>400.2</v>
      </c>
      <c r="OP72" s="209">
        <v>980.57</v>
      </c>
      <c r="OQ72" s="209">
        <v>752.07</v>
      </c>
      <c r="OR72" s="209">
        <v>4</v>
      </c>
      <c r="OS72" s="209">
        <v>0</v>
      </c>
      <c r="OT72" s="209">
        <v>0</v>
      </c>
      <c r="OU72" s="209">
        <v>0</v>
      </c>
      <c r="OV72" s="209">
        <v>0</v>
      </c>
      <c r="OW72" s="209">
        <v>0</v>
      </c>
      <c r="OX72" s="209">
        <v>0</v>
      </c>
      <c r="OY72" s="211">
        <v>2136.84</v>
      </c>
      <c r="OZ72" s="235"/>
      <c r="PA72" s="238"/>
      <c r="PB72" s="65">
        <f t="shared" si="289"/>
        <v>439.62316424258842</v>
      </c>
      <c r="PC72" s="65">
        <f t="shared" si="290"/>
        <v>285.8481182704848</v>
      </c>
      <c r="PD72" s="65">
        <v>1279.4567857142858</v>
      </c>
      <c r="PE72" s="65">
        <v>18.510000000000002</v>
      </c>
      <c r="PF72" s="65">
        <f t="shared" si="291"/>
        <v>32.880000000000003</v>
      </c>
      <c r="PG72" s="65">
        <v>5</v>
      </c>
      <c r="PH72" s="65">
        <f t="shared" si="319"/>
        <v>495.2049090909091</v>
      </c>
      <c r="PI72" s="65"/>
      <c r="PJ72" s="64">
        <f t="shared" si="244"/>
        <v>2556.5229773182682</v>
      </c>
      <c r="PK72" s="66">
        <f t="shared" si="320"/>
        <v>643.25572727272731</v>
      </c>
      <c r="PL72" s="66"/>
      <c r="PM72" s="66">
        <f t="shared" si="292"/>
        <v>192.9767181818182</v>
      </c>
      <c r="PN72" s="67">
        <f t="shared" si="245"/>
        <v>836.23244545454554</v>
      </c>
      <c r="PO72" s="67">
        <f t="shared" si="246"/>
        <v>3392.7554227728137</v>
      </c>
      <c r="PP72" s="68">
        <f t="shared" si="247"/>
        <v>-1255.9154227728136</v>
      </c>
      <c r="PQ72" s="209">
        <v>4526.7</v>
      </c>
      <c r="PR72" s="209">
        <v>11517.78</v>
      </c>
      <c r="PS72" s="209">
        <v>10194.43</v>
      </c>
      <c r="PT72" s="209">
        <v>50</v>
      </c>
      <c r="PU72" s="209">
        <v>0</v>
      </c>
      <c r="PV72" s="209">
        <v>0</v>
      </c>
      <c r="PW72" s="209">
        <v>0</v>
      </c>
      <c r="PX72" s="209">
        <v>0</v>
      </c>
      <c r="PY72" s="209">
        <v>0</v>
      </c>
      <c r="PZ72" s="209">
        <v>0</v>
      </c>
      <c r="QA72" s="209">
        <v>17301.349999999999</v>
      </c>
      <c r="QB72" s="178">
        <f t="shared" si="208"/>
        <v>8987.5600000000013</v>
      </c>
      <c r="QC72" s="210">
        <v>1314</v>
      </c>
      <c r="QD72" s="181" t="s">
        <v>277</v>
      </c>
      <c r="QE72" s="64">
        <f t="shared" si="209"/>
        <v>26288.91</v>
      </c>
      <c r="QF72" s="209">
        <v>376.8</v>
      </c>
      <c r="QG72" s="209">
        <v>842.5</v>
      </c>
      <c r="QH72" s="209">
        <v>651.29999999999995</v>
      </c>
      <c r="QI72" s="209">
        <v>2.1</v>
      </c>
      <c r="QJ72" s="209">
        <v>0</v>
      </c>
      <c r="QK72" s="209">
        <v>0</v>
      </c>
      <c r="QL72" s="209">
        <v>0</v>
      </c>
      <c r="QM72" s="209">
        <v>0</v>
      </c>
      <c r="QN72" s="209">
        <v>0</v>
      </c>
      <c r="QO72" s="209">
        <v>0</v>
      </c>
      <c r="QP72" s="211">
        <f t="shared" si="293"/>
        <v>1872.6999999999998</v>
      </c>
      <c r="QQ72" s="225"/>
      <c r="QR72" s="238"/>
      <c r="QS72" s="65">
        <f t="shared" si="294"/>
        <v>203.37747166059486</v>
      </c>
      <c r="QT72" s="65">
        <f t="shared" si="295"/>
        <v>164.00000601120547</v>
      </c>
      <c r="QU72" s="65">
        <v>1279.4567857142858</v>
      </c>
      <c r="QV72" s="65">
        <v>18.510000000000002</v>
      </c>
      <c r="QW72" s="65">
        <f t="shared" si="296"/>
        <v>18.861818181818183</v>
      </c>
      <c r="QX72" s="65">
        <v>5</v>
      </c>
      <c r="QY72" s="65">
        <f t="shared" si="321"/>
        <v>428.14772727272725</v>
      </c>
      <c r="QZ72" s="65"/>
      <c r="RA72" s="64">
        <f t="shared" si="210"/>
        <v>2117.3538088406312</v>
      </c>
      <c r="RB72" s="66">
        <f t="shared" si="297"/>
        <v>619.2640909090909</v>
      </c>
      <c r="RC72" s="66"/>
      <c r="RD72" s="66">
        <f t="shared" si="298"/>
        <v>185.77922727272727</v>
      </c>
      <c r="RE72" s="67">
        <f t="shared" si="248"/>
        <v>805.04331818181822</v>
      </c>
      <c r="RF72" s="67">
        <f t="shared" si="249"/>
        <v>2922.3971270224492</v>
      </c>
      <c r="RG72" s="68">
        <f t="shared" si="250"/>
        <v>-1049.6971270224494</v>
      </c>
      <c r="RH72" s="205">
        <v>5563.61</v>
      </c>
      <c r="RI72" s="205">
        <v>12526.91</v>
      </c>
      <c r="RJ72" s="205">
        <v>8355.5</v>
      </c>
      <c r="RK72" s="205">
        <v>110</v>
      </c>
      <c r="RL72" s="205">
        <v>0</v>
      </c>
      <c r="RM72" s="205">
        <v>0</v>
      </c>
      <c r="RN72" s="205">
        <v>0</v>
      </c>
      <c r="RO72" s="205">
        <v>0</v>
      </c>
      <c r="RP72" s="205">
        <v>0</v>
      </c>
      <c r="RQ72" s="205">
        <v>0</v>
      </c>
      <c r="RR72" s="205">
        <v>17729.53</v>
      </c>
      <c r="RS72" s="178">
        <f t="shared" si="211"/>
        <v>8826.4900000000016</v>
      </c>
      <c r="RT72" s="206">
        <v>1244</v>
      </c>
      <c r="RU72" s="181" t="s">
        <v>277</v>
      </c>
      <c r="RV72" s="64">
        <f t="shared" si="212"/>
        <v>26556.02</v>
      </c>
      <c r="RW72" s="209">
        <v>463.12</v>
      </c>
      <c r="RX72" s="209">
        <v>916.32</v>
      </c>
      <c r="RY72" s="209">
        <v>533.79999999999995</v>
      </c>
      <c r="RZ72" s="209">
        <v>4.63</v>
      </c>
      <c r="SA72" s="209">
        <v>0</v>
      </c>
      <c r="SB72" s="209">
        <v>0</v>
      </c>
      <c r="SC72" s="209">
        <v>0</v>
      </c>
      <c r="SD72" s="209">
        <v>0</v>
      </c>
      <c r="SE72" s="209">
        <v>0</v>
      </c>
      <c r="SF72" s="209">
        <v>0</v>
      </c>
      <c r="SG72" s="211">
        <v>1917.87</v>
      </c>
      <c r="SH72" s="225"/>
      <c r="SI72" s="238"/>
      <c r="SJ72" s="65">
        <f t="shared" si="299"/>
        <v>174.22642556667833</v>
      </c>
      <c r="SK72" s="65">
        <f t="shared" si="300"/>
        <v>190.25737606122993</v>
      </c>
      <c r="SL72" s="65">
        <v>1279.4567857142858</v>
      </c>
      <c r="SM72" s="65">
        <v>18.510000000000002</v>
      </c>
      <c r="SN72" s="65">
        <f t="shared" si="301"/>
        <v>495.92920353982299</v>
      </c>
      <c r="SO72" s="65">
        <v>5</v>
      </c>
      <c r="SP72" s="65">
        <f t="shared" si="322"/>
        <v>428.52876106194691</v>
      </c>
      <c r="SQ72" s="65"/>
      <c r="SR72" s="64">
        <f t="shared" ref="SR72:SR115" si="326">SUM(SH72:SQ72)</f>
        <v>2591.9085519439641</v>
      </c>
      <c r="SS72" s="66">
        <f t="shared" si="323"/>
        <v>596.28469026548669</v>
      </c>
      <c r="ST72" s="66"/>
      <c r="SU72" s="66">
        <f t="shared" si="302"/>
        <v>178.885407079646</v>
      </c>
      <c r="SV72" s="67">
        <f t="shared" ref="SV72:SV115" si="327">SUM(SS72:SU72)</f>
        <v>775.17009734513272</v>
      </c>
      <c r="SW72" s="67">
        <f t="shared" si="251"/>
        <v>3367.0786492890966</v>
      </c>
      <c r="SX72" s="68">
        <f t="shared" si="252"/>
        <v>-1449.2086492890967</v>
      </c>
      <c r="SY72" s="64">
        <f t="shared" si="303"/>
        <v>346208.61</v>
      </c>
      <c r="SZ72" s="211">
        <f t="shared" si="304"/>
        <v>24734.440000000002</v>
      </c>
      <c r="TA72" s="67">
        <f t="shared" si="305"/>
        <v>34670.481597413665</v>
      </c>
      <c r="TB72" s="68">
        <f t="shared" si="306"/>
        <v>-9936.0415974136631</v>
      </c>
      <c r="TC72" s="264"/>
      <c r="TD72" s="265"/>
      <c r="TE72" s="265" t="s">
        <v>519</v>
      </c>
    </row>
    <row r="73" spans="1:527">
      <c r="A73" s="173" t="s">
        <v>44</v>
      </c>
      <c r="B73" s="175" t="s">
        <v>205</v>
      </c>
      <c r="C73" s="181" t="s">
        <v>276</v>
      </c>
      <c r="D73" s="176">
        <v>3800.57</v>
      </c>
      <c r="E73" s="176">
        <v>12453.72</v>
      </c>
      <c r="F73" s="176">
        <v>0</v>
      </c>
      <c r="G73" s="176">
        <v>0</v>
      </c>
      <c r="H73" s="176">
        <v>1800.81</v>
      </c>
      <c r="I73" s="176">
        <v>0</v>
      </c>
      <c r="J73" s="176">
        <v>0</v>
      </c>
      <c r="K73" s="176">
        <v>0</v>
      </c>
      <c r="L73" s="176">
        <v>0</v>
      </c>
      <c r="M73" s="176">
        <v>0</v>
      </c>
      <c r="N73" s="178">
        <v>12085.03</v>
      </c>
      <c r="O73" s="178">
        <f t="shared" si="161"/>
        <v>5970.0699999999979</v>
      </c>
      <c r="P73" s="181">
        <v>1337</v>
      </c>
      <c r="Q73" s="64">
        <f t="shared" si="220"/>
        <v>18055.099999999999</v>
      </c>
      <c r="R73" s="178">
        <v>316.36</v>
      </c>
      <c r="S73" s="178">
        <v>910.97</v>
      </c>
      <c r="T73" s="178">
        <v>0</v>
      </c>
      <c r="U73" s="178">
        <v>0</v>
      </c>
      <c r="V73" s="178">
        <v>950</v>
      </c>
      <c r="W73" s="178">
        <v>0</v>
      </c>
      <c r="X73" s="178">
        <v>0</v>
      </c>
      <c r="Y73" s="178">
        <v>0</v>
      </c>
      <c r="Z73" s="178">
        <v>0</v>
      </c>
      <c r="AA73" s="178">
        <v>0</v>
      </c>
      <c r="AB73" s="64">
        <f t="shared" si="50"/>
        <v>2177.33</v>
      </c>
      <c r="AC73" s="222">
        <v>482</v>
      </c>
      <c r="AD73" s="219">
        <v>90</v>
      </c>
      <c r="AE73" s="65">
        <f t="shared" si="253"/>
        <v>131.39808923029042</v>
      </c>
      <c r="AF73" s="65">
        <f t="shared" si="221"/>
        <v>160.08035315272113</v>
      </c>
      <c r="AG73" s="65"/>
      <c r="AH73" s="65">
        <v>18.510000000000002</v>
      </c>
      <c r="AI73" s="65"/>
      <c r="AJ73" s="65">
        <v>5</v>
      </c>
      <c r="AK73" s="65">
        <f t="shared" si="178"/>
        <v>411.38684210526316</v>
      </c>
      <c r="AL73" s="65"/>
      <c r="AM73" s="64">
        <f t="shared" si="222"/>
        <v>1298.3752844882747</v>
      </c>
      <c r="AN73" s="66">
        <f t="shared" si="179"/>
        <v>645.10084210526315</v>
      </c>
      <c r="AO73" s="66">
        <v>46.73</v>
      </c>
      <c r="AP73" s="66">
        <f t="shared" si="254"/>
        <v>207.54925263157895</v>
      </c>
      <c r="AQ73" s="67">
        <f t="shared" si="223"/>
        <v>899.38009473684212</v>
      </c>
      <c r="AR73" s="67">
        <f t="shared" si="224"/>
        <v>2197.7553792251169</v>
      </c>
      <c r="AS73" s="68">
        <f t="shared" si="225"/>
        <v>-20.425379225117013</v>
      </c>
      <c r="AT73" s="205">
        <v>5856.4</v>
      </c>
      <c r="AU73" s="205">
        <v>13512.72</v>
      </c>
      <c r="AV73" s="205">
        <v>0</v>
      </c>
      <c r="AW73" s="205">
        <v>0</v>
      </c>
      <c r="AX73" s="207">
        <v>2030.77</v>
      </c>
      <c r="AY73" s="207">
        <v>0</v>
      </c>
      <c r="AZ73" s="207">
        <v>0</v>
      </c>
      <c r="BA73" s="207">
        <v>0</v>
      </c>
      <c r="BB73" s="207">
        <v>0</v>
      </c>
      <c r="BC73" s="207">
        <v>0</v>
      </c>
      <c r="BD73" s="209">
        <v>15116.21</v>
      </c>
      <c r="BE73" s="178">
        <f t="shared" si="162"/>
        <v>6283.68</v>
      </c>
      <c r="BF73" s="208">
        <v>1385</v>
      </c>
      <c r="BG73" s="181" t="s">
        <v>276</v>
      </c>
      <c r="BH73" s="64">
        <f t="shared" si="56"/>
        <v>21399.89</v>
      </c>
      <c r="BI73" s="205">
        <v>487.5</v>
      </c>
      <c r="BJ73" s="205">
        <v>988.43</v>
      </c>
      <c r="BK73" s="205">
        <v>0</v>
      </c>
      <c r="BL73" s="205">
        <v>0</v>
      </c>
      <c r="BM73" s="205">
        <v>950</v>
      </c>
      <c r="BN73" s="205">
        <v>0</v>
      </c>
      <c r="BO73" s="205">
        <v>0</v>
      </c>
      <c r="BP73" s="205">
        <v>0</v>
      </c>
      <c r="BQ73" s="205">
        <v>0</v>
      </c>
      <c r="BR73" s="205">
        <v>0</v>
      </c>
      <c r="BS73" s="64">
        <f t="shared" si="57"/>
        <v>2425.9299999999998</v>
      </c>
      <c r="BT73" s="222">
        <v>482</v>
      </c>
      <c r="BU73" s="219">
        <v>90</v>
      </c>
      <c r="BV73" s="65">
        <f t="shared" si="255"/>
        <v>165.79028665225542</v>
      </c>
      <c r="BW73" s="65">
        <f t="shared" si="256"/>
        <v>142.11146792776239</v>
      </c>
      <c r="BX73" s="65"/>
      <c r="BY73" s="65">
        <v>18.510000000000002</v>
      </c>
      <c r="BZ73" s="65"/>
      <c r="CA73" s="65">
        <v>5</v>
      </c>
      <c r="CB73" s="65">
        <f t="shared" si="180"/>
        <v>391.015625</v>
      </c>
      <c r="CC73" s="65"/>
      <c r="CD73" s="64">
        <f t="shared" si="226"/>
        <v>1294.4273795800177</v>
      </c>
      <c r="CE73" s="66">
        <f t="shared" si="257"/>
        <v>665.21208333333334</v>
      </c>
      <c r="CF73" s="66"/>
      <c r="CG73" s="66">
        <f t="shared" si="258"/>
        <v>199.563625</v>
      </c>
      <c r="CH73" s="67">
        <f t="shared" si="324"/>
        <v>864.77570833333334</v>
      </c>
      <c r="CI73" s="67">
        <f t="shared" si="227"/>
        <v>2159.2030879133508</v>
      </c>
      <c r="CJ73" s="68">
        <f t="shared" si="228"/>
        <v>266.72691208664901</v>
      </c>
      <c r="CK73" s="209">
        <v>5654.75</v>
      </c>
      <c r="CL73" s="209">
        <v>10517.03</v>
      </c>
      <c r="CM73" s="209">
        <v>0</v>
      </c>
      <c r="CN73" s="209">
        <v>0</v>
      </c>
      <c r="CO73" s="209">
        <v>1689.96</v>
      </c>
      <c r="CP73" s="209">
        <v>0</v>
      </c>
      <c r="CQ73" s="209">
        <v>0</v>
      </c>
      <c r="CR73" s="209">
        <v>0</v>
      </c>
      <c r="CS73" s="209">
        <v>0</v>
      </c>
      <c r="CT73" s="207">
        <v>0</v>
      </c>
      <c r="CU73" s="209">
        <v>11687.86</v>
      </c>
      <c r="CV73" s="178">
        <f t="shared" si="181"/>
        <v>6173.880000000001</v>
      </c>
      <c r="CW73" s="210">
        <v>1214</v>
      </c>
      <c r="CX73" s="181" t="s">
        <v>276</v>
      </c>
      <c r="CY73" s="64">
        <f t="shared" si="182"/>
        <v>17861.740000000002</v>
      </c>
      <c r="CZ73" s="209">
        <v>470.7</v>
      </c>
      <c r="DA73" s="209">
        <v>769.3</v>
      </c>
      <c r="DB73" s="209">
        <v>0</v>
      </c>
      <c r="DC73" s="209">
        <v>0</v>
      </c>
      <c r="DD73" s="209">
        <v>950</v>
      </c>
      <c r="DE73" s="209">
        <v>0</v>
      </c>
      <c r="DF73" s="209">
        <v>0</v>
      </c>
      <c r="DG73" s="209">
        <v>0</v>
      </c>
      <c r="DH73" s="209">
        <v>0</v>
      </c>
      <c r="DI73" s="209">
        <v>0</v>
      </c>
      <c r="DJ73" s="211">
        <f t="shared" si="215"/>
        <v>2190</v>
      </c>
      <c r="DK73" s="65">
        <v>482</v>
      </c>
      <c r="DL73" s="65">
        <v>139</v>
      </c>
      <c r="DM73" s="65">
        <f t="shared" si="259"/>
        <v>127.06337288714499</v>
      </c>
      <c r="DN73" s="65">
        <f t="shared" si="260"/>
        <v>175.62438433977752</v>
      </c>
      <c r="DO73" s="65"/>
      <c r="DP73" s="65">
        <v>18.510000000000002</v>
      </c>
      <c r="DQ73" s="65"/>
      <c r="DR73" s="65">
        <v>5</v>
      </c>
      <c r="DS73" s="65">
        <f t="shared" si="216"/>
        <v>428.469696969697</v>
      </c>
      <c r="DT73" s="65"/>
      <c r="DU73" s="64">
        <f t="shared" si="229"/>
        <v>1375.6674541966195</v>
      </c>
      <c r="DV73" s="66">
        <f t="shared" si="307"/>
        <v>596.35070707070713</v>
      </c>
      <c r="DW73" s="66"/>
      <c r="DX73" s="66">
        <f t="shared" si="261"/>
        <v>178.90521212121214</v>
      </c>
      <c r="DY73" s="67">
        <f t="shared" si="230"/>
        <v>775.25591919191925</v>
      </c>
      <c r="DZ73" s="67">
        <f t="shared" si="231"/>
        <v>2150.9233733885385</v>
      </c>
      <c r="EA73" s="68">
        <f t="shared" si="183"/>
        <v>39.076626611461506</v>
      </c>
      <c r="EB73" s="209">
        <v>6051.21</v>
      </c>
      <c r="EC73" s="209">
        <v>14719.78</v>
      </c>
      <c r="ED73" s="209">
        <v>0</v>
      </c>
      <c r="EE73" s="209">
        <v>40</v>
      </c>
      <c r="EF73" s="209">
        <v>1952</v>
      </c>
      <c r="EG73" s="209">
        <v>0</v>
      </c>
      <c r="EH73" s="209">
        <v>0</v>
      </c>
      <c r="EI73" s="209">
        <v>0</v>
      </c>
      <c r="EJ73" s="209">
        <v>0</v>
      </c>
      <c r="EK73" s="209">
        <v>0</v>
      </c>
      <c r="EL73" s="209">
        <v>15031.44</v>
      </c>
      <c r="EM73" s="178">
        <f t="shared" si="184"/>
        <v>7731.5500000000011</v>
      </c>
      <c r="EN73" s="210">
        <v>1507</v>
      </c>
      <c r="EO73" s="181" t="s">
        <v>276</v>
      </c>
      <c r="EP73" s="212">
        <f t="shared" si="262"/>
        <v>22762.99</v>
      </c>
      <c r="EQ73" s="209">
        <v>503.71</v>
      </c>
      <c r="ER73" s="209">
        <v>1076.72</v>
      </c>
      <c r="ES73" s="209">
        <v>0</v>
      </c>
      <c r="ET73" s="209">
        <v>1.68</v>
      </c>
      <c r="EU73" s="209">
        <v>950</v>
      </c>
      <c r="EV73" s="209">
        <v>0</v>
      </c>
      <c r="EW73" s="209">
        <v>0</v>
      </c>
      <c r="EX73" s="209">
        <v>0</v>
      </c>
      <c r="EY73" s="209">
        <v>0</v>
      </c>
      <c r="EZ73" s="209">
        <v>0</v>
      </c>
      <c r="FA73" s="64">
        <f t="shared" si="185"/>
        <v>2532.11</v>
      </c>
      <c r="FB73" s="222">
        <v>482</v>
      </c>
      <c r="FC73" s="65">
        <v>139</v>
      </c>
      <c r="FD73" s="65">
        <f t="shared" si="263"/>
        <v>167.7816980271142</v>
      </c>
      <c r="FE73" s="65">
        <f t="shared" si="264"/>
        <v>200.83661859667785</v>
      </c>
      <c r="FF73" s="65"/>
      <c r="FG73" s="65">
        <v>18.510000000000002</v>
      </c>
      <c r="FH73" s="65">
        <f t="shared" si="265"/>
        <v>140.93333333333334</v>
      </c>
      <c r="FI73" s="65">
        <v>5</v>
      </c>
      <c r="FJ73" s="65">
        <f t="shared" si="308"/>
        <v>424.68019607843132</v>
      </c>
      <c r="FK73" s="65"/>
      <c r="FL73" s="64">
        <f t="shared" si="232"/>
        <v>1578.7418460355566</v>
      </c>
      <c r="FM73" s="66">
        <f t="shared" si="309"/>
        <v>664.41901960784321</v>
      </c>
      <c r="FN73" s="66"/>
      <c r="FO73" s="66">
        <f t="shared" si="266"/>
        <v>199.32570588235296</v>
      </c>
      <c r="FP73" s="67">
        <f t="shared" si="325"/>
        <v>863.74472549019617</v>
      </c>
      <c r="FQ73" s="67">
        <f t="shared" si="187"/>
        <v>2442.4865715257529</v>
      </c>
      <c r="FR73" s="68">
        <f t="shared" si="188"/>
        <v>89.623428474247248</v>
      </c>
      <c r="FS73" s="209">
        <v>4262.3100000000004</v>
      </c>
      <c r="FT73" s="209">
        <v>11682.05</v>
      </c>
      <c r="FU73" s="209">
        <v>0</v>
      </c>
      <c r="FV73" s="209">
        <v>0</v>
      </c>
      <c r="FW73" s="209">
        <v>1571.13</v>
      </c>
      <c r="FX73" s="209">
        <v>0</v>
      </c>
      <c r="FY73" s="209">
        <v>0</v>
      </c>
      <c r="FZ73" s="209">
        <v>0</v>
      </c>
      <c r="GA73" s="209">
        <v>0</v>
      </c>
      <c r="GB73" s="209">
        <v>0</v>
      </c>
      <c r="GC73" s="209">
        <v>7484.54</v>
      </c>
      <c r="GD73" s="178">
        <f t="shared" si="189"/>
        <v>10030.950000000001</v>
      </c>
      <c r="GE73" s="210">
        <v>1106</v>
      </c>
      <c r="GF73" s="181" t="s">
        <v>276</v>
      </c>
      <c r="GG73" s="64">
        <f t="shared" si="190"/>
        <v>17515.490000000002</v>
      </c>
      <c r="GH73" s="209">
        <v>354.8</v>
      </c>
      <c r="GI73" s="209">
        <v>854.52</v>
      </c>
      <c r="GJ73" s="209">
        <v>0</v>
      </c>
      <c r="GK73" s="209">
        <v>0</v>
      </c>
      <c r="GL73" s="209">
        <v>950</v>
      </c>
      <c r="GM73" s="209">
        <v>0</v>
      </c>
      <c r="GN73" s="209">
        <v>0</v>
      </c>
      <c r="GO73" s="209">
        <v>0</v>
      </c>
      <c r="GP73" s="209">
        <v>0</v>
      </c>
      <c r="GQ73" s="209">
        <v>0</v>
      </c>
      <c r="GR73" s="211">
        <f t="shared" si="267"/>
        <v>2159.3199999999997</v>
      </c>
      <c r="GS73" s="222">
        <v>482</v>
      </c>
      <c r="GT73" s="241">
        <v>139</v>
      </c>
      <c r="GU73" s="65">
        <f t="shared" si="268"/>
        <v>82.938018477579419</v>
      </c>
      <c r="GV73" s="65">
        <f t="shared" si="269"/>
        <v>295.63322239857462</v>
      </c>
      <c r="GW73" s="65"/>
      <c r="GX73" s="65">
        <v>18.510000000000002</v>
      </c>
      <c r="GY73" s="65">
        <f t="shared" si="270"/>
        <v>184.90588235294118</v>
      </c>
      <c r="GZ73" s="65">
        <v>5</v>
      </c>
      <c r="HA73" s="65">
        <f t="shared" si="310"/>
        <v>358.47794117647061</v>
      </c>
      <c r="HB73" s="65"/>
      <c r="HC73" s="64">
        <f t="shared" si="191"/>
        <v>1566.465064405566</v>
      </c>
      <c r="HD73" s="66">
        <f t="shared" si="311"/>
        <v>866.92019607843133</v>
      </c>
      <c r="HE73" s="66"/>
      <c r="HF73" s="66">
        <f t="shared" si="271"/>
        <v>260.07605882352937</v>
      </c>
      <c r="HG73" s="67">
        <f t="shared" si="233"/>
        <v>1126.9962549019606</v>
      </c>
      <c r="HH73" s="67">
        <f t="shared" si="234"/>
        <v>2693.4613193075265</v>
      </c>
      <c r="HI73" s="68">
        <f t="shared" si="192"/>
        <v>-534.14131930752683</v>
      </c>
      <c r="HJ73" s="205">
        <v>3349.66</v>
      </c>
      <c r="HK73" s="205">
        <v>5731.61</v>
      </c>
      <c r="HL73" s="205">
        <v>0</v>
      </c>
      <c r="HM73" s="205">
        <v>0</v>
      </c>
      <c r="HN73" s="205">
        <v>1210.22</v>
      </c>
      <c r="HO73" s="205">
        <v>0</v>
      </c>
      <c r="HP73" s="205">
        <v>0</v>
      </c>
      <c r="HQ73" s="205">
        <v>0</v>
      </c>
      <c r="HR73" s="205">
        <v>0</v>
      </c>
      <c r="HS73" s="205">
        <v>0</v>
      </c>
      <c r="HT73" s="205">
        <v>0</v>
      </c>
      <c r="HU73" s="178">
        <f t="shared" si="193"/>
        <v>10291.49</v>
      </c>
      <c r="HV73" s="206">
        <v>738</v>
      </c>
      <c r="HW73" s="181" t="s">
        <v>276</v>
      </c>
      <c r="HX73" s="64">
        <f t="shared" si="194"/>
        <v>10291.49</v>
      </c>
      <c r="HY73" s="205">
        <v>278.83999999999997</v>
      </c>
      <c r="HZ73" s="205">
        <v>419.26</v>
      </c>
      <c r="IA73" s="205">
        <v>0</v>
      </c>
      <c r="IB73" s="205">
        <v>0</v>
      </c>
      <c r="IC73" s="205">
        <v>950</v>
      </c>
      <c r="ID73" s="205">
        <v>0</v>
      </c>
      <c r="IE73" s="205">
        <v>0</v>
      </c>
      <c r="IF73" s="205">
        <v>0</v>
      </c>
      <c r="IG73" s="205">
        <v>0</v>
      </c>
      <c r="IH73" s="205">
        <v>0</v>
      </c>
      <c r="II73" s="214">
        <v>1648.1</v>
      </c>
      <c r="IJ73" s="222">
        <v>482</v>
      </c>
      <c r="IK73" s="241">
        <v>139</v>
      </c>
      <c r="IL73" s="65">
        <f t="shared" si="272"/>
        <v>0</v>
      </c>
      <c r="IM73" s="65">
        <f t="shared" si="273"/>
        <v>311.91158617770577</v>
      </c>
      <c r="IN73" s="65"/>
      <c r="IO73" s="65">
        <v>18.510000000000002</v>
      </c>
      <c r="IP73" s="65">
        <f t="shared" si="274"/>
        <v>232.05714285714285</v>
      </c>
      <c r="IQ73" s="65">
        <v>5</v>
      </c>
      <c r="IR73" s="65">
        <f t="shared" si="312"/>
        <v>445.62857142857143</v>
      </c>
      <c r="IS73" s="65"/>
      <c r="IT73" s="64">
        <f t="shared" si="195"/>
        <v>1634.10730046342</v>
      </c>
      <c r="IU73" s="66">
        <f t="shared" si="313"/>
        <v>538.79476190476191</v>
      </c>
      <c r="IV73" s="66"/>
      <c r="IW73" s="66">
        <f t="shared" si="275"/>
        <v>161.63842857142856</v>
      </c>
      <c r="IX73" s="67">
        <f t="shared" si="196"/>
        <v>700.43319047619048</v>
      </c>
      <c r="IY73" s="67">
        <f t="shared" si="235"/>
        <v>2334.5404909396102</v>
      </c>
      <c r="IZ73" s="68">
        <f t="shared" si="197"/>
        <v>-686.4404909396103</v>
      </c>
      <c r="JA73" s="209">
        <v>8844.07</v>
      </c>
      <c r="JB73" s="209">
        <v>11287.45</v>
      </c>
      <c r="JC73" s="209">
        <v>0</v>
      </c>
      <c r="JD73" s="209">
        <v>45</v>
      </c>
      <c r="JE73" s="209">
        <v>1119.82</v>
      </c>
      <c r="JF73" s="209">
        <v>0</v>
      </c>
      <c r="JG73" s="209">
        <v>0</v>
      </c>
      <c r="JH73" s="209">
        <v>0</v>
      </c>
      <c r="JI73" s="209">
        <v>0</v>
      </c>
      <c r="JJ73" s="209">
        <v>0</v>
      </c>
      <c r="JK73" s="209">
        <v>14349.53</v>
      </c>
      <c r="JL73" s="178">
        <f t="shared" si="198"/>
        <v>6946.8099999999995</v>
      </c>
      <c r="JM73" s="210">
        <v>1253</v>
      </c>
      <c r="JN73" s="181" t="s">
        <v>276</v>
      </c>
      <c r="JO73" s="64">
        <f t="shared" si="199"/>
        <v>21296.34</v>
      </c>
      <c r="JP73" s="209">
        <v>736.2</v>
      </c>
      <c r="JQ73" s="209">
        <v>825.66</v>
      </c>
      <c r="JR73" s="209">
        <v>0</v>
      </c>
      <c r="JS73" s="209">
        <v>1.89</v>
      </c>
      <c r="JT73" s="209">
        <v>950</v>
      </c>
      <c r="JU73" s="209">
        <v>0</v>
      </c>
      <c r="JV73" s="209">
        <v>0</v>
      </c>
      <c r="JW73" s="209">
        <v>0</v>
      </c>
      <c r="JX73" s="209">
        <v>0</v>
      </c>
      <c r="JY73" s="209">
        <v>0</v>
      </c>
      <c r="JZ73" s="211">
        <v>2513.75</v>
      </c>
      <c r="KA73" s="222">
        <v>482</v>
      </c>
      <c r="KB73" s="241">
        <v>139</v>
      </c>
      <c r="KC73" s="65">
        <f t="shared" si="276"/>
        <v>289.43988846916892</v>
      </c>
      <c r="KD73" s="65">
        <f t="shared" si="277"/>
        <v>233.90999163617292</v>
      </c>
      <c r="KE73" s="65"/>
      <c r="KF73" s="65">
        <v>18.510000000000002</v>
      </c>
      <c r="KG73" s="65"/>
      <c r="KH73" s="65">
        <v>5</v>
      </c>
      <c r="KI73" s="65">
        <f t="shared" si="314"/>
        <v>543.39953271028037</v>
      </c>
      <c r="KJ73" s="65"/>
      <c r="KK73" s="64">
        <f t="shared" si="200"/>
        <v>1711.259412815622</v>
      </c>
      <c r="KL73" s="66">
        <f t="shared" si="315"/>
        <v>497.32093457943921</v>
      </c>
      <c r="KM73" s="66"/>
      <c r="KN73" s="66">
        <f t="shared" si="278"/>
        <v>149.19628037383177</v>
      </c>
      <c r="KO73" s="67">
        <f t="shared" si="236"/>
        <v>646.51721495327092</v>
      </c>
      <c r="KP73" s="67">
        <f t="shared" si="237"/>
        <v>2357.7766277688929</v>
      </c>
      <c r="KQ73" s="68">
        <f t="shared" si="201"/>
        <v>155.97337223110708</v>
      </c>
      <c r="KR73" s="209">
        <v>11967.33</v>
      </c>
      <c r="KS73" s="209">
        <v>15185.6</v>
      </c>
      <c r="KT73" s="209">
        <v>0</v>
      </c>
      <c r="KU73" s="209">
        <v>0</v>
      </c>
      <c r="KV73" s="209">
        <v>1757.47</v>
      </c>
      <c r="KW73" s="209">
        <v>0</v>
      </c>
      <c r="KX73" s="209">
        <v>0</v>
      </c>
      <c r="KY73" s="209">
        <v>0</v>
      </c>
      <c r="KZ73" s="209">
        <v>0</v>
      </c>
      <c r="LA73" s="209">
        <v>0</v>
      </c>
      <c r="LB73" s="209">
        <v>20750.7</v>
      </c>
      <c r="LC73" s="178">
        <f t="shared" si="202"/>
        <v>8159.7000000000007</v>
      </c>
      <c r="LD73" s="210">
        <v>1573</v>
      </c>
      <c r="LE73" s="181" t="s">
        <v>276</v>
      </c>
      <c r="LF73" s="64">
        <f t="shared" si="203"/>
        <v>28910.400000000001</v>
      </c>
      <c r="LG73" s="209">
        <v>996.19</v>
      </c>
      <c r="LH73" s="209">
        <v>1110.8</v>
      </c>
      <c r="LI73" s="209">
        <v>0</v>
      </c>
      <c r="LJ73" s="209">
        <v>0</v>
      </c>
      <c r="LK73" s="209">
        <v>950</v>
      </c>
      <c r="LL73" s="209">
        <v>0</v>
      </c>
      <c r="LM73" s="209">
        <v>0</v>
      </c>
      <c r="LN73" s="209">
        <v>0</v>
      </c>
      <c r="LO73" s="209">
        <v>0</v>
      </c>
      <c r="LP73" s="209">
        <v>0</v>
      </c>
      <c r="LQ73" s="211">
        <f t="shared" si="279"/>
        <v>3056.99</v>
      </c>
      <c r="LR73" s="235">
        <v>522.53</v>
      </c>
      <c r="LS73" s="238" t="s">
        <v>492</v>
      </c>
      <c r="LT73" s="65">
        <f t="shared" si="280"/>
        <v>211.55604039615838</v>
      </c>
      <c r="LU73" s="65">
        <f t="shared" si="281"/>
        <v>242.931742504916</v>
      </c>
      <c r="LV73" s="65"/>
      <c r="LW73" s="65">
        <v>18.510000000000002</v>
      </c>
      <c r="LX73" s="65"/>
      <c r="LY73" s="65">
        <v>5</v>
      </c>
      <c r="LZ73" s="65">
        <f t="shared" si="316"/>
        <v>508.03738317757012</v>
      </c>
      <c r="MA73" s="65"/>
      <c r="MB73" s="64">
        <f t="shared" si="238"/>
        <v>1508.5651660786443</v>
      </c>
      <c r="MC73" s="66">
        <f t="shared" si="317"/>
        <v>593.54906542056074</v>
      </c>
      <c r="MD73" s="66"/>
      <c r="ME73" s="66">
        <f t="shared" si="282"/>
        <v>178.06471962616823</v>
      </c>
      <c r="MF73" s="67">
        <f t="shared" si="239"/>
        <v>771.61378504672894</v>
      </c>
      <c r="MG73" s="67">
        <f t="shared" si="240"/>
        <v>2280.1789511253733</v>
      </c>
      <c r="MH73" s="68">
        <f t="shared" si="241"/>
        <v>776.81104887462652</v>
      </c>
      <c r="MI73" s="209">
        <v>7962.16</v>
      </c>
      <c r="MJ73" s="209">
        <v>13011.88</v>
      </c>
      <c r="MK73" s="209">
        <v>0</v>
      </c>
      <c r="ML73" s="209">
        <v>5</v>
      </c>
      <c r="MM73" s="209">
        <v>1784.94</v>
      </c>
      <c r="MN73" s="209">
        <v>0</v>
      </c>
      <c r="MO73" s="209">
        <v>0</v>
      </c>
      <c r="MP73" s="209">
        <v>0</v>
      </c>
      <c r="MQ73" s="209">
        <v>0</v>
      </c>
      <c r="MR73" s="209">
        <v>0</v>
      </c>
      <c r="MS73" s="209">
        <v>16048.9</v>
      </c>
      <c r="MT73" s="178">
        <f t="shared" si="217"/>
        <v>6715.08</v>
      </c>
      <c r="MU73" s="210">
        <v>1473</v>
      </c>
      <c r="MV73" s="181" t="s">
        <v>276</v>
      </c>
      <c r="MW73" s="64">
        <f t="shared" si="204"/>
        <v>22763.98</v>
      </c>
      <c r="MX73" s="209">
        <v>662.79</v>
      </c>
      <c r="MY73" s="209">
        <v>951.79</v>
      </c>
      <c r="MZ73" s="209">
        <v>0</v>
      </c>
      <c r="NA73" s="209">
        <v>0.21</v>
      </c>
      <c r="NB73" s="209">
        <v>950</v>
      </c>
      <c r="NC73" s="209">
        <v>0</v>
      </c>
      <c r="ND73" s="209">
        <v>0</v>
      </c>
      <c r="NE73" s="209">
        <v>0</v>
      </c>
      <c r="NF73" s="209">
        <v>0</v>
      </c>
      <c r="NG73" s="209">
        <v>0</v>
      </c>
      <c r="NH73" s="211">
        <f t="shared" si="283"/>
        <v>2564.79</v>
      </c>
      <c r="NI73" s="235">
        <v>522.53</v>
      </c>
      <c r="NJ73" s="238" t="s">
        <v>492</v>
      </c>
      <c r="NK73" s="65">
        <f t="shared" si="284"/>
        <v>0</v>
      </c>
      <c r="NL73" s="65">
        <f t="shared" si="285"/>
        <v>162.18971060794397</v>
      </c>
      <c r="NM73" s="65"/>
      <c r="NN73" s="65">
        <v>18.510000000000002</v>
      </c>
      <c r="NO73" s="65"/>
      <c r="NP73" s="65">
        <v>5</v>
      </c>
      <c r="NQ73" s="65">
        <f t="shared" si="318"/>
        <v>469.67889908256882</v>
      </c>
      <c r="NR73" s="65"/>
      <c r="NS73" s="64">
        <f t="shared" si="205"/>
        <v>1177.9086096905128</v>
      </c>
      <c r="NT73" s="66">
        <f t="shared" si="286"/>
        <v>723.04816513761466</v>
      </c>
      <c r="NU73" s="66"/>
      <c r="NV73" s="66">
        <f t="shared" si="287"/>
        <v>216.9144495412844</v>
      </c>
      <c r="NW73" s="67">
        <f t="shared" si="242"/>
        <v>939.96261467889906</v>
      </c>
      <c r="NX73" s="67">
        <f t="shared" si="243"/>
        <v>2117.8712243694117</v>
      </c>
      <c r="NY73" s="68">
        <f t="shared" si="206"/>
        <v>446.91877563058824</v>
      </c>
      <c r="NZ73" s="209">
        <v>8618.0400000000009</v>
      </c>
      <c r="OA73" s="209">
        <v>12729.3</v>
      </c>
      <c r="OB73" s="209">
        <v>0</v>
      </c>
      <c r="OC73" s="209">
        <v>0</v>
      </c>
      <c r="OD73" s="209">
        <v>1666.88</v>
      </c>
      <c r="OE73" s="209">
        <v>0</v>
      </c>
      <c r="OF73" s="209">
        <v>0</v>
      </c>
      <c r="OG73" s="209">
        <v>0</v>
      </c>
      <c r="OH73" s="209">
        <v>0</v>
      </c>
      <c r="OI73" s="209">
        <v>0</v>
      </c>
      <c r="OJ73" s="209">
        <v>15904.03</v>
      </c>
      <c r="OK73" s="178">
        <f t="shared" si="288"/>
        <v>7110.1900000000005</v>
      </c>
      <c r="OL73" s="210">
        <v>1527</v>
      </c>
      <c r="OM73" s="181" t="s">
        <v>276</v>
      </c>
      <c r="ON73" s="64">
        <f t="shared" si="207"/>
        <v>23014.22</v>
      </c>
      <c r="OO73" s="209">
        <v>717.38</v>
      </c>
      <c r="OP73" s="209">
        <v>931.12</v>
      </c>
      <c r="OQ73" s="209">
        <v>0</v>
      </c>
      <c r="OR73" s="209">
        <v>0</v>
      </c>
      <c r="OS73" s="209">
        <v>950</v>
      </c>
      <c r="OT73" s="209">
        <v>0</v>
      </c>
      <c r="OU73" s="209">
        <v>0</v>
      </c>
      <c r="OV73" s="209">
        <v>0</v>
      </c>
      <c r="OW73" s="209">
        <v>0</v>
      </c>
      <c r="OX73" s="209">
        <v>0</v>
      </c>
      <c r="OY73" s="211">
        <v>2598.5</v>
      </c>
      <c r="OZ73" s="235">
        <v>522.53</v>
      </c>
      <c r="PA73" s="238" t="s">
        <v>492</v>
      </c>
      <c r="PB73" s="65">
        <f t="shared" si="289"/>
        <v>343.89698863309212</v>
      </c>
      <c r="PC73" s="65">
        <f t="shared" si="290"/>
        <v>208.47790648047354</v>
      </c>
      <c r="PD73" s="65"/>
      <c r="PE73" s="65">
        <v>18.510000000000002</v>
      </c>
      <c r="PF73" s="65">
        <f t="shared" si="291"/>
        <v>32.880000000000003</v>
      </c>
      <c r="PG73" s="65">
        <v>5</v>
      </c>
      <c r="PH73" s="65">
        <f t="shared" si="319"/>
        <v>495.2049090909091</v>
      </c>
      <c r="PI73" s="65"/>
      <c r="PJ73" s="64">
        <f t="shared" si="244"/>
        <v>1626.4998042044749</v>
      </c>
      <c r="PK73" s="66">
        <f t="shared" si="320"/>
        <v>643.25572727272731</v>
      </c>
      <c r="PL73" s="66"/>
      <c r="PM73" s="66">
        <f t="shared" si="292"/>
        <v>192.9767181818182</v>
      </c>
      <c r="PN73" s="67">
        <f t="shared" si="245"/>
        <v>836.23244545454554</v>
      </c>
      <c r="PO73" s="67">
        <f t="shared" si="246"/>
        <v>2462.7322496590205</v>
      </c>
      <c r="PP73" s="68">
        <f t="shared" si="247"/>
        <v>135.76775034097955</v>
      </c>
      <c r="PQ73" s="209">
        <v>8647.0400000000009</v>
      </c>
      <c r="PR73" s="209">
        <v>11867.87</v>
      </c>
      <c r="PS73" s="209">
        <v>0</v>
      </c>
      <c r="PT73" s="209">
        <v>10</v>
      </c>
      <c r="PU73" s="209">
        <v>1473.61</v>
      </c>
      <c r="PV73" s="209">
        <v>0</v>
      </c>
      <c r="PW73" s="209">
        <v>0</v>
      </c>
      <c r="PX73" s="209">
        <v>0</v>
      </c>
      <c r="PY73" s="209">
        <v>0</v>
      </c>
      <c r="PZ73" s="209">
        <v>0</v>
      </c>
      <c r="QA73" s="209">
        <v>13841.09</v>
      </c>
      <c r="QB73" s="178">
        <f t="shared" si="208"/>
        <v>8157.4300000000039</v>
      </c>
      <c r="QC73" s="210">
        <v>1396</v>
      </c>
      <c r="QD73" s="181" t="s">
        <v>276</v>
      </c>
      <c r="QE73" s="64">
        <f t="shared" si="209"/>
        <v>21998.520000000004</v>
      </c>
      <c r="QF73" s="209">
        <v>719.79</v>
      </c>
      <c r="QG73" s="209">
        <v>868.11</v>
      </c>
      <c r="QH73" s="209">
        <v>0</v>
      </c>
      <c r="QI73" s="209">
        <v>0.42</v>
      </c>
      <c r="QJ73" s="209">
        <v>950</v>
      </c>
      <c r="QK73" s="209">
        <v>0</v>
      </c>
      <c r="QL73" s="209">
        <v>0</v>
      </c>
      <c r="QM73" s="209">
        <v>0</v>
      </c>
      <c r="QN73" s="209">
        <v>0</v>
      </c>
      <c r="QO73" s="209">
        <v>0</v>
      </c>
      <c r="QP73" s="211">
        <f t="shared" si="293"/>
        <v>2538.3200000000002</v>
      </c>
      <c r="QQ73" s="225">
        <v>522.53</v>
      </c>
      <c r="QR73" s="238" t="s">
        <v>492</v>
      </c>
      <c r="QS73" s="65">
        <f t="shared" si="294"/>
        <v>162.70209487853509</v>
      </c>
      <c r="QT73" s="65">
        <f t="shared" si="295"/>
        <v>148.85225456475266</v>
      </c>
      <c r="QU73" s="65"/>
      <c r="QV73" s="65">
        <v>18.510000000000002</v>
      </c>
      <c r="QW73" s="65">
        <f t="shared" si="296"/>
        <v>18.861818181818183</v>
      </c>
      <c r="QX73" s="65">
        <v>5</v>
      </c>
      <c r="QY73" s="65">
        <f t="shared" si="321"/>
        <v>428.14772727272725</v>
      </c>
      <c r="QZ73" s="65"/>
      <c r="RA73" s="64">
        <f t="shared" si="210"/>
        <v>1304.603894897833</v>
      </c>
      <c r="RB73" s="66">
        <f t="shared" si="297"/>
        <v>619.2640909090909</v>
      </c>
      <c r="RC73" s="66"/>
      <c r="RD73" s="66">
        <f t="shared" si="298"/>
        <v>185.77922727272727</v>
      </c>
      <c r="RE73" s="67">
        <f t="shared" si="248"/>
        <v>805.04331818181822</v>
      </c>
      <c r="RF73" s="67">
        <f t="shared" si="249"/>
        <v>2109.647213079651</v>
      </c>
      <c r="RG73" s="68">
        <f t="shared" si="250"/>
        <v>428.67278692034915</v>
      </c>
      <c r="RH73" s="205">
        <v>3620.13</v>
      </c>
      <c r="RI73" s="205">
        <v>6482.43</v>
      </c>
      <c r="RJ73" s="205">
        <v>0</v>
      </c>
      <c r="RK73" s="205">
        <v>20</v>
      </c>
      <c r="RL73" s="205">
        <v>921.2</v>
      </c>
      <c r="RM73" s="205">
        <v>0</v>
      </c>
      <c r="RN73" s="205">
        <v>0</v>
      </c>
      <c r="RO73" s="205">
        <v>0</v>
      </c>
      <c r="RP73" s="205">
        <v>0</v>
      </c>
      <c r="RQ73" s="205">
        <v>0</v>
      </c>
      <c r="RR73" s="205">
        <v>3628.8</v>
      </c>
      <c r="RS73" s="178">
        <f t="shared" si="211"/>
        <v>7414.9600000000019</v>
      </c>
      <c r="RT73" s="206">
        <v>753</v>
      </c>
      <c r="RU73" s="181" t="s">
        <v>276</v>
      </c>
      <c r="RV73" s="64">
        <f t="shared" si="212"/>
        <v>11043.760000000002</v>
      </c>
      <c r="RW73" s="209">
        <v>301.35000000000002</v>
      </c>
      <c r="RX73" s="209">
        <v>474.18</v>
      </c>
      <c r="RY73" s="209">
        <v>0</v>
      </c>
      <c r="RZ73" s="209">
        <v>0.84</v>
      </c>
      <c r="SA73" s="209">
        <v>950</v>
      </c>
      <c r="SB73" s="209">
        <v>0</v>
      </c>
      <c r="SC73" s="209">
        <v>0</v>
      </c>
      <c r="SD73" s="209">
        <v>0</v>
      </c>
      <c r="SE73" s="209">
        <v>0</v>
      </c>
      <c r="SF73" s="209">
        <v>0</v>
      </c>
      <c r="SG73" s="211">
        <v>1726.37</v>
      </c>
      <c r="SH73" s="225">
        <v>522.53</v>
      </c>
      <c r="SI73" s="238" t="s">
        <v>492</v>
      </c>
      <c r="SJ73" s="65">
        <f t="shared" si="299"/>
        <v>35.659876663191994</v>
      </c>
      <c r="SK73" s="65">
        <f t="shared" si="300"/>
        <v>159.83146564477812</v>
      </c>
      <c r="SL73" s="65"/>
      <c r="SM73" s="65">
        <v>18.510000000000002</v>
      </c>
      <c r="SN73" s="65">
        <f t="shared" si="301"/>
        <v>495.92920353982299</v>
      </c>
      <c r="SO73" s="65">
        <v>5</v>
      </c>
      <c r="SP73" s="65">
        <f t="shared" si="322"/>
        <v>428.52876106194691</v>
      </c>
      <c r="SQ73" s="65"/>
      <c r="SR73" s="64">
        <f t="shared" si="326"/>
        <v>1665.98930690974</v>
      </c>
      <c r="SS73" s="66">
        <f t="shared" si="323"/>
        <v>596.28469026548669</v>
      </c>
      <c r="ST73" s="66"/>
      <c r="SU73" s="66">
        <f t="shared" si="302"/>
        <v>178.885407079646</v>
      </c>
      <c r="SV73" s="67">
        <f t="shared" si="327"/>
        <v>775.17009734513272</v>
      </c>
      <c r="SW73" s="67">
        <f t="shared" si="251"/>
        <v>2441.1594042548727</v>
      </c>
      <c r="SX73" s="68">
        <f t="shared" si="252"/>
        <v>-714.78940425487281</v>
      </c>
      <c r="SY73" s="64">
        <f t="shared" si="303"/>
        <v>236913.92000000004</v>
      </c>
      <c r="SZ73" s="211">
        <f t="shared" si="304"/>
        <v>28131.51</v>
      </c>
      <c r="TA73" s="67">
        <f t="shared" si="305"/>
        <v>27747.735892557117</v>
      </c>
      <c r="TB73" s="68">
        <f t="shared" si="306"/>
        <v>383.77410744288136</v>
      </c>
      <c r="TC73" s="264"/>
      <c r="TD73" s="265"/>
      <c r="TE73" s="265"/>
    </row>
    <row r="74" spans="1:527">
      <c r="A74" s="173" t="s">
        <v>206</v>
      </c>
      <c r="B74" s="175" t="s">
        <v>207</v>
      </c>
      <c r="C74" s="181" t="s">
        <v>276</v>
      </c>
      <c r="D74" s="176">
        <v>2612.17</v>
      </c>
      <c r="E74" s="176">
        <v>1431.62</v>
      </c>
      <c r="F74" s="176">
        <v>0</v>
      </c>
      <c r="G74" s="176">
        <v>0</v>
      </c>
      <c r="H74" s="176">
        <v>0</v>
      </c>
      <c r="I74" s="176">
        <v>0</v>
      </c>
      <c r="J74" s="176">
        <v>0</v>
      </c>
      <c r="K74" s="176">
        <v>0</v>
      </c>
      <c r="L74" s="176">
        <v>0</v>
      </c>
      <c r="M74" s="176">
        <v>2012.38</v>
      </c>
      <c r="N74" s="178">
        <v>4550.7300000000005</v>
      </c>
      <c r="O74" s="178">
        <f t="shared" si="161"/>
        <v>1505.4399999999996</v>
      </c>
      <c r="P74" s="181">
        <v>377</v>
      </c>
      <c r="Q74" s="64">
        <f t="shared" si="220"/>
        <v>6056.17</v>
      </c>
      <c r="R74" s="178">
        <v>217.43</v>
      </c>
      <c r="S74" s="178">
        <v>104.72</v>
      </c>
      <c r="T74" s="178">
        <v>0</v>
      </c>
      <c r="U74" s="178">
        <v>0</v>
      </c>
      <c r="V74" s="178">
        <v>0</v>
      </c>
      <c r="W74" s="178">
        <v>0</v>
      </c>
      <c r="X74" s="178">
        <v>0</v>
      </c>
      <c r="Y74" s="178">
        <v>0</v>
      </c>
      <c r="Z74" s="178">
        <v>0</v>
      </c>
      <c r="AA74" s="178">
        <v>1950</v>
      </c>
      <c r="AB74" s="64">
        <f t="shared" si="50"/>
        <v>2272.15</v>
      </c>
      <c r="AC74" s="222">
        <v>497.29</v>
      </c>
      <c r="AD74" s="219">
        <v>143</v>
      </c>
      <c r="AE74" s="65">
        <f t="shared" si="253"/>
        <v>49.479167747449488</v>
      </c>
      <c r="AF74" s="65">
        <f t="shared" si="221"/>
        <v>40.366589813893725</v>
      </c>
      <c r="AG74" s="65"/>
      <c r="AH74" s="65">
        <v>18.510000000000002</v>
      </c>
      <c r="AI74" s="65"/>
      <c r="AJ74" s="65">
        <v>5</v>
      </c>
      <c r="AK74" s="65">
        <f t="shared" si="178"/>
        <v>411.38684210526316</v>
      </c>
      <c r="AL74" s="65"/>
      <c r="AM74" s="64">
        <f t="shared" si="222"/>
        <v>1165.0325996666063</v>
      </c>
      <c r="AN74" s="66">
        <f t="shared" si="179"/>
        <v>645.10084210526315</v>
      </c>
      <c r="AO74" s="66">
        <v>46.73</v>
      </c>
      <c r="AP74" s="66">
        <f t="shared" si="254"/>
        <v>207.54925263157895</v>
      </c>
      <c r="AQ74" s="67">
        <f t="shared" si="223"/>
        <v>899.38009473684212</v>
      </c>
      <c r="AR74" s="67">
        <f t="shared" si="224"/>
        <v>2064.4126944034483</v>
      </c>
      <c r="AS74" s="68">
        <f t="shared" si="225"/>
        <v>207.73730559655178</v>
      </c>
      <c r="AT74" s="205">
        <v>2391.59</v>
      </c>
      <c r="AU74" s="205">
        <v>1547.2</v>
      </c>
      <c r="AV74" s="205">
        <v>0</v>
      </c>
      <c r="AW74" s="205">
        <v>0</v>
      </c>
      <c r="AX74" s="207">
        <v>0</v>
      </c>
      <c r="AY74" s="207">
        <v>0</v>
      </c>
      <c r="AZ74" s="207">
        <v>0</v>
      </c>
      <c r="BA74" s="207">
        <v>0</v>
      </c>
      <c r="BB74" s="207">
        <v>0</v>
      </c>
      <c r="BC74" s="207">
        <v>1775.23</v>
      </c>
      <c r="BD74" s="209">
        <v>3621.53</v>
      </c>
      <c r="BE74" s="178">
        <f t="shared" si="162"/>
        <v>2092.4900000000002</v>
      </c>
      <c r="BF74" s="208">
        <v>359</v>
      </c>
      <c r="BG74" s="181" t="s">
        <v>276</v>
      </c>
      <c r="BH74" s="64">
        <f t="shared" si="56"/>
        <v>5714.02</v>
      </c>
      <c r="BI74" s="205">
        <v>199.07</v>
      </c>
      <c r="BJ74" s="205">
        <v>113.17</v>
      </c>
      <c r="BK74" s="205">
        <v>0</v>
      </c>
      <c r="BL74" s="205">
        <v>0</v>
      </c>
      <c r="BM74" s="205">
        <v>0</v>
      </c>
      <c r="BN74" s="205">
        <v>0</v>
      </c>
      <c r="BO74" s="205">
        <v>0</v>
      </c>
      <c r="BP74" s="205">
        <v>0</v>
      </c>
      <c r="BQ74" s="205">
        <v>0</v>
      </c>
      <c r="BR74" s="205">
        <v>1950</v>
      </c>
      <c r="BS74" s="64">
        <f t="shared" si="57"/>
        <v>2262.2399999999998</v>
      </c>
      <c r="BT74" s="222">
        <v>497.29</v>
      </c>
      <c r="BU74" s="219">
        <v>143</v>
      </c>
      <c r="BV74" s="65">
        <f t="shared" si="255"/>
        <v>39.719909740585948</v>
      </c>
      <c r="BW74" s="65">
        <f t="shared" si="256"/>
        <v>47.323674267970922</v>
      </c>
      <c r="BX74" s="65"/>
      <c r="BY74" s="65">
        <v>18.510000000000002</v>
      </c>
      <c r="BZ74" s="65"/>
      <c r="CA74" s="65">
        <v>5</v>
      </c>
      <c r="CB74" s="65">
        <f t="shared" si="180"/>
        <v>391.015625</v>
      </c>
      <c r="CC74" s="65"/>
      <c r="CD74" s="64">
        <f t="shared" si="226"/>
        <v>1141.8592090085567</v>
      </c>
      <c r="CE74" s="66">
        <f t="shared" si="257"/>
        <v>665.21208333333334</v>
      </c>
      <c r="CF74" s="66"/>
      <c r="CG74" s="66">
        <f t="shared" si="258"/>
        <v>199.563625</v>
      </c>
      <c r="CH74" s="67">
        <f t="shared" si="324"/>
        <v>864.77570833333334</v>
      </c>
      <c r="CI74" s="67">
        <f t="shared" si="227"/>
        <v>2006.6349173418901</v>
      </c>
      <c r="CJ74" s="68">
        <f t="shared" si="228"/>
        <v>255.60508265810972</v>
      </c>
      <c r="CK74" s="209">
        <v>4132.18</v>
      </c>
      <c r="CL74" s="209">
        <v>2408.94</v>
      </c>
      <c r="CM74" s="209">
        <v>0</v>
      </c>
      <c r="CN74" s="209">
        <v>0</v>
      </c>
      <c r="CO74" s="209">
        <v>0</v>
      </c>
      <c r="CP74" s="209">
        <v>0</v>
      </c>
      <c r="CQ74" s="209">
        <v>0</v>
      </c>
      <c r="CR74" s="209">
        <v>0</v>
      </c>
      <c r="CS74" s="209">
        <v>0</v>
      </c>
      <c r="CT74" s="207">
        <v>1775.23</v>
      </c>
      <c r="CU74" s="209">
        <v>5325.67</v>
      </c>
      <c r="CV74" s="178">
        <f t="shared" si="181"/>
        <v>2990.6800000000003</v>
      </c>
      <c r="CW74" s="210">
        <v>523</v>
      </c>
      <c r="CX74" s="181" t="s">
        <v>276</v>
      </c>
      <c r="CY74" s="64">
        <f t="shared" si="182"/>
        <v>8316.35</v>
      </c>
      <c r="CZ74" s="209">
        <v>343.96</v>
      </c>
      <c r="DA74" s="209">
        <v>176.21</v>
      </c>
      <c r="DB74" s="209">
        <v>0</v>
      </c>
      <c r="DC74" s="209">
        <v>0</v>
      </c>
      <c r="DD74" s="209">
        <v>0</v>
      </c>
      <c r="DE74" s="209">
        <v>0</v>
      </c>
      <c r="DF74" s="209">
        <v>0</v>
      </c>
      <c r="DG74" s="209">
        <v>0</v>
      </c>
      <c r="DH74" s="209">
        <v>0</v>
      </c>
      <c r="DI74" s="209">
        <v>1950</v>
      </c>
      <c r="DJ74" s="211">
        <f t="shared" si="215"/>
        <v>2470.17</v>
      </c>
      <c r="DK74" s="65">
        <v>497.29</v>
      </c>
      <c r="DL74" s="65">
        <v>143</v>
      </c>
      <c r="DM74" s="65">
        <f t="shared" si="259"/>
        <v>57.897475935191004</v>
      </c>
      <c r="DN74" s="65">
        <f t="shared" si="260"/>
        <v>85.073946004341806</v>
      </c>
      <c r="DO74" s="65"/>
      <c r="DP74" s="65">
        <v>18.510000000000002</v>
      </c>
      <c r="DQ74" s="65"/>
      <c r="DR74" s="65">
        <v>5</v>
      </c>
      <c r="DS74" s="65">
        <f t="shared" si="216"/>
        <v>428.469696969697</v>
      </c>
      <c r="DT74" s="65"/>
      <c r="DU74" s="64">
        <f t="shared" si="229"/>
        <v>1235.2411189092297</v>
      </c>
      <c r="DV74" s="66">
        <f t="shared" si="307"/>
        <v>596.35070707070713</v>
      </c>
      <c r="DW74" s="66"/>
      <c r="DX74" s="66">
        <f t="shared" si="261"/>
        <v>178.90521212121214</v>
      </c>
      <c r="DY74" s="67">
        <f t="shared" si="230"/>
        <v>775.25591919191925</v>
      </c>
      <c r="DZ74" s="67">
        <f t="shared" si="231"/>
        <v>2010.497038101149</v>
      </c>
      <c r="EA74" s="68">
        <f t="shared" si="183"/>
        <v>459.6729618988511</v>
      </c>
      <c r="EB74" s="209">
        <v>2693.6</v>
      </c>
      <c r="EC74" s="209">
        <v>2039.26</v>
      </c>
      <c r="ED74" s="209">
        <v>0</v>
      </c>
      <c r="EE74" s="209">
        <v>0</v>
      </c>
      <c r="EF74" s="209">
        <v>0</v>
      </c>
      <c r="EG74" s="209">
        <v>0</v>
      </c>
      <c r="EH74" s="209">
        <v>0</v>
      </c>
      <c r="EI74" s="209">
        <v>0</v>
      </c>
      <c r="EJ74" s="209">
        <v>0</v>
      </c>
      <c r="EK74" s="209">
        <v>3006.86</v>
      </c>
      <c r="EL74" s="209">
        <v>4539.1400000000003</v>
      </c>
      <c r="EM74" s="178">
        <f t="shared" si="184"/>
        <v>3200.579999999999</v>
      </c>
      <c r="EN74" s="210">
        <v>510</v>
      </c>
      <c r="EO74" s="181" t="s">
        <v>276</v>
      </c>
      <c r="EP74" s="212">
        <f t="shared" si="262"/>
        <v>7739.7199999999993</v>
      </c>
      <c r="EQ74" s="209">
        <v>224.22</v>
      </c>
      <c r="ER74" s="209">
        <v>149.16999999999999</v>
      </c>
      <c r="ES74" s="209">
        <v>0</v>
      </c>
      <c r="ET74" s="209">
        <v>0</v>
      </c>
      <c r="EU74" s="209">
        <v>0</v>
      </c>
      <c r="EV74" s="209">
        <v>0</v>
      </c>
      <c r="EW74" s="209">
        <v>0</v>
      </c>
      <c r="EX74" s="209">
        <v>0</v>
      </c>
      <c r="EY74" s="209">
        <v>0</v>
      </c>
      <c r="EZ74" s="209">
        <v>1950</v>
      </c>
      <c r="FA74" s="64">
        <f t="shared" si="185"/>
        <v>2323.39</v>
      </c>
      <c r="FB74" s="222">
        <v>497.29</v>
      </c>
      <c r="FC74" s="65">
        <v>143</v>
      </c>
      <c r="FD74" s="65">
        <f t="shared" si="263"/>
        <v>50.666111615573442</v>
      </c>
      <c r="FE74" s="65">
        <f t="shared" si="264"/>
        <v>83.139042591479708</v>
      </c>
      <c r="FF74" s="65"/>
      <c r="FG74" s="65">
        <v>18.510000000000002</v>
      </c>
      <c r="FH74" s="65">
        <f t="shared" si="265"/>
        <v>140.93333333333334</v>
      </c>
      <c r="FI74" s="65">
        <v>5</v>
      </c>
      <c r="FJ74" s="65">
        <f t="shared" si="308"/>
        <v>424.68019607843132</v>
      </c>
      <c r="FK74" s="65"/>
      <c r="FL74" s="64">
        <f t="shared" si="232"/>
        <v>1363.2186836188175</v>
      </c>
      <c r="FM74" s="66">
        <f t="shared" si="309"/>
        <v>664.41901960784321</v>
      </c>
      <c r="FN74" s="66"/>
      <c r="FO74" s="66">
        <f t="shared" si="266"/>
        <v>199.32570588235296</v>
      </c>
      <c r="FP74" s="67">
        <f t="shared" si="325"/>
        <v>863.74472549019617</v>
      </c>
      <c r="FQ74" s="67">
        <f t="shared" si="187"/>
        <v>2226.9634091090138</v>
      </c>
      <c r="FR74" s="68">
        <f t="shared" si="188"/>
        <v>96.426590890986063</v>
      </c>
      <c r="FS74" s="209">
        <v>2874.53</v>
      </c>
      <c r="FT74" s="209">
        <v>2480.0300000000002</v>
      </c>
      <c r="FU74" s="209">
        <v>0</v>
      </c>
      <c r="FV74" s="209">
        <v>0</v>
      </c>
      <c r="FW74" s="209">
        <v>0</v>
      </c>
      <c r="FX74" s="209">
        <v>0</v>
      </c>
      <c r="FY74" s="209">
        <v>0</v>
      </c>
      <c r="FZ74" s="209">
        <v>0</v>
      </c>
      <c r="GA74" s="209">
        <v>0</v>
      </c>
      <c r="GB74" s="209">
        <v>2766.13</v>
      </c>
      <c r="GC74" s="209">
        <v>4480.9799999999996</v>
      </c>
      <c r="GD74" s="178">
        <f t="shared" si="189"/>
        <v>3639.7100000000009</v>
      </c>
      <c r="GE74" s="210">
        <v>515</v>
      </c>
      <c r="GF74" s="181" t="s">
        <v>276</v>
      </c>
      <c r="GG74" s="64">
        <f t="shared" si="190"/>
        <v>8120.6900000000005</v>
      </c>
      <c r="GH74" s="209">
        <v>239.27</v>
      </c>
      <c r="GI74" s="209">
        <v>181.41</v>
      </c>
      <c r="GJ74" s="209">
        <v>0</v>
      </c>
      <c r="GK74" s="209">
        <v>0</v>
      </c>
      <c r="GL74" s="209">
        <v>0</v>
      </c>
      <c r="GM74" s="209">
        <v>0</v>
      </c>
      <c r="GN74" s="209">
        <v>0</v>
      </c>
      <c r="GO74" s="209">
        <v>0</v>
      </c>
      <c r="GP74" s="209">
        <v>0</v>
      </c>
      <c r="GQ74" s="209">
        <v>1950</v>
      </c>
      <c r="GR74" s="211">
        <f t="shared" si="267"/>
        <v>2370.6799999999998</v>
      </c>
      <c r="GS74" s="222">
        <v>497.29</v>
      </c>
      <c r="GT74" s="219">
        <v>143</v>
      </c>
      <c r="GU74" s="65">
        <f t="shared" si="268"/>
        <v>49.654835439140385</v>
      </c>
      <c r="GV74" s="65">
        <f t="shared" si="269"/>
        <v>107.26991918973937</v>
      </c>
      <c r="GW74" s="65"/>
      <c r="GX74" s="65">
        <v>18.510000000000002</v>
      </c>
      <c r="GY74" s="65">
        <f t="shared" si="270"/>
        <v>184.90588235294118</v>
      </c>
      <c r="GZ74" s="65">
        <v>5</v>
      </c>
      <c r="HA74" s="65">
        <f t="shared" si="310"/>
        <v>358.47794117647061</v>
      </c>
      <c r="HB74" s="65"/>
      <c r="HC74" s="64">
        <f t="shared" si="191"/>
        <v>1364.1085781582915</v>
      </c>
      <c r="HD74" s="66">
        <f t="shared" si="311"/>
        <v>866.92019607843133</v>
      </c>
      <c r="HE74" s="66"/>
      <c r="HF74" s="66">
        <f t="shared" si="271"/>
        <v>260.07605882352937</v>
      </c>
      <c r="HG74" s="67">
        <f t="shared" si="233"/>
        <v>1126.9962549019606</v>
      </c>
      <c r="HH74" s="67">
        <f t="shared" si="234"/>
        <v>2491.1048330602521</v>
      </c>
      <c r="HI74" s="68">
        <f t="shared" si="192"/>
        <v>-120.42483306025224</v>
      </c>
      <c r="HJ74" s="205">
        <v>3541.82</v>
      </c>
      <c r="HK74" s="205">
        <v>2899.51</v>
      </c>
      <c r="HL74" s="205">
        <v>0</v>
      </c>
      <c r="HM74" s="205">
        <v>0</v>
      </c>
      <c r="HN74" s="205">
        <v>0</v>
      </c>
      <c r="HO74" s="205">
        <v>0</v>
      </c>
      <c r="HP74" s="205">
        <v>0</v>
      </c>
      <c r="HQ74" s="205">
        <v>0</v>
      </c>
      <c r="HR74" s="205">
        <v>0</v>
      </c>
      <c r="HS74" s="205">
        <v>4527.0200000000004</v>
      </c>
      <c r="HT74" s="205">
        <v>5942.7</v>
      </c>
      <c r="HU74" s="178">
        <f t="shared" si="193"/>
        <v>5025.6500000000005</v>
      </c>
      <c r="HV74" s="206">
        <v>773</v>
      </c>
      <c r="HW74" s="181" t="s">
        <v>276</v>
      </c>
      <c r="HX74" s="64">
        <f t="shared" si="194"/>
        <v>10968.35</v>
      </c>
      <c r="HY74" s="205">
        <v>294.82</v>
      </c>
      <c r="HZ74" s="205">
        <v>212.09</v>
      </c>
      <c r="IA74" s="205">
        <v>0</v>
      </c>
      <c r="IB74" s="205">
        <v>0</v>
      </c>
      <c r="IC74" s="205">
        <v>0</v>
      </c>
      <c r="ID74" s="205">
        <v>0</v>
      </c>
      <c r="IE74" s="205">
        <v>0</v>
      </c>
      <c r="IF74" s="205">
        <v>0</v>
      </c>
      <c r="IG74" s="205">
        <v>0</v>
      </c>
      <c r="IH74" s="205">
        <v>1950</v>
      </c>
      <c r="II74" s="214">
        <v>506.91</v>
      </c>
      <c r="IJ74" s="222">
        <v>497.29</v>
      </c>
      <c r="IK74" s="217">
        <v>141</v>
      </c>
      <c r="IL74" s="65">
        <f t="shared" si="272"/>
        <v>65.830002715794947</v>
      </c>
      <c r="IM74" s="65">
        <f t="shared" si="273"/>
        <v>152.31598758527554</v>
      </c>
      <c r="IN74" s="65"/>
      <c r="IO74" s="65">
        <v>18.510000000000002</v>
      </c>
      <c r="IP74" s="65">
        <f t="shared" si="274"/>
        <v>232.05714285714285</v>
      </c>
      <c r="IQ74" s="65">
        <v>5</v>
      </c>
      <c r="IR74" s="65">
        <f t="shared" si="312"/>
        <v>445.62857142857143</v>
      </c>
      <c r="IS74" s="65"/>
      <c r="IT74" s="64">
        <f t="shared" si="195"/>
        <v>1557.6317045867847</v>
      </c>
      <c r="IU74" s="66">
        <f t="shared" si="313"/>
        <v>538.79476190476191</v>
      </c>
      <c r="IV74" s="66"/>
      <c r="IW74" s="66">
        <f t="shared" si="275"/>
        <v>161.63842857142856</v>
      </c>
      <c r="IX74" s="67">
        <f t="shared" si="196"/>
        <v>700.43319047619048</v>
      </c>
      <c r="IY74" s="67">
        <f t="shared" si="235"/>
        <v>2258.0648950629752</v>
      </c>
      <c r="IZ74" s="68">
        <f t="shared" si="197"/>
        <v>-1751.1548950629751</v>
      </c>
      <c r="JA74" s="209">
        <v>4549.45</v>
      </c>
      <c r="JB74" s="209">
        <v>3042.16</v>
      </c>
      <c r="JC74" s="209">
        <v>0</v>
      </c>
      <c r="JD74" s="209">
        <v>0</v>
      </c>
      <c r="JE74" s="209">
        <v>0</v>
      </c>
      <c r="JF74" s="209">
        <v>0</v>
      </c>
      <c r="JG74" s="209">
        <v>0</v>
      </c>
      <c r="JH74" s="209">
        <v>0</v>
      </c>
      <c r="JI74" s="209">
        <v>0</v>
      </c>
      <c r="JJ74" s="209">
        <v>4793.51</v>
      </c>
      <c r="JK74" s="209">
        <v>8480.41</v>
      </c>
      <c r="JL74" s="178">
        <f t="shared" si="198"/>
        <v>3904.7099999999991</v>
      </c>
      <c r="JM74" s="210">
        <v>724</v>
      </c>
      <c r="JN74" s="181" t="s">
        <v>276</v>
      </c>
      <c r="JO74" s="64">
        <f t="shared" si="199"/>
        <v>12385.119999999999</v>
      </c>
      <c r="JP74" s="209">
        <v>378.7</v>
      </c>
      <c r="JQ74" s="209">
        <v>222.53</v>
      </c>
      <c r="JR74" s="209">
        <v>0</v>
      </c>
      <c r="JS74" s="209">
        <v>0</v>
      </c>
      <c r="JT74" s="209">
        <v>0</v>
      </c>
      <c r="JU74" s="209">
        <v>0</v>
      </c>
      <c r="JV74" s="209">
        <v>0</v>
      </c>
      <c r="JW74" s="209">
        <v>0</v>
      </c>
      <c r="JX74" s="209">
        <v>0</v>
      </c>
      <c r="JY74" s="209">
        <v>1950</v>
      </c>
      <c r="JZ74" s="211">
        <v>601.23</v>
      </c>
      <c r="KA74" s="222">
        <v>497.29</v>
      </c>
      <c r="KB74" s="217">
        <v>141</v>
      </c>
      <c r="KC74" s="65">
        <f t="shared" si="276"/>
        <v>171.055701794611</v>
      </c>
      <c r="KD74" s="65">
        <f t="shared" si="277"/>
        <v>131.47771184783815</v>
      </c>
      <c r="KE74" s="65"/>
      <c r="KF74" s="65">
        <v>18.510000000000002</v>
      </c>
      <c r="KG74" s="65"/>
      <c r="KH74" s="65">
        <v>5</v>
      </c>
      <c r="KI74" s="65">
        <f t="shared" si="314"/>
        <v>543.39953271028037</v>
      </c>
      <c r="KJ74" s="65"/>
      <c r="KK74" s="64">
        <f t="shared" si="200"/>
        <v>1507.7329463527294</v>
      </c>
      <c r="KL74" s="66">
        <f t="shared" si="315"/>
        <v>497.32093457943921</v>
      </c>
      <c r="KM74" s="66"/>
      <c r="KN74" s="66">
        <f t="shared" si="278"/>
        <v>149.19628037383177</v>
      </c>
      <c r="KO74" s="67">
        <f t="shared" si="236"/>
        <v>646.51721495327092</v>
      </c>
      <c r="KP74" s="67">
        <f t="shared" si="237"/>
        <v>2154.2501613060003</v>
      </c>
      <c r="KQ74" s="68">
        <f t="shared" si="201"/>
        <v>-1553.0201613060003</v>
      </c>
      <c r="KR74" s="209">
        <v>5077.1899999999996</v>
      </c>
      <c r="KS74" s="209">
        <v>2893.54</v>
      </c>
      <c r="KT74" s="209">
        <v>0</v>
      </c>
      <c r="KU74" s="209">
        <v>0</v>
      </c>
      <c r="KV74" s="209">
        <v>0</v>
      </c>
      <c r="KW74" s="209">
        <v>0</v>
      </c>
      <c r="KX74" s="209">
        <v>0</v>
      </c>
      <c r="KY74" s="209">
        <v>0</v>
      </c>
      <c r="KZ74" s="209">
        <v>0</v>
      </c>
      <c r="LA74" s="209">
        <v>4745.68</v>
      </c>
      <c r="LB74" s="209">
        <v>7919.5</v>
      </c>
      <c r="LC74" s="178">
        <f t="shared" si="202"/>
        <v>4796.91</v>
      </c>
      <c r="LD74" s="210">
        <v>703</v>
      </c>
      <c r="LE74" s="181" t="s">
        <v>276</v>
      </c>
      <c r="LF74" s="64">
        <f t="shared" si="203"/>
        <v>12716.41</v>
      </c>
      <c r="LG74" s="209">
        <v>422.62</v>
      </c>
      <c r="LH74" s="209">
        <v>211.66</v>
      </c>
      <c r="LI74" s="209">
        <v>0</v>
      </c>
      <c r="LJ74" s="209">
        <v>0</v>
      </c>
      <c r="LK74" s="209">
        <v>0</v>
      </c>
      <c r="LL74" s="209">
        <v>0</v>
      </c>
      <c r="LM74" s="209">
        <v>0</v>
      </c>
      <c r="LN74" s="209">
        <v>0</v>
      </c>
      <c r="LO74" s="209">
        <v>0</v>
      </c>
      <c r="LP74" s="209">
        <v>1950</v>
      </c>
      <c r="LQ74" s="211">
        <f t="shared" si="279"/>
        <v>2584.2799999999997</v>
      </c>
      <c r="LR74" s="227">
        <v>553.98</v>
      </c>
      <c r="LS74" s="240">
        <v>141</v>
      </c>
      <c r="LT74" s="65">
        <f t="shared" si="280"/>
        <v>80.740315358873502</v>
      </c>
      <c r="LU74" s="65">
        <f t="shared" si="281"/>
        <v>142.81428299315618</v>
      </c>
      <c r="LV74" s="65"/>
      <c r="LW74" s="65">
        <v>18.510000000000002</v>
      </c>
      <c r="LX74" s="65"/>
      <c r="LY74" s="65">
        <v>5</v>
      </c>
      <c r="LZ74" s="65">
        <f t="shared" si="316"/>
        <v>508.03738317757012</v>
      </c>
      <c r="MA74" s="65"/>
      <c r="MB74" s="64">
        <f t="shared" si="238"/>
        <v>1450.0819815295999</v>
      </c>
      <c r="MC74" s="66">
        <f t="shared" si="317"/>
        <v>593.54906542056074</v>
      </c>
      <c r="MD74" s="66"/>
      <c r="ME74" s="66">
        <f t="shared" si="282"/>
        <v>178.06471962616823</v>
      </c>
      <c r="MF74" s="67">
        <f t="shared" si="239"/>
        <v>771.61378504672894</v>
      </c>
      <c r="MG74" s="67">
        <f t="shared" si="240"/>
        <v>2221.6957665763289</v>
      </c>
      <c r="MH74" s="68">
        <f t="shared" si="241"/>
        <v>362.58423342367087</v>
      </c>
      <c r="MI74" s="209">
        <v>2784.45</v>
      </c>
      <c r="MJ74" s="209">
        <v>2714.71</v>
      </c>
      <c r="MK74" s="209">
        <v>0</v>
      </c>
      <c r="ML74" s="209">
        <v>0</v>
      </c>
      <c r="MM74" s="209">
        <v>0</v>
      </c>
      <c r="MN74" s="209">
        <v>0</v>
      </c>
      <c r="MO74" s="209">
        <v>0</v>
      </c>
      <c r="MP74" s="209">
        <v>0</v>
      </c>
      <c r="MQ74" s="209">
        <v>0</v>
      </c>
      <c r="MR74" s="209">
        <v>3448.23</v>
      </c>
      <c r="MS74" s="209">
        <v>5758.81</v>
      </c>
      <c r="MT74" s="178">
        <f t="shared" si="217"/>
        <v>3188.579999999999</v>
      </c>
      <c r="MU74" s="210">
        <v>635</v>
      </c>
      <c r="MV74" s="181" t="s">
        <v>276</v>
      </c>
      <c r="MW74" s="64">
        <f t="shared" si="204"/>
        <v>8947.39</v>
      </c>
      <c r="MX74" s="209">
        <v>231.77</v>
      </c>
      <c r="MY74" s="209">
        <v>198.58</v>
      </c>
      <c r="MZ74" s="209">
        <v>0</v>
      </c>
      <c r="NA74" s="209">
        <v>0</v>
      </c>
      <c r="NB74" s="209">
        <v>0</v>
      </c>
      <c r="NC74" s="209">
        <v>0</v>
      </c>
      <c r="ND74" s="209">
        <v>0</v>
      </c>
      <c r="NE74" s="209">
        <v>0</v>
      </c>
      <c r="NF74" s="209">
        <v>0</v>
      </c>
      <c r="NG74" s="209">
        <v>1950</v>
      </c>
      <c r="NH74" s="211">
        <f t="shared" si="283"/>
        <v>2380.35</v>
      </c>
      <c r="NI74" s="227">
        <v>553.98</v>
      </c>
      <c r="NJ74" s="241">
        <v>141</v>
      </c>
      <c r="NK74" s="65">
        <f t="shared" si="284"/>
        <v>0</v>
      </c>
      <c r="NL74" s="65">
        <f t="shared" si="285"/>
        <v>77.013954777944235</v>
      </c>
      <c r="NM74" s="65"/>
      <c r="NN74" s="65">
        <v>18.510000000000002</v>
      </c>
      <c r="NO74" s="65"/>
      <c r="NP74" s="65">
        <v>5</v>
      </c>
      <c r="NQ74" s="65">
        <f t="shared" si="318"/>
        <v>469.67889908256882</v>
      </c>
      <c r="NR74" s="65"/>
      <c r="NS74" s="64">
        <f t="shared" si="205"/>
        <v>1265.1828538605132</v>
      </c>
      <c r="NT74" s="66">
        <f t="shared" si="286"/>
        <v>723.04816513761466</v>
      </c>
      <c r="NU74" s="66"/>
      <c r="NV74" s="66">
        <f t="shared" si="287"/>
        <v>216.9144495412844</v>
      </c>
      <c r="NW74" s="67">
        <f t="shared" si="242"/>
        <v>939.96261467889906</v>
      </c>
      <c r="NX74" s="67">
        <f t="shared" si="243"/>
        <v>2205.1454685394124</v>
      </c>
      <c r="NY74" s="68">
        <f t="shared" si="206"/>
        <v>175.20453146058753</v>
      </c>
      <c r="NZ74" s="209">
        <v>5253.58</v>
      </c>
      <c r="OA74" s="209">
        <v>2884.24</v>
      </c>
      <c r="OB74" s="209">
        <v>0</v>
      </c>
      <c r="OC74" s="209">
        <v>0</v>
      </c>
      <c r="OD74" s="209">
        <v>0</v>
      </c>
      <c r="OE74" s="209">
        <v>0</v>
      </c>
      <c r="OF74" s="209">
        <v>0</v>
      </c>
      <c r="OG74" s="209">
        <v>0</v>
      </c>
      <c r="OH74" s="209">
        <v>0</v>
      </c>
      <c r="OI74" s="209">
        <v>3429.22</v>
      </c>
      <c r="OJ74" s="209">
        <v>6678.33</v>
      </c>
      <c r="OK74" s="178">
        <f t="shared" si="288"/>
        <v>4888.7099999999991</v>
      </c>
      <c r="OL74" s="210">
        <v>680</v>
      </c>
      <c r="OM74" s="181" t="s">
        <v>276</v>
      </c>
      <c r="ON74" s="64">
        <f t="shared" si="207"/>
        <v>11567.039999999999</v>
      </c>
      <c r="OO74" s="209">
        <v>437.3</v>
      </c>
      <c r="OP74" s="209">
        <v>210.98</v>
      </c>
      <c r="OQ74" s="209">
        <v>0</v>
      </c>
      <c r="OR74" s="209">
        <v>0</v>
      </c>
      <c r="OS74" s="209">
        <v>0</v>
      </c>
      <c r="OT74" s="209">
        <v>0</v>
      </c>
      <c r="OU74" s="209">
        <v>0</v>
      </c>
      <c r="OV74" s="209">
        <v>0</v>
      </c>
      <c r="OW74" s="209">
        <v>0</v>
      </c>
      <c r="OX74" s="209">
        <v>1950</v>
      </c>
      <c r="OY74" s="211">
        <v>648.28</v>
      </c>
      <c r="OZ74" s="227">
        <v>553.98</v>
      </c>
      <c r="PA74" s="241">
        <v>141</v>
      </c>
      <c r="PB74" s="65">
        <f t="shared" si="289"/>
        <v>144.40727137071787</v>
      </c>
      <c r="PC74" s="65">
        <f t="shared" si="290"/>
        <v>143.34188343632948</v>
      </c>
      <c r="PD74" s="65"/>
      <c r="PE74" s="65">
        <v>18.510000000000002</v>
      </c>
      <c r="PF74" s="65">
        <f t="shared" si="291"/>
        <v>32.880000000000003</v>
      </c>
      <c r="PG74" s="65">
        <v>5</v>
      </c>
      <c r="PH74" s="65">
        <f t="shared" si="319"/>
        <v>495.2049090909091</v>
      </c>
      <c r="PI74" s="65"/>
      <c r="PJ74" s="64">
        <f t="shared" si="244"/>
        <v>1534.3240638979564</v>
      </c>
      <c r="PK74" s="66">
        <f t="shared" si="320"/>
        <v>643.25572727272731</v>
      </c>
      <c r="PL74" s="66"/>
      <c r="PM74" s="66">
        <f t="shared" si="292"/>
        <v>192.9767181818182</v>
      </c>
      <c r="PN74" s="67">
        <f t="shared" si="245"/>
        <v>836.23244545454554</v>
      </c>
      <c r="PO74" s="67">
        <f t="shared" si="246"/>
        <v>2370.556509352502</v>
      </c>
      <c r="PP74" s="68">
        <f t="shared" si="247"/>
        <v>-1722.276509352502</v>
      </c>
      <c r="PQ74" s="209">
        <v>4375.1899999999996</v>
      </c>
      <c r="PR74" s="209">
        <v>2399.89</v>
      </c>
      <c r="PS74" s="209">
        <v>0</v>
      </c>
      <c r="PT74" s="209">
        <v>0</v>
      </c>
      <c r="PU74" s="209">
        <v>0</v>
      </c>
      <c r="PV74" s="209">
        <v>0</v>
      </c>
      <c r="PW74" s="209">
        <v>0</v>
      </c>
      <c r="PX74" s="209">
        <v>0</v>
      </c>
      <c r="PY74" s="209">
        <v>0</v>
      </c>
      <c r="PZ74" s="209">
        <v>2923.44</v>
      </c>
      <c r="QA74" s="209">
        <v>5794.08</v>
      </c>
      <c r="QB74" s="178">
        <f t="shared" si="208"/>
        <v>3904.4400000000005</v>
      </c>
      <c r="QC74" s="210">
        <v>620</v>
      </c>
      <c r="QD74" s="181" t="s">
        <v>276</v>
      </c>
      <c r="QE74" s="64">
        <f t="shared" si="209"/>
        <v>9698.52</v>
      </c>
      <c r="QF74" s="209">
        <v>364.19</v>
      </c>
      <c r="QG74" s="209">
        <v>175.55</v>
      </c>
      <c r="QH74" s="209">
        <v>0</v>
      </c>
      <c r="QI74" s="209">
        <v>0</v>
      </c>
      <c r="QJ74" s="209">
        <v>0</v>
      </c>
      <c r="QK74" s="209">
        <v>0</v>
      </c>
      <c r="QL74" s="209">
        <v>0</v>
      </c>
      <c r="QM74" s="209">
        <v>0</v>
      </c>
      <c r="QN74" s="209">
        <v>0</v>
      </c>
      <c r="QO74" s="209">
        <v>1950</v>
      </c>
      <c r="QP74" s="211">
        <f t="shared" si="293"/>
        <v>2489.7399999999998</v>
      </c>
      <c r="QQ74" s="227">
        <v>553.98</v>
      </c>
      <c r="QR74" s="241">
        <v>141</v>
      </c>
      <c r="QS74" s="65">
        <f t="shared" si="294"/>
        <v>68.109444696467008</v>
      </c>
      <c r="QT74" s="65">
        <f t="shared" si="295"/>
        <v>71.246053819990195</v>
      </c>
      <c r="QU74" s="65"/>
      <c r="QV74" s="65">
        <v>18.510000000000002</v>
      </c>
      <c r="QW74" s="65">
        <f t="shared" si="296"/>
        <v>18.861818181818183</v>
      </c>
      <c r="QX74" s="65">
        <v>5</v>
      </c>
      <c r="QY74" s="65">
        <f t="shared" si="321"/>
        <v>428.14772727272725</v>
      </c>
      <c r="QZ74" s="65"/>
      <c r="RA74" s="64">
        <f t="shared" si="210"/>
        <v>1304.8550439710025</v>
      </c>
      <c r="RB74" s="66">
        <f t="shared" si="297"/>
        <v>619.2640909090909</v>
      </c>
      <c r="RC74" s="66"/>
      <c r="RD74" s="66">
        <f t="shared" si="298"/>
        <v>185.77922727272727</v>
      </c>
      <c r="RE74" s="67">
        <f t="shared" si="248"/>
        <v>805.04331818181822</v>
      </c>
      <c r="RF74" s="67">
        <f t="shared" si="249"/>
        <v>2109.8983621528205</v>
      </c>
      <c r="RG74" s="68">
        <f t="shared" si="250"/>
        <v>379.8416378471793</v>
      </c>
      <c r="RH74" s="205">
        <v>3272.6</v>
      </c>
      <c r="RI74" s="205">
        <v>2480.6999999999998</v>
      </c>
      <c r="RJ74" s="205">
        <v>0</v>
      </c>
      <c r="RK74" s="205">
        <v>0</v>
      </c>
      <c r="RL74" s="205">
        <v>0</v>
      </c>
      <c r="RM74" s="205">
        <v>0</v>
      </c>
      <c r="RN74" s="205">
        <v>0</v>
      </c>
      <c r="RO74" s="205">
        <v>0</v>
      </c>
      <c r="RP74" s="205">
        <v>0</v>
      </c>
      <c r="RQ74" s="205">
        <v>3725.7</v>
      </c>
      <c r="RR74" s="205">
        <v>5795.49</v>
      </c>
      <c r="RS74" s="178">
        <f t="shared" si="211"/>
        <v>3683.51</v>
      </c>
      <c r="RT74" s="206">
        <v>642</v>
      </c>
      <c r="RU74" s="181" t="s">
        <v>276</v>
      </c>
      <c r="RV74" s="64">
        <f t="shared" si="212"/>
        <v>9479</v>
      </c>
      <c r="RW74" s="209">
        <v>272.39999999999998</v>
      </c>
      <c r="RX74" s="209">
        <v>181.46</v>
      </c>
      <c r="RY74" s="209">
        <v>0</v>
      </c>
      <c r="RZ74" s="209">
        <v>0</v>
      </c>
      <c r="SA74" s="209">
        <v>0</v>
      </c>
      <c r="SB74" s="209">
        <v>0</v>
      </c>
      <c r="SC74" s="209">
        <v>0</v>
      </c>
      <c r="SD74" s="209">
        <v>0</v>
      </c>
      <c r="SE74" s="209">
        <v>0</v>
      </c>
      <c r="SF74" s="209">
        <v>1950</v>
      </c>
      <c r="SG74" s="211">
        <v>453.86</v>
      </c>
      <c r="SH74" s="227">
        <v>553.98</v>
      </c>
      <c r="SI74" s="241">
        <v>141</v>
      </c>
      <c r="SJ74" s="65">
        <f t="shared" si="299"/>
        <v>56.951735726069934</v>
      </c>
      <c r="SK74" s="65">
        <f t="shared" si="300"/>
        <v>79.399052997884894</v>
      </c>
      <c r="SL74" s="65"/>
      <c r="SM74" s="65">
        <v>18.510000000000002</v>
      </c>
      <c r="SN74" s="65">
        <f t="shared" si="301"/>
        <v>495.92920353982299</v>
      </c>
      <c r="SO74" s="65">
        <v>5</v>
      </c>
      <c r="SP74" s="65">
        <f t="shared" si="322"/>
        <v>428.52876106194691</v>
      </c>
      <c r="SQ74" s="65"/>
      <c r="SR74" s="64">
        <f t="shared" si="326"/>
        <v>1779.2987533257246</v>
      </c>
      <c r="SS74" s="66">
        <f t="shared" si="323"/>
        <v>596.28469026548669</v>
      </c>
      <c r="ST74" s="66"/>
      <c r="SU74" s="66">
        <f t="shared" si="302"/>
        <v>178.885407079646</v>
      </c>
      <c r="SV74" s="67">
        <f t="shared" si="327"/>
        <v>775.17009734513272</v>
      </c>
      <c r="SW74" s="67">
        <f t="shared" si="251"/>
        <v>2554.4688506708571</v>
      </c>
      <c r="SX74" s="68">
        <f t="shared" si="252"/>
        <v>-2100.608850670857</v>
      </c>
      <c r="SY74" s="64">
        <f t="shared" si="303"/>
        <v>111708.78</v>
      </c>
      <c r="SZ74" s="211">
        <f t="shared" si="304"/>
        <v>21363.279999999999</v>
      </c>
      <c r="TA74" s="67">
        <f t="shared" si="305"/>
        <v>26673.692905676653</v>
      </c>
      <c r="TB74" s="68">
        <f t="shared" si="306"/>
        <v>-5310.4129056766542</v>
      </c>
      <c r="TC74" s="264"/>
      <c r="TD74" s="265"/>
      <c r="TE74" s="268" t="s">
        <v>533</v>
      </c>
      <c r="TF74" t="s">
        <v>540</v>
      </c>
      <c r="TG74" s="271"/>
    </row>
    <row r="75" spans="1:527">
      <c r="A75" s="173" t="s">
        <v>208</v>
      </c>
      <c r="B75" s="175" t="s">
        <v>209</v>
      </c>
      <c r="C75" s="181" t="s">
        <v>276</v>
      </c>
      <c r="D75" s="176">
        <v>2358.5100000000002</v>
      </c>
      <c r="E75" s="176">
        <v>5856.49</v>
      </c>
      <c r="F75" s="176">
        <v>0</v>
      </c>
      <c r="G75" s="176">
        <v>0</v>
      </c>
      <c r="H75" s="176">
        <v>0</v>
      </c>
      <c r="I75" s="176">
        <v>0</v>
      </c>
      <c r="J75" s="176">
        <v>0</v>
      </c>
      <c r="K75" s="176">
        <v>0</v>
      </c>
      <c r="L75" s="176">
        <v>0</v>
      </c>
      <c r="M75" s="176">
        <v>0</v>
      </c>
      <c r="N75" s="178">
        <v>4958.7</v>
      </c>
      <c r="O75" s="178">
        <f t="shared" si="161"/>
        <v>3256.3</v>
      </c>
      <c r="P75" s="181">
        <v>578</v>
      </c>
      <c r="Q75" s="64">
        <f t="shared" si="220"/>
        <v>8215</v>
      </c>
      <c r="R75" s="178">
        <v>196.32</v>
      </c>
      <c r="S75" s="178">
        <v>428.39</v>
      </c>
      <c r="T75" s="178">
        <v>0</v>
      </c>
      <c r="U75" s="178">
        <v>0</v>
      </c>
      <c r="V75" s="178">
        <v>0</v>
      </c>
      <c r="W75" s="178">
        <v>0</v>
      </c>
      <c r="X75" s="178">
        <v>0</v>
      </c>
      <c r="Y75" s="178">
        <v>0</v>
      </c>
      <c r="Z75" s="178">
        <v>0</v>
      </c>
      <c r="AA75" s="178">
        <v>0</v>
      </c>
      <c r="AB75" s="64">
        <f t="shared" si="50"/>
        <v>624.71</v>
      </c>
      <c r="AC75" s="222">
        <v>602.17999999999995</v>
      </c>
      <c r="AD75" s="219">
        <v>212.5</v>
      </c>
      <c r="AE75" s="65">
        <f t="shared" si="253"/>
        <v>53.914943121054804</v>
      </c>
      <c r="AF75" s="65">
        <f t="shared" si="221"/>
        <v>87.313826131218903</v>
      </c>
      <c r="AG75" s="65"/>
      <c r="AH75" s="65">
        <v>18.510000000000002</v>
      </c>
      <c r="AI75" s="65"/>
      <c r="AJ75" s="65">
        <v>5</v>
      </c>
      <c r="AK75" s="65">
        <f t="shared" si="178"/>
        <v>411.38684210526316</v>
      </c>
      <c r="AL75" s="65"/>
      <c r="AM75" s="64">
        <f t="shared" si="222"/>
        <v>1390.8056113575367</v>
      </c>
      <c r="AN75" s="66">
        <f t="shared" si="179"/>
        <v>645.10084210526315</v>
      </c>
      <c r="AO75" s="66">
        <v>46.73</v>
      </c>
      <c r="AP75" s="66">
        <f t="shared" si="254"/>
        <v>207.54925263157895</v>
      </c>
      <c r="AQ75" s="67">
        <f t="shared" si="223"/>
        <v>899.38009473684212</v>
      </c>
      <c r="AR75" s="67">
        <f t="shared" si="224"/>
        <v>2290.1857060943789</v>
      </c>
      <c r="AS75" s="68">
        <f t="shared" si="225"/>
        <v>-1665.4757060943789</v>
      </c>
      <c r="AT75" s="205">
        <v>2656.26</v>
      </c>
      <c r="AU75" s="205">
        <v>6382.93</v>
      </c>
      <c r="AV75" s="205">
        <v>0</v>
      </c>
      <c r="AW75" s="205">
        <v>30</v>
      </c>
      <c r="AX75" s="207">
        <v>0</v>
      </c>
      <c r="AY75" s="207">
        <v>0</v>
      </c>
      <c r="AZ75" s="207">
        <v>0</v>
      </c>
      <c r="BA75" s="207">
        <v>0</v>
      </c>
      <c r="BB75" s="207">
        <v>0</v>
      </c>
      <c r="BC75" s="207">
        <v>0</v>
      </c>
      <c r="BD75" s="209">
        <v>5585.74</v>
      </c>
      <c r="BE75" s="178">
        <f t="shared" si="162"/>
        <v>3483.4500000000007</v>
      </c>
      <c r="BF75" s="208">
        <v>625</v>
      </c>
      <c r="BG75" s="181" t="s">
        <v>276</v>
      </c>
      <c r="BH75" s="64">
        <f t="shared" si="56"/>
        <v>9069.19</v>
      </c>
      <c r="BI75" s="205">
        <v>221.11</v>
      </c>
      <c r="BJ75" s="205">
        <v>466.9</v>
      </c>
      <c r="BK75" s="205">
        <v>0</v>
      </c>
      <c r="BL75" s="205">
        <v>1.26</v>
      </c>
      <c r="BM75" s="205">
        <v>0</v>
      </c>
      <c r="BN75" s="205">
        <v>0</v>
      </c>
      <c r="BO75" s="205">
        <v>0</v>
      </c>
      <c r="BP75" s="205">
        <v>0</v>
      </c>
      <c r="BQ75" s="205">
        <v>0</v>
      </c>
      <c r="BR75" s="205">
        <v>0</v>
      </c>
      <c r="BS75" s="64">
        <f t="shared" si="57"/>
        <v>689.27</v>
      </c>
      <c r="BT75" s="222">
        <v>602.17999999999995</v>
      </c>
      <c r="BU75" s="256">
        <v>103.4</v>
      </c>
      <c r="BV75" s="65">
        <f t="shared" si="255"/>
        <v>61.262805674502353</v>
      </c>
      <c r="BW75" s="65">
        <f t="shared" si="256"/>
        <v>78.781572733328872</v>
      </c>
      <c r="BX75" s="65"/>
      <c r="BY75" s="65">
        <v>18.510000000000002</v>
      </c>
      <c r="BZ75" s="65"/>
      <c r="CA75" s="65">
        <v>5</v>
      </c>
      <c r="CB75" s="65">
        <f t="shared" si="180"/>
        <v>391.015625</v>
      </c>
      <c r="CC75" s="65"/>
      <c r="CD75" s="64">
        <f t="shared" si="226"/>
        <v>1260.1500034078313</v>
      </c>
      <c r="CE75" s="66">
        <f t="shared" si="257"/>
        <v>665.21208333333334</v>
      </c>
      <c r="CF75" s="66"/>
      <c r="CG75" s="66">
        <f t="shared" si="258"/>
        <v>199.563625</v>
      </c>
      <c r="CH75" s="67">
        <f t="shared" si="324"/>
        <v>864.77570833333334</v>
      </c>
      <c r="CI75" s="67">
        <f t="shared" si="227"/>
        <v>2124.9257117411644</v>
      </c>
      <c r="CJ75" s="68">
        <f t="shared" si="228"/>
        <v>-1435.6557117411644</v>
      </c>
      <c r="CK75" s="209">
        <v>2932.45</v>
      </c>
      <c r="CL75" s="209">
        <v>6937.89</v>
      </c>
      <c r="CM75" s="209">
        <v>0</v>
      </c>
      <c r="CN75" s="209">
        <v>0</v>
      </c>
      <c r="CO75" s="209">
        <v>0</v>
      </c>
      <c r="CP75" s="209">
        <v>0</v>
      </c>
      <c r="CQ75" s="209">
        <v>0</v>
      </c>
      <c r="CR75" s="209">
        <v>0</v>
      </c>
      <c r="CS75" s="209">
        <v>0</v>
      </c>
      <c r="CT75" s="207">
        <v>0</v>
      </c>
      <c r="CU75" s="209">
        <v>5685.57</v>
      </c>
      <c r="CV75" s="178">
        <f t="shared" si="181"/>
        <v>4184.7700000000004</v>
      </c>
      <c r="CW75" s="210">
        <v>734</v>
      </c>
      <c r="CX75" s="181" t="s">
        <v>276</v>
      </c>
      <c r="CY75" s="64">
        <f t="shared" si="182"/>
        <v>9870.34</v>
      </c>
      <c r="CZ75" s="209">
        <v>244.1</v>
      </c>
      <c r="DA75" s="209">
        <v>507.49</v>
      </c>
      <c r="DB75" s="209">
        <v>0</v>
      </c>
      <c r="DC75" s="209">
        <v>0</v>
      </c>
      <c r="DD75" s="209">
        <v>0</v>
      </c>
      <c r="DE75" s="209">
        <v>0</v>
      </c>
      <c r="DF75" s="209">
        <v>0</v>
      </c>
      <c r="DG75" s="209">
        <v>0</v>
      </c>
      <c r="DH75" s="209">
        <v>0</v>
      </c>
      <c r="DI75" s="209">
        <v>0</v>
      </c>
      <c r="DJ75" s="211">
        <f t="shared" si="215"/>
        <v>751.59</v>
      </c>
      <c r="DK75" s="65">
        <v>602.17999999999995</v>
      </c>
      <c r="DL75" s="65">
        <v>103.4</v>
      </c>
      <c r="DM75" s="65">
        <f t="shared" si="259"/>
        <v>61.810091923240435</v>
      </c>
      <c r="DN75" s="65">
        <f t="shared" si="260"/>
        <v>119.04145445871491</v>
      </c>
      <c r="DO75" s="65"/>
      <c r="DP75" s="65">
        <v>18.510000000000002</v>
      </c>
      <c r="DQ75" s="65"/>
      <c r="DR75" s="65">
        <v>5</v>
      </c>
      <c r="DS75" s="65">
        <f t="shared" si="216"/>
        <v>428.469696969697</v>
      </c>
      <c r="DT75" s="65"/>
      <c r="DU75" s="64">
        <f t="shared" si="229"/>
        <v>1338.4112433516523</v>
      </c>
      <c r="DV75" s="66">
        <f t="shared" si="307"/>
        <v>596.35070707070713</v>
      </c>
      <c r="DW75" s="66"/>
      <c r="DX75" s="66">
        <f t="shared" si="261"/>
        <v>178.90521212121214</v>
      </c>
      <c r="DY75" s="67">
        <f t="shared" si="230"/>
        <v>775.25591919191925</v>
      </c>
      <c r="DZ75" s="67">
        <f t="shared" si="231"/>
        <v>2113.6671625435715</v>
      </c>
      <c r="EA75" s="68">
        <f t="shared" si="183"/>
        <v>-1362.0771625435714</v>
      </c>
      <c r="EB75" s="209">
        <v>4100.22</v>
      </c>
      <c r="EC75" s="209">
        <v>7973.43</v>
      </c>
      <c r="ED75" s="209">
        <v>0</v>
      </c>
      <c r="EE75" s="209">
        <v>0</v>
      </c>
      <c r="EF75" s="209">
        <v>0</v>
      </c>
      <c r="EG75" s="209">
        <v>0</v>
      </c>
      <c r="EH75" s="209">
        <v>0</v>
      </c>
      <c r="EI75" s="209">
        <v>0</v>
      </c>
      <c r="EJ75" s="209">
        <v>0</v>
      </c>
      <c r="EK75" s="209">
        <v>0</v>
      </c>
      <c r="EL75" s="209">
        <v>7644.62</v>
      </c>
      <c r="EM75" s="178">
        <f t="shared" si="184"/>
        <v>4429.0300000000016</v>
      </c>
      <c r="EN75" s="210">
        <v>858</v>
      </c>
      <c r="EO75" s="181" t="s">
        <v>276</v>
      </c>
      <c r="EP75" s="212">
        <f t="shared" si="262"/>
        <v>12073.650000000001</v>
      </c>
      <c r="EQ75" s="209">
        <v>341.31</v>
      </c>
      <c r="ER75" s="209">
        <v>583.24</v>
      </c>
      <c r="ES75" s="209">
        <v>0</v>
      </c>
      <c r="ET75" s="209">
        <v>0</v>
      </c>
      <c r="EU75" s="209">
        <v>0</v>
      </c>
      <c r="EV75" s="209">
        <v>0</v>
      </c>
      <c r="EW75" s="209">
        <v>0</v>
      </c>
      <c r="EX75" s="209">
        <v>0</v>
      </c>
      <c r="EY75" s="209">
        <v>0</v>
      </c>
      <c r="EZ75" s="209">
        <v>0</v>
      </c>
      <c r="FA75" s="64">
        <f t="shared" si="185"/>
        <v>924.55</v>
      </c>
      <c r="FB75" s="222">
        <v>602.17999999999995</v>
      </c>
      <c r="FC75" s="65">
        <v>103.4</v>
      </c>
      <c r="FD75" s="65">
        <f t="shared" si="263"/>
        <v>85.329637371538439</v>
      </c>
      <c r="FE75" s="65">
        <f t="shared" si="264"/>
        <v>115.04955783293704</v>
      </c>
      <c r="FF75" s="65"/>
      <c r="FG75" s="65">
        <v>18.510000000000002</v>
      </c>
      <c r="FH75" s="65">
        <f t="shared" si="265"/>
        <v>140.93333333333334</v>
      </c>
      <c r="FI75" s="65">
        <v>5</v>
      </c>
      <c r="FJ75" s="65">
        <f t="shared" si="308"/>
        <v>424.68019607843132</v>
      </c>
      <c r="FK75" s="65"/>
      <c r="FL75" s="64">
        <f t="shared" si="232"/>
        <v>1495.0827246162398</v>
      </c>
      <c r="FM75" s="66">
        <f t="shared" si="309"/>
        <v>664.41901960784321</v>
      </c>
      <c r="FN75" s="66"/>
      <c r="FO75" s="66">
        <f t="shared" si="266"/>
        <v>199.32570588235296</v>
      </c>
      <c r="FP75" s="67">
        <f t="shared" si="325"/>
        <v>863.74472549019617</v>
      </c>
      <c r="FQ75" s="67">
        <f t="shared" si="187"/>
        <v>2358.8274501064361</v>
      </c>
      <c r="FR75" s="68">
        <f t="shared" si="188"/>
        <v>-1434.2774501064362</v>
      </c>
      <c r="FS75" s="209">
        <v>6656.12</v>
      </c>
      <c r="FT75" s="209">
        <v>12908.57</v>
      </c>
      <c r="FU75" s="209">
        <v>0</v>
      </c>
      <c r="FV75" s="209">
        <v>0</v>
      </c>
      <c r="FW75" s="209">
        <v>0</v>
      </c>
      <c r="FX75" s="209">
        <v>0</v>
      </c>
      <c r="FY75" s="209">
        <v>0</v>
      </c>
      <c r="FZ75" s="209">
        <v>0</v>
      </c>
      <c r="GA75" s="209">
        <v>0</v>
      </c>
      <c r="GB75" s="209">
        <v>0</v>
      </c>
      <c r="GC75" s="209">
        <v>12912.73</v>
      </c>
      <c r="GD75" s="178">
        <f t="shared" si="189"/>
        <v>6651.9599999999991</v>
      </c>
      <c r="GE75" s="210">
        <v>1168</v>
      </c>
      <c r="GF75" s="181" t="s">
        <v>276</v>
      </c>
      <c r="GG75" s="64">
        <f t="shared" si="190"/>
        <v>19564.689999999999</v>
      </c>
      <c r="GH75" s="209">
        <v>554.05999999999995</v>
      </c>
      <c r="GI75" s="209">
        <v>944.24</v>
      </c>
      <c r="GJ75" s="209">
        <v>0</v>
      </c>
      <c r="GK75" s="209">
        <v>0</v>
      </c>
      <c r="GL75" s="209">
        <v>0</v>
      </c>
      <c r="GM75" s="209">
        <v>0</v>
      </c>
      <c r="GN75" s="209">
        <v>0</v>
      </c>
      <c r="GO75" s="209">
        <v>0</v>
      </c>
      <c r="GP75" s="209">
        <v>0</v>
      </c>
      <c r="GQ75" s="209">
        <v>0</v>
      </c>
      <c r="GR75" s="211">
        <f t="shared" si="267"/>
        <v>1498.3</v>
      </c>
      <c r="GS75" s="222">
        <v>602.17999999999995</v>
      </c>
      <c r="GT75" s="256">
        <v>103.4</v>
      </c>
      <c r="GU75" s="65">
        <f t="shared" si="268"/>
        <v>143.08911961670242</v>
      </c>
      <c r="GV75" s="65">
        <f t="shared" si="269"/>
        <v>196.04727070381387</v>
      </c>
      <c r="GW75" s="65"/>
      <c r="GX75" s="65">
        <v>18.510000000000002</v>
      </c>
      <c r="GY75" s="65">
        <f t="shared" si="270"/>
        <v>184.90588235294118</v>
      </c>
      <c r="GZ75" s="65">
        <v>5</v>
      </c>
      <c r="HA75" s="65">
        <f t="shared" si="310"/>
        <v>358.47794117647061</v>
      </c>
      <c r="HB75" s="65"/>
      <c r="HC75" s="64">
        <f t="shared" si="191"/>
        <v>1611.6102138499282</v>
      </c>
      <c r="HD75" s="66">
        <f t="shared" si="311"/>
        <v>866.92019607843133</v>
      </c>
      <c r="HE75" s="66"/>
      <c r="HF75" s="66">
        <f t="shared" si="271"/>
        <v>260.07605882352937</v>
      </c>
      <c r="HG75" s="67">
        <f t="shared" si="233"/>
        <v>1126.9962549019606</v>
      </c>
      <c r="HH75" s="67">
        <f t="shared" si="234"/>
        <v>2738.6064687518888</v>
      </c>
      <c r="HI75" s="68">
        <f t="shared" si="192"/>
        <v>-1240.3064687518888</v>
      </c>
      <c r="HJ75" s="205">
        <v>4914.2299999999996</v>
      </c>
      <c r="HK75" s="205">
        <v>8789.19</v>
      </c>
      <c r="HL75" s="205">
        <v>0</v>
      </c>
      <c r="HM75" s="205">
        <v>0</v>
      </c>
      <c r="HN75" s="205">
        <v>0</v>
      </c>
      <c r="HO75" s="205">
        <v>0</v>
      </c>
      <c r="HP75" s="205">
        <v>0</v>
      </c>
      <c r="HQ75" s="205">
        <v>0</v>
      </c>
      <c r="HR75" s="205">
        <v>0</v>
      </c>
      <c r="HS75" s="205">
        <v>0</v>
      </c>
      <c r="HT75" s="205">
        <v>9066.7999999999993</v>
      </c>
      <c r="HU75" s="178">
        <f t="shared" si="193"/>
        <v>4636.6200000000008</v>
      </c>
      <c r="HV75" s="206">
        <v>940</v>
      </c>
      <c r="HW75" s="181" t="s">
        <v>276</v>
      </c>
      <c r="HX75" s="64">
        <f t="shared" si="194"/>
        <v>13703.42</v>
      </c>
      <c r="HY75" s="205">
        <v>409.06</v>
      </c>
      <c r="HZ75" s="205">
        <v>642.91</v>
      </c>
      <c r="IA75" s="205">
        <v>0</v>
      </c>
      <c r="IB75" s="205">
        <v>0</v>
      </c>
      <c r="IC75" s="205">
        <v>0</v>
      </c>
      <c r="ID75" s="205">
        <v>0</v>
      </c>
      <c r="IE75" s="205">
        <v>0</v>
      </c>
      <c r="IF75" s="205">
        <v>0</v>
      </c>
      <c r="IG75" s="205">
        <v>0</v>
      </c>
      <c r="IH75" s="205">
        <v>0</v>
      </c>
      <c r="II75" s="214">
        <v>1051.97</v>
      </c>
      <c r="IJ75" s="222">
        <v>602.17999999999995</v>
      </c>
      <c r="IK75" s="219">
        <v>167.5</v>
      </c>
      <c r="IL75" s="65">
        <f t="shared" si="272"/>
        <v>100.4370856047873</v>
      </c>
      <c r="IM75" s="65">
        <f t="shared" si="273"/>
        <v>140.52537569421673</v>
      </c>
      <c r="IN75" s="65"/>
      <c r="IO75" s="65">
        <v>18.510000000000002</v>
      </c>
      <c r="IP75" s="65">
        <f t="shared" si="274"/>
        <v>232.05714285714285</v>
      </c>
      <c r="IQ75" s="65">
        <v>5</v>
      </c>
      <c r="IR75" s="65">
        <f t="shared" si="312"/>
        <v>445.62857142857143</v>
      </c>
      <c r="IS75" s="65"/>
      <c r="IT75" s="64">
        <f t="shared" si="195"/>
        <v>1711.8381755847183</v>
      </c>
      <c r="IU75" s="66">
        <f t="shared" si="313"/>
        <v>538.79476190476191</v>
      </c>
      <c r="IV75" s="66"/>
      <c r="IW75" s="66">
        <f t="shared" si="275"/>
        <v>161.63842857142856</v>
      </c>
      <c r="IX75" s="67">
        <f t="shared" si="196"/>
        <v>700.43319047619048</v>
      </c>
      <c r="IY75" s="67">
        <f t="shared" si="235"/>
        <v>2412.2713660609088</v>
      </c>
      <c r="IZ75" s="68">
        <f t="shared" si="197"/>
        <v>-1360.3013660609088</v>
      </c>
      <c r="JA75" s="209">
        <v>6140.39</v>
      </c>
      <c r="JB75" s="209">
        <v>8653.89</v>
      </c>
      <c r="JC75" s="209">
        <v>0</v>
      </c>
      <c r="JD75" s="209">
        <v>0</v>
      </c>
      <c r="JE75" s="209">
        <v>0</v>
      </c>
      <c r="JF75" s="209">
        <v>0</v>
      </c>
      <c r="JG75" s="209">
        <v>0</v>
      </c>
      <c r="JH75" s="209">
        <v>0</v>
      </c>
      <c r="JI75" s="209">
        <v>0</v>
      </c>
      <c r="JJ75" s="209">
        <v>0</v>
      </c>
      <c r="JK75" s="209">
        <v>9529.34</v>
      </c>
      <c r="JL75" s="178">
        <f t="shared" si="198"/>
        <v>5264.9399999999987</v>
      </c>
      <c r="JM75" s="210">
        <v>933</v>
      </c>
      <c r="JN75" s="181" t="s">
        <v>276</v>
      </c>
      <c r="JO75" s="64">
        <f t="shared" si="199"/>
        <v>14794.279999999999</v>
      </c>
      <c r="JP75" s="209">
        <v>511.14</v>
      </c>
      <c r="JQ75" s="209">
        <v>633.02</v>
      </c>
      <c r="JR75" s="209">
        <v>0</v>
      </c>
      <c r="JS75" s="209">
        <v>0</v>
      </c>
      <c r="JT75" s="209">
        <v>0</v>
      </c>
      <c r="JU75" s="209">
        <v>0</v>
      </c>
      <c r="JV75" s="209">
        <v>0</v>
      </c>
      <c r="JW75" s="209">
        <v>0</v>
      </c>
      <c r="JX75" s="209">
        <v>0</v>
      </c>
      <c r="JY75" s="209">
        <v>0</v>
      </c>
      <c r="JZ75" s="211">
        <v>1144.1600000000001</v>
      </c>
      <c r="KA75" s="222">
        <v>602.17999999999995</v>
      </c>
      <c r="KB75" s="219">
        <v>167.5</v>
      </c>
      <c r="KC75" s="65">
        <f t="shared" si="276"/>
        <v>192.21334125820078</v>
      </c>
      <c r="KD75" s="65">
        <f t="shared" si="277"/>
        <v>177.27879002951744</v>
      </c>
      <c r="KE75" s="65"/>
      <c r="KF75" s="65">
        <v>18.510000000000002</v>
      </c>
      <c r="KG75" s="65"/>
      <c r="KH75" s="65">
        <v>5</v>
      </c>
      <c r="KI75" s="65">
        <f t="shared" si="314"/>
        <v>543.39953271028037</v>
      </c>
      <c r="KJ75" s="65"/>
      <c r="KK75" s="64">
        <f t="shared" si="200"/>
        <v>1706.0816639979985</v>
      </c>
      <c r="KL75" s="66">
        <f t="shared" si="315"/>
        <v>497.32093457943921</v>
      </c>
      <c r="KM75" s="66"/>
      <c r="KN75" s="66">
        <f t="shared" si="278"/>
        <v>149.19628037383177</v>
      </c>
      <c r="KO75" s="67">
        <f t="shared" si="236"/>
        <v>646.51721495327092</v>
      </c>
      <c r="KP75" s="67">
        <f t="shared" si="237"/>
        <v>2352.5988789512694</v>
      </c>
      <c r="KQ75" s="68">
        <f t="shared" si="201"/>
        <v>-1208.4388789512693</v>
      </c>
      <c r="KR75" s="209">
        <v>4404.66</v>
      </c>
      <c r="KS75" s="209">
        <v>8621.2800000000007</v>
      </c>
      <c r="KT75" s="209">
        <v>0</v>
      </c>
      <c r="KU75" s="209">
        <v>0</v>
      </c>
      <c r="KV75" s="209">
        <v>0</v>
      </c>
      <c r="KW75" s="209">
        <v>0</v>
      </c>
      <c r="KX75" s="209">
        <v>0</v>
      </c>
      <c r="KY75" s="209">
        <v>0</v>
      </c>
      <c r="KZ75" s="209">
        <v>0</v>
      </c>
      <c r="LA75" s="209">
        <v>0</v>
      </c>
      <c r="LB75" s="209">
        <v>8516.59</v>
      </c>
      <c r="LC75" s="178">
        <f t="shared" si="202"/>
        <v>4509.3500000000004</v>
      </c>
      <c r="LD75" s="210">
        <v>892</v>
      </c>
      <c r="LE75" s="181" t="s">
        <v>276</v>
      </c>
      <c r="LF75" s="64">
        <f t="shared" si="203"/>
        <v>13025.94</v>
      </c>
      <c r="LG75" s="209">
        <v>366.66</v>
      </c>
      <c r="LH75" s="209">
        <v>630.63</v>
      </c>
      <c r="LI75" s="209">
        <v>0</v>
      </c>
      <c r="LJ75" s="209">
        <v>0</v>
      </c>
      <c r="LK75" s="209">
        <v>0</v>
      </c>
      <c r="LL75" s="209">
        <v>0</v>
      </c>
      <c r="LM75" s="209">
        <v>0</v>
      </c>
      <c r="LN75" s="209">
        <v>0</v>
      </c>
      <c r="LO75" s="209">
        <v>0</v>
      </c>
      <c r="LP75" s="209">
        <v>0</v>
      </c>
      <c r="LQ75" s="211">
        <f t="shared" si="279"/>
        <v>997.29</v>
      </c>
      <c r="LR75" s="236">
        <f>668.4+2.23</f>
        <v>670.63</v>
      </c>
      <c r="LS75" s="242">
        <v>167.5</v>
      </c>
      <c r="LT75" s="65">
        <f t="shared" si="280"/>
        <v>86.827724273278434</v>
      </c>
      <c r="LU75" s="65">
        <f t="shared" si="281"/>
        <v>134.25300600077736</v>
      </c>
      <c r="LV75" s="65"/>
      <c r="LW75" s="65">
        <v>18.510000000000002</v>
      </c>
      <c r="LX75" s="65"/>
      <c r="LY75" s="65">
        <v>5</v>
      </c>
      <c r="LZ75" s="65">
        <f t="shared" si="316"/>
        <v>508.03738317757012</v>
      </c>
      <c r="MA75" s="65"/>
      <c r="MB75" s="64">
        <f t="shared" si="238"/>
        <v>1590.7581134516258</v>
      </c>
      <c r="MC75" s="66">
        <f t="shared" si="317"/>
        <v>593.54906542056074</v>
      </c>
      <c r="MD75" s="66"/>
      <c r="ME75" s="66">
        <f t="shared" si="282"/>
        <v>178.06471962616823</v>
      </c>
      <c r="MF75" s="67">
        <f t="shared" si="239"/>
        <v>771.61378504672894</v>
      </c>
      <c r="MG75" s="67">
        <f t="shared" si="240"/>
        <v>2362.3718984983548</v>
      </c>
      <c r="MH75" s="68">
        <f t="shared" si="241"/>
        <v>-1365.0818984983548</v>
      </c>
      <c r="MI75" s="209">
        <v>3524.37</v>
      </c>
      <c r="MJ75" s="209">
        <v>6589.17</v>
      </c>
      <c r="MK75" s="209">
        <v>0</v>
      </c>
      <c r="ML75" s="209">
        <v>0</v>
      </c>
      <c r="MM75" s="209">
        <v>0</v>
      </c>
      <c r="MN75" s="209">
        <v>0</v>
      </c>
      <c r="MO75" s="209">
        <v>0</v>
      </c>
      <c r="MP75" s="209">
        <v>0</v>
      </c>
      <c r="MQ75" s="209">
        <v>0</v>
      </c>
      <c r="MR75" s="209">
        <v>0</v>
      </c>
      <c r="MS75" s="209">
        <v>6720.27</v>
      </c>
      <c r="MT75" s="178">
        <f t="shared" si="217"/>
        <v>3393.2700000000004</v>
      </c>
      <c r="MU75" s="210">
        <v>700</v>
      </c>
      <c r="MV75" s="181" t="s">
        <v>276</v>
      </c>
      <c r="MW75" s="64">
        <f t="shared" si="204"/>
        <v>10113.540000000001</v>
      </c>
      <c r="MX75" s="209">
        <v>293.37</v>
      </c>
      <c r="MY75" s="209">
        <v>481.99</v>
      </c>
      <c r="MZ75" s="209">
        <v>0</v>
      </c>
      <c r="NA75" s="209">
        <v>0</v>
      </c>
      <c r="NB75" s="209">
        <v>0</v>
      </c>
      <c r="NC75" s="209">
        <v>0</v>
      </c>
      <c r="ND75" s="209">
        <v>0</v>
      </c>
      <c r="NE75" s="209">
        <v>0</v>
      </c>
      <c r="NF75" s="209">
        <v>0</v>
      </c>
      <c r="NG75" s="209">
        <v>0</v>
      </c>
      <c r="NH75" s="211">
        <f t="shared" si="283"/>
        <v>775.36</v>
      </c>
      <c r="NI75" s="235">
        <f>668.4+2.23</f>
        <v>670.63</v>
      </c>
      <c r="NJ75" s="238" t="s">
        <v>493</v>
      </c>
      <c r="NK75" s="65">
        <f t="shared" si="284"/>
        <v>0</v>
      </c>
      <c r="NL75" s="65">
        <f t="shared" si="285"/>
        <v>81.957844033819114</v>
      </c>
      <c r="NM75" s="65"/>
      <c r="NN75" s="65">
        <v>18.510000000000002</v>
      </c>
      <c r="NO75" s="65"/>
      <c r="NP75" s="65">
        <v>5</v>
      </c>
      <c r="NQ75" s="65">
        <f t="shared" si="318"/>
        <v>469.67889908256882</v>
      </c>
      <c r="NR75" s="65"/>
      <c r="NS75" s="64">
        <f t="shared" si="205"/>
        <v>1245.7767431163879</v>
      </c>
      <c r="NT75" s="66">
        <f t="shared" si="286"/>
        <v>723.04816513761466</v>
      </c>
      <c r="NU75" s="66"/>
      <c r="NV75" s="66">
        <f t="shared" si="287"/>
        <v>216.9144495412844</v>
      </c>
      <c r="NW75" s="67">
        <f t="shared" si="242"/>
        <v>939.96261467889906</v>
      </c>
      <c r="NX75" s="67">
        <f t="shared" si="243"/>
        <v>2185.7393577952871</v>
      </c>
      <c r="NY75" s="68">
        <f t="shared" si="206"/>
        <v>-1410.379357795287</v>
      </c>
      <c r="NZ75" s="209">
        <v>2696.56</v>
      </c>
      <c r="OA75" s="209">
        <v>5433.06</v>
      </c>
      <c r="OB75" s="209">
        <v>0</v>
      </c>
      <c r="OC75" s="209">
        <v>0</v>
      </c>
      <c r="OD75" s="209">
        <v>0</v>
      </c>
      <c r="OE75" s="209">
        <v>0</v>
      </c>
      <c r="OF75" s="209">
        <v>0</v>
      </c>
      <c r="OG75" s="209">
        <v>0</v>
      </c>
      <c r="OH75" s="209">
        <v>0</v>
      </c>
      <c r="OI75" s="209">
        <v>0</v>
      </c>
      <c r="OJ75" s="209">
        <v>4983.01</v>
      </c>
      <c r="OK75" s="178">
        <f t="shared" si="288"/>
        <v>3146.6100000000006</v>
      </c>
      <c r="OL75" s="210">
        <v>546</v>
      </c>
      <c r="OM75" s="181" t="s">
        <v>276</v>
      </c>
      <c r="ON75" s="64">
        <f t="shared" si="207"/>
        <v>8129.6200000000008</v>
      </c>
      <c r="OO75" s="209">
        <v>224.47</v>
      </c>
      <c r="OP75" s="209">
        <v>397.42</v>
      </c>
      <c r="OQ75" s="209">
        <v>0</v>
      </c>
      <c r="OR75" s="209">
        <v>0</v>
      </c>
      <c r="OS75" s="209">
        <v>0</v>
      </c>
      <c r="OT75" s="209">
        <v>0</v>
      </c>
      <c r="OU75" s="209">
        <v>0</v>
      </c>
      <c r="OV75" s="209">
        <v>0</v>
      </c>
      <c r="OW75" s="209">
        <v>0</v>
      </c>
      <c r="OX75" s="209">
        <v>0</v>
      </c>
      <c r="OY75" s="211">
        <v>621.89</v>
      </c>
      <c r="OZ75" s="235">
        <f>668.4+2.23</f>
        <v>670.63</v>
      </c>
      <c r="PA75" s="238" t="s">
        <v>493</v>
      </c>
      <c r="PB75" s="65">
        <f t="shared" si="289"/>
        <v>107.74892485291994</v>
      </c>
      <c r="PC75" s="65">
        <f t="shared" si="290"/>
        <v>92.261763090792641</v>
      </c>
      <c r="PD75" s="65"/>
      <c r="PE75" s="65">
        <v>18.510000000000002</v>
      </c>
      <c r="PF75" s="65">
        <f t="shared" si="291"/>
        <v>32.880000000000003</v>
      </c>
      <c r="PG75" s="65">
        <v>5</v>
      </c>
      <c r="PH75" s="65">
        <f t="shared" si="319"/>
        <v>495.2049090909091</v>
      </c>
      <c r="PI75" s="65"/>
      <c r="PJ75" s="64">
        <f t="shared" si="244"/>
        <v>1422.2355970346216</v>
      </c>
      <c r="PK75" s="66">
        <f t="shared" si="320"/>
        <v>643.25572727272731</v>
      </c>
      <c r="PL75" s="66"/>
      <c r="PM75" s="66">
        <f t="shared" si="292"/>
        <v>192.9767181818182</v>
      </c>
      <c r="PN75" s="67">
        <f t="shared" si="245"/>
        <v>836.23244545454554</v>
      </c>
      <c r="PO75" s="67">
        <f t="shared" si="246"/>
        <v>2258.4680424891671</v>
      </c>
      <c r="PP75" s="68">
        <f t="shared" si="247"/>
        <v>-1636.5780424891673</v>
      </c>
      <c r="PQ75" s="209">
        <v>4145.97</v>
      </c>
      <c r="PR75" s="209">
        <v>6336.36</v>
      </c>
      <c r="PS75" s="209">
        <v>0</v>
      </c>
      <c r="PT75" s="209">
        <v>40</v>
      </c>
      <c r="PU75" s="209">
        <v>0</v>
      </c>
      <c r="PV75" s="209">
        <v>0</v>
      </c>
      <c r="PW75" s="209">
        <v>0</v>
      </c>
      <c r="PX75" s="209">
        <v>0</v>
      </c>
      <c r="PY75" s="209">
        <v>0</v>
      </c>
      <c r="PZ75" s="209">
        <v>0</v>
      </c>
      <c r="QA75" s="209">
        <v>6504.61</v>
      </c>
      <c r="QB75" s="178">
        <f t="shared" si="208"/>
        <v>4017.7200000000003</v>
      </c>
      <c r="QC75" s="210">
        <v>660</v>
      </c>
      <c r="QD75" s="181" t="s">
        <v>276</v>
      </c>
      <c r="QE75" s="64">
        <f t="shared" si="209"/>
        <v>10522.33</v>
      </c>
      <c r="QF75" s="209">
        <v>345.12</v>
      </c>
      <c r="QG75" s="209">
        <v>463.49</v>
      </c>
      <c r="QH75" s="209">
        <v>0</v>
      </c>
      <c r="QI75" s="209">
        <v>1.68</v>
      </c>
      <c r="QJ75" s="209">
        <v>0</v>
      </c>
      <c r="QK75" s="209">
        <v>0</v>
      </c>
      <c r="QL75" s="209">
        <v>0</v>
      </c>
      <c r="QM75" s="209">
        <v>0</v>
      </c>
      <c r="QN75" s="209">
        <v>0</v>
      </c>
      <c r="QO75" s="209">
        <v>0</v>
      </c>
      <c r="QP75" s="211">
        <f t="shared" si="293"/>
        <v>810.29</v>
      </c>
      <c r="QQ75" s="225">
        <f>668.4+2.23</f>
        <v>670.63</v>
      </c>
      <c r="QR75" s="238" t="s">
        <v>493</v>
      </c>
      <c r="QS75" s="65">
        <f t="shared" si="294"/>
        <v>76.461729052254412</v>
      </c>
      <c r="QT75" s="65">
        <f t="shared" si="295"/>
        <v>73.313124379847295</v>
      </c>
      <c r="QU75" s="65"/>
      <c r="QV75" s="65">
        <v>18.510000000000002</v>
      </c>
      <c r="QW75" s="65">
        <f t="shared" si="296"/>
        <v>18.861818181818183</v>
      </c>
      <c r="QX75" s="65">
        <v>5</v>
      </c>
      <c r="QY75" s="65">
        <f t="shared" si="321"/>
        <v>428.14772727272725</v>
      </c>
      <c r="QZ75" s="65"/>
      <c r="RA75" s="64">
        <f t="shared" si="210"/>
        <v>1290.9243988866472</v>
      </c>
      <c r="RB75" s="66">
        <f t="shared" si="297"/>
        <v>619.2640909090909</v>
      </c>
      <c r="RC75" s="66"/>
      <c r="RD75" s="66">
        <f t="shared" si="298"/>
        <v>185.77922727272727</v>
      </c>
      <c r="RE75" s="67">
        <f t="shared" si="248"/>
        <v>805.04331818181822</v>
      </c>
      <c r="RF75" s="67">
        <f t="shared" si="249"/>
        <v>2095.9677170684654</v>
      </c>
      <c r="RG75" s="68">
        <f t="shared" si="250"/>
        <v>-1285.6777170684654</v>
      </c>
      <c r="RH75" s="205">
        <v>3642.16</v>
      </c>
      <c r="RI75" s="205">
        <v>5885.94</v>
      </c>
      <c r="RJ75" s="205">
        <v>0</v>
      </c>
      <c r="RK75" s="205">
        <v>0</v>
      </c>
      <c r="RL75" s="205">
        <v>0</v>
      </c>
      <c r="RM75" s="205">
        <v>0</v>
      </c>
      <c r="RN75" s="205">
        <v>0</v>
      </c>
      <c r="RO75" s="205">
        <v>0</v>
      </c>
      <c r="RP75" s="205">
        <v>0</v>
      </c>
      <c r="RQ75" s="205">
        <v>0</v>
      </c>
      <c r="RR75" s="205">
        <v>5413.44</v>
      </c>
      <c r="RS75" s="178">
        <f t="shared" si="211"/>
        <v>4114.6599999999989</v>
      </c>
      <c r="RT75" s="206">
        <v>580</v>
      </c>
      <c r="RU75" s="181" t="s">
        <v>276</v>
      </c>
      <c r="RV75" s="64">
        <f t="shared" si="212"/>
        <v>9528.0999999999985</v>
      </c>
      <c r="RW75" s="209">
        <v>303.18</v>
      </c>
      <c r="RX75" s="209">
        <v>430.55</v>
      </c>
      <c r="RY75" s="209">
        <v>0</v>
      </c>
      <c r="RZ75" s="209">
        <v>0</v>
      </c>
      <c r="SA75" s="209">
        <v>0</v>
      </c>
      <c r="SB75" s="209">
        <v>0</v>
      </c>
      <c r="SC75" s="209">
        <v>0</v>
      </c>
      <c r="SD75" s="209">
        <v>0</v>
      </c>
      <c r="SE75" s="209">
        <v>0</v>
      </c>
      <c r="SF75" s="209">
        <v>0</v>
      </c>
      <c r="SG75" s="211">
        <v>733.73</v>
      </c>
      <c r="SH75" s="225">
        <f>668.4+2.23</f>
        <v>670.63</v>
      </c>
      <c r="SI75" s="238" t="s">
        <v>493</v>
      </c>
      <c r="SJ75" s="65">
        <f t="shared" si="299"/>
        <v>53.197366270830585</v>
      </c>
      <c r="SK75" s="65">
        <f t="shared" si="300"/>
        <v>88.692607705225981</v>
      </c>
      <c r="SL75" s="65"/>
      <c r="SM75" s="65">
        <v>18.510000000000002</v>
      </c>
      <c r="SN75" s="65">
        <f t="shared" si="301"/>
        <v>495.92920353982299</v>
      </c>
      <c r="SO75" s="65">
        <v>5</v>
      </c>
      <c r="SP75" s="65">
        <f t="shared" si="322"/>
        <v>428.52876106194691</v>
      </c>
      <c r="SQ75" s="65"/>
      <c r="SR75" s="64">
        <f t="shared" si="326"/>
        <v>1760.4879385778265</v>
      </c>
      <c r="SS75" s="66">
        <f t="shared" si="323"/>
        <v>596.28469026548669</v>
      </c>
      <c r="ST75" s="66"/>
      <c r="SU75" s="66">
        <f t="shared" si="302"/>
        <v>178.885407079646</v>
      </c>
      <c r="SV75" s="67">
        <f t="shared" si="327"/>
        <v>775.17009734513272</v>
      </c>
      <c r="SW75" s="67">
        <f t="shared" si="251"/>
        <v>2535.6580359229592</v>
      </c>
      <c r="SX75" s="68">
        <f t="shared" si="252"/>
        <v>-1801.9280359229592</v>
      </c>
      <c r="SY75" s="64">
        <f t="shared" si="303"/>
        <v>138610.1</v>
      </c>
      <c r="SZ75" s="211">
        <f t="shared" si="304"/>
        <v>10623.11</v>
      </c>
      <c r="TA75" s="67">
        <f t="shared" si="305"/>
        <v>27829.287796023851</v>
      </c>
      <c r="TB75" s="68">
        <f t="shared" si="306"/>
        <v>-17206.177796023851</v>
      </c>
      <c r="TC75" s="264"/>
      <c r="TD75" s="265"/>
      <c r="TE75" s="270" t="s">
        <v>535</v>
      </c>
      <c r="TF75" t="s">
        <v>540</v>
      </c>
    </row>
    <row r="76" spans="1:527">
      <c r="A76" s="173" t="s">
        <v>210</v>
      </c>
      <c r="B76" s="175" t="s">
        <v>211</v>
      </c>
      <c r="C76" s="181" t="s">
        <v>276</v>
      </c>
      <c r="D76" s="176">
        <v>457.98</v>
      </c>
      <c r="E76" s="176">
        <v>1773.19</v>
      </c>
      <c r="F76" s="176">
        <v>0</v>
      </c>
      <c r="G76" s="176">
        <v>0</v>
      </c>
      <c r="H76" s="176">
        <v>0</v>
      </c>
      <c r="I76" s="176">
        <v>0</v>
      </c>
      <c r="J76" s="176">
        <v>0</v>
      </c>
      <c r="K76" s="176">
        <v>0</v>
      </c>
      <c r="L76" s="176">
        <v>0</v>
      </c>
      <c r="M76" s="176">
        <v>722.69</v>
      </c>
      <c r="N76" s="178">
        <v>1900.55</v>
      </c>
      <c r="O76" s="178">
        <f t="shared" si="161"/>
        <v>1053.3100000000002</v>
      </c>
      <c r="P76" s="181">
        <v>250</v>
      </c>
      <c r="Q76" s="64">
        <f t="shared" si="220"/>
        <v>2953.86</v>
      </c>
      <c r="R76" s="178">
        <v>38.119999999999997</v>
      </c>
      <c r="S76" s="178">
        <v>129.71</v>
      </c>
      <c r="T76" s="178">
        <v>0</v>
      </c>
      <c r="U76" s="178">
        <v>0</v>
      </c>
      <c r="V76" s="178">
        <v>0</v>
      </c>
      <c r="W76" s="178">
        <v>0</v>
      </c>
      <c r="X76" s="178">
        <v>0</v>
      </c>
      <c r="Y76" s="178">
        <v>0</v>
      </c>
      <c r="Z76" s="178">
        <v>0</v>
      </c>
      <c r="AA76" s="178">
        <v>1950</v>
      </c>
      <c r="AB76" s="64">
        <f t="shared" si="50"/>
        <v>2117.83</v>
      </c>
      <c r="AC76" s="222">
        <v>661.29</v>
      </c>
      <c r="AD76" s="219">
        <v>39.25</v>
      </c>
      <c r="AE76" s="65">
        <f t="shared" si="253"/>
        <v>20.664296115659493</v>
      </c>
      <c r="AF76" s="65">
        <f t="shared" si="221"/>
        <v>28.243259589802594</v>
      </c>
      <c r="AG76" s="65"/>
      <c r="AH76" s="65">
        <v>18.510000000000002</v>
      </c>
      <c r="AI76" s="65"/>
      <c r="AJ76" s="65">
        <v>5</v>
      </c>
      <c r="AK76" s="65">
        <f t="shared" si="178"/>
        <v>411.38684210526316</v>
      </c>
      <c r="AL76" s="65"/>
      <c r="AM76" s="64">
        <f t="shared" si="222"/>
        <v>1184.3443978107252</v>
      </c>
      <c r="AN76" s="66">
        <f t="shared" si="179"/>
        <v>645.10084210526315</v>
      </c>
      <c r="AO76" s="66">
        <v>46.73</v>
      </c>
      <c r="AP76" s="66">
        <f t="shared" si="254"/>
        <v>207.54925263157895</v>
      </c>
      <c r="AQ76" s="67">
        <f t="shared" si="223"/>
        <v>899.38009473684212</v>
      </c>
      <c r="AR76" s="67">
        <f t="shared" si="224"/>
        <v>2083.7244925475675</v>
      </c>
      <c r="AS76" s="68">
        <f t="shared" si="225"/>
        <v>34.105507452432448</v>
      </c>
      <c r="AT76" s="205">
        <v>1582.54</v>
      </c>
      <c r="AU76" s="205">
        <v>1710.62</v>
      </c>
      <c r="AV76" s="205">
        <v>0</v>
      </c>
      <c r="AW76" s="205">
        <v>0</v>
      </c>
      <c r="AX76" s="207">
        <v>0</v>
      </c>
      <c r="AY76" s="207">
        <v>0</v>
      </c>
      <c r="AZ76" s="207">
        <v>0</v>
      </c>
      <c r="BA76" s="207">
        <v>0</v>
      </c>
      <c r="BB76" s="207">
        <v>0</v>
      </c>
      <c r="BC76" s="207">
        <v>880.8</v>
      </c>
      <c r="BD76" s="209">
        <v>3022.47</v>
      </c>
      <c r="BE76" s="178">
        <f t="shared" si="162"/>
        <v>1151.4900000000002</v>
      </c>
      <c r="BF76" s="208">
        <v>294</v>
      </c>
      <c r="BG76" s="181" t="s">
        <v>276</v>
      </c>
      <c r="BH76" s="64">
        <f t="shared" si="56"/>
        <v>4173.96</v>
      </c>
      <c r="BI76" s="205">
        <v>131.72999999999999</v>
      </c>
      <c r="BJ76" s="205">
        <v>125.13</v>
      </c>
      <c r="BK76" s="205">
        <v>0</v>
      </c>
      <c r="BL76" s="205">
        <v>0</v>
      </c>
      <c r="BM76" s="205">
        <v>0</v>
      </c>
      <c r="BN76" s="205">
        <v>0</v>
      </c>
      <c r="BO76" s="205">
        <v>0</v>
      </c>
      <c r="BP76" s="205">
        <v>0</v>
      </c>
      <c r="BQ76" s="205">
        <v>0</v>
      </c>
      <c r="BR76" s="205">
        <v>1950</v>
      </c>
      <c r="BS76" s="64">
        <f t="shared" si="57"/>
        <v>2206.86</v>
      </c>
      <c r="BT76" s="222">
        <v>661.29</v>
      </c>
      <c r="BU76" s="219">
        <v>39.25</v>
      </c>
      <c r="BV76" s="65">
        <f t="shared" si="255"/>
        <v>33.14959025429274</v>
      </c>
      <c r="BW76" s="65">
        <f t="shared" si="256"/>
        <v>26.042054051787986</v>
      </c>
      <c r="BX76" s="65"/>
      <c r="BY76" s="65">
        <v>18.510000000000002</v>
      </c>
      <c r="BZ76" s="65"/>
      <c r="CA76" s="65">
        <v>5</v>
      </c>
      <c r="CB76" s="65">
        <f t="shared" si="180"/>
        <v>391.015625</v>
      </c>
      <c r="CC76" s="65"/>
      <c r="CD76" s="64">
        <f t="shared" si="226"/>
        <v>1174.2572693060806</v>
      </c>
      <c r="CE76" s="66">
        <f t="shared" si="257"/>
        <v>665.21208333333334</v>
      </c>
      <c r="CF76" s="66"/>
      <c r="CG76" s="66">
        <f t="shared" si="258"/>
        <v>199.563625</v>
      </c>
      <c r="CH76" s="67">
        <f t="shared" si="324"/>
        <v>864.77570833333334</v>
      </c>
      <c r="CI76" s="67">
        <f t="shared" si="227"/>
        <v>2039.032977639414</v>
      </c>
      <c r="CJ76" s="68">
        <f t="shared" si="228"/>
        <v>167.82702236058617</v>
      </c>
      <c r="CK76" s="209">
        <v>1640.74</v>
      </c>
      <c r="CL76" s="209">
        <v>1875.94</v>
      </c>
      <c r="CM76" s="209">
        <v>0</v>
      </c>
      <c r="CN76" s="209">
        <v>0</v>
      </c>
      <c r="CO76" s="209">
        <v>0</v>
      </c>
      <c r="CP76" s="209">
        <v>0</v>
      </c>
      <c r="CQ76" s="209">
        <v>0</v>
      </c>
      <c r="CR76" s="209">
        <v>0</v>
      </c>
      <c r="CS76" s="209">
        <v>0</v>
      </c>
      <c r="CT76" s="207">
        <v>880.8</v>
      </c>
      <c r="CU76" s="209">
        <v>3163.74</v>
      </c>
      <c r="CV76" s="178">
        <f t="shared" si="181"/>
        <v>1233.7400000000007</v>
      </c>
      <c r="CW76" s="210">
        <v>363</v>
      </c>
      <c r="CX76" s="181" t="s">
        <v>276</v>
      </c>
      <c r="CY76" s="64">
        <f t="shared" si="182"/>
        <v>4397.4800000000005</v>
      </c>
      <c r="CZ76" s="209">
        <v>136.58000000000001</v>
      </c>
      <c r="DA76" s="209">
        <v>137.22</v>
      </c>
      <c r="DB76" s="209">
        <v>0</v>
      </c>
      <c r="DC76" s="209">
        <v>0</v>
      </c>
      <c r="DD76" s="209">
        <v>0</v>
      </c>
      <c r="DE76" s="209">
        <v>0</v>
      </c>
      <c r="DF76" s="209">
        <v>0</v>
      </c>
      <c r="DG76" s="209">
        <v>0</v>
      </c>
      <c r="DH76" s="209">
        <v>0</v>
      </c>
      <c r="DI76" s="209">
        <v>1950</v>
      </c>
      <c r="DJ76" s="211">
        <f t="shared" si="215"/>
        <v>2223.8000000000002</v>
      </c>
      <c r="DK76" s="65">
        <v>661.29</v>
      </c>
      <c r="DL76" s="65">
        <v>39.25</v>
      </c>
      <c r="DM76" s="65">
        <f t="shared" si="259"/>
        <v>34.394275371023951</v>
      </c>
      <c r="DN76" s="65">
        <f t="shared" si="260"/>
        <v>35.095406443817694</v>
      </c>
      <c r="DO76" s="65"/>
      <c r="DP76" s="65">
        <v>18.510000000000002</v>
      </c>
      <c r="DQ76" s="65"/>
      <c r="DR76" s="65">
        <v>5</v>
      </c>
      <c r="DS76" s="65">
        <f t="shared" si="216"/>
        <v>428.469696969697</v>
      </c>
      <c r="DT76" s="65"/>
      <c r="DU76" s="64">
        <f t="shared" si="229"/>
        <v>1222.0093787845385</v>
      </c>
      <c r="DV76" s="66">
        <f t="shared" si="307"/>
        <v>596.35070707070713</v>
      </c>
      <c r="DW76" s="66"/>
      <c r="DX76" s="66">
        <f t="shared" si="261"/>
        <v>178.90521212121214</v>
      </c>
      <c r="DY76" s="67">
        <f t="shared" si="230"/>
        <v>775.25591919191925</v>
      </c>
      <c r="DZ76" s="67">
        <f t="shared" si="231"/>
        <v>1997.2652979764578</v>
      </c>
      <c r="EA76" s="68">
        <f t="shared" si="183"/>
        <v>226.53470202354242</v>
      </c>
      <c r="EB76" s="209">
        <v>1485.84</v>
      </c>
      <c r="EC76" s="209">
        <v>2033.31</v>
      </c>
      <c r="ED76" s="209">
        <v>0</v>
      </c>
      <c r="EE76" s="209">
        <v>0</v>
      </c>
      <c r="EF76" s="209">
        <v>0</v>
      </c>
      <c r="EG76" s="209">
        <v>0</v>
      </c>
      <c r="EH76" s="209">
        <v>0</v>
      </c>
      <c r="EI76" s="209">
        <v>0</v>
      </c>
      <c r="EJ76" s="209">
        <v>0</v>
      </c>
      <c r="EK76" s="209">
        <v>781.37</v>
      </c>
      <c r="EL76" s="209">
        <v>2319.8200000000002</v>
      </c>
      <c r="EM76" s="178">
        <f t="shared" si="184"/>
        <v>1980.6999999999994</v>
      </c>
      <c r="EN76" s="210">
        <v>356</v>
      </c>
      <c r="EO76" s="181" t="s">
        <v>276</v>
      </c>
      <c r="EP76" s="212">
        <f t="shared" si="262"/>
        <v>4300.5199999999995</v>
      </c>
      <c r="EQ76" s="209">
        <v>123.69</v>
      </c>
      <c r="ER76" s="209">
        <v>148.72999999999999</v>
      </c>
      <c r="ES76" s="209">
        <v>0</v>
      </c>
      <c r="ET76" s="209">
        <v>0</v>
      </c>
      <c r="EU76" s="209">
        <v>0</v>
      </c>
      <c r="EV76" s="209">
        <v>0</v>
      </c>
      <c r="EW76" s="209">
        <v>0</v>
      </c>
      <c r="EX76" s="209">
        <v>0</v>
      </c>
      <c r="EY76" s="209">
        <v>0</v>
      </c>
      <c r="EZ76" s="209">
        <v>1950</v>
      </c>
      <c r="FA76" s="64">
        <f t="shared" si="185"/>
        <v>2222.42</v>
      </c>
      <c r="FB76" s="222">
        <v>661.29</v>
      </c>
      <c r="FC76" s="65">
        <v>39.25</v>
      </c>
      <c r="FD76" s="65">
        <f t="shared" si="263"/>
        <v>25.893948864331033</v>
      </c>
      <c r="FE76" s="65">
        <f t="shared" si="264"/>
        <v>51.451143749240401</v>
      </c>
      <c r="FF76" s="65"/>
      <c r="FG76" s="65">
        <v>18.510000000000002</v>
      </c>
      <c r="FH76" s="65">
        <f t="shared" si="265"/>
        <v>140.93333333333334</v>
      </c>
      <c r="FI76" s="65">
        <v>5</v>
      </c>
      <c r="FJ76" s="65">
        <f t="shared" si="308"/>
        <v>424.68019607843132</v>
      </c>
      <c r="FK76" s="65"/>
      <c r="FL76" s="64">
        <f t="shared" si="232"/>
        <v>1367.0086220253361</v>
      </c>
      <c r="FM76" s="66">
        <f t="shared" si="309"/>
        <v>664.41901960784321</v>
      </c>
      <c r="FN76" s="66"/>
      <c r="FO76" s="66">
        <f t="shared" si="266"/>
        <v>199.32570588235296</v>
      </c>
      <c r="FP76" s="67">
        <f t="shared" si="325"/>
        <v>863.74472549019617</v>
      </c>
      <c r="FQ76" s="67">
        <f t="shared" si="187"/>
        <v>2230.7533475155324</v>
      </c>
      <c r="FR76" s="68">
        <f t="shared" si="188"/>
        <v>-8.3333475155322958</v>
      </c>
      <c r="FS76" s="209">
        <v>1704.63</v>
      </c>
      <c r="FT76" s="209">
        <v>2120.73</v>
      </c>
      <c r="FU76" s="209">
        <v>0</v>
      </c>
      <c r="FV76" s="209">
        <v>0</v>
      </c>
      <c r="FW76" s="209">
        <v>0</v>
      </c>
      <c r="FX76" s="209">
        <v>0</v>
      </c>
      <c r="FY76" s="209">
        <v>0</v>
      </c>
      <c r="FZ76" s="209">
        <v>0</v>
      </c>
      <c r="GA76" s="209">
        <v>0</v>
      </c>
      <c r="GB76" s="209">
        <v>1017.68</v>
      </c>
      <c r="GC76" s="209">
        <v>2675.33</v>
      </c>
      <c r="GD76" s="178">
        <f t="shared" si="189"/>
        <v>2167.71</v>
      </c>
      <c r="GE76" s="210">
        <v>348</v>
      </c>
      <c r="GF76" s="181" t="s">
        <v>276</v>
      </c>
      <c r="GG76" s="64">
        <f t="shared" si="190"/>
        <v>4843.04</v>
      </c>
      <c r="GH76" s="209">
        <v>141.9</v>
      </c>
      <c r="GI76" s="209">
        <v>155.13</v>
      </c>
      <c r="GJ76" s="209">
        <v>0</v>
      </c>
      <c r="GK76" s="209">
        <v>0</v>
      </c>
      <c r="GL76" s="209">
        <v>0</v>
      </c>
      <c r="GM76" s="209">
        <v>0</v>
      </c>
      <c r="GN76" s="209">
        <v>0</v>
      </c>
      <c r="GO76" s="209">
        <v>0</v>
      </c>
      <c r="GP76" s="209">
        <v>0</v>
      </c>
      <c r="GQ76" s="209">
        <v>1950</v>
      </c>
      <c r="GR76" s="211">
        <f t="shared" si="267"/>
        <v>2247.0299999999997</v>
      </c>
      <c r="GS76" s="222">
        <v>661.29</v>
      </c>
      <c r="GT76" s="219">
        <v>39.25</v>
      </c>
      <c r="GU76" s="65">
        <f t="shared" si="268"/>
        <v>29.645986122543611</v>
      </c>
      <c r="GV76" s="65">
        <f t="shared" si="269"/>
        <v>63.886979052394253</v>
      </c>
      <c r="GW76" s="65"/>
      <c r="GX76" s="65">
        <v>18.510000000000002</v>
      </c>
      <c r="GY76" s="65">
        <f t="shared" si="270"/>
        <v>184.90588235294118</v>
      </c>
      <c r="GZ76" s="65">
        <v>5</v>
      </c>
      <c r="HA76" s="65">
        <f t="shared" si="310"/>
        <v>358.47794117647061</v>
      </c>
      <c r="HB76" s="65"/>
      <c r="HC76" s="64">
        <f t="shared" si="191"/>
        <v>1360.9667887043497</v>
      </c>
      <c r="HD76" s="66">
        <f t="shared" si="311"/>
        <v>866.92019607843133</v>
      </c>
      <c r="HE76" s="66"/>
      <c r="HF76" s="66">
        <f t="shared" si="271"/>
        <v>260.07605882352937</v>
      </c>
      <c r="HG76" s="67">
        <f t="shared" si="233"/>
        <v>1126.9962549019606</v>
      </c>
      <c r="HH76" s="67">
        <f t="shared" si="234"/>
        <v>2487.9630436063103</v>
      </c>
      <c r="HI76" s="68">
        <f t="shared" si="192"/>
        <v>-240.93304360631055</v>
      </c>
      <c r="HJ76" s="205">
        <v>3381.3</v>
      </c>
      <c r="HK76" s="205">
        <v>3165.17</v>
      </c>
      <c r="HL76" s="205">
        <v>0</v>
      </c>
      <c r="HM76" s="205">
        <v>0</v>
      </c>
      <c r="HN76" s="205">
        <v>0</v>
      </c>
      <c r="HO76" s="205">
        <v>0</v>
      </c>
      <c r="HP76" s="205">
        <v>0</v>
      </c>
      <c r="HQ76" s="205">
        <v>0</v>
      </c>
      <c r="HR76" s="205">
        <v>0</v>
      </c>
      <c r="HS76" s="205">
        <v>1190.1400000000001</v>
      </c>
      <c r="HT76" s="205">
        <v>4419.2</v>
      </c>
      <c r="HU76" s="178">
        <f t="shared" si="193"/>
        <v>3317.4100000000008</v>
      </c>
      <c r="HV76" s="206">
        <v>476</v>
      </c>
      <c r="HW76" s="181" t="s">
        <v>276</v>
      </c>
      <c r="HX76" s="64">
        <f t="shared" si="194"/>
        <v>7736.6100000000006</v>
      </c>
      <c r="HY76" s="205">
        <v>281.47000000000003</v>
      </c>
      <c r="HZ76" s="205">
        <v>231.53</v>
      </c>
      <c r="IA76" s="205">
        <v>0</v>
      </c>
      <c r="IB76" s="205">
        <v>0</v>
      </c>
      <c r="IC76" s="205">
        <v>0</v>
      </c>
      <c r="ID76" s="205">
        <v>0</v>
      </c>
      <c r="IE76" s="205">
        <v>0</v>
      </c>
      <c r="IF76" s="205">
        <v>0</v>
      </c>
      <c r="IG76" s="205">
        <v>0</v>
      </c>
      <c r="IH76" s="205">
        <v>1950</v>
      </c>
      <c r="II76" s="214">
        <v>513</v>
      </c>
      <c r="IJ76" s="222">
        <v>661.29</v>
      </c>
      <c r="IK76" s="217">
        <v>38.25</v>
      </c>
      <c r="IL76" s="65">
        <f t="shared" si="272"/>
        <v>48.953497232174094</v>
      </c>
      <c r="IM76" s="65">
        <f t="shared" si="273"/>
        <v>100.54312981908191</v>
      </c>
      <c r="IN76" s="65"/>
      <c r="IO76" s="65">
        <v>18.510000000000002</v>
      </c>
      <c r="IP76" s="65">
        <f t="shared" si="274"/>
        <v>232.05714285714285</v>
      </c>
      <c r="IQ76" s="65">
        <v>5</v>
      </c>
      <c r="IR76" s="65">
        <f t="shared" si="312"/>
        <v>445.62857142857143</v>
      </c>
      <c r="IS76" s="65"/>
      <c r="IT76" s="64">
        <f t="shared" si="195"/>
        <v>1550.2323413369702</v>
      </c>
      <c r="IU76" s="66">
        <f t="shared" si="313"/>
        <v>538.79476190476191</v>
      </c>
      <c r="IV76" s="66"/>
      <c r="IW76" s="66">
        <f t="shared" si="275"/>
        <v>161.63842857142856</v>
      </c>
      <c r="IX76" s="67">
        <f t="shared" si="196"/>
        <v>700.43319047619048</v>
      </c>
      <c r="IY76" s="67">
        <f t="shared" si="235"/>
        <v>2250.6655318131607</v>
      </c>
      <c r="IZ76" s="68">
        <f t="shared" si="197"/>
        <v>-1737.6655318131607</v>
      </c>
      <c r="JA76" s="209">
        <v>4488.97</v>
      </c>
      <c r="JB76" s="209">
        <v>2698.2</v>
      </c>
      <c r="JC76" s="209">
        <v>0</v>
      </c>
      <c r="JD76" s="209">
        <v>0</v>
      </c>
      <c r="JE76" s="209">
        <v>0</v>
      </c>
      <c r="JF76" s="209">
        <v>0</v>
      </c>
      <c r="JG76" s="209">
        <v>0</v>
      </c>
      <c r="JH76" s="209">
        <v>0</v>
      </c>
      <c r="JI76" s="209">
        <v>0</v>
      </c>
      <c r="JJ76" s="209">
        <v>913.02</v>
      </c>
      <c r="JK76" s="209">
        <v>4791.88</v>
      </c>
      <c r="JL76" s="178">
        <f t="shared" si="198"/>
        <v>3308.3100000000004</v>
      </c>
      <c r="JM76" s="210">
        <v>482</v>
      </c>
      <c r="JN76" s="181" t="s">
        <v>276</v>
      </c>
      <c r="JO76" s="64">
        <f t="shared" si="199"/>
        <v>8100.1900000000005</v>
      </c>
      <c r="JP76" s="209">
        <v>373.67</v>
      </c>
      <c r="JQ76" s="209">
        <v>197.37</v>
      </c>
      <c r="JR76" s="209">
        <v>0</v>
      </c>
      <c r="JS76" s="209">
        <v>0</v>
      </c>
      <c r="JT76" s="209">
        <v>0</v>
      </c>
      <c r="JU76" s="209">
        <v>0</v>
      </c>
      <c r="JV76" s="209">
        <v>0</v>
      </c>
      <c r="JW76" s="209">
        <v>0</v>
      </c>
      <c r="JX76" s="209">
        <v>0</v>
      </c>
      <c r="JY76" s="209">
        <v>1950</v>
      </c>
      <c r="JZ76" s="211">
        <v>571.04</v>
      </c>
      <c r="KA76" s="222">
        <v>661.29</v>
      </c>
      <c r="KB76" s="217">
        <v>38.25</v>
      </c>
      <c r="KC76" s="65">
        <f t="shared" si="276"/>
        <v>96.655515041791674</v>
      </c>
      <c r="KD76" s="65">
        <f t="shared" si="277"/>
        <v>111.39598814849799</v>
      </c>
      <c r="KE76" s="65"/>
      <c r="KF76" s="65">
        <v>18.510000000000002</v>
      </c>
      <c r="KG76" s="65"/>
      <c r="KH76" s="65">
        <v>5</v>
      </c>
      <c r="KI76" s="65">
        <f t="shared" si="314"/>
        <v>543.39953271028037</v>
      </c>
      <c r="KJ76" s="65"/>
      <c r="KK76" s="64">
        <f t="shared" si="200"/>
        <v>1474.5010359005701</v>
      </c>
      <c r="KL76" s="66">
        <f t="shared" si="315"/>
        <v>497.32093457943921</v>
      </c>
      <c r="KM76" s="66"/>
      <c r="KN76" s="66">
        <f t="shared" si="278"/>
        <v>149.19628037383177</v>
      </c>
      <c r="KO76" s="67">
        <f t="shared" si="236"/>
        <v>646.51721495327092</v>
      </c>
      <c r="KP76" s="67">
        <f t="shared" si="237"/>
        <v>2121.018250853841</v>
      </c>
      <c r="KQ76" s="68">
        <f t="shared" si="201"/>
        <v>-1549.978250853841</v>
      </c>
      <c r="KR76" s="209">
        <v>5287.64</v>
      </c>
      <c r="KS76" s="209">
        <v>2411.39</v>
      </c>
      <c r="KT76" s="209">
        <v>0</v>
      </c>
      <c r="KU76" s="209">
        <v>0</v>
      </c>
      <c r="KV76" s="209">
        <v>0</v>
      </c>
      <c r="KW76" s="209">
        <v>0</v>
      </c>
      <c r="KX76" s="209">
        <v>0</v>
      </c>
      <c r="KY76" s="209">
        <v>0</v>
      </c>
      <c r="KZ76" s="209">
        <v>0</v>
      </c>
      <c r="LA76" s="209">
        <v>1176.93</v>
      </c>
      <c r="LB76" s="209">
        <v>5723.65</v>
      </c>
      <c r="LC76" s="178">
        <f t="shared" si="202"/>
        <v>3152.3100000000013</v>
      </c>
      <c r="LD76" s="210">
        <v>503</v>
      </c>
      <c r="LE76" s="181" t="s">
        <v>276</v>
      </c>
      <c r="LF76" s="64">
        <f t="shared" si="203"/>
        <v>8875.9600000000009</v>
      </c>
      <c r="LG76" s="209">
        <v>440.15</v>
      </c>
      <c r="LH76" s="209">
        <v>176.39</v>
      </c>
      <c r="LI76" s="209">
        <v>0</v>
      </c>
      <c r="LJ76" s="209">
        <v>0</v>
      </c>
      <c r="LK76" s="209">
        <v>0</v>
      </c>
      <c r="LL76" s="209">
        <v>0</v>
      </c>
      <c r="LM76" s="209">
        <v>0</v>
      </c>
      <c r="LN76" s="209">
        <v>0</v>
      </c>
      <c r="LO76" s="209">
        <v>0</v>
      </c>
      <c r="LP76" s="209">
        <v>1950</v>
      </c>
      <c r="LQ76" s="211">
        <f t="shared" si="279"/>
        <v>2566.54</v>
      </c>
      <c r="LR76" s="229">
        <v>736.68</v>
      </c>
      <c r="LS76" s="240">
        <v>38.25</v>
      </c>
      <c r="LT76" s="65">
        <f t="shared" si="280"/>
        <v>58.353343772184644</v>
      </c>
      <c r="LU76" s="65">
        <f t="shared" si="281"/>
        <v>93.851019181547372</v>
      </c>
      <c r="LV76" s="65"/>
      <c r="LW76" s="65">
        <v>18.510000000000002</v>
      </c>
      <c r="LX76" s="65"/>
      <c r="LY76" s="65">
        <v>5</v>
      </c>
      <c r="LZ76" s="65">
        <f t="shared" si="316"/>
        <v>508.03738317757012</v>
      </c>
      <c r="MA76" s="65"/>
      <c r="MB76" s="64">
        <f t="shared" si="238"/>
        <v>1458.6817461313021</v>
      </c>
      <c r="MC76" s="66">
        <f t="shared" si="317"/>
        <v>593.54906542056074</v>
      </c>
      <c r="MD76" s="66"/>
      <c r="ME76" s="66">
        <f t="shared" si="282"/>
        <v>178.06471962616823</v>
      </c>
      <c r="MF76" s="67">
        <f t="shared" si="239"/>
        <v>771.61378504672894</v>
      </c>
      <c r="MG76" s="67">
        <f t="shared" si="240"/>
        <v>2230.2955311780311</v>
      </c>
      <c r="MH76" s="68">
        <f t="shared" si="241"/>
        <v>336.24446882196889</v>
      </c>
      <c r="MI76" s="209">
        <v>2808.16</v>
      </c>
      <c r="MJ76" s="209">
        <v>1747.55</v>
      </c>
      <c r="MK76" s="209">
        <v>0</v>
      </c>
      <c r="ML76" s="209">
        <v>0</v>
      </c>
      <c r="MM76" s="209">
        <v>0</v>
      </c>
      <c r="MN76" s="209">
        <v>0</v>
      </c>
      <c r="MO76" s="209">
        <v>0</v>
      </c>
      <c r="MP76" s="209">
        <v>0</v>
      </c>
      <c r="MQ76" s="209">
        <v>0</v>
      </c>
      <c r="MR76" s="209">
        <v>1044.1300000000001</v>
      </c>
      <c r="MS76" s="209">
        <v>3468.81</v>
      </c>
      <c r="MT76" s="178">
        <f t="shared" si="217"/>
        <v>2131.0300000000002</v>
      </c>
      <c r="MU76" s="210">
        <v>377</v>
      </c>
      <c r="MV76" s="181" t="s">
        <v>276</v>
      </c>
      <c r="MW76" s="64">
        <f t="shared" si="204"/>
        <v>5599.84</v>
      </c>
      <c r="MX76" s="209">
        <v>233.76</v>
      </c>
      <c r="MY76" s="209">
        <v>127.83</v>
      </c>
      <c r="MZ76" s="209">
        <v>0</v>
      </c>
      <c r="NA76" s="209">
        <v>0</v>
      </c>
      <c r="NB76" s="209">
        <v>0</v>
      </c>
      <c r="NC76" s="209">
        <v>0</v>
      </c>
      <c r="ND76" s="209">
        <v>0</v>
      </c>
      <c r="NE76" s="209">
        <v>0</v>
      </c>
      <c r="NF76" s="209">
        <v>0</v>
      </c>
      <c r="NG76" s="209">
        <v>1950</v>
      </c>
      <c r="NH76" s="211">
        <f t="shared" si="283"/>
        <v>2311.59</v>
      </c>
      <c r="NI76" s="229">
        <v>736.68</v>
      </c>
      <c r="NJ76" s="245">
        <v>38.25</v>
      </c>
      <c r="NK76" s="65">
        <f t="shared" si="284"/>
        <v>0</v>
      </c>
      <c r="NL76" s="65">
        <f t="shared" si="285"/>
        <v>51.470889251780598</v>
      </c>
      <c r="NM76" s="65"/>
      <c r="NN76" s="65">
        <v>18.510000000000002</v>
      </c>
      <c r="NO76" s="65"/>
      <c r="NP76" s="65">
        <v>5</v>
      </c>
      <c r="NQ76" s="65">
        <f t="shared" si="318"/>
        <v>469.67889908256882</v>
      </c>
      <c r="NR76" s="65"/>
      <c r="NS76" s="64">
        <f t="shared" si="205"/>
        <v>1319.5897883343494</v>
      </c>
      <c r="NT76" s="66">
        <f t="shared" si="286"/>
        <v>723.04816513761466</v>
      </c>
      <c r="NU76" s="66"/>
      <c r="NV76" s="66">
        <f t="shared" si="287"/>
        <v>216.9144495412844</v>
      </c>
      <c r="NW76" s="67">
        <f t="shared" si="242"/>
        <v>939.96261467889906</v>
      </c>
      <c r="NX76" s="67">
        <f t="shared" si="243"/>
        <v>2259.5524030132483</v>
      </c>
      <c r="NY76" s="68">
        <f t="shared" si="206"/>
        <v>52.037596986751851</v>
      </c>
      <c r="NZ76" s="209">
        <v>3800.18</v>
      </c>
      <c r="OA76" s="209">
        <v>2048.16</v>
      </c>
      <c r="OB76" s="209">
        <v>0</v>
      </c>
      <c r="OC76" s="209">
        <v>0</v>
      </c>
      <c r="OD76" s="209">
        <v>0</v>
      </c>
      <c r="OE76" s="209">
        <v>0</v>
      </c>
      <c r="OF76" s="209">
        <v>0</v>
      </c>
      <c r="OG76" s="209">
        <v>0</v>
      </c>
      <c r="OH76" s="209">
        <v>0</v>
      </c>
      <c r="OI76" s="209">
        <v>1027.4000000000001</v>
      </c>
      <c r="OJ76" s="209">
        <v>4527.1400000000003</v>
      </c>
      <c r="OK76" s="178">
        <f t="shared" si="288"/>
        <v>2348.5999999999995</v>
      </c>
      <c r="OL76" s="210">
        <v>416</v>
      </c>
      <c r="OM76" s="181" t="s">
        <v>276</v>
      </c>
      <c r="ON76" s="64">
        <f t="shared" si="207"/>
        <v>6875.74</v>
      </c>
      <c r="OO76" s="209">
        <v>316.33</v>
      </c>
      <c r="OP76" s="209">
        <v>149.82</v>
      </c>
      <c r="OQ76" s="209">
        <v>0</v>
      </c>
      <c r="OR76" s="209">
        <v>0</v>
      </c>
      <c r="OS76" s="209">
        <v>0</v>
      </c>
      <c r="OT76" s="209">
        <v>0</v>
      </c>
      <c r="OU76" s="209">
        <v>0</v>
      </c>
      <c r="OV76" s="209">
        <v>0</v>
      </c>
      <c r="OW76" s="209">
        <v>0</v>
      </c>
      <c r="OX76" s="209">
        <v>1950</v>
      </c>
      <c r="OY76" s="211">
        <v>466.15</v>
      </c>
      <c r="OZ76" s="229">
        <v>736.68</v>
      </c>
      <c r="PA76" s="245">
        <v>38.25</v>
      </c>
      <c r="PB76" s="65">
        <f t="shared" si="289"/>
        <v>97.891528947091828</v>
      </c>
      <c r="PC76" s="65">
        <f t="shared" si="290"/>
        <v>68.863309019877093</v>
      </c>
      <c r="PD76" s="65"/>
      <c r="PE76" s="65">
        <v>18.510000000000002</v>
      </c>
      <c r="PF76" s="65">
        <f t="shared" si="291"/>
        <v>32.880000000000003</v>
      </c>
      <c r="PG76" s="65">
        <v>5</v>
      </c>
      <c r="PH76" s="65">
        <f t="shared" si="319"/>
        <v>495.2049090909091</v>
      </c>
      <c r="PI76" s="65"/>
      <c r="PJ76" s="64">
        <f t="shared" si="244"/>
        <v>1493.279747057878</v>
      </c>
      <c r="PK76" s="66">
        <f t="shared" si="320"/>
        <v>643.25572727272731</v>
      </c>
      <c r="PL76" s="66"/>
      <c r="PM76" s="66">
        <f t="shared" si="292"/>
        <v>192.9767181818182</v>
      </c>
      <c r="PN76" s="67">
        <f t="shared" si="245"/>
        <v>836.23244545454554</v>
      </c>
      <c r="PO76" s="67">
        <f t="shared" si="246"/>
        <v>2329.5121925124236</v>
      </c>
      <c r="PP76" s="68">
        <f t="shared" si="247"/>
        <v>-1863.3621925124235</v>
      </c>
      <c r="PQ76" s="209">
        <v>2827.67</v>
      </c>
      <c r="PR76" s="209">
        <v>2023.77</v>
      </c>
      <c r="PS76" s="209">
        <v>0</v>
      </c>
      <c r="PT76" s="209">
        <v>0</v>
      </c>
      <c r="PU76" s="209">
        <v>0</v>
      </c>
      <c r="PV76" s="209">
        <v>0</v>
      </c>
      <c r="PW76" s="209">
        <v>0</v>
      </c>
      <c r="PX76" s="209">
        <v>0</v>
      </c>
      <c r="PY76" s="209">
        <v>0</v>
      </c>
      <c r="PZ76" s="209">
        <v>843.36</v>
      </c>
      <c r="QA76" s="209">
        <v>3122.29</v>
      </c>
      <c r="QB76" s="178">
        <f t="shared" si="208"/>
        <v>2572.5100000000002</v>
      </c>
      <c r="QC76" s="210">
        <v>377</v>
      </c>
      <c r="QD76" s="181" t="s">
        <v>276</v>
      </c>
      <c r="QE76" s="64">
        <f t="shared" si="209"/>
        <v>5694.8</v>
      </c>
      <c r="QF76" s="209">
        <v>235.38</v>
      </c>
      <c r="QG76" s="209">
        <v>148.03</v>
      </c>
      <c r="QH76" s="209">
        <v>0</v>
      </c>
      <c r="QI76" s="209">
        <v>0</v>
      </c>
      <c r="QJ76" s="209">
        <v>0</v>
      </c>
      <c r="QK76" s="209">
        <v>0</v>
      </c>
      <c r="QL76" s="209">
        <v>0</v>
      </c>
      <c r="QM76" s="209">
        <v>0</v>
      </c>
      <c r="QN76" s="209">
        <v>0</v>
      </c>
      <c r="QO76" s="209">
        <v>1950</v>
      </c>
      <c r="QP76" s="211">
        <f t="shared" si="293"/>
        <v>2333.41</v>
      </c>
      <c r="QQ76" s="249">
        <v>736.68</v>
      </c>
      <c r="QR76" s="245">
        <v>38.25</v>
      </c>
      <c r="QS76" s="65">
        <f t="shared" si="294"/>
        <v>36.702537431539085</v>
      </c>
      <c r="QT76" s="65">
        <f t="shared" si="295"/>
        <v>46.941734515695714</v>
      </c>
      <c r="QU76" s="65"/>
      <c r="QV76" s="65">
        <v>18.510000000000002</v>
      </c>
      <c r="QW76" s="65">
        <f t="shared" si="296"/>
        <v>18.861818181818183</v>
      </c>
      <c r="QX76" s="65">
        <v>5</v>
      </c>
      <c r="QY76" s="65">
        <f t="shared" si="321"/>
        <v>428.14772727272725</v>
      </c>
      <c r="QZ76" s="65"/>
      <c r="RA76" s="64">
        <f t="shared" si="210"/>
        <v>1329.0938174017801</v>
      </c>
      <c r="RB76" s="66">
        <f t="shared" si="297"/>
        <v>619.2640909090909</v>
      </c>
      <c r="RC76" s="66"/>
      <c r="RD76" s="66">
        <f t="shared" si="298"/>
        <v>185.77922727272727</v>
      </c>
      <c r="RE76" s="67">
        <f t="shared" si="248"/>
        <v>805.04331818181822</v>
      </c>
      <c r="RF76" s="67">
        <f t="shared" si="249"/>
        <v>2134.1371355835981</v>
      </c>
      <c r="RG76" s="68">
        <f t="shared" si="250"/>
        <v>199.27286441640172</v>
      </c>
      <c r="RH76" s="205">
        <v>4123.46</v>
      </c>
      <c r="RI76" s="205">
        <v>2130.91</v>
      </c>
      <c r="RJ76" s="205">
        <v>0</v>
      </c>
      <c r="RK76" s="205">
        <v>0</v>
      </c>
      <c r="RL76" s="205">
        <v>0</v>
      </c>
      <c r="RM76" s="205">
        <v>0</v>
      </c>
      <c r="RN76" s="205">
        <v>0</v>
      </c>
      <c r="RO76" s="205">
        <v>0</v>
      </c>
      <c r="RP76" s="205">
        <v>0</v>
      </c>
      <c r="RQ76" s="205">
        <v>1025.51</v>
      </c>
      <c r="RR76" s="205">
        <v>4239.24</v>
      </c>
      <c r="RS76" s="178">
        <f t="shared" si="211"/>
        <v>3040.6400000000003</v>
      </c>
      <c r="RT76" s="206">
        <v>424</v>
      </c>
      <c r="RU76" s="181" t="s">
        <v>276</v>
      </c>
      <c r="RV76" s="64">
        <f t="shared" si="212"/>
        <v>7279.88</v>
      </c>
      <c r="RW76" s="209">
        <v>343.24</v>
      </c>
      <c r="RX76" s="209">
        <v>155.87</v>
      </c>
      <c r="RY76" s="209">
        <v>0</v>
      </c>
      <c r="RZ76" s="209">
        <v>0</v>
      </c>
      <c r="SA76" s="209">
        <v>0</v>
      </c>
      <c r="SB76" s="209">
        <v>0</v>
      </c>
      <c r="SC76" s="209">
        <v>0</v>
      </c>
      <c r="SD76" s="209">
        <v>0</v>
      </c>
      <c r="SE76" s="209">
        <v>0</v>
      </c>
      <c r="SF76" s="209">
        <v>1950</v>
      </c>
      <c r="SG76" s="211">
        <v>499.11</v>
      </c>
      <c r="SH76" s="249">
        <v>736.68</v>
      </c>
      <c r="SI76" s="245">
        <v>38.25</v>
      </c>
      <c r="SJ76" s="65">
        <f t="shared" si="299"/>
        <v>41.658613190495487</v>
      </c>
      <c r="SK76" s="65">
        <f t="shared" si="300"/>
        <v>65.54181650314203</v>
      </c>
      <c r="SL76" s="65"/>
      <c r="SM76" s="65">
        <v>18.510000000000002</v>
      </c>
      <c r="SN76" s="65">
        <f t="shared" si="301"/>
        <v>495.92920353982299</v>
      </c>
      <c r="SO76" s="65">
        <v>5</v>
      </c>
      <c r="SP76" s="65">
        <f t="shared" si="322"/>
        <v>428.52876106194691</v>
      </c>
      <c r="SQ76" s="65"/>
      <c r="SR76" s="64">
        <f t="shared" si="326"/>
        <v>1830.0983942954074</v>
      </c>
      <c r="SS76" s="66">
        <f t="shared" si="323"/>
        <v>596.28469026548669</v>
      </c>
      <c r="ST76" s="66"/>
      <c r="SU76" s="66">
        <f t="shared" si="302"/>
        <v>178.885407079646</v>
      </c>
      <c r="SV76" s="67">
        <f t="shared" si="327"/>
        <v>775.17009734513272</v>
      </c>
      <c r="SW76" s="67">
        <f t="shared" si="251"/>
        <v>2605.2684916405401</v>
      </c>
      <c r="SX76" s="68">
        <f t="shared" si="252"/>
        <v>-2106.15849164054</v>
      </c>
      <c r="SY76" s="64">
        <f t="shared" si="303"/>
        <v>70831.88</v>
      </c>
      <c r="SZ76" s="211">
        <f t="shared" si="304"/>
        <v>20278.780000000002</v>
      </c>
      <c r="TA76" s="67">
        <f t="shared" si="305"/>
        <v>26769.188695880126</v>
      </c>
      <c r="TB76" s="68">
        <f t="shared" si="306"/>
        <v>-6490.4086958801236</v>
      </c>
      <c r="TC76" s="264"/>
      <c r="TD76" s="265"/>
      <c r="TE76" s="268" t="s">
        <v>534</v>
      </c>
      <c r="TF76" t="s">
        <v>540</v>
      </c>
      <c r="TG76" s="271"/>
    </row>
    <row r="77" spans="1:527">
      <c r="A77" s="173" t="s">
        <v>212</v>
      </c>
      <c r="B77" s="175" t="s">
        <v>213</v>
      </c>
      <c r="C77" s="181" t="s">
        <v>277</v>
      </c>
      <c r="D77" s="176">
        <v>6610.12</v>
      </c>
      <c r="E77" s="176">
        <v>8959.3700000000008</v>
      </c>
      <c r="F77" s="176">
        <v>0</v>
      </c>
      <c r="G77" s="176">
        <v>10</v>
      </c>
      <c r="H77" s="176">
        <v>0</v>
      </c>
      <c r="I77" s="176">
        <v>0</v>
      </c>
      <c r="J77" s="176">
        <v>0</v>
      </c>
      <c r="K77" s="176">
        <v>0</v>
      </c>
      <c r="L77" s="176">
        <v>0</v>
      </c>
      <c r="M77" s="176">
        <v>0</v>
      </c>
      <c r="N77" s="178">
        <v>10014.61</v>
      </c>
      <c r="O77" s="178">
        <f t="shared" si="161"/>
        <v>5564.880000000001</v>
      </c>
      <c r="P77" s="181">
        <v>1173</v>
      </c>
      <c r="Q77" s="64">
        <f t="shared" si="220"/>
        <v>15579.490000000002</v>
      </c>
      <c r="R77" s="178">
        <v>550.23</v>
      </c>
      <c r="S77" s="178">
        <v>655.36</v>
      </c>
      <c r="T77" s="178">
        <v>0</v>
      </c>
      <c r="U77" s="178">
        <v>0.42</v>
      </c>
      <c r="V77" s="178">
        <v>0</v>
      </c>
      <c r="W77" s="178">
        <v>0</v>
      </c>
      <c r="X77" s="178">
        <v>0</v>
      </c>
      <c r="Y77" s="178">
        <v>0</v>
      </c>
      <c r="Z77" s="178">
        <v>0</v>
      </c>
      <c r="AA77" s="178">
        <v>0</v>
      </c>
      <c r="AB77" s="64">
        <f t="shared" si="50"/>
        <v>1206.0100000000002</v>
      </c>
      <c r="AC77" s="222">
        <f>368.84+161.33</f>
        <v>530.16999999999996</v>
      </c>
      <c r="AD77" s="219">
        <v>366.54</v>
      </c>
      <c r="AE77" s="65">
        <f t="shared" si="253"/>
        <v>108.88683092938608</v>
      </c>
      <c r="AF77" s="65">
        <f t="shared" si="221"/>
        <v>149.21566340972805</v>
      </c>
      <c r="AG77" s="65"/>
      <c r="AH77" s="65">
        <v>18.5</v>
      </c>
      <c r="AI77" s="65"/>
      <c r="AJ77" s="65">
        <v>5</v>
      </c>
      <c r="AK77" s="65">
        <f t="shared" si="178"/>
        <v>411.38684210526316</v>
      </c>
      <c r="AL77" s="65"/>
      <c r="AM77" s="64">
        <f t="shared" si="222"/>
        <v>1589.6993364443774</v>
      </c>
      <c r="AN77" s="66">
        <f t="shared" si="179"/>
        <v>645.10084210526315</v>
      </c>
      <c r="AO77" s="66">
        <v>46.73</v>
      </c>
      <c r="AP77" s="66">
        <f t="shared" si="254"/>
        <v>207.54925263157895</v>
      </c>
      <c r="AQ77" s="67">
        <f t="shared" si="223"/>
        <v>899.38009473684212</v>
      </c>
      <c r="AR77" s="67">
        <f t="shared" si="224"/>
        <v>2489.0794311812197</v>
      </c>
      <c r="AS77" s="68">
        <f t="shared" si="225"/>
        <v>-1283.0694311812194</v>
      </c>
      <c r="AT77" s="205">
        <v>6457.83</v>
      </c>
      <c r="AU77" s="205">
        <v>10179.85</v>
      </c>
      <c r="AV77" s="205">
        <v>0</v>
      </c>
      <c r="AW77" s="205">
        <v>15</v>
      </c>
      <c r="AX77" s="207">
        <v>0</v>
      </c>
      <c r="AY77" s="207">
        <v>0</v>
      </c>
      <c r="AZ77" s="207">
        <v>0</v>
      </c>
      <c r="BA77" s="207">
        <v>0</v>
      </c>
      <c r="BB77" s="207">
        <v>0</v>
      </c>
      <c r="BC77" s="207">
        <v>0</v>
      </c>
      <c r="BD77" s="209">
        <v>11699.07</v>
      </c>
      <c r="BE77" s="178">
        <f t="shared" si="162"/>
        <v>4953.6100000000006</v>
      </c>
      <c r="BF77" s="208">
        <v>1147</v>
      </c>
      <c r="BG77" s="181" t="s">
        <v>277</v>
      </c>
      <c r="BH77" s="64">
        <f t="shared" si="56"/>
        <v>16652.68</v>
      </c>
      <c r="BI77" s="205">
        <v>537.57000000000005</v>
      </c>
      <c r="BJ77" s="205">
        <v>744.64</v>
      </c>
      <c r="BK77" s="205">
        <v>0</v>
      </c>
      <c r="BL77" s="205">
        <v>0.63</v>
      </c>
      <c r="BM77" s="205">
        <v>0</v>
      </c>
      <c r="BN77" s="205">
        <v>0</v>
      </c>
      <c r="BO77" s="205">
        <v>0</v>
      </c>
      <c r="BP77" s="205">
        <v>0</v>
      </c>
      <c r="BQ77" s="205">
        <v>0</v>
      </c>
      <c r="BR77" s="205">
        <v>0</v>
      </c>
      <c r="BS77" s="64">
        <f t="shared" si="57"/>
        <v>1282.8400000000001</v>
      </c>
      <c r="BT77" s="222">
        <f>368.84+161.33</f>
        <v>530.16999999999996</v>
      </c>
      <c r="BU77" s="219">
        <v>366.54</v>
      </c>
      <c r="BV77" s="65">
        <f t="shared" si="255"/>
        <v>128.31206822773709</v>
      </c>
      <c r="BW77" s="65">
        <f t="shared" si="256"/>
        <v>112.03065538691389</v>
      </c>
      <c r="BX77" s="65"/>
      <c r="BY77" s="65">
        <v>18.5</v>
      </c>
      <c r="BZ77" s="65"/>
      <c r="CA77" s="65">
        <v>5</v>
      </c>
      <c r="CB77" s="65">
        <f t="shared" si="180"/>
        <v>391.015625</v>
      </c>
      <c r="CC77" s="65"/>
      <c r="CD77" s="64">
        <f t="shared" si="226"/>
        <v>1551.5683486146511</v>
      </c>
      <c r="CE77" s="66">
        <f t="shared" si="257"/>
        <v>665.21208333333334</v>
      </c>
      <c r="CF77" s="66"/>
      <c r="CG77" s="66">
        <f t="shared" si="258"/>
        <v>199.563625</v>
      </c>
      <c r="CH77" s="67">
        <f t="shared" si="324"/>
        <v>864.77570833333334</v>
      </c>
      <c r="CI77" s="67">
        <f t="shared" si="227"/>
        <v>2416.3440569479844</v>
      </c>
      <c r="CJ77" s="68">
        <f t="shared" si="228"/>
        <v>-1133.5040569479843</v>
      </c>
      <c r="CK77" s="209">
        <v>5604.67</v>
      </c>
      <c r="CL77" s="209">
        <v>9532.92</v>
      </c>
      <c r="CM77" s="209">
        <v>0</v>
      </c>
      <c r="CN77" s="209">
        <v>5</v>
      </c>
      <c r="CO77" s="209">
        <v>0</v>
      </c>
      <c r="CP77" s="209">
        <v>0</v>
      </c>
      <c r="CQ77" s="209">
        <v>0</v>
      </c>
      <c r="CR77" s="209">
        <v>0</v>
      </c>
      <c r="CS77" s="209">
        <v>0</v>
      </c>
      <c r="CT77" s="207">
        <v>0</v>
      </c>
      <c r="CU77" s="209">
        <v>9970.81</v>
      </c>
      <c r="CV77" s="178">
        <f t="shared" si="181"/>
        <v>5171.7800000000007</v>
      </c>
      <c r="CW77" s="210">
        <v>1110</v>
      </c>
      <c r="CX77" s="181" t="s">
        <v>277</v>
      </c>
      <c r="CY77" s="64">
        <f t="shared" si="182"/>
        <v>15142.59</v>
      </c>
      <c r="CZ77" s="209">
        <v>466.55</v>
      </c>
      <c r="DA77" s="209">
        <v>697.31</v>
      </c>
      <c r="DB77" s="209">
        <v>0</v>
      </c>
      <c r="DC77" s="209">
        <v>0.21</v>
      </c>
      <c r="DD77" s="209">
        <v>0</v>
      </c>
      <c r="DE77" s="209">
        <v>0</v>
      </c>
      <c r="DF77" s="209">
        <v>0</v>
      </c>
      <c r="DG77" s="209">
        <v>0</v>
      </c>
      <c r="DH77" s="209">
        <v>0</v>
      </c>
      <c r="DI77" s="209">
        <v>0</v>
      </c>
      <c r="DJ77" s="211">
        <f t="shared" si="215"/>
        <v>1164.07</v>
      </c>
      <c r="DK77" s="65">
        <f>368.84+161.33</f>
        <v>530.16999999999996</v>
      </c>
      <c r="DL77" s="65">
        <v>366.54</v>
      </c>
      <c r="DM77" s="65">
        <f t="shared" si="259"/>
        <v>108.39663967714142</v>
      </c>
      <c r="DN77" s="65">
        <f t="shared" si="260"/>
        <v>147.11829164816527</v>
      </c>
      <c r="DO77" s="65"/>
      <c r="DP77" s="65">
        <v>18.5</v>
      </c>
      <c r="DQ77" s="65"/>
      <c r="DR77" s="65">
        <v>5</v>
      </c>
      <c r="DS77" s="65">
        <f t="shared" si="216"/>
        <v>428.469696969697</v>
      </c>
      <c r="DT77" s="65"/>
      <c r="DU77" s="64">
        <f t="shared" si="229"/>
        <v>1604.1946282950037</v>
      </c>
      <c r="DV77" s="66">
        <f t="shared" si="307"/>
        <v>596.35070707070713</v>
      </c>
      <c r="DW77" s="66"/>
      <c r="DX77" s="66">
        <f t="shared" si="261"/>
        <v>178.90521212121214</v>
      </c>
      <c r="DY77" s="67">
        <f t="shared" si="230"/>
        <v>775.25591919191925</v>
      </c>
      <c r="DZ77" s="67">
        <f t="shared" si="231"/>
        <v>2379.4505474869229</v>
      </c>
      <c r="EA77" s="68">
        <f t="shared" si="183"/>
        <v>-1215.380547486923</v>
      </c>
      <c r="EB77" s="209">
        <v>5716.69</v>
      </c>
      <c r="EC77" s="209">
        <v>9335</v>
      </c>
      <c r="ED77" s="209">
        <v>0</v>
      </c>
      <c r="EE77" s="209">
        <v>20</v>
      </c>
      <c r="EF77" s="209">
        <v>0</v>
      </c>
      <c r="EG77" s="209">
        <v>0</v>
      </c>
      <c r="EH77" s="209">
        <v>0</v>
      </c>
      <c r="EI77" s="209">
        <v>0</v>
      </c>
      <c r="EJ77" s="209">
        <v>0</v>
      </c>
      <c r="EK77" s="209">
        <v>0</v>
      </c>
      <c r="EL77" s="209">
        <v>10444.23</v>
      </c>
      <c r="EM77" s="178">
        <f t="shared" si="184"/>
        <v>4627.4599999999991</v>
      </c>
      <c r="EN77" s="210">
        <v>1175</v>
      </c>
      <c r="EO77" s="181" t="s">
        <v>277</v>
      </c>
      <c r="EP77" s="212">
        <f t="shared" si="262"/>
        <v>15071.689999999999</v>
      </c>
      <c r="EQ77" s="209">
        <v>475.88</v>
      </c>
      <c r="ER77" s="209">
        <v>682.84</v>
      </c>
      <c r="ES77" s="209">
        <v>0</v>
      </c>
      <c r="ET77" s="209">
        <v>0.84</v>
      </c>
      <c r="EU77" s="209">
        <v>0</v>
      </c>
      <c r="EV77" s="209">
        <v>0</v>
      </c>
      <c r="EW77" s="209">
        <v>0</v>
      </c>
      <c r="EX77" s="209">
        <v>0</v>
      </c>
      <c r="EY77" s="209">
        <v>0</v>
      </c>
      <c r="EZ77" s="209">
        <v>0</v>
      </c>
      <c r="FA77" s="64">
        <f t="shared" si="185"/>
        <v>1159.56</v>
      </c>
      <c r="FB77" s="222">
        <f>368.84+161.33</f>
        <v>530.16999999999996</v>
      </c>
      <c r="FC77" s="65">
        <v>366.54</v>
      </c>
      <c r="FD77" s="65">
        <f t="shared" si="263"/>
        <v>116.57902662590722</v>
      </c>
      <c r="FE77" s="65">
        <f t="shared" si="264"/>
        <v>120.20402365520272</v>
      </c>
      <c r="FF77" s="65">
        <v>1279.4567857142858</v>
      </c>
      <c r="FG77" s="65">
        <v>18.5</v>
      </c>
      <c r="FH77" s="65">
        <f t="shared" si="265"/>
        <v>140.93333333333334</v>
      </c>
      <c r="FI77" s="65">
        <v>5</v>
      </c>
      <c r="FJ77" s="65">
        <f t="shared" si="308"/>
        <v>424.68019607843132</v>
      </c>
      <c r="FK77" s="65"/>
      <c r="FL77" s="64">
        <f t="shared" si="232"/>
        <v>3002.0633654071607</v>
      </c>
      <c r="FM77" s="66">
        <f t="shared" si="309"/>
        <v>664.41901960784321</v>
      </c>
      <c r="FN77" s="66"/>
      <c r="FO77" s="66">
        <f t="shared" si="266"/>
        <v>199.32570588235296</v>
      </c>
      <c r="FP77" s="67">
        <f t="shared" si="325"/>
        <v>863.74472549019617</v>
      </c>
      <c r="FQ77" s="67">
        <f t="shared" si="187"/>
        <v>3865.808090897357</v>
      </c>
      <c r="FR77" s="68">
        <f t="shared" si="188"/>
        <v>-2706.2480908973571</v>
      </c>
      <c r="FS77" s="209">
        <v>5543.38</v>
      </c>
      <c r="FT77" s="209">
        <v>13042.09</v>
      </c>
      <c r="FU77" s="209">
        <v>0</v>
      </c>
      <c r="FV77" s="209">
        <v>65</v>
      </c>
      <c r="FW77" s="209">
        <v>0</v>
      </c>
      <c r="FX77" s="209">
        <v>0</v>
      </c>
      <c r="FY77" s="209">
        <v>0</v>
      </c>
      <c r="FZ77" s="209">
        <v>0</v>
      </c>
      <c r="GA77" s="209">
        <v>0</v>
      </c>
      <c r="GB77" s="209">
        <v>0</v>
      </c>
      <c r="GC77" s="209">
        <v>13113.77</v>
      </c>
      <c r="GD77" s="178">
        <f t="shared" si="189"/>
        <v>5536.7000000000007</v>
      </c>
      <c r="GE77" s="210">
        <v>1410</v>
      </c>
      <c r="GF77" s="181" t="s">
        <v>277</v>
      </c>
      <c r="GG77" s="64">
        <f t="shared" si="190"/>
        <v>18650.47</v>
      </c>
      <c r="GH77" s="209">
        <v>461.45</v>
      </c>
      <c r="GI77" s="209">
        <v>954</v>
      </c>
      <c r="GJ77" s="209">
        <v>0</v>
      </c>
      <c r="GK77" s="209">
        <v>2.73</v>
      </c>
      <c r="GL77" s="209">
        <v>0</v>
      </c>
      <c r="GM77" s="209">
        <v>0</v>
      </c>
      <c r="GN77" s="209">
        <v>0</v>
      </c>
      <c r="GO77" s="209">
        <v>0</v>
      </c>
      <c r="GP77" s="209">
        <v>0</v>
      </c>
      <c r="GQ77" s="209">
        <v>0</v>
      </c>
      <c r="GR77" s="211">
        <f t="shared" si="267"/>
        <v>1418.18</v>
      </c>
      <c r="GS77" s="222">
        <f>368.84+161.33</f>
        <v>530.16999999999996</v>
      </c>
      <c r="GT77" s="219">
        <v>366.54</v>
      </c>
      <c r="GU77" s="65">
        <f t="shared" si="268"/>
        <v>145.31689303159936</v>
      </c>
      <c r="GV77" s="65">
        <f t="shared" si="269"/>
        <v>163.17820968643926</v>
      </c>
      <c r="GW77" s="65">
        <v>1279.4567857142858</v>
      </c>
      <c r="GX77" s="65">
        <v>18.5</v>
      </c>
      <c r="GY77" s="65">
        <f t="shared" si="270"/>
        <v>184.90588235294118</v>
      </c>
      <c r="GZ77" s="65">
        <v>5</v>
      </c>
      <c r="HA77" s="65">
        <f t="shared" si="310"/>
        <v>358.47794117647061</v>
      </c>
      <c r="HB77" s="65"/>
      <c r="HC77" s="64">
        <f t="shared" si="191"/>
        <v>3051.5457119617363</v>
      </c>
      <c r="HD77" s="66">
        <f t="shared" si="311"/>
        <v>866.92019607843133</v>
      </c>
      <c r="HE77" s="66"/>
      <c r="HF77" s="66">
        <f t="shared" si="271"/>
        <v>260.07605882352937</v>
      </c>
      <c r="HG77" s="67">
        <f t="shared" si="233"/>
        <v>1126.9962549019606</v>
      </c>
      <c r="HH77" s="67">
        <f t="shared" si="234"/>
        <v>4178.5419668636969</v>
      </c>
      <c r="HI77" s="68">
        <f t="shared" si="192"/>
        <v>-2760.3619668636966</v>
      </c>
      <c r="HJ77" s="205">
        <v>6377.93</v>
      </c>
      <c r="HK77" s="205">
        <v>11418.67</v>
      </c>
      <c r="HL77" s="205">
        <v>0</v>
      </c>
      <c r="HM77" s="205">
        <v>120</v>
      </c>
      <c r="HN77" s="205">
        <v>0</v>
      </c>
      <c r="HO77" s="205">
        <v>0</v>
      </c>
      <c r="HP77" s="205">
        <v>0</v>
      </c>
      <c r="HQ77" s="205">
        <v>0</v>
      </c>
      <c r="HR77" s="205">
        <v>0</v>
      </c>
      <c r="HS77" s="205">
        <v>0</v>
      </c>
      <c r="HT77" s="205">
        <v>12961.27</v>
      </c>
      <c r="HU77" s="178">
        <f t="shared" si="193"/>
        <v>4955.3299999999981</v>
      </c>
      <c r="HV77" s="206">
        <v>1374</v>
      </c>
      <c r="HW77" s="181" t="s">
        <v>277</v>
      </c>
      <c r="HX77" s="64">
        <f t="shared" si="194"/>
        <v>17916.599999999999</v>
      </c>
      <c r="HY77" s="205">
        <v>530.91999999999996</v>
      </c>
      <c r="HZ77" s="205">
        <v>835.25</v>
      </c>
      <c r="IA77" s="205">
        <v>0</v>
      </c>
      <c r="IB77" s="205">
        <v>5.05</v>
      </c>
      <c r="IC77" s="205">
        <v>0</v>
      </c>
      <c r="ID77" s="205">
        <v>0</v>
      </c>
      <c r="IE77" s="205">
        <v>0</v>
      </c>
      <c r="IF77" s="205">
        <v>0</v>
      </c>
      <c r="IG77" s="205">
        <v>0</v>
      </c>
      <c r="IH77" s="205">
        <v>0</v>
      </c>
      <c r="II77" s="214">
        <v>1371.22</v>
      </c>
      <c r="IJ77" s="222">
        <f>368.84+161.33</f>
        <v>530.16999999999996</v>
      </c>
      <c r="IK77" s="259">
        <v>366.54</v>
      </c>
      <c r="IL77" s="65">
        <f t="shared" si="272"/>
        <v>143.57790891348233</v>
      </c>
      <c r="IM77" s="65">
        <f t="shared" si="273"/>
        <v>150.18474879089132</v>
      </c>
      <c r="IN77" s="65">
        <v>1279.4567857142858</v>
      </c>
      <c r="IO77" s="65">
        <v>18.5</v>
      </c>
      <c r="IP77" s="65">
        <f t="shared" si="274"/>
        <v>232.05714285714285</v>
      </c>
      <c r="IQ77" s="65">
        <v>5</v>
      </c>
      <c r="IR77" s="65">
        <f t="shared" si="312"/>
        <v>445.62857142857143</v>
      </c>
      <c r="IS77" s="65"/>
      <c r="IT77" s="64">
        <f t="shared" si="195"/>
        <v>3171.1151577043738</v>
      </c>
      <c r="IU77" s="66">
        <f t="shared" si="313"/>
        <v>538.79476190476191</v>
      </c>
      <c r="IV77" s="66"/>
      <c r="IW77" s="66">
        <f t="shared" si="275"/>
        <v>161.63842857142856</v>
      </c>
      <c r="IX77" s="67">
        <f t="shared" si="196"/>
        <v>700.43319047619048</v>
      </c>
      <c r="IY77" s="67">
        <f t="shared" si="235"/>
        <v>3871.5483481805641</v>
      </c>
      <c r="IZ77" s="68">
        <f t="shared" si="197"/>
        <v>-2500.3283481805638</v>
      </c>
      <c r="JA77" s="209">
        <v>6939.14</v>
      </c>
      <c r="JB77" s="209">
        <v>12710.31</v>
      </c>
      <c r="JC77" s="209">
        <v>0</v>
      </c>
      <c r="JD77" s="209">
        <v>100</v>
      </c>
      <c r="JE77" s="209">
        <v>0</v>
      </c>
      <c r="JF77" s="209">
        <v>0</v>
      </c>
      <c r="JG77" s="209">
        <v>0</v>
      </c>
      <c r="JH77" s="209">
        <v>0</v>
      </c>
      <c r="JI77" s="209">
        <v>0</v>
      </c>
      <c r="JJ77" s="209">
        <v>0</v>
      </c>
      <c r="JK77" s="209">
        <v>15948.66</v>
      </c>
      <c r="JL77" s="178">
        <f t="shared" si="198"/>
        <v>3800.7900000000009</v>
      </c>
      <c r="JM77" s="210">
        <v>1363</v>
      </c>
      <c r="JN77" s="181" t="s">
        <v>277</v>
      </c>
      <c r="JO77" s="64">
        <f t="shared" si="199"/>
        <v>19749.45</v>
      </c>
      <c r="JP77" s="209">
        <v>577.62</v>
      </c>
      <c r="JQ77" s="209">
        <v>929.74</v>
      </c>
      <c r="JR77" s="209">
        <v>0</v>
      </c>
      <c r="JS77" s="209">
        <v>4.21</v>
      </c>
      <c r="JT77" s="209">
        <v>0</v>
      </c>
      <c r="JU77" s="209">
        <v>0</v>
      </c>
      <c r="JV77" s="209">
        <v>0</v>
      </c>
      <c r="JW77" s="209">
        <v>0</v>
      </c>
      <c r="JX77" s="209">
        <v>0</v>
      </c>
      <c r="JY77" s="209">
        <v>0</v>
      </c>
      <c r="JZ77" s="211">
        <v>1511.57</v>
      </c>
      <c r="KA77" s="222">
        <f>368.84+161.33</f>
        <v>530.16999999999996</v>
      </c>
      <c r="KB77" s="261"/>
      <c r="KC77" s="65">
        <f t="shared" si="276"/>
        <v>321.69544031286705</v>
      </c>
      <c r="KD77" s="65">
        <f t="shared" si="277"/>
        <v>127.97856240646426</v>
      </c>
      <c r="KE77" s="65">
        <v>1279.4567857142858</v>
      </c>
      <c r="KF77" s="65">
        <v>18.5</v>
      </c>
      <c r="KG77" s="65"/>
      <c r="KH77" s="65">
        <v>5</v>
      </c>
      <c r="KI77" s="65">
        <f t="shared" si="314"/>
        <v>543.39953271028037</v>
      </c>
      <c r="KJ77" s="65"/>
      <c r="KK77" s="64">
        <f t="shared" si="200"/>
        <v>2826.2003211438973</v>
      </c>
      <c r="KL77" s="66">
        <f t="shared" si="315"/>
        <v>497.32093457943921</v>
      </c>
      <c r="KM77" s="66"/>
      <c r="KN77" s="66">
        <f t="shared" si="278"/>
        <v>149.19628037383177</v>
      </c>
      <c r="KO77" s="67">
        <f t="shared" si="236"/>
        <v>646.51721495327092</v>
      </c>
      <c r="KP77" s="67">
        <f t="shared" si="237"/>
        <v>3472.7175360971682</v>
      </c>
      <c r="KQ77" s="68">
        <f t="shared" si="201"/>
        <v>-1961.1475360971683</v>
      </c>
      <c r="KR77" s="209">
        <v>7413.52</v>
      </c>
      <c r="KS77" s="209">
        <v>15174.46</v>
      </c>
      <c r="KT77" s="209">
        <v>0</v>
      </c>
      <c r="KU77" s="209">
        <v>105</v>
      </c>
      <c r="KV77" s="209">
        <v>0</v>
      </c>
      <c r="KW77" s="209">
        <v>0</v>
      </c>
      <c r="KX77" s="209">
        <v>0</v>
      </c>
      <c r="KY77" s="209">
        <v>0</v>
      </c>
      <c r="KZ77" s="209">
        <v>0</v>
      </c>
      <c r="LA77" s="209">
        <v>0</v>
      </c>
      <c r="LB77" s="209">
        <v>17183.57</v>
      </c>
      <c r="LC77" s="178">
        <f t="shared" si="202"/>
        <v>5509.41</v>
      </c>
      <c r="LD77" s="210">
        <v>1547</v>
      </c>
      <c r="LE77" s="181" t="s">
        <v>277</v>
      </c>
      <c r="LF77" s="64">
        <f t="shared" si="203"/>
        <v>22692.98</v>
      </c>
      <c r="LG77" s="209">
        <v>617.11</v>
      </c>
      <c r="LH77" s="209">
        <v>1109.98</v>
      </c>
      <c r="LI77" s="209">
        <v>0</v>
      </c>
      <c r="LJ77" s="209">
        <v>4.42</v>
      </c>
      <c r="LK77" s="209">
        <v>0</v>
      </c>
      <c r="LL77" s="209">
        <v>0</v>
      </c>
      <c r="LM77" s="209">
        <v>0</v>
      </c>
      <c r="LN77" s="209">
        <v>0</v>
      </c>
      <c r="LO77" s="209">
        <v>0</v>
      </c>
      <c r="LP77" s="209">
        <v>0</v>
      </c>
      <c r="LQ77" s="211">
        <f t="shared" si="279"/>
        <v>1731.5100000000002</v>
      </c>
      <c r="LR77" s="233">
        <v>500</v>
      </c>
      <c r="LS77" s="245">
        <v>238</v>
      </c>
      <c r="LT77" s="65">
        <f t="shared" si="280"/>
        <v>175.18869383057995</v>
      </c>
      <c r="LU77" s="65">
        <f t="shared" si="281"/>
        <v>164.02693376888971</v>
      </c>
      <c r="LV77" s="65">
        <v>1279.4567857142858</v>
      </c>
      <c r="LW77" s="65">
        <v>18.5</v>
      </c>
      <c r="LX77" s="65"/>
      <c r="LY77" s="65">
        <v>5</v>
      </c>
      <c r="LZ77" s="65">
        <f t="shared" si="316"/>
        <v>508.03738317757012</v>
      </c>
      <c r="MA77" s="65"/>
      <c r="MB77" s="64">
        <f t="shared" si="238"/>
        <v>2888.2097964913255</v>
      </c>
      <c r="MC77" s="66">
        <f t="shared" si="317"/>
        <v>593.54906542056074</v>
      </c>
      <c r="MD77" s="66"/>
      <c r="ME77" s="66">
        <f t="shared" si="282"/>
        <v>178.06471962616823</v>
      </c>
      <c r="MF77" s="67">
        <f t="shared" si="239"/>
        <v>771.61378504672894</v>
      </c>
      <c r="MG77" s="67">
        <f t="shared" si="240"/>
        <v>3659.8235815380544</v>
      </c>
      <c r="MH77" s="68">
        <f t="shared" si="241"/>
        <v>-1928.3135815380542</v>
      </c>
      <c r="MI77" s="209">
        <v>8143.72</v>
      </c>
      <c r="MJ77" s="209">
        <v>10477.459999999999</v>
      </c>
      <c r="MK77" s="209">
        <v>0</v>
      </c>
      <c r="ML77" s="209">
        <v>110</v>
      </c>
      <c r="MM77" s="209">
        <v>0</v>
      </c>
      <c r="MN77" s="209">
        <v>0</v>
      </c>
      <c r="MO77" s="209">
        <v>0</v>
      </c>
      <c r="MP77" s="209">
        <v>0</v>
      </c>
      <c r="MQ77" s="209">
        <v>0</v>
      </c>
      <c r="MR77" s="209">
        <v>0</v>
      </c>
      <c r="MS77" s="209">
        <v>15144.97</v>
      </c>
      <c r="MT77" s="178">
        <f t="shared" si="217"/>
        <v>3586.2100000000009</v>
      </c>
      <c r="MU77" s="210">
        <v>1287</v>
      </c>
      <c r="MV77" s="181" t="s">
        <v>277</v>
      </c>
      <c r="MW77" s="64">
        <f t="shared" si="204"/>
        <v>18731.18</v>
      </c>
      <c r="MX77" s="209">
        <v>677.89</v>
      </c>
      <c r="MY77" s="209">
        <v>766.41</v>
      </c>
      <c r="MZ77" s="209">
        <v>0</v>
      </c>
      <c r="NA77" s="209">
        <v>4.63</v>
      </c>
      <c r="NB77" s="209">
        <v>0</v>
      </c>
      <c r="NC77" s="209">
        <v>0</v>
      </c>
      <c r="ND77" s="209">
        <v>0</v>
      </c>
      <c r="NE77" s="209">
        <v>0</v>
      </c>
      <c r="NF77" s="209">
        <v>0</v>
      </c>
      <c r="NG77" s="209">
        <v>0</v>
      </c>
      <c r="NH77" s="211">
        <f t="shared" si="283"/>
        <v>1448.93</v>
      </c>
      <c r="NI77" s="233">
        <v>500</v>
      </c>
      <c r="NJ77" s="238" t="s">
        <v>494</v>
      </c>
      <c r="NK77" s="65">
        <f t="shared" si="284"/>
        <v>0</v>
      </c>
      <c r="NL77" s="65">
        <f t="shared" si="285"/>
        <v>86.617934868879431</v>
      </c>
      <c r="NM77" s="65">
        <v>1279.4567857142858</v>
      </c>
      <c r="NN77" s="65">
        <v>18.5</v>
      </c>
      <c r="NO77" s="65"/>
      <c r="NP77" s="65">
        <v>5</v>
      </c>
      <c r="NQ77" s="65">
        <f t="shared" si="318"/>
        <v>469.67889908256882</v>
      </c>
      <c r="NR77" s="65"/>
      <c r="NS77" s="64">
        <f t="shared" si="205"/>
        <v>2359.2536196657343</v>
      </c>
      <c r="NT77" s="66">
        <f t="shared" si="286"/>
        <v>723.04816513761466</v>
      </c>
      <c r="NU77" s="66"/>
      <c r="NV77" s="66">
        <f t="shared" si="287"/>
        <v>216.9144495412844</v>
      </c>
      <c r="NW77" s="67">
        <f t="shared" si="242"/>
        <v>939.96261467889906</v>
      </c>
      <c r="NX77" s="67">
        <f t="shared" si="243"/>
        <v>3299.2162343446334</v>
      </c>
      <c r="NY77" s="68">
        <f t="shared" si="206"/>
        <v>-1850.2862343446334</v>
      </c>
      <c r="NZ77" s="209">
        <v>6087.96</v>
      </c>
      <c r="OA77" s="209">
        <v>11153.72</v>
      </c>
      <c r="OB77" s="209">
        <v>0</v>
      </c>
      <c r="OC77" s="209">
        <v>105</v>
      </c>
      <c r="OD77" s="209">
        <v>0</v>
      </c>
      <c r="OE77" s="209">
        <v>0</v>
      </c>
      <c r="OF77" s="209">
        <v>0</v>
      </c>
      <c r="OG77" s="209">
        <v>0</v>
      </c>
      <c r="OH77" s="209">
        <v>0</v>
      </c>
      <c r="OI77" s="209">
        <v>0</v>
      </c>
      <c r="OJ77" s="209">
        <v>12808.97</v>
      </c>
      <c r="OK77" s="178">
        <f t="shared" si="288"/>
        <v>4537.7100000000009</v>
      </c>
      <c r="OL77" s="210">
        <v>1352</v>
      </c>
      <c r="OM77" s="181" t="s">
        <v>277</v>
      </c>
      <c r="ON77" s="64">
        <f t="shared" si="207"/>
        <v>17346.68</v>
      </c>
      <c r="OO77" s="209">
        <v>506.77</v>
      </c>
      <c r="OP77" s="209">
        <v>815.87</v>
      </c>
      <c r="OQ77" s="209">
        <v>0</v>
      </c>
      <c r="OR77" s="209">
        <v>4.42</v>
      </c>
      <c r="OS77" s="209">
        <v>0</v>
      </c>
      <c r="OT77" s="209">
        <v>0</v>
      </c>
      <c r="OU77" s="209">
        <v>0</v>
      </c>
      <c r="OV77" s="209">
        <v>0</v>
      </c>
      <c r="OW77" s="209">
        <v>0</v>
      </c>
      <c r="OX77" s="209">
        <v>0</v>
      </c>
      <c r="OY77" s="211">
        <v>1327.06</v>
      </c>
      <c r="OZ77" s="233">
        <v>500</v>
      </c>
      <c r="PA77" s="238" t="s">
        <v>494</v>
      </c>
      <c r="PB77" s="65">
        <f t="shared" si="289"/>
        <v>276.97169902795815</v>
      </c>
      <c r="PC77" s="65">
        <f t="shared" si="290"/>
        <v>133.05021117797267</v>
      </c>
      <c r="PD77" s="65">
        <v>1279.4567857142858</v>
      </c>
      <c r="PE77" s="65">
        <v>18.5</v>
      </c>
      <c r="PF77" s="65">
        <f t="shared" si="291"/>
        <v>32.880000000000003</v>
      </c>
      <c r="PG77" s="65">
        <v>5</v>
      </c>
      <c r="PH77" s="65">
        <f t="shared" si="319"/>
        <v>495.2049090909091</v>
      </c>
      <c r="PI77" s="65"/>
      <c r="PJ77" s="64">
        <f t="shared" si="244"/>
        <v>2741.0636050111257</v>
      </c>
      <c r="PK77" s="66">
        <f t="shared" si="320"/>
        <v>643.25572727272731</v>
      </c>
      <c r="PL77" s="66"/>
      <c r="PM77" s="66">
        <f t="shared" si="292"/>
        <v>192.9767181818182</v>
      </c>
      <c r="PN77" s="67">
        <f t="shared" si="245"/>
        <v>836.23244545454554</v>
      </c>
      <c r="PO77" s="67">
        <f t="shared" si="246"/>
        <v>3577.2960504656712</v>
      </c>
      <c r="PP77" s="68">
        <f t="shared" si="247"/>
        <v>-2250.2360504656713</v>
      </c>
      <c r="PQ77" s="209">
        <v>6681.26</v>
      </c>
      <c r="PR77" s="209">
        <v>9920.94</v>
      </c>
      <c r="PS77" s="209">
        <v>0</v>
      </c>
      <c r="PT77" s="209">
        <v>80</v>
      </c>
      <c r="PU77" s="209">
        <v>0</v>
      </c>
      <c r="PV77" s="209">
        <v>0</v>
      </c>
      <c r="PW77" s="209">
        <v>0</v>
      </c>
      <c r="PX77" s="209">
        <v>0</v>
      </c>
      <c r="PY77" s="209">
        <v>0</v>
      </c>
      <c r="PZ77" s="209">
        <v>0</v>
      </c>
      <c r="QA77" s="209">
        <v>12146.2</v>
      </c>
      <c r="QB77" s="178">
        <f t="shared" si="208"/>
        <v>4536</v>
      </c>
      <c r="QC77" s="210">
        <v>1247</v>
      </c>
      <c r="QD77" s="181" t="s">
        <v>277</v>
      </c>
      <c r="QE77" s="64">
        <f t="shared" si="209"/>
        <v>16682.2</v>
      </c>
      <c r="QF77" s="209">
        <v>556.15</v>
      </c>
      <c r="QG77" s="209">
        <v>725.7</v>
      </c>
      <c r="QH77" s="209">
        <v>0</v>
      </c>
      <c r="QI77" s="209">
        <v>3.36</v>
      </c>
      <c r="QJ77" s="209">
        <v>0</v>
      </c>
      <c r="QK77" s="209">
        <v>0</v>
      </c>
      <c r="QL77" s="209">
        <v>0</v>
      </c>
      <c r="QM77" s="209">
        <v>0</v>
      </c>
      <c r="QN77" s="209">
        <v>0</v>
      </c>
      <c r="QO77" s="209">
        <v>0</v>
      </c>
      <c r="QP77" s="211">
        <f t="shared" si="293"/>
        <v>1285.2099999999998</v>
      </c>
      <c r="QQ77" s="254">
        <v>500</v>
      </c>
      <c r="QR77" s="238" t="s">
        <v>494</v>
      </c>
      <c r="QS77" s="65">
        <f t="shared" si="294"/>
        <v>142.77865289609872</v>
      </c>
      <c r="QT77" s="65">
        <f t="shared" si="295"/>
        <v>82.770410129871493</v>
      </c>
      <c r="QU77" s="65">
        <v>1279.4567857142858</v>
      </c>
      <c r="QV77" s="65">
        <v>18.5</v>
      </c>
      <c r="QW77" s="65">
        <f t="shared" si="296"/>
        <v>18.861818181818183</v>
      </c>
      <c r="QX77" s="65">
        <v>5</v>
      </c>
      <c r="QY77" s="65">
        <f t="shared" si="321"/>
        <v>428.14772727272725</v>
      </c>
      <c r="QZ77" s="65"/>
      <c r="RA77" s="64">
        <f t="shared" si="210"/>
        <v>2475.5153941948015</v>
      </c>
      <c r="RB77" s="66">
        <f t="shared" si="297"/>
        <v>619.2640909090909</v>
      </c>
      <c r="RC77" s="66"/>
      <c r="RD77" s="66">
        <f t="shared" si="298"/>
        <v>185.77922727272727</v>
      </c>
      <c r="RE77" s="67">
        <f t="shared" si="248"/>
        <v>805.04331818181822</v>
      </c>
      <c r="RF77" s="67">
        <f t="shared" si="249"/>
        <v>3280.55871237662</v>
      </c>
      <c r="RG77" s="68">
        <f t="shared" si="250"/>
        <v>-1995.3487123766201</v>
      </c>
      <c r="RH77" s="205">
        <v>7926.46</v>
      </c>
      <c r="RI77" s="205">
        <v>8813.25</v>
      </c>
      <c r="RJ77" s="205">
        <v>0</v>
      </c>
      <c r="RK77" s="205">
        <v>5</v>
      </c>
      <c r="RL77" s="205">
        <v>0</v>
      </c>
      <c r="RM77" s="205">
        <v>0</v>
      </c>
      <c r="RN77" s="205">
        <v>0</v>
      </c>
      <c r="RO77" s="205">
        <v>0</v>
      </c>
      <c r="RP77" s="205">
        <v>0</v>
      </c>
      <c r="RQ77" s="205">
        <v>0</v>
      </c>
      <c r="RR77" s="205">
        <v>10924.3</v>
      </c>
      <c r="RS77" s="178">
        <f t="shared" si="211"/>
        <v>5820.41</v>
      </c>
      <c r="RT77" s="206">
        <v>1044</v>
      </c>
      <c r="RU77" s="181" t="s">
        <v>277</v>
      </c>
      <c r="RV77" s="64">
        <f t="shared" si="212"/>
        <v>16744.71</v>
      </c>
      <c r="RW77" s="209">
        <v>659.81</v>
      </c>
      <c r="RX77" s="209">
        <v>644.66999999999996</v>
      </c>
      <c r="RY77" s="209">
        <v>0</v>
      </c>
      <c r="RZ77" s="209">
        <v>0.21</v>
      </c>
      <c r="SA77" s="209">
        <v>0</v>
      </c>
      <c r="SB77" s="209">
        <v>0</v>
      </c>
      <c r="SC77" s="209">
        <v>0</v>
      </c>
      <c r="SD77" s="209">
        <v>0</v>
      </c>
      <c r="SE77" s="209">
        <v>0</v>
      </c>
      <c r="SF77" s="209">
        <v>0</v>
      </c>
      <c r="SG77" s="211">
        <v>1304.69</v>
      </c>
      <c r="SH77" s="254">
        <v>500</v>
      </c>
      <c r="SI77" s="238" t="s">
        <v>494</v>
      </c>
      <c r="SJ77" s="65">
        <f t="shared" si="299"/>
        <v>107.35206972875558</v>
      </c>
      <c r="SK77" s="65">
        <f t="shared" si="300"/>
        <v>125.46050969304254</v>
      </c>
      <c r="SL77" s="65">
        <v>1279.4567857142858</v>
      </c>
      <c r="SM77" s="65">
        <v>18.5</v>
      </c>
      <c r="SN77" s="65">
        <f t="shared" si="301"/>
        <v>495.92920353982299</v>
      </c>
      <c r="SO77" s="65">
        <v>5</v>
      </c>
      <c r="SP77" s="65">
        <f t="shared" si="322"/>
        <v>428.52876106194691</v>
      </c>
      <c r="SQ77" s="65"/>
      <c r="SR77" s="64">
        <f t="shared" si="326"/>
        <v>2960.2273297378542</v>
      </c>
      <c r="SS77" s="66">
        <f t="shared" si="323"/>
        <v>596.28469026548669</v>
      </c>
      <c r="ST77" s="66"/>
      <c r="SU77" s="66">
        <f t="shared" si="302"/>
        <v>178.885407079646</v>
      </c>
      <c r="SV77" s="67">
        <f t="shared" si="327"/>
        <v>775.17009734513272</v>
      </c>
      <c r="SW77" s="67">
        <f t="shared" si="251"/>
        <v>3735.3974270829867</v>
      </c>
      <c r="SX77" s="68">
        <f t="shared" si="252"/>
        <v>-2430.7074270829867</v>
      </c>
      <c r="SY77" s="64">
        <f t="shared" si="303"/>
        <v>210960.71999999997</v>
      </c>
      <c r="SZ77" s="211">
        <f t="shared" si="304"/>
        <v>16210.85</v>
      </c>
      <c r="TA77" s="67">
        <f t="shared" si="305"/>
        <v>40225.781983462883</v>
      </c>
      <c r="TB77" s="68">
        <f t="shared" si="306"/>
        <v>-24014.931983462884</v>
      </c>
      <c r="TC77" s="264">
        <f>1500*12</f>
        <v>18000</v>
      </c>
      <c r="TD77" s="265"/>
      <c r="TE77" s="265" t="s">
        <v>529</v>
      </c>
    </row>
    <row r="78" spans="1:527">
      <c r="A78" s="173" t="s">
        <v>45</v>
      </c>
      <c r="B78" s="175" t="s">
        <v>214</v>
      </c>
      <c r="C78" s="181" t="s">
        <v>277</v>
      </c>
      <c r="D78" s="176">
        <v>6968.63</v>
      </c>
      <c r="E78" s="176">
        <v>11363.92</v>
      </c>
      <c r="F78" s="176">
        <v>0</v>
      </c>
      <c r="G78" s="176">
        <v>5</v>
      </c>
      <c r="H78" s="176">
        <v>0</v>
      </c>
      <c r="I78" s="176">
        <v>0</v>
      </c>
      <c r="J78" s="176">
        <v>0</v>
      </c>
      <c r="K78" s="176">
        <v>0</v>
      </c>
      <c r="L78" s="176">
        <v>0</v>
      </c>
      <c r="M78" s="176">
        <v>0</v>
      </c>
      <c r="N78" s="178">
        <v>14606.76</v>
      </c>
      <c r="O78" s="178">
        <f t="shared" si="161"/>
        <v>3730.7899999999991</v>
      </c>
      <c r="P78" s="181">
        <v>1319</v>
      </c>
      <c r="Q78" s="64">
        <f t="shared" si="220"/>
        <v>18337.55</v>
      </c>
      <c r="R78" s="178">
        <v>580.09</v>
      </c>
      <c r="S78" s="178">
        <v>831.25</v>
      </c>
      <c r="T78" s="178">
        <v>0</v>
      </c>
      <c r="U78" s="178">
        <v>0.21</v>
      </c>
      <c r="V78" s="178">
        <v>0</v>
      </c>
      <c r="W78" s="178">
        <v>0</v>
      </c>
      <c r="X78" s="178">
        <v>0</v>
      </c>
      <c r="Y78" s="178">
        <v>0</v>
      </c>
      <c r="Z78" s="178">
        <v>0</v>
      </c>
      <c r="AA78" s="178">
        <v>0</v>
      </c>
      <c r="AB78" s="64">
        <f t="shared" si="50"/>
        <v>1411.5500000000002</v>
      </c>
      <c r="AC78" s="222">
        <v>228</v>
      </c>
      <c r="AD78" s="65"/>
      <c r="AE78" s="65">
        <f t="shared" si="253"/>
        <v>158.81634996730969</v>
      </c>
      <c r="AF78" s="65">
        <f t="shared" si="221"/>
        <v>100.03671326109084</v>
      </c>
      <c r="AG78" s="65"/>
      <c r="AH78" s="65">
        <v>18.5</v>
      </c>
      <c r="AI78" s="65"/>
      <c r="AJ78" s="65">
        <v>5</v>
      </c>
      <c r="AK78" s="65">
        <f t="shared" si="178"/>
        <v>411.38684210526316</v>
      </c>
      <c r="AL78" s="65"/>
      <c r="AM78" s="64">
        <f t="shared" si="222"/>
        <v>921.73990533366373</v>
      </c>
      <c r="AN78" s="66">
        <f t="shared" si="179"/>
        <v>645.10084210526315</v>
      </c>
      <c r="AO78" s="66">
        <v>46.73</v>
      </c>
      <c r="AP78" s="66">
        <f t="shared" si="254"/>
        <v>207.54925263157895</v>
      </c>
      <c r="AQ78" s="67">
        <f t="shared" si="223"/>
        <v>899.38009473684212</v>
      </c>
      <c r="AR78" s="67">
        <f t="shared" si="224"/>
        <v>1821.1200000705057</v>
      </c>
      <c r="AS78" s="68">
        <f t="shared" si="225"/>
        <v>-409.57000007050556</v>
      </c>
      <c r="AT78" s="205">
        <v>8519.99</v>
      </c>
      <c r="AU78" s="205">
        <v>14252.49</v>
      </c>
      <c r="AV78" s="205">
        <v>0</v>
      </c>
      <c r="AW78" s="205">
        <v>35</v>
      </c>
      <c r="AX78" s="207">
        <v>0</v>
      </c>
      <c r="AY78" s="207">
        <v>0</v>
      </c>
      <c r="AZ78" s="207">
        <v>0</v>
      </c>
      <c r="BA78" s="207">
        <v>0</v>
      </c>
      <c r="BB78" s="207">
        <v>0</v>
      </c>
      <c r="BC78" s="207">
        <v>0</v>
      </c>
      <c r="BD78" s="209">
        <v>15923.95</v>
      </c>
      <c r="BE78" s="178">
        <f t="shared" si="162"/>
        <v>6883.5299999999988</v>
      </c>
      <c r="BF78" s="208">
        <v>1592</v>
      </c>
      <c r="BG78" s="181" t="s">
        <v>277</v>
      </c>
      <c r="BH78" s="64">
        <f t="shared" si="56"/>
        <v>22807.48</v>
      </c>
      <c r="BI78" s="205">
        <v>709.23</v>
      </c>
      <c r="BJ78" s="205">
        <v>1042.54</v>
      </c>
      <c r="BK78" s="205">
        <v>0</v>
      </c>
      <c r="BL78" s="205">
        <v>1.47</v>
      </c>
      <c r="BM78" s="205">
        <v>0</v>
      </c>
      <c r="BN78" s="205">
        <v>0</v>
      </c>
      <c r="BO78" s="205">
        <v>0</v>
      </c>
      <c r="BP78" s="205">
        <v>0</v>
      </c>
      <c r="BQ78" s="205">
        <v>0</v>
      </c>
      <c r="BR78" s="205">
        <v>0</v>
      </c>
      <c r="BS78" s="64">
        <f t="shared" si="57"/>
        <v>1753.24</v>
      </c>
      <c r="BT78" s="222">
        <v>228</v>
      </c>
      <c r="BU78" s="65"/>
      <c r="BV78" s="65">
        <f t="shared" si="255"/>
        <v>174.64934895295733</v>
      </c>
      <c r="BW78" s="65">
        <f t="shared" si="256"/>
        <v>155.677652717005</v>
      </c>
      <c r="BX78" s="65"/>
      <c r="BY78" s="65">
        <v>18.5</v>
      </c>
      <c r="BZ78" s="65"/>
      <c r="CA78" s="65">
        <v>5</v>
      </c>
      <c r="CB78" s="65">
        <f t="shared" si="180"/>
        <v>391.015625</v>
      </c>
      <c r="CC78" s="65"/>
      <c r="CD78" s="64">
        <f t="shared" si="226"/>
        <v>972.84262666996233</v>
      </c>
      <c r="CE78" s="66">
        <f t="shared" si="257"/>
        <v>665.21208333333334</v>
      </c>
      <c r="CF78" s="66"/>
      <c r="CG78" s="66">
        <f t="shared" si="258"/>
        <v>199.563625</v>
      </c>
      <c r="CH78" s="67">
        <f t="shared" si="324"/>
        <v>864.77570833333334</v>
      </c>
      <c r="CI78" s="67">
        <f t="shared" si="227"/>
        <v>1837.6183350032957</v>
      </c>
      <c r="CJ78" s="68">
        <f t="shared" si="228"/>
        <v>-84.37833500329566</v>
      </c>
      <c r="CK78" s="209">
        <v>9471.9599999999991</v>
      </c>
      <c r="CL78" s="209">
        <v>15953.06</v>
      </c>
      <c r="CM78" s="209">
        <v>0</v>
      </c>
      <c r="CN78" s="209">
        <v>135</v>
      </c>
      <c r="CO78" s="209">
        <v>0</v>
      </c>
      <c r="CP78" s="209">
        <v>0</v>
      </c>
      <c r="CQ78" s="209">
        <v>0</v>
      </c>
      <c r="CR78" s="209">
        <v>0</v>
      </c>
      <c r="CS78" s="209">
        <v>0</v>
      </c>
      <c r="CT78" s="207">
        <v>0</v>
      </c>
      <c r="CU78" s="209">
        <v>18054.099999999999</v>
      </c>
      <c r="CV78" s="178">
        <f t="shared" si="181"/>
        <v>7505.9199999999983</v>
      </c>
      <c r="CW78" s="210">
        <v>1897</v>
      </c>
      <c r="CX78" s="181" t="s">
        <v>277</v>
      </c>
      <c r="CY78" s="64">
        <f t="shared" si="182"/>
        <v>25560.019999999997</v>
      </c>
      <c r="CZ78" s="209">
        <v>788.48</v>
      </c>
      <c r="DA78" s="209">
        <v>1166.94</v>
      </c>
      <c r="DB78" s="209">
        <v>0</v>
      </c>
      <c r="DC78" s="209">
        <v>5.68</v>
      </c>
      <c r="DD78" s="209">
        <v>0</v>
      </c>
      <c r="DE78" s="209">
        <v>0</v>
      </c>
      <c r="DF78" s="209">
        <v>0</v>
      </c>
      <c r="DG78" s="209">
        <v>0</v>
      </c>
      <c r="DH78" s="209">
        <v>0</v>
      </c>
      <c r="DI78" s="209">
        <v>0</v>
      </c>
      <c r="DJ78" s="211">
        <f t="shared" si="215"/>
        <v>1961.1000000000001</v>
      </c>
      <c r="DK78" s="65">
        <v>228</v>
      </c>
      <c r="DL78" s="65"/>
      <c r="DM78" s="65">
        <f t="shared" si="259"/>
        <v>196.27329899928679</v>
      </c>
      <c r="DN78" s="65">
        <f t="shared" si="260"/>
        <v>213.51606751404665</v>
      </c>
      <c r="DO78" s="65"/>
      <c r="DP78" s="65">
        <v>18.5</v>
      </c>
      <c r="DQ78" s="65"/>
      <c r="DR78" s="65">
        <v>5</v>
      </c>
      <c r="DS78" s="65">
        <f t="shared" si="216"/>
        <v>428.469696969697</v>
      </c>
      <c r="DT78" s="65"/>
      <c r="DU78" s="64">
        <f t="shared" si="229"/>
        <v>1089.7590634830303</v>
      </c>
      <c r="DV78" s="66">
        <f t="shared" si="307"/>
        <v>596.35070707070713</v>
      </c>
      <c r="DW78" s="66"/>
      <c r="DX78" s="66">
        <f t="shared" si="261"/>
        <v>178.90521212121214</v>
      </c>
      <c r="DY78" s="67">
        <f t="shared" si="230"/>
        <v>775.25591919191925</v>
      </c>
      <c r="DZ78" s="67">
        <f t="shared" si="231"/>
        <v>1865.0149826749496</v>
      </c>
      <c r="EA78" s="68">
        <f t="shared" si="183"/>
        <v>96.085017325050558</v>
      </c>
      <c r="EB78" s="209">
        <v>9634.86</v>
      </c>
      <c r="EC78" s="209">
        <v>14490.85</v>
      </c>
      <c r="ED78" s="209">
        <v>0</v>
      </c>
      <c r="EE78" s="209">
        <v>20</v>
      </c>
      <c r="EF78" s="209">
        <v>0</v>
      </c>
      <c r="EG78" s="209">
        <v>0</v>
      </c>
      <c r="EH78" s="209">
        <v>0</v>
      </c>
      <c r="EI78" s="209">
        <v>0</v>
      </c>
      <c r="EJ78" s="209">
        <v>0</v>
      </c>
      <c r="EK78" s="209">
        <v>0</v>
      </c>
      <c r="EL78" s="209">
        <v>16627.669999999998</v>
      </c>
      <c r="EM78" s="178">
        <f t="shared" si="184"/>
        <v>7518.0400000000009</v>
      </c>
      <c r="EN78" s="210">
        <v>1807</v>
      </c>
      <c r="EO78" s="181" t="s">
        <v>277</v>
      </c>
      <c r="EP78" s="212">
        <f t="shared" si="262"/>
        <v>24145.71</v>
      </c>
      <c r="EQ78" s="209">
        <v>802.04</v>
      </c>
      <c r="ER78" s="209">
        <v>1059.98</v>
      </c>
      <c r="ES78" s="209">
        <v>0</v>
      </c>
      <c r="ET78" s="209">
        <v>0.84</v>
      </c>
      <c r="EU78" s="209">
        <v>0</v>
      </c>
      <c r="EV78" s="209">
        <v>0</v>
      </c>
      <c r="EW78" s="209">
        <v>0</v>
      </c>
      <c r="EX78" s="209">
        <v>0</v>
      </c>
      <c r="EY78" s="209">
        <v>0</v>
      </c>
      <c r="EZ78" s="209">
        <v>0</v>
      </c>
      <c r="FA78" s="64">
        <f t="shared" si="185"/>
        <v>1862.86</v>
      </c>
      <c r="FB78" s="222">
        <v>228</v>
      </c>
      <c r="FC78" s="65"/>
      <c r="FD78" s="65">
        <f t="shared" si="263"/>
        <v>185.59889849771585</v>
      </c>
      <c r="FE78" s="65">
        <f t="shared" si="264"/>
        <v>195.29043103576487</v>
      </c>
      <c r="FF78" s="65">
        <v>1279.4567857142858</v>
      </c>
      <c r="FG78" s="65">
        <v>18.5</v>
      </c>
      <c r="FH78" s="65">
        <f t="shared" si="265"/>
        <v>140.93333333333334</v>
      </c>
      <c r="FI78" s="65">
        <v>5</v>
      </c>
      <c r="FJ78" s="65">
        <f t="shared" si="308"/>
        <v>424.68019607843132</v>
      </c>
      <c r="FK78" s="65"/>
      <c r="FL78" s="64">
        <f t="shared" si="232"/>
        <v>2477.4596446595315</v>
      </c>
      <c r="FM78" s="66">
        <f t="shared" si="309"/>
        <v>664.41901960784321</v>
      </c>
      <c r="FN78" s="66"/>
      <c r="FO78" s="66">
        <f t="shared" si="266"/>
        <v>199.32570588235296</v>
      </c>
      <c r="FP78" s="67">
        <f t="shared" si="325"/>
        <v>863.74472549019617</v>
      </c>
      <c r="FQ78" s="67">
        <f t="shared" si="187"/>
        <v>3341.2043701497278</v>
      </c>
      <c r="FR78" s="68">
        <f t="shared" si="188"/>
        <v>-1478.3443701497279</v>
      </c>
      <c r="FS78" s="209">
        <v>10829.23</v>
      </c>
      <c r="FT78" s="209">
        <v>17960.57</v>
      </c>
      <c r="FU78" s="209">
        <v>0</v>
      </c>
      <c r="FV78" s="209">
        <v>65</v>
      </c>
      <c r="FW78" s="209">
        <v>0</v>
      </c>
      <c r="FX78" s="209">
        <v>0</v>
      </c>
      <c r="FY78" s="209">
        <v>0</v>
      </c>
      <c r="FZ78" s="209">
        <v>0</v>
      </c>
      <c r="GA78" s="209">
        <v>0</v>
      </c>
      <c r="GB78" s="209">
        <v>0</v>
      </c>
      <c r="GC78" s="209">
        <v>19358.330000000002</v>
      </c>
      <c r="GD78" s="178">
        <f t="shared" si="189"/>
        <v>9496.4699999999975</v>
      </c>
      <c r="GE78" s="210">
        <v>2040</v>
      </c>
      <c r="GF78" s="181" t="s">
        <v>277</v>
      </c>
      <c r="GG78" s="64">
        <f t="shared" si="190"/>
        <v>28854.799999999999</v>
      </c>
      <c r="GH78" s="209">
        <v>901.44</v>
      </c>
      <c r="GI78" s="209">
        <v>1313.78</v>
      </c>
      <c r="GJ78" s="209">
        <v>0</v>
      </c>
      <c r="GK78" s="209">
        <v>2.73</v>
      </c>
      <c r="GL78" s="209">
        <v>0</v>
      </c>
      <c r="GM78" s="209">
        <v>0</v>
      </c>
      <c r="GN78" s="209">
        <v>0</v>
      </c>
      <c r="GO78" s="209">
        <v>0</v>
      </c>
      <c r="GP78" s="209">
        <v>0</v>
      </c>
      <c r="GQ78" s="209">
        <v>0</v>
      </c>
      <c r="GR78" s="211">
        <f t="shared" si="267"/>
        <v>2217.9500000000003</v>
      </c>
      <c r="GS78" s="222">
        <v>228</v>
      </c>
      <c r="GT78" s="65"/>
      <c r="GU78" s="65">
        <f t="shared" si="268"/>
        <v>214.51438982690723</v>
      </c>
      <c r="GV78" s="65">
        <f t="shared" si="269"/>
        <v>279.88097114544394</v>
      </c>
      <c r="GW78" s="65">
        <v>1279.4567857142858</v>
      </c>
      <c r="GX78" s="65">
        <v>18.5</v>
      </c>
      <c r="GY78" s="65">
        <f t="shared" si="270"/>
        <v>184.90588235294118</v>
      </c>
      <c r="GZ78" s="65">
        <v>5</v>
      </c>
      <c r="HA78" s="65">
        <f t="shared" si="310"/>
        <v>358.47794117647061</v>
      </c>
      <c r="HB78" s="65"/>
      <c r="HC78" s="64">
        <f t="shared" si="191"/>
        <v>2568.7359702160488</v>
      </c>
      <c r="HD78" s="66">
        <f t="shared" si="311"/>
        <v>866.92019607843133</v>
      </c>
      <c r="HE78" s="66"/>
      <c r="HF78" s="66">
        <f t="shared" si="271"/>
        <v>260.07605882352937</v>
      </c>
      <c r="HG78" s="67">
        <f t="shared" si="233"/>
        <v>1126.9962549019606</v>
      </c>
      <c r="HH78" s="67">
        <f t="shared" si="234"/>
        <v>3695.7322251180094</v>
      </c>
      <c r="HI78" s="68">
        <f t="shared" si="192"/>
        <v>-1477.7822251180091</v>
      </c>
      <c r="HJ78" s="205">
        <v>10970.33</v>
      </c>
      <c r="HK78" s="205">
        <v>14791.17</v>
      </c>
      <c r="HL78" s="205">
        <v>0</v>
      </c>
      <c r="HM78" s="205">
        <v>0</v>
      </c>
      <c r="HN78" s="205">
        <v>0</v>
      </c>
      <c r="HO78" s="205">
        <v>0</v>
      </c>
      <c r="HP78" s="205">
        <v>0</v>
      </c>
      <c r="HQ78" s="205">
        <v>0</v>
      </c>
      <c r="HR78" s="205">
        <v>0</v>
      </c>
      <c r="HS78" s="205">
        <v>0</v>
      </c>
      <c r="HT78" s="205">
        <v>18861.009999999998</v>
      </c>
      <c r="HU78" s="178">
        <f t="shared" si="193"/>
        <v>6900.4900000000016</v>
      </c>
      <c r="HV78" s="206">
        <v>1790</v>
      </c>
      <c r="HW78" s="181" t="s">
        <v>277</v>
      </c>
      <c r="HX78" s="64">
        <f t="shared" si="194"/>
        <v>25761.5</v>
      </c>
      <c r="HY78" s="205">
        <v>913.19</v>
      </c>
      <c r="HZ78" s="205">
        <v>1081.95</v>
      </c>
      <c r="IA78" s="205">
        <v>0</v>
      </c>
      <c r="IB78" s="205">
        <v>0</v>
      </c>
      <c r="IC78" s="205">
        <v>0</v>
      </c>
      <c r="ID78" s="205">
        <v>0</v>
      </c>
      <c r="IE78" s="205">
        <v>0</v>
      </c>
      <c r="IF78" s="205">
        <v>0</v>
      </c>
      <c r="IG78" s="205">
        <v>0</v>
      </c>
      <c r="IH78" s="205">
        <v>0</v>
      </c>
      <c r="II78" s="214">
        <v>1995.14</v>
      </c>
      <c r="IJ78" s="222">
        <v>228</v>
      </c>
      <c r="IK78" s="65"/>
      <c r="IL78" s="65">
        <f t="shared" si="272"/>
        <v>208.9320240837726</v>
      </c>
      <c r="IM78" s="65">
        <f t="shared" si="273"/>
        <v>209.13811132337472</v>
      </c>
      <c r="IN78" s="65">
        <v>1279.4567857142858</v>
      </c>
      <c r="IO78" s="65">
        <v>18.5</v>
      </c>
      <c r="IP78" s="65">
        <f t="shared" si="274"/>
        <v>232.05714285714285</v>
      </c>
      <c r="IQ78" s="65">
        <v>5</v>
      </c>
      <c r="IR78" s="65">
        <f t="shared" si="312"/>
        <v>445.62857142857143</v>
      </c>
      <c r="IS78" s="65"/>
      <c r="IT78" s="64">
        <f t="shared" si="195"/>
        <v>2626.7126354071474</v>
      </c>
      <c r="IU78" s="66">
        <f t="shared" si="313"/>
        <v>538.79476190476191</v>
      </c>
      <c r="IV78" s="66"/>
      <c r="IW78" s="66">
        <f t="shared" si="275"/>
        <v>161.63842857142856</v>
      </c>
      <c r="IX78" s="67">
        <f t="shared" si="196"/>
        <v>700.43319047619048</v>
      </c>
      <c r="IY78" s="67">
        <f t="shared" si="235"/>
        <v>3327.1458258833381</v>
      </c>
      <c r="IZ78" s="68">
        <f t="shared" si="197"/>
        <v>-1332.005825883338</v>
      </c>
      <c r="JA78" s="209">
        <v>14368.33</v>
      </c>
      <c r="JB78" s="209">
        <v>16935.490000000002</v>
      </c>
      <c r="JC78" s="209">
        <v>0</v>
      </c>
      <c r="JD78" s="209">
        <v>105</v>
      </c>
      <c r="JE78" s="209">
        <v>0</v>
      </c>
      <c r="JF78" s="209">
        <v>0</v>
      </c>
      <c r="JG78" s="209">
        <v>0</v>
      </c>
      <c r="JH78" s="209">
        <v>0</v>
      </c>
      <c r="JI78" s="209">
        <v>0</v>
      </c>
      <c r="JJ78" s="209">
        <v>0</v>
      </c>
      <c r="JK78" s="209">
        <v>23199.65</v>
      </c>
      <c r="JL78" s="178">
        <f t="shared" si="198"/>
        <v>8209.1699999999983</v>
      </c>
      <c r="JM78" s="210">
        <v>1871</v>
      </c>
      <c r="JN78" s="181" t="s">
        <v>277</v>
      </c>
      <c r="JO78" s="64">
        <f t="shared" si="199"/>
        <v>31408.82</v>
      </c>
      <c r="JP78" s="209">
        <v>1196.0899999999999</v>
      </c>
      <c r="JQ78" s="209">
        <v>1238.8</v>
      </c>
      <c r="JR78" s="209">
        <v>0</v>
      </c>
      <c r="JS78" s="209">
        <v>4.42</v>
      </c>
      <c r="JT78" s="209">
        <v>0</v>
      </c>
      <c r="JU78" s="209">
        <v>0</v>
      </c>
      <c r="JV78" s="209">
        <v>0</v>
      </c>
      <c r="JW78" s="209">
        <v>0</v>
      </c>
      <c r="JX78" s="209">
        <v>0</v>
      </c>
      <c r="JY78" s="209">
        <v>0</v>
      </c>
      <c r="JZ78" s="211">
        <v>2439.31</v>
      </c>
      <c r="KA78" s="222">
        <v>228</v>
      </c>
      <c r="KB78" s="65"/>
      <c r="KC78" s="65">
        <f t="shared" si="276"/>
        <v>467.95289521843256</v>
      </c>
      <c r="KD78" s="65">
        <f t="shared" si="277"/>
        <v>276.41563336839812</v>
      </c>
      <c r="KE78" s="65">
        <v>1279.4567857142858</v>
      </c>
      <c r="KF78" s="65">
        <v>18.5</v>
      </c>
      <c r="KG78" s="65"/>
      <c r="KH78" s="65">
        <v>5</v>
      </c>
      <c r="KI78" s="65">
        <f t="shared" si="314"/>
        <v>543.39953271028037</v>
      </c>
      <c r="KJ78" s="65"/>
      <c r="KK78" s="64">
        <f t="shared" si="200"/>
        <v>2818.7248470113968</v>
      </c>
      <c r="KL78" s="66">
        <f t="shared" si="315"/>
        <v>497.32093457943921</v>
      </c>
      <c r="KM78" s="66"/>
      <c r="KN78" s="66">
        <f t="shared" si="278"/>
        <v>149.19628037383177</v>
      </c>
      <c r="KO78" s="67">
        <f t="shared" si="236"/>
        <v>646.51721495327092</v>
      </c>
      <c r="KP78" s="67">
        <f t="shared" si="237"/>
        <v>3465.2420619646678</v>
      </c>
      <c r="KQ78" s="68">
        <f t="shared" si="201"/>
        <v>-1025.9320619646678</v>
      </c>
      <c r="KR78" s="209">
        <v>13115.01</v>
      </c>
      <c r="KS78" s="209">
        <v>15269.03</v>
      </c>
      <c r="KT78" s="209">
        <v>0</v>
      </c>
      <c r="KU78" s="209">
        <v>80</v>
      </c>
      <c r="KV78" s="209">
        <v>0</v>
      </c>
      <c r="KW78" s="209">
        <v>0</v>
      </c>
      <c r="KX78" s="209">
        <v>0</v>
      </c>
      <c r="KY78" s="209">
        <v>0</v>
      </c>
      <c r="KZ78" s="209">
        <v>0</v>
      </c>
      <c r="LA78" s="209">
        <v>0</v>
      </c>
      <c r="LB78" s="209">
        <v>20876.189999999999</v>
      </c>
      <c r="LC78" s="178">
        <f t="shared" si="202"/>
        <v>7587.8500000000022</v>
      </c>
      <c r="LD78" s="210">
        <v>1688</v>
      </c>
      <c r="LE78" s="181" t="s">
        <v>277</v>
      </c>
      <c r="LF78" s="64">
        <f t="shared" si="203"/>
        <v>28464.04</v>
      </c>
      <c r="LG78" s="209">
        <v>1091.75</v>
      </c>
      <c r="LH78" s="209">
        <v>1116.9000000000001</v>
      </c>
      <c r="LI78" s="209">
        <v>0</v>
      </c>
      <c r="LJ78" s="209">
        <v>3.36</v>
      </c>
      <c r="LK78" s="209">
        <v>0</v>
      </c>
      <c r="LL78" s="209">
        <v>0</v>
      </c>
      <c r="LM78" s="209">
        <v>0</v>
      </c>
      <c r="LN78" s="209">
        <v>0</v>
      </c>
      <c r="LO78" s="209">
        <v>0</v>
      </c>
      <c r="LP78" s="209">
        <v>0</v>
      </c>
      <c r="LQ78" s="211">
        <f t="shared" si="279"/>
        <v>2212.0100000000002</v>
      </c>
      <c r="LR78" s="228"/>
      <c r="LS78" s="65"/>
      <c r="LT78" s="65">
        <f t="shared" si="280"/>
        <v>212.83542699561352</v>
      </c>
      <c r="LU78" s="65">
        <f t="shared" si="281"/>
        <v>225.90654342266595</v>
      </c>
      <c r="LV78" s="65">
        <v>1279.4567857142858</v>
      </c>
      <c r="LW78" s="65">
        <v>18.5</v>
      </c>
      <c r="LX78" s="65"/>
      <c r="LY78" s="65">
        <v>5</v>
      </c>
      <c r="LZ78" s="65">
        <f t="shared" si="316"/>
        <v>508.03738317757012</v>
      </c>
      <c r="MA78" s="65"/>
      <c r="MB78" s="64">
        <f t="shared" si="238"/>
        <v>2249.7361393101355</v>
      </c>
      <c r="MC78" s="66">
        <f t="shared" si="317"/>
        <v>593.54906542056074</v>
      </c>
      <c r="MD78" s="66"/>
      <c r="ME78" s="66">
        <f t="shared" si="282"/>
        <v>178.06471962616823</v>
      </c>
      <c r="MF78" s="67">
        <f t="shared" si="239"/>
        <v>771.61378504672894</v>
      </c>
      <c r="MG78" s="67">
        <f t="shared" si="240"/>
        <v>3021.3499243568644</v>
      </c>
      <c r="MH78" s="68">
        <f t="shared" si="241"/>
        <v>-809.33992435686423</v>
      </c>
      <c r="MI78" s="209">
        <v>10972.86</v>
      </c>
      <c r="MJ78" s="209">
        <v>13995.74</v>
      </c>
      <c r="MK78" s="209">
        <v>0</v>
      </c>
      <c r="ML78" s="209">
        <v>0</v>
      </c>
      <c r="MM78" s="209">
        <v>0</v>
      </c>
      <c r="MN78" s="209">
        <v>0</v>
      </c>
      <c r="MO78" s="209">
        <v>0</v>
      </c>
      <c r="MP78" s="209">
        <v>0</v>
      </c>
      <c r="MQ78" s="209">
        <v>0</v>
      </c>
      <c r="MR78" s="209">
        <v>0</v>
      </c>
      <c r="MS78" s="209">
        <v>17858.439999999999</v>
      </c>
      <c r="MT78" s="178">
        <f t="shared" si="217"/>
        <v>7110.16</v>
      </c>
      <c r="MU78" s="210">
        <v>1569</v>
      </c>
      <c r="MV78" s="181" t="s">
        <v>277</v>
      </c>
      <c r="MW78" s="64">
        <f t="shared" si="204"/>
        <v>24968.6</v>
      </c>
      <c r="MX78" s="209">
        <v>913.42</v>
      </c>
      <c r="MY78" s="209">
        <v>1023.76</v>
      </c>
      <c r="MZ78" s="209">
        <v>0</v>
      </c>
      <c r="NA78" s="209">
        <v>0</v>
      </c>
      <c r="NB78" s="209">
        <v>0</v>
      </c>
      <c r="NC78" s="209">
        <v>0</v>
      </c>
      <c r="ND78" s="209">
        <v>0</v>
      </c>
      <c r="NE78" s="209">
        <v>0</v>
      </c>
      <c r="NF78" s="209">
        <v>0</v>
      </c>
      <c r="NG78" s="209">
        <v>0</v>
      </c>
      <c r="NH78" s="211">
        <f t="shared" si="283"/>
        <v>1937.1799999999998</v>
      </c>
      <c r="NI78" s="228"/>
      <c r="NJ78" s="238"/>
      <c r="NK78" s="65">
        <f t="shared" si="284"/>
        <v>0</v>
      </c>
      <c r="NL78" s="65">
        <f t="shared" si="285"/>
        <v>171.73210040329806</v>
      </c>
      <c r="NM78" s="65">
        <v>1279.4567857142858</v>
      </c>
      <c r="NN78" s="65">
        <v>18.5</v>
      </c>
      <c r="NO78" s="65"/>
      <c r="NP78" s="65">
        <v>5</v>
      </c>
      <c r="NQ78" s="65">
        <f t="shared" si="318"/>
        <v>469.67889908256882</v>
      </c>
      <c r="NR78" s="65"/>
      <c r="NS78" s="64">
        <f t="shared" si="205"/>
        <v>1944.3677852001529</v>
      </c>
      <c r="NT78" s="66">
        <f t="shared" si="286"/>
        <v>723.04816513761466</v>
      </c>
      <c r="NU78" s="66"/>
      <c r="NV78" s="66">
        <f t="shared" si="287"/>
        <v>216.9144495412844</v>
      </c>
      <c r="NW78" s="67">
        <f t="shared" si="242"/>
        <v>939.96261467889906</v>
      </c>
      <c r="NX78" s="67">
        <f t="shared" si="243"/>
        <v>2884.330399879052</v>
      </c>
      <c r="NY78" s="68">
        <f t="shared" si="206"/>
        <v>-947.1503998790522</v>
      </c>
      <c r="NZ78" s="209">
        <v>12156.47</v>
      </c>
      <c r="OA78" s="209">
        <v>15958.93</v>
      </c>
      <c r="OB78" s="209">
        <v>0</v>
      </c>
      <c r="OC78" s="209">
        <v>15</v>
      </c>
      <c r="OD78" s="209">
        <v>0</v>
      </c>
      <c r="OE78" s="209">
        <v>0</v>
      </c>
      <c r="OF78" s="209">
        <v>0</v>
      </c>
      <c r="OG78" s="209">
        <v>0</v>
      </c>
      <c r="OH78" s="209">
        <v>0</v>
      </c>
      <c r="OI78" s="209">
        <v>0</v>
      </c>
      <c r="OJ78" s="209">
        <v>20329.52</v>
      </c>
      <c r="OK78" s="178">
        <f t="shared" si="288"/>
        <v>7800.880000000001</v>
      </c>
      <c r="OL78" s="210">
        <v>1809</v>
      </c>
      <c r="OM78" s="181" t="s">
        <v>277</v>
      </c>
      <c r="ON78" s="64">
        <f t="shared" si="207"/>
        <v>28130.400000000001</v>
      </c>
      <c r="OO78" s="209">
        <v>1011.95</v>
      </c>
      <c r="OP78" s="209">
        <v>1167.3699999999999</v>
      </c>
      <c r="OQ78" s="209">
        <v>0</v>
      </c>
      <c r="OR78" s="209">
        <v>0.63</v>
      </c>
      <c r="OS78" s="209">
        <v>0</v>
      </c>
      <c r="OT78" s="209">
        <v>0</v>
      </c>
      <c r="OU78" s="209">
        <v>0</v>
      </c>
      <c r="OV78" s="209">
        <v>0</v>
      </c>
      <c r="OW78" s="209">
        <v>0</v>
      </c>
      <c r="OX78" s="209">
        <v>0</v>
      </c>
      <c r="OY78" s="211">
        <v>2179.9499999999998</v>
      </c>
      <c r="OZ78" s="228"/>
      <c r="PA78" s="238"/>
      <c r="PB78" s="65">
        <f t="shared" si="289"/>
        <v>439.59051311876419</v>
      </c>
      <c r="PC78" s="65">
        <f t="shared" si="290"/>
        <v>228.72963044664016</v>
      </c>
      <c r="PD78" s="65">
        <v>1279.4567857142858</v>
      </c>
      <c r="PE78" s="65">
        <v>18.5</v>
      </c>
      <c r="PF78" s="65">
        <f t="shared" si="291"/>
        <v>32.880000000000003</v>
      </c>
      <c r="PG78" s="65">
        <v>5</v>
      </c>
      <c r="PH78" s="65">
        <f t="shared" si="319"/>
        <v>495.2049090909091</v>
      </c>
      <c r="PI78" s="65"/>
      <c r="PJ78" s="64">
        <f t="shared" si="244"/>
        <v>2499.3618383705993</v>
      </c>
      <c r="PK78" s="66">
        <f t="shared" si="320"/>
        <v>643.25572727272731</v>
      </c>
      <c r="PL78" s="66"/>
      <c r="PM78" s="66">
        <f t="shared" si="292"/>
        <v>192.9767181818182</v>
      </c>
      <c r="PN78" s="67">
        <f t="shared" si="245"/>
        <v>836.23244545454554</v>
      </c>
      <c r="PO78" s="67">
        <f t="shared" si="246"/>
        <v>3335.5942838251449</v>
      </c>
      <c r="PP78" s="68">
        <f t="shared" si="247"/>
        <v>-1155.6442838251451</v>
      </c>
      <c r="PQ78" s="209">
        <v>9742.24</v>
      </c>
      <c r="PR78" s="209">
        <v>12479.31</v>
      </c>
      <c r="PS78" s="209">
        <v>0</v>
      </c>
      <c r="PT78" s="209">
        <v>10</v>
      </c>
      <c r="PU78" s="209">
        <v>0</v>
      </c>
      <c r="PV78" s="209">
        <v>0</v>
      </c>
      <c r="PW78" s="209">
        <v>0</v>
      </c>
      <c r="PX78" s="209">
        <v>0</v>
      </c>
      <c r="PY78" s="209">
        <v>0</v>
      </c>
      <c r="PZ78" s="209">
        <v>0</v>
      </c>
      <c r="QA78" s="209">
        <v>15393.17</v>
      </c>
      <c r="QB78" s="178">
        <f t="shared" si="208"/>
        <v>6838.3799999999992</v>
      </c>
      <c r="QC78" s="210">
        <v>1427</v>
      </c>
      <c r="QD78" s="181" t="s">
        <v>277</v>
      </c>
      <c r="QE78" s="64">
        <f t="shared" si="209"/>
        <v>22231.55</v>
      </c>
      <c r="QF78" s="209">
        <v>810.99</v>
      </c>
      <c r="QG78" s="209">
        <v>912.84</v>
      </c>
      <c r="QH78" s="209">
        <v>0</v>
      </c>
      <c r="QI78" s="209">
        <v>0.42</v>
      </c>
      <c r="QJ78" s="209">
        <v>0</v>
      </c>
      <c r="QK78" s="209">
        <v>0</v>
      </c>
      <c r="QL78" s="209">
        <v>0</v>
      </c>
      <c r="QM78" s="209">
        <v>0</v>
      </c>
      <c r="QN78" s="209">
        <v>0</v>
      </c>
      <c r="QO78" s="209">
        <v>0</v>
      </c>
      <c r="QP78" s="211">
        <f t="shared" si="293"/>
        <v>1724.25</v>
      </c>
      <c r="QQ78" s="226"/>
      <c r="QR78" s="238"/>
      <c r="QS78" s="65">
        <f t="shared" si="294"/>
        <v>180.94680446564686</v>
      </c>
      <c r="QT78" s="65">
        <f t="shared" si="295"/>
        <v>124.78296235095031</v>
      </c>
      <c r="QU78" s="65">
        <v>1279.4567857142858</v>
      </c>
      <c r="QV78" s="65">
        <v>18.5</v>
      </c>
      <c r="QW78" s="65">
        <f t="shared" si="296"/>
        <v>18.861818181818183</v>
      </c>
      <c r="QX78" s="65">
        <v>5</v>
      </c>
      <c r="QY78" s="65">
        <f t="shared" si="321"/>
        <v>428.14772727272725</v>
      </c>
      <c r="QZ78" s="65"/>
      <c r="RA78" s="64">
        <f t="shared" si="210"/>
        <v>2055.6960979854284</v>
      </c>
      <c r="RB78" s="66">
        <f t="shared" si="297"/>
        <v>619.2640909090909</v>
      </c>
      <c r="RC78" s="66"/>
      <c r="RD78" s="66">
        <f t="shared" si="298"/>
        <v>185.77922727272727</v>
      </c>
      <c r="RE78" s="67">
        <f t="shared" si="248"/>
        <v>805.04331818181822</v>
      </c>
      <c r="RF78" s="67">
        <f t="shared" si="249"/>
        <v>2860.7394161672464</v>
      </c>
      <c r="RG78" s="68">
        <f t="shared" si="250"/>
        <v>-1136.4894161672464</v>
      </c>
      <c r="RH78" s="205">
        <v>9651.52</v>
      </c>
      <c r="RI78" s="205">
        <v>12157.92</v>
      </c>
      <c r="RJ78" s="205">
        <v>0</v>
      </c>
      <c r="RK78" s="205">
        <v>25</v>
      </c>
      <c r="RL78" s="205">
        <v>0</v>
      </c>
      <c r="RM78" s="205">
        <v>0</v>
      </c>
      <c r="RN78" s="205">
        <v>0</v>
      </c>
      <c r="RO78" s="205">
        <v>0</v>
      </c>
      <c r="RP78" s="205">
        <v>0</v>
      </c>
      <c r="RQ78" s="205">
        <v>0</v>
      </c>
      <c r="RR78" s="205">
        <v>16572.23</v>
      </c>
      <c r="RS78" s="178">
        <f t="shared" si="211"/>
        <v>5262.2100000000028</v>
      </c>
      <c r="RT78" s="206">
        <v>1365</v>
      </c>
      <c r="RU78" s="181" t="s">
        <v>277</v>
      </c>
      <c r="RV78" s="64">
        <f t="shared" si="212"/>
        <v>21834.440000000002</v>
      </c>
      <c r="RW78" s="209">
        <v>803.43</v>
      </c>
      <c r="RX78" s="209">
        <v>889.33</v>
      </c>
      <c r="RY78" s="209">
        <v>0</v>
      </c>
      <c r="RZ78" s="209">
        <v>1.05</v>
      </c>
      <c r="SA78" s="209">
        <v>0</v>
      </c>
      <c r="SB78" s="209">
        <v>0</v>
      </c>
      <c r="SC78" s="209">
        <v>0</v>
      </c>
      <c r="SD78" s="209">
        <v>0</v>
      </c>
      <c r="SE78" s="209">
        <v>0</v>
      </c>
      <c r="SF78" s="209">
        <v>0</v>
      </c>
      <c r="SG78" s="211">
        <v>1693.81</v>
      </c>
      <c r="SH78" s="226"/>
      <c r="SI78" s="238"/>
      <c r="SJ78" s="65">
        <f t="shared" si="299"/>
        <v>162.85374719853675</v>
      </c>
      <c r="SK78" s="65">
        <f t="shared" si="300"/>
        <v>113.4283579183985</v>
      </c>
      <c r="SL78" s="65">
        <v>1279.4567857142858</v>
      </c>
      <c r="SM78" s="65">
        <v>18.5</v>
      </c>
      <c r="SN78" s="65">
        <f t="shared" si="301"/>
        <v>495.92920353982299</v>
      </c>
      <c r="SO78" s="65">
        <v>5</v>
      </c>
      <c r="SP78" s="65">
        <f t="shared" si="322"/>
        <v>428.52876106194691</v>
      </c>
      <c r="SQ78" s="65"/>
      <c r="SR78" s="64">
        <f t="shared" si="326"/>
        <v>2503.6968554329915</v>
      </c>
      <c r="SS78" s="66">
        <f t="shared" si="323"/>
        <v>596.28469026548669</v>
      </c>
      <c r="ST78" s="66"/>
      <c r="SU78" s="66">
        <f t="shared" si="302"/>
        <v>178.885407079646</v>
      </c>
      <c r="SV78" s="67">
        <f t="shared" si="327"/>
        <v>775.17009734513272</v>
      </c>
      <c r="SW78" s="67">
        <f t="shared" si="251"/>
        <v>3278.866952778124</v>
      </c>
      <c r="SX78" s="68">
        <f t="shared" si="252"/>
        <v>-1585.056952778124</v>
      </c>
      <c r="SY78" s="64">
        <f t="shared" si="303"/>
        <v>302504.91000000003</v>
      </c>
      <c r="SZ78" s="211">
        <f t="shared" si="304"/>
        <v>23388.350000000002</v>
      </c>
      <c r="TA78" s="67">
        <f t="shared" si="305"/>
        <v>34733.958777870925</v>
      </c>
      <c r="TB78" s="68">
        <f t="shared" si="306"/>
        <v>-11345.608777870922</v>
      </c>
      <c r="TC78" s="264"/>
      <c r="TD78" s="265"/>
      <c r="TE78" s="268" t="s">
        <v>532</v>
      </c>
    </row>
    <row r="79" spans="1:527">
      <c r="A79" s="173" t="s">
        <v>46</v>
      </c>
      <c r="B79" s="175" t="s">
        <v>214</v>
      </c>
      <c r="C79" s="181" t="s">
        <v>277</v>
      </c>
      <c r="D79" s="176">
        <v>5135.93</v>
      </c>
      <c r="E79" s="176">
        <v>8869.41</v>
      </c>
      <c r="F79" s="176">
        <v>0</v>
      </c>
      <c r="G79" s="176">
        <v>40</v>
      </c>
      <c r="H79" s="176">
        <v>0</v>
      </c>
      <c r="I79" s="176">
        <v>0</v>
      </c>
      <c r="J79" s="176">
        <v>0</v>
      </c>
      <c r="K79" s="176">
        <v>0</v>
      </c>
      <c r="L79" s="176">
        <v>0</v>
      </c>
      <c r="M79" s="176">
        <v>0</v>
      </c>
      <c r="N79" s="178">
        <v>9204.369999999999</v>
      </c>
      <c r="O79" s="178">
        <f t="shared" si="161"/>
        <v>4840.9700000000012</v>
      </c>
      <c r="P79" s="181">
        <v>1040</v>
      </c>
      <c r="Q79" s="64">
        <f t="shared" si="220"/>
        <v>14045.34</v>
      </c>
      <c r="R79" s="178">
        <v>427.53</v>
      </c>
      <c r="S79" s="178">
        <v>648.78</v>
      </c>
      <c r="T79" s="178">
        <v>0</v>
      </c>
      <c r="U79" s="178">
        <v>1.68</v>
      </c>
      <c r="V79" s="178">
        <v>0</v>
      </c>
      <c r="W79" s="178">
        <v>0</v>
      </c>
      <c r="X79" s="178">
        <v>0</v>
      </c>
      <c r="Y79" s="178">
        <v>0</v>
      </c>
      <c r="Z79" s="178">
        <v>0</v>
      </c>
      <c r="AA79" s="178">
        <v>0</v>
      </c>
      <c r="AB79" s="64">
        <f t="shared" si="50"/>
        <v>1077.99</v>
      </c>
      <c r="AC79" s="222"/>
      <c r="AD79" s="65"/>
      <c r="AE79" s="65">
        <f t="shared" si="253"/>
        <v>100.07725513040579</v>
      </c>
      <c r="AF79" s="65">
        <f t="shared" si="221"/>
        <v>129.80487451599879</v>
      </c>
      <c r="AG79" s="65"/>
      <c r="AH79" s="65">
        <v>18.5</v>
      </c>
      <c r="AI79" s="65"/>
      <c r="AJ79" s="65">
        <v>5</v>
      </c>
      <c r="AK79" s="65">
        <f t="shared" si="178"/>
        <v>411.38684210526316</v>
      </c>
      <c r="AL79" s="65"/>
      <c r="AM79" s="64">
        <f t="shared" si="222"/>
        <v>664.76897175166778</v>
      </c>
      <c r="AN79" s="66">
        <f t="shared" si="179"/>
        <v>645.10084210526315</v>
      </c>
      <c r="AO79" s="66">
        <v>46.73</v>
      </c>
      <c r="AP79" s="66">
        <f t="shared" si="254"/>
        <v>207.54925263157895</v>
      </c>
      <c r="AQ79" s="67">
        <f t="shared" si="223"/>
        <v>899.38009473684212</v>
      </c>
      <c r="AR79" s="67">
        <f t="shared" si="224"/>
        <v>1564.14906648851</v>
      </c>
      <c r="AS79" s="68">
        <f t="shared" si="225"/>
        <v>-486.15906648851001</v>
      </c>
      <c r="AT79" s="205">
        <v>4842.47</v>
      </c>
      <c r="AU79" s="205">
        <v>6961.21</v>
      </c>
      <c r="AV79" s="205">
        <v>0</v>
      </c>
      <c r="AW79" s="205">
        <v>30</v>
      </c>
      <c r="AX79" s="207">
        <v>0</v>
      </c>
      <c r="AY79" s="207">
        <v>0</v>
      </c>
      <c r="AZ79" s="207">
        <v>0</v>
      </c>
      <c r="BA79" s="207">
        <v>0</v>
      </c>
      <c r="BB79" s="207">
        <v>0</v>
      </c>
      <c r="BC79" s="207">
        <v>0</v>
      </c>
      <c r="BD79" s="209">
        <v>6855.27</v>
      </c>
      <c r="BE79" s="178">
        <f t="shared" si="162"/>
        <v>4978.41</v>
      </c>
      <c r="BF79" s="208">
        <v>853</v>
      </c>
      <c r="BG79" s="181" t="s">
        <v>277</v>
      </c>
      <c r="BH79" s="64">
        <f t="shared" si="56"/>
        <v>11833.68</v>
      </c>
      <c r="BI79" s="205">
        <v>403.1</v>
      </c>
      <c r="BJ79" s="205">
        <v>509.2</v>
      </c>
      <c r="BK79" s="205">
        <v>0</v>
      </c>
      <c r="BL79" s="205">
        <v>1.26</v>
      </c>
      <c r="BM79" s="205">
        <v>0</v>
      </c>
      <c r="BN79" s="205">
        <v>0</v>
      </c>
      <c r="BO79" s="205">
        <v>0</v>
      </c>
      <c r="BP79" s="205">
        <v>0</v>
      </c>
      <c r="BQ79" s="205">
        <v>0</v>
      </c>
      <c r="BR79" s="205">
        <v>0</v>
      </c>
      <c r="BS79" s="64">
        <f t="shared" si="57"/>
        <v>913.56</v>
      </c>
      <c r="BT79" s="222"/>
      <c r="BU79" s="65"/>
      <c r="BV79" s="65">
        <f t="shared" si="255"/>
        <v>75.186649191735711</v>
      </c>
      <c r="BW79" s="65">
        <f t="shared" si="256"/>
        <v>112.59153124383347</v>
      </c>
      <c r="BX79" s="65"/>
      <c r="BY79" s="65">
        <v>18.5</v>
      </c>
      <c r="BZ79" s="65"/>
      <c r="CA79" s="65">
        <v>5</v>
      </c>
      <c r="CB79" s="65">
        <f t="shared" si="180"/>
        <v>391.015625</v>
      </c>
      <c r="CC79" s="65"/>
      <c r="CD79" s="64">
        <f t="shared" si="226"/>
        <v>602.2938054355692</v>
      </c>
      <c r="CE79" s="66">
        <f t="shared" si="257"/>
        <v>665.21208333333334</v>
      </c>
      <c r="CF79" s="66"/>
      <c r="CG79" s="66">
        <f t="shared" si="258"/>
        <v>199.563625</v>
      </c>
      <c r="CH79" s="67">
        <f t="shared" si="324"/>
        <v>864.77570833333334</v>
      </c>
      <c r="CI79" s="67">
        <f t="shared" si="227"/>
        <v>1467.0695137689027</v>
      </c>
      <c r="CJ79" s="68">
        <f t="shared" si="228"/>
        <v>-553.50951376890271</v>
      </c>
      <c r="CK79" s="209">
        <v>4070.07</v>
      </c>
      <c r="CL79" s="209">
        <v>7558.27</v>
      </c>
      <c r="CM79" s="209">
        <v>0</v>
      </c>
      <c r="CN79" s="209">
        <v>35</v>
      </c>
      <c r="CO79" s="209">
        <v>0</v>
      </c>
      <c r="CP79" s="209">
        <v>0</v>
      </c>
      <c r="CQ79" s="209">
        <v>0</v>
      </c>
      <c r="CR79" s="209">
        <v>0</v>
      </c>
      <c r="CS79" s="209">
        <v>0</v>
      </c>
      <c r="CT79" s="207">
        <v>0</v>
      </c>
      <c r="CU79" s="209">
        <v>7490.33</v>
      </c>
      <c r="CV79" s="178">
        <f t="shared" si="181"/>
        <v>4173.01</v>
      </c>
      <c r="CW79" s="210">
        <v>951</v>
      </c>
      <c r="CX79" s="181" t="s">
        <v>277</v>
      </c>
      <c r="CY79" s="64">
        <f t="shared" si="182"/>
        <v>11663.34</v>
      </c>
      <c r="CZ79" s="209">
        <v>338.8</v>
      </c>
      <c r="DA79" s="209">
        <v>552.87</v>
      </c>
      <c r="DB79" s="209">
        <v>0</v>
      </c>
      <c r="DC79" s="209">
        <v>1.47</v>
      </c>
      <c r="DD79" s="209">
        <v>0</v>
      </c>
      <c r="DE79" s="209">
        <v>0</v>
      </c>
      <c r="DF79" s="209">
        <v>0</v>
      </c>
      <c r="DG79" s="209">
        <v>0</v>
      </c>
      <c r="DH79" s="209">
        <v>0</v>
      </c>
      <c r="DI79" s="209">
        <v>0</v>
      </c>
      <c r="DJ79" s="211">
        <f t="shared" si="215"/>
        <v>893.1400000000001</v>
      </c>
      <c r="DK79" s="65"/>
      <c r="DL79" s="65"/>
      <c r="DM79" s="65">
        <f t="shared" si="259"/>
        <v>81.430355414743914</v>
      </c>
      <c r="DN79" s="65">
        <f t="shared" si="260"/>
        <v>118.70692531985314</v>
      </c>
      <c r="DO79" s="65"/>
      <c r="DP79" s="65">
        <v>18.5</v>
      </c>
      <c r="DQ79" s="65"/>
      <c r="DR79" s="65">
        <v>5</v>
      </c>
      <c r="DS79" s="65">
        <f t="shared" si="216"/>
        <v>428.469696969697</v>
      </c>
      <c r="DT79" s="65"/>
      <c r="DU79" s="64">
        <f t="shared" si="229"/>
        <v>652.10697770429408</v>
      </c>
      <c r="DV79" s="66">
        <f t="shared" si="307"/>
        <v>596.35070707070713</v>
      </c>
      <c r="DW79" s="66"/>
      <c r="DX79" s="66">
        <f t="shared" si="261"/>
        <v>178.90521212121214</v>
      </c>
      <c r="DY79" s="67">
        <f t="shared" si="230"/>
        <v>775.25591919191925</v>
      </c>
      <c r="DZ79" s="67">
        <f t="shared" si="231"/>
        <v>1427.3628968962134</v>
      </c>
      <c r="EA79" s="68">
        <f t="shared" si="183"/>
        <v>-534.22289689621334</v>
      </c>
      <c r="EB79" s="209">
        <v>5160.95</v>
      </c>
      <c r="EC79" s="209">
        <v>8546.3799999999992</v>
      </c>
      <c r="ED79" s="209">
        <v>0</v>
      </c>
      <c r="EE79" s="209">
        <v>30</v>
      </c>
      <c r="EF79" s="209">
        <v>0</v>
      </c>
      <c r="EG79" s="209">
        <v>0</v>
      </c>
      <c r="EH79" s="209">
        <v>0</v>
      </c>
      <c r="EI79" s="209">
        <v>0</v>
      </c>
      <c r="EJ79" s="209">
        <v>0</v>
      </c>
      <c r="EK79" s="209">
        <v>0</v>
      </c>
      <c r="EL79" s="209">
        <v>9133.7000000000007</v>
      </c>
      <c r="EM79" s="178">
        <f t="shared" si="184"/>
        <v>4603.6299999999974</v>
      </c>
      <c r="EN79" s="210">
        <v>1034</v>
      </c>
      <c r="EO79" s="181" t="s">
        <v>277</v>
      </c>
      <c r="EP79" s="212">
        <f t="shared" si="262"/>
        <v>13737.329999999998</v>
      </c>
      <c r="EQ79" s="209">
        <v>429.61</v>
      </c>
      <c r="ER79" s="209">
        <v>625.15</v>
      </c>
      <c r="ES79" s="209">
        <v>0</v>
      </c>
      <c r="ET79" s="209">
        <v>1.26</v>
      </c>
      <c r="EU79" s="209">
        <v>0</v>
      </c>
      <c r="EV79" s="209">
        <v>0</v>
      </c>
      <c r="EW79" s="209">
        <v>0</v>
      </c>
      <c r="EX79" s="209">
        <v>0</v>
      </c>
      <c r="EY79" s="209">
        <v>0</v>
      </c>
      <c r="EZ79" s="209">
        <v>0</v>
      </c>
      <c r="FA79" s="64">
        <f t="shared" si="185"/>
        <v>1056.02</v>
      </c>
      <c r="FB79" s="222"/>
      <c r="FC79" s="65"/>
      <c r="FD79" s="65">
        <f t="shared" si="263"/>
        <v>101.95082409072272</v>
      </c>
      <c r="FE79" s="65">
        <f t="shared" si="264"/>
        <v>119.58500979366667</v>
      </c>
      <c r="FF79" s="65"/>
      <c r="FG79" s="65">
        <v>18.5</v>
      </c>
      <c r="FH79" s="65">
        <f t="shared" si="265"/>
        <v>140.93333333333334</v>
      </c>
      <c r="FI79" s="65">
        <v>5</v>
      </c>
      <c r="FJ79" s="65">
        <f t="shared" si="308"/>
        <v>424.68019607843132</v>
      </c>
      <c r="FK79" s="65"/>
      <c r="FL79" s="64">
        <f t="shared" si="232"/>
        <v>810.64936329615398</v>
      </c>
      <c r="FM79" s="66">
        <f t="shared" si="309"/>
        <v>664.41901960784321</v>
      </c>
      <c r="FN79" s="66"/>
      <c r="FO79" s="66">
        <f t="shared" si="266"/>
        <v>199.32570588235296</v>
      </c>
      <c r="FP79" s="67">
        <f t="shared" si="325"/>
        <v>863.74472549019617</v>
      </c>
      <c r="FQ79" s="67">
        <f t="shared" si="187"/>
        <v>1674.39408878635</v>
      </c>
      <c r="FR79" s="68">
        <f t="shared" si="188"/>
        <v>-618.37408878635006</v>
      </c>
      <c r="FS79" s="209">
        <v>4598.8500000000004</v>
      </c>
      <c r="FT79" s="209">
        <v>10457.620000000001</v>
      </c>
      <c r="FU79" s="209">
        <v>0</v>
      </c>
      <c r="FV79" s="209">
        <v>10</v>
      </c>
      <c r="FW79" s="209">
        <v>0</v>
      </c>
      <c r="FX79" s="209">
        <v>0</v>
      </c>
      <c r="FY79" s="209">
        <v>0</v>
      </c>
      <c r="FZ79" s="209">
        <v>0</v>
      </c>
      <c r="GA79" s="209">
        <v>0</v>
      </c>
      <c r="GB79" s="209">
        <v>0</v>
      </c>
      <c r="GC79" s="209">
        <v>10247.450000000001</v>
      </c>
      <c r="GD79" s="178">
        <f t="shared" si="189"/>
        <v>4819.0200000000004</v>
      </c>
      <c r="GE79" s="210">
        <v>1200</v>
      </c>
      <c r="GF79" s="181" t="s">
        <v>277</v>
      </c>
      <c r="GG79" s="64">
        <f t="shared" si="190"/>
        <v>15066.470000000001</v>
      </c>
      <c r="GH79" s="209">
        <v>382.82</v>
      </c>
      <c r="GI79" s="209">
        <v>764.96</v>
      </c>
      <c r="GJ79" s="209">
        <v>0</v>
      </c>
      <c r="GK79" s="209">
        <v>0.42</v>
      </c>
      <c r="GL79" s="209">
        <v>0</v>
      </c>
      <c r="GM79" s="209">
        <v>0</v>
      </c>
      <c r="GN79" s="209">
        <v>0</v>
      </c>
      <c r="GO79" s="209">
        <v>0</v>
      </c>
      <c r="GP79" s="209">
        <v>0</v>
      </c>
      <c r="GQ79" s="209">
        <v>0</v>
      </c>
      <c r="GR79" s="211">
        <f t="shared" si="267"/>
        <v>1148.2</v>
      </c>
      <c r="GS79" s="222"/>
      <c r="GT79" s="65"/>
      <c r="GU79" s="65">
        <f t="shared" si="268"/>
        <v>113.55450000241449</v>
      </c>
      <c r="GV79" s="65">
        <f t="shared" si="269"/>
        <v>142.02666860099782</v>
      </c>
      <c r="GW79" s="65">
        <v>1279.4567857142858</v>
      </c>
      <c r="GX79" s="65">
        <v>18.5</v>
      </c>
      <c r="GY79" s="65">
        <f t="shared" si="270"/>
        <v>184.90588235294118</v>
      </c>
      <c r="GZ79" s="65">
        <v>5</v>
      </c>
      <c r="HA79" s="65">
        <f t="shared" si="310"/>
        <v>358.47794117647061</v>
      </c>
      <c r="HB79" s="65"/>
      <c r="HC79" s="64">
        <f t="shared" si="191"/>
        <v>2101.9217778471102</v>
      </c>
      <c r="HD79" s="66">
        <f t="shared" si="311"/>
        <v>866.92019607843133</v>
      </c>
      <c r="HE79" s="66"/>
      <c r="HF79" s="66">
        <f t="shared" si="271"/>
        <v>260.07605882352937</v>
      </c>
      <c r="HG79" s="67">
        <f t="shared" si="233"/>
        <v>1126.9962549019606</v>
      </c>
      <c r="HH79" s="67">
        <f t="shared" si="234"/>
        <v>3228.9180327490708</v>
      </c>
      <c r="HI79" s="68">
        <f t="shared" si="192"/>
        <v>-2080.7180327490705</v>
      </c>
      <c r="HJ79" s="205">
        <v>4841.09</v>
      </c>
      <c r="HK79" s="205">
        <v>10665.48</v>
      </c>
      <c r="HL79" s="205">
        <v>0</v>
      </c>
      <c r="HM79" s="205">
        <v>0</v>
      </c>
      <c r="HN79" s="205">
        <v>0</v>
      </c>
      <c r="HO79" s="205">
        <v>0</v>
      </c>
      <c r="HP79" s="205">
        <v>0</v>
      </c>
      <c r="HQ79" s="205">
        <v>0</v>
      </c>
      <c r="HR79" s="205">
        <v>0</v>
      </c>
      <c r="HS79" s="205">
        <v>0</v>
      </c>
      <c r="HT79" s="205">
        <v>10810.59</v>
      </c>
      <c r="HU79" s="178">
        <f t="shared" si="193"/>
        <v>4695.9799999999996</v>
      </c>
      <c r="HV79" s="206">
        <v>1281</v>
      </c>
      <c r="HW79" s="181" t="s">
        <v>277</v>
      </c>
      <c r="HX79" s="64">
        <f t="shared" si="194"/>
        <v>15506.57</v>
      </c>
      <c r="HY79" s="205">
        <v>402.98</v>
      </c>
      <c r="HZ79" s="205">
        <v>780.16</v>
      </c>
      <c r="IA79" s="205">
        <v>0</v>
      </c>
      <c r="IB79" s="205">
        <v>0</v>
      </c>
      <c r="IC79" s="205">
        <v>0</v>
      </c>
      <c r="ID79" s="205">
        <v>0</v>
      </c>
      <c r="IE79" s="205">
        <v>0</v>
      </c>
      <c r="IF79" s="205">
        <v>0</v>
      </c>
      <c r="IG79" s="205">
        <v>0</v>
      </c>
      <c r="IH79" s="205">
        <v>0</v>
      </c>
      <c r="II79" s="214">
        <v>1183.1400000000001</v>
      </c>
      <c r="IJ79" s="222"/>
      <c r="IK79" s="65"/>
      <c r="IL79" s="65">
        <f t="shared" si="272"/>
        <v>119.75384405393939</v>
      </c>
      <c r="IM79" s="65">
        <f t="shared" si="273"/>
        <v>142.32444188924859</v>
      </c>
      <c r="IN79" s="65">
        <v>1279.4567857142858</v>
      </c>
      <c r="IO79" s="65">
        <v>18.5</v>
      </c>
      <c r="IP79" s="65">
        <f t="shared" si="274"/>
        <v>232.05714285714285</v>
      </c>
      <c r="IQ79" s="65">
        <v>5</v>
      </c>
      <c r="IR79" s="65">
        <f t="shared" si="312"/>
        <v>445.62857142857143</v>
      </c>
      <c r="IS79" s="65"/>
      <c r="IT79" s="64">
        <f t="shared" si="195"/>
        <v>2242.7207859431883</v>
      </c>
      <c r="IU79" s="66">
        <f t="shared" si="313"/>
        <v>538.79476190476191</v>
      </c>
      <c r="IV79" s="66"/>
      <c r="IW79" s="66">
        <f t="shared" si="275"/>
        <v>161.63842857142856</v>
      </c>
      <c r="IX79" s="67">
        <f t="shared" si="196"/>
        <v>700.43319047619048</v>
      </c>
      <c r="IY79" s="67">
        <f t="shared" si="235"/>
        <v>2943.1539764193785</v>
      </c>
      <c r="IZ79" s="68">
        <f t="shared" si="197"/>
        <v>-1760.0139764193784</v>
      </c>
      <c r="JA79" s="209">
        <v>5104.88</v>
      </c>
      <c r="JB79" s="209">
        <v>9929.17</v>
      </c>
      <c r="JC79" s="209">
        <v>0</v>
      </c>
      <c r="JD79" s="209">
        <v>35</v>
      </c>
      <c r="JE79" s="209">
        <v>0</v>
      </c>
      <c r="JF79" s="209">
        <v>0</v>
      </c>
      <c r="JG79" s="209">
        <v>0</v>
      </c>
      <c r="JH79" s="209">
        <v>0</v>
      </c>
      <c r="JI79" s="209">
        <v>0</v>
      </c>
      <c r="JJ79" s="209">
        <v>0</v>
      </c>
      <c r="JK79" s="209">
        <v>10519.41</v>
      </c>
      <c r="JL79" s="178">
        <f t="shared" si="198"/>
        <v>4549.6399999999994</v>
      </c>
      <c r="JM79" s="210">
        <v>1113</v>
      </c>
      <c r="JN79" s="181" t="s">
        <v>277</v>
      </c>
      <c r="JO79" s="64">
        <f t="shared" si="199"/>
        <v>15069.05</v>
      </c>
      <c r="JP79" s="209">
        <v>424.97</v>
      </c>
      <c r="JQ79" s="209">
        <v>726.3</v>
      </c>
      <c r="JR79" s="209">
        <v>0</v>
      </c>
      <c r="JS79" s="209">
        <v>1.47</v>
      </c>
      <c r="JT79" s="209">
        <v>0</v>
      </c>
      <c r="JU79" s="209">
        <v>0</v>
      </c>
      <c r="JV79" s="209">
        <v>0</v>
      </c>
      <c r="JW79" s="209">
        <v>0</v>
      </c>
      <c r="JX79" s="209">
        <v>0</v>
      </c>
      <c r="JY79" s="209">
        <v>0</v>
      </c>
      <c r="JZ79" s="211">
        <v>1152.74</v>
      </c>
      <c r="KA79" s="222"/>
      <c r="KB79" s="65"/>
      <c r="KC79" s="65">
        <f t="shared" si="276"/>
        <v>212.18373404295889</v>
      </c>
      <c r="KD79" s="65">
        <f t="shared" si="277"/>
        <v>153.19351678649593</v>
      </c>
      <c r="KE79" s="65">
        <v>1279.4567857142858</v>
      </c>
      <c r="KF79" s="65">
        <v>18.5</v>
      </c>
      <c r="KG79" s="65"/>
      <c r="KH79" s="65">
        <v>5</v>
      </c>
      <c r="KI79" s="65">
        <f t="shared" si="314"/>
        <v>543.39953271028037</v>
      </c>
      <c r="KJ79" s="65"/>
      <c r="KK79" s="64">
        <f t="shared" si="200"/>
        <v>2211.7335692540209</v>
      </c>
      <c r="KL79" s="66">
        <f t="shared" si="315"/>
        <v>497.32093457943921</v>
      </c>
      <c r="KM79" s="66"/>
      <c r="KN79" s="66">
        <f t="shared" si="278"/>
        <v>149.19628037383177</v>
      </c>
      <c r="KO79" s="67">
        <f t="shared" si="236"/>
        <v>646.51721495327092</v>
      </c>
      <c r="KP79" s="67">
        <f t="shared" si="237"/>
        <v>2858.2507842072919</v>
      </c>
      <c r="KQ79" s="68">
        <f t="shared" si="201"/>
        <v>-1705.5107842072919</v>
      </c>
      <c r="KR79" s="209">
        <v>7211.04</v>
      </c>
      <c r="KS79" s="209">
        <v>8770.3799999999992</v>
      </c>
      <c r="KT79" s="209">
        <v>0</v>
      </c>
      <c r="KU79" s="209">
        <v>30</v>
      </c>
      <c r="KV79" s="209">
        <v>0</v>
      </c>
      <c r="KW79" s="209">
        <v>0</v>
      </c>
      <c r="KX79" s="209">
        <v>0</v>
      </c>
      <c r="KY79" s="209">
        <v>0</v>
      </c>
      <c r="KZ79" s="209">
        <v>0</v>
      </c>
      <c r="LA79" s="209">
        <v>0</v>
      </c>
      <c r="LB79" s="209">
        <v>11098.59</v>
      </c>
      <c r="LC79" s="178">
        <f t="shared" si="202"/>
        <v>4912.8299999999981</v>
      </c>
      <c r="LD79" s="210">
        <v>970</v>
      </c>
      <c r="LE79" s="181" t="s">
        <v>277</v>
      </c>
      <c r="LF79" s="64">
        <f t="shared" si="203"/>
        <v>16011.419999999998</v>
      </c>
      <c r="LG79" s="209">
        <v>600.28</v>
      </c>
      <c r="LH79" s="209">
        <v>641.54</v>
      </c>
      <c r="LI79" s="209">
        <v>0</v>
      </c>
      <c r="LJ79" s="209">
        <v>1.26</v>
      </c>
      <c r="LK79" s="209">
        <v>0</v>
      </c>
      <c r="LL79" s="209">
        <v>0</v>
      </c>
      <c r="LM79" s="209">
        <v>0</v>
      </c>
      <c r="LN79" s="209">
        <v>0</v>
      </c>
      <c r="LO79" s="209">
        <v>0</v>
      </c>
      <c r="LP79" s="209">
        <v>0</v>
      </c>
      <c r="LQ79" s="211">
        <f t="shared" si="279"/>
        <v>1243.08</v>
      </c>
      <c r="LR79" s="228"/>
      <c r="LS79" s="65"/>
      <c r="LT79" s="65">
        <f t="shared" si="280"/>
        <v>113.15154449634949</v>
      </c>
      <c r="LU79" s="65">
        <f t="shared" si="281"/>
        <v>146.26546962883756</v>
      </c>
      <c r="LV79" s="65">
        <v>1279.4567857142858</v>
      </c>
      <c r="LW79" s="65">
        <v>18.5</v>
      </c>
      <c r="LX79" s="65"/>
      <c r="LY79" s="65">
        <v>5</v>
      </c>
      <c r="LZ79" s="65">
        <f t="shared" si="316"/>
        <v>508.03738317757012</v>
      </c>
      <c r="MA79" s="65"/>
      <c r="MB79" s="64">
        <f t="shared" si="238"/>
        <v>2070.4111830170432</v>
      </c>
      <c r="MC79" s="66">
        <f t="shared" si="317"/>
        <v>593.54906542056074</v>
      </c>
      <c r="MD79" s="66"/>
      <c r="ME79" s="66">
        <f t="shared" si="282"/>
        <v>178.06471962616823</v>
      </c>
      <c r="MF79" s="67">
        <f t="shared" si="239"/>
        <v>771.61378504672894</v>
      </c>
      <c r="MG79" s="67">
        <f t="shared" si="240"/>
        <v>2842.0249680637721</v>
      </c>
      <c r="MH79" s="68">
        <f t="shared" si="241"/>
        <v>-1598.9449680637722</v>
      </c>
      <c r="MI79" s="209">
        <v>4702.87</v>
      </c>
      <c r="MJ79" s="209">
        <v>7353.79</v>
      </c>
      <c r="MK79" s="209">
        <v>0</v>
      </c>
      <c r="ML79" s="209">
        <v>55</v>
      </c>
      <c r="MM79" s="209">
        <v>0</v>
      </c>
      <c r="MN79" s="209">
        <v>0</v>
      </c>
      <c r="MO79" s="209">
        <v>0</v>
      </c>
      <c r="MP79" s="209">
        <v>0</v>
      </c>
      <c r="MQ79" s="209">
        <v>0</v>
      </c>
      <c r="MR79" s="209">
        <v>0</v>
      </c>
      <c r="MS79" s="209">
        <v>8657.76</v>
      </c>
      <c r="MT79" s="178">
        <f t="shared" si="217"/>
        <v>3453.8999999999996</v>
      </c>
      <c r="MU79" s="210">
        <v>825</v>
      </c>
      <c r="MV79" s="181" t="s">
        <v>277</v>
      </c>
      <c r="MW79" s="64">
        <f t="shared" si="204"/>
        <v>12111.66</v>
      </c>
      <c r="MX79" s="209">
        <v>391.49</v>
      </c>
      <c r="MY79" s="209">
        <v>537.91999999999996</v>
      </c>
      <c r="MZ79" s="209">
        <v>0</v>
      </c>
      <c r="NA79" s="209">
        <v>2.31</v>
      </c>
      <c r="NB79" s="209">
        <v>0</v>
      </c>
      <c r="NC79" s="209">
        <v>0</v>
      </c>
      <c r="ND79" s="209">
        <v>0</v>
      </c>
      <c r="NE79" s="209">
        <v>0</v>
      </c>
      <c r="NF79" s="209">
        <v>0</v>
      </c>
      <c r="NG79" s="209">
        <v>0</v>
      </c>
      <c r="NH79" s="211">
        <f t="shared" si="283"/>
        <v>931.71999999999991</v>
      </c>
      <c r="NI79" s="235"/>
      <c r="NJ79" s="238"/>
      <c r="NK79" s="65">
        <f t="shared" si="284"/>
        <v>0</v>
      </c>
      <c r="NL79" s="65">
        <f t="shared" si="285"/>
        <v>83.422243885222159</v>
      </c>
      <c r="NM79" s="65">
        <v>1279.4567857142858</v>
      </c>
      <c r="NN79" s="65">
        <v>18.5</v>
      </c>
      <c r="NO79" s="65"/>
      <c r="NP79" s="65">
        <v>5</v>
      </c>
      <c r="NQ79" s="65">
        <f t="shared" si="318"/>
        <v>469.67889908256882</v>
      </c>
      <c r="NR79" s="65"/>
      <c r="NS79" s="64">
        <f t="shared" si="205"/>
        <v>1856.0579286820766</v>
      </c>
      <c r="NT79" s="66">
        <f t="shared" si="286"/>
        <v>723.04816513761466</v>
      </c>
      <c r="NU79" s="66"/>
      <c r="NV79" s="66">
        <f t="shared" si="287"/>
        <v>216.9144495412844</v>
      </c>
      <c r="NW79" s="67">
        <f t="shared" si="242"/>
        <v>939.96261467889906</v>
      </c>
      <c r="NX79" s="67">
        <f t="shared" si="243"/>
        <v>2796.0205433609758</v>
      </c>
      <c r="NY79" s="68">
        <f t="shared" si="206"/>
        <v>-1864.300543360976</v>
      </c>
      <c r="NZ79" s="209">
        <v>4877.49</v>
      </c>
      <c r="OA79" s="209">
        <v>9134.19</v>
      </c>
      <c r="OB79" s="209">
        <v>0</v>
      </c>
      <c r="OC79" s="209">
        <v>0</v>
      </c>
      <c r="OD79" s="209">
        <v>0</v>
      </c>
      <c r="OE79" s="209">
        <v>0</v>
      </c>
      <c r="OF79" s="209">
        <v>0</v>
      </c>
      <c r="OG79" s="209">
        <v>0</v>
      </c>
      <c r="OH79" s="209">
        <v>0</v>
      </c>
      <c r="OI79" s="209">
        <v>0</v>
      </c>
      <c r="OJ79" s="209">
        <v>9781.0300000000007</v>
      </c>
      <c r="OK79" s="178">
        <f t="shared" si="288"/>
        <v>4230.6499999999996</v>
      </c>
      <c r="OL79" s="210">
        <v>1015</v>
      </c>
      <c r="OM79" s="181" t="s">
        <v>277</v>
      </c>
      <c r="ON79" s="64">
        <f t="shared" si="207"/>
        <v>14011.68</v>
      </c>
      <c r="OO79" s="209">
        <v>406.03</v>
      </c>
      <c r="OP79" s="209">
        <v>668.15</v>
      </c>
      <c r="OQ79" s="209">
        <v>0</v>
      </c>
      <c r="OR79" s="209">
        <v>0</v>
      </c>
      <c r="OS79" s="209">
        <v>0</v>
      </c>
      <c r="OT79" s="209">
        <v>0</v>
      </c>
      <c r="OU79" s="209">
        <v>0</v>
      </c>
      <c r="OV79" s="209">
        <v>0</v>
      </c>
      <c r="OW79" s="209">
        <v>0</v>
      </c>
      <c r="OX79" s="209">
        <v>0</v>
      </c>
      <c r="OY79" s="211">
        <v>1074.18</v>
      </c>
      <c r="OZ79" s="235"/>
      <c r="PA79" s="238"/>
      <c r="PB79" s="65">
        <f t="shared" si="289"/>
        <v>211.49776268844647</v>
      </c>
      <c r="PC79" s="65">
        <f t="shared" si="290"/>
        <v>124.04690381714344</v>
      </c>
      <c r="PD79" s="65">
        <v>1279.4567857142858</v>
      </c>
      <c r="PE79" s="65">
        <v>18.5</v>
      </c>
      <c r="PF79" s="65">
        <f t="shared" si="291"/>
        <v>32.880000000000003</v>
      </c>
      <c r="PG79" s="65">
        <v>5</v>
      </c>
      <c r="PH79" s="65">
        <f t="shared" si="319"/>
        <v>495.2049090909091</v>
      </c>
      <c r="PI79" s="65"/>
      <c r="PJ79" s="64">
        <f t="shared" si="244"/>
        <v>2166.5863613107849</v>
      </c>
      <c r="PK79" s="66">
        <f t="shared" si="320"/>
        <v>643.25572727272731</v>
      </c>
      <c r="PL79" s="66"/>
      <c r="PM79" s="66">
        <f t="shared" si="292"/>
        <v>192.9767181818182</v>
      </c>
      <c r="PN79" s="67">
        <f t="shared" si="245"/>
        <v>836.23244545454554</v>
      </c>
      <c r="PO79" s="67">
        <f t="shared" si="246"/>
        <v>3002.8188067653305</v>
      </c>
      <c r="PP79" s="68">
        <f t="shared" si="247"/>
        <v>-1928.6388067653304</v>
      </c>
      <c r="PQ79" s="209">
        <v>4990.8</v>
      </c>
      <c r="PR79" s="209">
        <v>6798.3</v>
      </c>
      <c r="PS79" s="209">
        <v>0</v>
      </c>
      <c r="PT79" s="209">
        <v>60</v>
      </c>
      <c r="PU79" s="209">
        <v>0</v>
      </c>
      <c r="PV79" s="209">
        <v>0</v>
      </c>
      <c r="PW79" s="209">
        <v>0</v>
      </c>
      <c r="PX79" s="209">
        <v>0</v>
      </c>
      <c r="PY79" s="209">
        <v>0</v>
      </c>
      <c r="PZ79" s="209">
        <v>0</v>
      </c>
      <c r="QA79" s="209">
        <v>8127.68</v>
      </c>
      <c r="QB79" s="178">
        <f t="shared" si="208"/>
        <v>3721.42</v>
      </c>
      <c r="QC79" s="210">
        <v>752</v>
      </c>
      <c r="QD79" s="181" t="s">
        <v>277</v>
      </c>
      <c r="QE79" s="64">
        <f t="shared" si="209"/>
        <v>11849.1</v>
      </c>
      <c r="QF79" s="209">
        <v>415.46</v>
      </c>
      <c r="QG79" s="209">
        <v>497.28</v>
      </c>
      <c r="QH79" s="209">
        <v>0</v>
      </c>
      <c r="QI79" s="209">
        <v>2.52</v>
      </c>
      <c r="QJ79" s="209">
        <v>0</v>
      </c>
      <c r="QK79" s="209">
        <v>0</v>
      </c>
      <c r="QL79" s="209">
        <v>0</v>
      </c>
      <c r="QM79" s="209">
        <v>0</v>
      </c>
      <c r="QN79" s="209">
        <v>0</v>
      </c>
      <c r="QO79" s="209">
        <v>0</v>
      </c>
      <c r="QP79" s="211">
        <f t="shared" si="293"/>
        <v>915.26</v>
      </c>
      <c r="QQ79" s="226"/>
      <c r="QR79" s="238"/>
      <c r="QS79" s="65">
        <f t="shared" si="294"/>
        <v>95.540926509572017</v>
      </c>
      <c r="QT79" s="65">
        <f t="shared" si="295"/>
        <v>67.906406451831216</v>
      </c>
      <c r="QU79" s="65">
        <v>1279.4567857142858</v>
      </c>
      <c r="QV79" s="65">
        <v>18.5</v>
      </c>
      <c r="QW79" s="65">
        <f t="shared" si="296"/>
        <v>18.861818181818183</v>
      </c>
      <c r="QX79" s="65">
        <v>5</v>
      </c>
      <c r="QY79" s="65">
        <f t="shared" si="321"/>
        <v>428.14772727272725</v>
      </c>
      <c r="QZ79" s="65"/>
      <c r="RA79" s="64">
        <f t="shared" si="210"/>
        <v>1913.4136641302343</v>
      </c>
      <c r="RB79" s="66">
        <f t="shared" si="297"/>
        <v>619.2640909090909</v>
      </c>
      <c r="RC79" s="66"/>
      <c r="RD79" s="66">
        <f t="shared" si="298"/>
        <v>185.77922727272727</v>
      </c>
      <c r="RE79" s="67">
        <f t="shared" si="248"/>
        <v>805.04331818181822</v>
      </c>
      <c r="RF79" s="67">
        <f t="shared" si="249"/>
        <v>2718.4569823120528</v>
      </c>
      <c r="RG79" s="68">
        <f t="shared" si="250"/>
        <v>-1803.1969823120528</v>
      </c>
      <c r="RH79" s="205">
        <v>4805.87</v>
      </c>
      <c r="RI79" s="205">
        <v>7150.52</v>
      </c>
      <c r="RJ79" s="205">
        <v>0</v>
      </c>
      <c r="RK79" s="205">
        <v>50</v>
      </c>
      <c r="RL79" s="205">
        <v>0</v>
      </c>
      <c r="RM79" s="205">
        <v>0</v>
      </c>
      <c r="RN79" s="205">
        <v>0</v>
      </c>
      <c r="RO79" s="205">
        <v>0</v>
      </c>
      <c r="RP79" s="205">
        <v>0</v>
      </c>
      <c r="RQ79" s="205">
        <v>0</v>
      </c>
      <c r="RR79" s="205">
        <v>7809.85</v>
      </c>
      <c r="RS79" s="178">
        <f t="shared" si="211"/>
        <v>4196.5399999999991</v>
      </c>
      <c r="RT79" s="206">
        <v>861</v>
      </c>
      <c r="RU79" s="181" t="s">
        <v>277</v>
      </c>
      <c r="RV79" s="64">
        <f t="shared" si="212"/>
        <v>12006.39</v>
      </c>
      <c r="RW79" s="209">
        <v>400.06</v>
      </c>
      <c r="RX79" s="209">
        <v>523.04999999999995</v>
      </c>
      <c r="RY79" s="209">
        <v>0</v>
      </c>
      <c r="RZ79" s="209">
        <v>2.1</v>
      </c>
      <c r="SA79" s="209">
        <v>0</v>
      </c>
      <c r="SB79" s="209">
        <v>0</v>
      </c>
      <c r="SC79" s="209">
        <v>0</v>
      </c>
      <c r="SD79" s="209">
        <v>0</v>
      </c>
      <c r="SE79" s="209">
        <v>0</v>
      </c>
      <c r="SF79" s="209">
        <v>0</v>
      </c>
      <c r="SG79" s="211">
        <v>925.21</v>
      </c>
      <c r="SH79" s="226"/>
      <c r="SI79" s="238"/>
      <c r="SJ79" s="65">
        <f t="shared" si="299"/>
        <v>76.746662190815144</v>
      </c>
      <c r="SK79" s="65">
        <f t="shared" si="300"/>
        <v>90.457553221721611</v>
      </c>
      <c r="SL79" s="65">
        <v>1279.4567857142858</v>
      </c>
      <c r="SM79" s="65">
        <v>18.5</v>
      </c>
      <c r="SN79" s="65">
        <f t="shared" si="301"/>
        <v>495.92920353982299</v>
      </c>
      <c r="SO79" s="65">
        <v>5</v>
      </c>
      <c r="SP79" s="65">
        <f t="shared" si="322"/>
        <v>428.52876106194691</v>
      </c>
      <c r="SQ79" s="65"/>
      <c r="SR79" s="64">
        <f t="shared" si="326"/>
        <v>2394.6189657285927</v>
      </c>
      <c r="SS79" s="66">
        <f t="shared" si="323"/>
        <v>596.28469026548669</v>
      </c>
      <c r="ST79" s="66"/>
      <c r="SU79" s="66">
        <f t="shared" si="302"/>
        <v>178.885407079646</v>
      </c>
      <c r="SV79" s="67">
        <f t="shared" si="327"/>
        <v>775.17009734513272</v>
      </c>
      <c r="SW79" s="67">
        <f t="shared" si="251"/>
        <v>3169.7890630737256</v>
      </c>
      <c r="SX79" s="68">
        <f t="shared" si="252"/>
        <v>-2244.5790630737256</v>
      </c>
      <c r="SY79" s="64">
        <f t="shared" si="303"/>
        <v>162912.03000000003</v>
      </c>
      <c r="SZ79" s="211">
        <f t="shared" si="304"/>
        <v>12514.239999999998</v>
      </c>
      <c r="TA79" s="67">
        <f t="shared" si="305"/>
        <v>29692.408722891574</v>
      </c>
      <c r="TB79" s="68">
        <f t="shared" si="306"/>
        <v>-17178.168722891576</v>
      </c>
      <c r="TC79" s="264" t="s">
        <v>501</v>
      </c>
      <c r="TD79" s="265"/>
      <c r="TE79" s="268" t="s">
        <v>531</v>
      </c>
      <c r="TF79" t="s">
        <v>540</v>
      </c>
    </row>
    <row r="80" spans="1:527">
      <c r="A80" s="173" t="s">
        <v>47</v>
      </c>
      <c r="B80" s="175" t="s">
        <v>215</v>
      </c>
      <c r="C80" s="181" t="s">
        <v>276</v>
      </c>
      <c r="D80" s="176">
        <v>4075.59</v>
      </c>
      <c r="E80" s="176">
        <v>10645.98</v>
      </c>
      <c r="F80" s="176">
        <v>0</v>
      </c>
      <c r="G80" s="176">
        <v>10</v>
      </c>
      <c r="H80" s="176">
        <v>0</v>
      </c>
      <c r="I80" s="176">
        <v>0</v>
      </c>
      <c r="J80" s="176">
        <v>0</v>
      </c>
      <c r="K80" s="176">
        <v>12245.27</v>
      </c>
      <c r="L80" s="176">
        <v>0</v>
      </c>
      <c r="M80" s="176">
        <v>0</v>
      </c>
      <c r="N80" s="178">
        <v>21027.269999999997</v>
      </c>
      <c r="O80" s="178">
        <f t="shared" si="161"/>
        <v>5949.5700000000033</v>
      </c>
      <c r="P80" s="181">
        <v>1965</v>
      </c>
      <c r="Q80" s="64">
        <f t="shared" si="220"/>
        <v>26976.84</v>
      </c>
      <c r="R80" s="178">
        <v>339.26</v>
      </c>
      <c r="S80" s="178">
        <v>778.73</v>
      </c>
      <c r="T80" s="178">
        <v>0</v>
      </c>
      <c r="U80" s="178">
        <v>0.42</v>
      </c>
      <c r="V80" s="178">
        <v>0</v>
      </c>
      <c r="W80" s="178">
        <v>0</v>
      </c>
      <c r="X80" s="178">
        <v>0</v>
      </c>
      <c r="Y80" s="178">
        <v>1350</v>
      </c>
      <c r="Z80" s="178">
        <v>0</v>
      </c>
      <c r="AA80" s="178">
        <v>0</v>
      </c>
      <c r="AB80" s="64">
        <f t="shared" si="50"/>
        <v>2468.41</v>
      </c>
      <c r="AC80" s="222"/>
      <c r="AD80" s="65"/>
      <c r="AE80" s="65">
        <f t="shared" si="253"/>
        <v>228.62525783795391</v>
      </c>
      <c r="AF80" s="65">
        <f t="shared" si="221"/>
        <v>159.5306699430385</v>
      </c>
      <c r="AG80" s="65"/>
      <c r="AH80" s="65">
        <v>18.5</v>
      </c>
      <c r="AI80" s="65"/>
      <c r="AJ80" s="65">
        <v>5</v>
      </c>
      <c r="AK80" s="65">
        <f t="shared" si="178"/>
        <v>411.38684210526316</v>
      </c>
      <c r="AL80" s="65"/>
      <c r="AM80" s="64">
        <f t="shared" si="222"/>
        <v>823.04276988625566</v>
      </c>
      <c r="AN80" s="66">
        <f t="shared" si="179"/>
        <v>645.10084210526315</v>
      </c>
      <c r="AO80" s="66">
        <v>46.73</v>
      </c>
      <c r="AP80" s="66">
        <f t="shared" si="254"/>
        <v>207.54925263157895</v>
      </c>
      <c r="AQ80" s="67">
        <f t="shared" si="223"/>
        <v>899.38009473684212</v>
      </c>
      <c r="AR80" s="67">
        <f t="shared" si="224"/>
        <v>1722.4228646230977</v>
      </c>
      <c r="AS80" s="68">
        <f t="shared" si="225"/>
        <v>745.98713537690219</v>
      </c>
      <c r="AT80" s="205">
        <v>4341.03</v>
      </c>
      <c r="AU80" s="205">
        <v>11325.83</v>
      </c>
      <c r="AV80" s="205">
        <v>0</v>
      </c>
      <c r="AW80" s="205">
        <v>30</v>
      </c>
      <c r="AX80" s="207">
        <v>0</v>
      </c>
      <c r="AY80" s="207">
        <v>0</v>
      </c>
      <c r="AZ80" s="207">
        <v>0</v>
      </c>
      <c r="BA80" s="207">
        <v>12332.37</v>
      </c>
      <c r="BB80" s="207">
        <v>0</v>
      </c>
      <c r="BC80" s="207">
        <v>0</v>
      </c>
      <c r="BD80" s="209">
        <v>19953.310000000001</v>
      </c>
      <c r="BE80" s="178">
        <f t="shared" si="162"/>
        <v>8075.9200000000019</v>
      </c>
      <c r="BF80" s="208">
        <v>2056</v>
      </c>
      <c r="BG80" s="181" t="s">
        <v>276</v>
      </c>
      <c r="BH80" s="64">
        <f t="shared" si="56"/>
        <v>28029.230000000003</v>
      </c>
      <c r="BI80" s="205">
        <v>361.34</v>
      </c>
      <c r="BJ80" s="205">
        <v>828.46</v>
      </c>
      <c r="BK80" s="205">
        <v>0</v>
      </c>
      <c r="BL80" s="205">
        <v>1.26</v>
      </c>
      <c r="BM80" s="205">
        <v>0</v>
      </c>
      <c r="BN80" s="205">
        <v>0</v>
      </c>
      <c r="BO80" s="205">
        <v>0</v>
      </c>
      <c r="BP80" s="205">
        <v>1350</v>
      </c>
      <c r="BQ80" s="205">
        <v>0</v>
      </c>
      <c r="BR80" s="205">
        <v>0</v>
      </c>
      <c r="BS80" s="64">
        <f t="shared" si="57"/>
        <v>2541.06</v>
      </c>
      <c r="BT80" s="222"/>
      <c r="BU80" s="65"/>
      <c r="BV80" s="65">
        <f t="shared" si="255"/>
        <v>218.84222199620905</v>
      </c>
      <c r="BW80" s="65">
        <f t="shared" si="256"/>
        <v>182.64469961347092</v>
      </c>
      <c r="BX80" s="65"/>
      <c r="BY80" s="65">
        <v>18.5</v>
      </c>
      <c r="BZ80" s="65"/>
      <c r="CA80" s="65">
        <v>5</v>
      </c>
      <c r="CB80" s="65">
        <f t="shared" si="180"/>
        <v>391.015625</v>
      </c>
      <c r="CC80" s="65"/>
      <c r="CD80" s="64">
        <f t="shared" si="226"/>
        <v>816.00254660967994</v>
      </c>
      <c r="CE80" s="66">
        <f t="shared" si="257"/>
        <v>665.21208333333334</v>
      </c>
      <c r="CF80" s="66"/>
      <c r="CG80" s="66">
        <f t="shared" si="258"/>
        <v>199.563625</v>
      </c>
      <c r="CH80" s="67">
        <f t="shared" si="324"/>
        <v>864.77570833333334</v>
      </c>
      <c r="CI80" s="67">
        <f t="shared" si="227"/>
        <v>1680.7782549430133</v>
      </c>
      <c r="CJ80" s="68">
        <f t="shared" si="228"/>
        <v>860.28174505698667</v>
      </c>
      <c r="CK80" s="209">
        <v>5429.79</v>
      </c>
      <c r="CL80" s="209">
        <v>13504.59</v>
      </c>
      <c r="CM80" s="209">
        <v>0</v>
      </c>
      <c r="CN80" s="209">
        <v>35</v>
      </c>
      <c r="CO80" s="209">
        <v>0</v>
      </c>
      <c r="CP80" s="209">
        <v>0</v>
      </c>
      <c r="CQ80" s="209">
        <v>0</v>
      </c>
      <c r="CR80" s="209">
        <v>13916.7</v>
      </c>
      <c r="CS80" s="209">
        <v>0</v>
      </c>
      <c r="CT80" s="207">
        <v>0</v>
      </c>
      <c r="CU80" s="209">
        <v>23504.06</v>
      </c>
      <c r="CV80" s="178">
        <f t="shared" si="181"/>
        <v>9382.02</v>
      </c>
      <c r="CW80" s="210">
        <v>2445</v>
      </c>
      <c r="CX80" s="181" t="s">
        <v>276</v>
      </c>
      <c r="CY80" s="64">
        <f t="shared" si="182"/>
        <v>32886.080000000002</v>
      </c>
      <c r="CZ80" s="209">
        <v>451.97</v>
      </c>
      <c r="DA80" s="209">
        <v>987.84</v>
      </c>
      <c r="DB80" s="209">
        <v>0</v>
      </c>
      <c r="DC80" s="209">
        <v>1.47</v>
      </c>
      <c r="DD80" s="209">
        <v>0</v>
      </c>
      <c r="DE80" s="209">
        <v>0</v>
      </c>
      <c r="DF80" s="209">
        <v>0</v>
      </c>
      <c r="DG80" s="209">
        <v>1350</v>
      </c>
      <c r="DH80" s="209">
        <v>0</v>
      </c>
      <c r="DI80" s="209">
        <v>0</v>
      </c>
      <c r="DJ80" s="211">
        <f t="shared" si="215"/>
        <v>2791.2799999999997</v>
      </c>
      <c r="DK80" s="65"/>
      <c r="DL80" s="65">
        <v>295.02999999999997</v>
      </c>
      <c r="DM80" s="65">
        <f t="shared" si="259"/>
        <v>255.52198093935326</v>
      </c>
      <c r="DN80" s="65">
        <f t="shared" si="260"/>
        <v>266.88427477752714</v>
      </c>
      <c r="DO80" s="65"/>
      <c r="DP80" s="65">
        <v>18.5</v>
      </c>
      <c r="DQ80" s="65"/>
      <c r="DR80" s="65">
        <v>5</v>
      </c>
      <c r="DS80" s="65">
        <f t="shared" si="216"/>
        <v>428.469696969697</v>
      </c>
      <c r="DT80" s="65"/>
      <c r="DU80" s="64">
        <f t="shared" si="229"/>
        <v>1269.4059526865774</v>
      </c>
      <c r="DV80" s="66">
        <f t="shared" si="307"/>
        <v>596.35070707070713</v>
      </c>
      <c r="DW80" s="66"/>
      <c r="DX80" s="66">
        <f t="shared" si="261"/>
        <v>178.90521212121214</v>
      </c>
      <c r="DY80" s="67">
        <f t="shared" si="230"/>
        <v>775.25591919191925</v>
      </c>
      <c r="DZ80" s="67">
        <f t="shared" si="231"/>
        <v>2044.6618718784966</v>
      </c>
      <c r="EA80" s="68">
        <f t="shared" si="183"/>
        <v>746.6181281215031</v>
      </c>
      <c r="EB80" s="209">
        <v>4476.28</v>
      </c>
      <c r="EC80" s="209">
        <v>13875.45</v>
      </c>
      <c r="ED80" s="209">
        <v>0</v>
      </c>
      <c r="EE80" s="209">
        <v>20</v>
      </c>
      <c r="EF80" s="209">
        <v>0</v>
      </c>
      <c r="EG80" s="209">
        <v>0</v>
      </c>
      <c r="EH80" s="209">
        <v>0</v>
      </c>
      <c r="EI80" s="209">
        <v>13282.54</v>
      </c>
      <c r="EJ80" s="209">
        <v>0</v>
      </c>
      <c r="EK80" s="209">
        <v>0</v>
      </c>
      <c r="EL80" s="209">
        <v>23412.92</v>
      </c>
      <c r="EM80" s="178">
        <f t="shared" si="184"/>
        <v>8241.3500000000022</v>
      </c>
      <c r="EN80" s="210">
        <v>2428</v>
      </c>
      <c r="EO80" s="181" t="s">
        <v>276</v>
      </c>
      <c r="EP80" s="212">
        <f t="shared" si="262"/>
        <v>31654.27</v>
      </c>
      <c r="EQ80" s="209">
        <v>372.6</v>
      </c>
      <c r="ER80" s="209">
        <v>1014.96</v>
      </c>
      <c r="ES80" s="209">
        <v>0</v>
      </c>
      <c r="ET80" s="209">
        <v>0.84</v>
      </c>
      <c r="EU80" s="209">
        <v>0</v>
      </c>
      <c r="EV80" s="209">
        <v>0</v>
      </c>
      <c r="EW80" s="209">
        <v>0</v>
      </c>
      <c r="EX80" s="209">
        <v>1350</v>
      </c>
      <c r="EY80" s="209">
        <v>0</v>
      </c>
      <c r="EZ80" s="209">
        <v>0</v>
      </c>
      <c r="FA80" s="64">
        <f t="shared" si="185"/>
        <v>2738.3999999999996</v>
      </c>
      <c r="FB80" s="222"/>
      <c r="FC80" s="65"/>
      <c r="FD80" s="65">
        <f t="shared" si="263"/>
        <v>261.33620420751322</v>
      </c>
      <c r="FE80" s="65">
        <f t="shared" si="264"/>
        <v>214.07930708224498</v>
      </c>
      <c r="FF80" s="65"/>
      <c r="FG80" s="65">
        <v>18.5</v>
      </c>
      <c r="FH80" s="65">
        <f t="shared" si="265"/>
        <v>140.93333333333334</v>
      </c>
      <c r="FI80" s="65">
        <v>5</v>
      </c>
      <c r="FJ80" s="65">
        <f t="shared" si="308"/>
        <v>424.68019607843132</v>
      </c>
      <c r="FK80" s="65"/>
      <c r="FL80" s="64">
        <f t="shared" si="232"/>
        <v>1064.5290407015227</v>
      </c>
      <c r="FM80" s="66">
        <f t="shared" si="309"/>
        <v>664.41901960784321</v>
      </c>
      <c r="FN80" s="66"/>
      <c r="FO80" s="66">
        <f t="shared" si="266"/>
        <v>199.32570588235296</v>
      </c>
      <c r="FP80" s="67">
        <f t="shared" si="325"/>
        <v>863.74472549019617</v>
      </c>
      <c r="FQ80" s="67">
        <f t="shared" si="187"/>
        <v>1928.273766191719</v>
      </c>
      <c r="FR80" s="68">
        <f t="shared" si="188"/>
        <v>810.12623380828063</v>
      </c>
      <c r="FS80" s="209">
        <v>4930.17</v>
      </c>
      <c r="FT80" s="209">
        <v>13763.09</v>
      </c>
      <c r="FU80" s="209">
        <v>0</v>
      </c>
      <c r="FV80" s="209">
        <v>55</v>
      </c>
      <c r="FW80" s="209">
        <v>0</v>
      </c>
      <c r="FX80" s="209">
        <v>0</v>
      </c>
      <c r="FY80" s="209">
        <v>0</v>
      </c>
      <c r="FZ80" s="209">
        <v>15270.89</v>
      </c>
      <c r="GA80" s="209">
        <v>0</v>
      </c>
      <c r="GB80" s="209">
        <v>0</v>
      </c>
      <c r="GC80" s="209">
        <v>26302.71</v>
      </c>
      <c r="GD80" s="178">
        <f t="shared" si="189"/>
        <v>7716.4400000000023</v>
      </c>
      <c r="GE80" s="210">
        <v>2490</v>
      </c>
      <c r="GF80" s="181" t="s">
        <v>276</v>
      </c>
      <c r="GG80" s="64">
        <f t="shared" si="190"/>
        <v>34019.15</v>
      </c>
      <c r="GH80" s="209">
        <v>410.39</v>
      </c>
      <c r="GI80" s="209">
        <v>1006.74</v>
      </c>
      <c r="GJ80" s="209">
        <v>0</v>
      </c>
      <c r="GK80" s="209">
        <v>2.31</v>
      </c>
      <c r="GL80" s="209">
        <v>0</v>
      </c>
      <c r="GM80" s="209">
        <v>0</v>
      </c>
      <c r="GN80" s="209">
        <v>0</v>
      </c>
      <c r="GO80" s="209">
        <v>1550</v>
      </c>
      <c r="GP80" s="209">
        <v>0</v>
      </c>
      <c r="GQ80" s="209">
        <v>0</v>
      </c>
      <c r="GR80" s="211">
        <f t="shared" si="267"/>
        <v>2969.44</v>
      </c>
      <c r="GS80" s="222"/>
      <c r="GT80" s="257">
        <v>225.67</v>
      </c>
      <c r="GU80" s="65">
        <f t="shared" si="268"/>
        <v>291.46676321997251</v>
      </c>
      <c r="GV80" s="65">
        <f t="shared" si="269"/>
        <v>227.41973817487451</v>
      </c>
      <c r="GW80" s="65"/>
      <c r="GX80" s="65">
        <v>18.5</v>
      </c>
      <c r="GY80" s="65">
        <f t="shared" si="270"/>
        <v>184.90588235294118</v>
      </c>
      <c r="GZ80" s="65">
        <v>5</v>
      </c>
      <c r="HA80" s="65">
        <f t="shared" si="310"/>
        <v>358.47794117647061</v>
      </c>
      <c r="HB80" s="65"/>
      <c r="HC80" s="64">
        <f t="shared" si="191"/>
        <v>1311.4403249242587</v>
      </c>
      <c r="HD80" s="66">
        <f t="shared" si="311"/>
        <v>866.92019607843133</v>
      </c>
      <c r="HE80" s="66"/>
      <c r="HF80" s="66">
        <f t="shared" si="271"/>
        <v>260.07605882352937</v>
      </c>
      <c r="HG80" s="67">
        <f t="shared" si="233"/>
        <v>1126.9962549019606</v>
      </c>
      <c r="HH80" s="67">
        <f t="shared" si="234"/>
        <v>2438.4365798262193</v>
      </c>
      <c r="HI80" s="68">
        <f t="shared" si="192"/>
        <v>531.0034201737808</v>
      </c>
      <c r="HJ80" s="205">
        <v>7353.42</v>
      </c>
      <c r="HK80" s="205">
        <v>15650.27</v>
      </c>
      <c r="HL80" s="205">
        <v>0</v>
      </c>
      <c r="HM80" s="205">
        <v>30</v>
      </c>
      <c r="HN80" s="205">
        <v>0</v>
      </c>
      <c r="HO80" s="205">
        <v>0</v>
      </c>
      <c r="HP80" s="205">
        <v>0</v>
      </c>
      <c r="HQ80" s="205">
        <v>14472.58</v>
      </c>
      <c r="HR80" s="205">
        <v>0</v>
      </c>
      <c r="HS80" s="205">
        <v>0</v>
      </c>
      <c r="HT80" s="205">
        <v>27954.57</v>
      </c>
      <c r="HU80" s="178">
        <f t="shared" si="193"/>
        <v>9551.7000000000044</v>
      </c>
      <c r="HV80" s="206">
        <v>2657</v>
      </c>
      <c r="HW80" s="181" t="s">
        <v>276</v>
      </c>
      <c r="HX80" s="64">
        <f t="shared" si="194"/>
        <v>37506.270000000004</v>
      </c>
      <c r="HY80" s="205">
        <v>612.1</v>
      </c>
      <c r="HZ80" s="205">
        <v>1144.79</v>
      </c>
      <c r="IA80" s="205">
        <v>0</v>
      </c>
      <c r="IB80" s="205">
        <v>1.26</v>
      </c>
      <c r="IC80" s="205">
        <v>0</v>
      </c>
      <c r="ID80" s="205">
        <v>0</v>
      </c>
      <c r="IE80" s="205">
        <v>0</v>
      </c>
      <c r="IF80" s="205">
        <v>1550</v>
      </c>
      <c r="IG80" s="205">
        <v>0</v>
      </c>
      <c r="IH80" s="205">
        <v>0</v>
      </c>
      <c r="II80" s="214">
        <v>3308.15</v>
      </c>
      <c r="IJ80" s="222"/>
      <c r="IK80" s="246">
        <v>220.33</v>
      </c>
      <c r="IL80" s="65">
        <f t="shared" si="272"/>
        <v>309.66554243338544</v>
      </c>
      <c r="IM80" s="65">
        <f t="shared" si="273"/>
        <v>289.49023879861846</v>
      </c>
      <c r="IN80" s="65"/>
      <c r="IO80" s="65">
        <v>18.5</v>
      </c>
      <c r="IP80" s="65">
        <f t="shared" si="274"/>
        <v>232.05714285714285</v>
      </c>
      <c r="IQ80" s="65">
        <v>5</v>
      </c>
      <c r="IR80" s="65">
        <f t="shared" si="312"/>
        <v>445.62857142857143</v>
      </c>
      <c r="IS80" s="65"/>
      <c r="IT80" s="64">
        <f t="shared" si="195"/>
        <v>1520.6714955177183</v>
      </c>
      <c r="IU80" s="66">
        <f t="shared" si="313"/>
        <v>538.79476190476191</v>
      </c>
      <c r="IV80" s="66"/>
      <c r="IW80" s="66">
        <f t="shared" si="275"/>
        <v>161.63842857142856</v>
      </c>
      <c r="IX80" s="67">
        <f t="shared" si="196"/>
        <v>700.43319047619048</v>
      </c>
      <c r="IY80" s="67">
        <f t="shared" si="235"/>
        <v>2221.1046859939088</v>
      </c>
      <c r="IZ80" s="68">
        <f t="shared" si="197"/>
        <v>1087.0453140060913</v>
      </c>
      <c r="JA80" s="209">
        <v>6229.83</v>
      </c>
      <c r="JB80" s="209">
        <v>13497.14</v>
      </c>
      <c r="JC80" s="209">
        <v>0</v>
      </c>
      <c r="JD80" s="209">
        <v>60</v>
      </c>
      <c r="JE80" s="209">
        <v>0</v>
      </c>
      <c r="JF80" s="209">
        <v>0</v>
      </c>
      <c r="JG80" s="209">
        <v>0</v>
      </c>
      <c r="JH80" s="209">
        <v>12683.13</v>
      </c>
      <c r="JI80" s="209">
        <v>0</v>
      </c>
      <c r="JJ80" s="209">
        <v>0</v>
      </c>
      <c r="JK80" s="209">
        <v>25357.43</v>
      </c>
      <c r="JL80" s="178">
        <f t="shared" si="198"/>
        <v>7112.6699999999983</v>
      </c>
      <c r="JM80" s="210">
        <v>2378</v>
      </c>
      <c r="JN80" s="181" t="s">
        <v>276</v>
      </c>
      <c r="JO80" s="64">
        <f t="shared" si="199"/>
        <v>32470.1</v>
      </c>
      <c r="JP80" s="209">
        <v>518.58000000000004</v>
      </c>
      <c r="JQ80" s="209">
        <v>987.29</v>
      </c>
      <c r="JR80" s="209">
        <v>0</v>
      </c>
      <c r="JS80" s="209">
        <v>2.52</v>
      </c>
      <c r="JT80" s="209">
        <v>0</v>
      </c>
      <c r="JU80" s="209">
        <v>0</v>
      </c>
      <c r="JV80" s="209">
        <v>0</v>
      </c>
      <c r="JW80" s="209">
        <v>1550</v>
      </c>
      <c r="JX80" s="209">
        <v>0</v>
      </c>
      <c r="JY80" s="209">
        <v>0</v>
      </c>
      <c r="JZ80" s="211">
        <v>3058.39</v>
      </c>
      <c r="KA80" s="222"/>
      <c r="KB80" s="262"/>
      <c r="KC80" s="65">
        <f t="shared" si="276"/>
        <v>511.47680175342032</v>
      </c>
      <c r="KD80" s="65">
        <f t="shared" si="277"/>
        <v>239.49475805597933</v>
      </c>
      <c r="KE80" s="65"/>
      <c r="KF80" s="65">
        <v>18.5</v>
      </c>
      <c r="KG80" s="65"/>
      <c r="KH80" s="65">
        <v>5</v>
      </c>
      <c r="KI80" s="65">
        <f t="shared" si="314"/>
        <v>543.39953271028037</v>
      </c>
      <c r="KJ80" s="65"/>
      <c r="KK80" s="64">
        <f t="shared" si="200"/>
        <v>1317.8710925196801</v>
      </c>
      <c r="KL80" s="66">
        <f t="shared" si="315"/>
        <v>497.32093457943921</v>
      </c>
      <c r="KM80" s="66"/>
      <c r="KN80" s="66">
        <f t="shared" si="278"/>
        <v>149.19628037383177</v>
      </c>
      <c r="KO80" s="67">
        <f t="shared" si="236"/>
        <v>646.51721495327092</v>
      </c>
      <c r="KP80" s="67">
        <f t="shared" si="237"/>
        <v>1964.3883074729511</v>
      </c>
      <c r="KQ80" s="68">
        <f t="shared" si="201"/>
        <v>1094.0016925270488</v>
      </c>
      <c r="KR80" s="209">
        <v>7805.68</v>
      </c>
      <c r="KS80" s="209">
        <v>13391.59</v>
      </c>
      <c r="KT80" s="209">
        <v>0</v>
      </c>
      <c r="KU80" s="209">
        <v>5</v>
      </c>
      <c r="KV80" s="209">
        <v>0</v>
      </c>
      <c r="KW80" s="209">
        <v>0</v>
      </c>
      <c r="KX80" s="209">
        <v>0</v>
      </c>
      <c r="KY80" s="209">
        <v>11870.39</v>
      </c>
      <c r="KZ80" s="209">
        <v>0</v>
      </c>
      <c r="LA80" s="209">
        <v>0</v>
      </c>
      <c r="LB80" s="209">
        <v>25336.29</v>
      </c>
      <c r="LC80" s="178">
        <f t="shared" si="202"/>
        <v>7736.3700000000026</v>
      </c>
      <c r="LD80" s="210">
        <v>2211</v>
      </c>
      <c r="LE80" s="181" t="s">
        <v>276</v>
      </c>
      <c r="LF80" s="64">
        <f t="shared" si="203"/>
        <v>33072.660000000003</v>
      </c>
      <c r="LG80" s="209">
        <v>649.76</v>
      </c>
      <c r="LH80" s="209">
        <v>979.57</v>
      </c>
      <c r="LI80" s="209">
        <v>0</v>
      </c>
      <c r="LJ80" s="209">
        <v>0.21</v>
      </c>
      <c r="LK80" s="209">
        <v>0</v>
      </c>
      <c r="LL80" s="209">
        <v>0</v>
      </c>
      <c r="LM80" s="209">
        <v>0</v>
      </c>
      <c r="LN80" s="209">
        <v>1550</v>
      </c>
      <c r="LO80" s="209">
        <v>0</v>
      </c>
      <c r="LP80" s="209">
        <v>0</v>
      </c>
      <c r="LQ80" s="211">
        <f t="shared" si="279"/>
        <v>3179.54</v>
      </c>
      <c r="LR80" s="228"/>
      <c r="LS80" s="65"/>
      <c r="LT80" s="65">
        <f t="shared" si="280"/>
        <v>258.30671691696108</v>
      </c>
      <c r="LU80" s="65">
        <f t="shared" si="281"/>
        <v>230.32830186927922</v>
      </c>
      <c r="LV80" s="65"/>
      <c r="LW80" s="65">
        <v>18.5</v>
      </c>
      <c r="LX80" s="65"/>
      <c r="LY80" s="65">
        <v>5</v>
      </c>
      <c r="LZ80" s="65">
        <f t="shared" si="316"/>
        <v>508.03738317757012</v>
      </c>
      <c r="MA80" s="65"/>
      <c r="MB80" s="64">
        <f t="shared" si="238"/>
        <v>1020.1724019638104</v>
      </c>
      <c r="MC80" s="66">
        <f t="shared" si="317"/>
        <v>593.54906542056074</v>
      </c>
      <c r="MD80" s="66"/>
      <c r="ME80" s="66">
        <f t="shared" si="282"/>
        <v>178.06471962616823</v>
      </c>
      <c r="MF80" s="67">
        <f t="shared" si="239"/>
        <v>771.61378504672894</v>
      </c>
      <c r="MG80" s="67">
        <f t="shared" si="240"/>
        <v>1791.7861870105394</v>
      </c>
      <c r="MH80" s="68">
        <f t="shared" si="241"/>
        <v>1387.7538129894606</v>
      </c>
      <c r="MI80" s="209">
        <v>4713.13</v>
      </c>
      <c r="MJ80" s="209">
        <v>8850.07</v>
      </c>
      <c r="MK80" s="209">
        <v>0</v>
      </c>
      <c r="ML80" s="209">
        <v>30</v>
      </c>
      <c r="MM80" s="209">
        <v>0</v>
      </c>
      <c r="MN80" s="209">
        <v>0</v>
      </c>
      <c r="MO80" s="209">
        <v>0</v>
      </c>
      <c r="MP80" s="209">
        <v>8500.32</v>
      </c>
      <c r="MQ80" s="209">
        <v>0</v>
      </c>
      <c r="MR80" s="209">
        <v>0</v>
      </c>
      <c r="MS80" s="209">
        <v>16401.310000000001</v>
      </c>
      <c r="MT80" s="178">
        <f t="shared" si="217"/>
        <v>5692.2099999999991</v>
      </c>
      <c r="MU80" s="210">
        <v>1540</v>
      </c>
      <c r="MV80" s="181" t="s">
        <v>276</v>
      </c>
      <c r="MW80" s="64">
        <f t="shared" si="204"/>
        <v>22093.52</v>
      </c>
      <c r="MX80" s="209">
        <v>392.33</v>
      </c>
      <c r="MY80" s="209">
        <v>647.37</v>
      </c>
      <c r="MZ80" s="209">
        <v>0</v>
      </c>
      <c r="NA80" s="209">
        <v>1.26</v>
      </c>
      <c r="NB80" s="209">
        <v>0</v>
      </c>
      <c r="NC80" s="209">
        <v>0</v>
      </c>
      <c r="ND80" s="209">
        <v>0</v>
      </c>
      <c r="NE80" s="209">
        <v>1550</v>
      </c>
      <c r="NF80" s="209">
        <v>0</v>
      </c>
      <c r="NG80" s="209">
        <v>0</v>
      </c>
      <c r="NH80" s="211">
        <f t="shared" si="283"/>
        <v>2590.96</v>
      </c>
      <c r="NI80" s="235"/>
      <c r="NJ80" s="238"/>
      <c r="NK80" s="65">
        <f t="shared" si="284"/>
        <v>0</v>
      </c>
      <c r="NL80" s="65">
        <f t="shared" si="285"/>
        <v>137.48427310168225</v>
      </c>
      <c r="NM80" s="65"/>
      <c r="NN80" s="65">
        <v>18.5</v>
      </c>
      <c r="NO80" s="65"/>
      <c r="NP80" s="65">
        <v>5</v>
      </c>
      <c r="NQ80" s="65">
        <f t="shared" si="318"/>
        <v>469.67889908256882</v>
      </c>
      <c r="NR80" s="65"/>
      <c r="NS80" s="64">
        <f t="shared" si="205"/>
        <v>630.66317218425104</v>
      </c>
      <c r="NT80" s="66">
        <f t="shared" si="286"/>
        <v>723.04816513761466</v>
      </c>
      <c r="NU80" s="66"/>
      <c r="NV80" s="66">
        <f t="shared" si="287"/>
        <v>216.9144495412844</v>
      </c>
      <c r="NW80" s="67">
        <f t="shared" si="242"/>
        <v>939.96261467889906</v>
      </c>
      <c r="NX80" s="67">
        <f t="shared" si="243"/>
        <v>1570.6257868631501</v>
      </c>
      <c r="NY80" s="68">
        <f t="shared" si="206"/>
        <v>1020.3342131368499</v>
      </c>
      <c r="NZ80" s="209">
        <v>5848.07</v>
      </c>
      <c r="OA80" s="209">
        <v>14194.08</v>
      </c>
      <c r="OB80" s="209">
        <v>0</v>
      </c>
      <c r="OC80" s="209">
        <v>55</v>
      </c>
      <c r="OD80" s="209">
        <v>0</v>
      </c>
      <c r="OE80" s="209">
        <v>0</v>
      </c>
      <c r="OF80" s="209">
        <v>0</v>
      </c>
      <c r="OG80" s="209">
        <v>13905.16</v>
      </c>
      <c r="OH80" s="209">
        <v>0</v>
      </c>
      <c r="OI80" s="209">
        <v>0</v>
      </c>
      <c r="OJ80" s="209">
        <v>25472.89</v>
      </c>
      <c r="OK80" s="178">
        <f t="shared" si="288"/>
        <v>8529.4199999999983</v>
      </c>
      <c r="OL80" s="210">
        <v>2408</v>
      </c>
      <c r="OM80" s="181" t="s">
        <v>276</v>
      </c>
      <c r="ON80" s="64">
        <f t="shared" si="207"/>
        <v>34002.31</v>
      </c>
      <c r="OO80" s="209">
        <v>486.8</v>
      </c>
      <c r="OP80" s="209">
        <v>1038.27</v>
      </c>
      <c r="OQ80" s="209">
        <v>0</v>
      </c>
      <c r="OR80" s="209">
        <v>2.31</v>
      </c>
      <c r="OS80" s="209">
        <v>0</v>
      </c>
      <c r="OT80" s="209">
        <v>0</v>
      </c>
      <c r="OU80" s="209">
        <v>0</v>
      </c>
      <c r="OV80" s="209">
        <v>1550</v>
      </c>
      <c r="OW80" s="209">
        <v>0</v>
      </c>
      <c r="OX80" s="209">
        <v>0</v>
      </c>
      <c r="OY80" s="211">
        <v>3077.38</v>
      </c>
      <c r="OZ80" s="235"/>
      <c r="PA80" s="238"/>
      <c r="PB80" s="65">
        <f t="shared" si="289"/>
        <v>550.806944075307</v>
      </c>
      <c r="PC80" s="65">
        <f t="shared" si="290"/>
        <v>250.09115439850132</v>
      </c>
      <c r="PD80" s="65"/>
      <c r="PE80" s="65">
        <v>18.5</v>
      </c>
      <c r="PF80" s="65">
        <f t="shared" si="291"/>
        <v>32.880000000000003</v>
      </c>
      <c r="PG80" s="65">
        <v>5</v>
      </c>
      <c r="PH80" s="65">
        <f t="shared" si="319"/>
        <v>495.2049090909091</v>
      </c>
      <c r="PI80" s="65"/>
      <c r="PJ80" s="64">
        <f t="shared" si="244"/>
        <v>1352.4830075647174</v>
      </c>
      <c r="PK80" s="66">
        <f t="shared" si="320"/>
        <v>643.25572727272731</v>
      </c>
      <c r="PL80" s="66"/>
      <c r="PM80" s="66">
        <f t="shared" si="292"/>
        <v>192.9767181818182</v>
      </c>
      <c r="PN80" s="67">
        <f t="shared" si="245"/>
        <v>836.23244545454554</v>
      </c>
      <c r="PO80" s="67">
        <f t="shared" si="246"/>
        <v>2188.7154530192629</v>
      </c>
      <c r="PP80" s="68">
        <f t="shared" si="247"/>
        <v>888.66454698073721</v>
      </c>
      <c r="PQ80" s="209">
        <v>4823.51</v>
      </c>
      <c r="PR80" s="209">
        <v>12655.47</v>
      </c>
      <c r="PS80" s="209">
        <v>0</v>
      </c>
      <c r="PT80" s="209">
        <v>85</v>
      </c>
      <c r="PU80" s="209">
        <v>0</v>
      </c>
      <c r="PV80" s="209">
        <v>0</v>
      </c>
      <c r="PW80" s="209">
        <v>0</v>
      </c>
      <c r="PX80" s="209">
        <v>12258.75</v>
      </c>
      <c r="PY80" s="209">
        <v>0</v>
      </c>
      <c r="PZ80" s="209">
        <v>0</v>
      </c>
      <c r="QA80" s="209">
        <v>22233.75</v>
      </c>
      <c r="QB80" s="178">
        <f t="shared" si="208"/>
        <v>7588.98</v>
      </c>
      <c r="QC80" s="210">
        <v>2103</v>
      </c>
      <c r="QD80" s="181" t="s">
        <v>276</v>
      </c>
      <c r="QE80" s="64">
        <f t="shared" si="209"/>
        <v>29822.73</v>
      </c>
      <c r="QF80" s="209">
        <v>401.52</v>
      </c>
      <c r="QG80" s="209">
        <v>925.72</v>
      </c>
      <c r="QH80" s="209">
        <v>0</v>
      </c>
      <c r="QI80" s="209">
        <v>3.57</v>
      </c>
      <c r="QJ80" s="209">
        <v>0</v>
      </c>
      <c r="QK80" s="209">
        <v>0</v>
      </c>
      <c r="QL80" s="209">
        <v>0</v>
      </c>
      <c r="QM80" s="209">
        <v>1550</v>
      </c>
      <c r="QN80" s="209">
        <v>0</v>
      </c>
      <c r="QO80" s="209">
        <v>0</v>
      </c>
      <c r="QP80" s="211">
        <f t="shared" si="293"/>
        <v>2880.81</v>
      </c>
      <c r="QQ80" s="226"/>
      <c r="QR80" s="238"/>
      <c r="QS80" s="65">
        <f t="shared" si="294"/>
        <v>261.35786285658349</v>
      </c>
      <c r="QT80" s="65">
        <f t="shared" si="295"/>
        <v>138.47949450339334</v>
      </c>
      <c r="QU80" s="65"/>
      <c r="QV80" s="65">
        <v>18.5</v>
      </c>
      <c r="QW80" s="65">
        <f t="shared" si="296"/>
        <v>18.861818181818183</v>
      </c>
      <c r="QX80" s="65">
        <v>5</v>
      </c>
      <c r="QY80" s="65">
        <f t="shared" si="321"/>
        <v>428.14772727272725</v>
      </c>
      <c r="QZ80" s="65"/>
      <c r="RA80" s="64">
        <f t="shared" si="210"/>
        <v>870.34690281452231</v>
      </c>
      <c r="RB80" s="66">
        <f t="shared" si="297"/>
        <v>619.2640909090909</v>
      </c>
      <c r="RC80" s="66"/>
      <c r="RD80" s="66">
        <f t="shared" si="298"/>
        <v>185.77922727272727</v>
      </c>
      <c r="RE80" s="67">
        <f t="shared" si="248"/>
        <v>805.04331818181822</v>
      </c>
      <c r="RF80" s="67">
        <f t="shared" si="249"/>
        <v>1675.3902209963405</v>
      </c>
      <c r="RG80" s="68">
        <f t="shared" si="250"/>
        <v>1205.4197790036594</v>
      </c>
      <c r="RH80" s="205">
        <v>4376.29</v>
      </c>
      <c r="RI80" s="205">
        <v>10802.9</v>
      </c>
      <c r="RJ80" s="205">
        <v>0</v>
      </c>
      <c r="RK80" s="205">
        <v>50</v>
      </c>
      <c r="RL80" s="205">
        <v>0</v>
      </c>
      <c r="RM80" s="205">
        <v>0</v>
      </c>
      <c r="RN80" s="205">
        <v>0</v>
      </c>
      <c r="RO80" s="205">
        <v>12195.97</v>
      </c>
      <c r="RP80" s="205">
        <v>0</v>
      </c>
      <c r="RQ80" s="205">
        <v>0</v>
      </c>
      <c r="RR80" s="205">
        <v>19712.669999999998</v>
      </c>
      <c r="RS80" s="178">
        <f t="shared" si="211"/>
        <v>7712.489999999998</v>
      </c>
      <c r="RT80" s="206">
        <v>1907</v>
      </c>
      <c r="RU80" s="181" t="s">
        <v>276</v>
      </c>
      <c r="RV80" s="64">
        <f t="shared" si="212"/>
        <v>27425.159999999996</v>
      </c>
      <c r="RW80" s="209">
        <v>364.29</v>
      </c>
      <c r="RX80" s="209">
        <v>790.21</v>
      </c>
      <c r="RY80" s="209">
        <v>0</v>
      </c>
      <c r="RZ80" s="209">
        <v>2.1</v>
      </c>
      <c r="SA80" s="209">
        <v>0</v>
      </c>
      <c r="SB80" s="209">
        <v>0</v>
      </c>
      <c r="SC80" s="209">
        <v>0</v>
      </c>
      <c r="SD80" s="209">
        <v>1550</v>
      </c>
      <c r="SE80" s="209">
        <v>0</v>
      </c>
      <c r="SF80" s="209">
        <v>0</v>
      </c>
      <c r="SG80" s="211">
        <v>2706.6</v>
      </c>
      <c r="SH80" s="226"/>
      <c r="SI80" s="238"/>
      <c r="SJ80" s="65">
        <f t="shared" si="299"/>
        <v>193.71455602463757</v>
      </c>
      <c r="SK80" s="65">
        <f t="shared" si="300"/>
        <v>166.24480516020239</v>
      </c>
      <c r="SL80" s="65"/>
      <c r="SM80" s="65">
        <v>18.5</v>
      </c>
      <c r="SN80" s="65">
        <f t="shared" si="301"/>
        <v>495.92920353982299</v>
      </c>
      <c r="SO80" s="65">
        <v>5</v>
      </c>
      <c r="SP80" s="65">
        <f t="shared" si="322"/>
        <v>428.52876106194691</v>
      </c>
      <c r="SQ80" s="65"/>
      <c r="SR80" s="64">
        <f t="shared" si="326"/>
        <v>1307.9173257866098</v>
      </c>
      <c r="SS80" s="66">
        <f t="shared" si="323"/>
        <v>596.28469026548669</v>
      </c>
      <c r="ST80" s="66"/>
      <c r="SU80" s="66">
        <f t="shared" si="302"/>
        <v>178.885407079646</v>
      </c>
      <c r="SV80" s="67">
        <f t="shared" si="327"/>
        <v>775.17009734513272</v>
      </c>
      <c r="SW80" s="67">
        <f t="shared" si="251"/>
        <v>2083.0874231317425</v>
      </c>
      <c r="SX80" s="68">
        <f t="shared" si="252"/>
        <v>623.51257686825738</v>
      </c>
      <c r="SY80" s="64">
        <f t="shared" si="303"/>
        <v>369958.32</v>
      </c>
      <c r="SZ80" s="211">
        <f t="shared" si="304"/>
        <v>34310.42</v>
      </c>
      <c r="TA80" s="67">
        <f t="shared" si="305"/>
        <v>23309.671401950443</v>
      </c>
      <c r="TB80" s="68">
        <f t="shared" si="306"/>
        <v>11000.748598049555</v>
      </c>
      <c r="TC80" s="264"/>
      <c r="TD80" s="265"/>
      <c r="TE80" s="265"/>
    </row>
    <row r="81" spans="1:525" ht="30">
      <c r="A81" s="173" t="s">
        <v>216</v>
      </c>
      <c r="B81" s="175" t="s">
        <v>217</v>
      </c>
      <c r="C81" s="181" t="s">
        <v>277</v>
      </c>
      <c r="D81" s="176">
        <v>5358.63</v>
      </c>
      <c r="E81" s="176">
        <v>0</v>
      </c>
      <c r="F81" s="176">
        <v>0</v>
      </c>
      <c r="G81" s="176">
        <v>0</v>
      </c>
      <c r="H81" s="176">
        <v>0</v>
      </c>
      <c r="I81" s="176">
        <v>0</v>
      </c>
      <c r="J81" s="176">
        <v>0</v>
      </c>
      <c r="K81" s="176">
        <v>0</v>
      </c>
      <c r="L81" s="176">
        <v>24867.62</v>
      </c>
      <c r="M81" s="176">
        <v>0</v>
      </c>
      <c r="N81" s="178">
        <v>21734.42</v>
      </c>
      <c r="O81" s="178">
        <f t="shared" si="161"/>
        <v>8491.8300000000017</v>
      </c>
      <c r="P81" s="181">
        <v>3735</v>
      </c>
      <c r="Q81" s="64">
        <f t="shared" ref="Q81:Q115" si="328">SUM(D81:M81)</f>
        <v>30226.25</v>
      </c>
      <c r="R81" s="178">
        <v>445.87</v>
      </c>
      <c r="S81" s="178">
        <v>0</v>
      </c>
      <c r="T81" s="178">
        <v>0</v>
      </c>
      <c r="U81" s="178">
        <v>0</v>
      </c>
      <c r="V81" s="178">
        <v>0</v>
      </c>
      <c r="W81" s="178">
        <v>0</v>
      </c>
      <c r="X81" s="178">
        <v>0</v>
      </c>
      <c r="Y81" s="178">
        <v>0</v>
      </c>
      <c r="Z81" s="178">
        <v>1400</v>
      </c>
      <c r="AA81" s="178">
        <v>0</v>
      </c>
      <c r="AB81" s="64">
        <f t="shared" si="50"/>
        <v>1845.87</v>
      </c>
      <c r="AC81" s="222">
        <v>136.29</v>
      </c>
      <c r="AD81" s="219">
        <v>282.89</v>
      </c>
      <c r="AE81" s="65">
        <f t="shared" si="253"/>
        <v>236.31395689779902</v>
      </c>
      <c r="AF81" s="65">
        <f t="shared" si="221"/>
        <v>227.69835953562901</v>
      </c>
      <c r="AG81" s="65"/>
      <c r="AH81" s="65">
        <v>18.5</v>
      </c>
      <c r="AI81" s="65"/>
      <c r="AJ81" s="65">
        <v>5</v>
      </c>
      <c r="AK81" s="65">
        <f t="shared" si="178"/>
        <v>411.38684210526316</v>
      </c>
      <c r="AL81" s="65"/>
      <c r="AM81" s="64">
        <f t="shared" si="222"/>
        <v>1318.0791585386912</v>
      </c>
      <c r="AN81" s="66">
        <f t="shared" si="179"/>
        <v>645.10084210526315</v>
      </c>
      <c r="AO81" s="66">
        <v>46.73</v>
      </c>
      <c r="AP81" s="66">
        <f t="shared" si="254"/>
        <v>207.54925263157895</v>
      </c>
      <c r="AQ81" s="67">
        <f t="shared" si="223"/>
        <v>899.38009473684212</v>
      </c>
      <c r="AR81" s="67">
        <f t="shared" si="224"/>
        <v>2217.4592532755332</v>
      </c>
      <c r="AS81" s="68">
        <f t="shared" si="225"/>
        <v>-371.58925327553334</v>
      </c>
      <c r="AT81" s="205">
        <v>6304.74</v>
      </c>
      <c r="AU81" s="205">
        <v>0</v>
      </c>
      <c r="AV81" s="205">
        <v>0</v>
      </c>
      <c r="AW81" s="205">
        <v>0</v>
      </c>
      <c r="AX81" s="207">
        <v>0</v>
      </c>
      <c r="AY81" s="207">
        <v>0</v>
      </c>
      <c r="AZ81" s="207">
        <v>0</v>
      </c>
      <c r="BA81" s="207">
        <v>0</v>
      </c>
      <c r="BB81" s="207">
        <v>25562.41</v>
      </c>
      <c r="BC81" s="207">
        <v>0</v>
      </c>
      <c r="BD81" s="209">
        <v>22450.2</v>
      </c>
      <c r="BE81" s="178">
        <f t="shared" si="162"/>
        <v>9416.9500000000007</v>
      </c>
      <c r="BF81" s="208">
        <v>3802</v>
      </c>
      <c r="BG81" s="181" t="s">
        <v>277</v>
      </c>
      <c r="BH81" s="64">
        <f t="shared" si="56"/>
        <v>31867.15</v>
      </c>
      <c r="BI81" s="205">
        <v>524.61</v>
      </c>
      <c r="BJ81" s="205">
        <v>0</v>
      </c>
      <c r="BK81" s="205">
        <v>0</v>
      </c>
      <c r="BL81" s="205">
        <v>0</v>
      </c>
      <c r="BM81" s="205">
        <v>0</v>
      </c>
      <c r="BN81" s="205">
        <v>0</v>
      </c>
      <c r="BO81" s="205">
        <v>0</v>
      </c>
      <c r="BP81" s="205">
        <v>0</v>
      </c>
      <c r="BQ81" s="205">
        <v>1400</v>
      </c>
      <c r="BR81" s="205">
        <v>0</v>
      </c>
      <c r="BS81" s="64">
        <f t="shared" si="57"/>
        <v>1924.6100000000001</v>
      </c>
      <c r="BT81" s="222">
        <v>136.29</v>
      </c>
      <c r="BU81" s="256">
        <v>171.12</v>
      </c>
      <c r="BV81" s="65">
        <f t="shared" si="255"/>
        <v>246.22740047938373</v>
      </c>
      <c r="BW81" s="65">
        <f t="shared" si="256"/>
        <v>212.97338309753869</v>
      </c>
      <c r="BX81" s="65"/>
      <c r="BY81" s="65">
        <v>18.5</v>
      </c>
      <c r="BZ81" s="65"/>
      <c r="CA81" s="65">
        <v>5</v>
      </c>
      <c r="CB81" s="65">
        <f t="shared" si="180"/>
        <v>391.015625</v>
      </c>
      <c r="CC81" s="65"/>
      <c r="CD81" s="64">
        <f t="shared" si="226"/>
        <v>1181.1264085769224</v>
      </c>
      <c r="CE81" s="66">
        <f t="shared" si="257"/>
        <v>665.21208333333334</v>
      </c>
      <c r="CF81" s="66"/>
      <c r="CG81" s="66">
        <f t="shared" si="258"/>
        <v>199.563625</v>
      </c>
      <c r="CH81" s="67">
        <f t="shared" si="324"/>
        <v>864.77570833333334</v>
      </c>
      <c r="CI81" s="67">
        <f t="shared" si="227"/>
        <v>2045.9021169102557</v>
      </c>
      <c r="CJ81" s="68">
        <f t="shared" si="228"/>
        <v>-121.29211691025557</v>
      </c>
      <c r="CK81" s="209">
        <v>7323.95</v>
      </c>
      <c r="CL81" s="209">
        <v>0</v>
      </c>
      <c r="CM81" s="209">
        <v>0</v>
      </c>
      <c r="CN81" s="209">
        <v>0</v>
      </c>
      <c r="CO81" s="209">
        <v>0</v>
      </c>
      <c r="CP81" s="209">
        <v>0</v>
      </c>
      <c r="CQ81" s="209">
        <v>0</v>
      </c>
      <c r="CR81" s="209">
        <v>0</v>
      </c>
      <c r="CS81" s="209">
        <v>30299.15</v>
      </c>
      <c r="CT81" s="207">
        <v>0</v>
      </c>
      <c r="CU81" s="209">
        <v>26973.59</v>
      </c>
      <c r="CV81" s="178">
        <f t="shared" si="181"/>
        <v>10649.509999999998</v>
      </c>
      <c r="CW81" s="210">
        <v>4453</v>
      </c>
      <c r="CX81" s="181" t="s">
        <v>277</v>
      </c>
      <c r="CY81" s="64">
        <f t="shared" si="182"/>
        <v>37623.1</v>
      </c>
      <c r="CZ81" s="209">
        <v>609.41999999999996</v>
      </c>
      <c r="DA81" s="209">
        <v>0</v>
      </c>
      <c r="DB81" s="209">
        <v>0</v>
      </c>
      <c r="DC81" s="209">
        <v>0</v>
      </c>
      <c r="DD81" s="209">
        <v>0</v>
      </c>
      <c r="DE81" s="209">
        <v>0</v>
      </c>
      <c r="DF81" s="209">
        <v>0</v>
      </c>
      <c r="DG81" s="209">
        <v>0</v>
      </c>
      <c r="DH81" s="209">
        <v>1400</v>
      </c>
      <c r="DI81" s="209">
        <v>0</v>
      </c>
      <c r="DJ81" s="211">
        <f t="shared" si="215"/>
        <v>2009.42</v>
      </c>
      <c r="DK81" s="65">
        <v>136.29</v>
      </c>
      <c r="DL81" s="65">
        <v>234.29</v>
      </c>
      <c r="DM81" s="65">
        <f t="shared" si="259"/>
        <v>293.24062097552206</v>
      </c>
      <c r="DN81" s="65">
        <f t="shared" si="260"/>
        <v>302.93974571425156</v>
      </c>
      <c r="DO81" s="65"/>
      <c r="DP81" s="65">
        <v>18.5</v>
      </c>
      <c r="DQ81" s="65"/>
      <c r="DR81" s="65">
        <v>5</v>
      </c>
      <c r="DS81" s="65">
        <f t="shared" si="216"/>
        <v>428.469696969697</v>
      </c>
      <c r="DT81" s="65"/>
      <c r="DU81" s="64">
        <f t="shared" si="229"/>
        <v>1418.7300636594705</v>
      </c>
      <c r="DV81" s="66">
        <f t="shared" si="307"/>
        <v>596.35070707070713</v>
      </c>
      <c r="DW81" s="66"/>
      <c r="DX81" s="66">
        <f t="shared" si="261"/>
        <v>178.90521212121214</v>
      </c>
      <c r="DY81" s="67">
        <f t="shared" si="230"/>
        <v>775.25591919191925</v>
      </c>
      <c r="DZ81" s="67">
        <f t="shared" si="231"/>
        <v>2193.98598285139</v>
      </c>
      <c r="EA81" s="68">
        <f t="shared" si="183"/>
        <v>-184.56598285138989</v>
      </c>
      <c r="EB81" s="209">
        <v>7718.03</v>
      </c>
      <c r="EC81" s="209">
        <v>0</v>
      </c>
      <c r="ED81" s="209">
        <v>0</v>
      </c>
      <c r="EE81" s="209">
        <v>0</v>
      </c>
      <c r="EF81" s="209">
        <v>0</v>
      </c>
      <c r="EG81" s="209">
        <v>0</v>
      </c>
      <c r="EH81" s="209">
        <v>0</v>
      </c>
      <c r="EI81" s="209">
        <v>0</v>
      </c>
      <c r="EJ81" s="209">
        <v>25803.63</v>
      </c>
      <c r="EK81" s="209">
        <v>0</v>
      </c>
      <c r="EL81" s="209">
        <v>22824.02</v>
      </c>
      <c r="EM81" s="178">
        <f t="shared" si="184"/>
        <v>10697.640000000003</v>
      </c>
      <c r="EN81" s="210">
        <v>3961</v>
      </c>
      <c r="EO81" s="181" t="s">
        <v>277</v>
      </c>
      <c r="EP81" s="212">
        <f t="shared" si="262"/>
        <v>33521.660000000003</v>
      </c>
      <c r="EQ81" s="209">
        <v>642.21</v>
      </c>
      <c r="ER81" s="209">
        <v>0</v>
      </c>
      <c r="ES81" s="209">
        <v>0</v>
      </c>
      <c r="ET81" s="209">
        <v>0</v>
      </c>
      <c r="EU81" s="209">
        <v>0</v>
      </c>
      <c r="EV81" s="209">
        <v>0</v>
      </c>
      <c r="EW81" s="209">
        <v>0</v>
      </c>
      <c r="EX81" s="209">
        <v>0</v>
      </c>
      <c r="EY81" s="209">
        <v>1400</v>
      </c>
      <c r="EZ81" s="209">
        <v>0</v>
      </c>
      <c r="FA81" s="64">
        <f t="shared" si="185"/>
        <v>2042.21</v>
      </c>
      <c r="FB81" s="222">
        <v>136.29</v>
      </c>
      <c r="FC81" s="65">
        <v>211.44</v>
      </c>
      <c r="FD81" s="65">
        <f t="shared" si="263"/>
        <v>254.76287244634014</v>
      </c>
      <c r="FE81" s="65">
        <f t="shared" si="264"/>
        <v>277.88449205716387</v>
      </c>
      <c r="FF81" s="65"/>
      <c r="FG81" s="65">
        <v>18.5</v>
      </c>
      <c r="FH81" s="65">
        <f t="shared" si="265"/>
        <v>140.93333333333334</v>
      </c>
      <c r="FI81" s="65">
        <v>5</v>
      </c>
      <c r="FJ81" s="65">
        <f t="shared" si="308"/>
        <v>424.68019607843132</v>
      </c>
      <c r="FK81" s="65"/>
      <c r="FL81" s="64">
        <f t="shared" si="232"/>
        <v>1469.4908939152688</v>
      </c>
      <c r="FM81" s="66">
        <f t="shared" si="309"/>
        <v>664.41901960784321</v>
      </c>
      <c r="FN81" s="66"/>
      <c r="FO81" s="66">
        <f t="shared" si="266"/>
        <v>199.32570588235296</v>
      </c>
      <c r="FP81" s="67">
        <f t="shared" si="325"/>
        <v>863.74472549019617</v>
      </c>
      <c r="FQ81" s="67">
        <f t="shared" si="187"/>
        <v>2333.2356194054651</v>
      </c>
      <c r="FR81" s="68">
        <f t="shared" si="188"/>
        <v>-291.02561940546502</v>
      </c>
      <c r="FS81" s="209">
        <v>7381.66</v>
      </c>
      <c r="FT81" s="209">
        <v>0</v>
      </c>
      <c r="FU81" s="209">
        <v>0</v>
      </c>
      <c r="FV81" s="209">
        <v>0</v>
      </c>
      <c r="FW81" s="209">
        <v>0</v>
      </c>
      <c r="FX81" s="209">
        <v>0</v>
      </c>
      <c r="FY81" s="209">
        <v>0</v>
      </c>
      <c r="FZ81" s="209">
        <v>0</v>
      </c>
      <c r="GA81" s="209">
        <v>25772.02</v>
      </c>
      <c r="GB81" s="209">
        <v>0</v>
      </c>
      <c r="GC81" s="209">
        <v>23158.9</v>
      </c>
      <c r="GD81" s="178">
        <f t="shared" si="189"/>
        <v>9994.7799999999988</v>
      </c>
      <c r="GE81" s="210">
        <v>3888</v>
      </c>
      <c r="GF81" s="181" t="s">
        <v>277</v>
      </c>
      <c r="GG81" s="64">
        <f t="shared" si="190"/>
        <v>33153.68</v>
      </c>
      <c r="GH81" s="209">
        <v>614.27</v>
      </c>
      <c r="GI81" s="209">
        <v>0</v>
      </c>
      <c r="GJ81" s="209">
        <v>0</v>
      </c>
      <c r="GK81" s="209">
        <v>0</v>
      </c>
      <c r="GL81" s="209">
        <v>0</v>
      </c>
      <c r="GM81" s="209">
        <v>0</v>
      </c>
      <c r="GN81" s="209">
        <v>0</v>
      </c>
      <c r="GO81" s="209">
        <v>0</v>
      </c>
      <c r="GP81" s="209">
        <v>1400</v>
      </c>
      <c r="GQ81" s="209">
        <v>0</v>
      </c>
      <c r="GR81" s="211">
        <f t="shared" si="267"/>
        <v>2014.27</v>
      </c>
      <c r="GS81" s="222">
        <v>136.29</v>
      </c>
      <c r="GT81" s="243">
        <v>141.63999999999999</v>
      </c>
      <c r="GU81" s="65">
        <f t="shared" si="268"/>
        <v>256.62943562602567</v>
      </c>
      <c r="GV81" s="65">
        <f t="shared" si="269"/>
        <v>294.56721632196604</v>
      </c>
      <c r="GW81" s="65">
        <v>1279.4567857142858</v>
      </c>
      <c r="GX81" s="65">
        <v>18.5</v>
      </c>
      <c r="GY81" s="65">
        <f t="shared" si="270"/>
        <v>184.90588235294118</v>
      </c>
      <c r="GZ81" s="65">
        <v>5</v>
      </c>
      <c r="HA81" s="65">
        <f t="shared" si="310"/>
        <v>358.47794117647061</v>
      </c>
      <c r="HB81" s="65"/>
      <c r="HC81" s="64">
        <f t="shared" si="191"/>
        <v>2675.4672611916894</v>
      </c>
      <c r="HD81" s="66">
        <f t="shared" si="311"/>
        <v>866.92019607843133</v>
      </c>
      <c r="HE81" s="66"/>
      <c r="HF81" s="66">
        <f t="shared" si="271"/>
        <v>260.07605882352937</v>
      </c>
      <c r="HG81" s="67">
        <f t="shared" si="233"/>
        <v>1126.9962549019606</v>
      </c>
      <c r="HH81" s="67">
        <f t="shared" si="234"/>
        <v>3802.46351609365</v>
      </c>
      <c r="HI81" s="68">
        <f t="shared" si="192"/>
        <v>-1788.19351609365</v>
      </c>
      <c r="HJ81" s="205">
        <v>6607.81</v>
      </c>
      <c r="HK81" s="205">
        <v>0</v>
      </c>
      <c r="HL81" s="205">
        <v>0</v>
      </c>
      <c r="HM81" s="205">
        <v>0</v>
      </c>
      <c r="HN81" s="205">
        <v>0</v>
      </c>
      <c r="HO81" s="205">
        <v>0</v>
      </c>
      <c r="HP81" s="205">
        <v>0</v>
      </c>
      <c r="HQ81" s="205">
        <v>0</v>
      </c>
      <c r="HR81" s="205">
        <v>26875.73</v>
      </c>
      <c r="HS81" s="205">
        <v>0</v>
      </c>
      <c r="HT81" s="205">
        <v>23431.48</v>
      </c>
      <c r="HU81" s="178">
        <f t="shared" si="193"/>
        <v>10052.060000000001</v>
      </c>
      <c r="HV81" s="206">
        <v>4036</v>
      </c>
      <c r="HW81" s="181" t="s">
        <v>277</v>
      </c>
      <c r="HX81" s="64">
        <f t="shared" si="194"/>
        <v>33483.54</v>
      </c>
      <c r="HY81" s="205">
        <v>549.86</v>
      </c>
      <c r="HZ81" s="205">
        <v>0</v>
      </c>
      <c r="IA81" s="205">
        <v>0</v>
      </c>
      <c r="IB81" s="205">
        <v>0</v>
      </c>
      <c r="IC81" s="205">
        <v>0</v>
      </c>
      <c r="ID81" s="205">
        <v>0</v>
      </c>
      <c r="IE81" s="205">
        <v>0</v>
      </c>
      <c r="IF81" s="205">
        <v>0</v>
      </c>
      <c r="IG81" s="205">
        <v>1400</v>
      </c>
      <c r="IH81" s="205">
        <v>0</v>
      </c>
      <c r="II81" s="214">
        <v>1949.86</v>
      </c>
      <c r="IJ81" s="222">
        <v>136.29</v>
      </c>
      <c r="IK81" s="243">
        <v>141.63999999999999</v>
      </c>
      <c r="IL81" s="65">
        <f t="shared" si="272"/>
        <v>259.5612082109302</v>
      </c>
      <c r="IM81" s="65">
        <f t="shared" si="273"/>
        <v>304.65500903692953</v>
      </c>
      <c r="IN81" s="65">
        <v>1279.4567857142858</v>
      </c>
      <c r="IO81" s="65">
        <v>18.5</v>
      </c>
      <c r="IP81" s="65">
        <f t="shared" si="274"/>
        <v>232.05714285714285</v>
      </c>
      <c r="IQ81" s="65">
        <v>5</v>
      </c>
      <c r="IR81" s="65">
        <f t="shared" si="312"/>
        <v>445.62857142857143</v>
      </c>
      <c r="IS81" s="65"/>
      <c r="IT81" s="64">
        <f t="shared" si="195"/>
        <v>2822.7887172478599</v>
      </c>
      <c r="IU81" s="66">
        <f t="shared" si="313"/>
        <v>538.79476190476191</v>
      </c>
      <c r="IV81" s="66"/>
      <c r="IW81" s="66">
        <f t="shared" si="275"/>
        <v>161.63842857142856</v>
      </c>
      <c r="IX81" s="67">
        <f t="shared" si="196"/>
        <v>700.43319047619048</v>
      </c>
      <c r="IY81" s="67">
        <f t="shared" si="235"/>
        <v>3523.2219077240507</v>
      </c>
      <c r="IZ81" s="68">
        <f t="shared" si="197"/>
        <v>-1573.3619077240508</v>
      </c>
      <c r="JA81" s="209">
        <v>9727.19</v>
      </c>
      <c r="JB81" s="209">
        <v>0</v>
      </c>
      <c r="JC81" s="209">
        <v>0</v>
      </c>
      <c r="JD81" s="209">
        <v>0</v>
      </c>
      <c r="JE81" s="209">
        <v>0</v>
      </c>
      <c r="JF81" s="209">
        <v>0</v>
      </c>
      <c r="JG81" s="209">
        <v>0</v>
      </c>
      <c r="JH81" s="209">
        <v>0</v>
      </c>
      <c r="JI81" s="209">
        <v>26518.55</v>
      </c>
      <c r="JJ81" s="209">
        <v>0</v>
      </c>
      <c r="JK81" s="209">
        <v>26686.76</v>
      </c>
      <c r="JL81" s="178">
        <f t="shared" si="198"/>
        <v>9558.98</v>
      </c>
      <c r="JM81" s="210">
        <v>3870</v>
      </c>
      <c r="JN81" s="181" t="s">
        <v>277</v>
      </c>
      <c r="JO81" s="64">
        <f t="shared" si="199"/>
        <v>36245.74</v>
      </c>
      <c r="JP81" s="209">
        <v>809.71</v>
      </c>
      <c r="JQ81" s="209">
        <v>0</v>
      </c>
      <c r="JR81" s="209">
        <v>0</v>
      </c>
      <c r="JS81" s="209">
        <v>0</v>
      </c>
      <c r="JT81" s="209">
        <v>0</v>
      </c>
      <c r="JU81" s="209">
        <v>0</v>
      </c>
      <c r="JV81" s="209">
        <v>0</v>
      </c>
      <c r="JW81" s="209">
        <v>0</v>
      </c>
      <c r="JX81" s="209">
        <v>1400</v>
      </c>
      <c r="JY81" s="209">
        <v>0</v>
      </c>
      <c r="JZ81" s="211">
        <v>2209.71</v>
      </c>
      <c r="KA81" s="222">
        <v>136.29</v>
      </c>
      <c r="KB81" s="262"/>
      <c r="KC81" s="65">
        <f t="shared" si="276"/>
        <v>538.29030205194715</v>
      </c>
      <c r="KD81" s="65">
        <f t="shared" si="277"/>
        <v>321.86585380201052</v>
      </c>
      <c r="KE81" s="65">
        <v>1279.4567857142858</v>
      </c>
      <c r="KF81" s="65">
        <v>18.5</v>
      </c>
      <c r="KG81" s="65"/>
      <c r="KH81" s="65">
        <v>5</v>
      </c>
      <c r="KI81" s="65">
        <f t="shared" si="314"/>
        <v>543.39953271028037</v>
      </c>
      <c r="KJ81" s="65"/>
      <c r="KK81" s="64">
        <f t="shared" si="200"/>
        <v>2842.8024742785237</v>
      </c>
      <c r="KL81" s="66">
        <f t="shared" si="315"/>
        <v>497.32093457943921</v>
      </c>
      <c r="KM81" s="66"/>
      <c r="KN81" s="66">
        <f t="shared" si="278"/>
        <v>149.19628037383177</v>
      </c>
      <c r="KO81" s="67">
        <f t="shared" si="236"/>
        <v>646.51721495327092</v>
      </c>
      <c r="KP81" s="67">
        <f t="shared" si="237"/>
        <v>3489.3196892317947</v>
      </c>
      <c r="KQ81" s="68">
        <f t="shared" si="201"/>
        <v>-1279.6096892317946</v>
      </c>
      <c r="KR81" s="209">
        <v>10194.870000000001</v>
      </c>
      <c r="KS81" s="209">
        <v>0</v>
      </c>
      <c r="KT81" s="209">
        <v>0</v>
      </c>
      <c r="KU81" s="209">
        <v>0</v>
      </c>
      <c r="KV81" s="209">
        <v>0</v>
      </c>
      <c r="KW81" s="209">
        <v>0</v>
      </c>
      <c r="KX81" s="209">
        <v>0</v>
      </c>
      <c r="KY81" s="209">
        <v>0</v>
      </c>
      <c r="KZ81" s="209">
        <v>28598.79</v>
      </c>
      <c r="LA81" s="209">
        <v>0</v>
      </c>
      <c r="LB81" s="209">
        <v>28498.240000000002</v>
      </c>
      <c r="LC81" s="178">
        <f t="shared" si="202"/>
        <v>10295.420000000002</v>
      </c>
      <c r="LD81" s="210">
        <v>3750</v>
      </c>
      <c r="LE81" s="181" t="s">
        <v>277</v>
      </c>
      <c r="LF81" s="64">
        <f t="shared" si="203"/>
        <v>38793.660000000003</v>
      </c>
      <c r="LG81" s="209">
        <v>848.67</v>
      </c>
      <c r="LH81" s="209">
        <v>0</v>
      </c>
      <c r="LI81" s="209">
        <v>0</v>
      </c>
      <c r="LJ81" s="209">
        <v>0</v>
      </c>
      <c r="LK81" s="209">
        <v>0</v>
      </c>
      <c r="LL81" s="209">
        <v>0</v>
      </c>
      <c r="LM81" s="209">
        <v>0</v>
      </c>
      <c r="LN81" s="209">
        <v>0</v>
      </c>
      <c r="LO81" s="209">
        <v>1400</v>
      </c>
      <c r="LP81" s="209">
        <v>0</v>
      </c>
      <c r="LQ81" s="211">
        <f t="shared" si="279"/>
        <v>2248.67</v>
      </c>
      <c r="LR81" s="234">
        <v>136.57</v>
      </c>
      <c r="LS81" s="245">
        <v>173.05</v>
      </c>
      <c r="LT81" s="65">
        <f t="shared" si="280"/>
        <v>290.54320156232882</v>
      </c>
      <c r="LU81" s="65">
        <f t="shared" si="281"/>
        <v>306.51670042035403</v>
      </c>
      <c r="LV81" s="65">
        <v>1279.4567857142858</v>
      </c>
      <c r="LW81" s="65">
        <v>18.5</v>
      </c>
      <c r="LX81" s="65"/>
      <c r="LY81" s="65">
        <v>5</v>
      </c>
      <c r="LZ81" s="65">
        <f t="shared" si="316"/>
        <v>508.03738317757012</v>
      </c>
      <c r="MA81" s="65"/>
      <c r="MB81" s="64">
        <f t="shared" si="238"/>
        <v>2717.6740708745388</v>
      </c>
      <c r="MC81" s="66">
        <f t="shared" si="317"/>
        <v>593.54906542056074</v>
      </c>
      <c r="MD81" s="66"/>
      <c r="ME81" s="66">
        <f t="shared" si="282"/>
        <v>178.06471962616823</v>
      </c>
      <c r="MF81" s="67">
        <f t="shared" si="239"/>
        <v>771.61378504672894</v>
      </c>
      <c r="MG81" s="67">
        <f t="shared" si="240"/>
        <v>3489.2878559212677</v>
      </c>
      <c r="MH81" s="68">
        <f t="shared" si="241"/>
        <v>-1240.6178559212676</v>
      </c>
      <c r="MI81" s="209">
        <v>6481.66</v>
      </c>
      <c r="MJ81" s="209">
        <v>0</v>
      </c>
      <c r="MK81" s="209">
        <v>0</v>
      </c>
      <c r="ML81" s="209">
        <v>0</v>
      </c>
      <c r="MM81" s="209">
        <v>0</v>
      </c>
      <c r="MN81" s="209">
        <v>0</v>
      </c>
      <c r="MO81" s="209">
        <v>0</v>
      </c>
      <c r="MP81" s="209">
        <v>0</v>
      </c>
      <c r="MQ81" s="209">
        <v>24473.87</v>
      </c>
      <c r="MR81" s="209">
        <v>0</v>
      </c>
      <c r="MS81" s="209">
        <v>22874.799999999999</v>
      </c>
      <c r="MT81" s="178">
        <f t="shared" si="217"/>
        <v>8080.73</v>
      </c>
      <c r="MU81" s="210">
        <v>3161</v>
      </c>
      <c r="MV81" s="181" t="s">
        <v>277</v>
      </c>
      <c r="MW81" s="64">
        <f t="shared" si="204"/>
        <v>30955.53</v>
      </c>
      <c r="MX81" s="209">
        <v>539.57000000000005</v>
      </c>
      <c r="MY81" s="209">
        <v>0</v>
      </c>
      <c r="MZ81" s="209">
        <v>0</v>
      </c>
      <c r="NA81" s="209">
        <v>0</v>
      </c>
      <c r="NB81" s="209">
        <v>0</v>
      </c>
      <c r="NC81" s="209">
        <v>0</v>
      </c>
      <c r="ND81" s="209">
        <v>0</v>
      </c>
      <c r="NE81" s="209">
        <v>0</v>
      </c>
      <c r="NF81" s="209">
        <v>1400</v>
      </c>
      <c r="NG81" s="209">
        <v>0</v>
      </c>
      <c r="NH81" s="211">
        <f t="shared" si="283"/>
        <v>1939.5700000000002</v>
      </c>
      <c r="NI81" s="235"/>
      <c r="NJ81" s="238"/>
      <c r="NK81" s="65">
        <f t="shared" si="284"/>
        <v>0</v>
      </c>
      <c r="NL81" s="65">
        <f t="shared" si="285"/>
        <v>195.17433302372137</v>
      </c>
      <c r="NM81" s="65">
        <v>1279.4567857142858</v>
      </c>
      <c r="NN81" s="65">
        <v>18.5</v>
      </c>
      <c r="NO81" s="65"/>
      <c r="NP81" s="65">
        <v>5</v>
      </c>
      <c r="NQ81" s="65">
        <f t="shared" si="318"/>
        <v>469.67889908256882</v>
      </c>
      <c r="NR81" s="65"/>
      <c r="NS81" s="64">
        <f t="shared" si="205"/>
        <v>1967.8100178205759</v>
      </c>
      <c r="NT81" s="66">
        <f t="shared" si="286"/>
        <v>723.04816513761466</v>
      </c>
      <c r="NU81" s="66"/>
      <c r="NV81" s="66">
        <f t="shared" si="287"/>
        <v>216.9144495412844</v>
      </c>
      <c r="NW81" s="67">
        <f t="shared" si="242"/>
        <v>939.96261467889906</v>
      </c>
      <c r="NX81" s="67">
        <f t="shared" si="243"/>
        <v>2907.7726324994751</v>
      </c>
      <c r="NY81" s="68">
        <f t="shared" si="206"/>
        <v>-968.20263249947493</v>
      </c>
      <c r="NZ81" s="209">
        <v>5582.96</v>
      </c>
      <c r="OA81" s="209">
        <v>0</v>
      </c>
      <c r="OB81" s="209">
        <v>0</v>
      </c>
      <c r="OC81" s="209">
        <v>0</v>
      </c>
      <c r="OD81" s="209">
        <v>0</v>
      </c>
      <c r="OE81" s="209">
        <v>0</v>
      </c>
      <c r="OF81" s="209">
        <v>0</v>
      </c>
      <c r="OG81" s="209">
        <v>0</v>
      </c>
      <c r="OH81" s="209">
        <v>25659.1</v>
      </c>
      <c r="OI81" s="209">
        <v>0</v>
      </c>
      <c r="OJ81" s="209">
        <v>22003.09</v>
      </c>
      <c r="OK81" s="178">
        <f t="shared" si="288"/>
        <v>9238.9699999999975</v>
      </c>
      <c r="OL81" s="210">
        <v>3268</v>
      </c>
      <c r="OM81" s="181" t="s">
        <v>277</v>
      </c>
      <c r="ON81" s="64">
        <f t="shared" si="207"/>
        <v>31242.059999999998</v>
      </c>
      <c r="OO81" s="209">
        <v>464.76</v>
      </c>
      <c r="OP81" s="209">
        <v>0</v>
      </c>
      <c r="OQ81" s="209">
        <v>0</v>
      </c>
      <c r="OR81" s="209">
        <v>0</v>
      </c>
      <c r="OS81" s="209">
        <v>0</v>
      </c>
      <c r="OT81" s="209">
        <v>0</v>
      </c>
      <c r="OU81" s="209">
        <v>0</v>
      </c>
      <c r="OV81" s="209">
        <v>0</v>
      </c>
      <c r="OW81" s="209">
        <v>1400</v>
      </c>
      <c r="OX81" s="209">
        <v>0</v>
      </c>
      <c r="OY81" s="211">
        <v>1864.76</v>
      </c>
      <c r="OZ81" s="235"/>
      <c r="PA81" s="238"/>
      <c r="PB81" s="65">
        <f t="shared" si="289"/>
        <v>475.77855371392678</v>
      </c>
      <c r="PC81" s="65">
        <f t="shared" si="290"/>
        <v>270.89587249228219</v>
      </c>
      <c r="PD81" s="65">
        <v>1279.4567857142858</v>
      </c>
      <c r="PE81" s="65">
        <v>18.5</v>
      </c>
      <c r="PF81" s="65">
        <f t="shared" si="291"/>
        <v>32.880000000000003</v>
      </c>
      <c r="PG81" s="65">
        <v>5</v>
      </c>
      <c r="PH81" s="65">
        <f t="shared" si="319"/>
        <v>495.2049090909091</v>
      </c>
      <c r="PI81" s="65"/>
      <c r="PJ81" s="64">
        <f t="shared" si="244"/>
        <v>2577.7161210114041</v>
      </c>
      <c r="PK81" s="66">
        <f t="shared" si="320"/>
        <v>643.25572727272731</v>
      </c>
      <c r="PL81" s="66"/>
      <c r="PM81" s="66">
        <f t="shared" si="292"/>
        <v>192.9767181818182</v>
      </c>
      <c r="PN81" s="67">
        <f t="shared" si="245"/>
        <v>836.23244545454554</v>
      </c>
      <c r="PO81" s="67">
        <f t="shared" si="246"/>
        <v>3413.9485664659496</v>
      </c>
      <c r="PP81" s="68">
        <f t="shared" si="247"/>
        <v>-1549.1885664659496</v>
      </c>
      <c r="PQ81" s="209">
        <v>5057.83</v>
      </c>
      <c r="PR81" s="209">
        <v>0</v>
      </c>
      <c r="PS81" s="209">
        <v>0</v>
      </c>
      <c r="PT81" s="209">
        <v>0</v>
      </c>
      <c r="PU81" s="209">
        <v>0</v>
      </c>
      <c r="PV81" s="209">
        <v>0</v>
      </c>
      <c r="PW81" s="209">
        <v>0</v>
      </c>
      <c r="PX81" s="209">
        <v>0</v>
      </c>
      <c r="PY81" s="209">
        <v>22714.43</v>
      </c>
      <c r="PZ81" s="209">
        <v>0</v>
      </c>
      <c r="QA81" s="209">
        <v>19916.03</v>
      </c>
      <c r="QB81" s="178">
        <f t="shared" si="208"/>
        <v>7856.2300000000032</v>
      </c>
      <c r="QC81" s="210">
        <v>2874</v>
      </c>
      <c r="QD81" s="181" t="s">
        <v>277</v>
      </c>
      <c r="QE81" s="64">
        <f t="shared" si="209"/>
        <v>27772.260000000002</v>
      </c>
      <c r="QF81" s="209">
        <v>421.03</v>
      </c>
      <c r="QG81" s="209">
        <v>0</v>
      </c>
      <c r="QH81" s="209">
        <v>0</v>
      </c>
      <c r="QI81" s="209">
        <v>0</v>
      </c>
      <c r="QJ81" s="209">
        <v>0</v>
      </c>
      <c r="QK81" s="209">
        <v>0</v>
      </c>
      <c r="QL81" s="209">
        <v>0</v>
      </c>
      <c r="QM81" s="209">
        <v>0</v>
      </c>
      <c r="QN81" s="209">
        <v>1400</v>
      </c>
      <c r="QO81" s="209">
        <v>0</v>
      </c>
      <c r="QP81" s="211">
        <f t="shared" si="293"/>
        <v>1821.03</v>
      </c>
      <c r="QQ81" s="226">
        <v>136.29</v>
      </c>
      <c r="QR81" s="238"/>
      <c r="QS81" s="65">
        <f t="shared" si="294"/>
        <v>234.1130505374758</v>
      </c>
      <c r="QT81" s="65">
        <f t="shared" si="295"/>
        <v>143.35612415665798</v>
      </c>
      <c r="QU81" s="65">
        <v>1279.4567857142858</v>
      </c>
      <c r="QV81" s="65">
        <v>18.5</v>
      </c>
      <c r="QW81" s="65">
        <f t="shared" si="296"/>
        <v>18.861818181818183</v>
      </c>
      <c r="QX81" s="65">
        <v>5</v>
      </c>
      <c r="QY81" s="65">
        <f t="shared" si="321"/>
        <v>428.14772727272725</v>
      </c>
      <c r="QZ81" s="65"/>
      <c r="RA81" s="64">
        <f t="shared" si="210"/>
        <v>2263.7255058629648</v>
      </c>
      <c r="RB81" s="66">
        <f t="shared" si="297"/>
        <v>619.2640909090909</v>
      </c>
      <c r="RC81" s="66"/>
      <c r="RD81" s="66">
        <f t="shared" si="298"/>
        <v>185.77922727272727</v>
      </c>
      <c r="RE81" s="67">
        <f t="shared" si="248"/>
        <v>805.04331818181822</v>
      </c>
      <c r="RF81" s="67">
        <f t="shared" si="249"/>
        <v>3068.7688240447833</v>
      </c>
      <c r="RG81" s="68">
        <f t="shared" si="250"/>
        <v>-1247.7388240447833</v>
      </c>
      <c r="RH81" s="205">
        <v>6153.86</v>
      </c>
      <c r="RI81" s="205">
        <v>0</v>
      </c>
      <c r="RJ81" s="205">
        <v>0</v>
      </c>
      <c r="RK81" s="205">
        <v>0</v>
      </c>
      <c r="RL81" s="205">
        <v>0</v>
      </c>
      <c r="RM81" s="205">
        <v>0</v>
      </c>
      <c r="RN81" s="205">
        <v>0</v>
      </c>
      <c r="RO81" s="205">
        <v>0</v>
      </c>
      <c r="RP81" s="205">
        <v>23998.74</v>
      </c>
      <c r="RQ81" s="205">
        <v>0</v>
      </c>
      <c r="RR81" s="205">
        <v>21803.55</v>
      </c>
      <c r="RS81" s="178">
        <f t="shared" si="211"/>
        <v>8349.0500000000029</v>
      </c>
      <c r="RT81" s="206">
        <v>2905</v>
      </c>
      <c r="RU81" s="181" t="s">
        <v>277</v>
      </c>
      <c r="RV81" s="64">
        <f t="shared" si="212"/>
        <v>30152.600000000002</v>
      </c>
      <c r="RW81" s="209">
        <v>512.26</v>
      </c>
      <c r="RX81" s="209">
        <v>0</v>
      </c>
      <c r="RY81" s="209">
        <v>0</v>
      </c>
      <c r="RZ81" s="209">
        <v>0</v>
      </c>
      <c r="SA81" s="209">
        <v>0</v>
      </c>
      <c r="SB81" s="209">
        <v>0</v>
      </c>
      <c r="SC81" s="209">
        <v>0</v>
      </c>
      <c r="SD81" s="209">
        <v>0</v>
      </c>
      <c r="SE81" s="209">
        <v>1400</v>
      </c>
      <c r="SF81" s="209">
        <v>0</v>
      </c>
      <c r="SG81" s="211">
        <v>1912.26</v>
      </c>
      <c r="SH81" s="226">
        <v>136.29</v>
      </c>
      <c r="SI81" s="238"/>
      <c r="SJ81" s="65">
        <f t="shared" si="299"/>
        <v>214.26143734009582</v>
      </c>
      <c r="SK81" s="65">
        <f t="shared" si="300"/>
        <v>179.96602790055979</v>
      </c>
      <c r="SL81" s="65">
        <v>1279.4567857142858</v>
      </c>
      <c r="SM81" s="65">
        <v>18.5</v>
      </c>
      <c r="SN81" s="65">
        <f t="shared" si="301"/>
        <v>495.92920353982299</v>
      </c>
      <c r="SO81" s="65">
        <v>5</v>
      </c>
      <c r="SP81" s="65">
        <f t="shared" si="322"/>
        <v>428.52876106194691</v>
      </c>
      <c r="SQ81" s="65"/>
      <c r="SR81" s="64">
        <f t="shared" si="326"/>
        <v>2757.9322155567115</v>
      </c>
      <c r="SS81" s="66">
        <f t="shared" si="323"/>
        <v>596.28469026548669</v>
      </c>
      <c r="ST81" s="66"/>
      <c r="SU81" s="66">
        <f t="shared" si="302"/>
        <v>178.885407079646</v>
      </c>
      <c r="SV81" s="67">
        <f t="shared" si="327"/>
        <v>775.17009734513272</v>
      </c>
      <c r="SW81" s="67">
        <f t="shared" si="251"/>
        <v>3533.102312901844</v>
      </c>
      <c r="SX81" s="68">
        <f t="shared" si="252"/>
        <v>-1620.842312901844</v>
      </c>
      <c r="SY81" s="64">
        <f t="shared" si="303"/>
        <v>395037.23000000004</v>
      </c>
      <c r="SZ81" s="211">
        <f t="shared" si="304"/>
        <v>23782.239999999998</v>
      </c>
      <c r="TA81" s="67">
        <f t="shared" si="305"/>
        <v>36018.468277325454</v>
      </c>
      <c r="TB81" s="68">
        <f t="shared" si="306"/>
        <v>-12236.228277325456</v>
      </c>
      <c r="TC81" s="264"/>
      <c r="TD81" s="265"/>
      <c r="TE81" s="269" t="s">
        <v>536</v>
      </c>
    </row>
    <row r="82" spans="1:525">
      <c r="A82" s="173" t="s">
        <v>48</v>
      </c>
      <c r="B82" s="175" t="s">
        <v>194</v>
      </c>
      <c r="C82" s="181" t="s">
        <v>276</v>
      </c>
      <c r="D82" s="176">
        <v>2079.39</v>
      </c>
      <c r="E82" s="176">
        <v>2519.59</v>
      </c>
      <c r="F82" s="176">
        <v>8050.73</v>
      </c>
      <c r="G82" s="176">
        <v>0</v>
      </c>
      <c r="H82" s="176">
        <v>0</v>
      </c>
      <c r="I82" s="176">
        <v>0</v>
      </c>
      <c r="J82" s="176">
        <v>0</v>
      </c>
      <c r="K82" s="176">
        <v>0</v>
      </c>
      <c r="L82" s="176">
        <v>0</v>
      </c>
      <c r="M82" s="176">
        <v>0</v>
      </c>
      <c r="N82" s="178">
        <v>9985.43</v>
      </c>
      <c r="O82" s="178">
        <f t="shared" si="161"/>
        <v>2664.2799999999988</v>
      </c>
      <c r="P82" s="181">
        <v>834</v>
      </c>
      <c r="Q82" s="64">
        <f t="shared" si="328"/>
        <v>12649.71</v>
      </c>
      <c r="R82" s="178">
        <v>173.08</v>
      </c>
      <c r="S82" s="178">
        <v>184.3</v>
      </c>
      <c r="T82" s="178">
        <v>514.21</v>
      </c>
      <c r="U82" s="178">
        <v>0</v>
      </c>
      <c r="V82" s="178">
        <v>0</v>
      </c>
      <c r="W82" s="178">
        <v>0</v>
      </c>
      <c r="X82" s="178">
        <v>0</v>
      </c>
      <c r="Y82" s="178">
        <v>0</v>
      </c>
      <c r="Z82" s="178">
        <v>0</v>
      </c>
      <c r="AA82" s="178">
        <v>0</v>
      </c>
      <c r="AB82" s="64">
        <f t="shared" ref="AB82:AB115" si="329">SUM(R82:AA82)</f>
        <v>871.59</v>
      </c>
      <c r="AC82" s="65">
        <v>489.80100000000004</v>
      </c>
      <c r="AD82" s="65"/>
      <c r="AE82" s="65">
        <f t="shared" si="253"/>
        <v>108.56956268563825</v>
      </c>
      <c r="AF82" s="65">
        <f t="shared" si="221"/>
        <v>71.43951131188274</v>
      </c>
      <c r="AG82" s="65"/>
      <c r="AH82" s="65">
        <v>18.5</v>
      </c>
      <c r="AI82" s="65"/>
      <c r="AJ82" s="65">
        <v>5</v>
      </c>
      <c r="AK82" s="65">
        <f t="shared" si="178"/>
        <v>411.38684210526316</v>
      </c>
      <c r="AL82" s="65"/>
      <c r="AM82" s="64">
        <f t="shared" si="222"/>
        <v>1104.6969161027841</v>
      </c>
      <c r="AN82" s="66">
        <f t="shared" si="179"/>
        <v>645.10084210526315</v>
      </c>
      <c r="AO82" s="66">
        <v>46.73</v>
      </c>
      <c r="AP82" s="66">
        <f t="shared" si="254"/>
        <v>207.54925263157895</v>
      </c>
      <c r="AQ82" s="67">
        <f t="shared" si="223"/>
        <v>899.38009473684212</v>
      </c>
      <c r="AR82" s="67">
        <f t="shared" si="224"/>
        <v>2004.0770108396264</v>
      </c>
      <c r="AS82" s="68">
        <f t="shared" si="225"/>
        <v>-1132.4870108396262</v>
      </c>
      <c r="AT82" s="205">
        <v>3659.97</v>
      </c>
      <c r="AU82" s="205">
        <v>3113.34</v>
      </c>
      <c r="AV82" s="205">
        <v>10563.16</v>
      </c>
      <c r="AW82" s="205">
        <v>50</v>
      </c>
      <c r="AX82" s="207">
        <v>0</v>
      </c>
      <c r="AY82" s="207">
        <v>0</v>
      </c>
      <c r="AZ82" s="207">
        <v>0</v>
      </c>
      <c r="BA82" s="207">
        <v>0</v>
      </c>
      <c r="BB82" s="207">
        <v>0</v>
      </c>
      <c r="BC82" s="207">
        <v>0</v>
      </c>
      <c r="BD82" s="209">
        <v>12611.66</v>
      </c>
      <c r="BE82" s="178">
        <f t="shared" si="162"/>
        <v>4774.8100000000013</v>
      </c>
      <c r="BF82" s="208">
        <v>1039</v>
      </c>
      <c r="BG82" s="181" t="s">
        <v>276</v>
      </c>
      <c r="BH82" s="64">
        <f t="shared" ref="BH82:BH115" si="330">SUM(AT82:BC82)</f>
        <v>17386.47</v>
      </c>
      <c r="BI82" s="205">
        <v>304.64999999999998</v>
      </c>
      <c r="BJ82" s="205">
        <v>227.73</v>
      </c>
      <c r="BK82" s="205">
        <v>674.86</v>
      </c>
      <c r="BL82" s="205">
        <v>2.1</v>
      </c>
      <c r="BM82" s="205">
        <v>0</v>
      </c>
      <c r="BN82" s="205">
        <v>0</v>
      </c>
      <c r="BO82" s="205">
        <v>0</v>
      </c>
      <c r="BP82" s="205">
        <v>0</v>
      </c>
      <c r="BQ82" s="205">
        <v>0</v>
      </c>
      <c r="BR82" s="205">
        <v>0</v>
      </c>
      <c r="BS82" s="64">
        <f t="shared" ref="BS82:BS115" si="331">SUM(BI82:BR82)</f>
        <v>1209.3399999999999</v>
      </c>
      <c r="BT82" s="65">
        <v>489.80100000000004</v>
      </c>
      <c r="BU82" s="65"/>
      <c r="BV82" s="65">
        <f t="shared" si="255"/>
        <v>138.32109547041114</v>
      </c>
      <c r="BW82" s="65">
        <f t="shared" si="256"/>
        <v>107.98692138621941</v>
      </c>
      <c r="BX82" s="65"/>
      <c r="BY82" s="65">
        <v>18.5</v>
      </c>
      <c r="BZ82" s="65"/>
      <c r="CA82" s="65">
        <v>5</v>
      </c>
      <c r="CB82" s="65">
        <f t="shared" si="180"/>
        <v>391.015625</v>
      </c>
      <c r="CC82" s="65"/>
      <c r="CD82" s="64">
        <f t="shared" si="226"/>
        <v>1150.6246418566307</v>
      </c>
      <c r="CE82" s="66">
        <f t="shared" si="257"/>
        <v>665.21208333333334</v>
      </c>
      <c r="CF82" s="66"/>
      <c r="CG82" s="66">
        <f t="shared" si="258"/>
        <v>199.563625</v>
      </c>
      <c r="CH82" s="67">
        <f t="shared" si="324"/>
        <v>864.77570833333334</v>
      </c>
      <c r="CI82" s="67">
        <f t="shared" si="227"/>
        <v>2015.400350189964</v>
      </c>
      <c r="CJ82" s="68">
        <f t="shared" si="228"/>
        <v>-806.06035018996408</v>
      </c>
      <c r="CK82" s="209">
        <v>3802.38</v>
      </c>
      <c r="CL82" s="209">
        <v>3497.44</v>
      </c>
      <c r="CM82" s="209">
        <v>8794.2199999999993</v>
      </c>
      <c r="CN82" s="209">
        <v>50</v>
      </c>
      <c r="CO82" s="209">
        <v>0</v>
      </c>
      <c r="CP82" s="209">
        <v>0</v>
      </c>
      <c r="CQ82" s="209">
        <v>0</v>
      </c>
      <c r="CR82" s="209">
        <v>0</v>
      </c>
      <c r="CS82" s="209">
        <v>0</v>
      </c>
      <c r="CT82" s="207">
        <v>0</v>
      </c>
      <c r="CU82" s="209">
        <v>11445.22</v>
      </c>
      <c r="CV82" s="178">
        <f t="shared" si="181"/>
        <v>4698.82</v>
      </c>
      <c r="CW82" s="210">
        <v>959</v>
      </c>
      <c r="CX82" s="181" t="s">
        <v>276</v>
      </c>
      <c r="CY82" s="64">
        <f t="shared" si="182"/>
        <v>16144.039999999999</v>
      </c>
      <c r="CZ82" s="209">
        <v>316.5</v>
      </c>
      <c r="DA82" s="209">
        <v>255.83</v>
      </c>
      <c r="DB82" s="209">
        <v>561.71</v>
      </c>
      <c r="DC82" s="209">
        <v>2.1</v>
      </c>
      <c r="DD82" s="209">
        <v>0</v>
      </c>
      <c r="DE82" s="209">
        <v>0</v>
      </c>
      <c r="DF82" s="209">
        <v>0</v>
      </c>
      <c r="DG82" s="209">
        <v>0</v>
      </c>
      <c r="DH82" s="209">
        <v>0</v>
      </c>
      <c r="DI82" s="209">
        <v>0</v>
      </c>
      <c r="DJ82" s="211">
        <f t="shared" si="215"/>
        <v>1136.1399999999999</v>
      </c>
      <c r="DK82" s="65">
        <v>489.80100000000004</v>
      </c>
      <c r="DL82" s="65"/>
      <c r="DM82" s="65">
        <f t="shared" si="259"/>
        <v>124.42553697900296</v>
      </c>
      <c r="DN82" s="65">
        <f t="shared" si="260"/>
        <v>133.66430342401102</v>
      </c>
      <c r="DO82" s="65"/>
      <c r="DP82" s="65">
        <v>18.5</v>
      </c>
      <c r="DQ82" s="65"/>
      <c r="DR82" s="65">
        <v>5</v>
      </c>
      <c r="DS82" s="65">
        <f t="shared" si="216"/>
        <v>428.469696969697</v>
      </c>
      <c r="DT82" s="65"/>
      <c r="DU82" s="64">
        <f t="shared" si="229"/>
        <v>1199.860537372711</v>
      </c>
      <c r="DV82" s="66">
        <f t="shared" si="307"/>
        <v>596.35070707070713</v>
      </c>
      <c r="DW82" s="66"/>
      <c r="DX82" s="66">
        <f t="shared" si="261"/>
        <v>178.90521212121214</v>
      </c>
      <c r="DY82" s="67">
        <f t="shared" si="230"/>
        <v>775.25591919191925</v>
      </c>
      <c r="DZ82" s="67">
        <f t="shared" si="231"/>
        <v>1975.1164565646302</v>
      </c>
      <c r="EA82" s="68">
        <f t="shared" si="183"/>
        <v>-838.97645656463033</v>
      </c>
      <c r="EB82" s="209">
        <v>3704.75</v>
      </c>
      <c r="EC82" s="209">
        <v>1964.01</v>
      </c>
      <c r="ED82" s="209">
        <v>6091.73</v>
      </c>
      <c r="EE82" s="209">
        <v>50</v>
      </c>
      <c r="EF82" s="209">
        <v>0</v>
      </c>
      <c r="EG82" s="209">
        <v>0</v>
      </c>
      <c r="EH82" s="209">
        <v>0</v>
      </c>
      <c r="EI82" s="209">
        <v>0</v>
      </c>
      <c r="EJ82" s="209">
        <v>0</v>
      </c>
      <c r="EK82" s="209">
        <v>0</v>
      </c>
      <c r="EL82" s="209">
        <v>7805.56</v>
      </c>
      <c r="EM82" s="178">
        <f t="shared" si="184"/>
        <v>4004.9299999999994</v>
      </c>
      <c r="EN82" s="210">
        <v>668</v>
      </c>
      <c r="EO82" s="181" t="s">
        <v>276</v>
      </c>
      <c r="EP82" s="212">
        <f t="shared" si="262"/>
        <v>11810.49</v>
      </c>
      <c r="EQ82" s="209">
        <v>308.38</v>
      </c>
      <c r="ER82" s="209">
        <v>143.66</v>
      </c>
      <c r="ES82" s="209">
        <v>388.99</v>
      </c>
      <c r="ET82" s="209">
        <v>2.1</v>
      </c>
      <c r="EU82" s="209">
        <v>0</v>
      </c>
      <c r="EV82" s="209">
        <v>0</v>
      </c>
      <c r="EW82" s="209">
        <v>0</v>
      </c>
      <c r="EX82" s="209">
        <v>0</v>
      </c>
      <c r="EY82" s="209">
        <v>0</v>
      </c>
      <c r="EZ82" s="209">
        <v>0</v>
      </c>
      <c r="FA82" s="64">
        <f t="shared" si="185"/>
        <v>843.13</v>
      </c>
      <c r="FB82" s="65">
        <v>489.80100000000004</v>
      </c>
      <c r="FC82" s="65"/>
      <c r="FD82" s="65">
        <f t="shared" si="263"/>
        <v>87.126057839602964</v>
      </c>
      <c r="FE82" s="65">
        <f t="shared" si="264"/>
        <v>104.03303333954936</v>
      </c>
      <c r="FF82" s="65"/>
      <c r="FG82" s="65">
        <v>18.5</v>
      </c>
      <c r="FH82" s="65">
        <f t="shared" si="265"/>
        <v>140.93333333333334</v>
      </c>
      <c r="FI82" s="65">
        <v>5</v>
      </c>
      <c r="FJ82" s="65">
        <f t="shared" si="308"/>
        <v>424.68019607843132</v>
      </c>
      <c r="FK82" s="65"/>
      <c r="FL82" s="64">
        <f t="shared" si="232"/>
        <v>1270.073620590917</v>
      </c>
      <c r="FM82" s="66">
        <f t="shared" si="309"/>
        <v>664.41901960784321</v>
      </c>
      <c r="FN82" s="66"/>
      <c r="FO82" s="66">
        <f t="shared" si="266"/>
        <v>199.32570588235296</v>
      </c>
      <c r="FP82" s="67">
        <f t="shared" si="325"/>
        <v>863.74472549019617</v>
      </c>
      <c r="FQ82" s="67">
        <f t="shared" si="187"/>
        <v>2133.8183460811133</v>
      </c>
      <c r="FR82" s="68">
        <f t="shared" si="188"/>
        <v>-1290.6883460811132</v>
      </c>
      <c r="FS82" s="209">
        <v>3276.5</v>
      </c>
      <c r="FT82" s="209">
        <v>3324.63</v>
      </c>
      <c r="FU82" s="209">
        <v>7324.58</v>
      </c>
      <c r="FV82" s="209">
        <v>0</v>
      </c>
      <c r="FW82" s="209">
        <v>0</v>
      </c>
      <c r="FX82" s="209">
        <v>0</v>
      </c>
      <c r="FY82" s="209">
        <v>0</v>
      </c>
      <c r="FZ82" s="209">
        <v>0</v>
      </c>
      <c r="GA82" s="209">
        <v>0</v>
      </c>
      <c r="GB82" s="209">
        <v>0</v>
      </c>
      <c r="GC82" s="209">
        <v>9838.2900000000009</v>
      </c>
      <c r="GD82" s="178">
        <f t="shared" si="189"/>
        <v>4087.4199999999983</v>
      </c>
      <c r="GE82" s="210">
        <v>830</v>
      </c>
      <c r="GF82" s="181" t="s">
        <v>276</v>
      </c>
      <c r="GG82" s="64">
        <f t="shared" si="190"/>
        <v>13925.71</v>
      </c>
      <c r="GH82" s="209">
        <v>272.73</v>
      </c>
      <c r="GI82" s="209">
        <v>243.19</v>
      </c>
      <c r="GJ82" s="209">
        <v>467.75</v>
      </c>
      <c r="GK82" s="209">
        <v>0</v>
      </c>
      <c r="GL82" s="209">
        <v>0</v>
      </c>
      <c r="GM82" s="209">
        <v>0</v>
      </c>
      <c r="GN82" s="209">
        <v>0</v>
      </c>
      <c r="GO82" s="209">
        <v>0</v>
      </c>
      <c r="GP82" s="209">
        <v>0</v>
      </c>
      <c r="GQ82" s="209">
        <v>0</v>
      </c>
      <c r="GR82" s="211">
        <f t="shared" si="267"/>
        <v>983.67000000000007</v>
      </c>
      <c r="GS82" s="65">
        <v>489.80100000000004</v>
      </c>
      <c r="GT82" s="65"/>
      <c r="GU82" s="65">
        <f t="shared" si="268"/>
        <v>109.02049796083459</v>
      </c>
      <c r="GV82" s="65">
        <f t="shared" si="269"/>
        <v>120.46487579904009</v>
      </c>
      <c r="GW82" s="65"/>
      <c r="GX82" s="65">
        <v>18.5</v>
      </c>
      <c r="GY82" s="65">
        <f t="shared" si="270"/>
        <v>184.90588235294118</v>
      </c>
      <c r="GZ82" s="65">
        <v>5</v>
      </c>
      <c r="HA82" s="65">
        <f t="shared" si="310"/>
        <v>358.47794117647061</v>
      </c>
      <c r="HB82" s="65"/>
      <c r="HC82" s="64">
        <f t="shared" si="191"/>
        <v>1286.1701972892865</v>
      </c>
      <c r="HD82" s="66">
        <f t="shared" si="311"/>
        <v>866.92019607843133</v>
      </c>
      <c r="HE82" s="66"/>
      <c r="HF82" s="66">
        <f t="shared" si="271"/>
        <v>260.07605882352937</v>
      </c>
      <c r="HG82" s="67">
        <f t="shared" si="233"/>
        <v>1126.9962549019606</v>
      </c>
      <c r="HH82" s="67">
        <f t="shared" si="234"/>
        <v>2413.1664521912471</v>
      </c>
      <c r="HI82" s="68">
        <f t="shared" si="192"/>
        <v>-1429.496452191247</v>
      </c>
      <c r="HJ82" s="205">
        <v>4629.24</v>
      </c>
      <c r="HK82" s="205">
        <v>3177.71</v>
      </c>
      <c r="HL82" s="205">
        <v>8516.82</v>
      </c>
      <c r="HM82" s="205">
        <v>5</v>
      </c>
      <c r="HN82" s="205">
        <v>0</v>
      </c>
      <c r="HO82" s="205">
        <v>0</v>
      </c>
      <c r="HP82" s="205">
        <v>0</v>
      </c>
      <c r="HQ82" s="205">
        <v>0</v>
      </c>
      <c r="HR82" s="205">
        <v>0</v>
      </c>
      <c r="HS82" s="205">
        <v>0</v>
      </c>
      <c r="HT82" s="205">
        <v>11504.28</v>
      </c>
      <c r="HU82" s="178">
        <f t="shared" si="193"/>
        <v>4824.49</v>
      </c>
      <c r="HV82" s="206">
        <v>922</v>
      </c>
      <c r="HW82" s="181" t="s">
        <v>276</v>
      </c>
      <c r="HX82" s="64">
        <f t="shared" si="194"/>
        <v>16328.77</v>
      </c>
      <c r="HY82" s="205">
        <v>385.34</v>
      </c>
      <c r="HZ82" s="205">
        <v>232.44</v>
      </c>
      <c r="IA82" s="205">
        <v>544.12</v>
      </c>
      <c r="IB82" s="205">
        <v>0.21</v>
      </c>
      <c r="IC82" s="205">
        <v>0</v>
      </c>
      <c r="ID82" s="205">
        <v>0</v>
      </c>
      <c r="IE82" s="205">
        <v>0</v>
      </c>
      <c r="IF82" s="205">
        <v>0</v>
      </c>
      <c r="IG82" s="205">
        <v>0</v>
      </c>
      <c r="IH82" s="205">
        <v>0</v>
      </c>
      <c r="II82" s="214">
        <v>1162.1099999999999</v>
      </c>
      <c r="IJ82" s="65">
        <v>489.80100000000004</v>
      </c>
      <c r="IK82" s="65"/>
      <c r="IL82" s="65">
        <f t="shared" si="272"/>
        <v>127.43816508376082</v>
      </c>
      <c r="IM82" s="65">
        <f t="shared" si="273"/>
        <v>146.21928684752933</v>
      </c>
      <c r="IN82" s="65"/>
      <c r="IO82" s="65">
        <v>18.5</v>
      </c>
      <c r="IP82" s="65">
        <f t="shared" si="274"/>
        <v>232.05714285714285</v>
      </c>
      <c r="IQ82" s="65">
        <v>5</v>
      </c>
      <c r="IR82" s="65">
        <f t="shared" si="312"/>
        <v>445.62857142857143</v>
      </c>
      <c r="IS82" s="65"/>
      <c r="IT82" s="64">
        <f t="shared" si="195"/>
        <v>1464.6441662170046</v>
      </c>
      <c r="IU82" s="66">
        <f t="shared" si="313"/>
        <v>538.79476190476191</v>
      </c>
      <c r="IV82" s="66"/>
      <c r="IW82" s="66">
        <f t="shared" si="275"/>
        <v>161.63842857142856</v>
      </c>
      <c r="IX82" s="67">
        <f t="shared" si="196"/>
        <v>700.43319047619048</v>
      </c>
      <c r="IY82" s="67">
        <f t="shared" si="235"/>
        <v>2165.0773566931948</v>
      </c>
      <c r="IZ82" s="68">
        <f t="shared" si="197"/>
        <v>-1002.9673566931949</v>
      </c>
      <c r="JA82" s="209">
        <v>4443.93</v>
      </c>
      <c r="JB82" s="209">
        <v>2457.9499999999998</v>
      </c>
      <c r="JC82" s="209">
        <v>7325.74</v>
      </c>
      <c r="JD82" s="209">
        <v>30</v>
      </c>
      <c r="JE82" s="209">
        <v>0</v>
      </c>
      <c r="JF82" s="209">
        <v>0</v>
      </c>
      <c r="JG82" s="209">
        <v>0</v>
      </c>
      <c r="JH82" s="209">
        <v>0</v>
      </c>
      <c r="JI82" s="209">
        <v>0</v>
      </c>
      <c r="JJ82" s="209">
        <v>95.02</v>
      </c>
      <c r="JK82" s="209">
        <v>10558.27</v>
      </c>
      <c r="JL82" s="178">
        <f t="shared" si="198"/>
        <v>3794.369999999999</v>
      </c>
      <c r="JM82" s="210">
        <v>735</v>
      </c>
      <c r="JN82" s="181" t="s">
        <v>276</v>
      </c>
      <c r="JO82" s="64">
        <f t="shared" si="199"/>
        <v>14352.64</v>
      </c>
      <c r="JP82" s="209">
        <v>369.91</v>
      </c>
      <c r="JQ82" s="209">
        <v>179.79</v>
      </c>
      <c r="JR82" s="209">
        <v>467.96</v>
      </c>
      <c r="JS82" s="209">
        <v>1.26</v>
      </c>
      <c r="JT82" s="209">
        <v>0</v>
      </c>
      <c r="JU82" s="209">
        <v>0</v>
      </c>
      <c r="JV82" s="209">
        <v>0</v>
      </c>
      <c r="JW82" s="209">
        <v>0</v>
      </c>
      <c r="JX82" s="209">
        <v>0</v>
      </c>
      <c r="JY82" s="209">
        <v>5.28</v>
      </c>
      <c r="JZ82" s="211">
        <v>1018.92</v>
      </c>
      <c r="KA82" s="65">
        <v>489.80100000000004</v>
      </c>
      <c r="KB82" s="65"/>
      <c r="KC82" s="65">
        <f t="shared" si="276"/>
        <v>212.96756696751547</v>
      </c>
      <c r="KD82" s="65">
        <f t="shared" si="277"/>
        <v>127.76239093404675</v>
      </c>
      <c r="KE82" s="65"/>
      <c r="KF82" s="65">
        <v>18.5</v>
      </c>
      <c r="KG82" s="65"/>
      <c r="KH82" s="65">
        <v>5</v>
      </c>
      <c r="KI82" s="65">
        <f t="shared" si="314"/>
        <v>543.39953271028037</v>
      </c>
      <c r="KJ82" s="65"/>
      <c r="KK82" s="64">
        <f t="shared" si="200"/>
        <v>1397.4304906118427</v>
      </c>
      <c r="KL82" s="66">
        <f t="shared" si="315"/>
        <v>497.32093457943921</v>
      </c>
      <c r="KM82" s="66"/>
      <c r="KN82" s="66">
        <f t="shared" si="278"/>
        <v>149.19628037383177</v>
      </c>
      <c r="KO82" s="67">
        <f t="shared" si="236"/>
        <v>646.51721495327092</v>
      </c>
      <c r="KP82" s="67">
        <f t="shared" si="237"/>
        <v>2043.9477055651137</v>
      </c>
      <c r="KQ82" s="68">
        <f t="shared" si="201"/>
        <v>-1025.0277055651136</v>
      </c>
      <c r="KR82" s="209">
        <v>3418.29</v>
      </c>
      <c r="KS82" s="209">
        <v>2891.67</v>
      </c>
      <c r="KT82" s="209">
        <v>4964.2</v>
      </c>
      <c r="KU82" s="209">
        <v>0</v>
      </c>
      <c r="KV82" s="209">
        <v>0</v>
      </c>
      <c r="KW82" s="209">
        <v>0</v>
      </c>
      <c r="KX82" s="209">
        <v>0</v>
      </c>
      <c r="KY82" s="209">
        <v>0</v>
      </c>
      <c r="KZ82" s="209">
        <v>0</v>
      </c>
      <c r="LA82" s="209">
        <v>14.5</v>
      </c>
      <c r="LB82" s="209">
        <v>9474.17</v>
      </c>
      <c r="LC82" s="178">
        <f t="shared" si="202"/>
        <v>1814.4899999999998</v>
      </c>
      <c r="LD82" s="210">
        <v>584</v>
      </c>
      <c r="LE82" s="181" t="s">
        <v>276</v>
      </c>
      <c r="LF82" s="64">
        <f t="shared" si="203"/>
        <v>11288.66</v>
      </c>
      <c r="LG82" s="209">
        <v>284.54000000000002</v>
      </c>
      <c r="LH82" s="209">
        <v>211.52</v>
      </c>
      <c r="LI82" s="209">
        <v>317.02</v>
      </c>
      <c r="LJ82" s="209">
        <v>0</v>
      </c>
      <c r="LK82" s="209">
        <v>0</v>
      </c>
      <c r="LL82" s="209">
        <v>0</v>
      </c>
      <c r="LM82" s="209">
        <v>0</v>
      </c>
      <c r="LN82" s="209">
        <v>0</v>
      </c>
      <c r="LO82" s="209">
        <v>0</v>
      </c>
      <c r="LP82" s="209">
        <v>0.81</v>
      </c>
      <c r="LQ82" s="211">
        <f t="shared" si="279"/>
        <v>813.89</v>
      </c>
      <c r="LR82" s="229"/>
      <c r="LS82" s="65"/>
      <c r="LT82" s="65">
        <f t="shared" si="280"/>
        <v>96.590374842297933</v>
      </c>
      <c r="LU82" s="65">
        <f t="shared" si="281"/>
        <v>54.021252920786914</v>
      </c>
      <c r="LV82" s="65"/>
      <c r="LW82" s="65">
        <v>18.5</v>
      </c>
      <c r="LX82" s="65"/>
      <c r="LY82" s="65">
        <v>5</v>
      </c>
      <c r="LZ82" s="65">
        <f t="shared" si="316"/>
        <v>508.03738317757012</v>
      </c>
      <c r="MA82" s="65"/>
      <c r="MB82" s="64">
        <f t="shared" si="238"/>
        <v>682.14901094065499</v>
      </c>
      <c r="MC82" s="66">
        <f t="shared" si="317"/>
        <v>593.54906542056074</v>
      </c>
      <c r="MD82" s="66"/>
      <c r="ME82" s="66">
        <f t="shared" si="282"/>
        <v>178.06471962616823</v>
      </c>
      <c r="MF82" s="67">
        <f t="shared" si="239"/>
        <v>771.61378504672894</v>
      </c>
      <c r="MG82" s="67">
        <f t="shared" si="240"/>
        <v>1453.7627959873839</v>
      </c>
      <c r="MH82" s="68">
        <f t="shared" si="241"/>
        <v>-639.87279598738394</v>
      </c>
      <c r="MI82" s="209">
        <v>2756.19</v>
      </c>
      <c r="MJ82" s="209">
        <v>1807.2</v>
      </c>
      <c r="MK82" s="209">
        <v>4403.87</v>
      </c>
      <c r="ML82" s="209">
        <v>0</v>
      </c>
      <c r="MM82" s="209">
        <v>0</v>
      </c>
      <c r="MN82" s="209">
        <v>0</v>
      </c>
      <c r="MO82" s="209">
        <v>0</v>
      </c>
      <c r="MP82" s="209">
        <v>0</v>
      </c>
      <c r="MQ82" s="209">
        <v>0</v>
      </c>
      <c r="MR82" s="209">
        <v>4.4000000000000004</v>
      </c>
      <c r="MS82" s="209">
        <v>7179.07</v>
      </c>
      <c r="MT82" s="178">
        <f t="shared" si="217"/>
        <v>1792.5900000000001</v>
      </c>
      <c r="MU82" s="210">
        <v>503</v>
      </c>
      <c r="MV82" s="181" t="s">
        <v>276</v>
      </c>
      <c r="MW82" s="64">
        <f t="shared" si="204"/>
        <v>8971.66</v>
      </c>
      <c r="MX82" s="209">
        <v>229.42</v>
      </c>
      <c r="MY82" s="209">
        <v>132.19</v>
      </c>
      <c r="MZ82" s="209">
        <v>280.95999999999998</v>
      </c>
      <c r="NA82" s="209">
        <v>0</v>
      </c>
      <c r="NB82" s="209">
        <v>0</v>
      </c>
      <c r="NC82" s="209">
        <v>0</v>
      </c>
      <c r="ND82" s="209">
        <v>0</v>
      </c>
      <c r="NE82" s="209">
        <v>0</v>
      </c>
      <c r="NF82" s="209">
        <v>0</v>
      </c>
      <c r="NG82" s="209">
        <v>0.24</v>
      </c>
      <c r="NH82" s="211">
        <f t="shared" si="283"/>
        <v>642.80999999999995</v>
      </c>
      <c r="NI82" s="229"/>
      <c r="NJ82" s="238"/>
      <c r="NK82" s="65">
        <f t="shared" si="284"/>
        <v>0</v>
      </c>
      <c r="NL82" s="65">
        <f t="shared" si="285"/>
        <v>43.296528610038045</v>
      </c>
      <c r="NM82" s="65"/>
      <c r="NN82" s="65">
        <v>18.5</v>
      </c>
      <c r="NO82" s="65"/>
      <c r="NP82" s="65">
        <v>5</v>
      </c>
      <c r="NQ82" s="65">
        <f t="shared" si="318"/>
        <v>469.67889908256882</v>
      </c>
      <c r="NR82" s="65"/>
      <c r="NS82" s="64">
        <f t="shared" si="205"/>
        <v>536.4754276926069</v>
      </c>
      <c r="NT82" s="66">
        <f t="shared" si="286"/>
        <v>723.04816513761466</v>
      </c>
      <c r="NU82" s="66"/>
      <c r="NV82" s="66">
        <f t="shared" si="287"/>
        <v>216.9144495412844</v>
      </c>
      <c r="NW82" s="67">
        <f t="shared" si="242"/>
        <v>939.96261467889906</v>
      </c>
      <c r="NX82" s="67">
        <f t="shared" si="243"/>
        <v>1476.4380423715061</v>
      </c>
      <c r="NY82" s="68">
        <f t="shared" si="206"/>
        <v>-833.62804237150613</v>
      </c>
      <c r="NZ82" s="209">
        <v>2772.19</v>
      </c>
      <c r="OA82" s="209">
        <v>1897.92</v>
      </c>
      <c r="OB82" s="209">
        <v>5450.99</v>
      </c>
      <c r="OC82" s="209">
        <v>0</v>
      </c>
      <c r="OD82" s="209">
        <v>0</v>
      </c>
      <c r="OE82" s="209">
        <v>0</v>
      </c>
      <c r="OF82" s="209">
        <v>0</v>
      </c>
      <c r="OG82" s="209">
        <v>0</v>
      </c>
      <c r="OH82" s="209">
        <v>0</v>
      </c>
      <c r="OI82" s="209">
        <v>0</v>
      </c>
      <c r="OJ82" s="209">
        <v>7549.36</v>
      </c>
      <c r="OK82" s="178">
        <f t="shared" si="288"/>
        <v>2571.7400000000007</v>
      </c>
      <c r="OL82" s="210">
        <v>590</v>
      </c>
      <c r="OM82" s="181" t="s">
        <v>276</v>
      </c>
      <c r="ON82" s="64">
        <f t="shared" si="207"/>
        <v>10121.1</v>
      </c>
      <c r="OO82" s="209">
        <v>230.76</v>
      </c>
      <c r="OP82" s="209">
        <v>138.83000000000001</v>
      </c>
      <c r="OQ82" s="209">
        <v>348.25</v>
      </c>
      <c r="OR82" s="209">
        <v>0</v>
      </c>
      <c r="OS82" s="209">
        <v>0</v>
      </c>
      <c r="OT82" s="209">
        <v>0</v>
      </c>
      <c r="OU82" s="209">
        <v>0</v>
      </c>
      <c r="OV82" s="209">
        <v>0</v>
      </c>
      <c r="OW82" s="209">
        <v>0</v>
      </c>
      <c r="OX82" s="209">
        <v>0</v>
      </c>
      <c r="OY82" s="211">
        <v>717.84</v>
      </c>
      <c r="OZ82" s="229"/>
      <c r="PA82" s="238"/>
      <c r="PB82" s="65">
        <f t="shared" si="289"/>
        <v>163.24178023476566</v>
      </c>
      <c r="PC82" s="65">
        <f t="shared" si="290"/>
        <v>75.405997759847921</v>
      </c>
      <c r="PD82" s="65"/>
      <c r="PE82" s="65">
        <v>18.5</v>
      </c>
      <c r="PF82" s="65">
        <f t="shared" si="291"/>
        <v>32.880000000000003</v>
      </c>
      <c r="PG82" s="65">
        <v>5</v>
      </c>
      <c r="PH82" s="65">
        <f t="shared" si="319"/>
        <v>495.2049090909091</v>
      </c>
      <c r="PI82" s="65"/>
      <c r="PJ82" s="64">
        <f t="shared" si="244"/>
        <v>790.23268708552268</v>
      </c>
      <c r="PK82" s="66">
        <f t="shared" si="320"/>
        <v>643.25572727272731</v>
      </c>
      <c r="PL82" s="66"/>
      <c r="PM82" s="66">
        <f t="shared" si="292"/>
        <v>192.9767181818182</v>
      </c>
      <c r="PN82" s="67">
        <f t="shared" si="245"/>
        <v>836.23244545454554</v>
      </c>
      <c r="PO82" s="67">
        <f t="shared" si="246"/>
        <v>1626.4651325400682</v>
      </c>
      <c r="PP82" s="68">
        <f t="shared" si="247"/>
        <v>-908.62513254006819</v>
      </c>
      <c r="PQ82" s="209">
        <v>2351.7199999999998</v>
      </c>
      <c r="PR82" s="209">
        <v>1627.96</v>
      </c>
      <c r="PS82" s="209">
        <v>4849.66</v>
      </c>
      <c r="PT82" s="209">
        <v>20</v>
      </c>
      <c r="PU82" s="209">
        <v>0</v>
      </c>
      <c r="PV82" s="209">
        <v>0</v>
      </c>
      <c r="PW82" s="209">
        <v>0</v>
      </c>
      <c r="PX82" s="209">
        <v>0</v>
      </c>
      <c r="PY82" s="209">
        <v>0</v>
      </c>
      <c r="PZ82" s="209">
        <v>35.6</v>
      </c>
      <c r="QA82" s="209">
        <v>6548.31</v>
      </c>
      <c r="QB82" s="178">
        <f t="shared" si="208"/>
        <v>2336.63</v>
      </c>
      <c r="QC82" s="210">
        <v>509</v>
      </c>
      <c r="QD82" s="181" t="s">
        <v>276</v>
      </c>
      <c r="QE82" s="64">
        <f t="shared" si="209"/>
        <v>8884.94</v>
      </c>
      <c r="QF82" s="209">
        <v>195.76</v>
      </c>
      <c r="QG82" s="209">
        <v>119.08</v>
      </c>
      <c r="QH82" s="209">
        <v>309.83</v>
      </c>
      <c r="QI82" s="209">
        <v>0.84</v>
      </c>
      <c r="QJ82" s="209">
        <v>0</v>
      </c>
      <c r="QK82" s="209">
        <v>0</v>
      </c>
      <c r="QL82" s="209">
        <v>0</v>
      </c>
      <c r="QM82" s="209">
        <v>0</v>
      </c>
      <c r="QN82" s="209">
        <v>0</v>
      </c>
      <c r="QO82" s="209">
        <v>1.98</v>
      </c>
      <c r="QP82" s="211">
        <f t="shared" si="293"/>
        <v>627.49</v>
      </c>
      <c r="QQ82" s="249"/>
      <c r="QR82" s="238"/>
      <c r="QS82" s="65">
        <f t="shared" si="294"/>
        <v>76.975422810924584</v>
      </c>
      <c r="QT82" s="65">
        <f t="shared" si="295"/>
        <v>42.63752720938308</v>
      </c>
      <c r="QU82" s="65"/>
      <c r="QV82" s="65">
        <v>18.5</v>
      </c>
      <c r="QW82" s="65">
        <f t="shared" si="296"/>
        <v>18.861818181818183</v>
      </c>
      <c r="QX82" s="65">
        <v>5</v>
      </c>
      <c r="QY82" s="65">
        <f t="shared" si="321"/>
        <v>428.14772727272725</v>
      </c>
      <c r="QZ82" s="65"/>
      <c r="RA82" s="64">
        <f t="shared" si="210"/>
        <v>590.12249547485317</v>
      </c>
      <c r="RB82" s="66">
        <f t="shared" si="297"/>
        <v>619.2640909090909</v>
      </c>
      <c r="RC82" s="66"/>
      <c r="RD82" s="66">
        <f t="shared" si="298"/>
        <v>185.77922727272727</v>
      </c>
      <c r="RE82" s="67">
        <f t="shared" si="248"/>
        <v>805.04331818181822</v>
      </c>
      <c r="RF82" s="67">
        <f t="shared" si="249"/>
        <v>1395.1658136566714</v>
      </c>
      <c r="RG82" s="68">
        <f t="shared" si="250"/>
        <v>-767.67581365667138</v>
      </c>
      <c r="RH82" s="205">
        <v>2901.54</v>
      </c>
      <c r="RI82" s="205">
        <v>2107.06</v>
      </c>
      <c r="RJ82" s="205">
        <v>5136.28</v>
      </c>
      <c r="RK82" s="205">
        <v>10</v>
      </c>
      <c r="RL82" s="205">
        <v>0</v>
      </c>
      <c r="RM82" s="205">
        <v>0</v>
      </c>
      <c r="RN82" s="205">
        <v>0</v>
      </c>
      <c r="RO82" s="205">
        <v>0</v>
      </c>
      <c r="RP82" s="205">
        <v>0</v>
      </c>
      <c r="RQ82" s="205">
        <v>107.2</v>
      </c>
      <c r="RR82" s="205">
        <v>8179.83</v>
      </c>
      <c r="RS82" s="178">
        <f t="shared" si="211"/>
        <v>2082.2500000000018</v>
      </c>
      <c r="RT82" s="206">
        <v>573</v>
      </c>
      <c r="RU82" s="181" t="s">
        <v>276</v>
      </c>
      <c r="RV82" s="64">
        <f t="shared" si="212"/>
        <v>10262.080000000002</v>
      </c>
      <c r="RW82" s="209">
        <v>241.53</v>
      </c>
      <c r="RX82" s="209">
        <v>154.13</v>
      </c>
      <c r="RY82" s="209">
        <v>328.13</v>
      </c>
      <c r="RZ82" s="209">
        <v>0.42</v>
      </c>
      <c r="SA82" s="209">
        <v>0</v>
      </c>
      <c r="SB82" s="209">
        <v>0</v>
      </c>
      <c r="SC82" s="209">
        <v>0</v>
      </c>
      <c r="SD82" s="209">
        <v>0</v>
      </c>
      <c r="SE82" s="209">
        <v>0</v>
      </c>
      <c r="SF82" s="209">
        <v>5.96</v>
      </c>
      <c r="SG82" s="211">
        <v>724.21</v>
      </c>
      <c r="SH82" s="249"/>
      <c r="SI82" s="238"/>
      <c r="SJ82" s="65">
        <f t="shared" si="299"/>
        <v>80.382420890067735</v>
      </c>
      <c r="SK82" s="65">
        <f t="shared" si="300"/>
        <v>44.883461183720406</v>
      </c>
      <c r="SL82" s="65"/>
      <c r="SM82" s="65">
        <v>18.5</v>
      </c>
      <c r="SN82" s="65">
        <f t="shared" si="301"/>
        <v>495.92920353982299</v>
      </c>
      <c r="SO82" s="65">
        <v>5</v>
      </c>
      <c r="SP82" s="65">
        <f t="shared" si="322"/>
        <v>428.52876106194691</v>
      </c>
      <c r="SQ82" s="65"/>
      <c r="SR82" s="64">
        <f t="shared" si="326"/>
        <v>1073.223846675558</v>
      </c>
      <c r="SS82" s="66">
        <f t="shared" si="323"/>
        <v>596.28469026548669</v>
      </c>
      <c r="ST82" s="66"/>
      <c r="SU82" s="66">
        <f t="shared" si="302"/>
        <v>178.885407079646</v>
      </c>
      <c r="SV82" s="67">
        <f t="shared" si="327"/>
        <v>775.17009734513272</v>
      </c>
      <c r="SW82" s="67">
        <f t="shared" si="251"/>
        <v>1848.3939440206907</v>
      </c>
      <c r="SX82" s="68">
        <f t="shared" si="252"/>
        <v>-1124.1839440206907</v>
      </c>
      <c r="SY82" s="64">
        <f t="shared" si="303"/>
        <v>152126.27000000002</v>
      </c>
      <c r="SZ82" s="211">
        <f t="shared" si="304"/>
        <v>10751.14</v>
      </c>
      <c r="TA82" s="67">
        <f t="shared" si="305"/>
        <v>22550.82940670121</v>
      </c>
      <c r="TB82" s="68">
        <f t="shared" si="306"/>
        <v>-11799.689406701211</v>
      </c>
      <c r="TC82" s="264"/>
      <c r="TD82" s="265"/>
      <c r="TE82" s="265" t="s">
        <v>521</v>
      </c>
    </row>
    <row r="83" spans="1:525">
      <c r="A83" s="173" t="s">
        <v>49</v>
      </c>
      <c r="B83" s="175" t="s">
        <v>194</v>
      </c>
      <c r="C83" s="181" t="s">
        <v>276</v>
      </c>
      <c r="D83" s="176">
        <v>5464.34</v>
      </c>
      <c r="E83" s="176">
        <v>4824.34</v>
      </c>
      <c r="F83" s="176">
        <v>13197.9</v>
      </c>
      <c r="G83" s="176">
        <v>0</v>
      </c>
      <c r="H83" s="176">
        <v>0</v>
      </c>
      <c r="I83" s="176">
        <v>0</v>
      </c>
      <c r="J83" s="176">
        <v>0</v>
      </c>
      <c r="K83" s="176">
        <v>0</v>
      </c>
      <c r="L83" s="176">
        <v>0</v>
      </c>
      <c r="M83" s="176">
        <v>0</v>
      </c>
      <c r="N83" s="178">
        <v>18078.399999999998</v>
      </c>
      <c r="O83" s="178">
        <f t="shared" si="161"/>
        <v>5408.1800000000039</v>
      </c>
      <c r="P83" s="181">
        <v>1446</v>
      </c>
      <c r="Q83" s="64">
        <f t="shared" si="328"/>
        <v>23486.58</v>
      </c>
      <c r="R83" s="178">
        <v>454.84</v>
      </c>
      <c r="S83" s="178">
        <v>352.89</v>
      </c>
      <c r="T83" s="178">
        <v>843.19</v>
      </c>
      <c r="U83" s="178">
        <v>0</v>
      </c>
      <c r="V83" s="178">
        <v>0</v>
      </c>
      <c r="W83" s="178">
        <v>0</v>
      </c>
      <c r="X83" s="178">
        <v>0</v>
      </c>
      <c r="Y83" s="178">
        <v>0</v>
      </c>
      <c r="Z83" s="178">
        <v>0</v>
      </c>
      <c r="AA83" s="178">
        <v>0</v>
      </c>
      <c r="AB83" s="64">
        <f t="shared" si="329"/>
        <v>1650.92</v>
      </c>
      <c r="AC83" s="65">
        <v>489.80100000000004</v>
      </c>
      <c r="AD83" s="65"/>
      <c r="AE83" s="65">
        <f t="shared" si="253"/>
        <v>196.56279019091238</v>
      </c>
      <c r="AF83" s="65">
        <f t="shared" si="221"/>
        <v>145.01393858254332</v>
      </c>
      <c r="AG83" s="65"/>
      <c r="AH83" s="65">
        <v>18.5</v>
      </c>
      <c r="AI83" s="65"/>
      <c r="AJ83" s="65">
        <v>5</v>
      </c>
      <c r="AK83" s="65">
        <f t="shared" si="178"/>
        <v>411.38684210526316</v>
      </c>
      <c r="AL83" s="65"/>
      <c r="AM83" s="64">
        <f t="shared" si="222"/>
        <v>1266.2645708787188</v>
      </c>
      <c r="AN83" s="66">
        <f t="shared" si="179"/>
        <v>645.10084210526315</v>
      </c>
      <c r="AO83" s="66">
        <v>46.73</v>
      </c>
      <c r="AP83" s="66">
        <f t="shared" si="254"/>
        <v>207.54925263157895</v>
      </c>
      <c r="AQ83" s="67">
        <f t="shared" si="223"/>
        <v>899.38009473684212</v>
      </c>
      <c r="AR83" s="67">
        <f t="shared" si="224"/>
        <v>2165.6446656155608</v>
      </c>
      <c r="AS83" s="68">
        <f t="shared" si="225"/>
        <v>-514.72466561556075</v>
      </c>
      <c r="AT83" s="205">
        <v>6567.57</v>
      </c>
      <c r="AU83" s="205">
        <v>4787.2</v>
      </c>
      <c r="AV83" s="205">
        <v>15591.45</v>
      </c>
      <c r="AW83" s="205">
        <v>0</v>
      </c>
      <c r="AX83" s="207">
        <v>0</v>
      </c>
      <c r="AY83" s="207">
        <v>0</v>
      </c>
      <c r="AZ83" s="207">
        <v>0</v>
      </c>
      <c r="BA83" s="207">
        <v>0</v>
      </c>
      <c r="BB83" s="207">
        <v>0</v>
      </c>
      <c r="BC83" s="207">
        <v>0</v>
      </c>
      <c r="BD83" s="209">
        <v>19794.89</v>
      </c>
      <c r="BE83" s="178">
        <f t="shared" si="162"/>
        <v>7151.3300000000017</v>
      </c>
      <c r="BF83" s="208">
        <v>1692</v>
      </c>
      <c r="BG83" s="181" t="s">
        <v>276</v>
      </c>
      <c r="BH83" s="64">
        <f t="shared" si="330"/>
        <v>26946.22</v>
      </c>
      <c r="BI83" s="205">
        <v>546.66999999999996</v>
      </c>
      <c r="BJ83" s="205">
        <v>350.17</v>
      </c>
      <c r="BK83" s="205">
        <v>996.04</v>
      </c>
      <c r="BL83" s="205">
        <v>0</v>
      </c>
      <c r="BM83" s="205">
        <v>0</v>
      </c>
      <c r="BN83" s="205">
        <v>0</v>
      </c>
      <c r="BO83" s="205">
        <v>0</v>
      </c>
      <c r="BP83" s="205">
        <v>0</v>
      </c>
      <c r="BQ83" s="205">
        <v>0</v>
      </c>
      <c r="BR83" s="205">
        <v>0</v>
      </c>
      <c r="BS83" s="64">
        <f t="shared" si="331"/>
        <v>1892.8799999999999</v>
      </c>
      <c r="BT83" s="65">
        <v>489.80100000000004</v>
      </c>
      <c r="BU83" s="65"/>
      <c r="BV83" s="65">
        <f t="shared" si="255"/>
        <v>217.10471654931126</v>
      </c>
      <c r="BW83" s="65">
        <f t="shared" si="256"/>
        <v>161.73420733325776</v>
      </c>
      <c r="BX83" s="65"/>
      <c r="BY83" s="65">
        <v>18.5</v>
      </c>
      <c r="BZ83" s="65"/>
      <c r="CA83" s="65">
        <v>5</v>
      </c>
      <c r="CB83" s="65">
        <f t="shared" si="180"/>
        <v>391.015625</v>
      </c>
      <c r="CC83" s="65"/>
      <c r="CD83" s="64">
        <f t="shared" si="226"/>
        <v>1283.1555488825691</v>
      </c>
      <c r="CE83" s="66">
        <f t="shared" si="257"/>
        <v>665.21208333333334</v>
      </c>
      <c r="CF83" s="66"/>
      <c r="CG83" s="66">
        <f t="shared" si="258"/>
        <v>199.563625</v>
      </c>
      <c r="CH83" s="67">
        <f t="shared" si="324"/>
        <v>864.77570833333334</v>
      </c>
      <c r="CI83" s="67">
        <f t="shared" si="227"/>
        <v>2147.9312572159024</v>
      </c>
      <c r="CJ83" s="68">
        <f t="shared" si="228"/>
        <v>-255.05125721590252</v>
      </c>
      <c r="CK83" s="209">
        <v>7629.69</v>
      </c>
      <c r="CL83" s="209">
        <v>4222.3</v>
      </c>
      <c r="CM83" s="209">
        <v>14489.49</v>
      </c>
      <c r="CN83" s="209">
        <v>25</v>
      </c>
      <c r="CO83" s="209">
        <v>0</v>
      </c>
      <c r="CP83" s="209">
        <v>0</v>
      </c>
      <c r="CQ83" s="209">
        <v>0</v>
      </c>
      <c r="CR83" s="209">
        <v>0</v>
      </c>
      <c r="CS83" s="209">
        <v>0</v>
      </c>
      <c r="CT83" s="207">
        <v>0</v>
      </c>
      <c r="CU83" s="209">
        <v>18663.810000000001</v>
      </c>
      <c r="CV83" s="178">
        <f t="shared" si="181"/>
        <v>7702.6699999999983</v>
      </c>
      <c r="CW83" s="210">
        <v>1522</v>
      </c>
      <c r="CX83" s="181" t="s">
        <v>276</v>
      </c>
      <c r="CY83" s="64">
        <f t="shared" si="182"/>
        <v>26366.48</v>
      </c>
      <c r="CZ83" s="209">
        <v>635.09</v>
      </c>
      <c r="DA83" s="209">
        <v>308.85000000000002</v>
      </c>
      <c r="DB83" s="209">
        <v>925.62</v>
      </c>
      <c r="DC83" s="209">
        <v>1.05</v>
      </c>
      <c r="DD83" s="209">
        <v>0</v>
      </c>
      <c r="DE83" s="209">
        <v>0</v>
      </c>
      <c r="DF83" s="209">
        <v>0</v>
      </c>
      <c r="DG83" s="209">
        <v>0</v>
      </c>
      <c r="DH83" s="209">
        <v>0</v>
      </c>
      <c r="DI83" s="209">
        <v>0</v>
      </c>
      <c r="DJ83" s="211">
        <f t="shared" si="215"/>
        <v>1870.61</v>
      </c>
      <c r="DK83" s="65">
        <v>489.80100000000004</v>
      </c>
      <c r="DL83" s="65"/>
      <c r="DM83" s="65">
        <f t="shared" si="259"/>
        <v>202.90169881610711</v>
      </c>
      <c r="DN83" s="65">
        <f t="shared" si="260"/>
        <v>219.11288792825152</v>
      </c>
      <c r="DO83" s="65"/>
      <c r="DP83" s="65">
        <v>18.5</v>
      </c>
      <c r="DQ83" s="65"/>
      <c r="DR83" s="65">
        <v>5</v>
      </c>
      <c r="DS83" s="65">
        <f t="shared" si="216"/>
        <v>428.469696969697</v>
      </c>
      <c r="DT83" s="65"/>
      <c r="DU83" s="64">
        <f t="shared" si="229"/>
        <v>1363.7852837140558</v>
      </c>
      <c r="DV83" s="66">
        <f t="shared" si="307"/>
        <v>596.35070707070713</v>
      </c>
      <c r="DW83" s="66"/>
      <c r="DX83" s="66">
        <f t="shared" si="261"/>
        <v>178.90521212121214</v>
      </c>
      <c r="DY83" s="67">
        <f t="shared" si="230"/>
        <v>775.25591919191925</v>
      </c>
      <c r="DZ83" s="67">
        <f t="shared" si="231"/>
        <v>2139.0412029059753</v>
      </c>
      <c r="EA83" s="68">
        <f t="shared" si="183"/>
        <v>-268.4312029059754</v>
      </c>
      <c r="EB83" s="209">
        <v>5833.46</v>
      </c>
      <c r="EC83" s="209">
        <v>4428.29</v>
      </c>
      <c r="ED83" s="209">
        <v>10133.969999999999</v>
      </c>
      <c r="EE83" s="209">
        <v>10</v>
      </c>
      <c r="EF83" s="209">
        <v>0</v>
      </c>
      <c r="EG83" s="209">
        <v>0</v>
      </c>
      <c r="EH83" s="209">
        <v>0</v>
      </c>
      <c r="EI83" s="209">
        <v>0</v>
      </c>
      <c r="EJ83" s="209">
        <v>0</v>
      </c>
      <c r="EK83" s="209">
        <v>0</v>
      </c>
      <c r="EL83" s="209">
        <v>13333.26</v>
      </c>
      <c r="EM83" s="178">
        <f t="shared" si="184"/>
        <v>7072.4600000000009</v>
      </c>
      <c r="EN83" s="210">
        <v>1176</v>
      </c>
      <c r="EO83" s="181" t="s">
        <v>276</v>
      </c>
      <c r="EP83" s="212">
        <f t="shared" si="262"/>
        <v>20405.72</v>
      </c>
      <c r="EQ83" s="209">
        <v>485.57</v>
      </c>
      <c r="ER83" s="209">
        <v>323.92</v>
      </c>
      <c r="ES83" s="209">
        <v>647.37</v>
      </c>
      <c r="ET83" s="209">
        <v>0.42</v>
      </c>
      <c r="EU83" s="209">
        <v>0</v>
      </c>
      <c r="EV83" s="209">
        <v>0</v>
      </c>
      <c r="EW83" s="209">
        <v>0</v>
      </c>
      <c r="EX83" s="209">
        <v>0</v>
      </c>
      <c r="EY83" s="209">
        <v>0</v>
      </c>
      <c r="EZ83" s="209">
        <v>0</v>
      </c>
      <c r="FA83" s="64">
        <f t="shared" si="185"/>
        <v>1457.2800000000002</v>
      </c>
      <c r="FB83" s="65">
        <v>489.80100000000004</v>
      </c>
      <c r="FC83" s="65"/>
      <c r="FD83" s="65">
        <f t="shared" si="263"/>
        <v>148.826526469653</v>
      </c>
      <c r="FE83" s="65">
        <f t="shared" si="264"/>
        <v>183.7159368509885</v>
      </c>
      <c r="FF83" s="65"/>
      <c r="FG83" s="65">
        <v>18.5</v>
      </c>
      <c r="FH83" s="65">
        <f t="shared" si="265"/>
        <v>140.93333333333334</v>
      </c>
      <c r="FI83" s="65">
        <v>5</v>
      </c>
      <c r="FJ83" s="65">
        <f t="shared" si="308"/>
        <v>424.68019607843132</v>
      </c>
      <c r="FK83" s="65"/>
      <c r="FL83" s="64">
        <f t="shared" si="232"/>
        <v>1411.4569927324064</v>
      </c>
      <c r="FM83" s="66">
        <f t="shared" si="309"/>
        <v>664.41901960784321</v>
      </c>
      <c r="FN83" s="66"/>
      <c r="FO83" s="66">
        <f t="shared" si="266"/>
        <v>199.32570588235296</v>
      </c>
      <c r="FP83" s="67">
        <f t="shared" si="325"/>
        <v>863.74472549019617</v>
      </c>
      <c r="FQ83" s="67">
        <f t="shared" si="187"/>
        <v>2275.2017182226027</v>
      </c>
      <c r="FR83" s="68">
        <f t="shared" si="188"/>
        <v>-817.92171822260252</v>
      </c>
      <c r="FS83" s="209">
        <v>6870.93</v>
      </c>
      <c r="FT83" s="209">
        <v>4259.6400000000003</v>
      </c>
      <c r="FU83" s="209">
        <v>13580</v>
      </c>
      <c r="FV83" s="209">
        <v>40</v>
      </c>
      <c r="FW83" s="209">
        <v>0</v>
      </c>
      <c r="FX83" s="209">
        <v>0</v>
      </c>
      <c r="FY83" s="209">
        <v>0</v>
      </c>
      <c r="FZ83" s="209">
        <v>0</v>
      </c>
      <c r="GA83" s="209">
        <v>0</v>
      </c>
      <c r="GB83" s="209">
        <v>0</v>
      </c>
      <c r="GC83" s="209">
        <v>16365.91</v>
      </c>
      <c r="GD83" s="178">
        <f t="shared" si="189"/>
        <v>8384.66</v>
      </c>
      <c r="GE83" s="210">
        <v>1436</v>
      </c>
      <c r="GF83" s="181" t="s">
        <v>276</v>
      </c>
      <c r="GG83" s="64">
        <f t="shared" si="190"/>
        <v>24750.57</v>
      </c>
      <c r="GH83" s="209">
        <v>571.92999999999995</v>
      </c>
      <c r="GI83" s="209">
        <v>311.58</v>
      </c>
      <c r="GJ83" s="209">
        <v>867.14</v>
      </c>
      <c r="GK83" s="209">
        <v>1.68</v>
      </c>
      <c r="GL83" s="209">
        <v>0</v>
      </c>
      <c r="GM83" s="209">
        <v>0</v>
      </c>
      <c r="GN83" s="209">
        <v>0</v>
      </c>
      <c r="GO83" s="209">
        <v>0</v>
      </c>
      <c r="GP83" s="209">
        <v>0</v>
      </c>
      <c r="GQ83" s="209">
        <v>0</v>
      </c>
      <c r="GR83" s="211">
        <f t="shared" si="267"/>
        <v>1752.3300000000002</v>
      </c>
      <c r="GS83" s="65">
        <v>489.80100000000004</v>
      </c>
      <c r="GT83" s="65"/>
      <c r="GU83" s="65">
        <f t="shared" si="268"/>
        <v>181.35465185334058</v>
      </c>
      <c r="GV83" s="65">
        <f t="shared" si="269"/>
        <v>247.11358889401623</v>
      </c>
      <c r="GW83" s="65"/>
      <c r="GX83" s="65">
        <v>18.5</v>
      </c>
      <c r="GY83" s="65">
        <f t="shared" si="270"/>
        <v>184.90588235294118</v>
      </c>
      <c r="GZ83" s="65">
        <v>5</v>
      </c>
      <c r="HA83" s="65">
        <f t="shared" si="310"/>
        <v>358.47794117647061</v>
      </c>
      <c r="HB83" s="65"/>
      <c r="HC83" s="64">
        <f t="shared" si="191"/>
        <v>1485.1530642767689</v>
      </c>
      <c r="HD83" s="66">
        <f t="shared" si="311"/>
        <v>866.92019607843133</v>
      </c>
      <c r="HE83" s="66"/>
      <c r="HF83" s="66">
        <f t="shared" si="271"/>
        <v>260.07605882352937</v>
      </c>
      <c r="HG83" s="67">
        <f t="shared" si="233"/>
        <v>1126.9962549019606</v>
      </c>
      <c r="HH83" s="67">
        <f t="shared" si="234"/>
        <v>2612.1493191787295</v>
      </c>
      <c r="HI83" s="68">
        <f t="shared" si="192"/>
        <v>-859.8193191787293</v>
      </c>
      <c r="HJ83" s="205">
        <v>8517.85</v>
      </c>
      <c r="HK83" s="205">
        <v>5926.42</v>
      </c>
      <c r="HL83" s="205">
        <v>15656.5</v>
      </c>
      <c r="HM83" s="205">
        <v>60</v>
      </c>
      <c r="HN83" s="205">
        <v>0</v>
      </c>
      <c r="HO83" s="205">
        <v>0</v>
      </c>
      <c r="HP83" s="205">
        <v>0</v>
      </c>
      <c r="HQ83" s="205">
        <v>0</v>
      </c>
      <c r="HR83" s="205">
        <v>0</v>
      </c>
      <c r="HS83" s="205">
        <v>35.6</v>
      </c>
      <c r="HT83" s="205">
        <v>21288.26</v>
      </c>
      <c r="HU83" s="178">
        <f t="shared" si="193"/>
        <v>8908.11</v>
      </c>
      <c r="HV83" s="206">
        <v>1721</v>
      </c>
      <c r="HW83" s="181" t="s">
        <v>276</v>
      </c>
      <c r="HX83" s="64">
        <f t="shared" si="194"/>
        <v>30196.37</v>
      </c>
      <c r="HY83" s="205">
        <v>709.02</v>
      </c>
      <c r="HZ83" s="205">
        <v>433.51</v>
      </c>
      <c r="IA83" s="205">
        <v>999.99</v>
      </c>
      <c r="IB83" s="205">
        <v>2.52</v>
      </c>
      <c r="IC83" s="205">
        <v>0</v>
      </c>
      <c r="ID83" s="205">
        <v>0</v>
      </c>
      <c r="IE83" s="205">
        <v>0</v>
      </c>
      <c r="IF83" s="205">
        <v>0</v>
      </c>
      <c r="IG83" s="205">
        <v>0</v>
      </c>
      <c r="IH83" s="205">
        <v>1.98</v>
      </c>
      <c r="II83" s="214">
        <v>2145.04</v>
      </c>
      <c r="IJ83" s="65">
        <v>489.80100000000004</v>
      </c>
      <c r="IK83" s="65"/>
      <c r="IL83" s="65">
        <f t="shared" si="272"/>
        <v>235.81978117935427</v>
      </c>
      <c r="IM83" s="65">
        <f t="shared" si="273"/>
        <v>269.98449397953874</v>
      </c>
      <c r="IN83" s="65"/>
      <c r="IO83" s="65">
        <v>18.5</v>
      </c>
      <c r="IP83" s="65">
        <f t="shared" si="274"/>
        <v>232.05714285714285</v>
      </c>
      <c r="IQ83" s="65">
        <v>5</v>
      </c>
      <c r="IR83" s="65">
        <f t="shared" si="312"/>
        <v>445.62857142857143</v>
      </c>
      <c r="IS83" s="65"/>
      <c r="IT83" s="64">
        <f t="shared" si="195"/>
        <v>1696.7909894446072</v>
      </c>
      <c r="IU83" s="66">
        <f t="shared" si="313"/>
        <v>538.79476190476191</v>
      </c>
      <c r="IV83" s="66"/>
      <c r="IW83" s="66">
        <f t="shared" si="275"/>
        <v>161.63842857142856</v>
      </c>
      <c r="IX83" s="67">
        <f t="shared" si="196"/>
        <v>700.43319047619048</v>
      </c>
      <c r="IY83" s="67">
        <f t="shared" si="235"/>
        <v>2397.2241799207977</v>
      </c>
      <c r="IZ83" s="68">
        <f t="shared" si="197"/>
        <v>-252.18417992079776</v>
      </c>
      <c r="JA83" s="209">
        <v>5141.95</v>
      </c>
      <c r="JB83" s="209">
        <v>3833.01</v>
      </c>
      <c r="JC83" s="209">
        <v>10068.43</v>
      </c>
      <c r="JD83" s="209">
        <v>30</v>
      </c>
      <c r="JE83" s="209">
        <v>0</v>
      </c>
      <c r="JF83" s="209">
        <v>0</v>
      </c>
      <c r="JG83" s="209">
        <v>0</v>
      </c>
      <c r="JH83" s="209">
        <v>0</v>
      </c>
      <c r="JI83" s="209">
        <v>0</v>
      </c>
      <c r="JJ83" s="209">
        <v>99.26</v>
      </c>
      <c r="JK83" s="209">
        <v>13947.63</v>
      </c>
      <c r="JL83" s="178">
        <f t="shared" si="198"/>
        <v>5225.0199999999986</v>
      </c>
      <c r="JM83" s="210">
        <v>1097</v>
      </c>
      <c r="JN83" s="181" t="s">
        <v>276</v>
      </c>
      <c r="JO83" s="64">
        <f t="shared" si="199"/>
        <v>19172.649999999998</v>
      </c>
      <c r="JP83" s="209">
        <v>428.01</v>
      </c>
      <c r="JQ83" s="209">
        <v>280.38</v>
      </c>
      <c r="JR83" s="209">
        <v>642.85</v>
      </c>
      <c r="JS83" s="209">
        <v>1.26</v>
      </c>
      <c r="JT83" s="209">
        <v>0</v>
      </c>
      <c r="JU83" s="209">
        <v>0</v>
      </c>
      <c r="JV83" s="209">
        <v>0</v>
      </c>
      <c r="JW83" s="209">
        <v>0</v>
      </c>
      <c r="JX83" s="209">
        <v>0</v>
      </c>
      <c r="JY83" s="209">
        <v>5.51</v>
      </c>
      <c r="JZ83" s="211">
        <v>1352.5</v>
      </c>
      <c r="KA83" s="65">
        <v>489.80100000000004</v>
      </c>
      <c r="KB83" s="65"/>
      <c r="KC83" s="65">
        <f t="shared" si="276"/>
        <v>281.33328907701048</v>
      </c>
      <c r="KD83" s="65">
        <f t="shared" si="277"/>
        <v>175.93462099853545</v>
      </c>
      <c r="KE83" s="65"/>
      <c r="KF83" s="65">
        <v>18.5</v>
      </c>
      <c r="KG83" s="65"/>
      <c r="KH83" s="65">
        <v>5</v>
      </c>
      <c r="KI83" s="65">
        <f t="shared" si="314"/>
        <v>543.39953271028037</v>
      </c>
      <c r="KJ83" s="65"/>
      <c r="KK83" s="64">
        <f t="shared" si="200"/>
        <v>1513.9684427858265</v>
      </c>
      <c r="KL83" s="66">
        <f t="shared" si="315"/>
        <v>497.32093457943921</v>
      </c>
      <c r="KM83" s="66"/>
      <c r="KN83" s="66">
        <f t="shared" si="278"/>
        <v>149.19628037383177</v>
      </c>
      <c r="KO83" s="67">
        <f t="shared" si="236"/>
        <v>646.51721495327092</v>
      </c>
      <c r="KP83" s="67">
        <f t="shared" si="237"/>
        <v>2160.4856577390974</v>
      </c>
      <c r="KQ83" s="68">
        <f t="shared" si="201"/>
        <v>-807.98565773909741</v>
      </c>
      <c r="KR83" s="209">
        <v>4375.18</v>
      </c>
      <c r="KS83" s="209">
        <v>3271.81</v>
      </c>
      <c r="KT83" s="209">
        <v>10547.96</v>
      </c>
      <c r="KU83" s="209">
        <v>0</v>
      </c>
      <c r="KV83" s="209">
        <v>0</v>
      </c>
      <c r="KW83" s="209">
        <v>0</v>
      </c>
      <c r="KX83" s="209">
        <v>0</v>
      </c>
      <c r="KY83" s="209">
        <v>0</v>
      </c>
      <c r="KZ83" s="209">
        <v>0</v>
      </c>
      <c r="LA83" s="209">
        <v>9.1300000000000008</v>
      </c>
      <c r="LB83" s="209">
        <v>14660.39</v>
      </c>
      <c r="LC83" s="178">
        <f t="shared" si="202"/>
        <v>3543.6899999999987</v>
      </c>
      <c r="LD83" s="210">
        <v>1021</v>
      </c>
      <c r="LE83" s="181" t="s">
        <v>276</v>
      </c>
      <c r="LF83" s="64">
        <f t="shared" si="203"/>
        <v>18204.079999999998</v>
      </c>
      <c r="LG83" s="209">
        <v>364.19</v>
      </c>
      <c r="LH83" s="209">
        <v>239.33</v>
      </c>
      <c r="LI83" s="209">
        <v>673.57</v>
      </c>
      <c r="LJ83" s="209">
        <v>0</v>
      </c>
      <c r="LK83" s="209">
        <v>0</v>
      </c>
      <c r="LL83" s="209">
        <v>0</v>
      </c>
      <c r="LM83" s="209">
        <v>0</v>
      </c>
      <c r="LN83" s="209">
        <v>0</v>
      </c>
      <c r="LO83" s="209">
        <v>0</v>
      </c>
      <c r="LP83" s="209">
        <v>0.51</v>
      </c>
      <c r="LQ83" s="211">
        <f t="shared" si="279"/>
        <v>1277.6000000000001</v>
      </c>
      <c r="LR83" s="229"/>
      <c r="LS83" s="65"/>
      <c r="LT83" s="65">
        <f t="shared" si="280"/>
        <v>149.46455103025133</v>
      </c>
      <c r="LU83" s="65">
        <f t="shared" si="281"/>
        <v>105.5032398981881</v>
      </c>
      <c r="LV83" s="65"/>
      <c r="LW83" s="65">
        <v>18.5</v>
      </c>
      <c r="LX83" s="65"/>
      <c r="LY83" s="65">
        <v>5</v>
      </c>
      <c r="LZ83" s="65">
        <f t="shared" si="316"/>
        <v>508.03738317757012</v>
      </c>
      <c r="MA83" s="65"/>
      <c r="MB83" s="64">
        <f t="shared" si="238"/>
        <v>786.50517410600946</v>
      </c>
      <c r="MC83" s="66">
        <f t="shared" si="317"/>
        <v>593.54906542056074</v>
      </c>
      <c r="MD83" s="66"/>
      <c r="ME83" s="66">
        <f t="shared" si="282"/>
        <v>178.06471962616823</v>
      </c>
      <c r="MF83" s="67">
        <f t="shared" si="239"/>
        <v>771.61378504672894</v>
      </c>
      <c r="MG83" s="67">
        <f t="shared" si="240"/>
        <v>1558.1189591527384</v>
      </c>
      <c r="MH83" s="68">
        <f t="shared" si="241"/>
        <v>-280.51895915273826</v>
      </c>
      <c r="MI83" s="209">
        <v>5376.71</v>
      </c>
      <c r="MJ83" s="209">
        <v>2626.07</v>
      </c>
      <c r="MK83" s="209">
        <v>6579.85</v>
      </c>
      <c r="ML83" s="209">
        <v>35</v>
      </c>
      <c r="MM83" s="209">
        <v>0</v>
      </c>
      <c r="MN83" s="209">
        <v>0</v>
      </c>
      <c r="MO83" s="209">
        <v>0</v>
      </c>
      <c r="MP83" s="209">
        <v>0</v>
      </c>
      <c r="MQ83" s="209">
        <v>0</v>
      </c>
      <c r="MR83" s="209">
        <v>54.14</v>
      </c>
      <c r="MS83" s="209">
        <v>11541.23</v>
      </c>
      <c r="MT83" s="178">
        <f t="shared" si="217"/>
        <v>3130.5400000000009</v>
      </c>
      <c r="MU83" s="210">
        <v>811</v>
      </c>
      <c r="MV83" s="181" t="s">
        <v>276</v>
      </c>
      <c r="MW83" s="64">
        <f t="shared" si="204"/>
        <v>14671.77</v>
      </c>
      <c r="MX83" s="209">
        <v>447.55</v>
      </c>
      <c r="MY83" s="209">
        <v>192.09</v>
      </c>
      <c r="MZ83" s="209">
        <v>420.24</v>
      </c>
      <c r="NA83" s="209">
        <v>1.47</v>
      </c>
      <c r="NB83" s="209">
        <v>0</v>
      </c>
      <c r="NC83" s="209">
        <v>0</v>
      </c>
      <c r="ND83" s="209">
        <v>0</v>
      </c>
      <c r="NE83" s="209">
        <v>0</v>
      </c>
      <c r="NF83" s="209">
        <v>0</v>
      </c>
      <c r="NG83" s="209">
        <v>3.01</v>
      </c>
      <c r="NH83" s="211">
        <f t="shared" si="283"/>
        <v>1064.3600000000001</v>
      </c>
      <c r="NI83" s="229"/>
      <c r="NJ83" s="238"/>
      <c r="NK83" s="65">
        <f t="shared" si="284"/>
        <v>0</v>
      </c>
      <c r="NL83" s="65">
        <f t="shared" si="285"/>
        <v>75.612111344405875</v>
      </c>
      <c r="NM83" s="65"/>
      <c r="NN83" s="65">
        <v>18.5</v>
      </c>
      <c r="NO83" s="65"/>
      <c r="NP83" s="65">
        <v>5</v>
      </c>
      <c r="NQ83" s="65">
        <f t="shared" si="318"/>
        <v>469.67889908256882</v>
      </c>
      <c r="NR83" s="65"/>
      <c r="NS83" s="64">
        <f t="shared" si="205"/>
        <v>568.79101042697471</v>
      </c>
      <c r="NT83" s="66">
        <f t="shared" si="286"/>
        <v>723.04816513761466</v>
      </c>
      <c r="NU83" s="66"/>
      <c r="NV83" s="66">
        <f t="shared" si="287"/>
        <v>216.9144495412844</v>
      </c>
      <c r="NW83" s="67">
        <f t="shared" si="242"/>
        <v>939.96261467889906</v>
      </c>
      <c r="NX83" s="67">
        <f t="shared" si="243"/>
        <v>1508.7536251058737</v>
      </c>
      <c r="NY83" s="68">
        <f t="shared" si="206"/>
        <v>-444.39362510587353</v>
      </c>
      <c r="NZ83" s="209">
        <v>5870.27</v>
      </c>
      <c r="OA83" s="209">
        <v>3006.1</v>
      </c>
      <c r="OB83" s="209">
        <v>9312.65</v>
      </c>
      <c r="OC83" s="209">
        <v>55</v>
      </c>
      <c r="OD83" s="209">
        <v>0</v>
      </c>
      <c r="OE83" s="209">
        <v>0</v>
      </c>
      <c r="OF83" s="209">
        <v>0</v>
      </c>
      <c r="OG83" s="209">
        <v>0</v>
      </c>
      <c r="OH83" s="209">
        <v>0</v>
      </c>
      <c r="OI83" s="209">
        <v>40.97</v>
      </c>
      <c r="OJ83" s="209">
        <v>14019.53</v>
      </c>
      <c r="OK83" s="178">
        <f t="shared" si="288"/>
        <v>4265.4600000000009</v>
      </c>
      <c r="OL83" s="210">
        <v>990</v>
      </c>
      <c r="OM83" s="181" t="s">
        <v>276</v>
      </c>
      <c r="ON83" s="64">
        <f t="shared" si="207"/>
        <v>18284.990000000002</v>
      </c>
      <c r="OO83" s="209">
        <v>488.64</v>
      </c>
      <c r="OP83" s="209">
        <v>219.89</v>
      </c>
      <c r="OQ83" s="209">
        <v>594.96</v>
      </c>
      <c r="OR83" s="209">
        <v>2.31</v>
      </c>
      <c r="OS83" s="209">
        <v>0</v>
      </c>
      <c r="OT83" s="209">
        <v>0</v>
      </c>
      <c r="OU83" s="209">
        <v>0</v>
      </c>
      <c r="OV83" s="209">
        <v>0</v>
      </c>
      <c r="OW83" s="209">
        <v>0</v>
      </c>
      <c r="OX83" s="209">
        <v>2.2799999999999998</v>
      </c>
      <c r="OY83" s="211">
        <v>1305.8</v>
      </c>
      <c r="OZ83" s="229"/>
      <c r="PA83" s="238"/>
      <c r="PB83" s="65">
        <f t="shared" si="289"/>
        <v>303.14795363510342</v>
      </c>
      <c r="PC83" s="65">
        <f t="shared" si="290"/>
        <v>125.06756795193951</v>
      </c>
      <c r="PD83" s="65"/>
      <c r="PE83" s="65">
        <v>18.5</v>
      </c>
      <c r="PF83" s="65">
        <f t="shared" si="291"/>
        <v>32.880000000000003</v>
      </c>
      <c r="PG83" s="65">
        <v>5</v>
      </c>
      <c r="PH83" s="65">
        <f t="shared" si="319"/>
        <v>495.2049090909091</v>
      </c>
      <c r="PI83" s="65"/>
      <c r="PJ83" s="64">
        <f t="shared" si="244"/>
        <v>979.80043067795202</v>
      </c>
      <c r="PK83" s="66">
        <f t="shared" si="320"/>
        <v>643.25572727272731</v>
      </c>
      <c r="PL83" s="66"/>
      <c r="PM83" s="66">
        <f t="shared" si="292"/>
        <v>192.9767181818182</v>
      </c>
      <c r="PN83" s="67">
        <f t="shared" si="245"/>
        <v>836.23244545454554</v>
      </c>
      <c r="PO83" s="67">
        <f t="shared" si="246"/>
        <v>1816.0328761324977</v>
      </c>
      <c r="PP83" s="68">
        <f t="shared" si="247"/>
        <v>-510.23287613249772</v>
      </c>
      <c r="PQ83" s="209">
        <v>3832.45</v>
      </c>
      <c r="PR83" s="209">
        <v>2245.66</v>
      </c>
      <c r="PS83" s="209">
        <v>6971.35</v>
      </c>
      <c r="PT83" s="209">
        <v>35</v>
      </c>
      <c r="PU83" s="209">
        <v>0</v>
      </c>
      <c r="PV83" s="209">
        <v>0</v>
      </c>
      <c r="PW83" s="209">
        <v>0</v>
      </c>
      <c r="PX83" s="209">
        <v>0</v>
      </c>
      <c r="PY83" s="209">
        <v>0</v>
      </c>
      <c r="PZ83" s="209">
        <v>0</v>
      </c>
      <c r="QA83" s="209">
        <v>10288.74</v>
      </c>
      <c r="QB83" s="178">
        <f t="shared" si="208"/>
        <v>2795.7199999999993</v>
      </c>
      <c r="QC83" s="210">
        <v>709</v>
      </c>
      <c r="QD83" s="181" t="s">
        <v>276</v>
      </c>
      <c r="QE83" s="64">
        <f t="shared" si="209"/>
        <v>13084.46</v>
      </c>
      <c r="QF83" s="209">
        <v>319.02</v>
      </c>
      <c r="QG83" s="209">
        <v>164.27</v>
      </c>
      <c r="QH83" s="209">
        <v>445.38</v>
      </c>
      <c r="QI83" s="209">
        <v>1.47</v>
      </c>
      <c r="QJ83" s="209">
        <v>0</v>
      </c>
      <c r="QK83" s="209">
        <v>0</v>
      </c>
      <c r="QL83" s="209">
        <v>0</v>
      </c>
      <c r="QM83" s="209">
        <v>0</v>
      </c>
      <c r="QN83" s="209">
        <v>0</v>
      </c>
      <c r="QO83" s="209">
        <v>0</v>
      </c>
      <c r="QP83" s="211">
        <f t="shared" si="293"/>
        <v>930.14</v>
      </c>
      <c r="QQ83" s="249"/>
      <c r="QR83" s="238"/>
      <c r="QS83" s="65">
        <f t="shared" si="294"/>
        <v>120.94419960137381</v>
      </c>
      <c r="QT83" s="65">
        <f t="shared" si="295"/>
        <v>51.014746694948037</v>
      </c>
      <c r="QU83" s="65"/>
      <c r="QV83" s="65">
        <v>18.5</v>
      </c>
      <c r="QW83" s="65">
        <f t="shared" si="296"/>
        <v>18.861818181818183</v>
      </c>
      <c r="QX83" s="65">
        <v>5</v>
      </c>
      <c r="QY83" s="65">
        <f t="shared" si="321"/>
        <v>428.14772727272725</v>
      </c>
      <c r="QZ83" s="65"/>
      <c r="RA83" s="64">
        <f t="shared" si="210"/>
        <v>642.46849175086732</v>
      </c>
      <c r="RB83" s="66">
        <f t="shared" si="297"/>
        <v>619.2640909090909</v>
      </c>
      <c r="RC83" s="66"/>
      <c r="RD83" s="66">
        <f t="shared" si="298"/>
        <v>185.77922727272727</v>
      </c>
      <c r="RE83" s="67">
        <f t="shared" si="248"/>
        <v>805.04331818181822</v>
      </c>
      <c r="RF83" s="67">
        <f t="shared" si="249"/>
        <v>1447.5118099326855</v>
      </c>
      <c r="RG83" s="68">
        <f t="shared" si="250"/>
        <v>-517.37180993268555</v>
      </c>
      <c r="RH83" s="205">
        <v>5091.33</v>
      </c>
      <c r="RI83" s="205">
        <v>3253.99</v>
      </c>
      <c r="RJ83" s="205">
        <v>7883.93</v>
      </c>
      <c r="RK83" s="205">
        <v>0</v>
      </c>
      <c r="RL83" s="205">
        <v>0</v>
      </c>
      <c r="RM83" s="205">
        <v>0</v>
      </c>
      <c r="RN83" s="205">
        <v>0</v>
      </c>
      <c r="RO83" s="205">
        <v>0</v>
      </c>
      <c r="RP83" s="205">
        <v>0</v>
      </c>
      <c r="RQ83" s="205">
        <v>180.6</v>
      </c>
      <c r="RR83" s="205">
        <v>12576.49</v>
      </c>
      <c r="RS83" s="178">
        <f t="shared" si="211"/>
        <v>3833.3599999999988</v>
      </c>
      <c r="RT83" s="206">
        <v>875</v>
      </c>
      <c r="RU83" s="181" t="s">
        <v>276</v>
      </c>
      <c r="RV83" s="64">
        <f t="shared" si="212"/>
        <v>16409.849999999999</v>
      </c>
      <c r="RW83" s="209">
        <v>423.8</v>
      </c>
      <c r="RX83" s="209">
        <v>238.02</v>
      </c>
      <c r="RY83" s="209">
        <v>503.68</v>
      </c>
      <c r="RZ83" s="209">
        <v>0</v>
      </c>
      <c r="SA83" s="209">
        <v>0</v>
      </c>
      <c r="SB83" s="209">
        <v>0</v>
      </c>
      <c r="SC83" s="209">
        <v>0</v>
      </c>
      <c r="SD83" s="209">
        <v>0</v>
      </c>
      <c r="SE83" s="209">
        <v>0</v>
      </c>
      <c r="SF83" s="209">
        <v>10.029999999999999</v>
      </c>
      <c r="SG83" s="211">
        <v>1165.5</v>
      </c>
      <c r="SH83" s="249"/>
      <c r="SI83" s="238"/>
      <c r="SJ83" s="65">
        <f t="shared" si="299"/>
        <v>123.58798563047495</v>
      </c>
      <c r="SK83" s="65">
        <f t="shared" si="300"/>
        <v>82.62911022366491</v>
      </c>
      <c r="SL83" s="65"/>
      <c r="SM83" s="65">
        <v>18.5</v>
      </c>
      <c r="SN83" s="65">
        <f t="shared" si="301"/>
        <v>495.92920353982299</v>
      </c>
      <c r="SO83" s="65">
        <v>5</v>
      </c>
      <c r="SP83" s="65">
        <f t="shared" si="322"/>
        <v>428.52876106194691</v>
      </c>
      <c r="SQ83" s="65"/>
      <c r="SR83" s="64">
        <f t="shared" si="326"/>
        <v>1154.1750604559097</v>
      </c>
      <c r="SS83" s="66">
        <f t="shared" si="323"/>
        <v>596.28469026548669</v>
      </c>
      <c r="ST83" s="66"/>
      <c r="SU83" s="66">
        <f t="shared" si="302"/>
        <v>178.885407079646</v>
      </c>
      <c r="SV83" s="67">
        <f t="shared" si="327"/>
        <v>775.17009734513272</v>
      </c>
      <c r="SW83" s="67">
        <f t="shared" si="251"/>
        <v>1929.3451578010424</v>
      </c>
      <c r="SX83" s="68">
        <f t="shared" si="252"/>
        <v>-763.84515780104243</v>
      </c>
      <c r="SY83" s="64">
        <f t="shared" si="303"/>
        <v>251979.73999999996</v>
      </c>
      <c r="SZ83" s="211">
        <f t="shared" si="304"/>
        <v>17864.960000000003</v>
      </c>
      <c r="TA83" s="67">
        <f t="shared" si="305"/>
        <v>24157.440428923506</v>
      </c>
      <c r="TB83" s="68">
        <f t="shared" si="306"/>
        <v>-6292.4804289235035</v>
      </c>
      <c r="TC83" s="264"/>
      <c r="TE83" s="265" t="s">
        <v>521</v>
      </c>
    </row>
    <row r="84" spans="1:525">
      <c r="A84" s="173" t="s">
        <v>218</v>
      </c>
      <c r="B84" s="175" t="s">
        <v>219</v>
      </c>
      <c r="C84" s="181" t="s">
        <v>277</v>
      </c>
      <c r="D84" s="176">
        <v>34.47</v>
      </c>
      <c r="E84" s="176">
        <v>2722.91</v>
      </c>
      <c r="F84" s="176">
        <v>3880.38</v>
      </c>
      <c r="G84" s="176">
        <v>0</v>
      </c>
      <c r="H84" s="176">
        <v>0</v>
      </c>
      <c r="I84" s="176">
        <v>0</v>
      </c>
      <c r="J84" s="176">
        <v>0</v>
      </c>
      <c r="K84" s="176">
        <v>0</v>
      </c>
      <c r="L84" s="176">
        <v>0</v>
      </c>
      <c r="M84" s="176">
        <v>0</v>
      </c>
      <c r="N84" s="178">
        <v>4551.16</v>
      </c>
      <c r="O84" s="178">
        <f t="shared" si="161"/>
        <v>2086.6000000000004</v>
      </c>
      <c r="P84" s="181">
        <v>426</v>
      </c>
      <c r="Q84" s="64">
        <f t="shared" si="328"/>
        <v>6637.76</v>
      </c>
      <c r="R84" s="178">
        <v>2.87</v>
      </c>
      <c r="S84" s="178">
        <v>199.18</v>
      </c>
      <c r="T84" s="178">
        <v>247.91</v>
      </c>
      <c r="U84" s="178">
        <v>1350</v>
      </c>
      <c r="V84" s="178">
        <v>0</v>
      </c>
      <c r="W84" s="178">
        <v>0</v>
      </c>
      <c r="X84" s="178">
        <v>0</v>
      </c>
      <c r="Y84" s="178">
        <v>0</v>
      </c>
      <c r="Z84" s="178">
        <v>0</v>
      </c>
      <c r="AA84" s="178">
        <v>0</v>
      </c>
      <c r="AB84" s="64">
        <f t="shared" si="329"/>
        <v>1799.96</v>
      </c>
      <c r="AC84" s="65"/>
      <c r="AD84" s="65"/>
      <c r="AE84" s="65">
        <f t="shared" si="253"/>
        <v>49.483843050561603</v>
      </c>
      <c r="AF84" s="65">
        <f t="shared" si="221"/>
        <v>55.949706601173531</v>
      </c>
      <c r="AG84" s="65"/>
      <c r="AH84" s="65">
        <v>18.5</v>
      </c>
      <c r="AI84" s="65"/>
      <c r="AJ84" s="65">
        <v>5</v>
      </c>
      <c r="AK84" s="65">
        <f t="shared" si="178"/>
        <v>411.38684210526316</v>
      </c>
      <c r="AL84" s="65"/>
      <c r="AM84" s="64">
        <f t="shared" si="222"/>
        <v>540.32039175699833</v>
      </c>
      <c r="AN84" s="66">
        <f t="shared" si="179"/>
        <v>645.10084210526315</v>
      </c>
      <c r="AO84" s="66">
        <v>46.73</v>
      </c>
      <c r="AP84" s="66">
        <f t="shared" si="254"/>
        <v>207.54925263157895</v>
      </c>
      <c r="AQ84" s="67">
        <f t="shared" si="223"/>
        <v>899.38009473684212</v>
      </c>
      <c r="AR84" s="67">
        <f t="shared" si="224"/>
        <v>1439.7004864938403</v>
      </c>
      <c r="AS84" s="68">
        <f t="shared" si="225"/>
        <v>360.25951350615969</v>
      </c>
      <c r="AT84" s="205">
        <v>51</v>
      </c>
      <c r="AU84" s="205">
        <v>3219.53</v>
      </c>
      <c r="AV84" s="205">
        <v>4043.64</v>
      </c>
      <c r="AW84" s="205">
        <v>0</v>
      </c>
      <c r="AX84" s="207">
        <v>0</v>
      </c>
      <c r="AY84" s="207">
        <v>0</v>
      </c>
      <c r="AZ84" s="207">
        <v>0</v>
      </c>
      <c r="BA84" s="207">
        <v>0</v>
      </c>
      <c r="BB84" s="207">
        <v>0</v>
      </c>
      <c r="BC84" s="207">
        <v>0</v>
      </c>
      <c r="BD84" s="209">
        <v>4609.78</v>
      </c>
      <c r="BE84" s="178">
        <f t="shared" si="162"/>
        <v>2704.3900000000003</v>
      </c>
      <c r="BF84" s="208">
        <v>463</v>
      </c>
      <c r="BG84" s="181" t="s">
        <v>277</v>
      </c>
      <c r="BH84" s="64">
        <f t="shared" si="330"/>
        <v>7314.17</v>
      </c>
      <c r="BI84" s="205">
        <v>4.25</v>
      </c>
      <c r="BJ84" s="205">
        <v>235.5</v>
      </c>
      <c r="BK84" s="205">
        <v>258.33999999999997</v>
      </c>
      <c r="BL84" s="205">
        <v>0</v>
      </c>
      <c r="BM84" s="205">
        <v>0</v>
      </c>
      <c r="BN84" s="205">
        <v>0</v>
      </c>
      <c r="BO84" s="205">
        <v>0</v>
      </c>
      <c r="BP84" s="205">
        <v>0</v>
      </c>
      <c r="BQ84" s="205">
        <v>0</v>
      </c>
      <c r="BR84" s="205">
        <v>0</v>
      </c>
      <c r="BS84" s="64">
        <f t="shared" si="331"/>
        <v>498.09</v>
      </c>
      <c r="BT84" s="65"/>
      <c r="BU84" s="65"/>
      <c r="BV84" s="65">
        <f t="shared" si="255"/>
        <v>50.558754317638744</v>
      </c>
      <c r="BW84" s="65">
        <f t="shared" si="256"/>
        <v>61.16238139898298</v>
      </c>
      <c r="BX84" s="65"/>
      <c r="BY84" s="65">
        <v>18.5</v>
      </c>
      <c r="BZ84" s="65"/>
      <c r="CA84" s="65">
        <v>5</v>
      </c>
      <c r="CB84" s="65">
        <f t="shared" si="180"/>
        <v>391.015625</v>
      </c>
      <c r="CC84" s="65"/>
      <c r="CD84" s="64">
        <f t="shared" si="226"/>
        <v>526.23676071662169</v>
      </c>
      <c r="CE84" s="66">
        <f t="shared" si="257"/>
        <v>665.21208333333334</v>
      </c>
      <c r="CF84" s="66"/>
      <c r="CG84" s="66">
        <f t="shared" si="258"/>
        <v>199.563625</v>
      </c>
      <c r="CH84" s="67">
        <f t="shared" si="324"/>
        <v>864.77570833333334</v>
      </c>
      <c r="CI84" s="67">
        <f t="shared" si="227"/>
        <v>1391.0124690499551</v>
      </c>
      <c r="CJ84" s="68">
        <f t="shared" si="228"/>
        <v>-892.92246904995523</v>
      </c>
      <c r="CK84" s="209">
        <v>0</v>
      </c>
      <c r="CL84" s="209">
        <v>2631.18</v>
      </c>
      <c r="CM84" s="209">
        <v>4031.22</v>
      </c>
      <c r="CN84" s="209">
        <v>0</v>
      </c>
      <c r="CO84" s="209">
        <v>0</v>
      </c>
      <c r="CP84" s="209">
        <v>0</v>
      </c>
      <c r="CQ84" s="209">
        <v>0</v>
      </c>
      <c r="CR84" s="209">
        <v>0</v>
      </c>
      <c r="CS84" s="209">
        <v>0</v>
      </c>
      <c r="CT84" s="207">
        <v>0</v>
      </c>
      <c r="CU84" s="209">
        <v>4517.43</v>
      </c>
      <c r="CV84" s="178">
        <f t="shared" si="181"/>
        <v>2144.9699999999993</v>
      </c>
      <c r="CW84" s="210">
        <v>459</v>
      </c>
      <c r="CX84" s="181" t="s">
        <v>277</v>
      </c>
      <c r="CY84" s="64">
        <f t="shared" si="182"/>
        <v>6662.4</v>
      </c>
      <c r="CZ84" s="209">
        <v>0</v>
      </c>
      <c r="DA84" s="209">
        <v>192.47</v>
      </c>
      <c r="DB84" s="209">
        <v>257.48</v>
      </c>
      <c r="DC84" s="209">
        <v>0</v>
      </c>
      <c r="DD84" s="209">
        <v>0</v>
      </c>
      <c r="DE84" s="209">
        <v>0</v>
      </c>
      <c r="DF84" s="209">
        <v>0</v>
      </c>
      <c r="DG84" s="209">
        <v>0</v>
      </c>
      <c r="DH84" s="209">
        <v>0</v>
      </c>
      <c r="DI84" s="209">
        <v>0</v>
      </c>
      <c r="DJ84" s="211">
        <f t="shared" si="215"/>
        <v>449.95000000000005</v>
      </c>
      <c r="DK84" s="65"/>
      <c r="DL84" s="65"/>
      <c r="DM84" s="65">
        <f t="shared" si="259"/>
        <v>49.110777557360834</v>
      </c>
      <c r="DN84" s="65">
        <f t="shared" si="260"/>
        <v>61.016578825194593</v>
      </c>
      <c r="DO84" s="65"/>
      <c r="DP84" s="65">
        <v>18.5</v>
      </c>
      <c r="DQ84" s="65"/>
      <c r="DR84" s="65">
        <v>5</v>
      </c>
      <c r="DS84" s="65">
        <f t="shared" si="216"/>
        <v>428.469696969697</v>
      </c>
      <c r="DT84" s="65"/>
      <c r="DU84" s="64">
        <f t="shared" si="229"/>
        <v>562.09705335225249</v>
      </c>
      <c r="DV84" s="66">
        <f t="shared" si="307"/>
        <v>596.35070707070713</v>
      </c>
      <c r="DW84" s="66"/>
      <c r="DX84" s="66">
        <f t="shared" si="261"/>
        <v>178.90521212121214</v>
      </c>
      <c r="DY84" s="67">
        <f t="shared" si="230"/>
        <v>775.25591919191925</v>
      </c>
      <c r="DZ84" s="67">
        <f t="shared" si="231"/>
        <v>1337.3529725441717</v>
      </c>
      <c r="EA84" s="68">
        <f t="shared" si="183"/>
        <v>-887.40297254417169</v>
      </c>
      <c r="EB84" s="209">
        <v>0</v>
      </c>
      <c r="EC84" s="209">
        <v>2989.47</v>
      </c>
      <c r="ED84" s="209">
        <v>3718.75</v>
      </c>
      <c r="EE84" s="209">
        <v>0</v>
      </c>
      <c r="EF84" s="209">
        <v>0</v>
      </c>
      <c r="EG84" s="209">
        <v>0</v>
      </c>
      <c r="EH84" s="209">
        <v>0</v>
      </c>
      <c r="EI84" s="209">
        <v>0</v>
      </c>
      <c r="EJ84" s="209">
        <v>0</v>
      </c>
      <c r="EK84" s="209">
        <v>0</v>
      </c>
      <c r="EL84" s="209">
        <v>4547</v>
      </c>
      <c r="EM84" s="178">
        <f t="shared" si="184"/>
        <v>2161.2199999999993</v>
      </c>
      <c r="EN84" s="210">
        <v>426</v>
      </c>
      <c r="EO84" s="181" t="s">
        <v>277</v>
      </c>
      <c r="EP84" s="212">
        <f t="shared" si="262"/>
        <v>6708.2199999999993</v>
      </c>
      <c r="EQ84" s="209">
        <v>0</v>
      </c>
      <c r="ER84" s="209">
        <v>218.67</v>
      </c>
      <c r="ES84" s="209">
        <v>237.45</v>
      </c>
      <c r="ET84" s="209">
        <v>0</v>
      </c>
      <c r="EU84" s="209">
        <v>0</v>
      </c>
      <c r="EV84" s="209">
        <v>0</v>
      </c>
      <c r="EW84" s="209">
        <v>0</v>
      </c>
      <c r="EX84" s="209">
        <v>0</v>
      </c>
      <c r="EY84" s="209">
        <v>0</v>
      </c>
      <c r="EZ84" s="209">
        <v>0</v>
      </c>
      <c r="FA84" s="64">
        <f t="shared" si="185"/>
        <v>456.12</v>
      </c>
      <c r="FB84" s="65"/>
      <c r="FC84" s="65"/>
      <c r="FD84" s="65">
        <f t="shared" si="263"/>
        <v>50.753845335462756</v>
      </c>
      <c r="FE84" s="65">
        <f t="shared" si="264"/>
        <v>56.140375066256041</v>
      </c>
      <c r="FF84" s="65"/>
      <c r="FG84" s="65">
        <v>18.5</v>
      </c>
      <c r="FH84" s="65">
        <f t="shared" si="265"/>
        <v>140.93333333333334</v>
      </c>
      <c r="FI84" s="65">
        <v>5</v>
      </c>
      <c r="FJ84" s="65">
        <f t="shared" si="308"/>
        <v>424.68019607843132</v>
      </c>
      <c r="FK84" s="65"/>
      <c r="FL84" s="64">
        <f t="shared" si="232"/>
        <v>696.00774981348343</v>
      </c>
      <c r="FM84" s="66">
        <f t="shared" si="309"/>
        <v>664.41901960784321</v>
      </c>
      <c r="FN84" s="66"/>
      <c r="FO84" s="66">
        <f t="shared" si="266"/>
        <v>199.32570588235296</v>
      </c>
      <c r="FP84" s="67">
        <f t="shared" si="325"/>
        <v>863.74472549019617</v>
      </c>
      <c r="FQ84" s="67">
        <f t="shared" si="187"/>
        <v>1559.7524753036796</v>
      </c>
      <c r="FR84" s="68">
        <f t="shared" si="188"/>
        <v>-1103.6324753036797</v>
      </c>
      <c r="FS84" s="209">
        <v>46</v>
      </c>
      <c r="FT84" s="209">
        <v>2632.77</v>
      </c>
      <c r="FU84" s="209">
        <v>3810.53</v>
      </c>
      <c r="FV84" s="209">
        <v>0</v>
      </c>
      <c r="FW84" s="209">
        <v>0</v>
      </c>
      <c r="FX84" s="209">
        <v>0</v>
      </c>
      <c r="FY84" s="209">
        <v>0</v>
      </c>
      <c r="FZ84" s="209">
        <v>0</v>
      </c>
      <c r="GA84" s="209">
        <v>0</v>
      </c>
      <c r="GB84" s="209">
        <v>0</v>
      </c>
      <c r="GC84" s="209">
        <v>4717.55</v>
      </c>
      <c r="GD84" s="178">
        <f t="shared" si="189"/>
        <v>1771.75</v>
      </c>
      <c r="GE84" s="210">
        <v>421</v>
      </c>
      <c r="GF84" s="181" t="s">
        <v>277</v>
      </c>
      <c r="GG84" s="64">
        <f t="shared" si="190"/>
        <v>6489.3</v>
      </c>
      <c r="GH84" s="209">
        <v>3.83</v>
      </c>
      <c r="GI84" s="209">
        <v>192.58</v>
      </c>
      <c r="GJ84" s="209">
        <v>243.32</v>
      </c>
      <c r="GK84" s="209">
        <v>0</v>
      </c>
      <c r="GL84" s="209">
        <v>0</v>
      </c>
      <c r="GM84" s="209">
        <v>0</v>
      </c>
      <c r="GN84" s="209">
        <v>0</v>
      </c>
      <c r="GO84" s="209">
        <v>0</v>
      </c>
      <c r="GP84" s="209">
        <v>0</v>
      </c>
      <c r="GQ84" s="209">
        <v>0</v>
      </c>
      <c r="GR84" s="211">
        <f t="shared" si="267"/>
        <v>439.73</v>
      </c>
      <c r="GS84" s="65"/>
      <c r="GT84" s="65"/>
      <c r="GU84" s="65">
        <f t="shared" si="268"/>
        <v>52.276325474765954</v>
      </c>
      <c r="GV84" s="65">
        <f t="shared" si="269"/>
        <v>52.217203932296989</v>
      </c>
      <c r="GW84" s="65"/>
      <c r="GX84" s="65">
        <v>18.5</v>
      </c>
      <c r="GY84" s="65">
        <f t="shared" si="270"/>
        <v>184.90588235294118</v>
      </c>
      <c r="GZ84" s="65">
        <v>5</v>
      </c>
      <c r="HA84" s="65">
        <f t="shared" si="310"/>
        <v>358.47794117647061</v>
      </c>
      <c r="HB84" s="65"/>
      <c r="HC84" s="64">
        <f t="shared" si="191"/>
        <v>671.37735293647472</v>
      </c>
      <c r="HD84" s="66">
        <f t="shared" si="311"/>
        <v>866.92019607843133</v>
      </c>
      <c r="HE84" s="66"/>
      <c r="HF84" s="66">
        <f t="shared" si="271"/>
        <v>260.07605882352937</v>
      </c>
      <c r="HG84" s="67">
        <f t="shared" si="233"/>
        <v>1126.9962549019606</v>
      </c>
      <c r="HH84" s="67">
        <f t="shared" si="234"/>
        <v>1798.3736078384354</v>
      </c>
      <c r="HI84" s="68">
        <f t="shared" si="192"/>
        <v>-1358.6436078384354</v>
      </c>
      <c r="HJ84" s="205">
        <v>69</v>
      </c>
      <c r="HK84" s="205">
        <v>3064.18</v>
      </c>
      <c r="HL84" s="205">
        <v>3275.46</v>
      </c>
      <c r="HM84" s="205">
        <v>0</v>
      </c>
      <c r="HN84" s="205">
        <v>0</v>
      </c>
      <c r="HO84" s="205">
        <v>0</v>
      </c>
      <c r="HP84" s="205">
        <v>0</v>
      </c>
      <c r="HQ84" s="205">
        <v>0</v>
      </c>
      <c r="HR84" s="205">
        <v>0</v>
      </c>
      <c r="HS84" s="205">
        <v>0</v>
      </c>
      <c r="HT84" s="205">
        <v>4304.6899999999996</v>
      </c>
      <c r="HU84" s="178">
        <f t="shared" si="193"/>
        <v>2103.9499999999998</v>
      </c>
      <c r="HV84" s="206">
        <v>459</v>
      </c>
      <c r="HW84" s="181" t="s">
        <v>277</v>
      </c>
      <c r="HX84" s="64">
        <f t="shared" si="194"/>
        <v>6408.6399999999994</v>
      </c>
      <c r="HY84" s="205">
        <v>5.74</v>
      </c>
      <c r="HZ84" s="205">
        <v>224.14</v>
      </c>
      <c r="IA84" s="205">
        <v>209.26</v>
      </c>
      <c r="IB84" s="205">
        <v>0</v>
      </c>
      <c r="IC84" s="205">
        <v>0</v>
      </c>
      <c r="ID84" s="205">
        <v>0</v>
      </c>
      <c r="IE84" s="205">
        <v>0</v>
      </c>
      <c r="IF84" s="205">
        <v>0</v>
      </c>
      <c r="IG84" s="205">
        <v>0</v>
      </c>
      <c r="IH84" s="205">
        <v>0</v>
      </c>
      <c r="II84" s="214">
        <v>439.14</v>
      </c>
      <c r="IJ84" s="65"/>
      <c r="IK84" s="65"/>
      <c r="IL84" s="65">
        <f t="shared" si="272"/>
        <v>47.68501765033659</v>
      </c>
      <c r="IM84" s="65">
        <f t="shared" si="273"/>
        <v>63.76592521963137</v>
      </c>
      <c r="IN84" s="65"/>
      <c r="IO84" s="65">
        <v>18.5</v>
      </c>
      <c r="IP84" s="65">
        <f t="shared" si="274"/>
        <v>232.05714285714285</v>
      </c>
      <c r="IQ84" s="65">
        <v>5</v>
      </c>
      <c r="IR84" s="65">
        <f t="shared" si="312"/>
        <v>445.62857142857143</v>
      </c>
      <c r="IS84" s="65"/>
      <c r="IT84" s="64">
        <f t="shared" si="195"/>
        <v>812.63665715568231</v>
      </c>
      <c r="IU84" s="66">
        <f t="shared" si="313"/>
        <v>538.79476190476191</v>
      </c>
      <c r="IV84" s="66"/>
      <c r="IW84" s="66">
        <f t="shared" si="275"/>
        <v>161.63842857142856</v>
      </c>
      <c r="IX84" s="67">
        <f t="shared" si="196"/>
        <v>700.43319047619048</v>
      </c>
      <c r="IY84" s="67">
        <f t="shared" si="235"/>
        <v>1513.0698476318728</v>
      </c>
      <c r="IZ84" s="68">
        <f t="shared" si="197"/>
        <v>-1073.9298476318727</v>
      </c>
      <c r="JA84" s="209">
        <v>49.7</v>
      </c>
      <c r="JB84" s="209">
        <v>2495.42</v>
      </c>
      <c r="JC84" s="209">
        <v>2953.05</v>
      </c>
      <c r="JD84" s="209">
        <v>0</v>
      </c>
      <c r="JE84" s="209">
        <v>0</v>
      </c>
      <c r="JF84" s="209">
        <v>0</v>
      </c>
      <c r="JG84" s="209">
        <v>0</v>
      </c>
      <c r="JH84" s="209">
        <v>0</v>
      </c>
      <c r="JI84" s="209">
        <v>0</v>
      </c>
      <c r="JJ84" s="209">
        <v>0</v>
      </c>
      <c r="JK84" s="209">
        <v>4095.07</v>
      </c>
      <c r="JL84" s="178">
        <f t="shared" si="198"/>
        <v>1403.1</v>
      </c>
      <c r="JM84" s="210">
        <v>385</v>
      </c>
      <c r="JN84" s="181" t="s">
        <v>277</v>
      </c>
      <c r="JO84" s="64">
        <f t="shared" si="199"/>
        <v>5498.17</v>
      </c>
      <c r="JP84" s="209">
        <v>4.1399999999999997</v>
      </c>
      <c r="JQ84" s="209">
        <v>182.54</v>
      </c>
      <c r="JR84" s="209">
        <v>188.47</v>
      </c>
      <c r="JS84" s="209">
        <v>0</v>
      </c>
      <c r="JT84" s="209">
        <v>0</v>
      </c>
      <c r="JU84" s="209">
        <v>0</v>
      </c>
      <c r="JV84" s="209">
        <v>0</v>
      </c>
      <c r="JW84" s="209">
        <v>0</v>
      </c>
      <c r="JX84" s="209">
        <v>0</v>
      </c>
      <c r="JY84" s="209">
        <v>0</v>
      </c>
      <c r="JZ84" s="211">
        <v>375.15</v>
      </c>
      <c r="KA84" s="65"/>
      <c r="KB84" s="65"/>
      <c r="KC84" s="65">
        <f t="shared" si="276"/>
        <v>82.600378135969578</v>
      </c>
      <c r="KD84" s="65">
        <f t="shared" si="277"/>
        <v>47.244578340952792</v>
      </c>
      <c r="KE84" s="65"/>
      <c r="KF84" s="65">
        <v>18.5</v>
      </c>
      <c r="KG84" s="65"/>
      <c r="KH84" s="65">
        <v>5</v>
      </c>
      <c r="KI84" s="65">
        <f t="shared" si="314"/>
        <v>543.39953271028037</v>
      </c>
      <c r="KJ84" s="65"/>
      <c r="KK84" s="64">
        <f t="shared" si="200"/>
        <v>696.7444891872027</v>
      </c>
      <c r="KL84" s="66">
        <f t="shared" si="315"/>
        <v>497.32093457943921</v>
      </c>
      <c r="KM84" s="66"/>
      <c r="KN84" s="66">
        <f t="shared" si="278"/>
        <v>149.19628037383177</v>
      </c>
      <c r="KO84" s="67">
        <f t="shared" si="236"/>
        <v>646.51721495327092</v>
      </c>
      <c r="KP84" s="67">
        <f t="shared" si="237"/>
        <v>1343.2617041404737</v>
      </c>
      <c r="KQ84" s="68">
        <f t="shared" si="201"/>
        <v>-968.11170414047376</v>
      </c>
      <c r="KR84" s="209">
        <v>0</v>
      </c>
      <c r="KS84" s="209">
        <v>3246.2</v>
      </c>
      <c r="KT84" s="209">
        <v>2912.84</v>
      </c>
      <c r="KU84" s="209">
        <v>0</v>
      </c>
      <c r="KV84" s="209">
        <v>0</v>
      </c>
      <c r="KW84" s="209">
        <v>0</v>
      </c>
      <c r="KX84" s="209">
        <v>0</v>
      </c>
      <c r="KY84" s="209">
        <v>0</v>
      </c>
      <c r="KZ84" s="209">
        <v>0</v>
      </c>
      <c r="LA84" s="209">
        <v>0</v>
      </c>
      <c r="LB84" s="209">
        <v>4495.93</v>
      </c>
      <c r="LC84" s="178">
        <f t="shared" si="202"/>
        <v>1663.1099999999997</v>
      </c>
      <c r="LD84" s="210">
        <v>426</v>
      </c>
      <c r="LE84" s="181" t="s">
        <v>277</v>
      </c>
      <c r="LF84" s="64">
        <f t="shared" si="203"/>
        <v>6159.04</v>
      </c>
      <c r="LG84" s="209">
        <v>0</v>
      </c>
      <c r="LH84" s="209">
        <v>237.45</v>
      </c>
      <c r="LI84" s="209">
        <v>185.89</v>
      </c>
      <c r="LJ84" s="209">
        <v>0</v>
      </c>
      <c r="LK84" s="209">
        <v>0</v>
      </c>
      <c r="LL84" s="209">
        <v>0</v>
      </c>
      <c r="LM84" s="209">
        <v>0</v>
      </c>
      <c r="LN84" s="209">
        <v>0</v>
      </c>
      <c r="LO84" s="209">
        <v>0</v>
      </c>
      <c r="LP84" s="209">
        <v>0</v>
      </c>
      <c r="LQ84" s="211">
        <f t="shared" si="279"/>
        <v>423.34</v>
      </c>
      <c r="LR84" s="228"/>
      <c r="LS84" s="65"/>
      <c r="LT84" s="65">
        <f t="shared" si="280"/>
        <v>45.836581353800135</v>
      </c>
      <c r="LU84" s="65">
        <f t="shared" si="281"/>
        <v>49.514346149656326</v>
      </c>
      <c r="LV84" s="65"/>
      <c r="LW84" s="65">
        <v>18.5</v>
      </c>
      <c r="LX84" s="65"/>
      <c r="LY84" s="65">
        <v>5</v>
      </c>
      <c r="LZ84" s="65">
        <f t="shared" si="316"/>
        <v>508.03738317757012</v>
      </c>
      <c r="MA84" s="65"/>
      <c r="MB84" s="64">
        <f t="shared" si="238"/>
        <v>626.88831068102661</v>
      </c>
      <c r="MC84" s="66">
        <f t="shared" si="317"/>
        <v>593.54906542056074</v>
      </c>
      <c r="MD84" s="66"/>
      <c r="ME84" s="66">
        <f t="shared" si="282"/>
        <v>178.06471962616823</v>
      </c>
      <c r="MF84" s="67">
        <f t="shared" si="239"/>
        <v>771.61378504672894</v>
      </c>
      <c r="MG84" s="67">
        <f t="shared" si="240"/>
        <v>1398.5020957277557</v>
      </c>
      <c r="MH84" s="68">
        <f t="shared" si="241"/>
        <v>-975.16209572775574</v>
      </c>
      <c r="MI84" s="209">
        <v>0</v>
      </c>
      <c r="MJ84" s="209">
        <v>2806.2</v>
      </c>
      <c r="MK84" s="209">
        <v>3051.75</v>
      </c>
      <c r="ML84" s="209">
        <v>0</v>
      </c>
      <c r="MM84" s="209">
        <v>0</v>
      </c>
      <c r="MN84" s="209">
        <v>0</v>
      </c>
      <c r="MO84" s="209">
        <v>0</v>
      </c>
      <c r="MP84" s="209">
        <v>0</v>
      </c>
      <c r="MQ84" s="209">
        <v>0</v>
      </c>
      <c r="MR84" s="209">
        <v>0</v>
      </c>
      <c r="MS84" s="209">
        <v>4118.5600000000004</v>
      </c>
      <c r="MT84" s="178">
        <f t="shared" si="217"/>
        <v>1739.3899999999994</v>
      </c>
      <c r="MU84" s="210">
        <v>410</v>
      </c>
      <c r="MV84" s="181" t="s">
        <v>277</v>
      </c>
      <c r="MW84" s="64">
        <f t="shared" si="204"/>
        <v>5857.95</v>
      </c>
      <c r="MX84" s="209">
        <v>0</v>
      </c>
      <c r="MY84" s="209">
        <v>205.27</v>
      </c>
      <c r="MZ84" s="209">
        <v>194.9</v>
      </c>
      <c r="NA84" s="209">
        <v>0</v>
      </c>
      <c r="NB84" s="209">
        <v>0</v>
      </c>
      <c r="NC84" s="209">
        <v>0</v>
      </c>
      <c r="ND84" s="209">
        <v>0</v>
      </c>
      <c r="NE84" s="209">
        <v>0</v>
      </c>
      <c r="NF84" s="209">
        <v>0</v>
      </c>
      <c r="NG84" s="209">
        <v>0</v>
      </c>
      <c r="NH84" s="211">
        <f t="shared" si="283"/>
        <v>400.17</v>
      </c>
      <c r="NI84" s="65"/>
      <c r="NJ84" s="65"/>
      <c r="NK84" s="65">
        <f t="shared" si="284"/>
        <v>0</v>
      </c>
      <c r="NL84" s="65">
        <f t="shared" si="285"/>
        <v>42.011585972818132</v>
      </c>
      <c r="NM84" s="65"/>
      <c r="NN84" s="65">
        <v>18.5</v>
      </c>
      <c r="NO84" s="65"/>
      <c r="NP84" s="65">
        <v>5</v>
      </c>
      <c r="NQ84" s="65">
        <f t="shared" si="318"/>
        <v>469.67889908256882</v>
      </c>
      <c r="NR84" s="65"/>
      <c r="NS84" s="64">
        <f t="shared" si="205"/>
        <v>535.19048505538694</v>
      </c>
      <c r="NT84" s="66">
        <f t="shared" si="286"/>
        <v>723.04816513761466</v>
      </c>
      <c r="NU84" s="66"/>
      <c r="NV84" s="66">
        <f t="shared" si="287"/>
        <v>216.9144495412844</v>
      </c>
      <c r="NW84" s="67">
        <f t="shared" si="242"/>
        <v>939.96261467889906</v>
      </c>
      <c r="NX84" s="67">
        <f t="shared" si="243"/>
        <v>1475.1530997342861</v>
      </c>
      <c r="NY84" s="68">
        <f t="shared" si="206"/>
        <v>-1074.983099734286</v>
      </c>
      <c r="NZ84" s="209">
        <v>0</v>
      </c>
      <c r="OA84" s="209">
        <v>3170.68</v>
      </c>
      <c r="OB84" s="209">
        <v>2959.2</v>
      </c>
      <c r="OC84" s="209">
        <v>0</v>
      </c>
      <c r="OD84" s="209">
        <v>0</v>
      </c>
      <c r="OE84" s="209">
        <v>0</v>
      </c>
      <c r="OF84" s="209">
        <v>0</v>
      </c>
      <c r="OG84" s="209">
        <v>0</v>
      </c>
      <c r="OH84" s="209">
        <v>0</v>
      </c>
      <c r="OI84" s="209">
        <v>0</v>
      </c>
      <c r="OJ84" s="209">
        <v>4965.8100000000004</v>
      </c>
      <c r="OK84" s="178">
        <f t="shared" si="288"/>
        <v>1164.0699999999988</v>
      </c>
      <c r="OL84" s="210">
        <v>391</v>
      </c>
      <c r="OM84" s="181" t="s">
        <v>277</v>
      </c>
      <c r="ON84" s="64">
        <f t="shared" si="207"/>
        <v>6129.8799999999992</v>
      </c>
      <c r="OO84" s="209">
        <v>0</v>
      </c>
      <c r="OP84" s="209">
        <v>231.93</v>
      </c>
      <c r="OQ84" s="209">
        <v>189.06</v>
      </c>
      <c r="OR84" s="209">
        <v>0</v>
      </c>
      <c r="OS84" s="209">
        <v>0</v>
      </c>
      <c r="OT84" s="209">
        <v>0</v>
      </c>
      <c r="OU84" s="209">
        <v>0</v>
      </c>
      <c r="OV84" s="209">
        <v>0</v>
      </c>
      <c r="OW84" s="209">
        <v>0</v>
      </c>
      <c r="OX84" s="209">
        <v>0</v>
      </c>
      <c r="OY84" s="211">
        <v>420.99</v>
      </c>
      <c r="OZ84" s="65"/>
      <c r="PA84" s="65"/>
      <c r="PB84" s="65">
        <f t="shared" si="289"/>
        <v>107.37700476697385</v>
      </c>
      <c r="PC84" s="65">
        <f t="shared" si="290"/>
        <v>34.131700643263336</v>
      </c>
      <c r="PD84" s="65"/>
      <c r="PE84" s="65">
        <v>18.5</v>
      </c>
      <c r="PF84" s="65">
        <f t="shared" si="291"/>
        <v>32.880000000000003</v>
      </c>
      <c r="PG84" s="65">
        <v>5</v>
      </c>
      <c r="PH84" s="65">
        <f t="shared" si="319"/>
        <v>495.2049090909091</v>
      </c>
      <c r="PI84" s="65"/>
      <c r="PJ84" s="64">
        <f t="shared" si="244"/>
        <v>693.09361450114625</v>
      </c>
      <c r="PK84" s="66">
        <f t="shared" si="320"/>
        <v>643.25572727272731</v>
      </c>
      <c r="PL84" s="66"/>
      <c r="PM84" s="66">
        <f t="shared" si="292"/>
        <v>192.9767181818182</v>
      </c>
      <c r="PN84" s="67">
        <f t="shared" si="245"/>
        <v>836.23244545454554</v>
      </c>
      <c r="PO84" s="67">
        <f t="shared" si="246"/>
        <v>1529.3260599556918</v>
      </c>
      <c r="PP84" s="68">
        <f t="shared" si="247"/>
        <v>-1108.3360599556918</v>
      </c>
      <c r="PQ84" s="209">
        <v>8.33</v>
      </c>
      <c r="PR84" s="209">
        <v>2561.61</v>
      </c>
      <c r="PS84" s="209">
        <v>2620.7600000000002</v>
      </c>
      <c r="PT84" s="209">
        <v>0</v>
      </c>
      <c r="PU84" s="209">
        <v>0</v>
      </c>
      <c r="PV84" s="209">
        <v>0</v>
      </c>
      <c r="PW84" s="209">
        <v>0</v>
      </c>
      <c r="PX84" s="209">
        <v>0</v>
      </c>
      <c r="PY84" s="209">
        <v>0</v>
      </c>
      <c r="PZ84" s="209">
        <v>0</v>
      </c>
      <c r="QA84" s="209">
        <v>3980.47</v>
      </c>
      <c r="QB84" s="178">
        <f t="shared" si="208"/>
        <v>1210.2300000000009</v>
      </c>
      <c r="QC84" s="210">
        <v>296</v>
      </c>
      <c r="QD84" s="181" t="s">
        <v>277</v>
      </c>
      <c r="QE84" s="64">
        <f t="shared" si="209"/>
        <v>5190.7000000000007</v>
      </c>
      <c r="QF84" s="209">
        <v>0.69</v>
      </c>
      <c r="QG84" s="209">
        <v>187.38</v>
      </c>
      <c r="QH84" s="209">
        <v>167.44</v>
      </c>
      <c r="QI84" s="209">
        <v>0</v>
      </c>
      <c r="QJ84" s="209">
        <v>0</v>
      </c>
      <c r="QK84" s="209">
        <v>0</v>
      </c>
      <c r="QL84" s="209">
        <v>0</v>
      </c>
      <c r="QM84" s="209">
        <v>0</v>
      </c>
      <c r="QN84" s="209">
        <v>0</v>
      </c>
      <c r="QO84" s="209">
        <v>0</v>
      </c>
      <c r="QP84" s="211">
        <f t="shared" si="293"/>
        <v>355.51</v>
      </c>
      <c r="QQ84" s="225"/>
      <c r="QR84" s="65"/>
      <c r="QS84" s="65">
        <f t="shared" si="294"/>
        <v>46.790448411300162</v>
      </c>
      <c r="QT84" s="65">
        <f t="shared" si="295"/>
        <v>22.083605258261567</v>
      </c>
      <c r="QU84" s="65"/>
      <c r="QV84" s="65">
        <v>18.5</v>
      </c>
      <c r="QW84" s="65">
        <f t="shared" si="296"/>
        <v>18.861818181818183</v>
      </c>
      <c r="QX84" s="65">
        <v>5</v>
      </c>
      <c r="QY84" s="65">
        <f t="shared" si="321"/>
        <v>428.14772727272725</v>
      </c>
      <c r="QZ84" s="65"/>
      <c r="RA84" s="64">
        <f t="shared" si="210"/>
        <v>539.38359912410715</v>
      </c>
      <c r="RB84" s="66">
        <f t="shared" si="297"/>
        <v>619.2640909090909</v>
      </c>
      <c r="RC84" s="66"/>
      <c r="RD84" s="66">
        <f t="shared" si="298"/>
        <v>185.77922727272727</v>
      </c>
      <c r="RE84" s="67">
        <f t="shared" si="248"/>
        <v>805.04331818181822</v>
      </c>
      <c r="RF84" s="67">
        <f t="shared" si="249"/>
        <v>1344.4269173059254</v>
      </c>
      <c r="RG84" s="68">
        <f t="shared" si="250"/>
        <v>-988.91691730592538</v>
      </c>
      <c r="RH84" s="205">
        <v>59.21</v>
      </c>
      <c r="RI84" s="205">
        <v>3300.38</v>
      </c>
      <c r="RJ84" s="205">
        <v>2680.78</v>
      </c>
      <c r="RK84" s="205">
        <v>0</v>
      </c>
      <c r="RL84" s="205">
        <v>0</v>
      </c>
      <c r="RM84" s="205">
        <v>0</v>
      </c>
      <c r="RN84" s="205">
        <v>0</v>
      </c>
      <c r="RO84" s="205">
        <v>0</v>
      </c>
      <c r="RP84" s="205">
        <v>0</v>
      </c>
      <c r="RQ84" s="205">
        <v>0</v>
      </c>
      <c r="RR84" s="205">
        <v>4741.08</v>
      </c>
      <c r="RS84" s="178">
        <f t="shared" si="211"/>
        <v>1299.2900000000009</v>
      </c>
      <c r="RT84" s="206">
        <v>356</v>
      </c>
      <c r="RU84" s="181" t="s">
        <v>277</v>
      </c>
      <c r="RV84" s="64">
        <f t="shared" si="212"/>
        <v>6040.3700000000008</v>
      </c>
      <c r="RW84" s="209">
        <v>4.93</v>
      </c>
      <c r="RX84" s="209">
        <v>241.42</v>
      </c>
      <c r="RY84" s="209">
        <v>171.13</v>
      </c>
      <c r="RZ84" s="209">
        <v>0</v>
      </c>
      <c r="SA84" s="209">
        <v>0</v>
      </c>
      <c r="SB84" s="209">
        <v>0</v>
      </c>
      <c r="SC84" s="209">
        <v>0</v>
      </c>
      <c r="SD84" s="209">
        <v>0</v>
      </c>
      <c r="SE84" s="209">
        <v>0</v>
      </c>
      <c r="SF84" s="209">
        <v>0</v>
      </c>
      <c r="SG84" s="211">
        <v>417.48</v>
      </c>
      <c r="SH84" s="225"/>
      <c r="SI84" s="65"/>
      <c r="SJ84" s="65">
        <f t="shared" si="299"/>
        <v>46.590147721099619</v>
      </c>
      <c r="SK84" s="65">
        <f t="shared" si="300"/>
        <v>28.006546899457835</v>
      </c>
      <c r="SL84" s="65"/>
      <c r="SM84" s="65">
        <v>18.5</v>
      </c>
      <c r="SN84" s="65">
        <f t="shared" si="301"/>
        <v>495.92920353982299</v>
      </c>
      <c r="SO84" s="65">
        <v>5</v>
      </c>
      <c r="SP84" s="65">
        <f t="shared" si="322"/>
        <v>428.52876106194691</v>
      </c>
      <c r="SQ84" s="65"/>
      <c r="SR84" s="64">
        <f t="shared" si="326"/>
        <v>1022.5546592223272</v>
      </c>
      <c r="SS84" s="66">
        <f t="shared" si="323"/>
        <v>596.28469026548669</v>
      </c>
      <c r="ST84" s="66"/>
      <c r="SU84" s="66">
        <f t="shared" si="302"/>
        <v>178.885407079646</v>
      </c>
      <c r="SV84" s="67">
        <f t="shared" si="327"/>
        <v>775.17009734513272</v>
      </c>
      <c r="SW84" s="67">
        <f t="shared" si="251"/>
        <v>1797.72475656746</v>
      </c>
      <c r="SX84" s="68">
        <f t="shared" si="252"/>
        <v>-1380.2447565674599</v>
      </c>
      <c r="SY84" s="64">
        <f t="shared" si="303"/>
        <v>75096.599999999991</v>
      </c>
      <c r="SZ84" s="211">
        <f t="shared" si="304"/>
        <v>6475.6299999999992</v>
      </c>
      <c r="TA84" s="67">
        <f t="shared" si="305"/>
        <v>17927.656492293547</v>
      </c>
      <c r="TB84" s="68">
        <f t="shared" si="306"/>
        <v>-11452.026492293548</v>
      </c>
      <c r="TC84" s="264"/>
      <c r="TD84" s="265"/>
      <c r="TE84" s="265" t="s">
        <v>522</v>
      </c>
    </row>
    <row r="85" spans="1:525">
      <c r="A85" s="173" t="s">
        <v>104</v>
      </c>
      <c r="B85" s="175" t="s">
        <v>220</v>
      </c>
      <c r="C85" s="181" t="s">
        <v>276</v>
      </c>
      <c r="D85" s="176">
        <v>6597.03</v>
      </c>
      <c r="E85" s="176">
        <v>6978.96</v>
      </c>
      <c r="F85" s="176">
        <v>0</v>
      </c>
      <c r="G85" s="176">
        <v>0</v>
      </c>
      <c r="H85" s="176">
        <v>0</v>
      </c>
      <c r="I85" s="176">
        <v>0</v>
      </c>
      <c r="J85" s="176">
        <v>0</v>
      </c>
      <c r="K85" s="176">
        <v>0</v>
      </c>
      <c r="L85" s="176">
        <v>0</v>
      </c>
      <c r="M85" s="176">
        <v>0</v>
      </c>
      <c r="N85" s="178">
        <v>10819.78</v>
      </c>
      <c r="O85" s="178">
        <f t="shared" si="161"/>
        <v>2756.2099999999991</v>
      </c>
      <c r="P85" s="181">
        <v>528</v>
      </c>
      <c r="Q85" s="64">
        <f t="shared" si="328"/>
        <v>13575.99</v>
      </c>
      <c r="R85" s="178">
        <v>549.14</v>
      </c>
      <c r="S85" s="178">
        <v>510.5</v>
      </c>
      <c r="T85" s="178">
        <v>0</v>
      </c>
      <c r="U85" s="178">
        <v>0</v>
      </c>
      <c r="V85" s="178">
        <v>0</v>
      </c>
      <c r="W85" s="178">
        <v>0</v>
      </c>
      <c r="X85" s="178">
        <v>0</v>
      </c>
      <c r="Y85" s="178">
        <v>0</v>
      </c>
      <c r="Z85" s="178">
        <v>0</v>
      </c>
      <c r="AA85" s="178">
        <v>0</v>
      </c>
      <c r="AB85" s="64">
        <f t="shared" si="329"/>
        <v>1059.6399999999999</v>
      </c>
      <c r="AC85" s="223">
        <f>4485/3</f>
        <v>1495</v>
      </c>
      <c r="AD85" s="65"/>
      <c r="AE85" s="65">
        <f t="shared" si="253"/>
        <v>117.64128164283511</v>
      </c>
      <c r="AF85" s="65">
        <f t="shared" si="221"/>
        <v>73.90450533462112</v>
      </c>
      <c r="AG85" s="65"/>
      <c r="AH85" s="65">
        <v>18.5</v>
      </c>
      <c r="AI85" s="65"/>
      <c r="AJ85" s="65">
        <v>5</v>
      </c>
      <c r="AK85" s="65">
        <f t="shared" si="178"/>
        <v>411.38684210526316</v>
      </c>
      <c r="AL85" s="65"/>
      <c r="AM85" s="64">
        <f t="shared" si="222"/>
        <v>2121.4326290827194</v>
      </c>
      <c r="AN85" s="66">
        <f t="shared" si="179"/>
        <v>645.10084210526315</v>
      </c>
      <c r="AO85" s="66">
        <v>46.73</v>
      </c>
      <c r="AP85" s="66">
        <f t="shared" si="254"/>
        <v>207.54925263157895</v>
      </c>
      <c r="AQ85" s="67">
        <f t="shared" si="223"/>
        <v>899.38009473684212</v>
      </c>
      <c r="AR85" s="67">
        <f t="shared" si="224"/>
        <v>3020.8127238195616</v>
      </c>
      <c r="AS85" s="68">
        <f t="shared" si="225"/>
        <v>-1961.1727238195617</v>
      </c>
      <c r="AT85" s="205">
        <v>9112.9</v>
      </c>
      <c r="AU85" s="205">
        <v>5617.78</v>
      </c>
      <c r="AV85" s="205">
        <v>0</v>
      </c>
      <c r="AW85" s="205">
        <v>0</v>
      </c>
      <c r="AX85" s="207">
        <v>0</v>
      </c>
      <c r="AY85" s="207">
        <v>0</v>
      </c>
      <c r="AZ85" s="207">
        <v>0</v>
      </c>
      <c r="BA85" s="207">
        <v>0</v>
      </c>
      <c r="BB85" s="207">
        <v>0</v>
      </c>
      <c r="BC85" s="207">
        <v>0</v>
      </c>
      <c r="BD85" s="209">
        <v>11426.06</v>
      </c>
      <c r="BE85" s="178">
        <f t="shared" si="162"/>
        <v>3304.6200000000008</v>
      </c>
      <c r="BF85" s="208">
        <v>583</v>
      </c>
      <c r="BG85" s="181" t="s">
        <v>276</v>
      </c>
      <c r="BH85" s="64">
        <f t="shared" si="330"/>
        <v>14730.68</v>
      </c>
      <c r="BI85" s="205">
        <v>758.56</v>
      </c>
      <c r="BJ85" s="205">
        <v>410.93</v>
      </c>
      <c r="BK85" s="205">
        <v>0</v>
      </c>
      <c r="BL85" s="205">
        <v>0</v>
      </c>
      <c r="BM85" s="205">
        <v>0</v>
      </c>
      <c r="BN85" s="205">
        <v>0</v>
      </c>
      <c r="BO85" s="205">
        <v>0</v>
      </c>
      <c r="BP85" s="205">
        <v>0</v>
      </c>
      <c r="BQ85" s="205">
        <v>0</v>
      </c>
      <c r="BR85" s="205">
        <v>0</v>
      </c>
      <c r="BS85" s="64">
        <f t="shared" si="331"/>
        <v>1169.49</v>
      </c>
      <c r="BT85" s="223">
        <f>4485/3</f>
        <v>1495</v>
      </c>
      <c r="BU85" s="65"/>
      <c r="BV85" s="65">
        <f t="shared" si="255"/>
        <v>125.31777229251708</v>
      </c>
      <c r="BW85" s="65">
        <f t="shared" si="256"/>
        <v>74.737160253775201</v>
      </c>
      <c r="BX85" s="65"/>
      <c r="BY85" s="65">
        <v>18.5</v>
      </c>
      <c r="BZ85" s="65"/>
      <c r="CA85" s="65">
        <v>5</v>
      </c>
      <c r="CB85" s="65">
        <f t="shared" si="180"/>
        <v>391.015625</v>
      </c>
      <c r="CC85" s="65"/>
      <c r="CD85" s="64">
        <f t="shared" si="226"/>
        <v>2109.5705575462925</v>
      </c>
      <c r="CE85" s="66">
        <f t="shared" si="257"/>
        <v>665.21208333333334</v>
      </c>
      <c r="CF85" s="66"/>
      <c r="CG85" s="66">
        <f t="shared" si="258"/>
        <v>199.563625</v>
      </c>
      <c r="CH85" s="67">
        <f t="shared" si="324"/>
        <v>864.77570833333334</v>
      </c>
      <c r="CI85" s="67">
        <f t="shared" si="227"/>
        <v>2974.3462658796261</v>
      </c>
      <c r="CJ85" s="68">
        <f t="shared" si="228"/>
        <v>-1804.8562658796261</v>
      </c>
      <c r="CK85" s="209">
        <v>20094.650000000001</v>
      </c>
      <c r="CL85" s="209">
        <v>7926.64</v>
      </c>
      <c r="CM85" s="209">
        <v>0</v>
      </c>
      <c r="CN85" s="209">
        <v>0</v>
      </c>
      <c r="CO85" s="209">
        <v>0</v>
      </c>
      <c r="CP85" s="209">
        <v>0</v>
      </c>
      <c r="CQ85" s="209">
        <v>10980.74</v>
      </c>
      <c r="CR85" s="209">
        <v>0</v>
      </c>
      <c r="CS85" s="209">
        <v>0</v>
      </c>
      <c r="CT85" s="207">
        <v>0</v>
      </c>
      <c r="CU85" s="209">
        <v>33246.85</v>
      </c>
      <c r="CV85" s="178">
        <f t="shared" si="181"/>
        <v>5755.18</v>
      </c>
      <c r="CW85" s="210">
        <v>1332</v>
      </c>
      <c r="CX85" s="181" t="s">
        <v>276</v>
      </c>
      <c r="CY85" s="64">
        <f t="shared" si="182"/>
        <v>39002.03</v>
      </c>
      <c r="CZ85" s="209">
        <v>1672.68</v>
      </c>
      <c r="DA85" s="209">
        <v>579.82000000000005</v>
      </c>
      <c r="DB85" s="209">
        <v>0</v>
      </c>
      <c r="DC85" s="209">
        <v>0</v>
      </c>
      <c r="DD85" s="209">
        <v>0</v>
      </c>
      <c r="DE85" s="209">
        <v>0</v>
      </c>
      <c r="DF85" s="267">
        <v>750</v>
      </c>
      <c r="DG85" s="209">
        <v>0</v>
      </c>
      <c r="DH85" s="209">
        <v>0</v>
      </c>
      <c r="DI85" s="209">
        <v>0</v>
      </c>
      <c r="DJ85" s="211">
        <f t="shared" si="215"/>
        <v>3002.5</v>
      </c>
      <c r="DK85" s="65">
        <f>4485/3</f>
        <v>1495</v>
      </c>
      <c r="DL85" s="65"/>
      <c r="DM85" s="65">
        <f t="shared" si="259"/>
        <v>361.43972454093188</v>
      </c>
      <c r="DN85" s="65">
        <f t="shared" si="260"/>
        <v>163.71389535666401</v>
      </c>
      <c r="DO85" s="65"/>
      <c r="DP85" s="65">
        <v>18.5</v>
      </c>
      <c r="DQ85" s="65"/>
      <c r="DR85" s="65">
        <v>5</v>
      </c>
      <c r="DS85" s="65">
        <f t="shared" si="216"/>
        <v>428.469696969697</v>
      </c>
      <c r="DT85" s="65"/>
      <c r="DU85" s="64">
        <f t="shared" si="229"/>
        <v>2472.1233168672929</v>
      </c>
      <c r="DV85" s="66">
        <f t="shared" si="307"/>
        <v>596.35070707070713</v>
      </c>
      <c r="DW85" s="66"/>
      <c r="DX85" s="66">
        <f t="shared" si="261"/>
        <v>178.90521212121214</v>
      </c>
      <c r="DY85" s="67">
        <f t="shared" si="230"/>
        <v>775.25591919191925</v>
      </c>
      <c r="DZ85" s="67">
        <f t="shared" si="231"/>
        <v>3247.3792360592124</v>
      </c>
      <c r="EA85" s="68">
        <f t="shared" si="183"/>
        <v>-244.87923605921242</v>
      </c>
      <c r="EB85" s="209">
        <v>15208.69</v>
      </c>
      <c r="EC85" s="209">
        <v>8629.14</v>
      </c>
      <c r="ED85" s="209">
        <v>0</v>
      </c>
      <c r="EE85" s="209">
        <v>0</v>
      </c>
      <c r="EF85" s="209">
        <v>0</v>
      </c>
      <c r="EG85" s="209">
        <v>0</v>
      </c>
      <c r="EH85" s="209">
        <v>17438.39</v>
      </c>
      <c r="EI85" s="209">
        <v>0</v>
      </c>
      <c r="EJ85" s="209">
        <v>0</v>
      </c>
      <c r="EK85" s="209">
        <v>0</v>
      </c>
      <c r="EL85" s="209">
        <v>32634.67</v>
      </c>
      <c r="EM85" s="178">
        <f t="shared" si="184"/>
        <v>8641.5500000000029</v>
      </c>
      <c r="EN85" s="210">
        <v>1683</v>
      </c>
      <c r="EO85" s="181" t="s">
        <v>276</v>
      </c>
      <c r="EP85" s="212">
        <f t="shared" si="262"/>
        <v>41276.22</v>
      </c>
      <c r="EQ85" s="209">
        <v>1265.98</v>
      </c>
      <c r="ER85" s="209">
        <v>631.21</v>
      </c>
      <c r="ES85" s="209">
        <v>0</v>
      </c>
      <c r="ET85" s="209">
        <v>0</v>
      </c>
      <c r="EU85" s="209">
        <v>0</v>
      </c>
      <c r="EV85" s="209">
        <v>0</v>
      </c>
      <c r="EW85" s="209">
        <v>750</v>
      </c>
      <c r="EX85" s="209">
        <v>0</v>
      </c>
      <c r="EY85" s="209">
        <v>0</v>
      </c>
      <c r="EZ85" s="209">
        <v>0</v>
      </c>
      <c r="FA85" s="64">
        <f t="shared" si="185"/>
        <v>2647.19</v>
      </c>
      <c r="FB85" s="223">
        <f>4485/3</f>
        <v>1495</v>
      </c>
      <c r="FC85" s="65"/>
      <c r="FD85" s="65">
        <f t="shared" si="263"/>
        <v>364.26984687791207</v>
      </c>
      <c r="FE85" s="65">
        <f t="shared" si="264"/>
        <v>224.47499937711351</v>
      </c>
      <c r="FF85" s="65"/>
      <c r="FG85" s="65">
        <v>18.5</v>
      </c>
      <c r="FH85" s="65">
        <f t="shared" si="265"/>
        <v>140.93333333333334</v>
      </c>
      <c r="FI85" s="65">
        <v>5</v>
      </c>
      <c r="FJ85" s="65">
        <f t="shared" si="308"/>
        <v>424.68019607843132</v>
      </c>
      <c r="FK85" s="65"/>
      <c r="FL85" s="64">
        <f t="shared" si="232"/>
        <v>2672.8583756667904</v>
      </c>
      <c r="FM85" s="66">
        <f t="shared" si="309"/>
        <v>664.41901960784321</v>
      </c>
      <c r="FN85" s="66"/>
      <c r="FO85" s="66">
        <f t="shared" si="266"/>
        <v>199.32570588235296</v>
      </c>
      <c r="FP85" s="67">
        <f t="shared" si="325"/>
        <v>863.74472549019617</v>
      </c>
      <c r="FQ85" s="67">
        <f t="shared" si="187"/>
        <v>3536.6031011569867</v>
      </c>
      <c r="FR85" s="68">
        <f t="shared" si="188"/>
        <v>-889.41310115698661</v>
      </c>
      <c r="FS85" s="209">
        <v>25561.119999999999</v>
      </c>
      <c r="FT85" s="209">
        <v>12280.3</v>
      </c>
      <c r="FU85" s="209">
        <v>0</v>
      </c>
      <c r="FV85" s="209">
        <v>0</v>
      </c>
      <c r="FW85" s="209">
        <v>0</v>
      </c>
      <c r="FX85" s="209">
        <v>0</v>
      </c>
      <c r="FY85" s="209">
        <v>21234.57</v>
      </c>
      <c r="FZ85" s="209">
        <v>0</v>
      </c>
      <c r="GA85" s="209">
        <v>0</v>
      </c>
      <c r="GB85" s="209">
        <v>0</v>
      </c>
      <c r="GC85" s="209">
        <v>48347.34</v>
      </c>
      <c r="GD85" s="178">
        <f t="shared" si="189"/>
        <v>10728.650000000001</v>
      </c>
      <c r="GE85" s="210">
        <v>2197</v>
      </c>
      <c r="GF85" s="181" t="s">
        <v>276</v>
      </c>
      <c r="GG85" s="64">
        <f t="shared" si="190"/>
        <v>59075.99</v>
      </c>
      <c r="GH85" s="209">
        <v>2127.7199999999998</v>
      </c>
      <c r="GI85" s="209">
        <v>898.28</v>
      </c>
      <c r="GJ85" s="209">
        <v>0</v>
      </c>
      <c r="GK85" s="209">
        <v>0</v>
      </c>
      <c r="GL85" s="209">
        <v>0</v>
      </c>
      <c r="GM85" s="209">
        <v>0</v>
      </c>
      <c r="GN85" s="209">
        <v>750</v>
      </c>
      <c r="GO85" s="209">
        <v>0</v>
      </c>
      <c r="GP85" s="209">
        <v>0</v>
      </c>
      <c r="GQ85" s="209">
        <v>0</v>
      </c>
      <c r="GR85" s="211">
        <f t="shared" si="267"/>
        <v>3776</v>
      </c>
      <c r="GS85" s="223">
        <f>4485/3</f>
        <v>1495</v>
      </c>
      <c r="GT85" s="65"/>
      <c r="GU85" s="65">
        <f t="shared" si="268"/>
        <v>535.74870042271323</v>
      </c>
      <c r="GV85" s="65">
        <f t="shared" si="269"/>
        <v>316.19591080470616</v>
      </c>
      <c r="GW85" s="65"/>
      <c r="GX85" s="65">
        <v>18.5</v>
      </c>
      <c r="GY85" s="65">
        <f t="shared" si="270"/>
        <v>184.90588235294118</v>
      </c>
      <c r="GZ85" s="65">
        <v>5</v>
      </c>
      <c r="HA85" s="65">
        <f t="shared" si="310"/>
        <v>358.47794117647061</v>
      </c>
      <c r="HB85" s="65"/>
      <c r="HC85" s="64">
        <f t="shared" si="191"/>
        <v>2913.8284347568315</v>
      </c>
      <c r="HD85" s="66">
        <f t="shared" si="311"/>
        <v>866.92019607843133</v>
      </c>
      <c r="HE85" s="66"/>
      <c r="HF85" s="66">
        <f t="shared" si="271"/>
        <v>260.07605882352937</v>
      </c>
      <c r="HG85" s="67">
        <f t="shared" si="233"/>
        <v>1126.9962549019606</v>
      </c>
      <c r="HH85" s="67">
        <f t="shared" si="234"/>
        <v>4040.8246896587921</v>
      </c>
      <c r="HI85" s="68">
        <f t="shared" si="192"/>
        <v>-264.82468965879207</v>
      </c>
      <c r="HJ85" s="205">
        <v>26217.89</v>
      </c>
      <c r="HK85" s="205">
        <v>9823.8799999999992</v>
      </c>
      <c r="HL85" s="205">
        <v>0</v>
      </c>
      <c r="HM85" s="205">
        <v>0</v>
      </c>
      <c r="HN85" s="205">
        <v>0</v>
      </c>
      <c r="HO85" s="205">
        <v>0</v>
      </c>
      <c r="HP85" s="205">
        <v>18246.36</v>
      </c>
      <c r="HQ85" s="205">
        <v>0</v>
      </c>
      <c r="HR85" s="205">
        <v>0</v>
      </c>
      <c r="HS85" s="205">
        <v>0</v>
      </c>
      <c r="HT85" s="205">
        <v>45597.75</v>
      </c>
      <c r="HU85" s="178">
        <f t="shared" si="193"/>
        <v>8690.3799999999974</v>
      </c>
      <c r="HV85" s="206">
        <v>1956</v>
      </c>
      <c r="HW85" s="181" t="s">
        <v>276</v>
      </c>
      <c r="HX85" s="64">
        <f t="shared" si="194"/>
        <v>54288.13</v>
      </c>
      <c r="HY85" s="205">
        <v>2182.38</v>
      </c>
      <c r="HZ85" s="205">
        <v>718.6</v>
      </c>
      <c r="IA85" s="205">
        <v>0</v>
      </c>
      <c r="IB85" s="205">
        <v>0</v>
      </c>
      <c r="IC85" s="205">
        <v>0</v>
      </c>
      <c r="ID85" s="205">
        <v>0</v>
      </c>
      <c r="IE85" s="205">
        <v>0</v>
      </c>
      <c r="IF85" s="205">
        <v>0</v>
      </c>
      <c r="IG85" s="205">
        <v>0</v>
      </c>
      <c r="IH85" s="205">
        <v>0</v>
      </c>
      <c r="II85" s="214">
        <v>2900.98</v>
      </c>
      <c r="IJ85" s="223">
        <f>4485/3</f>
        <v>1495</v>
      </c>
      <c r="IK85" s="65"/>
      <c r="IL85" s="65">
        <f t="shared" si="272"/>
        <v>505.10710726338851</v>
      </c>
      <c r="IM85" s="65">
        <f t="shared" si="273"/>
        <v>263.38559433930465</v>
      </c>
      <c r="IN85" s="65"/>
      <c r="IO85" s="65">
        <v>18.5</v>
      </c>
      <c r="IP85" s="65">
        <f t="shared" si="274"/>
        <v>232.05714285714285</v>
      </c>
      <c r="IQ85" s="65">
        <v>5</v>
      </c>
      <c r="IR85" s="65">
        <f t="shared" si="312"/>
        <v>445.62857142857143</v>
      </c>
      <c r="IS85" s="65"/>
      <c r="IT85" s="64">
        <f t="shared" si="195"/>
        <v>2964.6784158884075</v>
      </c>
      <c r="IU85" s="66">
        <f t="shared" si="313"/>
        <v>538.79476190476191</v>
      </c>
      <c r="IV85" s="66"/>
      <c r="IW85" s="66">
        <f t="shared" si="275"/>
        <v>161.63842857142856</v>
      </c>
      <c r="IX85" s="67">
        <f t="shared" si="196"/>
        <v>700.43319047619048</v>
      </c>
      <c r="IY85" s="67">
        <f t="shared" si="235"/>
        <v>3665.1116063645977</v>
      </c>
      <c r="IZ85" s="68">
        <f t="shared" si="197"/>
        <v>-764.1316063645977</v>
      </c>
      <c r="JA85" s="209">
        <v>25167.21</v>
      </c>
      <c r="JB85" s="209">
        <v>10600.01</v>
      </c>
      <c r="JC85" s="209">
        <v>0</v>
      </c>
      <c r="JD85" s="209">
        <v>0</v>
      </c>
      <c r="JE85" s="209">
        <v>0</v>
      </c>
      <c r="JF85" s="209">
        <v>0</v>
      </c>
      <c r="JG85" s="209">
        <v>21733.51</v>
      </c>
      <c r="JH85" s="209">
        <v>0</v>
      </c>
      <c r="JI85" s="209">
        <v>0</v>
      </c>
      <c r="JJ85" s="209">
        <v>0</v>
      </c>
      <c r="JK85" s="209">
        <v>49242.62</v>
      </c>
      <c r="JL85" s="178">
        <f t="shared" si="198"/>
        <v>8258.1099999999933</v>
      </c>
      <c r="JM85" s="210">
        <v>2074</v>
      </c>
      <c r="JN85" s="181" t="s">
        <v>276</v>
      </c>
      <c r="JO85" s="64">
        <f t="shared" si="199"/>
        <v>57500.729999999996</v>
      </c>
      <c r="JP85" s="209">
        <v>2094.92</v>
      </c>
      <c r="JQ85" s="209">
        <v>775.37</v>
      </c>
      <c r="JR85" s="209">
        <v>0</v>
      </c>
      <c r="JS85" s="209">
        <v>0</v>
      </c>
      <c r="JT85" s="209">
        <v>0</v>
      </c>
      <c r="JU85" s="209">
        <v>0</v>
      </c>
      <c r="JV85" s="209">
        <v>750</v>
      </c>
      <c r="JW85" s="209">
        <v>0</v>
      </c>
      <c r="JX85" s="209">
        <v>0</v>
      </c>
      <c r="JY85" s="209">
        <v>0</v>
      </c>
      <c r="JZ85" s="211">
        <v>2870.29</v>
      </c>
      <c r="KA85" s="223">
        <f>4485/3</f>
        <v>1495</v>
      </c>
      <c r="KB85" s="65"/>
      <c r="KC85" s="65">
        <f t="shared" si="276"/>
        <v>993.2575102271411</v>
      </c>
      <c r="KD85" s="65">
        <f t="shared" si="277"/>
        <v>278.06351995096952</v>
      </c>
      <c r="KE85" s="65"/>
      <c r="KF85" s="65">
        <v>18.5</v>
      </c>
      <c r="KG85" s="65"/>
      <c r="KH85" s="65">
        <v>5</v>
      </c>
      <c r="KI85" s="65">
        <f t="shared" si="314"/>
        <v>543.39953271028037</v>
      </c>
      <c r="KJ85" s="65"/>
      <c r="KK85" s="64">
        <f t="shared" si="200"/>
        <v>3333.2205628883912</v>
      </c>
      <c r="KL85" s="66">
        <f t="shared" si="315"/>
        <v>497.32093457943921</v>
      </c>
      <c r="KM85" s="66"/>
      <c r="KN85" s="66">
        <f t="shared" si="278"/>
        <v>149.19628037383177</v>
      </c>
      <c r="KO85" s="67">
        <f t="shared" si="236"/>
        <v>646.51721495327092</v>
      </c>
      <c r="KP85" s="67">
        <f t="shared" si="237"/>
        <v>3979.7377778416621</v>
      </c>
      <c r="KQ85" s="68">
        <f t="shared" si="201"/>
        <v>-1109.4477778416622</v>
      </c>
      <c r="KR85" s="209">
        <v>30285.1</v>
      </c>
      <c r="KS85" s="209">
        <v>11924.06</v>
      </c>
      <c r="KT85" s="209">
        <v>0</v>
      </c>
      <c r="KU85" s="209">
        <v>0</v>
      </c>
      <c r="KV85" s="209">
        <v>0</v>
      </c>
      <c r="KW85" s="209">
        <v>0</v>
      </c>
      <c r="KX85" s="209">
        <v>23701.38</v>
      </c>
      <c r="KY85" s="209">
        <v>0</v>
      </c>
      <c r="KZ85" s="209">
        <v>0</v>
      </c>
      <c r="LA85" s="209">
        <v>0</v>
      </c>
      <c r="LB85" s="209">
        <v>55132.9</v>
      </c>
      <c r="LC85" s="178">
        <f t="shared" si="202"/>
        <v>10777.639999999992</v>
      </c>
      <c r="LD85" s="210">
        <v>2250</v>
      </c>
      <c r="LE85" s="181" t="s">
        <v>276</v>
      </c>
      <c r="LF85" s="64">
        <f t="shared" si="203"/>
        <v>65910.539999999994</v>
      </c>
      <c r="LG85" s="209">
        <v>2520.9499999999998</v>
      </c>
      <c r="LH85" s="209">
        <v>872.22</v>
      </c>
      <c r="LI85" s="209">
        <v>0</v>
      </c>
      <c r="LJ85" s="209">
        <v>0</v>
      </c>
      <c r="LK85" s="209">
        <v>0</v>
      </c>
      <c r="LL85" s="209">
        <v>0</v>
      </c>
      <c r="LM85" s="209">
        <v>750</v>
      </c>
      <c r="LN85" s="209">
        <v>0</v>
      </c>
      <c r="LO85" s="209">
        <v>0</v>
      </c>
      <c r="LP85" s="209">
        <v>0</v>
      </c>
      <c r="LQ85" s="211">
        <f t="shared" si="279"/>
        <v>4143.17</v>
      </c>
      <c r="LR85" s="230">
        <v>1495</v>
      </c>
      <c r="LS85" s="65"/>
      <c r="LT85" s="65">
        <f t="shared" si="280"/>
        <v>562.08696668340633</v>
      </c>
      <c r="LU85" s="65">
        <f t="shared" si="281"/>
        <v>320.87342246537014</v>
      </c>
      <c r="LV85" s="65"/>
      <c r="LW85" s="65">
        <v>18.5</v>
      </c>
      <c r="LX85" s="65"/>
      <c r="LY85" s="65">
        <v>5</v>
      </c>
      <c r="LZ85" s="65">
        <f t="shared" si="316"/>
        <v>508.03738317757012</v>
      </c>
      <c r="MA85" s="65"/>
      <c r="MB85" s="64">
        <f t="shared" si="238"/>
        <v>2909.4977723263469</v>
      </c>
      <c r="MC85" s="66">
        <f t="shared" si="317"/>
        <v>593.54906542056074</v>
      </c>
      <c r="MD85" s="66"/>
      <c r="ME85" s="66">
        <f t="shared" si="282"/>
        <v>178.06471962616823</v>
      </c>
      <c r="MF85" s="67">
        <f t="shared" si="239"/>
        <v>771.61378504672894</v>
      </c>
      <c r="MG85" s="67">
        <f t="shared" si="240"/>
        <v>3681.1115573730758</v>
      </c>
      <c r="MH85" s="68">
        <f t="shared" si="241"/>
        <v>462.05844262692426</v>
      </c>
      <c r="MI85" s="209">
        <v>20257.77</v>
      </c>
      <c r="MJ85" s="209">
        <v>8280.8799999999992</v>
      </c>
      <c r="MK85" s="209">
        <v>0</v>
      </c>
      <c r="ML85" s="209">
        <v>0</v>
      </c>
      <c r="MM85" s="209">
        <v>0</v>
      </c>
      <c r="MN85" s="209">
        <v>0</v>
      </c>
      <c r="MO85" s="209">
        <v>17354.38</v>
      </c>
      <c r="MP85" s="209">
        <v>0</v>
      </c>
      <c r="MQ85" s="209">
        <v>0</v>
      </c>
      <c r="MR85" s="209">
        <v>0</v>
      </c>
      <c r="MS85" s="209">
        <v>39016.25</v>
      </c>
      <c r="MT85" s="178">
        <f t="shared" si="217"/>
        <v>6876.7799999999988</v>
      </c>
      <c r="MU85" s="210">
        <v>1734</v>
      </c>
      <c r="MV85" s="181" t="s">
        <v>276</v>
      </c>
      <c r="MW85" s="64">
        <f t="shared" si="204"/>
        <v>45893.03</v>
      </c>
      <c r="MX85" s="209">
        <v>1686.27</v>
      </c>
      <c r="MY85" s="209">
        <v>605.73</v>
      </c>
      <c r="MZ85" s="209">
        <v>0</v>
      </c>
      <c r="NA85" s="209">
        <v>0</v>
      </c>
      <c r="NB85" s="209">
        <v>0</v>
      </c>
      <c r="NC85" s="209">
        <v>0</v>
      </c>
      <c r="ND85" s="209">
        <v>750</v>
      </c>
      <c r="NE85" s="209">
        <v>0</v>
      </c>
      <c r="NF85" s="209">
        <v>0</v>
      </c>
      <c r="NG85" s="209">
        <v>0</v>
      </c>
      <c r="NH85" s="211">
        <f t="shared" si="283"/>
        <v>3042</v>
      </c>
      <c r="NI85" s="230">
        <v>1495</v>
      </c>
      <c r="NJ85" s="238"/>
      <c r="NK85" s="65">
        <f t="shared" si="284"/>
        <v>0</v>
      </c>
      <c r="NL85" s="65">
        <f t="shared" si="285"/>
        <v>166.0952599394939</v>
      </c>
      <c r="NM85" s="65"/>
      <c r="NN85" s="65">
        <v>18.5</v>
      </c>
      <c r="NO85" s="65"/>
      <c r="NP85" s="65">
        <v>5</v>
      </c>
      <c r="NQ85" s="65">
        <f t="shared" si="318"/>
        <v>469.67889908256882</v>
      </c>
      <c r="NR85" s="65"/>
      <c r="NS85" s="64">
        <f t="shared" si="205"/>
        <v>2154.2741590220626</v>
      </c>
      <c r="NT85" s="66">
        <f t="shared" si="286"/>
        <v>723.04816513761466</v>
      </c>
      <c r="NU85" s="66"/>
      <c r="NV85" s="66">
        <f t="shared" si="287"/>
        <v>216.9144495412844</v>
      </c>
      <c r="NW85" s="67">
        <f t="shared" si="242"/>
        <v>939.96261467889906</v>
      </c>
      <c r="NX85" s="67">
        <f t="shared" si="243"/>
        <v>3094.2367737009617</v>
      </c>
      <c r="NY85" s="68">
        <f t="shared" si="206"/>
        <v>-52.236773700961749</v>
      </c>
      <c r="NZ85" s="209">
        <v>20258.009999999998</v>
      </c>
      <c r="OA85" s="209">
        <v>8689.74</v>
      </c>
      <c r="OB85" s="209">
        <v>0</v>
      </c>
      <c r="OC85" s="209">
        <v>0</v>
      </c>
      <c r="OD85" s="209">
        <v>0</v>
      </c>
      <c r="OE85" s="209">
        <v>0</v>
      </c>
      <c r="OF85" s="209">
        <v>19793.03</v>
      </c>
      <c r="OG85" s="209">
        <v>0</v>
      </c>
      <c r="OH85" s="209">
        <v>0</v>
      </c>
      <c r="OI85" s="209">
        <v>0</v>
      </c>
      <c r="OJ85" s="209">
        <v>40990.89</v>
      </c>
      <c r="OK85" s="178">
        <f t="shared" si="288"/>
        <v>7749.8899999999994</v>
      </c>
      <c r="OL85" s="210">
        <v>1872</v>
      </c>
      <c r="OM85" s="181" t="s">
        <v>276</v>
      </c>
      <c r="ON85" s="64">
        <f t="shared" si="207"/>
        <v>48740.78</v>
      </c>
      <c r="OO85" s="209">
        <v>1686.29</v>
      </c>
      <c r="OP85" s="209">
        <v>635.64</v>
      </c>
      <c r="OQ85" s="209">
        <v>0</v>
      </c>
      <c r="OR85" s="209">
        <v>0</v>
      </c>
      <c r="OS85" s="209">
        <v>0</v>
      </c>
      <c r="OT85" s="209">
        <v>0</v>
      </c>
      <c r="OU85" s="209">
        <v>750</v>
      </c>
      <c r="OV85" s="209">
        <v>0</v>
      </c>
      <c r="OW85" s="209">
        <v>0</v>
      </c>
      <c r="OX85" s="209">
        <v>0</v>
      </c>
      <c r="OY85" s="211">
        <v>2321.9299999999998</v>
      </c>
      <c r="OZ85" s="230">
        <v>1495</v>
      </c>
      <c r="PA85" s="238"/>
      <c r="PB85" s="65">
        <f t="shared" si="289"/>
        <v>886.35670533759856</v>
      </c>
      <c r="PC85" s="65">
        <f t="shared" si="290"/>
        <v>227.23455247383779</v>
      </c>
      <c r="PD85" s="65"/>
      <c r="PE85" s="65">
        <v>18.5</v>
      </c>
      <c r="PF85" s="65">
        <f t="shared" si="291"/>
        <v>32.880000000000003</v>
      </c>
      <c r="PG85" s="65">
        <v>5</v>
      </c>
      <c r="PH85" s="65">
        <f t="shared" si="319"/>
        <v>495.2049090909091</v>
      </c>
      <c r="PI85" s="65"/>
      <c r="PJ85" s="64">
        <f t="shared" si="244"/>
        <v>3160.1761669023458</v>
      </c>
      <c r="PK85" s="66">
        <f t="shared" si="320"/>
        <v>643.25572727272731</v>
      </c>
      <c r="PL85" s="66"/>
      <c r="PM85" s="66">
        <f t="shared" si="292"/>
        <v>192.9767181818182</v>
      </c>
      <c r="PN85" s="67">
        <f t="shared" si="245"/>
        <v>836.23244545454554</v>
      </c>
      <c r="PO85" s="67">
        <f t="shared" si="246"/>
        <v>3996.4086123568914</v>
      </c>
      <c r="PP85" s="68">
        <f t="shared" si="247"/>
        <v>-1674.4786123568915</v>
      </c>
      <c r="PQ85" s="209">
        <v>18781.11</v>
      </c>
      <c r="PR85" s="209">
        <v>7877.33</v>
      </c>
      <c r="PS85" s="209">
        <v>0</v>
      </c>
      <c r="PT85" s="209">
        <v>0</v>
      </c>
      <c r="PU85" s="209">
        <v>0</v>
      </c>
      <c r="PV85" s="209">
        <v>0</v>
      </c>
      <c r="PW85" s="209">
        <v>16438.16</v>
      </c>
      <c r="PX85" s="209">
        <v>0</v>
      </c>
      <c r="PY85" s="209">
        <v>0</v>
      </c>
      <c r="PZ85" s="209">
        <v>0</v>
      </c>
      <c r="QA85" s="209">
        <v>35959.94</v>
      </c>
      <c r="QB85" s="178">
        <f t="shared" si="208"/>
        <v>7136.6600000000035</v>
      </c>
      <c r="QC85" s="210">
        <v>1697</v>
      </c>
      <c r="QD85" s="181" t="s">
        <v>276</v>
      </c>
      <c r="QE85" s="64">
        <f t="shared" si="209"/>
        <v>43096.600000000006</v>
      </c>
      <c r="QF85" s="209">
        <v>1563.35</v>
      </c>
      <c r="QG85" s="209">
        <v>576.21</v>
      </c>
      <c r="QH85" s="209">
        <v>0</v>
      </c>
      <c r="QI85" s="209">
        <v>0</v>
      </c>
      <c r="QJ85" s="209">
        <v>0</v>
      </c>
      <c r="QK85" s="209">
        <v>0</v>
      </c>
      <c r="QL85" s="209">
        <v>750</v>
      </c>
      <c r="QM85" s="209">
        <v>0</v>
      </c>
      <c r="QN85" s="209">
        <v>0</v>
      </c>
      <c r="QO85" s="209">
        <v>0</v>
      </c>
      <c r="QP85" s="211">
        <f t="shared" si="293"/>
        <v>2889.56</v>
      </c>
      <c r="QQ85" s="250">
        <v>1495</v>
      </c>
      <c r="QR85" s="238"/>
      <c r="QS85" s="65">
        <f t="shared" si="294"/>
        <v>422.70930755499961</v>
      </c>
      <c r="QT85" s="65">
        <f t="shared" si="295"/>
        <v>130.22581021989618</v>
      </c>
      <c r="QU85" s="65"/>
      <c r="QV85" s="65">
        <v>18.5</v>
      </c>
      <c r="QW85" s="65">
        <f t="shared" si="296"/>
        <v>18.861818181818183</v>
      </c>
      <c r="QX85" s="65">
        <v>5</v>
      </c>
      <c r="QY85" s="65">
        <f t="shared" si="321"/>
        <v>428.14772727272725</v>
      </c>
      <c r="QZ85" s="65"/>
      <c r="RA85" s="64">
        <f t="shared" si="210"/>
        <v>2518.4446632294412</v>
      </c>
      <c r="RB85" s="66">
        <f t="shared" si="297"/>
        <v>619.2640909090909</v>
      </c>
      <c r="RC85" s="66"/>
      <c r="RD85" s="66">
        <f t="shared" si="298"/>
        <v>185.77922727272727</v>
      </c>
      <c r="RE85" s="67">
        <f t="shared" si="248"/>
        <v>805.04331818181822</v>
      </c>
      <c r="RF85" s="67">
        <f t="shared" si="249"/>
        <v>3323.4879814112592</v>
      </c>
      <c r="RG85" s="68">
        <f t="shared" si="250"/>
        <v>-433.92798141125922</v>
      </c>
      <c r="RH85" s="205">
        <v>25654.44</v>
      </c>
      <c r="RI85" s="205">
        <v>7611.49</v>
      </c>
      <c r="RJ85" s="205">
        <v>0</v>
      </c>
      <c r="RK85" s="205">
        <v>0</v>
      </c>
      <c r="RL85" s="205">
        <v>0</v>
      </c>
      <c r="RM85" s="205">
        <v>0</v>
      </c>
      <c r="RN85" s="205">
        <v>17879.32</v>
      </c>
      <c r="RO85" s="205">
        <v>0</v>
      </c>
      <c r="RP85" s="205">
        <v>0</v>
      </c>
      <c r="RQ85" s="205">
        <v>0</v>
      </c>
      <c r="RR85" s="205">
        <v>44184.19</v>
      </c>
      <c r="RS85" s="178">
        <f t="shared" si="211"/>
        <v>6961.0599999999977</v>
      </c>
      <c r="RT85" s="206">
        <v>1698</v>
      </c>
      <c r="RU85" s="181" t="s">
        <v>276</v>
      </c>
      <c r="RV85" s="64">
        <f t="shared" si="212"/>
        <v>51145.25</v>
      </c>
      <c r="RW85" s="209">
        <v>2135.4899999999998</v>
      </c>
      <c r="RX85" s="209">
        <v>556.77</v>
      </c>
      <c r="RY85" s="209">
        <v>0</v>
      </c>
      <c r="RZ85" s="209">
        <v>0</v>
      </c>
      <c r="SA85" s="209">
        <v>0</v>
      </c>
      <c r="SB85" s="209">
        <v>0</v>
      </c>
      <c r="SC85" s="209">
        <v>750</v>
      </c>
      <c r="SD85" s="209">
        <v>0</v>
      </c>
      <c r="SE85" s="209">
        <v>0</v>
      </c>
      <c r="SF85" s="209">
        <v>0</v>
      </c>
      <c r="SG85" s="211">
        <v>2692.26</v>
      </c>
      <c r="SH85" s="250">
        <v>1495</v>
      </c>
      <c r="SI85" s="238"/>
      <c r="SJ85" s="65">
        <f t="shared" si="299"/>
        <v>434.19388389082928</v>
      </c>
      <c r="SK85" s="65">
        <f t="shared" si="300"/>
        <v>150.0475285424653</v>
      </c>
      <c r="SL85" s="65"/>
      <c r="SM85" s="65">
        <v>18.5</v>
      </c>
      <c r="SN85" s="65">
        <f t="shared" si="301"/>
        <v>495.92920353982299</v>
      </c>
      <c r="SO85" s="65">
        <v>5</v>
      </c>
      <c r="SP85" s="65">
        <f t="shared" si="322"/>
        <v>428.52876106194691</v>
      </c>
      <c r="SQ85" s="65"/>
      <c r="SR85" s="64">
        <f t="shared" si="326"/>
        <v>3027.1993770350646</v>
      </c>
      <c r="SS85" s="66">
        <f t="shared" si="323"/>
        <v>596.28469026548669</v>
      </c>
      <c r="ST85" s="66"/>
      <c r="SU85" s="66">
        <f t="shared" si="302"/>
        <v>178.885407079646</v>
      </c>
      <c r="SV85" s="67">
        <f t="shared" si="327"/>
        <v>775.17009734513272</v>
      </c>
      <c r="SW85" s="67">
        <f t="shared" si="251"/>
        <v>3802.3694743801971</v>
      </c>
      <c r="SX85" s="68">
        <f t="shared" si="252"/>
        <v>-1110.1094743801968</v>
      </c>
      <c r="SY85" s="64">
        <f t="shared" si="303"/>
        <v>534235.97</v>
      </c>
      <c r="SZ85" s="211">
        <f t="shared" si="304"/>
        <v>32515.010000000002</v>
      </c>
      <c r="TA85" s="67">
        <f t="shared" si="305"/>
        <v>42362.429800002821</v>
      </c>
      <c r="TB85" s="68">
        <f t="shared" si="306"/>
        <v>-9847.4198000028191</v>
      </c>
      <c r="TC85" s="264"/>
      <c r="TD85" s="265"/>
      <c r="TE85" s="265" t="s">
        <v>523</v>
      </c>
    </row>
    <row r="86" spans="1:525">
      <c r="A86" s="173" t="s">
        <v>105</v>
      </c>
      <c r="B86" s="175" t="s">
        <v>221</v>
      </c>
      <c r="C86" s="181" t="s">
        <v>276</v>
      </c>
      <c r="D86" s="176">
        <v>17785.8</v>
      </c>
      <c r="E86" s="176">
        <v>10233.450000000001</v>
      </c>
      <c r="F86" s="176">
        <v>0</v>
      </c>
      <c r="G86" s="176">
        <v>0</v>
      </c>
      <c r="H86" s="176">
        <v>0</v>
      </c>
      <c r="I86" s="176">
        <v>0</v>
      </c>
      <c r="J86" s="176">
        <v>0</v>
      </c>
      <c r="K86" s="176">
        <v>0</v>
      </c>
      <c r="L86" s="176">
        <v>872.11</v>
      </c>
      <c r="M86" s="176">
        <v>0</v>
      </c>
      <c r="N86" s="178">
        <v>24071.84</v>
      </c>
      <c r="O86" s="178">
        <f t="shared" si="161"/>
        <v>4819.5200000000004</v>
      </c>
      <c r="P86" s="181">
        <v>1238</v>
      </c>
      <c r="Q86" s="64">
        <f t="shared" si="328"/>
        <v>28891.360000000001</v>
      </c>
      <c r="R86" s="178">
        <v>1480.51</v>
      </c>
      <c r="S86" s="178">
        <v>748.56</v>
      </c>
      <c r="T86" s="178">
        <v>0</v>
      </c>
      <c r="U86" s="178">
        <v>0</v>
      </c>
      <c r="V86" s="178">
        <v>0</v>
      </c>
      <c r="W86" s="178">
        <v>0</v>
      </c>
      <c r="X86" s="178">
        <v>0</v>
      </c>
      <c r="Y86" s="178">
        <v>0</v>
      </c>
      <c r="Z86" s="178">
        <v>700</v>
      </c>
      <c r="AA86" s="178">
        <v>0</v>
      </c>
      <c r="AB86" s="64">
        <f t="shared" si="329"/>
        <v>2929.0699999999997</v>
      </c>
      <c r="AC86" s="223">
        <f>4485/3</f>
        <v>1495</v>
      </c>
      <c r="AD86" s="65"/>
      <c r="AE86" s="65">
        <f t="shared" si="253"/>
        <v>261.72825224738983</v>
      </c>
      <c r="AF86" s="65">
        <f t="shared" si="221"/>
        <v>129.22971818196484</v>
      </c>
      <c r="AG86" s="65"/>
      <c r="AH86" s="65">
        <v>18.5</v>
      </c>
      <c r="AI86" s="65"/>
      <c r="AJ86" s="65">
        <v>5</v>
      </c>
      <c r="AK86" s="65">
        <f t="shared" si="178"/>
        <v>411.38684210526316</v>
      </c>
      <c r="AL86" s="65"/>
      <c r="AM86" s="64">
        <f t="shared" si="222"/>
        <v>2320.8448125346176</v>
      </c>
      <c r="AN86" s="66">
        <f t="shared" si="179"/>
        <v>645.10084210526315</v>
      </c>
      <c r="AO86" s="66">
        <v>46.73</v>
      </c>
      <c r="AP86" s="66">
        <f t="shared" si="254"/>
        <v>207.54925263157895</v>
      </c>
      <c r="AQ86" s="67">
        <f t="shared" si="223"/>
        <v>899.38009473684212</v>
      </c>
      <c r="AR86" s="67">
        <f t="shared" si="224"/>
        <v>3220.2249072714599</v>
      </c>
      <c r="AS86" s="68">
        <f t="shared" si="225"/>
        <v>-291.15490727146016</v>
      </c>
      <c r="AT86" s="205">
        <v>15686.42</v>
      </c>
      <c r="AU86" s="205">
        <v>10688.9</v>
      </c>
      <c r="AV86" s="205">
        <v>0</v>
      </c>
      <c r="AW86" s="205">
        <v>0</v>
      </c>
      <c r="AX86" s="207">
        <v>0</v>
      </c>
      <c r="AY86" s="207">
        <v>0</v>
      </c>
      <c r="AZ86" s="207">
        <v>0</v>
      </c>
      <c r="BA86" s="207">
        <v>0</v>
      </c>
      <c r="BB86" s="207">
        <v>1448.11</v>
      </c>
      <c r="BC86" s="207">
        <v>0</v>
      </c>
      <c r="BD86" s="209">
        <v>21573.82</v>
      </c>
      <c r="BE86" s="178">
        <f t="shared" si="162"/>
        <v>6249.6100000000006</v>
      </c>
      <c r="BF86" s="208">
        <v>1247</v>
      </c>
      <c r="BG86" s="181" t="s">
        <v>276</v>
      </c>
      <c r="BH86" s="64">
        <f t="shared" si="330"/>
        <v>27823.43</v>
      </c>
      <c r="BI86" s="205">
        <v>1305.76</v>
      </c>
      <c r="BJ86" s="205">
        <v>781.87</v>
      </c>
      <c r="BK86" s="205">
        <v>0</v>
      </c>
      <c r="BL86" s="205">
        <v>0</v>
      </c>
      <c r="BM86" s="205">
        <v>0</v>
      </c>
      <c r="BN86" s="205">
        <v>0</v>
      </c>
      <c r="BO86" s="205">
        <v>0</v>
      </c>
      <c r="BP86" s="205">
        <v>0</v>
      </c>
      <c r="BQ86" s="205">
        <v>700</v>
      </c>
      <c r="BR86" s="205">
        <v>0</v>
      </c>
      <c r="BS86" s="64">
        <f t="shared" si="331"/>
        <v>2787.63</v>
      </c>
      <c r="BT86" s="223">
        <f>4485/3</f>
        <v>1495</v>
      </c>
      <c r="BU86" s="65"/>
      <c r="BV86" s="65">
        <f t="shared" si="255"/>
        <v>236.6155142052248</v>
      </c>
      <c r="BW86" s="65">
        <f t="shared" si="256"/>
        <v>141.34094210335712</v>
      </c>
      <c r="BX86" s="65"/>
      <c r="BY86" s="65">
        <v>18.5</v>
      </c>
      <c r="BZ86" s="65"/>
      <c r="CA86" s="65">
        <v>5</v>
      </c>
      <c r="CB86" s="65">
        <f t="shared" si="180"/>
        <v>391.015625</v>
      </c>
      <c r="CC86" s="65"/>
      <c r="CD86" s="64">
        <f t="shared" si="226"/>
        <v>2287.4720813085819</v>
      </c>
      <c r="CE86" s="66">
        <f t="shared" si="257"/>
        <v>665.21208333333334</v>
      </c>
      <c r="CF86" s="66"/>
      <c r="CG86" s="66">
        <f t="shared" si="258"/>
        <v>199.563625</v>
      </c>
      <c r="CH86" s="67">
        <f t="shared" si="324"/>
        <v>864.77570833333334</v>
      </c>
      <c r="CI86" s="67">
        <f t="shared" si="227"/>
        <v>3152.247789641915</v>
      </c>
      <c r="CJ86" s="68">
        <f t="shared" si="228"/>
        <v>-364.6177896419149</v>
      </c>
      <c r="CK86" s="209">
        <v>24300.82</v>
      </c>
      <c r="CL86" s="209">
        <v>9857.2999999999993</v>
      </c>
      <c r="CM86" s="209">
        <v>0</v>
      </c>
      <c r="CN86" s="209">
        <v>0</v>
      </c>
      <c r="CO86" s="209">
        <v>0</v>
      </c>
      <c r="CP86" s="209">
        <v>0</v>
      </c>
      <c r="CQ86" s="209">
        <v>9927.2099999999991</v>
      </c>
      <c r="CR86" s="209">
        <v>0</v>
      </c>
      <c r="CS86" s="209">
        <v>1451.07</v>
      </c>
      <c r="CT86" s="207">
        <v>0</v>
      </c>
      <c r="CU86" s="209">
        <v>37105.769999999997</v>
      </c>
      <c r="CV86" s="178">
        <f t="shared" si="181"/>
        <v>8430.6299999999974</v>
      </c>
      <c r="CW86" s="210">
        <v>1962</v>
      </c>
      <c r="CX86" s="181" t="s">
        <v>276</v>
      </c>
      <c r="CY86" s="64">
        <f t="shared" si="182"/>
        <v>45536.399999999994</v>
      </c>
      <c r="CZ86" s="209">
        <v>2022.81</v>
      </c>
      <c r="DA86" s="209">
        <v>721.04</v>
      </c>
      <c r="DB86" s="209">
        <v>0</v>
      </c>
      <c r="DC86" s="209">
        <v>0</v>
      </c>
      <c r="DD86" s="209">
        <v>0</v>
      </c>
      <c r="DE86" s="209">
        <v>0</v>
      </c>
      <c r="DF86" s="267">
        <v>750</v>
      </c>
      <c r="DG86" s="209">
        <v>0</v>
      </c>
      <c r="DH86" s="209">
        <v>700</v>
      </c>
      <c r="DI86" s="209">
        <v>0</v>
      </c>
      <c r="DJ86" s="211">
        <f t="shared" si="215"/>
        <v>4193.8500000000004</v>
      </c>
      <c r="DK86" s="65">
        <f>4485/3</f>
        <v>1495</v>
      </c>
      <c r="DL86" s="65"/>
      <c r="DM86" s="65">
        <f t="shared" si="259"/>
        <v>403.39157807970304</v>
      </c>
      <c r="DN86" s="65">
        <f t="shared" si="260"/>
        <v>239.8206967654794</v>
      </c>
      <c r="DO86" s="65"/>
      <c r="DP86" s="65">
        <v>18.5</v>
      </c>
      <c r="DQ86" s="65"/>
      <c r="DR86" s="65">
        <v>5</v>
      </c>
      <c r="DS86" s="65">
        <f t="shared" si="216"/>
        <v>428.469696969697</v>
      </c>
      <c r="DT86" s="65"/>
      <c r="DU86" s="64">
        <f t="shared" si="229"/>
        <v>2590.1819718148795</v>
      </c>
      <c r="DV86" s="66">
        <f t="shared" si="307"/>
        <v>596.35070707070713</v>
      </c>
      <c r="DW86" s="66"/>
      <c r="DX86" s="66">
        <f t="shared" si="261"/>
        <v>178.90521212121214</v>
      </c>
      <c r="DY86" s="67">
        <f t="shared" si="230"/>
        <v>775.25591919191925</v>
      </c>
      <c r="DZ86" s="67">
        <f t="shared" si="231"/>
        <v>3365.437891006799</v>
      </c>
      <c r="EA86" s="68">
        <f t="shared" si="183"/>
        <v>828.4121089932014</v>
      </c>
      <c r="EB86" s="209">
        <v>20385.62</v>
      </c>
      <c r="EC86" s="209">
        <v>9311</v>
      </c>
      <c r="ED86" s="209">
        <v>0</v>
      </c>
      <c r="EE86" s="209">
        <v>0</v>
      </c>
      <c r="EF86" s="209">
        <v>0</v>
      </c>
      <c r="EG86" s="209">
        <v>0</v>
      </c>
      <c r="EH86" s="209">
        <v>14656.44</v>
      </c>
      <c r="EI86" s="209">
        <v>0</v>
      </c>
      <c r="EJ86" s="209">
        <v>1328.01</v>
      </c>
      <c r="EK86" s="209">
        <v>0</v>
      </c>
      <c r="EL86" s="209">
        <v>36891.46</v>
      </c>
      <c r="EM86" s="178">
        <f t="shared" si="184"/>
        <v>8789.61</v>
      </c>
      <c r="EN86" s="210">
        <v>1971</v>
      </c>
      <c r="EO86" s="181" t="s">
        <v>276</v>
      </c>
      <c r="EP86" s="212">
        <f t="shared" si="262"/>
        <v>45681.07</v>
      </c>
      <c r="EQ86" s="209">
        <v>1696.92</v>
      </c>
      <c r="ER86" s="209">
        <v>681.08</v>
      </c>
      <c r="ES86" s="209">
        <v>0</v>
      </c>
      <c r="ET86" s="209">
        <v>0</v>
      </c>
      <c r="EU86" s="209">
        <v>0</v>
      </c>
      <c r="EV86" s="209">
        <v>0</v>
      </c>
      <c r="EW86" s="209">
        <v>750</v>
      </c>
      <c r="EX86" s="209">
        <v>0</v>
      </c>
      <c r="EY86" s="209">
        <v>700</v>
      </c>
      <c r="EZ86" s="209">
        <v>0</v>
      </c>
      <c r="FA86" s="64">
        <f t="shared" si="185"/>
        <v>3828</v>
      </c>
      <c r="FB86" s="223">
        <f>4485/3</f>
        <v>1495</v>
      </c>
      <c r="FC86" s="65"/>
      <c r="FD86" s="65">
        <f t="shared" si="263"/>
        <v>411.78435342850469</v>
      </c>
      <c r="FE86" s="65">
        <f t="shared" si="264"/>
        <v>228.32104185881818</v>
      </c>
      <c r="FF86" s="65"/>
      <c r="FG86" s="65">
        <v>18.5</v>
      </c>
      <c r="FH86" s="65">
        <f t="shared" si="265"/>
        <v>140.93333333333334</v>
      </c>
      <c r="FI86" s="65">
        <v>5</v>
      </c>
      <c r="FJ86" s="65">
        <f t="shared" si="308"/>
        <v>424.68019607843132</v>
      </c>
      <c r="FK86" s="65"/>
      <c r="FL86" s="64">
        <f t="shared" si="232"/>
        <v>2724.2189246990879</v>
      </c>
      <c r="FM86" s="66">
        <f t="shared" si="309"/>
        <v>664.41901960784321</v>
      </c>
      <c r="FN86" s="66"/>
      <c r="FO86" s="66">
        <f t="shared" si="266"/>
        <v>199.32570588235296</v>
      </c>
      <c r="FP86" s="67">
        <f t="shared" si="325"/>
        <v>863.74472549019617</v>
      </c>
      <c r="FQ86" s="67">
        <f t="shared" si="187"/>
        <v>3587.9636501892842</v>
      </c>
      <c r="FR86" s="68">
        <f t="shared" si="188"/>
        <v>240.03634981071582</v>
      </c>
      <c r="FS86" s="209">
        <v>22693.75</v>
      </c>
      <c r="FT86" s="209">
        <v>11517.23</v>
      </c>
      <c r="FU86" s="209">
        <v>0</v>
      </c>
      <c r="FV86" s="209">
        <v>0</v>
      </c>
      <c r="FW86" s="209">
        <v>0</v>
      </c>
      <c r="FX86" s="209">
        <v>0</v>
      </c>
      <c r="FY86" s="209">
        <v>15866.59</v>
      </c>
      <c r="FZ86" s="209">
        <v>0</v>
      </c>
      <c r="GA86" s="209">
        <v>1657.11</v>
      </c>
      <c r="GB86" s="209">
        <v>0</v>
      </c>
      <c r="GC86" s="209">
        <v>42213.84</v>
      </c>
      <c r="GD86" s="178">
        <f t="shared" si="189"/>
        <v>9520.8399999999965</v>
      </c>
      <c r="GE86" s="210">
        <v>2362</v>
      </c>
      <c r="GF86" s="181" t="s">
        <v>276</v>
      </c>
      <c r="GG86" s="64">
        <f t="shared" si="190"/>
        <v>51734.679999999993</v>
      </c>
      <c r="GH86" s="209">
        <v>1889.05</v>
      </c>
      <c r="GI86" s="209">
        <v>842.46</v>
      </c>
      <c r="GJ86" s="209">
        <v>0</v>
      </c>
      <c r="GK86" s="209">
        <v>0</v>
      </c>
      <c r="GL86" s="209">
        <v>0</v>
      </c>
      <c r="GM86" s="209">
        <v>0</v>
      </c>
      <c r="GN86" s="209">
        <v>750</v>
      </c>
      <c r="GO86" s="209">
        <v>0</v>
      </c>
      <c r="GP86" s="209">
        <v>700</v>
      </c>
      <c r="GQ86" s="209">
        <v>0</v>
      </c>
      <c r="GR86" s="211">
        <f t="shared" si="267"/>
        <v>4181.51</v>
      </c>
      <c r="GS86" s="223">
        <f>4485/3</f>
        <v>1495</v>
      </c>
      <c r="GT86" s="65"/>
      <c r="GU86" s="65">
        <f t="shared" si="268"/>
        <v>467.78188665296477</v>
      </c>
      <c r="GV86" s="65">
        <f t="shared" si="269"/>
        <v>280.59920637040796</v>
      </c>
      <c r="GW86" s="65"/>
      <c r="GX86" s="65">
        <v>18.5</v>
      </c>
      <c r="GY86" s="65">
        <f t="shared" si="270"/>
        <v>184.90588235294118</v>
      </c>
      <c r="GZ86" s="65">
        <v>5</v>
      </c>
      <c r="HA86" s="65">
        <f t="shared" si="310"/>
        <v>358.47794117647061</v>
      </c>
      <c r="HB86" s="65"/>
      <c r="HC86" s="64">
        <f t="shared" si="191"/>
        <v>2810.2649165527846</v>
      </c>
      <c r="HD86" s="66">
        <f t="shared" si="311"/>
        <v>866.92019607843133</v>
      </c>
      <c r="HE86" s="66"/>
      <c r="HF86" s="66">
        <f t="shared" si="271"/>
        <v>260.07605882352937</v>
      </c>
      <c r="HG86" s="67">
        <f t="shared" si="233"/>
        <v>1126.9962549019606</v>
      </c>
      <c r="HH86" s="67">
        <f t="shared" si="234"/>
        <v>3937.2611714547452</v>
      </c>
      <c r="HI86" s="68">
        <f t="shared" si="192"/>
        <v>244.24882854525504</v>
      </c>
      <c r="HJ86" s="205">
        <v>20853.03</v>
      </c>
      <c r="HK86" s="205">
        <v>8631.7999999999993</v>
      </c>
      <c r="HL86" s="205">
        <v>0</v>
      </c>
      <c r="HM86" s="205">
        <v>0</v>
      </c>
      <c r="HN86" s="205">
        <v>0</v>
      </c>
      <c r="HO86" s="205">
        <v>0</v>
      </c>
      <c r="HP86" s="205">
        <v>16151.37</v>
      </c>
      <c r="HQ86" s="205">
        <v>0</v>
      </c>
      <c r="HR86" s="205">
        <v>1659.86</v>
      </c>
      <c r="HS86" s="205">
        <v>0</v>
      </c>
      <c r="HT86" s="205">
        <v>38092.959999999999</v>
      </c>
      <c r="HU86" s="178">
        <f t="shared" si="193"/>
        <v>9203.0999999999985</v>
      </c>
      <c r="HV86" s="206">
        <v>2141</v>
      </c>
      <c r="HW86" s="181" t="s">
        <v>276</v>
      </c>
      <c r="HX86" s="64">
        <f t="shared" si="194"/>
        <v>47296.06</v>
      </c>
      <c r="HY86" s="205">
        <v>1735.83</v>
      </c>
      <c r="HZ86" s="205">
        <v>631.4</v>
      </c>
      <c r="IA86" s="205">
        <v>0</v>
      </c>
      <c r="IB86" s="205">
        <v>0</v>
      </c>
      <c r="IC86" s="205">
        <v>0</v>
      </c>
      <c r="ID86" s="205">
        <v>0</v>
      </c>
      <c r="IE86" s="205">
        <v>750</v>
      </c>
      <c r="IF86" s="205">
        <v>0</v>
      </c>
      <c r="IG86" s="205">
        <v>700</v>
      </c>
      <c r="IH86" s="205">
        <v>0</v>
      </c>
      <c r="II86" s="214">
        <v>3067.23</v>
      </c>
      <c r="IJ86" s="223">
        <f>4485/3</f>
        <v>1495</v>
      </c>
      <c r="IK86" s="65"/>
      <c r="IL86" s="65">
        <f t="shared" si="272"/>
        <v>421.97312000482401</v>
      </c>
      <c r="IM86" s="65">
        <f t="shared" si="273"/>
        <v>278.92496798345468</v>
      </c>
      <c r="IN86" s="65"/>
      <c r="IO86" s="65">
        <v>18.5</v>
      </c>
      <c r="IP86" s="65">
        <f t="shared" si="274"/>
        <v>232.05714285714285</v>
      </c>
      <c r="IQ86" s="65">
        <v>5</v>
      </c>
      <c r="IR86" s="65">
        <f t="shared" si="312"/>
        <v>445.62857142857143</v>
      </c>
      <c r="IS86" s="65"/>
      <c r="IT86" s="64">
        <f t="shared" si="195"/>
        <v>2897.0838022739931</v>
      </c>
      <c r="IU86" s="66">
        <f t="shared" si="313"/>
        <v>538.79476190476191</v>
      </c>
      <c r="IV86" s="66"/>
      <c r="IW86" s="66">
        <f t="shared" si="275"/>
        <v>161.63842857142856</v>
      </c>
      <c r="IX86" s="67">
        <f t="shared" si="196"/>
        <v>700.43319047619048</v>
      </c>
      <c r="IY86" s="67">
        <f t="shared" si="235"/>
        <v>3597.5169927501838</v>
      </c>
      <c r="IZ86" s="68">
        <f t="shared" si="197"/>
        <v>-530.2869927501838</v>
      </c>
      <c r="JA86" s="209">
        <v>25059.71</v>
      </c>
      <c r="JB86" s="209">
        <v>10647.44</v>
      </c>
      <c r="JC86" s="209">
        <v>0</v>
      </c>
      <c r="JD86" s="209">
        <v>0</v>
      </c>
      <c r="JE86" s="209">
        <v>0</v>
      </c>
      <c r="JF86" s="209">
        <v>0</v>
      </c>
      <c r="JG86" s="209">
        <v>17895.16</v>
      </c>
      <c r="JH86" s="209">
        <v>0</v>
      </c>
      <c r="JI86" s="209">
        <v>1551.47</v>
      </c>
      <c r="JJ86" s="209">
        <v>0</v>
      </c>
      <c r="JK86" s="209">
        <v>46733.440000000002</v>
      </c>
      <c r="JL86" s="178">
        <f t="shared" si="198"/>
        <v>8420.3399999999965</v>
      </c>
      <c r="JM86" s="210">
        <v>2217</v>
      </c>
      <c r="JN86" s="181" t="s">
        <v>276</v>
      </c>
      <c r="JO86" s="64">
        <f t="shared" si="199"/>
        <v>55153.78</v>
      </c>
      <c r="JP86" s="209">
        <v>2085.98</v>
      </c>
      <c r="JQ86" s="209">
        <v>778.84</v>
      </c>
      <c r="JR86" s="209">
        <v>0</v>
      </c>
      <c r="JS86" s="209">
        <v>0</v>
      </c>
      <c r="JT86" s="209">
        <v>0</v>
      </c>
      <c r="JU86" s="209">
        <v>0</v>
      </c>
      <c r="JV86" s="209">
        <v>750</v>
      </c>
      <c r="JW86" s="209">
        <v>0</v>
      </c>
      <c r="JX86" s="209">
        <v>700</v>
      </c>
      <c r="JY86" s="209">
        <v>0</v>
      </c>
      <c r="JZ86" s="211">
        <v>3564.82</v>
      </c>
      <c r="KA86" s="223">
        <f>4485/3</f>
        <v>1495</v>
      </c>
      <c r="KB86" s="65"/>
      <c r="KC86" s="65">
        <f t="shared" si="276"/>
        <v>942.64562402953948</v>
      </c>
      <c r="KD86" s="65">
        <f t="shared" si="277"/>
        <v>283.52605857562418</v>
      </c>
      <c r="KE86" s="65"/>
      <c r="KF86" s="65">
        <v>18.5</v>
      </c>
      <c r="KG86" s="65"/>
      <c r="KH86" s="65">
        <v>5</v>
      </c>
      <c r="KI86" s="65">
        <f t="shared" si="314"/>
        <v>543.39953271028037</v>
      </c>
      <c r="KJ86" s="65"/>
      <c r="KK86" s="64">
        <f t="shared" si="200"/>
        <v>3288.0712153154436</v>
      </c>
      <c r="KL86" s="66">
        <f t="shared" si="315"/>
        <v>497.32093457943921</v>
      </c>
      <c r="KM86" s="66"/>
      <c r="KN86" s="66">
        <f t="shared" si="278"/>
        <v>149.19628037383177</v>
      </c>
      <c r="KO86" s="67">
        <f t="shared" si="236"/>
        <v>646.51721495327092</v>
      </c>
      <c r="KP86" s="67">
        <f t="shared" si="237"/>
        <v>3934.5884302687145</v>
      </c>
      <c r="KQ86" s="68">
        <f t="shared" si="201"/>
        <v>-369.76843026871438</v>
      </c>
      <c r="KR86" s="209">
        <v>30234.97</v>
      </c>
      <c r="KS86" s="209">
        <v>11610.53</v>
      </c>
      <c r="KT86" s="209">
        <v>0</v>
      </c>
      <c r="KU86" s="209">
        <v>0</v>
      </c>
      <c r="KV86" s="209">
        <v>0</v>
      </c>
      <c r="KW86" s="209">
        <v>0</v>
      </c>
      <c r="KX86" s="209">
        <v>20335.02</v>
      </c>
      <c r="KY86" s="209">
        <v>0</v>
      </c>
      <c r="KZ86" s="209">
        <v>1931.28</v>
      </c>
      <c r="LA86" s="209">
        <v>0</v>
      </c>
      <c r="LB86" s="209">
        <v>54739.18</v>
      </c>
      <c r="LC86" s="178">
        <f t="shared" si="202"/>
        <v>9372.6200000000026</v>
      </c>
      <c r="LD86" s="210">
        <v>2336</v>
      </c>
      <c r="LE86" s="181" t="s">
        <v>276</v>
      </c>
      <c r="LF86" s="64">
        <f t="shared" si="203"/>
        <v>64111.8</v>
      </c>
      <c r="LG86" s="209">
        <v>2516.7800000000002</v>
      </c>
      <c r="LH86" s="209">
        <v>849.29</v>
      </c>
      <c r="LI86" s="209">
        <v>0</v>
      </c>
      <c r="LJ86" s="209">
        <v>0</v>
      </c>
      <c r="LK86" s="209">
        <v>0</v>
      </c>
      <c r="LL86" s="209">
        <v>0</v>
      </c>
      <c r="LM86" s="209">
        <v>750</v>
      </c>
      <c r="LN86" s="209">
        <v>0</v>
      </c>
      <c r="LO86" s="209">
        <v>700</v>
      </c>
      <c r="LP86" s="209">
        <v>0</v>
      </c>
      <c r="LQ86" s="211">
        <f t="shared" si="279"/>
        <v>4816.07</v>
      </c>
      <c r="LR86" s="230">
        <v>1495</v>
      </c>
      <c r="LS86" s="65"/>
      <c r="LT86" s="65">
        <f t="shared" si="280"/>
        <v>558.07294092886434</v>
      </c>
      <c r="LU86" s="65">
        <f t="shared" si="281"/>
        <v>279.0429682998672</v>
      </c>
      <c r="LV86" s="65"/>
      <c r="LW86" s="65">
        <v>18.5</v>
      </c>
      <c r="LX86" s="65"/>
      <c r="LY86" s="65">
        <v>5</v>
      </c>
      <c r="LZ86" s="65">
        <f t="shared" si="316"/>
        <v>508.03738317757012</v>
      </c>
      <c r="MA86" s="65"/>
      <c r="MB86" s="64">
        <f t="shared" si="238"/>
        <v>2863.6532924063017</v>
      </c>
      <c r="MC86" s="66">
        <f t="shared" si="317"/>
        <v>593.54906542056074</v>
      </c>
      <c r="MD86" s="66"/>
      <c r="ME86" s="66">
        <f t="shared" si="282"/>
        <v>178.06471962616823</v>
      </c>
      <c r="MF86" s="67">
        <f t="shared" si="239"/>
        <v>771.61378504672894</v>
      </c>
      <c r="MG86" s="67">
        <f t="shared" si="240"/>
        <v>3635.2670774530307</v>
      </c>
      <c r="MH86" s="68">
        <f t="shared" si="241"/>
        <v>1180.8029225469691</v>
      </c>
      <c r="MI86" s="209">
        <v>21089.89</v>
      </c>
      <c r="MJ86" s="209">
        <v>7509.3</v>
      </c>
      <c r="MK86" s="209">
        <v>0</v>
      </c>
      <c r="ML86" s="209">
        <v>0</v>
      </c>
      <c r="MM86" s="209">
        <v>0</v>
      </c>
      <c r="MN86" s="209">
        <v>0</v>
      </c>
      <c r="MO86" s="209">
        <v>16292.85</v>
      </c>
      <c r="MP86" s="209">
        <v>0</v>
      </c>
      <c r="MQ86" s="209">
        <v>1351.54</v>
      </c>
      <c r="MR86" s="209">
        <v>0</v>
      </c>
      <c r="MS86" s="209">
        <v>39238.46</v>
      </c>
      <c r="MT86" s="178">
        <f t="shared" si="217"/>
        <v>7005.1200000000026</v>
      </c>
      <c r="MU86" s="210">
        <v>1911</v>
      </c>
      <c r="MV86" s="181" t="s">
        <v>276</v>
      </c>
      <c r="MW86" s="64">
        <f t="shared" si="204"/>
        <v>46243.58</v>
      </c>
      <c r="MX86" s="209">
        <v>1755.53</v>
      </c>
      <c r="MY86" s="209">
        <v>549.29</v>
      </c>
      <c r="MZ86" s="209">
        <v>0</v>
      </c>
      <c r="NA86" s="209">
        <v>0</v>
      </c>
      <c r="NB86" s="209">
        <v>0</v>
      </c>
      <c r="NC86" s="209">
        <v>0</v>
      </c>
      <c r="ND86" s="209">
        <v>750</v>
      </c>
      <c r="NE86" s="209">
        <v>0</v>
      </c>
      <c r="NF86" s="209">
        <v>700</v>
      </c>
      <c r="NG86" s="209">
        <v>0</v>
      </c>
      <c r="NH86" s="211">
        <f t="shared" si="283"/>
        <v>3754.8199999999997</v>
      </c>
      <c r="NI86" s="230">
        <v>1495</v>
      </c>
      <c r="NJ86" s="238"/>
      <c r="NK86" s="65">
        <f t="shared" si="284"/>
        <v>0</v>
      </c>
      <c r="NL86" s="65">
        <f t="shared" si="285"/>
        <v>169.19506328650155</v>
      </c>
      <c r="NM86" s="65"/>
      <c r="NN86" s="65">
        <v>18.5</v>
      </c>
      <c r="NO86" s="65"/>
      <c r="NP86" s="65">
        <v>5</v>
      </c>
      <c r="NQ86" s="65">
        <f t="shared" si="318"/>
        <v>469.67889908256882</v>
      </c>
      <c r="NR86" s="65"/>
      <c r="NS86" s="64">
        <f t="shared" si="205"/>
        <v>2157.3739623690703</v>
      </c>
      <c r="NT86" s="66">
        <f t="shared" si="286"/>
        <v>723.04816513761466</v>
      </c>
      <c r="NU86" s="66"/>
      <c r="NV86" s="66">
        <f t="shared" si="287"/>
        <v>216.9144495412844</v>
      </c>
      <c r="NW86" s="67">
        <f t="shared" si="242"/>
        <v>939.96261467889906</v>
      </c>
      <c r="NX86" s="67">
        <f t="shared" si="243"/>
        <v>3097.3365770479695</v>
      </c>
      <c r="NY86" s="68">
        <f t="shared" si="206"/>
        <v>657.4834229520302</v>
      </c>
      <c r="NZ86" s="209">
        <v>17300.95</v>
      </c>
      <c r="OA86" s="209">
        <v>9103.65</v>
      </c>
      <c r="OB86" s="209">
        <v>0</v>
      </c>
      <c r="OC86" s="209">
        <v>0</v>
      </c>
      <c r="OD86" s="209">
        <v>0</v>
      </c>
      <c r="OE86" s="209">
        <v>0</v>
      </c>
      <c r="OF86" s="209">
        <v>13227.38</v>
      </c>
      <c r="OG86" s="209">
        <v>0</v>
      </c>
      <c r="OH86" s="209">
        <v>1369.06</v>
      </c>
      <c r="OI86" s="209">
        <v>0</v>
      </c>
      <c r="OJ86" s="209">
        <v>33279.129999999997</v>
      </c>
      <c r="OK86" s="178">
        <f t="shared" si="288"/>
        <v>7721.9099999999962</v>
      </c>
      <c r="OL86" s="210">
        <v>1908</v>
      </c>
      <c r="OM86" s="181" t="s">
        <v>276</v>
      </c>
      <c r="ON86" s="64">
        <f t="shared" si="207"/>
        <v>41001.039999999994</v>
      </c>
      <c r="OO86" s="209">
        <v>1440.15</v>
      </c>
      <c r="OP86" s="209">
        <v>665.91</v>
      </c>
      <c r="OQ86" s="209">
        <v>0</v>
      </c>
      <c r="OR86" s="209">
        <v>0</v>
      </c>
      <c r="OS86" s="209">
        <v>0</v>
      </c>
      <c r="OT86" s="209">
        <v>0</v>
      </c>
      <c r="OU86" s="209">
        <v>750</v>
      </c>
      <c r="OV86" s="209">
        <v>0</v>
      </c>
      <c r="OW86" s="209">
        <v>700</v>
      </c>
      <c r="OX86" s="209">
        <v>0</v>
      </c>
      <c r="OY86" s="211">
        <v>2806.06</v>
      </c>
      <c r="OZ86" s="230">
        <v>1495</v>
      </c>
      <c r="PA86" s="238"/>
      <c r="PB86" s="65">
        <f t="shared" si="289"/>
        <v>719.60330754715585</v>
      </c>
      <c r="PC86" s="65">
        <f t="shared" si="290"/>
        <v>226.41415079352765</v>
      </c>
      <c r="PD86" s="65"/>
      <c r="PE86" s="65">
        <v>18.5</v>
      </c>
      <c r="PF86" s="65">
        <f t="shared" si="291"/>
        <v>32.880000000000003</v>
      </c>
      <c r="PG86" s="65">
        <v>5</v>
      </c>
      <c r="PH86" s="65">
        <f t="shared" si="319"/>
        <v>495.2049090909091</v>
      </c>
      <c r="PI86" s="65"/>
      <c r="PJ86" s="64">
        <f t="shared" si="244"/>
        <v>2992.6023674315929</v>
      </c>
      <c r="PK86" s="66">
        <f t="shared" si="320"/>
        <v>643.25572727272731</v>
      </c>
      <c r="PL86" s="66"/>
      <c r="PM86" s="66">
        <f t="shared" si="292"/>
        <v>192.9767181818182</v>
      </c>
      <c r="PN86" s="67">
        <f t="shared" si="245"/>
        <v>836.23244545454554</v>
      </c>
      <c r="PO86" s="67">
        <f t="shared" si="246"/>
        <v>3828.8348128861385</v>
      </c>
      <c r="PP86" s="68">
        <f t="shared" si="247"/>
        <v>-1022.7748128861385</v>
      </c>
      <c r="PQ86" s="209">
        <v>14521.04</v>
      </c>
      <c r="PR86" s="209">
        <v>7274.71</v>
      </c>
      <c r="PS86" s="209">
        <v>0</v>
      </c>
      <c r="PT86" s="209">
        <v>0</v>
      </c>
      <c r="PU86" s="209">
        <v>0</v>
      </c>
      <c r="PV86" s="209">
        <v>0</v>
      </c>
      <c r="PW86" s="209">
        <v>12043.33</v>
      </c>
      <c r="PX86" s="209">
        <v>0</v>
      </c>
      <c r="PY86" s="209">
        <v>976.88</v>
      </c>
      <c r="PZ86" s="209">
        <v>0</v>
      </c>
      <c r="QA86" s="209">
        <v>28887.15</v>
      </c>
      <c r="QB86" s="178">
        <f t="shared" si="208"/>
        <v>5928.8099999999977</v>
      </c>
      <c r="QC86" s="210">
        <v>1662</v>
      </c>
      <c r="QD86" s="181" t="s">
        <v>276</v>
      </c>
      <c r="QE86" s="64">
        <f t="shared" si="209"/>
        <v>34815.96</v>
      </c>
      <c r="QF86" s="209">
        <v>1208.74</v>
      </c>
      <c r="QG86" s="209">
        <v>532.13</v>
      </c>
      <c r="QH86" s="209">
        <v>0</v>
      </c>
      <c r="QI86" s="209">
        <v>0</v>
      </c>
      <c r="QJ86" s="209">
        <v>0</v>
      </c>
      <c r="QK86" s="209">
        <v>0</v>
      </c>
      <c r="QL86" s="209">
        <v>750</v>
      </c>
      <c r="QM86" s="209">
        <v>0</v>
      </c>
      <c r="QN86" s="209">
        <v>700</v>
      </c>
      <c r="QO86" s="209">
        <v>0</v>
      </c>
      <c r="QP86" s="211">
        <f t="shared" si="293"/>
        <v>3190.87</v>
      </c>
      <c r="QQ86" s="250">
        <v>1495</v>
      </c>
      <c r="QR86" s="238"/>
      <c r="QS86" s="65">
        <f t="shared" si="294"/>
        <v>339.56861923955955</v>
      </c>
      <c r="QT86" s="65">
        <f t="shared" si="295"/>
        <v>108.18563388052983</v>
      </c>
      <c r="QU86" s="65"/>
      <c r="QV86" s="65">
        <v>18.5</v>
      </c>
      <c r="QW86" s="65">
        <f t="shared" si="296"/>
        <v>18.861818181818183</v>
      </c>
      <c r="QX86" s="65">
        <v>5</v>
      </c>
      <c r="QY86" s="65">
        <f t="shared" si="321"/>
        <v>428.14772727272725</v>
      </c>
      <c r="QZ86" s="65"/>
      <c r="RA86" s="64">
        <f t="shared" si="210"/>
        <v>2413.2637985746351</v>
      </c>
      <c r="RB86" s="66">
        <f t="shared" si="297"/>
        <v>619.2640909090909</v>
      </c>
      <c r="RC86" s="66"/>
      <c r="RD86" s="66">
        <f t="shared" si="298"/>
        <v>185.77922727272727</v>
      </c>
      <c r="RE86" s="67">
        <f t="shared" si="248"/>
        <v>805.04331818181822</v>
      </c>
      <c r="RF86" s="67">
        <f t="shared" si="249"/>
        <v>3218.3071167564531</v>
      </c>
      <c r="RG86" s="68">
        <f t="shared" si="250"/>
        <v>-27.437116756453179</v>
      </c>
      <c r="RH86" s="205">
        <v>19166.580000000002</v>
      </c>
      <c r="RI86" s="205">
        <v>7769.06</v>
      </c>
      <c r="RJ86" s="205">
        <v>0</v>
      </c>
      <c r="RK86" s="205">
        <v>0</v>
      </c>
      <c r="RL86" s="205">
        <v>0</v>
      </c>
      <c r="RM86" s="205">
        <v>0</v>
      </c>
      <c r="RN86" s="205">
        <v>12398.28</v>
      </c>
      <c r="RO86" s="205">
        <v>0</v>
      </c>
      <c r="RP86" s="205">
        <v>906.52</v>
      </c>
      <c r="RQ86" s="205">
        <v>0</v>
      </c>
      <c r="RR86" s="205">
        <v>33448.959999999999</v>
      </c>
      <c r="RS86" s="178">
        <f t="shared" si="211"/>
        <v>6791.4800000000032</v>
      </c>
      <c r="RT86" s="206">
        <v>1639</v>
      </c>
      <c r="RU86" s="181" t="s">
        <v>276</v>
      </c>
      <c r="RV86" s="64">
        <f t="shared" si="212"/>
        <v>40240.44</v>
      </c>
      <c r="RW86" s="209">
        <v>1595.44</v>
      </c>
      <c r="RX86" s="209">
        <v>568.29</v>
      </c>
      <c r="RY86" s="209">
        <v>0</v>
      </c>
      <c r="RZ86" s="209">
        <v>0</v>
      </c>
      <c r="SA86" s="209">
        <v>0</v>
      </c>
      <c r="SB86" s="209">
        <v>0</v>
      </c>
      <c r="SC86" s="209">
        <v>750</v>
      </c>
      <c r="SD86" s="209">
        <v>0</v>
      </c>
      <c r="SE86" s="209">
        <v>700</v>
      </c>
      <c r="SF86" s="209">
        <v>0</v>
      </c>
      <c r="SG86" s="211">
        <v>2863.73</v>
      </c>
      <c r="SH86" s="250">
        <v>1495</v>
      </c>
      <c r="SI86" s="238"/>
      <c r="SJ86" s="65">
        <f t="shared" si="299"/>
        <v>328.69978728837151</v>
      </c>
      <c r="SK86" s="65">
        <f t="shared" si="300"/>
        <v>146.39218583744187</v>
      </c>
      <c r="SL86" s="65"/>
      <c r="SM86" s="65">
        <v>18.5</v>
      </c>
      <c r="SN86" s="65">
        <f t="shared" si="301"/>
        <v>495.92920353982299</v>
      </c>
      <c r="SO86" s="65">
        <v>5</v>
      </c>
      <c r="SP86" s="65">
        <f t="shared" si="322"/>
        <v>428.52876106194691</v>
      </c>
      <c r="SQ86" s="65"/>
      <c r="SR86" s="64">
        <f t="shared" si="326"/>
        <v>2918.0499377275837</v>
      </c>
      <c r="SS86" s="66">
        <f t="shared" si="323"/>
        <v>596.28469026548669</v>
      </c>
      <c r="ST86" s="66"/>
      <c r="SU86" s="66">
        <f t="shared" si="302"/>
        <v>178.885407079646</v>
      </c>
      <c r="SV86" s="67">
        <f t="shared" si="327"/>
        <v>775.17009734513272</v>
      </c>
      <c r="SW86" s="67">
        <f t="shared" si="251"/>
        <v>3693.2200350727162</v>
      </c>
      <c r="SX86" s="68">
        <f t="shared" si="252"/>
        <v>-829.49003507271618</v>
      </c>
      <c r="SY86" s="64">
        <f t="shared" si="303"/>
        <v>528529.60000000009</v>
      </c>
      <c r="SZ86" s="211">
        <f t="shared" si="304"/>
        <v>41983.66</v>
      </c>
      <c r="TA86" s="67">
        <f t="shared" si="305"/>
        <v>42268.206451799408</v>
      </c>
      <c r="TB86" s="68">
        <f t="shared" si="306"/>
        <v>-284.54645179940417</v>
      </c>
      <c r="TC86" s="264"/>
      <c r="TD86" s="265"/>
      <c r="TE86" s="265" t="s">
        <v>523</v>
      </c>
    </row>
    <row r="87" spans="1:525">
      <c r="A87" s="173" t="s">
        <v>106</v>
      </c>
      <c r="B87" s="175" t="s">
        <v>222</v>
      </c>
      <c r="C87" s="181" t="s">
        <v>276</v>
      </c>
      <c r="D87" s="176">
        <v>49636.81</v>
      </c>
      <c r="E87" s="176">
        <v>24739.43</v>
      </c>
      <c r="F87" s="176">
        <v>0</v>
      </c>
      <c r="G87" s="176">
        <v>0</v>
      </c>
      <c r="H87" s="176">
        <v>0</v>
      </c>
      <c r="I87" s="176">
        <v>0</v>
      </c>
      <c r="J87" s="176">
        <v>0</v>
      </c>
      <c r="K87" s="176">
        <v>0</v>
      </c>
      <c r="L87" s="176">
        <v>5919.95</v>
      </c>
      <c r="M87" s="176">
        <v>0</v>
      </c>
      <c r="N87" s="178">
        <v>67370</v>
      </c>
      <c r="O87" s="178">
        <f t="shared" si="161"/>
        <v>12926.189999999988</v>
      </c>
      <c r="P87" s="181">
        <v>3158</v>
      </c>
      <c r="Q87" s="64">
        <f t="shared" si="328"/>
        <v>80296.189999999988</v>
      </c>
      <c r="R87" s="178">
        <v>4131.82</v>
      </c>
      <c r="S87" s="178">
        <v>1809.64</v>
      </c>
      <c r="T87" s="178">
        <v>0</v>
      </c>
      <c r="U87" s="178">
        <v>0</v>
      </c>
      <c r="V87" s="178">
        <v>0</v>
      </c>
      <c r="W87" s="178">
        <v>0</v>
      </c>
      <c r="X87" s="178">
        <v>0</v>
      </c>
      <c r="Y87" s="178">
        <v>0</v>
      </c>
      <c r="Z87" s="178">
        <v>700</v>
      </c>
      <c r="AA87" s="178">
        <v>0</v>
      </c>
      <c r="AB87" s="64">
        <f t="shared" si="329"/>
        <v>6641.46</v>
      </c>
      <c r="AC87" s="223">
        <f>4485/3</f>
        <v>1495</v>
      </c>
      <c r="AD87" s="65"/>
      <c r="AE87" s="65">
        <f t="shared" si="253"/>
        <v>732.50039689141556</v>
      </c>
      <c r="AF87" s="65">
        <f t="shared" si="221"/>
        <v>346.60046869118304</v>
      </c>
      <c r="AG87" s="65"/>
      <c r="AH87" s="65">
        <v>18.5</v>
      </c>
      <c r="AI87" s="65"/>
      <c r="AJ87" s="65">
        <v>5</v>
      </c>
      <c r="AK87" s="65">
        <f t="shared" si="178"/>
        <v>411.38684210526316</v>
      </c>
      <c r="AL87" s="65"/>
      <c r="AM87" s="64">
        <f t="shared" si="222"/>
        <v>3008.9877076878615</v>
      </c>
      <c r="AN87" s="66">
        <f t="shared" si="179"/>
        <v>645.10084210526315</v>
      </c>
      <c r="AO87" s="66">
        <v>46.73</v>
      </c>
      <c r="AP87" s="66">
        <f t="shared" si="254"/>
        <v>207.54925263157895</v>
      </c>
      <c r="AQ87" s="67">
        <f t="shared" si="223"/>
        <v>899.38009473684212</v>
      </c>
      <c r="AR87" s="67">
        <f t="shared" si="224"/>
        <v>3908.3678024247038</v>
      </c>
      <c r="AS87" s="68">
        <f t="shared" si="225"/>
        <v>2733.0921975752963</v>
      </c>
      <c r="AT87" s="205">
        <v>45738.59</v>
      </c>
      <c r="AU87" s="205">
        <v>24265.75</v>
      </c>
      <c r="AV87" s="205">
        <v>0</v>
      </c>
      <c r="AW87" s="205">
        <v>0</v>
      </c>
      <c r="AX87" s="207">
        <v>0</v>
      </c>
      <c r="AY87" s="207">
        <v>0</v>
      </c>
      <c r="AZ87" s="207">
        <v>0</v>
      </c>
      <c r="BA87" s="207">
        <v>0</v>
      </c>
      <c r="BB87" s="207">
        <v>5522.34</v>
      </c>
      <c r="BC87" s="207">
        <v>0</v>
      </c>
      <c r="BD87" s="209">
        <v>60887.27</v>
      </c>
      <c r="BE87" s="178">
        <f t="shared" si="162"/>
        <v>14639.409999999996</v>
      </c>
      <c r="BF87" s="208">
        <v>2995</v>
      </c>
      <c r="BG87" s="181" t="s">
        <v>276</v>
      </c>
      <c r="BH87" s="64">
        <f t="shared" si="330"/>
        <v>75526.679999999993</v>
      </c>
      <c r="BI87" s="205">
        <v>3807.33</v>
      </c>
      <c r="BJ87" s="205">
        <v>1774.99</v>
      </c>
      <c r="BK87" s="205">
        <v>0</v>
      </c>
      <c r="BL87" s="205">
        <v>0</v>
      </c>
      <c r="BM87" s="205">
        <v>0</v>
      </c>
      <c r="BN87" s="205">
        <v>0</v>
      </c>
      <c r="BO87" s="205">
        <v>0</v>
      </c>
      <c r="BP87" s="205">
        <v>0</v>
      </c>
      <c r="BQ87" s="205">
        <v>700</v>
      </c>
      <c r="BR87" s="205">
        <v>0</v>
      </c>
      <c r="BS87" s="64">
        <f t="shared" si="331"/>
        <v>6282.32</v>
      </c>
      <c r="BT87" s="223">
        <f>4485/3</f>
        <v>1495</v>
      </c>
      <c r="BU87" s="65"/>
      <c r="BV87" s="65">
        <f t="shared" si="255"/>
        <v>667.79423855406026</v>
      </c>
      <c r="BW87" s="65">
        <f t="shared" si="256"/>
        <v>331.08433986077637</v>
      </c>
      <c r="BX87" s="65"/>
      <c r="BY87" s="65">
        <v>18.5</v>
      </c>
      <c r="BZ87" s="65"/>
      <c r="CA87" s="65">
        <v>5</v>
      </c>
      <c r="CB87" s="65">
        <f t="shared" si="180"/>
        <v>391.015625</v>
      </c>
      <c r="CC87" s="65"/>
      <c r="CD87" s="64">
        <f t="shared" si="226"/>
        <v>2908.3942034148363</v>
      </c>
      <c r="CE87" s="66">
        <f t="shared" si="257"/>
        <v>665.21208333333334</v>
      </c>
      <c r="CF87" s="66"/>
      <c r="CG87" s="66">
        <f t="shared" si="258"/>
        <v>199.563625</v>
      </c>
      <c r="CH87" s="67">
        <f t="shared" si="324"/>
        <v>864.77570833333334</v>
      </c>
      <c r="CI87" s="67">
        <f t="shared" si="227"/>
        <v>3773.1699117481694</v>
      </c>
      <c r="CJ87" s="68">
        <f t="shared" si="228"/>
        <v>2509.1500882518303</v>
      </c>
      <c r="CK87" s="209">
        <v>49600.97</v>
      </c>
      <c r="CL87" s="209">
        <v>21491.61</v>
      </c>
      <c r="CM87" s="209">
        <v>0</v>
      </c>
      <c r="CN87" s="209">
        <v>0</v>
      </c>
      <c r="CO87" s="209">
        <v>0</v>
      </c>
      <c r="CP87" s="209">
        <v>0</v>
      </c>
      <c r="CQ87" s="209">
        <v>36872.44</v>
      </c>
      <c r="CR87" s="209">
        <v>0</v>
      </c>
      <c r="CS87" s="209">
        <v>5882.71</v>
      </c>
      <c r="CT87" s="207">
        <v>0</v>
      </c>
      <c r="CU87" s="209">
        <v>89880.11</v>
      </c>
      <c r="CV87" s="178">
        <f t="shared" si="181"/>
        <v>23967.62000000001</v>
      </c>
      <c r="CW87" s="210">
        <v>4756</v>
      </c>
      <c r="CX87" s="181" t="s">
        <v>276</v>
      </c>
      <c r="CY87" s="64">
        <f t="shared" si="182"/>
        <v>113847.73000000001</v>
      </c>
      <c r="CZ87" s="209">
        <v>4128.83</v>
      </c>
      <c r="DA87" s="209">
        <v>1572.07</v>
      </c>
      <c r="DB87" s="209">
        <v>0</v>
      </c>
      <c r="DC87" s="209">
        <v>0</v>
      </c>
      <c r="DD87" s="209">
        <v>0</v>
      </c>
      <c r="DE87" s="209">
        <v>0</v>
      </c>
      <c r="DF87" s="267">
        <v>750</v>
      </c>
      <c r="DG87" s="209">
        <v>0</v>
      </c>
      <c r="DH87" s="209">
        <v>700</v>
      </c>
      <c r="DI87" s="209">
        <v>0</v>
      </c>
      <c r="DJ87" s="211">
        <f t="shared" si="215"/>
        <v>7150.9</v>
      </c>
      <c r="DK87" s="65">
        <f>4485/3</f>
        <v>1495</v>
      </c>
      <c r="DL87" s="65"/>
      <c r="DM87" s="65">
        <f t="shared" si="259"/>
        <v>977.1224100962545</v>
      </c>
      <c r="DN87" s="65">
        <f t="shared" si="260"/>
        <v>681.79143530320312</v>
      </c>
      <c r="DO87" s="65"/>
      <c r="DP87" s="65">
        <v>18.5</v>
      </c>
      <c r="DQ87" s="65"/>
      <c r="DR87" s="65">
        <v>5</v>
      </c>
      <c r="DS87" s="65">
        <f t="shared" si="216"/>
        <v>428.469696969697</v>
      </c>
      <c r="DT87" s="65"/>
      <c r="DU87" s="64">
        <f t="shared" si="229"/>
        <v>3605.8835423691544</v>
      </c>
      <c r="DV87" s="66">
        <f t="shared" si="307"/>
        <v>596.35070707070713</v>
      </c>
      <c r="DW87" s="66"/>
      <c r="DX87" s="66">
        <f t="shared" si="261"/>
        <v>178.90521212121214</v>
      </c>
      <c r="DY87" s="67">
        <f t="shared" si="230"/>
        <v>775.25591919191925</v>
      </c>
      <c r="DZ87" s="67">
        <f t="shared" si="231"/>
        <v>4381.1394615610734</v>
      </c>
      <c r="EA87" s="68">
        <f t="shared" si="183"/>
        <v>2769.7605384389262</v>
      </c>
      <c r="EB87" s="209">
        <v>56095.67</v>
      </c>
      <c r="EC87" s="209">
        <v>26541.31</v>
      </c>
      <c r="ED87" s="209">
        <v>0</v>
      </c>
      <c r="EE87" s="209">
        <v>0</v>
      </c>
      <c r="EF87" s="209">
        <v>0</v>
      </c>
      <c r="EG87" s="209">
        <v>0</v>
      </c>
      <c r="EH87" s="209">
        <v>59391.48</v>
      </c>
      <c r="EI87" s="209">
        <v>0</v>
      </c>
      <c r="EJ87" s="209">
        <v>6662.69</v>
      </c>
      <c r="EK87" s="209">
        <v>0</v>
      </c>
      <c r="EL87" s="209">
        <v>122681.94</v>
      </c>
      <c r="EM87" s="178">
        <f t="shared" si="184"/>
        <v>26009.209999999992</v>
      </c>
      <c r="EN87" s="210">
        <v>6126</v>
      </c>
      <c r="EO87" s="181" t="s">
        <v>276</v>
      </c>
      <c r="EP87" s="212">
        <f t="shared" si="262"/>
        <v>148691.15</v>
      </c>
      <c r="EQ87" s="209">
        <v>4669.45</v>
      </c>
      <c r="ER87" s="209">
        <v>1941.45</v>
      </c>
      <c r="ES87" s="209">
        <v>0</v>
      </c>
      <c r="ET87" s="209">
        <v>0</v>
      </c>
      <c r="EU87" s="209">
        <v>0</v>
      </c>
      <c r="EV87" s="209">
        <v>0</v>
      </c>
      <c r="EW87" s="209">
        <v>750</v>
      </c>
      <c r="EX87" s="209">
        <v>0</v>
      </c>
      <c r="EY87" s="209">
        <v>700</v>
      </c>
      <c r="EZ87" s="209">
        <v>0</v>
      </c>
      <c r="FA87" s="64">
        <f t="shared" si="185"/>
        <v>8060.9</v>
      </c>
      <c r="FB87" s="223">
        <f>4485/3</f>
        <v>1495</v>
      </c>
      <c r="FC87" s="65"/>
      <c r="FD87" s="65">
        <f t="shared" si="263"/>
        <v>1369.382055908186</v>
      </c>
      <c r="FE87" s="65">
        <f t="shared" si="264"/>
        <v>675.6215492069374</v>
      </c>
      <c r="FF87" s="65"/>
      <c r="FG87" s="65">
        <v>18.5</v>
      </c>
      <c r="FH87" s="65">
        <f t="shared" si="265"/>
        <v>140.93333333333334</v>
      </c>
      <c r="FI87" s="65">
        <v>5</v>
      </c>
      <c r="FJ87" s="65">
        <f t="shared" si="308"/>
        <v>424.68019607843132</v>
      </c>
      <c r="FK87" s="65"/>
      <c r="FL87" s="64">
        <f t="shared" si="232"/>
        <v>4129.1171345268876</v>
      </c>
      <c r="FM87" s="66">
        <f t="shared" si="309"/>
        <v>664.41901960784321</v>
      </c>
      <c r="FN87" s="66"/>
      <c r="FO87" s="66">
        <f t="shared" si="266"/>
        <v>199.32570588235296</v>
      </c>
      <c r="FP87" s="67">
        <f t="shared" si="325"/>
        <v>863.74472549019617</v>
      </c>
      <c r="FQ87" s="67">
        <f t="shared" si="187"/>
        <v>4992.8618600170839</v>
      </c>
      <c r="FR87" s="68">
        <f t="shared" si="188"/>
        <v>3068.0381399829157</v>
      </c>
      <c r="FS87" s="209">
        <v>61955.61</v>
      </c>
      <c r="FT87" s="209">
        <v>28036.84</v>
      </c>
      <c r="FU87" s="209">
        <v>0</v>
      </c>
      <c r="FV87" s="209">
        <v>0</v>
      </c>
      <c r="FW87" s="209">
        <v>0</v>
      </c>
      <c r="FX87" s="209">
        <v>0</v>
      </c>
      <c r="FY87" s="209">
        <v>61587.64</v>
      </c>
      <c r="FZ87" s="209">
        <v>0</v>
      </c>
      <c r="GA87" s="209">
        <v>7506.61</v>
      </c>
      <c r="GB87" s="209">
        <v>0</v>
      </c>
      <c r="GC87" s="209">
        <v>132701.57999999999</v>
      </c>
      <c r="GD87" s="178">
        <f t="shared" si="189"/>
        <v>26385.119999999995</v>
      </c>
      <c r="GE87" s="210">
        <v>6320</v>
      </c>
      <c r="GF87" s="181" t="s">
        <v>276</v>
      </c>
      <c r="GG87" s="64">
        <f t="shared" si="190"/>
        <v>159086.69999999998</v>
      </c>
      <c r="GH87" s="209">
        <v>5157.2299999999996</v>
      </c>
      <c r="GI87" s="209">
        <v>2050.84</v>
      </c>
      <c r="GJ87" s="209">
        <v>0</v>
      </c>
      <c r="GK87" s="209">
        <v>0</v>
      </c>
      <c r="GL87" s="209">
        <v>0</v>
      </c>
      <c r="GM87" s="209">
        <v>0</v>
      </c>
      <c r="GN87" s="209">
        <v>750</v>
      </c>
      <c r="GO87" s="209">
        <v>0</v>
      </c>
      <c r="GP87" s="209">
        <v>700</v>
      </c>
      <c r="GQ87" s="209">
        <v>0</v>
      </c>
      <c r="GR87" s="211">
        <f t="shared" si="267"/>
        <v>8658.07</v>
      </c>
      <c r="GS87" s="223">
        <f>4485/3</f>
        <v>1495</v>
      </c>
      <c r="GT87" s="65"/>
      <c r="GU87" s="65">
        <f t="shared" si="268"/>
        <v>1470.4986671250315</v>
      </c>
      <c r="GV87" s="65">
        <f t="shared" si="269"/>
        <v>777.62505535099638</v>
      </c>
      <c r="GW87" s="65"/>
      <c r="GX87" s="65">
        <v>18.5</v>
      </c>
      <c r="GY87" s="65">
        <f t="shared" si="270"/>
        <v>184.90588235294118</v>
      </c>
      <c r="GZ87" s="65">
        <v>5</v>
      </c>
      <c r="HA87" s="65">
        <f t="shared" si="310"/>
        <v>358.47794117647061</v>
      </c>
      <c r="HB87" s="65"/>
      <c r="HC87" s="64">
        <f t="shared" si="191"/>
        <v>4310.0075460054395</v>
      </c>
      <c r="HD87" s="66">
        <f t="shared" si="311"/>
        <v>866.92019607843133</v>
      </c>
      <c r="HE87" s="66"/>
      <c r="HF87" s="66">
        <f t="shared" si="271"/>
        <v>260.07605882352937</v>
      </c>
      <c r="HG87" s="67">
        <f t="shared" si="233"/>
        <v>1126.9962549019606</v>
      </c>
      <c r="HH87" s="67">
        <f t="shared" si="234"/>
        <v>5437.0038009073996</v>
      </c>
      <c r="HI87" s="68">
        <f t="shared" si="192"/>
        <v>3221.0661990926001</v>
      </c>
      <c r="HJ87" s="205">
        <v>52044.02</v>
      </c>
      <c r="HK87" s="205">
        <v>24235.54</v>
      </c>
      <c r="HL87" s="205">
        <v>0</v>
      </c>
      <c r="HM87" s="205">
        <v>0</v>
      </c>
      <c r="HN87" s="205">
        <v>0</v>
      </c>
      <c r="HO87" s="205">
        <v>0</v>
      </c>
      <c r="HP87" s="205">
        <v>53990.87</v>
      </c>
      <c r="HQ87" s="205">
        <v>0</v>
      </c>
      <c r="HR87" s="205">
        <v>4840.54</v>
      </c>
      <c r="HS87" s="205">
        <v>0</v>
      </c>
      <c r="HT87" s="205">
        <v>103536.96000000001</v>
      </c>
      <c r="HU87" s="178">
        <f t="shared" si="193"/>
        <v>31574.009999999995</v>
      </c>
      <c r="HV87" s="206">
        <v>5553</v>
      </c>
      <c r="HW87" s="181" t="s">
        <v>276</v>
      </c>
      <c r="HX87" s="64">
        <f t="shared" si="194"/>
        <v>135110.97</v>
      </c>
      <c r="HY87" s="205">
        <v>4332.18</v>
      </c>
      <c r="HZ87" s="205">
        <v>1772.78</v>
      </c>
      <c r="IA87" s="205">
        <v>0</v>
      </c>
      <c r="IB87" s="205">
        <v>0</v>
      </c>
      <c r="IC87" s="205">
        <v>0</v>
      </c>
      <c r="ID87" s="205">
        <v>0</v>
      </c>
      <c r="IE87" s="205">
        <v>750</v>
      </c>
      <c r="IF87" s="205">
        <v>0</v>
      </c>
      <c r="IG87" s="205">
        <v>700</v>
      </c>
      <c r="IH87" s="205">
        <v>0</v>
      </c>
      <c r="II87" s="214">
        <v>6804.96</v>
      </c>
      <c r="IJ87" s="223">
        <f>4485/3</f>
        <v>1495</v>
      </c>
      <c r="IK87" s="65"/>
      <c r="IL87" s="65">
        <f t="shared" si="272"/>
        <v>1146.9262049211893</v>
      </c>
      <c r="IM87" s="65">
        <f t="shared" si="273"/>
        <v>956.93622022571492</v>
      </c>
      <c r="IN87" s="65"/>
      <c r="IO87" s="65">
        <v>18.5</v>
      </c>
      <c r="IP87" s="65">
        <f t="shared" si="274"/>
        <v>232.05714285714285</v>
      </c>
      <c r="IQ87" s="65">
        <v>5</v>
      </c>
      <c r="IR87" s="65">
        <f t="shared" si="312"/>
        <v>445.62857142857143</v>
      </c>
      <c r="IS87" s="65"/>
      <c r="IT87" s="64">
        <f t="shared" si="195"/>
        <v>4300.0481394326189</v>
      </c>
      <c r="IU87" s="66">
        <f t="shared" si="313"/>
        <v>538.79476190476191</v>
      </c>
      <c r="IV87" s="66"/>
      <c r="IW87" s="66">
        <f t="shared" si="275"/>
        <v>161.63842857142856</v>
      </c>
      <c r="IX87" s="67">
        <f t="shared" si="196"/>
        <v>700.43319047619048</v>
      </c>
      <c r="IY87" s="67">
        <f t="shared" si="235"/>
        <v>5000.4813299088091</v>
      </c>
      <c r="IZ87" s="68">
        <f t="shared" si="197"/>
        <v>1804.4786700911909</v>
      </c>
      <c r="JA87" s="209">
        <v>72483.23</v>
      </c>
      <c r="JB87" s="209">
        <v>28039.56</v>
      </c>
      <c r="JC87" s="209">
        <v>0</v>
      </c>
      <c r="JD87" s="209">
        <v>0</v>
      </c>
      <c r="JE87" s="209">
        <v>0</v>
      </c>
      <c r="JF87" s="209">
        <v>0</v>
      </c>
      <c r="JG87" s="209">
        <v>64448.24</v>
      </c>
      <c r="JH87" s="209">
        <v>0</v>
      </c>
      <c r="JI87" s="209">
        <v>7284.35</v>
      </c>
      <c r="JJ87" s="209">
        <v>0</v>
      </c>
      <c r="JK87" s="209">
        <v>146304.93</v>
      </c>
      <c r="JL87" s="178">
        <f t="shared" si="198"/>
        <v>25950.450000000012</v>
      </c>
      <c r="JM87" s="210">
        <v>6205</v>
      </c>
      <c r="JN87" s="181" t="s">
        <v>276</v>
      </c>
      <c r="JO87" s="64">
        <f t="shared" si="199"/>
        <v>172255.38</v>
      </c>
      <c r="JP87" s="209">
        <v>6033.55</v>
      </c>
      <c r="JQ87" s="209">
        <v>2051.04</v>
      </c>
      <c r="JR87" s="209">
        <v>0</v>
      </c>
      <c r="JS87" s="209">
        <v>0</v>
      </c>
      <c r="JT87" s="209">
        <v>0</v>
      </c>
      <c r="JU87" s="209">
        <v>0</v>
      </c>
      <c r="JV87" s="209">
        <v>750</v>
      </c>
      <c r="JW87" s="209">
        <v>0</v>
      </c>
      <c r="JX87" s="209">
        <v>700</v>
      </c>
      <c r="JY87" s="209">
        <v>0</v>
      </c>
      <c r="JZ87" s="211">
        <v>8784.59</v>
      </c>
      <c r="KA87" s="223">
        <f>4485/3</f>
        <v>1495</v>
      </c>
      <c r="KB87" s="65"/>
      <c r="KC87" s="65">
        <f t="shared" si="276"/>
        <v>2951.0710540128885</v>
      </c>
      <c r="KD87" s="65">
        <f t="shared" si="277"/>
        <v>873.79236548213157</v>
      </c>
      <c r="KE87" s="65"/>
      <c r="KF87" s="65">
        <v>18.5</v>
      </c>
      <c r="KG87" s="65"/>
      <c r="KH87" s="65">
        <v>5</v>
      </c>
      <c r="KI87" s="65">
        <f t="shared" si="314"/>
        <v>543.39953271028037</v>
      </c>
      <c r="KJ87" s="65"/>
      <c r="KK87" s="64">
        <f t="shared" si="200"/>
        <v>5886.7629522053003</v>
      </c>
      <c r="KL87" s="66">
        <f t="shared" si="315"/>
        <v>497.32093457943921</v>
      </c>
      <c r="KM87" s="66"/>
      <c r="KN87" s="66">
        <f t="shared" si="278"/>
        <v>149.19628037383177</v>
      </c>
      <c r="KO87" s="67">
        <f t="shared" si="236"/>
        <v>646.51721495327092</v>
      </c>
      <c r="KP87" s="67">
        <f t="shared" si="237"/>
        <v>6533.2801671585712</v>
      </c>
      <c r="KQ87" s="68">
        <f t="shared" si="201"/>
        <v>2251.3098328414289</v>
      </c>
      <c r="KR87" s="209">
        <v>84724.04</v>
      </c>
      <c r="KS87" s="209">
        <v>31085.43</v>
      </c>
      <c r="KT87" s="209">
        <v>0</v>
      </c>
      <c r="KU87" s="209">
        <v>0</v>
      </c>
      <c r="KV87" s="209">
        <v>0</v>
      </c>
      <c r="KW87" s="209">
        <v>0</v>
      </c>
      <c r="KX87" s="209">
        <v>74982.22</v>
      </c>
      <c r="KY87" s="209">
        <v>0</v>
      </c>
      <c r="KZ87" s="209">
        <v>7903.53</v>
      </c>
      <c r="LA87" s="209">
        <v>0</v>
      </c>
      <c r="LB87" s="209">
        <v>172136.33</v>
      </c>
      <c r="LC87" s="178">
        <f t="shared" si="202"/>
        <v>26558.890000000014</v>
      </c>
      <c r="LD87" s="210">
        <v>6742</v>
      </c>
      <c r="LE87" s="181" t="s">
        <v>276</v>
      </c>
      <c r="LF87" s="64">
        <f t="shared" si="203"/>
        <v>198695.22</v>
      </c>
      <c r="LG87" s="209">
        <v>7052.47</v>
      </c>
      <c r="LH87" s="209">
        <v>2273.84</v>
      </c>
      <c r="LI87" s="209">
        <v>0</v>
      </c>
      <c r="LJ87" s="209">
        <v>0</v>
      </c>
      <c r="LK87" s="209">
        <v>0</v>
      </c>
      <c r="LL87" s="209">
        <v>0</v>
      </c>
      <c r="LM87" s="209">
        <v>750</v>
      </c>
      <c r="LN87" s="209">
        <v>0</v>
      </c>
      <c r="LO87" s="209">
        <v>700</v>
      </c>
      <c r="LP87" s="209">
        <v>0</v>
      </c>
      <c r="LQ87" s="211">
        <f t="shared" si="279"/>
        <v>10776.310000000001</v>
      </c>
      <c r="LR87" s="230">
        <v>1495</v>
      </c>
      <c r="LS87" s="65"/>
      <c r="LT87" s="65">
        <f t="shared" si="280"/>
        <v>1754.9518996046613</v>
      </c>
      <c r="LU87" s="65">
        <f t="shared" si="281"/>
        <v>790.71502955946812</v>
      </c>
      <c r="LV87" s="65"/>
      <c r="LW87" s="65">
        <v>18.5</v>
      </c>
      <c r="LX87" s="65"/>
      <c r="LY87" s="65">
        <v>5</v>
      </c>
      <c r="LZ87" s="65">
        <f t="shared" si="316"/>
        <v>508.03738317757012</v>
      </c>
      <c r="MA87" s="65"/>
      <c r="MB87" s="64">
        <f t="shared" si="238"/>
        <v>4572.2043123416997</v>
      </c>
      <c r="MC87" s="66">
        <f t="shared" si="317"/>
        <v>593.54906542056074</v>
      </c>
      <c r="MD87" s="66"/>
      <c r="ME87" s="66">
        <f t="shared" si="282"/>
        <v>178.06471962616823</v>
      </c>
      <c r="MF87" s="67">
        <f t="shared" si="239"/>
        <v>771.61378504672894</v>
      </c>
      <c r="MG87" s="67">
        <f t="shared" si="240"/>
        <v>5343.8180973884282</v>
      </c>
      <c r="MH87" s="68">
        <f t="shared" si="241"/>
        <v>5432.4919026115731</v>
      </c>
      <c r="MI87" s="209">
        <v>60894.22</v>
      </c>
      <c r="MJ87" s="209">
        <v>21695.33</v>
      </c>
      <c r="MK87" s="209">
        <v>0</v>
      </c>
      <c r="ML87" s="209">
        <v>0</v>
      </c>
      <c r="MM87" s="209">
        <v>0</v>
      </c>
      <c r="MN87" s="209">
        <v>0</v>
      </c>
      <c r="MO87" s="209">
        <v>61635.48</v>
      </c>
      <c r="MP87" s="209">
        <v>0</v>
      </c>
      <c r="MQ87" s="209">
        <v>5224.8</v>
      </c>
      <c r="MR87" s="209">
        <v>0</v>
      </c>
      <c r="MS87" s="209">
        <v>130169.71</v>
      </c>
      <c r="MT87" s="178">
        <f t="shared" si="217"/>
        <v>19280.119999999981</v>
      </c>
      <c r="MU87" s="210">
        <v>5635</v>
      </c>
      <c r="MV87" s="181" t="s">
        <v>276</v>
      </c>
      <c r="MW87" s="64">
        <f t="shared" si="204"/>
        <v>149449.82999999999</v>
      </c>
      <c r="MX87" s="209">
        <v>5068.88</v>
      </c>
      <c r="MY87" s="209">
        <v>1586.97</v>
      </c>
      <c r="MZ87" s="209">
        <v>0</v>
      </c>
      <c r="NA87" s="209">
        <v>0</v>
      </c>
      <c r="NB87" s="209">
        <v>0</v>
      </c>
      <c r="NC87" s="209">
        <v>0</v>
      </c>
      <c r="ND87" s="209">
        <v>750</v>
      </c>
      <c r="NE87" s="209">
        <v>0</v>
      </c>
      <c r="NF87" s="209">
        <v>700</v>
      </c>
      <c r="NG87" s="209">
        <v>0</v>
      </c>
      <c r="NH87" s="211">
        <f t="shared" si="283"/>
        <v>8105.85</v>
      </c>
      <c r="NI87" s="230">
        <v>1495</v>
      </c>
      <c r="NJ87" s="238"/>
      <c r="NK87" s="65">
        <f t="shared" si="284"/>
        <v>0</v>
      </c>
      <c r="NL87" s="65">
        <f t="shared" si="285"/>
        <v>465.67383907361182</v>
      </c>
      <c r="NM87" s="65"/>
      <c r="NN87" s="65">
        <v>18.5</v>
      </c>
      <c r="NO87" s="65"/>
      <c r="NP87" s="65">
        <v>5</v>
      </c>
      <c r="NQ87" s="65">
        <f t="shared" si="318"/>
        <v>469.67889908256882</v>
      </c>
      <c r="NR87" s="65"/>
      <c r="NS87" s="64">
        <f t="shared" si="205"/>
        <v>2453.8527381561807</v>
      </c>
      <c r="NT87" s="66">
        <f t="shared" si="286"/>
        <v>723.04816513761466</v>
      </c>
      <c r="NU87" s="66"/>
      <c r="NV87" s="66">
        <f t="shared" si="287"/>
        <v>216.9144495412844</v>
      </c>
      <c r="NW87" s="67">
        <f t="shared" si="242"/>
        <v>939.96261467889906</v>
      </c>
      <c r="NX87" s="67">
        <f t="shared" si="243"/>
        <v>3393.8153528350799</v>
      </c>
      <c r="NY87" s="68">
        <f t="shared" si="206"/>
        <v>4712.0346471649209</v>
      </c>
      <c r="NZ87" s="209">
        <v>60619.7</v>
      </c>
      <c r="OA87" s="209">
        <v>21296.720000000001</v>
      </c>
      <c r="OB87" s="209">
        <v>0</v>
      </c>
      <c r="OC87" s="209">
        <v>0</v>
      </c>
      <c r="OD87" s="209">
        <v>0</v>
      </c>
      <c r="OE87" s="209">
        <v>0</v>
      </c>
      <c r="OF87" s="209">
        <v>59474.57</v>
      </c>
      <c r="OG87" s="209">
        <v>0</v>
      </c>
      <c r="OH87" s="209">
        <v>5050.79</v>
      </c>
      <c r="OI87" s="209">
        <v>0</v>
      </c>
      <c r="OJ87" s="209">
        <v>125828.61</v>
      </c>
      <c r="OK87" s="178">
        <f t="shared" si="288"/>
        <v>20613.169999999998</v>
      </c>
      <c r="OL87" s="210">
        <v>5634</v>
      </c>
      <c r="OM87" s="181" t="s">
        <v>276</v>
      </c>
      <c r="ON87" s="64">
        <f t="shared" si="207"/>
        <v>146441.78</v>
      </c>
      <c r="OO87" s="209">
        <v>5046.03</v>
      </c>
      <c r="OP87" s="209">
        <v>1557.82</v>
      </c>
      <c r="OQ87" s="209">
        <v>0</v>
      </c>
      <c r="OR87" s="209">
        <v>0</v>
      </c>
      <c r="OS87" s="209">
        <v>0</v>
      </c>
      <c r="OT87" s="209">
        <v>0</v>
      </c>
      <c r="OU87" s="209">
        <v>750</v>
      </c>
      <c r="OV87" s="209">
        <v>0</v>
      </c>
      <c r="OW87" s="209">
        <v>700</v>
      </c>
      <c r="OX87" s="209">
        <v>0</v>
      </c>
      <c r="OY87" s="211">
        <v>7303.85</v>
      </c>
      <c r="OZ87" s="230">
        <v>1495</v>
      </c>
      <c r="PA87" s="238"/>
      <c r="PB87" s="65">
        <f t="shared" si="289"/>
        <v>2720.8248514928468</v>
      </c>
      <c r="PC87" s="65">
        <f t="shared" si="290"/>
        <v>604.39883146949683</v>
      </c>
      <c r="PD87" s="65"/>
      <c r="PE87" s="65">
        <v>18.5</v>
      </c>
      <c r="PF87" s="65">
        <f t="shared" si="291"/>
        <v>32.880000000000003</v>
      </c>
      <c r="PG87" s="65">
        <v>5</v>
      </c>
      <c r="PH87" s="65">
        <f t="shared" si="319"/>
        <v>495.2049090909091</v>
      </c>
      <c r="PI87" s="65"/>
      <c r="PJ87" s="64">
        <f t="shared" si="244"/>
        <v>5371.808592053254</v>
      </c>
      <c r="PK87" s="66">
        <f t="shared" si="320"/>
        <v>643.25572727272731</v>
      </c>
      <c r="PL87" s="66"/>
      <c r="PM87" s="66">
        <f t="shared" si="292"/>
        <v>192.9767181818182</v>
      </c>
      <c r="PN87" s="67">
        <f t="shared" si="245"/>
        <v>836.23244545454554</v>
      </c>
      <c r="PO87" s="67">
        <f t="shared" si="246"/>
        <v>6208.041037507799</v>
      </c>
      <c r="PP87" s="68">
        <f t="shared" si="247"/>
        <v>1095.8089624922013</v>
      </c>
      <c r="PQ87" s="209">
        <v>65435.74</v>
      </c>
      <c r="PR87" s="209">
        <v>21971.73</v>
      </c>
      <c r="PS87" s="209">
        <v>0</v>
      </c>
      <c r="PT87" s="209">
        <v>0</v>
      </c>
      <c r="PU87" s="209">
        <v>0</v>
      </c>
      <c r="PV87" s="209">
        <v>0</v>
      </c>
      <c r="PW87" s="209">
        <v>67339.08</v>
      </c>
      <c r="PX87" s="209">
        <v>0</v>
      </c>
      <c r="PY87" s="209">
        <v>5673.93</v>
      </c>
      <c r="PZ87" s="209">
        <v>0</v>
      </c>
      <c r="QA87" s="209">
        <v>140648.51</v>
      </c>
      <c r="QB87" s="178">
        <f t="shared" si="208"/>
        <v>19771.969999999972</v>
      </c>
      <c r="QC87" s="210">
        <v>5994</v>
      </c>
      <c r="QD87" s="181" t="s">
        <v>276</v>
      </c>
      <c r="QE87" s="64">
        <f t="shared" si="209"/>
        <v>160420.47999999998</v>
      </c>
      <c r="QF87" s="209">
        <v>5446.91</v>
      </c>
      <c r="QG87" s="209">
        <v>1607.19</v>
      </c>
      <c r="QH87" s="209">
        <v>0</v>
      </c>
      <c r="QI87" s="209">
        <v>0</v>
      </c>
      <c r="QJ87" s="209">
        <v>0</v>
      </c>
      <c r="QK87" s="209">
        <v>0</v>
      </c>
      <c r="QL87" s="209">
        <v>750</v>
      </c>
      <c r="QM87" s="209">
        <v>0</v>
      </c>
      <c r="QN87" s="209">
        <v>700</v>
      </c>
      <c r="QO87" s="209">
        <v>0</v>
      </c>
      <c r="QP87" s="211">
        <f t="shared" si="293"/>
        <v>8504.1</v>
      </c>
      <c r="QQ87" s="250">
        <v>1495</v>
      </c>
      <c r="QR87" s="238"/>
      <c r="QS87" s="65">
        <f t="shared" si="294"/>
        <v>1653.3240675802697</v>
      </c>
      <c r="QT87" s="65">
        <f t="shared" si="295"/>
        <v>360.78793341611845</v>
      </c>
      <c r="QU87" s="65"/>
      <c r="QV87" s="65">
        <v>18.5</v>
      </c>
      <c r="QW87" s="65">
        <f t="shared" si="296"/>
        <v>18.861818181818183</v>
      </c>
      <c r="QX87" s="65">
        <v>5</v>
      </c>
      <c r="QY87" s="65">
        <f t="shared" si="321"/>
        <v>428.14772727272725</v>
      </c>
      <c r="QZ87" s="65"/>
      <c r="RA87" s="64">
        <f t="shared" si="210"/>
        <v>3979.6215464509341</v>
      </c>
      <c r="RB87" s="66">
        <f t="shared" si="297"/>
        <v>619.2640909090909</v>
      </c>
      <c r="RC87" s="66"/>
      <c r="RD87" s="66">
        <f t="shared" si="298"/>
        <v>185.77922727272727</v>
      </c>
      <c r="RE87" s="67">
        <f t="shared" si="248"/>
        <v>805.04331818181822</v>
      </c>
      <c r="RF87" s="67">
        <f t="shared" si="249"/>
        <v>4784.6648646327521</v>
      </c>
      <c r="RG87" s="68">
        <f t="shared" si="250"/>
        <v>3719.4351353672482</v>
      </c>
      <c r="RH87" s="205">
        <v>73649.97</v>
      </c>
      <c r="RI87" s="205">
        <v>21606.87</v>
      </c>
      <c r="RJ87" s="205">
        <v>0</v>
      </c>
      <c r="RK87" s="205">
        <v>0</v>
      </c>
      <c r="RL87" s="205">
        <v>0</v>
      </c>
      <c r="RM87" s="205">
        <v>0</v>
      </c>
      <c r="RN87" s="205">
        <v>63604.02</v>
      </c>
      <c r="RO87" s="205">
        <v>0</v>
      </c>
      <c r="RP87" s="205">
        <v>4864.58</v>
      </c>
      <c r="RQ87" s="205">
        <v>0</v>
      </c>
      <c r="RR87" s="205">
        <v>145389.78</v>
      </c>
      <c r="RS87" s="178">
        <f t="shared" si="211"/>
        <v>18335.659999999974</v>
      </c>
      <c r="RT87" s="206">
        <v>5672</v>
      </c>
      <c r="RU87" s="181" t="s">
        <v>276</v>
      </c>
      <c r="RV87" s="64">
        <f t="shared" si="212"/>
        <v>163725.43999999997</v>
      </c>
      <c r="RW87" s="209">
        <v>6130.68</v>
      </c>
      <c r="RX87" s="209">
        <v>1580.5</v>
      </c>
      <c r="RY87" s="209">
        <v>0</v>
      </c>
      <c r="RZ87" s="209">
        <v>0</v>
      </c>
      <c r="SA87" s="209">
        <v>0</v>
      </c>
      <c r="SB87" s="209">
        <v>0</v>
      </c>
      <c r="SC87" s="209">
        <v>750</v>
      </c>
      <c r="SD87" s="209">
        <v>0</v>
      </c>
      <c r="SE87" s="209">
        <v>700</v>
      </c>
      <c r="SF87" s="209">
        <v>0</v>
      </c>
      <c r="SG87" s="211">
        <v>8411.18</v>
      </c>
      <c r="SH87" s="250">
        <v>1495</v>
      </c>
      <c r="SI87" s="238"/>
      <c r="SJ87" s="65">
        <f t="shared" si="299"/>
        <v>1428.7317082475249</v>
      </c>
      <c r="SK87" s="65">
        <f t="shared" si="300"/>
        <v>395.23010392022712</v>
      </c>
      <c r="SL87" s="65"/>
      <c r="SM87" s="65">
        <v>18.5</v>
      </c>
      <c r="SN87" s="65">
        <f t="shared" si="301"/>
        <v>495.92920353982299</v>
      </c>
      <c r="SO87" s="65">
        <v>5</v>
      </c>
      <c r="SP87" s="65">
        <f t="shared" si="322"/>
        <v>428.52876106194691</v>
      </c>
      <c r="SQ87" s="65"/>
      <c r="SR87" s="64">
        <f t="shared" si="326"/>
        <v>4266.9197767695214</v>
      </c>
      <c r="SS87" s="66">
        <f t="shared" si="323"/>
        <v>596.28469026548669</v>
      </c>
      <c r="ST87" s="66"/>
      <c r="SU87" s="66">
        <f t="shared" si="302"/>
        <v>178.885407079646</v>
      </c>
      <c r="SV87" s="67">
        <f t="shared" si="327"/>
        <v>775.17009734513272</v>
      </c>
      <c r="SW87" s="67">
        <f t="shared" si="251"/>
        <v>5042.0898741146539</v>
      </c>
      <c r="SX87" s="68">
        <f t="shared" si="252"/>
        <v>3369.0901258853464</v>
      </c>
      <c r="SY87" s="64">
        <f t="shared" si="303"/>
        <v>1703547.55</v>
      </c>
      <c r="SZ87" s="211">
        <f t="shared" si="304"/>
        <v>95484.49000000002</v>
      </c>
      <c r="TA87" s="67">
        <f t="shared" si="305"/>
        <v>58798.733560204528</v>
      </c>
      <c r="TB87" s="68">
        <f t="shared" si="306"/>
        <v>36685.756439795492</v>
      </c>
      <c r="TC87" s="264"/>
      <c r="TD87" s="265"/>
      <c r="TE87" s="265" t="s">
        <v>523</v>
      </c>
    </row>
    <row r="88" spans="1:525">
      <c r="A88" s="173" t="s">
        <v>223</v>
      </c>
      <c r="B88" s="175" t="s">
        <v>224</v>
      </c>
      <c r="C88" s="181" t="s">
        <v>276</v>
      </c>
      <c r="D88" s="176">
        <v>2641.72</v>
      </c>
      <c r="E88" s="176">
        <v>10023.6</v>
      </c>
      <c r="F88" s="176">
        <v>0</v>
      </c>
      <c r="G88" s="176">
        <v>165</v>
      </c>
      <c r="H88" s="176">
        <v>0</v>
      </c>
      <c r="I88" s="176">
        <v>0</v>
      </c>
      <c r="J88" s="176">
        <v>0</v>
      </c>
      <c r="K88" s="176">
        <v>0</v>
      </c>
      <c r="L88" s="176">
        <v>0</v>
      </c>
      <c r="M88" s="176">
        <v>0</v>
      </c>
      <c r="N88" s="178">
        <v>8515.74</v>
      </c>
      <c r="O88" s="178">
        <f t="shared" si="161"/>
        <v>4314.58</v>
      </c>
      <c r="P88" s="181">
        <v>1148</v>
      </c>
      <c r="Q88" s="64">
        <f t="shared" si="328"/>
        <v>12830.32</v>
      </c>
      <c r="R88" s="178">
        <v>219.88</v>
      </c>
      <c r="S88" s="178">
        <v>733.21</v>
      </c>
      <c r="T88" s="178">
        <v>0</v>
      </c>
      <c r="U88" s="178">
        <v>6.94</v>
      </c>
      <c r="V88" s="178">
        <v>0</v>
      </c>
      <c r="W88" s="178">
        <v>0</v>
      </c>
      <c r="X88" s="178">
        <v>0</v>
      </c>
      <c r="Y88" s="178">
        <v>0</v>
      </c>
      <c r="Z88" s="178">
        <v>0</v>
      </c>
      <c r="AA88" s="178">
        <v>0</v>
      </c>
      <c r="AB88" s="64">
        <f t="shared" si="329"/>
        <v>960.03000000000009</v>
      </c>
      <c r="AC88" s="220">
        <v>317.95999999999998</v>
      </c>
      <c r="AD88" s="65">
        <v>192</v>
      </c>
      <c r="AE88" s="65">
        <f t="shared" si="253"/>
        <v>92.589920288319789</v>
      </c>
      <c r="AF88" s="65">
        <f t="shared" si="221"/>
        <v>115.69035038210068</v>
      </c>
      <c r="AG88" s="65"/>
      <c r="AH88" s="65">
        <v>18.5</v>
      </c>
      <c r="AI88" s="65"/>
      <c r="AJ88" s="65">
        <v>5</v>
      </c>
      <c r="AK88" s="65">
        <f t="shared" si="178"/>
        <v>411.38684210526316</v>
      </c>
      <c r="AL88" s="65"/>
      <c r="AM88" s="64">
        <f t="shared" si="222"/>
        <v>1153.1271127756836</v>
      </c>
      <c r="AN88" s="66">
        <f t="shared" si="179"/>
        <v>645.10084210526315</v>
      </c>
      <c r="AO88" s="66">
        <v>46.73</v>
      </c>
      <c r="AP88" s="66">
        <f t="shared" si="254"/>
        <v>207.54925263157895</v>
      </c>
      <c r="AQ88" s="67">
        <f t="shared" si="223"/>
        <v>899.38009473684212</v>
      </c>
      <c r="AR88" s="67">
        <f t="shared" si="224"/>
        <v>2052.5072075125258</v>
      </c>
      <c r="AS88" s="68">
        <f t="shared" si="225"/>
        <v>-1092.4772075125256</v>
      </c>
      <c r="AT88" s="205">
        <v>1602.56</v>
      </c>
      <c r="AU88" s="205">
        <v>11933.33</v>
      </c>
      <c r="AV88" s="205">
        <v>0</v>
      </c>
      <c r="AW88" s="205">
        <v>0</v>
      </c>
      <c r="AX88" s="207">
        <v>0</v>
      </c>
      <c r="AY88" s="207">
        <v>0</v>
      </c>
      <c r="AZ88" s="207">
        <v>0</v>
      </c>
      <c r="BA88" s="207">
        <v>0</v>
      </c>
      <c r="BB88" s="207">
        <v>0</v>
      </c>
      <c r="BC88" s="207">
        <v>0</v>
      </c>
      <c r="BD88" s="209">
        <v>7921.31</v>
      </c>
      <c r="BE88" s="178">
        <f t="shared" si="162"/>
        <v>5614.579999999999</v>
      </c>
      <c r="BF88" s="208">
        <v>1170</v>
      </c>
      <c r="BG88" s="181" t="s">
        <v>276</v>
      </c>
      <c r="BH88" s="64">
        <f t="shared" si="330"/>
        <v>13535.89</v>
      </c>
      <c r="BI88" s="205">
        <v>133.4</v>
      </c>
      <c r="BJ88" s="205">
        <v>872.9</v>
      </c>
      <c r="BK88" s="205">
        <v>0</v>
      </c>
      <c r="BL88" s="205">
        <v>0</v>
      </c>
      <c r="BM88" s="205">
        <v>0</v>
      </c>
      <c r="BN88" s="205">
        <v>0</v>
      </c>
      <c r="BO88" s="205">
        <v>0</v>
      </c>
      <c r="BP88" s="205">
        <v>0</v>
      </c>
      <c r="BQ88" s="205">
        <v>0</v>
      </c>
      <c r="BR88" s="205">
        <v>0</v>
      </c>
      <c r="BS88" s="64">
        <f t="shared" si="331"/>
        <v>1006.3</v>
      </c>
      <c r="BT88" s="220">
        <v>317.95999999999998</v>
      </c>
      <c r="BU88" s="65">
        <v>192</v>
      </c>
      <c r="BV88" s="65">
        <f t="shared" si="255"/>
        <v>86.878672336609355</v>
      </c>
      <c r="BW88" s="65">
        <f t="shared" si="256"/>
        <v>126.97912777191964</v>
      </c>
      <c r="BX88" s="65"/>
      <c r="BY88" s="65">
        <v>18.5</v>
      </c>
      <c r="BZ88" s="65"/>
      <c r="CA88" s="65">
        <v>5</v>
      </c>
      <c r="CB88" s="65">
        <f t="shared" si="180"/>
        <v>391.015625</v>
      </c>
      <c r="CC88" s="65"/>
      <c r="CD88" s="64">
        <f t="shared" si="226"/>
        <v>1138.3334251085289</v>
      </c>
      <c r="CE88" s="66">
        <f t="shared" si="257"/>
        <v>665.21208333333334</v>
      </c>
      <c r="CF88" s="66"/>
      <c r="CG88" s="66">
        <f t="shared" si="258"/>
        <v>199.563625</v>
      </c>
      <c r="CH88" s="67">
        <f t="shared" si="324"/>
        <v>864.77570833333334</v>
      </c>
      <c r="CI88" s="67">
        <f t="shared" si="227"/>
        <v>2003.1091334418622</v>
      </c>
      <c r="CJ88" s="68">
        <f t="shared" si="228"/>
        <v>-996.80913344186229</v>
      </c>
      <c r="CK88" s="209">
        <v>1497.6</v>
      </c>
      <c r="CL88" s="209">
        <v>11301.37</v>
      </c>
      <c r="CM88" s="209">
        <v>0</v>
      </c>
      <c r="CN88" s="209">
        <v>0</v>
      </c>
      <c r="CO88" s="209">
        <v>0</v>
      </c>
      <c r="CP88" s="209">
        <v>0</v>
      </c>
      <c r="CQ88" s="209">
        <v>0</v>
      </c>
      <c r="CR88" s="209">
        <v>0</v>
      </c>
      <c r="CS88" s="209">
        <v>0</v>
      </c>
      <c r="CT88" s="207">
        <v>0</v>
      </c>
      <c r="CU88" s="209">
        <v>7785.05</v>
      </c>
      <c r="CV88" s="178">
        <f t="shared" si="181"/>
        <v>5013.920000000001</v>
      </c>
      <c r="CW88" s="210">
        <v>1094</v>
      </c>
      <c r="CX88" s="181" t="s">
        <v>276</v>
      </c>
      <c r="CY88" s="64">
        <f t="shared" si="182"/>
        <v>12798.970000000001</v>
      </c>
      <c r="CZ88" s="209">
        <v>124.66</v>
      </c>
      <c r="DA88" s="209">
        <v>826.67</v>
      </c>
      <c r="DB88" s="209">
        <v>0</v>
      </c>
      <c r="DC88" s="209">
        <v>0</v>
      </c>
      <c r="DD88" s="209">
        <v>0</v>
      </c>
      <c r="DE88" s="209">
        <v>0</v>
      </c>
      <c r="DF88" s="209">
        <v>0</v>
      </c>
      <c r="DG88" s="209">
        <v>0</v>
      </c>
      <c r="DH88" s="209">
        <v>0</v>
      </c>
      <c r="DI88" s="209">
        <v>0</v>
      </c>
      <c r="DJ88" s="211">
        <f t="shared" si="215"/>
        <v>951.32999999999993</v>
      </c>
      <c r="DK88" s="65">
        <v>317.95999999999998</v>
      </c>
      <c r="DL88" s="65">
        <v>192</v>
      </c>
      <c r="DM88" s="65">
        <f t="shared" si="259"/>
        <v>84.634373708708708</v>
      </c>
      <c r="DN88" s="65">
        <f t="shared" si="260"/>
        <v>142.62774999334249</v>
      </c>
      <c r="DO88" s="65"/>
      <c r="DP88" s="65">
        <v>18.5</v>
      </c>
      <c r="DQ88" s="65"/>
      <c r="DR88" s="65">
        <v>5</v>
      </c>
      <c r="DS88" s="65">
        <f t="shared" si="216"/>
        <v>428.469696969697</v>
      </c>
      <c r="DT88" s="65"/>
      <c r="DU88" s="64">
        <f t="shared" si="229"/>
        <v>1189.1918206717482</v>
      </c>
      <c r="DV88" s="66">
        <f t="shared" si="307"/>
        <v>596.35070707070713</v>
      </c>
      <c r="DW88" s="66"/>
      <c r="DX88" s="66">
        <f t="shared" si="261"/>
        <v>178.90521212121214</v>
      </c>
      <c r="DY88" s="67">
        <f t="shared" si="230"/>
        <v>775.25591919191925</v>
      </c>
      <c r="DZ88" s="67">
        <f t="shared" si="231"/>
        <v>1964.4477398636675</v>
      </c>
      <c r="EA88" s="68">
        <f t="shared" si="183"/>
        <v>-1013.1177398636676</v>
      </c>
      <c r="EB88" s="209">
        <v>2229.7199999999998</v>
      </c>
      <c r="EC88" s="209">
        <v>12988.72</v>
      </c>
      <c r="ED88" s="209">
        <v>0</v>
      </c>
      <c r="EE88" s="209">
        <v>55</v>
      </c>
      <c r="EF88" s="209">
        <v>0</v>
      </c>
      <c r="EG88" s="209">
        <v>0</v>
      </c>
      <c r="EH88" s="209">
        <v>0</v>
      </c>
      <c r="EI88" s="209">
        <v>0</v>
      </c>
      <c r="EJ88" s="209">
        <v>0</v>
      </c>
      <c r="EK88" s="209">
        <v>0</v>
      </c>
      <c r="EL88" s="209">
        <v>8768.5499999999993</v>
      </c>
      <c r="EM88" s="178">
        <f t="shared" si="184"/>
        <v>6504.8899999999994</v>
      </c>
      <c r="EN88" s="210">
        <v>1278</v>
      </c>
      <c r="EO88" s="181" t="s">
        <v>276</v>
      </c>
      <c r="EP88" s="212">
        <f t="shared" si="262"/>
        <v>15273.439999999999</v>
      </c>
      <c r="EQ88" s="209">
        <v>185.61</v>
      </c>
      <c r="ER88" s="209">
        <v>950.1</v>
      </c>
      <c r="ES88" s="209">
        <v>0</v>
      </c>
      <c r="ET88" s="209">
        <v>2.31</v>
      </c>
      <c r="EU88" s="209">
        <v>0</v>
      </c>
      <c r="EV88" s="209">
        <v>0</v>
      </c>
      <c r="EW88" s="209">
        <v>0</v>
      </c>
      <c r="EX88" s="209">
        <v>0</v>
      </c>
      <c r="EY88" s="209">
        <v>0</v>
      </c>
      <c r="EZ88" s="209">
        <v>0</v>
      </c>
      <c r="FA88" s="64">
        <f t="shared" si="185"/>
        <v>1138.02</v>
      </c>
      <c r="FB88" s="220">
        <v>317.95999999999998</v>
      </c>
      <c r="FC88" s="65">
        <v>192</v>
      </c>
      <c r="FD88" s="65">
        <f t="shared" si="263"/>
        <v>97.875001213167351</v>
      </c>
      <c r="FE88" s="65">
        <f t="shared" si="264"/>
        <v>168.97260082950294</v>
      </c>
      <c r="FF88" s="65"/>
      <c r="FG88" s="65">
        <v>18.5</v>
      </c>
      <c r="FH88" s="65">
        <f t="shared" si="265"/>
        <v>140.93333333333334</v>
      </c>
      <c r="FI88" s="65">
        <v>5</v>
      </c>
      <c r="FJ88" s="65">
        <f t="shared" si="308"/>
        <v>424.68019607843132</v>
      </c>
      <c r="FK88" s="65"/>
      <c r="FL88" s="64">
        <f t="shared" si="232"/>
        <v>1365.921131454435</v>
      </c>
      <c r="FM88" s="66">
        <f t="shared" si="309"/>
        <v>664.41901960784321</v>
      </c>
      <c r="FN88" s="66"/>
      <c r="FO88" s="66">
        <f t="shared" si="266"/>
        <v>199.32570588235296</v>
      </c>
      <c r="FP88" s="67">
        <f t="shared" si="325"/>
        <v>863.74472549019617</v>
      </c>
      <c r="FQ88" s="67">
        <f t="shared" si="187"/>
        <v>2229.6658569446313</v>
      </c>
      <c r="FR88" s="68">
        <f t="shared" si="188"/>
        <v>-1091.6458569446313</v>
      </c>
      <c r="FS88" s="209">
        <v>1884.23</v>
      </c>
      <c r="FT88" s="209">
        <v>12139.75</v>
      </c>
      <c r="FU88" s="209">
        <v>0</v>
      </c>
      <c r="FV88" s="209">
        <v>30</v>
      </c>
      <c r="FW88" s="209">
        <v>0</v>
      </c>
      <c r="FX88" s="209">
        <v>0</v>
      </c>
      <c r="FY88" s="209">
        <v>0</v>
      </c>
      <c r="FZ88" s="209">
        <v>0</v>
      </c>
      <c r="GA88" s="209">
        <v>0</v>
      </c>
      <c r="GB88" s="209">
        <v>0</v>
      </c>
      <c r="GC88" s="209">
        <v>8764.82</v>
      </c>
      <c r="GD88" s="178">
        <f t="shared" si="189"/>
        <v>5289.16</v>
      </c>
      <c r="GE88" s="210">
        <v>1122</v>
      </c>
      <c r="GF88" s="181" t="s">
        <v>276</v>
      </c>
      <c r="GG88" s="64">
        <f t="shared" si="190"/>
        <v>14053.98</v>
      </c>
      <c r="GH88" s="209">
        <v>156.85</v>
      </c>
      <c r="GI88" s="209">
        <v>888</v>
      </c>
      <c r="GJ88" s="209">
        <v>0</v>
      </c>
      <c r="GK88" s="209">
        <v>1.26</v>
      </c>
      <c r="GL88" s="209">
        <v>0</v>
      </c>
      <c r="GM88" s="209">
        <v>0</v>
      </c>
      <c r="GN88" s="209">
        <v>0</v>
      </c>
      <c r="GO88" s="209">
        <v>0</v>
      </c>
      <c r="GP88" s="209">
        <v>0</v>
      </c>
      <c r="GQ88" s="209">
        <v>0</v>
      </c>
      <c r="GR88" s="211">
        <f t="shared" si="267"/>
        <v>1046.1099999999999</v>
      </c>
      <c r="GS88" s="220">
        <v>317.95999999999998</v>
      </c>
      <c r="GT88" s="65">
        <v>192</v>
      </c>
      <c r="GU88" s="65">
        <f t="shared" si="268"/>
        <v>97.125114317333825</v>
      </c>
      <c r="GV88" s="65">
        <f t="shared" si="269"/>
        <v>155.88268454948383</v>
      </c>
      <c r="GW88" s="65"/>
      <c r="GX88" s="65">
        <v>18.5</v>
      </c>
      <c r="GY88" s="65">
        <f t="shared" si="270"/>
        <v>184.90588235294118</v>
      </c>
      <c r="GZ88" s="65">
        <v>5</v>
      </c>
      <c r="HA88" s="65">
        <f t="shared" si="310"/>
        <v>358.47794117647061</v>
      </c>
      <c r="HB88" s="65"/>
      <c r="HC88" s="64">
        <f t="shared" si="191"/>
        <v>1329.8516223962295</v>
      </c>
      <c r="HD88" s="66">
        <f t="shared" si="311"/>
        <v>866.92019607843133</v>
      </c>
      <c r="HE88" s="66"/>
      <c r="HF88" s="66">
        <f t="shared" si="271"/>
        <v>260.07605882352937</v>
      </c>
      <c r="HG88" s="67">
        <f t="shared" si="233"/>
        <v>1126.9962549019606</v>
      </c>
      <c r="HH88" s="67">
        <f t="shared" si="234"/>
        <v>2456.8478772981898</v>
      </c>
      <c r="HI88" s="68">
        <f t="shared" si="192"/>
        <v>-1410.7378772981899</v>
      </c>
      <c r="HJ88" s="205">
        <v>3106.93</v>
      </c>
      <c r="HK88" s="205">
        <v>12490.02</v>
      </c>
      <c r="HL88" s="205">
        <v>0</v>
      </c>
      <c r="HM88" s="205">
        <v>70</v>
      </c>
      <c r="HN88" s="205">
        <v>0</v>
      </c>
      <c r="HO88" s="205">
        <v>0</v>
      </c>
      <c r="HP88" s="205">
        <v>0</v>
      </c>
      <c r="HQ88" s="205">
        <v>0</v>
      </c>
      <c r="HR88" s="205">
        <v>0</v>
      </c>
      <c r="HS88" s="205">
        <v>0</v>
      </c>
      <c r="HT88" s="205">
        <v>11758.39</v>
      </c>
      <c r="HU88" s="178">
        <f t="shared" si="193"/>
        <v>3908.5600000000013</v>
      </c>
      <c r="HV88" s="206">
        <v>1056</v>
      </c>
      <c r="HW88" s="181" t="s">
        <v>276</v>
      </c>
      <c r="HX88" s="64">
        <f t="shared" si="194"/>
        <v>15666.95</v>
      </c>
      <c r="HY88" s="205">
        <v>258.62</v>
      </c>
      <c r="HZ88" s="205">
        <v>913.62</v>
      </c>
      <c r="IA88" s="205">
        <v>0</v>
      </c>
      <c r="IB88" s="205">
        <v>2.94</v>
      </c>
      <c r="IC88" s="205">
        <v>0</v>
      </c>
      <c r="ID88" s="205">
        <v>0</v>
      </c>
      <c r="IE88" s="205">
        <v>750</v>
      </c>
      <c r="IF88" s="205">
        <v>0</v>
      </c>
      <c r="IG88" s="205">
        <v>0</v>
      </c>
      <c r="IH88" s="205">
        <v>0</v>
      </c>
      <c r="II88" s="214">
        <v>1175.18</v>
      </c>
      <c r="IJ88" s="220">
        <v>317.95999999999998</v>
      </c>
      <c r="IK88" s="65">
        <v>192</v>
      </c>
      <c r="IL88" s="65">
        <f t="shared" si="272"/>
        <v>130.25305763935179</v>
      </c>
      <c r="IM88" s="65">
        <f t="shared" si="273"/>
        <v>118.45953785804915</v>
      </c>
      <c r="IN88" s="65"/>
      <c r="IO88" s="65">
        <v>18.5</v>
      </c>
      <c r="IP88" s="65">
        <f t="shared" si="274"/>
        <v>232.05714285714285</v>
      </c>
      <c r="IQ88" s="65">
        <v>5</v>
      </c>
      <c r="IR88" s="65">
        <f t="shared" si="312"/>
        <v>445.62857142857143</v>
      </c>
      <c r="IS88" s="65"/>
      <c r="IT88" s="64">
        <f t="shared" si="195"/>
        <v>1459.8583097831151</v>
      </c>
      <c r="IU88" s="66">
        <f t="shared" si="313"/>
        <v>538.79476190476191</v>
      </c>
      <c r="IV88" s="66"/>
      <c r="IW88" s="66">
        <f t="shared" si="275"/>
        <v>161.63842857142856</v>
      </c>
      <c r="IX88" s="67">
        <f t="shared" si="196"/>
        <v>700.43319047619048</v>
      </c>
      <c r="IY88" s="67">
        <f t="shared" si="235"/>
        <v>2160.2915002593054</v>
      </c>
      <c r="IZ88" s="68">
        <f t="shared" si="197"/>
        <v>-985.11150025930533</v>
      </c>
      <c r="JA88" s="209">
        <v>2600.25</v>
      </c>
      <c r="JB88" s="209">
        <v>13389.05</v>
      </c>
      <c r="JC88" s="209">
        <v>0</v>
      </c>
      <c r="JD88" s="209">
        <v>0</v>
      </c>
      <c r="JE88" s="209">
        <v>0</v>
      </c>
      <c r="JF88" s="209">
        <v>0</v>
      </c>
      <c r="JG88" s="209">
        <v>0</v>
      </c>
      <c r="JH88" s="209">
        <v>0</v>
      </c>
      <c r="JI88" s="209">
        <v>0</v>
      </c>
      <c r="JJ88" s="209">
        <v>0</v>
      </c>
      <c r="JK88" s="209">
        <v>12836.6</v>
      </c>
      <c r="JL88" s="178">
        <f t="shared" si="198"/>
        <v>3152.6999999999989</v>
      </c>
      <c r="JM88" s="210">
        <v>1026</v>
      </c>
      <c r="JN88" s="181" t="s">
        <v>276</v>
      </c>
      <c r="JO88" s="64">
        <f t="shared" si="199"/>
        <v>15989.3</v>
      </c>
      <c r="JP88" s="209">
        <v>216.45</v>
      </c>
      <c r="JQ88" s="209">
        <v>979.38</v>
      </c>
      <c r="JR88" s="209">
        <v>0</v>
      </c>
      <c r="JS88" s="209">
        <v>0</v>
      </c>
      <c r="JT88" s="209">
        <v>0</v>
      </c>
      <c r="JU88" s="209">
        <v>0</v>
      </c>
      <c r="JV88" s="209">
        <v>0</v>
      </c>
      <c r="JW88" s="209">
        <v>0</v>
      </c>
      <c r="JX88" s="209">
        <v>0</v>
      </c>
      <c r="JY88" s="209">
        <v>0</v>
      </c>
      <c r="JZ88" s="211">
        <v>1195.83</v>
      </c>
      <c r="KA88" s="220">
        <v>317.95999999999998</v>
      </c>
      <c r="KB88" s="65">
        <v>192</v>
      </c>
      <c r="KC88" s="65">
        <f t="shared" si="276"/>
        <v>258.9230499063965</v>
      </c>
      <c r="KD88" s="65">
        <f t="shared" si="277"/>
        <v>106.15635531004335</v>
      </c>
      <c r="KE88" s="65"/>
      <c r="KF88" s="65">
        <v>18.5</v>
      </c>
      <c r="KG88" s="65"/>
      <c r="KH88" s="65">
        <v>5</v>
      </c>
      <c r="KI88" s="65">
        <f t="shared" si="314"/>
        <v>543.39953271028037</v>
      </c>
      <c r="KJ88" s="65"/>
      <c r="KK88" s="64">
        <f t="shared" si="200"/>
        <v>1441.9389379267204</v>
      </c>
      <c r="KL88" s="66">
        <f t="shared" si="315"/>
        <v>497.32093457943921</v>
      </c>
      <c r="KM88" s="66"/>
      <c r="KN88" s="66">
        <f t="shared" si="278"/>
        <v>149.19628037383177</v>
      </c>
      <c r="KO88" s="67">
        <f t="shared" si="236"/>
        <v>646.51721495327092</v>
      </c>
      <c r="KP88" s="67">
        <f t="shared" si="237"/>
        <v>2088.4561528799914</v>
      </c>
      <c r="KQ88" s="68">
        <f t="shared" si="201"/>
        <v>-892.62615287999142</v>
      </c>
      <c r="KR88" s="209">
        <v>2078.94</v>
      </c>
      <c r="KS88" s="209">
        <v>15944.59</v>
      </c>
      <c r="KT88" s="209">
        <v>0</v>
      </c>
      <c r="KU88" s="209">
        <v>30</v>
      </c>
      <c r="KV88" s="209">
        <v>0</v>
      </c>
      <c r="KW88" s="209">
        <v>0</v>
      </c>
      <c r="KX88" s="209">
        <v>0</v>
      </c>
      <c r="KY88" s="209">
        <v>0</v>
      </c>
      <c r="KZ88" s="209">
        <v>0</v>
      </c>
      <c r="LA88" s="209">
        <v>0</v>
      </c>
      <c r="LB88" s="209">
        <v>13431.6</v>
      </c>
      <c r="LC88" s="178">
        <f t="shared" si="202"/>
        <v>4621.9299999999985</v>
      </c>
      <c r="LD88" s="210">
        <v>1228</v>
      </c>
      <c r="LE88" s="181" t="s">
        <v>276</v>
      </c>
      <c r="LF88" s="64">
        <f t="shared" si="203"/>
        <v>18053.53</v>
      </c>
      <c r="LG88" s="209">
        <v>173.05</v>
      </c>
      <c r="LH88" s="209">
        <v>1166.32</v>
      </c>
      <c r="LI88" s="209">
        <v>0</v>
      </c>
      <c r="LJ88" s="209">
        <v>1.26</v>
      </c>
      <c r="LK88" s="209">
        <v>0</v>
      </c>
      <c r="LL88" s="209">
        <v>0</v>
      </c>
      <c r="LM88" s="209">
        <v>0</v>
      </c>
      <c r="LN88" s="209">
        <v>0</v>
      </c>
      <c r="LO88" s="209">
        <v>0</v>
      </c>
      <c r="LP88" s="209">
        <v>0</v>
      </c>
      <c r="LQ88" s="211">
        <f t="shared" si="279"/>
        <v>1340.6299999999999</v>
      </c>
      <c r="LR88" s="233">
        <f>708.42/2</f>
        <v>354.21</v>
      </c>
      <c r="LS88" s="245">
        <v>255</v>
      </c>
      <c r="LT88" s="65">
        <f t="shared" si="280"/>
        <v>136.93687982501993</v>
      </c>
      <c r="LU88" s="65">
        <f t="shared" si="281"/>
        <v>137.60475368405039</v>
      </c>
      <c r="LV88" s="65"/>
      <c r="LW88" s="65">
        <v>18.5</v>
      </c>
      <c r="LX88" s="65"/>
      <c r="LY88" s="65">
        <v>5</v>
      </c>
      <c r="LZ88" s="65">
        <f t="shared" si="316"/>
        <v>508.03738317757012</v>
      </c>
      <c r="MA88" s="65"/>
      <c r="MB88" s="64">
        <f t="shared" si="238"/>
        <v>1415.2890166866405</v>
      </c>
      <c r="MC88" s="66">
        <f t="shared" si="317"/>
        <v>593.54906542056074</v>
      </c>
      <c r="MD88" s="66"/>
      <c r="ME88" s="66">
        <f t="shared" si="282"/>
        <v>178.06471962616823</v>
      </c>
      <c r="MF88" s="67">
        <f t="shared" si="239"/>
        <v>771.61378504672894</v>
      </c>
      <c r="MG88" s="67">
        <f t="shared" si="240"/>
        <v>2186.9028017333694</v>
      </c>
      <c r="MH88" s="68">
        <f t="shared" si="241"/>
        <v>-846.27280173336953</v>
      </c>
      <c r="MI88" s="209">
        <v>2435.25</v>
      </c>
      <c r="MJ88" s="209">
        <v>11996.02</v>
      </c>
      <c r="MK88" s="209">
        <v>0</v>
      </c>
      <c r="ML88" s="209">
        <v>5</v>
      </c>
      <c r="MM88" s="209">
        <v>0</v>
      </c>
      <c r="MN88" s="209">
        <v>0</v>
      </c>
      <c r="MO88" s="209">
        <v>0</v>
      </c>
      <c r="MP88" s="209">
        <v>0</v>
      </c>
      <c r="MQ88" s="209">
        <v>0</v>
      </c>
      <c r="MR88" s="209">
        <v>0</v>
      </c>
      <c r="MS88" s="209">
        <v>9620.09</v>
      </c>
      <c r="MT88" s="178">
        <f t="shared" si="217"/>
        <v>4816.18</v>
      </c>
      <c r="MU88" s="210">
        <v>1108</v>
      </c>
      <c r="MV88" s="181" t="s">
        <v>276</v>
      </c>
      <c r="MW88" s="64">
        <f t="shared" si="204"/>
        <v>14436.27</v>
      </c>
      <c r="MX88" s="209">
        <v>202.71</v>
      </c>
      <c r="MY88" s="209">
        <v>877.49</v>
      </c>
      <c r="MZ88" s="209">
        <v>0</v>
      </c>
      <c r="NA88" s="209">
        <v>0.21</v>
      </c>
      <c r="NB88" s="209">
        <v>0</v>
      </c>
      <c r="NC88" s="209">
        <v>0</v>
      </c>
      <c r="ND88" s="209">
        <v>0</v>
      </c>
      <c r="NE88" s="209">
        <v>0</v>
      </c>
      <c r="NF88" s="209">
        <v>0</v>
      </c>
      <c r="NG88" s="209">
        <v>0</v>
      </c>
      <c r="NH88" s="211">
        <f t="shared" si="283"/>
        <v>1080.4100000000001</v>
      </c>
      <c r="NI88" s="233">
        <f>708.42/2</f>
        <v>354.21</v>
      </c>
      <c r="NJ88" s="245">
        <v>255</v>
      </c>
      <c r="NK88" s="65">
        <f t="shared" si="284"/>
        <v>0</v>
      </c>
      <c r="NL88" s="65">
        <f t="shared" si="285"/>
        <v>116.32547049860426</v>
      </c>
      <c r="NM88" s="65"/>
      <c r="NN88" s="65">
        <v>18.5</v>
      </c>
      <c r="NO88" s="65"/>
      <c r="NP88" s="65">
        <v>5</v>
      </c>
      <c r="NQ88" s="65">
        <f t="shared" si="318"/>
        <v>469.67889908256882</v>
      </c>
      <c r="NR88" s="65"/>
      <c r="NS88" s="64">
        <f t="shared" si="205"/>
        <v>1218.7143695811733</v>
      </c>
      <c r="NT88" s="66">
        <f t="shared" si="286"/>
        <v>723.04816513761466</v>
      </c>
      <c r="NU88" s="66"/>
      <c r="NV88" s="66">
        <f t="shared" si="287"/>
        <v>216.9144495412844</v>
      </c>
      <c r="NW88" s="67">
        <f t="shared" si="242"/>
        <v>939.96261467889906</v>
      </c>
      <c r="NX88" s="67">
        <f t="shared" si="243"/>
        <v>2158.6769842600725</v>
      </c>
      <c r="NY88" s="68">
        <f t="shared" si="206"/>
        <v>-1078.2669842600724</v>
      </c>
      <c r="NZ88" s="209">
        <v>2018.08</v>
      </c>
      <c r="OA88" s="209">
        <v>11798.82</v>
      </c>
      <c r="OB88" s="209">
        <v>0</v>
      </c>
      <c r="OC88" s="209">
        <v>15</v>
      </c>
      <c r="OD88" s="209">
        <v>0</v>
      </c>
      <c r="OE88" s="209">
        <v>0</v>
      </c>
      <c r="OF88" s="209">
        <v>0</v>
      </c>
      <c r="OG88" s="209">
        <v>0</v>
      </c>
      <c r="OH88" s="209">
        <v>0</v>
      </c>
      <c r="OI88" s="209">
        <v>0</v>
      </c>
      <c r="OJ88" s="209">
        <v>8443.9</v>
      </c>
      <c r="OK88" s="178">
        <f t="shared" si="288"/>
        <v>5388</v>
      </c>
      <c r="OL88" s="210">
        <v>1101</v>
      </c>
      <c r="OM88" s="181" t="s">
        <v>276</v>
      </c>
      <c r="ON88" s="64">
        <f t="shared" si="207"/>
        <v>13831.9</v>
      </c>
      <c r="OO88" s="209">
        <v>167.99</v>
      </c>
      <c r="OP88" s="209">
        <v>863.06</v>
      </c>
      <c r="OQ88" s="209">
        <v>0</v>
      </c>
      <c r="OR88" s="209">
        <v>0.63</v>
      </c>
      <c r="OS88" s="209">
        <v>0</v>
      </c>
      <c r="OT88" s="209">
        <v>0</v>
      </c>
      <c r="OU88" s="209">
        <v>0</v>
      </c>
      <c r="OV88" s="209">
        <v>0</v>
      </c>
      <c r="OW88" s="209">
        <v>0</v>
      </c>
      <c r="OX88" s="209">
        <v>0</v>
      </c>
      <c r="OY88" s="211">
        <v>1031.68</v>
      </c>
      <c r="OZ88" s="233">
        <f>708.42/2</f>
        <v>354.21</v>
      </c>
      <c r="PA88" s="245">
        <v>255</v>
      </c>
      <c r="PB88" s="65">
        <f t="shared" si="289"/>
        <v>182.58465196047581</v>
      </c>
      <c r="PC88" s="65">
        <f t="shared" si="290"/>
        <v>157.98156731631522</v>
      </c>
      <c r="PD88" s="65"/>
      <c r="PE88" s="65">
        <v>18.5</v>
      </c>
      <c r="PF88" s="65">
        <f t="shared" si="291"/>
        <v>32.880000000000003</v>
      </c>
      <c r="PG88" s="65">
        <v>5</v>
      </c>
      <c r="PH88" s="65">
        <f t="shared" si="319"/>
        <v>495.2049090909091</v>
      </c>
      <c r="PI88" s="65"/>
      <c r="PJ88" s="64">
        <f t="shared" si="244"/>
        <v>1501.3611283677003</v>
      </c>
      <c r="PK88" s="66">
        <f t="shared" si="320"/>
        <v>643.25572727272731</v>
      </c>
      <c r="PL88" s="66"/>
      <c r="PM88" s="66">
        <f t="shared" si="292"/>
        <v>192.9767181818182</v>
      </c>
      <c r="PN88" s="67">
        <f t="shared" si="245"/>
        <v>836.23244545454554</v>
      </c>
      <c r="PO88" s="67">
        <f t="shared" si="246"/>
        <v>2337.5935738222461</v>
      </c>
      <c r="PP88" s="68">
        <f t="shared" si="247"/>
        <v>-1305.913573822246</v>
      </c>
      <c r="PQ88" s="209">
        <v>1266.3699999999999</v>
      </c>
      <c r="PR88" s="209">
        <v>11210.09</v>
      </c>
      <c r="PS88" s="209">
        <v>0</v>
      </c>
      <c r="PT88" s="209">
        <v>0</v>
      </c>
      <c r="PU88" s="209">
        <v>0</v>
      </c>
      <c r="PV88" s="209">
        <v>0</v>
      </c>
      <c r="PW88" s="209">
        <v>0</v>
      </c>
      <c r="PX88" s="209">
        <v>0</v>
      </c>
      <c r="PY88" s="209">
        <v>0</v>
      </c>
      <c r="PZ88" s="209">
        <v>0</v>
      </c>
      <c r="QA88" s="209">
        <v>8497.4599999999991</v>
      </c>
      <c r="QB88" s="178">
        <f t="shared" si="208"/>
        <v>3979</v>
      </c>
      <c r="QC88" s="210">
        <v>844</v>
      </c>
      <c r="QD88" s="181" t="s">
        <v>276</v>
      </c>
      <c r="QE88" s="64">
        <f t="shared" si="209"/>
        <v>12476.46</v>
      </c>
      <c r="QF88" s="209">
        <v>105.41</v>
      </c>
      <c r="QG88" s="209">
        <v>820</v>
      </c>
      <c r="QH88" s="209">
        <v>0</v>
      </c>
      <c r="QI88" s="209">
        <v>0</v>
      </c>
      <c r="QJ88" s="209">
        <v>0</v>
      </c>
      <c r="QK88" s="209">
        <v>0</v>
      </c>
      <c r="QL88" s="209">
        <v>0</v>
      </c>
      <c r="QM88" s="209">
        <v>0</v>
      </c>
      <c r="QN88" s="209">
        <v>0</v>
      </c>
      <c r="QO88" s="209">
        <v>0</v>
      </c>
      <c r="QP88" s="211">
        <f t="shared" si="293"/>
        <v>925.41</v>
      </c>
      <c r="QQ88" s="254">
        <f>708.42/2</f>
        <v>354.21</v>
      </c>
      <c r="QR88" s="245">
        <v>255</v>
      </c>
      <c r="QS88" s="65">
        <f t="shared" si="294"/>
        <v>99.887692598383268</v>
      </c>
      <c r="QT88" s="65">
        <f t="shared" si="295"/>
        <v>72.606583312777488</v>
      </c>
      <c r="QU88" s="65"/>
      <c r="QV88" s="65">
        <v>18.5</v>
      </c>
      <c r="QW88" s="65">
        <f t="shared" si="296"/>
        <v>18.861818181818183</v>
      </c>
      <c r="QX88" s="65">
        <v>5</v>
      </c>
      <c r="QY88" s="65">
        <f t="shared" si="321"/>
        <v>428.14772727272725</v>
      </c>
      <c r="QZ88" s="65"/>
      <c r="RA88" s="64">
        <f t="shared" si="210"/>
        <v>1252.2138213657063</v>
      </c>
      <c r="RB88" s="66">
        <f t="shared" si="297"/>
        <v>619.2640909090909</v>
      </c>
      <c r="RC88" s="66"/>
      <c r="RD88" s="66">
        <f t="shared" si="298"/>
        <v>185.77922727272727</v>
      </c>
      <c r="RE88" s="67">
        <f t="shared" si="248"/>
        <v>805.04331818181822</v>
      </c>
      <c r="RF88" s="67">
        <f t="shared" si="249"/>
        <v>2057.2571395475243</v>
      </c>
      <c r="RG88" s="68">
        <f t="shared" si="250"/>
        <v>-1131.8471395475244</v>
      </c>
      <c r="RH88" s="205">
        <v>2516.85</v>
      </c>
      <c r="RI88" s="205">
        <v>12044.2</v>
      </c>
      <c r="RJ88" s="205">
        <v>0</v>
      </c>
      <c r="RK88" s="205">
        <v>0</v>
      </c>
      <c r="RL88" s="205">
        <v>0</v>
      </c>
      <c r="RM88" s="205">
        <v>0</v>
      </c>
      <c r="RN88" s="205">
        <v>0</v>
      </c>
      <c r="RO88" s="205">
        <v>0</v>
      </c>
      <c r="RP88" s="205">
        <v>0</v>
      </c>
      <c r="RQ88" s="205">
        <v>0</v>
      </c>
      <c r="RR88" s="205">
        <v>9234.3799999999992</v>
      </c>
      <c r="RS88" s="178">
        <f t="shared" si="211"/>
        <v>5326.6700000000019</v>
      </c>
      <c r="RT88" s="206">
        <v>945</v>
      </c>
      <c r="RU88" s="181" t="s">
        <v>276</v>
      </c>
      <c r="RV88" s="64">
        <f t="shared" si="212"/>
        <v>14561.050000000001</v>
      </c>
      <c r="RW88" s="209">
        <v>209.5</v>
      </c>
      <c r="RX88" s="209">
        <v>881.01</v>
      </c>
      <c r="RY88" s="209">
        <v>0</v>
      </c>
      <c r="RZ88" s="209">
        <v>0</v>
      </c>
      <c r="SA88" s="209">
        <v>0</v>
      </c>
      <c r="SB88" s="209">
        <v>0</v>
      </c>
      <c r="SC88" s="209">
        <v>0</v>
      </c>
      <c r="SD88" s="209">
        <v>0</v>
      </c>
      <c r="SE88" s="209">
        <v>0</v>
      </c>
      <c r="SF88" s="209">
        <v>0</v>
      </c>
      <c r="SG88" s="211">
        <v>1090.51</v>
      </c>
      <c r="SH88" s="254">
        <f>708.42/2</f>
        <v>354.21</v>
      </c>
      <c r="SI88" s="245">
        <v>255</v>
      </c>
      <c r="SJ88" s="65">
        <f t="shared" si="299"/>
        <v>90.7453846618846</v>
      </c>
      <c r="SK88" s="65">
        <f t="shared" si="300"/>
        <v>114.81781062960155</v>
      </c>
      <c r="SL88" s="65"/>
      <c r="SM88" s="65">
        <v>18.5</v>
      </c>
      <c r="SN88" s="65">
        <f t="shared" si="301"/>
        <v>495.92920353982299</v>
      </c>
      <c r="SO88" s="65">
        <v>5</v>
      </c>
      <c r="SP88" s="65">
        <f t="shared" si="322"/>
        <v>428.52876106194691</v>
      </c>
      <c r="SQ88" s="65"/>
      <c r="SR88" s="64">
        <f t="shared" si="326"/>
        <v>1762.7311598932561</v>
      </c>
      <c r="SS88" s="66">
        <f t="shared" si="323"/>
        <v>596.28469026548669</v>
      </c>
      <c r="ST88" s="66"/>
      <c r="SU88" s="66">
        <f t="shared" si="302"/>
        <v>178.885407079646</v>
      </c>
      <c r="SV88" s="67">
        <f t="shared" si="327"/>
        <v>775.17009734513272</v>
      </c>
      <c r="SW88" s="67">
        <f t="shared" si="251"/>
        <v>2537.901257238389</v>
      </c>
      <c r="SX88" s="68">
        <f t="shared" si="252"/>
        <v>-1447.391257238389</v>
      </c>
      <c r="SY88" s="64">
        <f t="shared" si="303"/>
        <v>173508.05999999997</v>
      </c>
      <c r="SZ88" s="211">
        <f t="shared" si="304"/>
        <v>12941.44</v>
      </c>
      <c r="TA88" s="67">
        <f t="shared" si="305"/>
        <v>26233.657224801776</v>
      </c>
      <c r="TB88" s="68">
        <f t="shared" si="306"/>
        <v>-13292.217224801776</v>
      </c>
      <c r="TC88" s="264"/>
      <c r="TD88" s="265"/>
      <c r="TE88" s="265" t="s">
        <v>524</v>
      </c>
    </row>
    <row r="89" spans="1:525">
      <c r="A89" s="173" t="s">
        <v>225</v>
      </c>
      <c r="B89" s="175" t="s">
        <v>226</v>
      </c>
      <c r="C89" s="181" t="s">
        <v>276</v>
      </c>
      <c r="D89" s="176">
        <v>3627.61</v>
      </c>
      <c r="E89" s="176">
        <v>9297.7199999999993</v>
      </c>
      <c r="F89" s="176">
        <v>0</v>
      </c>
      <c r="G89" s="176">
        <v>0</v>
      </c>
      <c r="H89" s="176">
        <v>0</v>
      </c>
      <c r="I89" s="176">
        <v>0</v>
      </c>
      <c r="J89" s="176">
        <v>0</v>
      </c>
      <c r="K89" s="176">
        <v>0</v>
      </c>
      <c r="L89" s="176">
        <v>0</v>
      </c>
      <c r="M89" s="176">
        <v>0</v>
      </c>
      <c r="N89" s="178">
        <v>8081.95</v>
      </c>
      <c r="O89" s="178">
        <f t="shared" si="161"/>
        <v>4843.38</v>
      </c>
      <c r="P89" s="181">
        <v>1087</v>
      </c>
      <c r="Q89" s="64">
        <f t="shared" si="328"/>
        <v>12925.33</v>
      </c>
      <c r="R89" s="178">
        <v>301.97000000000003</v>
      </c>
      <c r="S89" s="178">
        <v>680.11</v>
      </c>
      <c r="T89" s="178">
        <v>0</v>
      </c>
      <c r="U89" s="178">
        <v>0</v>
      </c>
      <c r="V89" s="178">
        <v>0</v>
      </c>
      <c r="W89" s="178">
        <v>0</v>
      </c>
      <c r="X89" s="178">
        <v>0</v>
      </c>
      <c r="Y89" s="178">
        <v>0</v>
      </c>
      <c r="Z89" s="178">
        <v>0</v>
      </c>
      <c r="AA89" s="178">
        <v>0</v>
      </c>
      <c r="AB89" s="64">
        <f t="shared" si="329"/>
        <v>982.08</v>
      </c>
      <c r="AC89" s="220">
        <v>317.86</v>
      </c>
      <c r="AD89" s="65">
        <v>151</v>
      </c>
      <c r="AE89" s="65">
        <f t="shared" si="253"/>
        <v>87.873409272028738</v>
      </c>
      <c r="AF89" s="65">
        <f t="shared" si="221"/>
        <v>129.86949581040534</v>
      </c>
      <c r="AG89" s="65"/>
      <c r="AH89" s="65">
        <v>18.5</v>
      </c>
      <c r="AI89" s="65"/>
      <c r="AJ89" s="65">
        <v>5</v>
      </c>
      <c r="AK89" s="65">
        <f t="shared" si="178"/>
        <v>411.38684210526316</v>
      </c>
      <c r="AL89" s="65"/>
      <c r="AM89" s="64">
        <f t="shared" si="222"/>
        <v>1121.4897471876973</v>
      </c>
      <c r="AN89" s="66">
        <f t="shared" si="179"/>
        <v>645.10084210526315</v>
      </c>
      <c r="AO89" s="66">
        <v>46.73</v>
      </c>
      <c r="AP89" s="66">
        <f t="shared" si="254"/>
        <v>207.54925263157895</v>
      </c>
      <c r="AQ89" s="67">
        <f t="shared" si="223"/>
        <v>899.38009473684212</v>
      </c>
      <c r="AR89" s="67">
        <f t="shared" si="224"/>
        <v>2020.8698419245393</v>
      </c>
      <c r="AS89" s="68">
        <f t="shared" si="225"/>
        <v>-1038.7898419245394</v>
      </c>
      <c r="AT89" s="205">
        <v>4358.8100000000004</v>
      </c>
      <c r="AU89" s="205">
        <v>10152.870000000001</v>
      </c>
      <c r="AV89" s="205">
        <v>0</v>
      </c>
      <c r="AW89" s="205">
        <v>0</v>
      </c>
      <c r="AX89" s="207">
        <v>0</v>
      </c>
      <c r="AY89" s="207">
        <v>0</v>
      </c>
      <c r="AZ89" s="207">
        <v>0</v>
      </c>
      <c r="BA89" s="207">
        <v>0</v>
      </c>
      <c r="BB89" s="207">
        <v>0</v>
      </c>
      <c r="BC89" s="207">
        <v>0</v>
      </c>
      <c r="BD89" s="209">
        <v>7002.39</v>
      </c>
      <c r="BE89" s="178">
        <f t="shared" si="162"/>
        <v>7509.29</v>
      </c>
      <c r="BF89" s="208">
        <v>1212</v>
      </c>
      <c r="BG89" s="181" t="s">
        <v>276</v>
      </c>
      <c r="BH89" s="64">
        <f t="shared" si="330"/>
        <v>14511.68</v>
      </c>
      <c r="BI89" s="205">
        <v>362.83</v>
      </c>
      <c r="BJ89" s="205">
        <v>742.66</v>
      </c>
      <c r="BK89" s="205">
        <v>0</v>
      </c>
      <c r="BL89" s="205">
        <v>0</v>
      </c>
      <c r="BM89" s="205">
        <v>0</v>
      </c>
      <c r="BN89" s="205">
        <v>0</v>
      </c>
      <c r="BO89" s="205">
        <v>0</v>
      </c>
      <c r="BP89" s="205">
        <v>0</v>
      </c>
      <c r="BQ89" s="205">
        <v>0</v>
      </c>
      <c r="BR89" s="205">
        <v>0</v>
      </c>
      <c r="BS89" s="64">
        <f t="shared" si="331"/>
        <v>1105.49</v>
      </c>
      <c r="BT89" s="220">
        <v>317.86</v>
      </c>
      <c r="BU89" s="65">
        <v>151</v>
      </c>
      <c r="BV89" s="65">
        <f t="shared" si="255"/>
        <v>76.800219456522967</v>
      </c>
      <c r="BW89" s="65">
        <f t="shared" si="256"/>
        <v>169.82981708095681</v>
      </c>
      <c r="BX89" s="65"/>
      <c r="BY89" s="65">
        <v>18.5</v>
      </c>
      <c r="BZ89" s="65"/>
      <c r="CA89" s="65">
        <v>5</v>
      </c>
      <c r="CB89" s="65">
        <f t="shared" si="180"/>
        <v>391.015625</v>
      </c>
      <c r="CC89" s="65"/>
      <c r="CD89" s="64">
        <f t="shared" si="226"/>
        <v>1130.0056615374797</v>
      </c>
      <c r="CE89" s="66">
        <f t="shared" si="257"/>
        <v>665.21208333333334</v>
      </c>
      <c r="CF89" s="66"/>
      <c r="CG89" s="66">
        <f t="shared" si="258"/>
        <v>199.563625</v>
      </c>
      <c r="CH89" s="67">
        <f t="shared" si="324"/>
        <v>864.77570833333334</v>
      </c>
      <c r="CI89" s="67">
        <f t="shared" si="227"/>
        <v>1994.781369870813</v>
      </c>
      <c r="CJ89" s="68">
        <f t="shared" si="228"/>
        <v>-889.29136987081301</v>
      </c>
      <c r="CK89" s="209">
        <v>4965.8100000000004</v>
      </c>
      <c r="CL89" s="209">
        <v>10344.379999999999</v>
      </c>
      <c r="CM89" s="209">
        <v>0</v>
      </c>
      <c r="CN89" s="209">
        <v>60</v>
      </c>
      <c r="CO89" s="209">
        <v>0</v>
      </c>
      <c r="CP89" s="209">
        <v>0</v>
      </c>
      <c r="CQ89" s="209">
        <v>0</v>
      </c>
      <c r="CR89" s="209">
        <v>0</v>
      </c>
      <c r="CS89" s="209">
        <v>0</v>
      </c>
      <c r="CT89" s="207">
        <v>0</v>
      </c>
      <c r="CU89" s="209">
        <v>8849.17</v>
      </c>
      <c r="CV89" s="178">
        <f t="shared" si="181"/>
        <v>6521.0199999999986</v>
      </c>
      <c r="CW89" s="210">
        <v>1107</v>
      </c>
      <c r="CX89" s="181" t="s">
        <v>276</v>
      </c>
      <c r="CY89" s="64">
        <f t="shared" si="182"/>
        <v>15370.189999999999</v>
      </c>
      <c r="CZ89" s="209">
        <v>413.35</v>
      </c>
      <c r="DA89" s="209">
        <v>756.67</v>
      </c>
      <c r="DB89" s="209">
        <v>0</v>
      </c>
      <c r="DC89" s="209">
        <v>2.52</v>
      </c>
      <c r="DD89" s="209">
        <v>0</v>
      </c>
      <c r="DE89" s="209">
        <v>0</v>
      </c>
      <c r="DF89" s="209">
        <v>0</v>
      </c>
      <c r="DG89" s="209">
        <v>0</v>
      </c>
      <c r="DH89" s="209">
        <v>0</v>
      </c>
      <c r="DI89" s="209">
        <v>0</v>
      </c>
      <c r="DJ89" s="211">
        <f t="shared" si="215"/>
        <v>1172.54</v>
      </c>
      <c r="DK89" s="65">
        <v>317.86</v>
      </c>
      <c r="DL89" s="65">
        <v>151</v>
      </c>
      <c r="DM89" s="65">
        <f t="shared" si="259"/>
        <v>96.202845298603592</v>
      </c>
      <c r="DN89" s="65">
        <f t="shared" si="260"/>
        <v>185.4992521343751</v>
      </c>
      <c r="DO89" s="65"/>
      <c r="DP89" s="65">
        <v>18.5</v>
      </c>
      <c r="DQ89" s="65"/>
      <c r="DR89" s="65">
        <v>5</v>
      </c>
      <c r="DS89" s="65">
        <f t="shared" si="216"/>
        <v>428.469696969697</v>
      </c>
      <c r="DT89" s="65"/>
      <c r="DU89" s="64">
        <f t="shared" si="229"/>
        <v>1202.5317944026756</v>
      </c>
      <c r="DV89" s="66">
        <f t="shared" si="307"/>
        <v>596.35070707070713</v>
      </c>
      <c r="DW89" s="66"/>
      <c r="DX89" s="66">
        <f t="shared" si="261"/>
        <v>178.90521212121214</v>
      </c>
      <c r="DY89" s="67">
        <f t="shared" si="230"/>
        <v>775.25591919191925</v>
      </c>
      <c r="DZ89" s="67">
        <f t="shared" si="231"/>
        <v>1977.7877135945948</v>
      </c>
      <c r="EA89" s="68">
        <f t="shared" si="183"/>
        <v>-805.24771359459487</v>
      </c>
      <c r="EB89" s="209">
        <v>6061.48</v>
      </c>
      <c r="EC89" s="209">
        <v>9609.9500000000007</v>
      </c>
      <c r="ED89" s="209">
        <v>0</v>
      </c>
      <c r="EE89" s="209">
        <v>0</v>
      </c>
      <c r="EF89" s="209">
        <v>0</v>
      </c>
      <c r="EG89" s="209">
        <v>0</v>
      </c>
      <c r="EH89" s="209">
        <v>0</v>
      </c>
      <c r="EI89" s="209">
        <v>0</v>
      </c>
      <c r="EJ89" s="209">
        <v>0</v>
      </c>
      <c r="EK89" s="209">
        <v>0</v>
      </c>
      <c r="EL89" s="209">
        <v>8861.19</v>
      </c>
      <c r="EM89" s="178">
        <f t="shared" si="184"/>
        <v>6810.24</v>
      </c>
      <c r="EN89" s="210">
        <v>1084</v>
      </c>
      <c r="EO89" s="181" t="s">
        <v>276</v>
      </c>
      <c r="EP89" s="212">
        <f t="shared" si="262"/>
        <v>15671.43</v>
      </c>
      <c r="EQ89" s="209">
        <v>504.56</v>
      </c>
      <c r="ER89" s="209">
        <v>702.95</v>
      </c>
      <c r="ES89" s="209">
        <v>0</v>
      </c>
      <c r="ET89" s="209">
        <v>0</v>
      </c>
      <c r="EU89" s="209">
        <v>0</v>
      </c>
      <c r="EV89" s="209">
        <v>0</v>
      </c>
      <c r="EW89" s="209">
        <v>0</v>
      </c>
      <c r="EX89" s="209">
        <v>0</v>
      </c>
      <c r="EY89" s="209">
        <v>0</v>
      </c>
      <c r="EZ89" s="209">
        <v>0</v>
      </c>
      <c r="FA89" s="64">
        <f t="shared" si="185"/>
        <v>1207.51</v>
      </c>
      <c r="FB89" s="220">
        <v>317.86</v>
      </c>
      <c r="FC89" s="65">
        <v>151</v>
      </c>
      <c r="FD89" s="65">
        <f t="shared" si="263"/>
        <v>98.909053606366669</v>
      </c>
      <c r="FE89" s="65">
        <f t="shared" si="264"/>
        <v>176.90444651225684</v>
      </c>
      <c r="FF89" s="65"/>
      <c r="FG89" s="65">
        <v>18.5</v>
      </c>
      <c r="FH89" s="65">
        <f t="shared" si="265"/>
        <v>140.93333333333334</v>
      </c>
      <c r="FI89" s="65">
        <v>5</v>
      </c>
      <c r="FJ89" s="65">
        <f t="shared" si="308"/>
        <v>424.68019607843132</v>
      </c>
      <c r="FK89" s="65"/>
      <c r="FL89" s="64">
        <f t="shared" si="232"/>
        <v>1333.7870295303883</v>
      </c>
      <c r="FM89" s="66">
        <f t="shared" si="309"/>
        <v>664.41901960784321</v>
      </c>
      <c r="FN89" s="66"/>
      <c r="FO89" s="66">
        <f t="shared" si="266"/>
        <v>199.32570588235296</v>
      </c>
      <c r="FP89" s="67">
        <f t="shared" si="325"/>
        <v>863.74472549019617</v>
      </c>
      <c r="FQ89" s="67">
        <f t="shared" si="187"/>
        <v>2197.5317550205846</v>
      </c>
      <c r="FR89" s="68">
        <f t="shared" si="188"/>
        <v>-990.02175502058458</v>
      </c>
      <c r="FS89" s="209">
        <v>5225.58</v>
      </c>
      <c r="FT89" s="209">
        <v>13305.72</v>
      </c>
      <c r="FU89" s="209">
        <v>0</v>
      </c>
      <c r="FV89" s="209">
        <v>0</v>
      </c>
      <c r="FW89" s="209">
        <v>0</v>
      </c>
      <c r="FX89" s="209">
        <v>0</v>
      </c>
      <c r="FY89" s="209">
        <v>0</v>
      </c>
      <c r="FZ89" s="209">
        <v>0</v>
      </c>
      <c r="GA89" s="209">
        <v>0</v>
      </c>
      <c r="GB89" s="209">
        <v>0</v>
      </c>
      <c r="GC89" s="209">
        <v>8524.7800000000007</v>
      </c>
      <c r="GD89" s="178">
        <f t="shared" si="189"/>
        <v>10006.519999999999</v>
      </c>
      <c r="GE89" s="210">
        <v>1338</v>
      </c>
      <c r="GF89" s="181" t="s">
        <v>276</v>
      </c>
      <c r="GG89" s="64">
        <f t="shared" si="190"/>
        <v>18531.3</v>
      </c>
      <c r="GH89" s="209">
        <v>434.98</v>
      </c>
      <c r="GI89" s="209">
        <v>973.29</v>
      </c>
      <c r="GJ89" s="209">
        <v>0</v>
      </c>
      <c r="GK89" s="209">
        <v>0</v>
      </c>
      <c r="GL89" s="209">
        <v>0</v>
      </c>
      <c r="GM89" s="209">
        <v>0</v>
      </c>
      <c r="GN89" s="209">
        <v>0</v>
      </c>
      <c r="GO89" s="209">
        <v>0</v>
      </c>
      <c r="GP89" s="209">
        <v>0</v>
      </c>
      <c r="GQ89" s="209">
        <v>0</v>
      </c>
      <c r="GR89" s="211">
        <f t="shared" si="267"/>
        <v>1408.27</v>
      </c>
      <c r="GS89" s="220">
        <v>317.86</v>
      </c>
      <c r="GT89" s="65">
        <v>151</v>
      </c>
      <c r="GU89" s="65">
        <f t="shared" si="268"/>
        <v>94.465172362937409</v>
      </c>
      <c r="GV89" s="65">
        <f t="shared" si="269"/>
        <v>294.91321884724618</v>
      </c>
      <c r="GW89" s="65"/>
      <c r="GX89" s="65">
        <v>18.5</v>
      </c>
      <c r="GY89" s="65">
        <f t="shared" si="270"/>
        <v>184.90588235294118</v>
      </c>
      <c r="GZ89" s="65">
        <v>5</v>
      </c>
      <c r="HA89" s="65">
        <f t="shared" si="310"/>
        <v>358.47794117647061</v>
      </c>
      <c r="HB89" s="65"/>
      <c r="HC89" s="64">
        <f t="shared" si="191"/>
        <v>1425.1222147395956</v>
      </c>
      <c r="HD89" s="66">
        <f t="shared" si="311"/>
        <v>866.92019607843133</v>
      </c>
      <c r="HE89" s="66"/>
      <c r="HF89" s="66">
        <f t="shared" si="271"/>
        <v>260.07605882352937</v>
      </c>
      <c r="HG89" s="67">
        <f t="shared" si="233"/>
        <v>1126.9962549019606</v>
      </c>
      <c r="HH89" s="67">
        <f t="shared" si="234"/>
        <v>2552.1184696415562</v>
      </c>
      <c r="HI89" s="68">
        <f t="shared" si="192"/>
        <v>-1143.8484696415562</v>
      </c>
      <c r="HJ89" s="205">
        <v>2969.36</v>
      </c>
      <c r="HK89" s="205">
        <v>7978.28</v>
      </c>
      <c r="HL89" s="205">
        <v>0</v>
      </c>
      <c r="HM89" s="205">
        <v>0</v>
      </c>
      <c r="HN89" s="205">
        <v>0</v>
      </c>
      <c r="HO89" s="205">
        <v>0</v>
      </c>
      <c r="HP89" s="205">
        <v>0</v>
      </c>
      <c r="HQ89" s="205">
        <v>0</v>
      </c>
      <c r="HR89" s="205">
        <v>0</v>
      </c>
      <c r="HS89" s="205">
        <v>0</v>
      </c>
      <c r="HT89" s="205">
        <v>4052.35</v>
      </c>
      <c r="HU89" s="178">
        <f t="shared" si="193"/>
        <v>6895.2899999999991</v>
      </c>
      <c r="HV89" s="206">
        <v>864</v>
      </c>
      <c r="HW89" s="181" t="s">
        <v>276</v>
      </c>
      <c r="HX89" s="64">
        <f t="shared" si="194"/>
        <v>10947.64</v>
      </c>
      <c r="HY89" s="205">
        <v>247.17</v>
      </c>
      <c r="HZ89" s="205">
        <v>583.6</v>
      </c>
      <c r="IA89" s="205">
        <v>0</v>
      </c>
      <c r="IB89" s="205">
        <v>0</v>
      </c>
      <c r="IC89" s="205">
        <v>0</v>
      </c>
      <c r="ID89" s="205">
        <v>0</v>
      </c>
      <c r="IE89" s="205">
        <v>0</v>
      </c>
      <c r="IF89" s="205">
        <v>0</v>
      </c>
      <c r="IG89" s="205">
        <v>0</v>
      </c>
      <c r="IH89" s="205">
        <v>0</v>
      </c>
      <c r="II89" s="214">
        <v>830.77</v>
      </c>
      <c r="IJ89" s="220">
        <v>317.86</v>
      </c>
      <c r="IK89" s="65">
        <v>151</v>
      </c>
      <c r="IL89" s="65">
        <f t="shared" si="272"/>
        <v>44.889732193338318</v>
      </c>
      <c r="IM89" s="65">
        <f t="shared" si="273"/>
        <v>208.98051118499583</v>
      </c>
      <c r="IN89" s="65"/>
      <c r="IO89" s="65">
        <v>18.5</v>
      </c>
      <c r="IP89" s="65">
        <f t="shared" si="274"/>
        <v>232.05714285714285</v>
      </c>
      <c r="IQ89" s="65">
        <v>5</v>
      </c>
      <c r="IR89" s="65">
        <f t="shared" si="312"/>
        <v>445.62857142857143</v>
      </c>
      <c r="IS89" s="65"/>
      <c r="IT89" s="64">
        <f t="shared" si="195"/>
        <v>1423.9159576640484</v>
      </c>
      <c r="IU89" s="66">
        <f t="shared" si="313"/>
        <v>538.79476190476191</v>
      </c>
      <c r="IV89" s="66"/>
      <c r="IW89" s="66">
        <f t="shared" si="275"/>
        <v>161.63842857142856</v>
      </c>
      <c r="IX89" s="67">
        <f t="shared" si="196"/>
        <v>700.43319047619048</v>
      </c>
      <c r="IY89" s="67">
        <f t="shared" si="235"/>
        <v>2124.3491481402389</v>
      </c>
      <c r="IZ89" s="68">
        <f t="shared" si="197"/>
        <v>-1293.5791481402389</v>
      </c>
      <c r="JA89" s="209">
        <v>1172.96</v>
      </c>
      <c r="JB89" s="209">
        <v>3756.14</v>
      </c>
      <c r="JC89" s="209">
        <v>0</v>
      </c>
      <c r="JD89" s="209">
        <v>0</v>
      </c>
      <c r="JE89" s="209">
        <v>0</v>
      </c>
      <c r="JF89" s="209">
        <v>0</v>
      </c>
      <c r="JG89" s="209">
        <v>0</v>
      </c>
      <c r="JH89" s="209">
        <v>0</v>
      </c>
      <c r="JI89" s="209">
        <v>0</v>
      </c>
      <c r="JJ89" s="209">
        <v>0</v>
      </c>
      <c r="JK89" s="209">
        <v>1628.55</v>
      </c>
      <c r="JL89" s="178">
        <f t="shared" si="198"/>
        <v>3300.55</v>
      </c>
      <c r="JM89" s="210">
        <v>375</v>
      </c>
      <c r="JN89" s="181" t="s">
        <v>276</v>
      </c>
      <c r="JO89" s="64">
        <f t="shared" si="199"/>
        <v>4929.1000000000004</v>
      </c>
      <c r="JP89" s="209">
        <v>97.64</v>
      </c>
      <c r="JQ89" s="209">
        <v>274.75</v>
      </c>
      <c r="JR89" s="209">
        <v>0</v>
      </c>
      <c r="JS89" s="209">
        <v>0</v>
      </c>
      <c r="JT89" s="209">
        <v>0</v>
      </c>
      <c r="JU89" s="209">
        <v>0</v>
      </c>
      <c r="JV89" s="209">
        <v>0</v>
      </c>
      <c r="JW89" s="209">
        <v>0</v>
      </c>
      <c r="JX89" s="209">
        <v>0</v>
      </c>
      <c r="JY89" s="209">
        <v>0</v>
      </c>
      <c r="JZ89" s="211">
        <v>372.39</v>
      </c>
      <c r="KA89" s="220">
        <v>317.86</v>
      </c>
      <c r="KB89" s="65">
        <v>151</v>
      </c>
      <c r="KC89" s="65">
        <f t="shared" si="276"/>
        <v>32.84897347623685</v>
      </c>
      <c r="KD89" s="65">
        <f t="shared" si="277"/>
        <v>111.13469677373796</v>
      </c>
      <c r="KE89" s="65"/>
      <c r="KF89" s="65">
        <v>18.5</v>
      </c>
      <c r="KG89" s="65"/>
      <c r="KH89" s="65">
        <v>5</v>
      </c>
      <c r="KI89" s="65">
        <f t="shared" si="314"/>
        <v>543.39953271028037</v>
      </c>
      <c r="KJ89" s="65"/>
      <c r="KK89" s="64">
        <f t="shared" si="200"/>
        <v>1179.7432029602551</v>
      </c>
      <c r="KL89" s="66">
        <f t="shared" si="315"/>
        <v>497.32093457943921</v>
      </c>
      <c r="KM89" s="66"/>
      <c r="KN89" s="66">
        <f t="shared" si="278"/>
        <v>149.19628037383177</v>
      </c>
      <c r="KO89" s="67">
        <f t="shared" si="236"/>
        <v>646.51721495327092</v>
      </c>
      <c r="KP89" s="67">
        <f t="shared" si="237"/>
        <v>1826.260417913526</v>
      </c>
      <c r="KQ89" s="68">
        <f t="shared" si="201"/>
        <v>-1453.8704179135261</v>
      </c>
      <c r="KR89" s="209">
        <v>6223.99</v>
      </c>
      <c r="KS89" s="209">
        <v>13878.1</v>
      </c>
      <c r="KT89" s="209">
        <v>0</v>
      </c>
      <c r="KU89" s="209">
        <v>15</v>
      </c>
      <c r="KV89" s="209">
        <v>0</v>
      </c>
      <c r="KW89" s="209">
        <v>0</v>
      </c>
      <c r="KX89" s="209">
        <v>0</v>
      </c>
      <c r="KY89" s="209">
        <v>0</v>
      </c>
      <c r="KZ89" s="209">
        <v>0</v>
      </c>
      <c r="LA89" s="209">
        <v>0</v>
      </c>
      <c r="LB89" s="209">
        <v>9365.2900000000009</v>
      </c>
      <c r="LC89" s="178">
        <f t="shared" si="202"/>
        <v>10751.8</v>
      </c>
      <c r="LD89" s="210">
        <v>1109</v>
      </c>
      <c r="LE89" s="181" t="s">
        <v>276</v>
      </c>
      <c r="LF89" s="64">
        <f t="shared" si="203"/>
        <v>20117.09</v>
      </c>
      <c r="LG89" s="209">
        <v>518.08000000000004</v>
      </c>
      <c r="LH89" s="209">
        <v>1015.16</v>
      </c>
      <c r="LI89" s="209">
        <v>0</v>
      </c>
      <c r="LJ89" s="209">
        <v>0.63</v>
      </c>
      <c r="LK89" s="209">
        <v>0</v>
      </c>
      <c r="LL89" s="209">
        <v>0</v>
      </c>
      <c r="LM89" s="209">
        <v>0</v>
      </c>
      <c r="LN89" s="209">
        <v>0</v>
      </c>
      <c r="LO89" s="209">
        <v>0</v>
      </c>
      <c r="LP89" s="209">
        <v>0</v>
      </c>
      <c r="LQ89" s="211">
        <f t="shared" si="279"/>
        <v>1533.8700000000001</v>
      </c>
      <c r="LR89" s="233">
        <f>708.42/2</f>
        <v>354.21</v>
      </c>
      <c r="LS89" s="245">
        <v>155</v>
      </c>
      <c r="LT89" s="65">
        <f t="shared" si="280"/>
        <v>95.480329317167048</v>
      </c>
      <c r="LU89" s="65">
        <f t="shared" si="281"/>
        <v>320.10411033057045</v>
      </c>
      <c r="LV89" s="65"/>
      <c r="LW89" s="65">
        <v>18.5</v>
      </c>
      <c r="LX89" s="65"/>
      <c r="LY89" s="65">
        <v>5</v>
      </c>
      <c r="LZ89" s="65">
        <f t="shared" si="316"/>
        <v>508.03738317757012</v>
      </c>
      <c r="MA89" s="65"/>
      <c r="MB89" s="64">
        <f t="shared" si="238"/>
        <v>1456.3318228253074</v>
      </c>
      <c r="MC89" s="66">
        <f t="shared" si="317"/>
        <v>593.54906542056074</v>
      </c>
      <c r="MD89" s="66"/>
      <c r="ME89" s="66">
        <f t="shared" si="282"/>
        <v>178.06471962616823</v>
      </c>
      <c r="MF89" s="67">
        <f t="shared" si="239"/>
        <v>771.61378504672894</v>
      </c>
      <c r="MG89" s="67">
        <f t="shared" si="240"/>
        <v>2227.9456078720364</v>
      </c>
      <c r="MH89" s="68">
        <f t="shared" si="241"/>
        <v>-694.07560787203624</v>
      </c>
      <c r="MI89" s="209">
        <v>3249.9</v>
      </c>
      <c r="MJ89" s="209">
        <v>11055.57</v>
      </c>
      <c r="MK89" s="209">
        <v>0</v>
      </c>
      <c r="ML89" s="209">
        <v>10</v>
      </c>
      <c r="MM89" s="209">
        <v>0</v>
      </c>
      <c r="MN89" s="209">
        <v>0</v>
      </c>
      <c r="MO89" s="209">
        <v>0</v>
      </c>
      <c r="MP89" s="209">
        <v>0</v>
      </c>
      <c r="MQ89" s="209">
        <v>0</v>
      </c>
      <c r="MR89" s="209">
        <v>0</v>
      </c>
      <c r="MS89" s="209">
        <v>6608.95</v>
      </c>
      <c r="MT89" s="178">
        <f t="shared" si="217"/>
        <v>7706.5199999999995</v>
      </c>
      <c r="MU89" s="210">
        <v>1010</v>
      </c>
      <c r="MV89" s="181" t="s">
        <v>276</v>
      </c>
      <c r="MW89" s="64">
        <f t="shared" si="204"/>
        <v>14315.47</v>
      </c>
      <c r="MX89" s="209">
        <v>270.52</v>
      </c>
      <c r="MY89" s="209">
        <v>808.69</v>
      </c>
      <c r="MZ89" s="209">
        <v>0</v>
      </c>
      <c r="NA89" s="209">
        <v>0.42</v>
      </c>
      <c r="NB89" s="209">
        <v>0</v>
      </c>
      <c r="NC89" s="209">
        <v>0</v>
      </c>
      <c r="ND89" s="209">
        <v>0</v>
      </c>
      <c r="NE89" s="209">
        <v>0</v>
      </c>
      <c r="NF89" s="209">
        <v>0</v>
      </c>
      <c r="NG89" s="209">
        <v>0</v>
      </c>
      <c r="NH89" s="211">
        <f t="shared" si="283"/>
        <v>1079.6300000000001</v>
      </c>
      <c r="NI89" s="233">
        <f>708.42/2</f>
        <v>354.21</v>
      </c>
      <c r="NJ89" s="245">
        <v>155</v>
      </c>
      <c r="NK89" s="65">
        <f t="shared" si="284"/>
        <v>0</v>
      </c>
      <c r="NL89" s="65">
        <f t="shared" si="285"/>
        <v>186.13601752984806</v>
      </c>
      <c r="NM89" s="65"/>
      <c r="NN89" s="65">
        <v>18.5</v>
      </c>
      <c r="NO89" s="65"/>
      <c r="NP89" s="65">
        <v>5</v>
      </c>
      <c r="NQ89" s="65">
        <f t="shared" si="318"/>
        <v>469.67889908256882</v>
      </c>
      <c r="NR89" s="65"/>
      <c r="NS89" s="64">
        <f t="shared" si="205"/>
        <v>1188.5249166124167</v>
      </c>
      <c r="NT89" s="66">
        <f t="shared" si="286"/>
        <v>723.04816513761466</v>
      </c>
      <c r="NU89" s="66"/>
      <c r="NV89" s="66">
        <f t="shared" si="287"/>
        <v>216.9144495412844</v>
      </c>
      <c r="NW89" s="67">
        <f t="shared" si="242"/>
        <v>939.96261467889906</v>
      </c>
      <c r="NX89" s="67">
        <f t="shared" si="243"/>
        <v>2128.4875312913159</v>
      </c>
      <c r="NY89" s="68">
        <f t="shared" si="206"/>
        <v>-1048.8575312913158</v>
      </c>
      <c r="NZ89" s="209">
        <v>4000.44</v>
      </c>
      <c r="OA89" s="209">
        <v>9321.09</v>
      </c>
      <c r="OB89" s="209">
        <v>0</v>
      </c>
      <c r="OC89" s="209">
        <v>80</v>
      </c>
      <c r="OD89" s="209">
        <v>0</v>
      </c>
      <c r="OE89" s="209">
        <v>0</v>
      </c>
      <c r="OF89" s="209">
        <v>0</v>
      </c>
      <c r="OG89" s="209">
        <v>0</v>
      </c>
      <c r="OH89" s="209">
        <v>0</v>
      </c>
      <c r="OI89" s="209">
        <v>0</v>
      </c>
      <c r="OJ89" s="209">
        <v>5296.72</v>
      </c>
      <c r="OK89" s="178">
        <f t="shared" si="288"/>
        <v>8104.81</v>
      </c>
      <c r="OL89" s="210">
        <v>958</v>
      </c>
      <c r="OM89" s="181" t="s">
        <v>276</v>
      </c>
      <c r="ON89" s="64">
        <f t="shared" si="207"/>
        <v>13401.53</v>
      </c>
      <c r="OO89" s="209">
        <v>333</v>
      </c>
      <c r="OP89" s="209">
        <v>681.82</v>
      </c>
      <c r="OQ89" s="209">
        <v>0</v>
      </c>
      <c r="OR89" s="209">
        <v>3.36</v>
      </c>
      <c r="OS89" s="209">
        <v>0</v>
      </c>
      <c r="OT89" s="209">
        <v>0</v>
      </c>
      <c r="OU89" s="209">
        <v>0</v>
      </c>
      <c r="OV89" s="209">
        <v>0</v>
      </c>
      <c r="OW89" s="209">
        <v>0</v>
      </c>
      <c r="OX89" s="209">
        <v>0</v>
      </c>
      <c r="OY89" s="211">
        <v>1018.18</v>
      </c>
      <c r="OZ89" s="233">
        <f>708.42/2</f>
        <v>354.21</v>
      </c>
      <c r="PA89" s="245">
        <v>155</v>
      </c>
      <c r="PB89" s="65">
        <f t="shared" si="289"/>
        <v>114.53235800188202</v>
      </c>
      <c r="PC89" s="65">
        <f t="shared" si="290"/>
        <v>237.64116306624808</v>
      </c>
      <c r="PD89" s="65"/>
      <c r="PE89" s="65">
        <v>18.5</v>
      </c>
      <c r="PF89" s="65">
        <f t="shared" si="291"/>
        <v>32.880000000000003</v>
      </c>
      <c r="PG89" s="65">
        <v>5</v>
      </c>
      <c r="PH89" s="65">
        <f t="shared" si="319"/>
        <v>495.2049090909091</v>
      </c>
      <c r="PI89" s="65"/>
      <c r="PJ89" s="64">
        <f t="shared" si="244"/>
        <v>1412.9684301590391</v>
      </c>
      <c r="PK89" s="66">
        <f t="shared" si="320"/>
        <v>643.25572727272731</v>
      </c>
      <c r="PL89" s="66"/>
      <c r="PM89" s="66">
        <f t="shared" si="292"/>
        <v>192.9767181818182</v>
      </c>
      <c r="PN89" s="67">
        <f t="shared" si="245"/>
        <v>836.23244545454554</v>
      </c>
      <c r="PO89" s="67">
        <f t="shared" si="246"/>
        <v>2249.2008756135847</v>
      </c>
      <c r="PP89" s="68">
        <f t="shared" si="247"/>
        <v>-1231.0208756135848</v>
      </c>
      <c r="PQ89" s="209">
        <v>3572.21</v>
      </c>
      <c r="PR89" s="209">
        <v>8977.0499999999993</v>
      </c>
      <c r="PS89" s="209">
        <v>0</v>
      </c>
      <c r="PT89" s="209">
        <v>25</v>
      </c>
      <c r="PU89" s="209">
        <v>0</v>
      </c>
      <c r="PV89" s="209">
        <v>0</v>
      </c>
      <c r="PW89" s="209">
        <v>0</v>
      </c>
      <c r="PX89" s="209">
        <v>0</v>
      </c>
      <c r="PY89" s="209">
        <v>0</v>
      </c>
      <c r="PZ89" s="209">
        <v>0</v>
      </c>
      <c r="QA89" s="209">
        <v>4342.3</v>
      </c>
      <c r="QB89" s="178">
        <f t="shared" si="208"/>
        <v>8231.9599999999991</v>
      </c>
      <c r="QC89" s="210">
        <v>809</v>
      </c>
      <c r="QD89" s="181" t="s">
        <v>276</v>
      </c>
      <c r="QE89" s="64">
        <f t="shared" si="209"/>
        <v>12574.259999999998</v>
      </c>
      <c r="QF89" s="209">
        <v>297.35000000000002</v>
      </c>
      <c r="QG89" s="209">
        <v>656.65</v>
      </c>
      <c r="QH89" s="209">
        <v>0</v>
      </c>
      <c r="QI89" s="209">
        <v>1.05</v>
      </c>
      <c r="QJ89" s="209">
        <v>0</v>
      </c>
      <c r="QK89" s="209">
        <v>0</v>
      </c>
      <c r="QL89" s="209">
        <v>0</v>
      </c>
      <c r="QM89" s="209">
        <v>0</v>
      </c>
      <c r="QN89" s="209">
        <v>0</v>
      </c>
      <c r="QO89" s="209">
        <v>0</v>
      </c>
      <c r="QP89" s="211">
        <f t="shared" si="293"/>
        <v>955.05</v>
      </c>
      <c r="QQ89" s="254">
        <f>708.42/2</f>
        <v>354.21</v>
      </c>
      <c r="QR89" s="245">
        <v>155</v>
      </c>
      <c r="QS89" s="65">
        <f t="shared" si="294"/>
        <v>51.043762203053582</v>
      </c>
      <c r="QT89" s="65">
        <f t="shared" si="295"/>
        <v>150.21223663419246</v>
      </c>
      <c r="QU89" s="65"/>
      <c r="QV89" s="65">
        <v>18.5</v>
      </c>
      <c r="QW89" s="65">
        <f t="shared" si="296"/>
        <v>18.861818181818183</v>
      </c>
      <c r="QX89" s="65">
        <v>5</v>
      </c>
      <c r="QY89" s="65">
        <f t="shared" si="321"/>
        <v>428.14772727272725</v>
      </c>
      <c r="QZ89" s="65"/>
      <c r="RA89" s="64">
        <f t="shared" si="210"/>
        <v>1180.9755442917915</v>
      </c>
      <c r="RB89" s="66">
        <f t="shared" si="297"/>
        <v>619.2640909090909</v>
      </c>
      <c r="RC89" s="66"/>
      <c r="RD89" s="66">
        <f t="shared" si="298"/>
        <v>185.77922727272727</v>
      </c>
      <c r="RE89" s="67">
        <f t="shared" si="248"/>
        <v>805.04331818181822</v>
      </c>
      <c r="RF89" s="67">
        <f t="shared" si="249"/>
        <v>1986.0188624736097</v>
      </c>
      <c r="RG89" s="68">
        <f t="shared" si="250"/>
        <v>-1030.9688624736098</v>
      </c>
      <c r="RH89" s="205">
        <v>6054.47</v>
      </c>
      <c r="RI89" s="205">
        <v>8605.84</v>
      </c>
      <c r="RJ89" s="205">
        <v>0</v>
      </c>
      <c r="RK89" s="205">
        <v>40</v>
      </c>
      <c r="RL89" s="205">
        <v>0</v>
      </c>
      <c r="RM89" s="205">
        <v>0</v>
      </c>
      <c r="RN89" s="205">
        <v>0</v>
      </c>
      <c r="RO89" s="205">
        <v>0</v>
      </c>
      <c r="RP89" s="205">
        <v>0</v>
      </c>
      <c r="RQ89" s="205">
        <v>0</v>
      </c>
      <c r="RR89" s="205">
        <v>5639.2</v>
      </c>
      <c r="RS89" s="178">
        <f t="shared" si="211"/>
        <v>9061.11</v>
      </c>
      <c r="RT89" s="206">
        <v>882</v>
      </c>
      <c r="RU89" s="181" t="s">
        <v>276</v>
      </c>
      <c r="RV89" s="64">
        <f t="shared" si="212"/>
        <v>14700.310000000001</v>
      </c>
      <c r="RW89" s="209">
        <v>503.97</v>
      </c>
      <c r="RX89" s="209">
        <v>629.5</v>
      </c>
      <c r="RY89" s="209">
        <v>0</v>
      </c>
      <c r="RZ89" s="209">
        <v>1.68</v>
      </c>
      <c r="SA89" s="209">
        <v>0</v>
      </c>
      <c r="SB89" s="209">
        <v>0</v>
      </c>
      <c r="SC89" s="209">
        <v>0</v>
      </c>
      <c r="SD89" s="209">
        <v>0</v>
      </c>
      <c r="SE89" s="209">
        <v>0</v>
      </c>
      <c r="SF89" s="209">
        <v>0</v>
      </c>
      <c r="SG89" s="211">
        <v>1135.1500000000001</v>
      </c>
      <c r="SH89" s="254">
        <f>708.42/2</f>
        <v>354.21</v>
      </c>
      <c r="SI89" s="245">
        <v>155</v>
      </c>
      <c r="SJ89" s="65">
        <f t="shared" si="299"/>
        <v>55.415888579991254</v>
      </c>
      <c r="SK89" s="65">
        <f t="shared" si="300"/>
        <v>195.31467353411958</v>
      </c>
      <c r="SL89" s="65"/>
      <c r="SM89" s="65">
        <v>18.5</v>
      </c>
      <c r="SN89" s="65">
        <f t="shared" si="301"/>
        <v>495.92920353982299</v>
      </c>
      <c r="SO89" s="65">
        <v>5</v>
      </c>
      <c r="SP89" s="65">
        <f t="shared" si="322"/>
        <v>428.52876106194691</v>
      </c>
      <c r="SQ89" s="65"/>
      <c r="SR89" s="64">
        <f t="shared" si="326"/>
        <v>1707.8985267158807</v>
      </c>
      <c r="SS89" s="66">
        <f t="shared" si="323"/>
        <v>596.28469026548669</v>
      </c>
      <c r="ST89" s="66"/>
      <c r="SU89" s="66">
        <f t="shared" si="302"/>
        <v>178.885407079646</v>
      </c>
      <c r="SV89" s="67">
        <f t="shared" si="327"/>
        <v>775.17009734513272</v>
      </c>
      <c r="SW89" s="67">
        <f t="shared" si="251"/>
        <v>2483.0686240610135</v>
      </c>
      <c r="SX89" s="68">
        <f t="shared" si="252"/>
        <v>-1347.9186240610134</v>
      </c>
      <c r="SY89" s="64">
        <f t="shared" si="303"/>
        <v>167995.33000000002</v>
      </c>
      <c r="SZ89" s="211">
        <f t="shared" si="304"/>
        <v>12800.929999999998</v>
      </c>
      <c r="TA89" s="67">
        <f t="shared" si="305"/>
        <v>25768.420217417413</v>
      </c>
      <c r="TB89" s="68">
        <f t="shared" si="306"/>
        <v>-12967.490217417415</v>
      </c>
      <c r="TC89" s="264"/>
      <c r="TD89" s="265"/>
      <c r="TE89" s="265" t="s">
        <v>520</v>
      </c>
    </row>
    <row r="90" spans="1:525">
      <c r="A90" s="173" t="s">
        <v>50</v>
      </c>
      <c r="B90" s="175" t="s">
        <v>227</v>
      </c>
      <c r="C90" s="181" t="s">
        <v>276</v>
      </c>
      <c r="D90" s="176">
        <v>10858.7</v>
      </c>
      <c r="E90" s="176">
        <v>7243.14</v>
      </c>
      <c r="F90" s="176">
        <v>11056.03</v>
      </c>
      <c r="G90" s="176">
        <v>250</v>
      </c>
      <c r="H90" s="176">
        <v>0</v>
      </c>
      <c r="I90" s="176">
        <v>0</v>
      </c>
      <c r="J90" s="176">
        <v>0</v>
      </c>
      <c r="K90" s="176">
        <v>0</v>
      </c>
      <c r="L90" s="176">
        <v>0</v>
      </c>
      <c r="M90" s="176">
        <v>0</v>
      </c>
      <c r="N90" s="178">
        <v>20644.530000000002</v>
      </c>
      <c r="O90" s="178">
        <f t="shared" ref="O90:O115" si="332">Q90-N90</f>
        <v>8763.34</v>
      </c>
      <c r="P90" s="181">
        <v>1834</v>
      </c>
      <c r="Q90" s="64">
        <f t="shared" si="328"/>
        <v>29407.870000000003</v>
      </c>
      <c r="R90" s="178">
        <v>903.92</v>
      </c>
      <c r="S90" s="178">
        <v>529.82000000000005</v>
      </c>
      <c r="T90" s="178">
        <v>706.35</v>
      </c>
      <c r="U90" s="178">
        <v>10.51</v>
      </c>
      <c r="V90" s="178">
        <v>0</v>
      </c>
      <c r="W90" s="178">
        <v>0</v>
      </c>
      <c r="X90" s="178">
        <v>0</v>
      </c>
      <c r="Y90" s="178">
        <v>0</v>
      </c>
      <c r="Z90" s="178">
        <v>0</v>
      </c>
      <c r="AA90" s="178">
        <v>0</v>
      </c>
      <c r="AB90" s="64">
        <f t="shared" si="329"/>
        <v>2150.6000000000004</v>
      </c>
      <c r="AC90" s="220"/>
      <c r="AD90" s="65"/>
      <c r="AE90" s="65">
        <f t="shared" si="253"/>
        <v>224.4638031562526</v>
      </c>
      <c r="AF90" s="65">
        <f t="shared" si="221"/>
        <v>234.97857847518836</v>
      </c>
      <c r="AG90" s="65"/>
      <c r="AH90" s="65">
        <v>18.5</v>
      </c>
      <c r="AI90" s="65"/>
      <c r="AJ90" s="65">
        <v>5</v>
      </c>
      <c r="AK90" s="65">
        <f t="shared" si="178"/>
        <v>411.38684210526316</v>
      </c>
      <c r="AL90" s="65"/>
      <c r="AM90" s="64">
        <f t="shared" si="222"/>
        <v>894.32922373670408</v>
      </c>
      <c r="AN90" s="66">
        <f t="shared" si="179"/>
        <v>645.10084210526315</v>
      </c>
      <c r="AO90" s="66">
        <v>46.73</v>
      </c>
      <c r="AP90" s="66">
        <f t="shared" si="254"/>
        <v>207.54925263157895</v>
      </c>
      <c r="AQ90" s="67">
        <f t="shared" si="223"/>
        <v>899.38009473684212</v>
      </c>
      <c r="AR90" s="67">
        <f t="shared" si="224"/>
        <v>1793.7093184735463</v>
      </c>
      <c r="AS90" s="68">
        <f t="shared" si="225"/>
        <v>356.89068152645405</v>
      </c>
      <c r="AT90" s="205">
        <v>12420.04</v>
      </c>
      <c r="AU90" s="205">
        <v>8662.27</v>
      </c>
      <c r="AV90" s="205">
        <v>10223.26</v>
      </c>
      <c r="AW90" s="205">
        <v>75</v>
      </c>
      <c r="AX90" s="207">
        <v>0</v>
      </c>
      <c r="AY90" s="207">
        <v>0</v>
      </c>
      <c r="AZ90" s="207">
        <v>0</v>
      </c>
      <c r="BA90" s="207">
        <v>0</v>
      </c>
      <c r="BB90" s="207">
        <v>0</v>
      </c>
      <c r="BC90" s="207">
        <v>0</v>
      </c>
      <c r="BD90" s="209">
        <v>19299.169999999998</v>
      </c>
      <c r="BE90" s="178">
        <f t="shared" ref="BE90:BE115" si="333">BH90-BD90</f>
        <v>12081.400000000001</v>
      </c>
      <c r="BF90" s="208">
        <v>1901</v>
      </c>
      <c r="BG90" s="181" t="s">
        <v>276</v>
      </c>
      <c r="BH90" s="64">
        <f t="shared" si="330"/>
        <v>31380.57</v>
      </c>
      <c r="BI90" s="205">
        <v>1033.8900000000001</v>
      </c>
      <c r="BJ90" s="205">
        <v>633.63</v>
      </c>
      <c r="BK90" s="205">
        <v>653.03</v>
      </c>
      <c r="BL90" s="205">
        <v>3.15</v>
      </c>
      <c r="BM90" s="205">
        <v>0</v>
      </c>
      <c r="BN90" s="205">
        <v>0</v>
      </c>
      <c r="BO90" s="205">
        <v>0</v>
      </c>
      <c r="BP90" s="205">
        <v>0</v>
      </c>
      <c r="BQ90" s="205">
        <v>0</v>
      </c>
      <c r="BR90" s="205">
        <v>0</v>
      </c>
      <c r="BS90" s="64">
        <f t="shared" si="331"/>
        <v>2323.7000000000003</v>
      </c>
      <c r="BT90" s="220"/>
      <c r="BU90" s="65"/>
      <c r="BV90" s="65">
        <f t="shared" si="255"/>
        <v>211.66780075499139</v>
      </c>
      <c r="BW90" s="65">
        <f t="shared" si="256"/>
        <v>273.23248297533746</v>
      </c>
      <c r="BX90" s="65"/>
      <c r="BY90" s="65">
        <v>18.5</v>
      </c>
      <c r="BZ90" s="65"/>
      <c r="CA90" s="65">
        <v>5</v>
      </c>
      <c r="CB90" s="65">
        <f t="shared" si="180"/>
        <v>391.015625</v>
      </c>
      <c r="CC90" s="65"/>
      <c r="CD90" s="64">
        <f t="shared" si="226"/>
        <v>899.41590873032885</v>
      </c>
      <c r="CE90" s="66">
        <f t="shared" si="257"/>
        <v>665.21208333333334</v>
      </c>
      <c r="CF90" s="66"/>
      <c r="CG90" s="66">
        <f t="shared" si="258"/>
        <v>199.563625</v>
      </c>
      <c r="CH90" s="67">
        <f t="shared" si="324"/>
        <v>864.77570833333334</v>
      </c>
      <c r="CI90" s="67">
        <f t="shared" si="227"/>
        <v>1764.1916170636623</v>
      </c>
      <c r="CJ90" s="68">
        <f t="shared" si="228"/>
        <v>559.50838293633797</v>
      </c>
      <c r="CK90" s="209">
        <v>11393.28</v>
      </c>
      <c r="CL90" s="209">
        <v>7053.01</v>
      </c>
      <c r="CM90" s="209">
        <v>9688.9699999999993</v>
      </c>
      <c r="CN90" s="209">
        <v>175</v>
      </c>
      <c r="CO90" s="209">
        <v>0</v>
      </c>
      <c r="CP90" s="209">
        <v>0</v>
      </c>
      <c r="CQ90" s="209">
        <v>0</v>
      </c>
      <c r="CR90" s="209">
        <v>0</v>
      </c>
      <c r="CS90" s="209">
        <v>0</v>
      </c>
      <c r="CT90" s="207">
        <v>0</v>
      </c>
      <c r="CU90" s="209">
        <v>17600.21</v>
      </c>
      <c r="CV90" s="178">
        <f t="shared" si="181"/>
        <v>10710.050000000003</v>
      </c>
      <c r="CW90" s="210">
        <v>1848</v>
      </c>
      <c r="CX90" s="181" t="s">
        <v>276</v>
      </c>
      <c r="CY90" s="64">
        <f t="shared" si="182"/>
        <v>28310.260000000002</v>
      </c>
      <c r="CZ90" s="209">
        <v>948.41</v>
      </c>
      <c r="DA90" s="209">
        <v>515.91</v>
      </c>
      <c r="DB90" s="209">
        <v>618.63</v>
      </c>
      <c r="DC90" s="209">
        <v>7.36</v>
      </c>
      <c r="DD90" s="209">
        <v>0</v>
      </c>
      <c r="DE90" s="209">
        <v>0</v>
      </c>
      <c r="DF90" s="209">
        <v>0</v>
      </c>
      <c r="DG90" s="209">
        <v>0</v>
      </c>
      <c r="DH90" s="209">
        <v>0</v>
      </c>
      <c r="DI90" s="209">
        <v>0</v>
      </c>
      <c r="DJ90" s="211">
        <f t="shared" si="215"/>
        <v>2090.31</v>
      </c>
      <c r="DK90" s="65"/>
      <c r="DL90" s="65"/>
      <c r="DM90" s="65">
        <f t="shared" si="259"/>
        <v>191.3388803529524</v>
      </c>
      <c r="DN90" s="65">
        <f t="shared" si="260"/>
        <v>304.66188806686142</v>
      </c>
      <c r="DO90" s="65"/>
      <c r="DP90" s="65">
        <v>18.5</v>
      </c>
      <c r="DQ90" s="65"/>
      <c r="DR90" s="65">
        <v>5</v>
      </c>
      <c r="DS90" s="65">
        <f t="shared" si="216"/>
        <v>428.469696969697</v>
      </c>
      <c r="DT90" s="65"/>
      <c r="DU90" s="64">
        <f t="shared" si="229"/>
        <v>947.97046538951076</v>
      </c>
      <c r="DV90" s="66">
        <f t="shared" si="307"/>
        <v>596.35070707070713</v>
      </c>
      <c r="DW90" s="66"/>
      <c r="DX90" s="66">
        <f t="shared" si="261"/>
        <v>178.90521212121214</v>
      </c>
      <c r="DY90" s="67">
        <f t="shared" si="230"/>
        <v>775.25591919191925</v>
      </c>
      <c r="DZ90" s="67">
        <f t="shared" si="231"/>
        <v>1723.22638458143</v>
      </c>
      <c r="EA90" s="68">
        <f t="shared" si="183"/>
        <v>367.08361541856993</v>
      </c>
      <c r="EB90" s="209">
        <v>13435.03</v>
      </c>
      <c r="EC90" s="209">
        <v>9745.69</v>
      </c>
      <c r="ED90" s="209">
        <v>11582.15</v>
      </c>
      <c r="EE90" s="209">
        <v>55</v>
      </c>
      <c r="EF90" s="209">
        <v>0</v>
      </c>
      <c r="EG90" s="209">
        <v>0</v>
      </c>
      <c r="EH90" s="209">
        <v>0</v>
      </c>
      <c r="EI90" s="209">
        <v>0</v>
      </c>
      <c r="EJ90" s="209">
        <v>0</v>
      </c>
      <c r="EK90" s="209">
        <v>0</v>
      </c>
      <c r="EL90" s="209">
        <v>22313.4</v>
      </c>
      <c r="EM90" s="178">
        <f t="shared" si="184"/>
        <v>12504.470000000001</v>
      </c>
      <c r="EN90" s="210">
        <v>2010</v>
      </c>
      <c r="EO90" s="181" t="s">
        <v>276</v>
      </c>
      <c r="EP90" s="212">
        <f t="shared" si="262"/>
        <v>34817.870000000003</v>
      </c>
      <c r="EQ90" s="209">
        <v>1118.3800000000001</v>
      </c>
      <c r="ER90" s="209">
        <v>712.88</v>
      </c>
      <c r="ES90" s="209">
        <v>739.57</v>
      </c>
      <c r="ET90" s="209">
        <v>2.31</v>
      </c>
      <c r="EU90" s="209">
        <v>0</v>
      </c>
      <c r="EV90" s="209">
        <v>0</v>
      </c>
      <c r="EW90" s="209">
        <v>0</v>
      </c>
      <c r="EX90" s="209">
        <v>0</v>
      </c>
      <c r="EY90" s="209">
        <v>0</v>
      </c>
      <c r="EZ90" s="209">
        <v>0</v>
      </c>
      <c r="FA90" s="64">
        <f t="shared" si="185"/>
        <v>2573.1400000000003</v>
      </c>
      <c r="FB90" s="220"/>
      <c r="FC90" s="65"/>
      <c r="FD90" s="65">
        <f t="shared" si="263"/>
        <v>249.06330602777979</v>
      </c>
      <c r="FE90" s="65">
        <f t="shared" si="264"/>
        <v>324.81914650278406</v>
      </c>
      <c r="FF90" s="65"/>
      <c r="FG90" s="65">
        <v>18.5</v>
      </c>
      <c r="FH90" s="65">
        <f t="shared" si="265"/>
        <v>140.93333333333334</v>
      </c>
      <c r="FI90" s="65">
        <v>5</v>
      </c>
      <c r="FJ90" s="65">
        <f t="shared" si="308"/>
        <v>424.68019607843132</v>
      </c>
      <c r="FK90" s="65"/>
      <c r="FL90" s="64">
        <f t="shared" si="232"/>
        <v>1162.9959819423284</v>
      </c>
      <c r="FM90" s="66">
        <f t="shared" si="309"/>
        <v>664.41901960784321</v>
      </c>
      <c r="FN90" s="66"/>
      <c r="FO90" s="66">
        <f t="shared" si="266"/>
        <v>199.32570588235296</v>
      </c>
      <c r="FP90" s="67">
        <f t="shared" si="325"/>
        <v>863.74472549019617</v>
      </c>
      <c r="FQ90" s="67">
        <f t="shared" si="187"/>
        <v>2026.7407074325247</v>
      </c>
      <c r="FR90" s="68">
        <f t="shared" si="188"/>
        <v>546.39929256747564</v>
      </c>
      <c r="FS90" s="209">
        <v>15081.18</v>
      </c>
      <c r="FT90" s="209">
        <v>10847.07</v>
      </c>
      <c r="FU90" s="209">
        <v>14250.04</v>
      </c>
      <c r="FV90" s="209">
        <v>110</v>
      </c>
      <c r="FW90" s="209">
        <v>0</v>
      </c>
      <c r="FX90" s="209">
        <v>0</v>
      </c>
      <c r="FY90" s="209">
        <v>0</v>
      </c>
      <c r="FZ90" s="209">
        <v>0</v>
      </c>
      <c r="GA90" s="209">
        <v>0</v>
      </c>
      <c r="GB90" s="209">
        <v>0</v>
      </c>
      <c r="GC90" s="209">
        <v>26807.65</v>
      </c>
      <c r="GD90" s="178">
        <f t="shared" si="189"/>
        <v>13480.64</v>
      </c>
      <c r="GE90" s="210">
        <v>2422</v>
      </c>
      <c r="GF90" s="181" t="s">
        <v>276</v>
      </c>
      <c r="GG90" s="64">
        <f t="shared" si="190"/>
        <v>40288.29</v>
      </c>
      <c r="GH90" s="209">
        <v>1255.4000000000001</v>
      </c>
      <c r="GI90" s="209">
        <v>793.44</v>
      </c>
      <c r="GJ90" s="209">
        <v>909.5</v>
      </c>
      <c r="GK90" s="209">
        <v>4.63</v>
      </c>
      <c r="GL90" s="209">
        <v>0</v>
      </c>
      <c r="GM90" s="209">
        <v>0</v>
      </c>
      <c r="GN90" s="209">
        <v>0</v>
      </c>
      <c r="GO90" s="209">
        <v>0</v>
      </c>
      <c r="GP90" s="209">
        <v>0</v>
      </c>
      <c r="GQ90" s="209">
        <v>0</v>
      </c>
      <c r="GR90" s="211">
        <f t="shared" si="267"/>
        <v>2962.9700000000003</v>
      </c>
      <c r="GS90" s="220"/>
      <c r="GT90" s="65"/>
      <c r="GU90" s="65">
        <f t="shared" si="268"/>
        <v>297.0621268695848</v>
      </c>
      <c r="GV90" s="65">
        <f t="shared" si="269"/>
        <v>397.30285199259492</v>
      </c>
      <c r="GW90" s="65"/>
      <c r="GX90" s="65">
        <v>18.5</v>
      </c>
      <c r="GY90" s="65">
        <f t="shared" si="270"/>
        <v>184.90588235294118</v>
      </c>
      <c r="GZ90" s="65">
        <v>5</v>
      </c>
      <c r="HA90" s="65">
        <f t="shared" si="310"/>
        <v>358.47794117647061</v>
      </c>
      <c r="HB90" s="65"/>
      <c r="HC90" s="64">
        <f t="shared" si="191"/>
        <v>1261.2488023915914</v>
      </c>
      <c r="HD90" s="66">
        <f t="shared" si="311"/>
        <v>866.92019607843133</v>
      </c>
      <c r="HE90" s="66"/>
      <c r="HF90" s="66">
        <f t="shared" si="271"/>
        <v>260.07605882352937</v>
      </c>
      <c r="HG90" s="67">
        <f t="shared" si="233"/>
        <v>1126.9962549019606</v>
      </c>
      <c r="HH90" s="67">
        <f t="shared" si="234"/>
        <v>2388.2450572935522</v>
      </c>
      <c r="HI90" s="68">
        <f t="shared" si="192"/>
        <v>574.72494270644802</v>
      </c>
      <c r="HJ90" s="205">
        <v>15270.2</v>
      </c>
      <c r="HK90" s="205">
        <v>9054.68</v>
      </c>
      <c r="HL90" s="205">
        <v>12468.25</v>
      </c>
      <c r="HM90" s="205">
        <v>45</v>
      </c>
      <c r="HN90" s="205">
        <v>0</v>
      </c>
      <c r="HO90" s="205">
        <v>0</v>
      </c>
      <c r="HP90" s="205">
        <v>0</v>
      </c>
      <c r="HQ90" s="205">
        <v>0</v>
      </c>
      <c r="HR90" s="205">
        <v>0</v>
      </c>
      <c r="HS90" s="205">
        <v>0</v>
      </c>
      <c r="HT90" s="205">
        <v>24108.67</v>
      </c>
      <c r="HU90" s="178">
        <f t="shared" si="193"/>
        <v>12729.460000000006</v>
      </c>
      <c r="HV90" s="206">
        <v>2134</v>
      </c>
      <c r="HW90" s="181" t="s">
        <v>276</v>
      </c>
      <c r="HX90" s="64">
        <f t="shared" si="194"/>
        <v>36838.130000000005</v>
      </c>
      <c r="HY90" s="205">
        <v>1271.1400000000001</v>
      </c>
      <c r="HZ90" s="205">
        <v>662.33</v>
      </c>
      <c r="IA90" s="205">
        <v>796.6</v>
      </c>
      <c r="IB90" s="205">
        <v>1.89</v>
      </c>
      <c r="IC90" s="205">
        <v>0</v>
      </c>
      <c r="ID90" s="205">
        <v>0</v>
      </c>
      <c r="IE90" s="205">
        <v>0</v>
      </c>
      <c r="IF90" s="205">
        <v>0</v>
      </c>
      <c r="IG90" s="205">
        <v>0</v>
      </c>
      <c r="IH90" s="205">
        <v>0</v>
      </c>
      <c r="II90" s="214">
        <v>2731.96</v>
      </c>
      <c r="IJ90" s="220"/>
      <c r="IK90" s="65"/>
      <c r="IL90" s="65">
        <f t="shared" si="272"/>
        <v>267.0627512030228</v>
      </c>
      <c r="IM90" s="65">
        <f t="shared" si="273"/>
        <v>385.80089567066193</v>
      </c>
      <c r="IN90" s="65"/>
      <c r="IO90" s="65">
        <v>18.5</v>
      </c>
      <c r="IP90" s="65">
        <f t="shared" si="274"/>
        <v>232.05714285714285</v>
      </c>
      <c r="IQ90" s="65">
        <v>5</v>
      </c>
      <c r="IR90" s="65">
        <f t="shared" si="312"/>
        <v>445.62857142857143</v>
      </c>
      <c r="IS90" s="65"/>
      <c r="IT90" s="64">
        <f t="shared" si="195"/>
        <v>1354.049361159399</v>
      </c>
      <c r="IU90" s="66">
        <f t="shared" si="313"/>
        <v>538.79476190476191</v>
      </c>
      <c r="IV90" s="66"/>
      <c r="IW90" s="66">
        <f t="shared" si="275"/>
        <v>161.63842857142856</v>
      </c>
      <c r="IX90" s="67">
        <f t="shared" si="196"/>
        <v>700.43319047619048</v>
      </c>
      <c r="IY90" s="67">
        <f t="shared" si="235"/>
        <v>2054.4825516355895</v>
      </c>
      <c r="IZ90" s="68">
        <f t="shared" si="197"/>
        <v>677.47744836441052</v>
      </c>
      <c r="JA90" s="209">
        <v>20699.04</v>
      </c>
      <c r="JB90" s="209">
        <v>11685</v>
      </c>
      <c r="JC90" s="209">
        <v>18819.8</v>
      </c>
      <c r="JD90" s="209">
        <v>80</v>
      </c>
      <c r="JE90" s="209">
        <v>0</v>
      </c>
      <c r="JF90" s="209">
        <v>0</v>
      </c>
      <c r="JG90" s="209">
        <v>0</v>
      </c>
      <c r="JH90" s="209">
        <v>0</v>
      </c>
      <c r="JI90" s="209">
        <v>0</v>
      </c>
      <c r="JJ90" s="209">
        <v>0</v>
      </c>
      <c r="JK90" s="209">
        <v>38953.050000000003</v>
      </c>
      <c r="JL90" s="178">
        <f t="shared" si="198"/>
        <v>12330.789999999994</v>
      </c>
      <c r="JM90" s="210">
        <v>2782</v>
      </c>
      <c r="JN90" s="181" t="s">
        <v>276</v>
      </c>
      <c r="JO90" s="64">
        <f t="shared" si="199"/>
        <v>51283.839999999997</v>
      </c>
      <c r="JP90" s="209">
        <v>1723.07</v>
      </c>
      <c r="JQ90" s="209">
        <v>854.74</v>
      </c>
      <c r="JR90" s="209">
        <v>1201.52</v>
      </c>
      <c r="JS90" s="209">
        <v>3.36</v>
      </c>
      <c r="JT90" s="209">
        <v>0</v>
      </c>
      <c r="JU90" s="209">
        <v>0</v>
      </c>
      <c r="JV90" s="209">
        <v>0</v>
      </c>
      <c r="JW90" s="209">
        <v>0</v>
      </c>
      <c r="JX90" s="209">
        <v>0</v>
      </c>
      <c r="JY90" s="209">
        <v>0</v>
      </c>
      <c r="JZ90" s="211">
        <v>3782.69</v>
      </c>
      <c r="KA90" s="220"/>
      <c r="KB90" s="65"/>
      <c r="KC90" s="65">
        <f t="shared" si="276"/>
        <v>785.70980704831175</v>
      </c>
      <c r="KD90" s="65">
        <f t="shared" si="277"/>
        <v>415.1970452290193</v>
      </c>
      <c r="KE90" s="65"/>
      <c r="KF90" s="65">
        <v>18.5</v>
      </c>
      <c r="KG90" s="65"/>
      <c r="KH90" s="65">
        <v>5</v>
      </c>
      <c r="KI90" s="65">
        <f t="shared" si="314"/>
        <v>543.39953271028037</v>
      </c>
      <c r="KJ90" s="65"/>
      <c r="KK90" s="64">
        <f t="shared" si="200"/>
        <v>1767.8063849876112</v>
      </c>
      <c r="KL90" s="66">
        <f t="shared" si="315"/>
        <v>497.32093457943921</v>
      </c>
      <c r="KM90" s="66"/>
      <c r="KN90" s="66">
        <f t="shared" si="278"/>
        <v>149.19628037383177</v>
      </c>
      <c r="KO90" s="67">
        <f t="shared" si="236"/>
        <v>646.51721495327092</v>
      </c>
      <c r="KP90" s="67">
        <f t="shared" si="237"/>
        <v>2414.3235999408821</v>
      </c>
      <c r="KQ90" s="68">
        <f t="shared" si="201"/>
        <v>1368.366400059118</v>
      </c>
      <c r="KR90" s="209">
        <v>17735.400000000001</v>
      </c>
      <c r="KS90" s="209">
        <v>10663.39</v>
      </c>
      <c r="KT90" s="209">
        <v>15427.79</v>
      </c>
      <c r="KU90" s="209">
        <v>15</v>
      </c>
      <c r="KV90" s="209">
        <v>0</v>
      </c>
      <c r="KW90" s="209">
        <v>0</v>
      </c>
      <c r="KX90" s="209">
        <v>0</v>
      </c>
      <c r="KY90" s="209">
        <v>0</v>
      </c>
      <c r="KZ90" s="209">
        <v>0</v>
      </c>
      <c r="LA90" s="209">
        <v>0</v>
      </c>
      <c r="LB90" s="209">
        <v>40242.410000000003</v>
      </c>
      <c r="LC90" s="178">
        <f t="shared" si="202"/>
        <v>3599.1699999999983</v>
      </c>
      <c r="LD90" s="210">
        <v>2243</v>
      </c>
      <c r="LE90" s="181" t="s">
        <v>276</v>
      </c>
      <c r="LF90" s="64">
        <f t="shared" si="203"/>
        <v>43841.58</v>
      </c>
      <c r="LG90" s="209">
        <v>1476.36</v>
      </c>
      <c r="LH90" s="209">
        <v>780.01</v>
      </c>
      <c r="LI90" s="209">
        <v>984.35</v>
      </c>
      <c r="LJ90" s="209">
        <v>0.63</v>
      </c>
      <c r="LK90" s="209">
        <v>0</v>
      </c>
      <c r="LL90" s="209">
        <v>0</v>
      </c>
      <c r="LM90" s="209">
        <v>0</v>
      </c>
      <c r="LN90" s="209">
        <v>0</v>
      </c>
      <c r="LO90" s="209">
        <v>0</v>
      </c>
      <c r="LP90" s="209">
        <v>0</v>
      </c>
      <c r="LQ90" s="211">
        <f t="shared" si="279"/>
        <v>3241.35</v>
      </c>
      <c r="LR90" s="228"/>
      <c r="LS90" s="65"/>
      <c r="LT90" s="65">
        <f t="shared" si="280"/>
        <v>410.27651672467761</v>
      </c>
      <c r="LU90" s="65">
        <f t="shared" si="281"/>
        <v>107.15499830525853</v>
      </c>
      <c r="LV90" s="65"/>
      <c r="LW90" s="65">
        <v>18.5</v>
      </c>
      <c r="LX90" s="65"/>
      <c r="LY90" s="65">
        <v>5</v>
      </c>
      <c r="LZ90" s="65">
        <f t="shared" si="316"/>
        <v>508.03738317757012</v>
      </c>
      <c r="MA90" s="65"/>
      <c r="MB90" s="64">
        <f t="shared" si="238"/>
        <v>1048.9688982075063</v>
      </c>
      <c r="MC90" s="66">
        <f t="shared" si="317"/>
        <v>593.54906542056074</v>
      </c>
      <c r="MD90" s="66"/>
      <c r="ME90" s="66">
        <f t="shared" si="282"/>
        <v>178.06471962616823</v>
      </c>
      <c r="MF90" s="67">
        <f t="shared" si="239"/>
        <v>771.61378504672894</v>
      </c>
      <c r="MG90" s="67">
        <f t="shared" si="240"/>
        <v>1820.5826832542352</v>
      </c>
      <c r="MH90" s="68">
        <f t="shared" si="241"/>
        <v>1420.7673167457647</v>
      </c>
      <c r="MI90" s="209">
        <v>10300.01</v>
      </c>
      <c r="MJ90" s="209">
        <v>7603.31</v>
      </c>
      <c r="MK90" s="209">
        <v>10165.26</v>
      </c>
      <c r="ML90" s="209">
        <v>0</v>
      </c>
      <c r="MM90" s="209">
        <v>0</v>
      </c>
      <c r="MN90" s="209">
        <v>0</v>
      </c>
      <c r="MO90" s="209">
        <v>0</v>
      </c>
      <c r="MP90" s="209">
        <v>0</v>
      </c>
      <c r="MQ90" s="209">
        <v>0</v>
      </c>
      <c r="MR90" s="209">
        <v>0</v>
      </c>
      <c r="MS90" s="209">
        <v>21459.22</v>
      </c>
      <c r="MT90" s="178">
        <f t="shared" si="217"/>
        <v>6609.3600000000006</v>
      </c>
      <c r="MU90" s="210">
        <v>1726</v>
      </c>
      <c r="MV90" s="181" t="s">
        <v>276</v>
      </c>
      <c r="MW90" s="64">
        <f t="shared" si="204"/>
        <v>28068.58</v>
      </c>
      <c r="MX90" s="209">
        <v>857.42</v>
      </c>
      <c r="MY90" s="209">
        <v>556.16999999999996</v>
      </c>
      <c r="MZ90" s="209">
        <v>648.99</v>
      </c>
      <c r="NA90" s="209">
        <v>0</v>
      </c>
      <c r="NB90" s="209">
        <v>0</v>
      </c>
      <c r="NC90" s="209">
        <v>0</v>
      </c>
      <c r="ND90" s="209">
        <v>0</v>
      </c>
      <c r="NE90" s="209">
        <v>0</v>
      </c>
      <c r="NF90" s="209">
        <v>0</v>
      </c>
      <c r="NG90" s="209">
        <v>0</v>
      </c>
      <c r="NH90" s="211">
        <f t="shared" si="283"/>
        <v>2062.58</v>
      </c>
      <c r="NI90" s="235"/>
      <c r="NJ90" s="238"/>
      <c r="NK90" s="65">
        <f t="shared" si="284"/>
        <v>0</v>
      </c>
      <c r="NL90" s="65">
        <f t="shared" si="285"/>
        <v>159.63624941232578</v>
      </c>
      <c r="NM90" s="65"/>
      <c r="NN90" s="65">
        <v>18.5</v>
      </c>
      <c r="NO90" s="65"/>
      <c r="NP90" s="65">
        <v>5</v>
      </c>
      <c r="NQ90" s="65">
        <f t="shared" si="318"/>
        <v>469.67889908256882</v>
      </c>
      <c r="NR90" s="65"/>
      <c r="NS90" s="64">
        <f t="shared" si="205"/>
        <v>652.81514849489463</v>
      </c>
      <c r="NT90" s="66">
        <f t="shared" si="286"/>
        <v>723.04816513761466</v>
      </c>
      <c r="NU90" s="66"/>
      <c r="NV90" s="66">
        <f t="shared" si="287"/>
        <v>216.9144495412844</v>
      </c>
      <c r="NW90" s="67">
        <f t="shared" si="242"/>
        <v>939.96261467889906</v>
      </c>
      <c r="NX90" s="67">
        <f t="shared" si="243"/>
        <v>1592.7777631737936</v>
      </c>
      <c r="NY90" s="68">
        <f t="shared" si="206"/>
        <v>469.80223682620635</v>
      </c>
      <c r="NZ90" s="209">
        <v>13772.73</v>
      </c>
      <c r="OA90" s="209">
        <v>9997.02</v>
      </c>
      <c r="OB90" s="209">
        <v>13609.98</v>
      </c>
      <c r="OC90" s="209">
        <v>0</v>
      </c>
      <c r="OD90" s="209">
        <v>0</v>
      </c>
      <c r="OE90" s="209">
        <v>0</v>
      </c>
      <c r="OF90" s="209">
        <v>0</v>
      </c>
      <c r="OG90" s="209">
        <v>0</v>
      </c>
      <c r="OH90" s="209">
        <v>0</v>
      </c>
      <c r="OI90" s="209">
        <v>0</v>
      </c>
      <c r="OJ90" s="209">
        <v>23970.37</v>
      </c>
      <c r="OK90" s="178">
        <f t="shared" si="288"/>
        <v>13409.359999999997</v>
      </c>
      <c r="OL90" s="210">
        <v>2291</v>
      </c>
      <c r="OM90" s="181" t="s">
        <v>276</v>
      </c>
      <c r="ON90" s="64">
        <f t="shared" si="207"/>
        <v>37379.729999999996</v>
      </c>
      <c r="OO90" s="209">
        <v>1146.5</v>
      </c>
      <c r="OP90" s="209">
        <v>731.26</v>
      </c>
      <c r="OQ90" s="209">
        <v>869.52</v>
      </c>
      <c r="OR90" s="209">
        <v>0</v>
      </c>
      <c r="OS90" s="209">
        <v>0</v>
      </c>
      <c r="OT90" s="209">
        <v>0</v>
      </c>
      <c r="OU90" s="209">
        <v>0</v>
      </c>
      <c r="OV90" s="209">
        <v>0</v>
      </c>
      <c r="OW90" s="209">
        <v>0</v>
      </c>
      <c r="OX90" s="209">
        <v>0</v>
      </c>
      <c r="OY90" s="211">
        <v>2747.28</v>
      </c>
      <c r="OZ90" s="235"/>
      <c r="PA90" s="238"/>
      <c r="PB90" s="65">
        <f t="shared" si="289"/>
        <v>518.31756224183505</v>
      </c>
      <c r="PC90" s="65">
        <f t="shared" si="290"/>
        <v>393.17589263338976</v>
      </c>
      <c r="PD90" s="65"/>
      <c r="PE90" s="65">
        <v>18.5</v>
      </c>
      <c r="PF90" s="65">
        <f t="shared" si="291"/>
        <v>32.880000000000003</v>
      </c>
      <c r="PG90" s="65">
        <v>5</v>
      </c>
      <c r="PH90" s="65">
        <f t="shared" si="319"/>
        <v>495.2049090909091</v>
      </c>
      <c r="PI90" s="65"/>
      <c r="PJ90" s="64">
        <f t="shared" si="244"/>
        <v>1463.078363966134</v>
      </c>
      <c r="PK90" s="66">
        <f t="shared" si="320"/>
        <v>643.25572727272731</v>
      </c>
      <c r="PL90" s="66"/>
      <c r="PM90" s="66">
        <f t="shared" si="292"/>
        <v>192.9767181818182</v>
      </c>
      <c r="PN90" s="67">
        <f t="shared" si="245"/>
        <v>836.23244545454554</v>
      </c>
      <c r="PO90" s="67">
        <f t="shared" si="246"/>
        <v>2299.3108094206796</v>
      </c>
      <c r="PP90" s="68">
        <f t="shared" si="247"/>
        <v>447.96919057932064</v>
      </c>
      <c r="PQ90" s="209">
        <v>14003.86</v>
      </c>
      <c r="PR90" s="209">
        <v>9824.73</v>
      </c>
      <c r="PS90" s="209">
        <v>12858.44</v>
      </c>
      <c r="PT90" s="209">
        <v>15</v>
      </c>
      <c r="PU90" s="209">
        <v>0</v>
      </c>
      <c r="PV90" s="209">
        <v>0</v>
      </c>
      <c r="PW90" s="209">
        <v>0</v>
      </c>
      <c r="PX90" s="209">
        <v>0</v>
      </c>
      <c r="PY90" s="209">
        <v>0</v>
      </c>
      <c r="PZ90" s="209">
        <v>0</v>
      </c>
      <c r="QA90" s="209">
        <v>25387.77</v>
      </c>
      <c r="QB90" s="178">
        <f t="shared" si="208"/>
        <v>11314.259999999998</v>
      </c>
      <c r="QC90" s="210">
        <v>2066</v>
      </c>
      <c r="QD90" s="181" t="s">
        <v>276</v>
      </c>
      <c r="QE90" s="64">
        <f t="shared" si="209"/>
        <v>36702.03</v>
      </c>
      <c r="QF90" s="209">
        <v>1165.74</v>
      </c>
      <c r="QG90" s="209">
        <v>718.66</v>
      </c>
      <c r="QH90" s="209">
        <v>821.51</v>
      </c>
      <c r="QI90" s="209">
        <v>0.63</v>
      </c>
      <c r="QJ90" s="209">
        <v>0</v>
      </c>
      <c r="QK90" s="209">
        <v>0</v>
      </c>
      <c r="QL90" s="209">
        <v>0</v>
      </c>
      <c r="QM90" s="209">
        <v>0</v>
      </c>
      <c r="QN90" s="209">
        <v>0</v>
      </c>
      <c r="QO90" s="209">
        <v>0</v>
      </c>
      <c r="QP90" s="211">
        <f t="shared" si="293"/>
        <v>2706.54</v>
      </c>
      <c r="QQ90" s="226"/>
      <c r="QR90" s="238"/>
      <c r="QS90" s="65">
        <f t="shared" si="294"/>
        <v>298.43338662593965</v>
      </c>
      <c r="QT90" s="65">
        <f t="shared" si="295"/>
        <v>206.45633609259258</v>
      </c>
      <c r="QU90" s="65"/>
      <c r="QV90" s="65">
        <v>18.5</v>
      </c>
      <c r="QW90" s="65">
        <f t="shared" si="296"/>
        <v>18.861818181818183</v>
      </c>
      <c r="QX90" s="65">
        <v>5</v>
      </c>
      <c r="QY90" s="65">
        <f t="shared" si="321"/>
        <v>428.14772727272725</v>
      </c>
      <c r="QZ90" s="65"/>
      <c r="RA90" s="64">
        <f t="shared" si="210"/>
        <v>975.39926817307764</v>
      </c>
      <c r="RB90" s="66">
        <f t="shared" si="297"/>
        <v>619.2640909090909</v>
      </c>
      <c r="RC90" s="66"/>
      <c r="RD90" s="66">
        <f t="shared" si="298"/>
        <v>185.77922727272727</v>
      </c>
      <c r="RE90" s="67">
        <f t="shared" si="248"/>
        <v>805.04331818181822</v>
      </c>
      <c r="RF90" s="67">
        <f t="shared" si="249"/>
        <v>1780.4425863548959</v>
      </c>
      <c r="RG90" s="68">
        <f t="shared" si="250"/>
        <v>926.0974136451041</v>
      </c>
      <c r="RH90" s="205">
        <v>12879.47</v>
      </c>
      <c r="RI90" s="205">
        <v>8402.2999999999993</v>
      </c>
      <c r="RJ90" s="205">
        <v>8281.6299999999992</v>
      </c>
      <c r="RK90" s="205">
        <v>20</v>
      </c>
      <c r="RL90" s="205">
        <v>0</v>
      </c>
      <c r="RM90" s="205">
        <v>0</v>
      </c>
      <c r="RN90" s="205">
        <v>0</v>
      </c>
      <c r="RO90" s="205">
        <v>0</v>
      </c>
      <c r="RP90" s="205">
        <v>0</v>
      </c>
      <c r="RQ90" s="205">
        <v>0</v>
      </c>
      <c r="RR90" s="205">
        <v>21165.69</v>
      </c>
      <c r="RS90" s="178">
        <f t="shared" si="211"/>
        <v>8417.7099999999955</v>
      </c>
      <c r="RT90" s="206">
        <v>1598</v>
      </c>
      <c r="RU90" s="181" t="s">
        <v>276</v>
      </c>
      <c r="RV90" s="64">
        <f t="shared" si="212"/>
        <v>29583.399999999994</v>
      </c>
      <c r="RW90" s="209">
        <v>1072.1300000000001</v>
      </c>
      <c r="RX90" s="209">
        <v>614.61</v>
      </c>
      <c r="RY90" s="209">
        <v>529.01</v>
      </c>
      <c r="RZ90" s="209">
        <v>0.84</v>
      </c>
      <c r="SA90" s="209">
        <v>0</v>
      </c>
      <c r="SB90" s="209">
        <v>0</v>
      </c>
      <c r="SC90" s="209">
        <v>0</v>
      </c>
      <c r="SD90" s="209">
        <v>0</v>
      </c>
      <c r="SE90" s="209">
        <v>0</v>
      </c>
      <c r="SF90" s="209">
        <v>0</v>
      </c>
      <c r="SG90" s="211">
        <v>2216.59</v>
      </c>
      <c r="SH90" s="226"/>
      <c r="SI90" s="238"/>
      <c r="SJ90" s="65">
        <f t="shared" si="299"/>
        <v>207.99324704898481</v>
      </c>
      <c r="SK90" s="65">
        <f t="shared" si="300"/>
        <v>181.44601274621903</v>
      </c>
      <c r="SL90" s="65"/>
      <c r="SM90" s="65">
        <v>18.5</v>
      </c>
      <c r="SN90" s="65">
        <f t="shared" si="301"/>
        <v>495.92920353982299</v>
      </c>
      <c r="SO90" s="65">
        <v>5</v>
      </c>
      <c r="SP90" s="65">
        <f t="shared" si="322"/>
        <v>428.52876106194691</v>
      </c>
      <c r="SQ90" s="65"/>
      <c r="SR90" s="64">
        <f t="shared" si="326"/>
        <v>1337.3972243969738</v>
      </c>
      <c r="SS90" s="66">
        <f t="shared" si="323"/>
        <v>596.28469026548669</v>
      </c>
      <c r="ST90" s="66"/>
      <c r="SU90" s="66">
        <f t="shared" si="302"/>
        <v>178.885407079646</v>
      </c>
      <c r="SV90" s="67">
        <f t="shared" si="327"/>
        <v>775.17009734513272</v>
      </c>
      <c r="SW90" s="67">
        <f t="shared" si="251"/>
        <v>2112.5673217421063</v>
      </c>
      <c r="SX90" s="68">
        <f t="shared" si="252"/>
        <v>104.02267825789386</v>
      </c>
      <c r="SY90" s="64">
        <f t="shared" si="303"/>
        <v>427902.15</v>
      </c>
      <c r="SZ90" s="211">
        <f t="shared" si="304"/>
        <v>31589.709999999995</v>
      </c>
      <c r="TA90" s="67">
        <f t="shared" si="305"/>
        <v>23770.6004003669</v>
      </c>
      <c r="TB90" s="68">
        <f t="shared" si="306"/>
        <v>7819.1095996330951</v>
      </c>
      <c r="TC90" s="264"/>
      <c r="TD90" s="265"/>
      <c r="TE90" s="265"/>
    </row>
    <row r="91" spans="1:525">
      <c r="A91" s="173" t="s">
        <v>51</v>
      </c>
      <c r="B91" s="175" t="s">
        <v>228</v>
      </c>
      <c r="C91" s="181" t="s">
        <v>276</v>
      </c>
      <c r="D91" s="176">
        <v>7872.83</v>
      </c>
      <c r="E91" s="176">
        <v>3484.29</v>
      </c>
      <c r="F91" s="176">
        <v>0</v>
      </c>
      <c r="G91" s="176">
        <v>5</v>
      </c>
      <c r="H91" s="176">
        <v>0</v>
      </c>
      <c r="I91" s="176">
        <v>0</v>
      </c>
      <c r="J91" s="176">
        <v>0</v>
      </c>
      <c r="K91" s="176">
        <v>0</v>
      </c>
      <c r="L91" s="176">
        <v>0</v>
      </c>
      <c r="M91" s="176">
        <v>0</v>
      </c>
      <c r="N91" s="178">
        <v>8319.99</v>
      </c>
      <c r="O91" s="178">
        <f t="shared" si="332"/>
        <v>3042.1299999999992</v>
      </c>
      <c r="P91" s="181">
        <v>410</v>
      </c>
      <c r="Q91" s="64">
        <f t="shared" si="328"/>
        <v>11362.119999999999</v>
      </c>
      <c r="R91" s="178">
        <v>655.34</v>
      </c>
      <c r="S91" s="178">
        <v>254.87</v>
      </c>
      <c r="T91" s="178">
        <v>0</v>
      </c>
      <c r="U91" s="178">
        <v>0.21</v>
      </c>
      <c r="V91" s="178">
        <v>0</v>
      </c>
      <c r="W91" s="178">
        <v>0</v>
      </c>
      <c r="X91" s="178">
        <v>0</v>
      </c>
      <c r="Y91" s="178">
        <v>0</v>
      </c>
      <c r="Z91" s="178">
        <v>0</v>
      </c>
      <c r="AA91" s="178">
        <v>0</v>
      </c>
      <c r="AB91" s="64">
        <f t="shared" si="329"/>
        <v>910.42000000000007</v>
      </c>
      <c r="AC91" s="224">
        <f t="shared" ref="AC91" si="334">4898.01/10</f>
        <v>489.80100000000004</v>
      </c>
      <c r="AD91" s="65"/>
      <c r="AE91" s="65">
        <f t="shared" si="253"/>
        <v>90.461570092513114</v>
      </c>
      <c r="AF91" s="65">
        <f t="shared" si="221"/>
        <v>81.571111349864836</v>
      </c>
      <c r="AG91" s="65"/>
      <c r="AH91" s="65">
        <v>18.5</v>
      </c>
      <c r="AI91" s="65"/>
      <c r="AJ91" s="65">
        <v>5</v>
      </c>
      <c r="AK91" s="65">
        <f t="shared" si="178"/>
        <v>411.38684210526316</v>
      </c>
      <c r="AL91" s="65"/>
      <c r="AM91" s="64">
        <f t="shared" si="222"/>
        <v>1096.7205235476413</v>
      </c>
      <c r="AN91" s="66">
        <f t="shared" si="179"/>
        <v>645.10084210526315</v>
      </c>
      <c r="AO91" s="66">
        <v>46.73</v>
      </c>
      <c r="AP91" s="66">
        <f t="shared" si="254"/>
        <v>207.54925263157895</v>
      </c>
      <c r="AQ91" s="67">
        <f t="shared" si="223"/>
        <v>899.38009473684212</v>
      </c>
      <c r="AR91" s="67">
        <f t="shared" si="224"/>
        <v>1996.1006182844835</v>
      </c>
      <c r="AS91" s="68">
        <f t="shared" si="225"/>
        <v>-1085.6806182844834</v>
      </c>
      <c r="AT91" s="205">
        <v>6842.14</v>
      </c>
      <c r="AU91" s="205">
        <v>4200.99</v>
      </c>
      <c r="AV91" s="205">
        <v>0</v>
      </c>
      <c r="AW91" s="205">
        <v>5</v>
      </c>
      <c r="AX91" s="207">
        <v>0</v>
      </c>
      <c r="AY91" s="207">
        <v>0</v>
      </c>
      <c r="AZ91" s="207">
        <v>0</v>
      </c>
      <c r="BA91" s="207">
        <v>0</v>
      </c>
      <c r="BB91" s="207">
        <v>0</v>
      </c>
      <c r="BC91" s="207">
        <v>0</v>
      </c>
      <c r="BD91" s="209">
        <v>8513.49</v>
      </c>
      <c r="BE91" s="178">
        <f t="shared" si="333"/>
        <v>2534.6400000000012</v>
      </c>
      <c r="BF91" s="208">
        <v>429</v>
      </c>
      <c r="BG91" s="181" t="s">
        <v>276</v>
      </c>
      <c r="BH91" s="64">
        <f t="shared" si="330"/>
        <v>11048.130000000001</v>
      </c>
      <c r="BI91" s="205">
        <v>569.54999999999995</v>
      </c>
      <c r="BJ91" s="205">
        <v>307.29000000000002</v>
      </c>
      <c r="BK91" s="205">
        <v>0</v>
      </c>
      <c r="BL91" s="205">
        <v>0.21</v>
      </c>
      <c r="BM91" s="205">
        <v>0</v>
      </c>
      <c r="BN91" s="205">
        <v>0</v>
      </c>
      <c r="BO91" s="205">
        <v>0</v>
      </c>
      <c r="BP91" s="205">
        <v>0</v>
      </c>
      <c r="BQ91" s="205">
        <v>0</v>
      </c>
      <c r="BR91" s="205">
        <v>0</v>
      </c>
      <c r="BS91" s="64">
        <f t="shared" si="331"/>
        <v>877.05</v>
      </c>
      <c r="BT91" s="224">
        <f t="shared" ref="BT91" si="335">4898.01/10</f>
        <v>489.80100000000004</v>
      </c>
      <c r="BU91" s="65"/>
      <c r="BV91" s="65">
        <f t="shared" si="255"/>
        <v>93.373533942113141</v>
      </c>
      <c r="BW91" s="65">
        <f t="shared" si="256"/>
        <v>57.323321854140218</v>
      </c>
      <c r="BX91" s="65"/>
      <c r="BY91" s="65">
        <v>18.5</v>
      </c>
      <c r="BZ91" s="65"/>
      <c r="CA91" s="65">
        <v>5</v>
      </c>
      <c r="CB91" s="65">
        <f t="shared" si="180"/>
        <v>391.015625</v>
      </c>
      <c r="CC91" s="65"/>
      <c r="CD91" s="64">
        <f t="shared" si="226"/>
        <v>1055.0134807962534</v>
      </c>
      <c r="CE91" s="66">
        <f t="shared" si="257"/>
        <v>665.21208333333334</v>
      </c>
      <c r="CF91" s="66"/>
      <c r="CG91" s="66">
        <f t="shared" si="258"/>
        <v>199.563625</v>
      </c>
      <c r="CH91" s="67">
        <f t="shared" si="324"/>
        <v>864.77570833333334</v>
      </c>
      <c r="CI91" s="67">
        <f t="shared" si="227"/>
        <v>1919.7891891295867</v>
      </c>
      <c r="CJ91" s="68">
        <f t="shared" si="228"/>
        <v>-1042.7391891295867</v>
      </c>
      <c r="CK91" s="209">
        <v>8199.9699999999993</v>
      </c>
      <c r="CL91" s="209">
        <v>4803.42</v>
      </c>
      <c r="CM91" s="209">
        <v>0</v>
      </c>
      <c r="CN91" s="209">
        <v>0</v>
      </c>
      <c r="CO91" s="209">
        <v>0</v>
      </c>
      <c r="CP91" s="209">
        <v>0</v>
      </c>
      <c r="CQ91" s="209">
        <v>5338.25</v>
      </c>
      <c r="CR91" s="209">
        <v>0</v>
      </c>
      <c r="CS91" s="209">
        <v>0</v>
      </c>
      <c r="CT91" s="207">
        <v>0</v>
      </c>
      <c r="CU91" s="209">
        <v>14282.73</v>
      </c>
      <c r="CV91" s="178">
        <f t="shared" si="181"/>
        <v>4058.91</v>
      </c>
      <c r="CW91" s="210">
        <v>779</v>
      </c>
      <c r="CX91" s="181" t="s">
        <v>276</v>
      </c>
      <c r="CY91" s="64">
        <f t="shared" si="182"/>
        <v>18341.64</v>
      </c>
      <c r="CZ91" s="209">
        <v>682.57</v>
      </c>
      <c r="DA91" s="209">
        <v>351.36</v>
      </c>
      <c r="DB91" s="209">
        <v>0</v>
      </c>
      <c r="DC91" s="209">
        <v>0</v>
      </c>
      <c r="DD91" s="209">
        <v>0</v>
      </c>
      <c r="DE91" s="209">
        <v>0</v>
      </c>
      <c r="DF91" s="209">
        <v>750</v>
      </c>
      <c r="DG91" s="209">
        <v>0</v>
      </c>
      <c r="DH91" s="209">
        <v>0</v>
      </c>
      <c r="DI91" s="209">
        <v>0</v>
      </c>
      <c r="DJ91" s="211">
        <f t="shared" si="215"/>
        <v>1783.93</v>
      </c>
      <c r="DK91" s="65">
        <f t="shared" ref="DK91" si="336">4898.01/10</f>
        <v>489.80100000000004</v>
      </c>
      <c r="DL91" s="65"/>
      <c r="DM91" s="65">
        <f t="shared" si="259"/>
        <v>155.27323631840324</v>
      </c>
      <c r="DN91" s="65">
        <f t="shared" si="260"/>
        <v>115.46119617494449</v>
      </c>
      <c r="DO91" s="65"/>
      <c r="DP91" s="65">
        <v>18.5</v>
      </c>
      <c r="DQ91" s="65"/>
      <c r="DR91" s="65">
        <v>5</v>
      </c>
      <c r="DS91" s="65">
        <f t="shared" si="216"/>
        <v>428.469696969697</v>
      </c>
      <c r="DT91" s="65"/>
      <c r="DU91" s="64">
        <f t="shared" si="229"/>
        <v>1212.5051294630448</v>
      </c>
      <c r="DV91" s="66">
        <f t="shared" si="307"/>
        <v>596.35070707070713</v>
      </c>
      <c r="DW91" s="66"/>
      <c r="DX91" s="66">
        <f t="shared" si="261"/>
        <v>178.90521212121214</v>
      </c>
      <c r="DY91" s="67">
        <f t="shared" si="230"/>
        <v>775.25591919191925</v>
      </c>
      <c r="DZ91" s="67">
        <f t="shared" si="231"/>
        <v>1987.761048654964</v>
      </c>
      <c r="EA91" s="68">
        <f t="shared" si="183"/>
        <v>-203.83104865496398</v>
      </c>
      <c r="EB91" s="209">
        <v>15658.97</v>
      </c>
      <c r="EC91" s="209">
        <v>4432.24</v>
      </c>
      <c r="ED91" s="209">
        <v>0</v>
      </c>
      <c r="EE91" s="209">
        <v>0</v>
      </c>
      <c r="EF91" s="209">
        <v>0</v>
      </c>
      <c r="EG91" s="209">
        <v>0</v>
      </c>
      <c r="EH91" s="209">
        <v>13799.83</v>
      </c>
      <c r="EI91" s="209">
        <v>0</v>
      </c>
      <c r="EJ91" s="209">
        <v>0</v>
      </c>
      <c r="EK91" s="209">
        <v>0</v>
      </c>
      <c r="EL91" s="209">
        <v>28854.79</v>
      </c>
      <c r="EM91" s="178">
        <f t="shared" si="184"/>
        <v>5036.25</v>
      </c>
      <c r="EN91" s="210">
        <v>1249</v>
      </c>
      <c r="EO91" s="181" t="s">
        <v>276</v>
      </c>
      <c r="EP91" s="212">
        <f t="shared" si="262"/>
        <v>33891.040000000001</v>
      </c>
      <c r="EQ91" s="209">
        <v>1303.46</v>
      </c>
      <c r="ER91" s="209">
        <v>324.20999999999998</v>
      </c>
      <c r="ES91" s="209">
        <v>0</v>
      </c>
      <c r="ET91" s="209">
        <v>0</v>
      </c>
      <c r="EU91" s="209">
        <v>0</v>
      </c>
      <c r="EV91" s="209">
        <v>0</v>
      </c>
      <c r="EW91" s="209">
        <v>750</v>
      </c>
      <c r="EX91" s="209">
        <v>0</v>
      </c>
      <c r="EY91" s="209">
        <v>0</v>
      </c>
      <c r="EZ91" s="209">
        <v>0</v>
      </c>
      <c r="FA91" s="64">
        <f t="shared" si="185"/>
        <v>2377.67</v>
      </c>
      <c r="FB91" s="224">
        <f t="shared" ref="FB91" si="337">4898.01/10</f>
        <v>489.80100000000004</v>
      </c>
      <c r="FC91" s="65"/>
      <c r="FD91" s="65">
        <f t="shared" si="263"/>
        <v>322.07863401083296</v>
      </c>
      <c r="FE91" s="65">
        <f t="shared" si="264"/>
        <v>130.82285187414149</v>
      </c>
      <c r="FF91" s="65"/>
      <c r="FG91" s="65">
        <v>18.5</v>
      </c>
      <c r="FH91" s="65">
        <f t="shared" si="265"/>
        <v>140.93333333333334</v>
      </c>
      <c r="FI91" s="65">
        <v>5</v>
      </c>
      <c r="FJ91" s="65">
        <f t="shared" si="308"/>
        <v>424.68019607843132</v>
      </c>
      <c r="FK91" s="65"/>
      <c r="FL91" s="64">
        <f t="shared" si="232"/>
        <v>1531.8160152967394</v>
      </c>
      <c r="FM91" s="66">
        <f t="shared" si="309"/>
        <v>664.41901960784321</v>
      </c>
      <c r="FN91" s="66"/>
      <c r="FO91" s="66">
        <f t="shared" si="266"/>
        <v>199.32570588235296</v>
      </c>
      <c r="FP91" s="67">
        <f t="shared" si="325"/>
        <v>863.74472549019617</v>
      </c>
      <c r="FQ91" s="67">
        <f t="shared" si="187"/>
        <v>2395.5607407869356</v>
      </c>
      <c r="FR91" s="68">
        <f t="shared" si="188"/>
        <v>-17.890740786935567</v>
      </c>
      <c r="FS91" s="209">
        <v>18217.04</v>
      </c>
      <c r="FT91" s="209">
        <v>5898.63</v>
      </c>
      <c r="FU91" s="209">
        <v>0</v>
      </c>
      <c r="FV91" s="209">
        <v>10</v>
      </c>
      <c r="FW91" s="209">
        <v>0</v>
      </c>
      <c r="FX91" s="209">
        <v>0</v>
      </c>
      <c r="FY91" s="209">
        <v>17541.45</v>
      </c>
      <c r="FZ91" s="209">
        <v>0</v>
      </c>
      <c r="GA91" s="209">
        <v>0</v>
      </c>
      <c r="GB91" s="209">
        <v>0</v>
      </c>
      <c r="GC91" s="209">
        <v>35364.49</v>
      </c>
      <c r="GD91" s="178">
        <f t="shared" si="189"/>
        <v>6302.6300000000047</v>
      </c>
      <c r="GE91" s="210">
        <v>1529</v>
      </c>
      <c r="GF91" s="181" t="s">
        <v>276</v>
      </c>
      <c r="GG91" s="64">
        <f t="shared" si="190"/>
        <v>41667.120000000003</v>
      </c>
      <c r="GH91" s="209">
        <v>1516.39</v>
      </c>
      <c r="GI91" s="209">
        <v>431.47</v>
      </c>
      <c r="GJ91" s="209">
        <v>0</v>
      </c>
      <c r="GK91" s="209">
        <v>0.42</v>
      </c>
      <c r="GL91" s="209">
        <v>0</v>
      </c>
      <c r="GM91" s="209">
        <v>0</v>
      </c>
      <c r="GN91" s="209">
        <v>750</v>
      </c>
      <c r="GO91" s="209">
        <v>0</v>
      </c>
      <c r="GP91" s="209">
        <v>0</v>
      </c>
      <c r="GQ91" s="209">
        <v>0</v>
      </c>
      <c r="GR91" s="211">
        <f t="shared" si="267"/>
        <v>2698.28</v>
      </c>
      <c r="GS91" s="224">
        <f t="shared" ref="GS91" si="338">4898.01/10</f>
        <v>489.80100000000004</v>
      </c>
      <c r="GT91" s="243">
        <v>560.74</v>
      </c>
      <c r="GU91" s="65">
        <f t="shared" si="268"/>
        <v>391.88256393447989</v>
      </c>
      <c r="GV91" s="65">
        <f t="shared" si="269"/>
        <v>185.75177988983393</v>
      </c>
      <c r="GW91" s="65"/>
      <c r="GX91" s="65">
        <v>18.5</v>
      </c>
      <c r="GY91" s="65">
        <f t="shared" si="270"/>
        <v>184.90588235294118</v>
      </c>
      <c r="GZ91" s="65">
        <v>5</v>
      </c>
      <c r="HA91" s="65">
        <f t="shared" si="310"/>
        <v>358.47794117647061</v>
      </c>
      <c r="HB91" s="65"/>
      <c r="HC91" s="64">
        <f t="shared" si="191"/>
        <v>2195.059167353726</v>
      </c>
      <c r="HD91" s="66">
        <f t="shared" si="311"/>
        <v>866.92019607843133</v>
      </c>
      <c r="HE91" s="66"/>
      <c r="HF91" s="66">
        <f t="shared" si="271"/>
        <v>260.07605882352937</v>
      </c>
      <c r="HG91" s="67">
        <f t="shared" si="233"/>
        <v>1126.9962549019606</v>
      </c>
      <c r="HH91" s="67">
        <f t="shared" si="234"/>
        <v>3322.0554222556866</v>
      </c>
      <c r="HI91" s="68">
        <f t="shared" si="192"/>
        <v>-623.77542225568641</v>
      </c>
      <c r="HJ91" s="205">
        <v>17038.54</v>
      </c>
      <c r="HK91" s="205">
        <v>5409.82</v>
      </c>
      <c r="HL91" s="205">
        <v>0</v>
      </c>
      <c r="HM91" s="205">
        <v>20</v>
      </c>
      <c r="HN91" s="205">
        <v>0</v>
      </c>
      <c r="HO91" s="205">
        <v>0</v>
      </c>
      <c r="HP91" s="205">
        <v>18802.38</v>
      </c>
      <c r="HQ91" s="205">
        <v>0</v>
      </c>
      <c r="HR91" s="205">
        <v>0</v>
      </c>
      <c r="HS91" s="205">
        <v>0</v>
      </c>
      <c r="HT91" s="205">
        <v>35515.379999999997</v>
      </c>
      <c r="HU91" s="178">
        <f t="shared" si="193"/>
        <v>5755.3600000000079</v>
      </c>
      <c r="HV91" s="206">
        <v>1679</v>
      </c>
      <c r="HW91" s="181" t="s">
        <v>276</v>
      </c>
      <c r="HX91" s="64">
        <f t="shared" si="194"/>
        <v>41270.740000000005</v>
      </c>
      <c r="HY91" s="205">
        <v>1418.3</v>
      </c>
      <c r="HZ91" s="205">
        <v>395.72</v>
      </c>
      <c r="IA91" s="205">
        <v>0</v>
      </c>
      <c r="IB91" s="205">
        <v>0.84</v>
      </c>
      <c r="IC91" s="205">
        <v>0</v>
      </c>
      <c r="ID91" s="205">
        <v>0</v>
      </c>
      <c r="IE91" s="205">
        <v>0</v>
      </c>
      <c r="IF91" s="205">
        <v>0</v>
      </c>
      <c r="IG91" s="205">
        <v>0</v>
      </c>
      <c r="IH91" s="205">
        <v>0</v>
      </c>
      <c r="II91" s="214">
        <v>1814.86</v>
      </c>
      <c r="IJ91" s="224">
        <f t="shared" ref="IJ91" si="339">4898.01/10</f>
        <v>489.80100000000004</v>
      </c>
      <c r="IK91" s="246">
        <v>317.39999999999998</v>
      </c>
      <c r="IL91" s="65">
        <f t="shared" si="272"/>
        <v>393.420088823681</v>
      </c>
      <c r="IM91" s="65">
        <f t="shared" si="273"/>
        <v>174.43183315765972</v>
      </c>
      <c r="IN91" s="65"/>
      <c r="IO91" s="65">
        <v>18.5</v>
      </c>
      <c r="IP91" s="65">
        <f t="shared" si="274"/>
        <v>232.05714285714285</v>
      </c>
      <c r="IQ91" s="65">
        <v>5</v>
      </c>
      <c r="IR91" s="65">
        <f t="shared" si="312"/>
        <v>445.62857142857143</v>
      </c>
      <c r="IS91" s="65"/>
      <c r="IT91" s="64">
        <f t="shared" si="195"/>
        <v>2076.238636267055</v>
      </c>
      <c r="IU91" s="66">
        <f t="shared" si="313"/>
        <v>538.79476190476191</v>
      </c>
      <c r="IV91" s="66"/>
      <c r="IW91" s="66">
        <f t="shared" si="275"/>
        <v>161.63842857142856</v>
      </c>
      <c r="IX91" s="67">
        <f t="shared" si="196"/>
        <v>700.43319047619048</v>
      </c>
      <c r="IY91" s="67">
        <f t="shared" si="235"/>
        <v>2776.6718267432452</v>
      </c>
      <c r="IZ91" s="68">
        <f t="shared" si="197"/>
        <v>-961.81182674324532</v>
      </c>
      <c r="JA91" s="209">
        <v>23368.25</v>
      </c>
      <c r="JB91" s="209">
        <v>6796.47</v>
      </c>
      <c r="JC91" s="209">
        <v>0</v>
      </c>
      <c r="JD91" s="209">
        <v>60</v>
      </c>
      <c r="JE91" s="209">
        <v>0</v>
      </c>
      <c r="JF91" s="209">
        <v>0</v>
      </c>
      <c r="JG91" s="209">
        <v>20024.59</v>
      </c>
      <c r="JH91" s="209">
        <v>0</v>
      </c>
      <c r="JI91" s="209">
        <v>0</v>
      </c>
      <c r="JJ91" s="209">
        <v>0</v>
      </c>
      <c r="JK91" s="209">
        <v>43797.11</v>
      </c>
      <c r="JL91" s="178">
        <f t="shared" si="198"/>
        <v>6452.1999999999971</v>
      </c>
      <c r="JM91" s="210">
        <v>1832</v>
      </c>
      <c r="JN91" s="181" t="s">
        <v>276</v>
      </c>
      <c r="JO91" s="64">
        <f t="shared" si="199"/>
        <v>50249.31</v>
      </c>
      <c r="JP91" s="209">
        <v>1945.18</v>
      </c>
      <c r="JQ91" s="209">
        <v>497.15</v>
      </c>
      <c r="JR91" s="209">
        <v>0</v>
      </c>
      <c r="JS91" s="209">
        <v>2.52</v>
      </c>
      <c r="JT91" s="209">
        <v>0</v>
      </c>
      <c r="JU91" s="209">
        <v>0</v>
      </c>
      <c r="JV91" s="209">
        <v>750</v>
      </c>
      <c r="JW91" s="209">
        <v>0</v>
      </c>
      <c r="JX91" s="209">
        <v>0</v>
      </c>
      <c r="JY91" s="209">
        <v>0</v>
      </c>
      <c r="JZ91" s="211">
        <v>2444.85</v>
      </c>
      <c r="KA91" s="224">
        <f t="shared" ref="KA91" si="340">4898.01/10</f>
        <v>489.80100000000004</v>
      </c>
      <c r="KB91" s="246">
        <v>317.39999999999998</v>
      </c>
      <c r="KC91" s="65">
        <f t="shared" si="276"/>
        <v>883.41782857500709</v>
      </c>
      <c r="KD91" s="65">
        <f t="shared" si="277"/>
        <v>217.25569693642325</v>
      </c>
      <c r="KE91" s="65"/>
      <c r="KF91" s="65">
        <v>18.5</v>
      </c>
      <c r="KG91" s="65"/>
      <c r="KH91" s="65">
        <v>5</v>
      </c>
      <c r="KI91" s="65">
        <f t="shared" si="314"/>
        <v>543.39953271028037</v>
      </c>
      <c r="KJ91" s="65"/>
      <c r="KK91" s="64">
        <f t="shared" si="200"/>
        <v>2474.7740582217107</v>
      </c>
      <c r="KL91" s="66">
        <f t="shared" si="315"/>
        <v>497.32093457943921</v>
      </c>
      <c r="KM91" s="66"/>
      <c r="KN91" s="66">
        <f t="shared" si="278"/>
        <v>149.19628037383177</v>
      </c>
      <c r="KO91" s="67">
        <f t="shared" si="236"/>
        <v>646.51721495327092</v>
      </c>
      <c r="KP91" s="67">
        <f t="shared" si="237"/>
        <v>3121.2912731749816</v>
      </c>
      <c r="KQ91" s="68">
        <f t="shared" si="201"/>
        <v>-676.44127317498169</v>
      </c>
      <c r="KR91" s="209">
        <v>22857.94</v>
      </c>
      <c r="KS91" s="209">
        <v>6475.76</v>
      </c>
      <c r="KT91" s="209">
        <v>0</v>
      </c>
      <c r="KU91" s="209">
        <v>5</v>
      </c>
      <c r="KV91" s="209">
        <v>0</v>
      </c>
      <c r="KW91" s="209">
        <v>0</v>
      </c>
      <c r="KX91" s="209">
        <v>20657.34</v>
      </c>
      <c r="KY91" s="209">
        <v>0</v>
      </c>
      <c r="KZ91" s="209">
        <v>0</v>
      </c>
      <c r="LA91" s="209">
        <v>0</v>
      </c>
      <c r="LB91" s="209">
        <v>42676.07</v>
      </c>
      <c r="LC91" s="178">
        <f t="shared" si="202"/>
        <v>7319.9699999999939</v>
      </c>
      <c r="LD91" s="210">
        <v>1781</v>
      </c>
      <c r="LE91" s="181" t="s">
        <v>276</v>
      </c>
      <c r="LF91" s="64">
        <f t="shared" si="203"/>
        <v>49996.039999999994</v>
      </c>
      <c r="LG91" s="209">
        <v>1902.7</v>
      </c>
      <c r="LH91" s="209">
        <v>473.69</v>
      </c>
      <c r="LI91" s="209">
        <v>0</v>
      </c>
      <c r="LJ91" s="209">
        <v>0.21</v>
      </c>
      <c r="LK91" s="209">
        <v>0</v>
      </c>
      <c r="LL91" s="209">
        <v>0</v>
      </c>
      <c r="LM91" s="209">
        <v>750</v>
      </c>
      <c r="LN91" s="209">
        <v>0</v>
      </c>
      <c r="LO91" s="209">
        <v>0</v>
      </c>
      <c r="LP91" s="209">
        <v>0</v>
      </c>
      <c r="LQ91" s="211">
        <f t="shared" si="279"/>
        <v>3126.6</v>
      </c>
      <c r="LR91" s="228">
        <v>1020</v>
      </c>
      <c r="LS91" s="246">
        <v>317.39999999999998</v>
      </c>
      <c r="LT91" s="65">
        <f t="shared" si="280"/>
        <v>435.08799167590888</v>
      </c>
      <c r="LU91" s="65">
        <f t="shared" si="281"/>
        <v>217.93118217381871</v>
      </c>
      <c r="LV91" s="65"/>
      <c r="LW91" s="65">
        <v>18.5</v>
      </c>
      <c r="LX91" s="65"/>
      <c r="LY91" s="65">
        <v>5</v>
      </c>
      <c r="LZ91" s="65">
        <f t="shared" si="316"/>
        <v>508.03738317757012</v>
      </c>
      <c r="MA91" s="65"/>
      <c r="MB91" s="64">
        <f t="shared" si="238"/>
        <v>2521.956557027298</v>
      </c>
      <c r="MC91" s="66">
        <f t="shared" si="317"/>
        <v>593.54906542056074</v>
      </c>
      <c r="MD91" s="66"/>
      <c r="ME91" s="66">
        <f t="shared" si="282"/>
        <v>178.06471962616823</v>
      </c>
      <c r="MF91" s="67">
        <f t="shared" si="239"/>
        <v>771.61378504672894</v>
      </c>
      <c r="MG91" s="67">
        <f t="shared" si="240"/>
        <v>3293.5703420740269</v>
      </c>
      <c r="MH91" s="68">
        <f t="shared" si="241"/>
        <v>-166.97034207402703</v>
      </c>
      <c r="MI91" s="209">
        <v>15436.08</v>
      </c>
      <c r="MJ91" s="209">
        <v>4287.46</v>
      </c>
      <c r="MK91" s="209">
        <v>0</v>
      </c>
      <c r="ML91" s="209">
        <v>0</v>
      </c>
      <c r="MM91" s="209">
        <v>0</v>
      </c>
      <c r="MN91" s="209">
        <v>0</v>
      </c>
      <c r="MO91" s="209">
        <v>16152.72</v>
      </c>
      <c r="MP91" s="209">
        <v>0</v>
      </c>
      <c r="MQ91" s="209">
        <v>0</v>
      </c>
      <c r="MR91" s="209">
        <v>0</v>
      </c>
      <c r="MS91" s="209">
        <v>31106.61</v>
      </c>
      <c r="MT91" s="178">
        <f t="shared" si="217"/>
        <v>4769.6500000000015</v>
      </c>
      <c r="MU91" s="210">
        <v>1403</v>
      </c>
      <c r="MV91" s="181" t="s">
        <v>276</v>
      </c>
      <c r="MW91" s="64">
        <f t="shared" si="204"/>
        <v>35876.26</v>
      </c>
      <c r="MX91" s="209">
        <v>1284.9000000000001</v>
      </c>
      <c r="MY91" s="209">
        <v>313.62</v>
      </c>
      <c r="MZ91" s="209">
        <v>0</v>
      </c>
      <c r="NA91" s="209">
        <v>0</v>
      </c>
      <c r="NB91" s="209">
        <v>0</v>
      </c>
      <c r="NC91" s="209">
        <v>0</v>
      </c>
      <c r="ND91" s="209">
        <v>750</v>
      </c>
      <c r="NE91" s="209">
        <v>0</v>
      </c>
      <c r="NF91" s="209">
        <v>0</v>
      </c>
      <c r="NG91" s="209">
        <v>0</v>
      </c>
      <c r="NH91" s="211">
        <f t="shared" si="283"/>
        <v>2348.52</v>
      </c>
      <c r="NI91" s="228">
        <v>1020</v>
      </c>
      <c r="NJ91" s="248">
        <v>317.39999999999998</v>
      </c>
      <c r="NK91" s="65">
        <f t="shared" si="284"/>
        <v>0</v>
      </c>
      <c r="NL91" s="65">
        <f t="shared" si="285"/>
        <v>115.20162875217869</v>
      </c>
      <c r="NM91" s="65"/>
      <c r="NN91" s="65">
        <v>18.5</v>
      </c>
      <c r="NO91" s="65"/>
      <c r="NP91" s="65">
        <v>5</v>
      </c>
      <c r="NQ91" s="65">
        <f t="shared" si="318"/>
        <v>469.67889908256882</v>
      </c>
      <c r="NR91" s="65"/>
      <c r="NS91" s="64">
        <f t="shared" si="205"/>
        <v>1945.7805278347478</v>
      </c>
      <c r="NT91" s="66">
        <f t="shared" si="286"/>
        <v>723.04816513761466</v>
      </c>
      <c r="NU91" s="66"/>
      <c r="NV91" s="66">
        <f t="shared" si="287"/>
        <v>216.9144495412844</v>
      </c>
      <c r="NW91" s="67">
        <f t="shared" si="242"/>
        <v>939.96261467889906</v>
      </c>
      <c r="NX91" s="67">
        <f t="shared" si="243"/>
        <v>2885.7431425136469</v>
      </c>
      <c r="NY91" s="68">
        <f t="shared" si="206"/>
        <v>-537.22314251364696</v>
      </c>
      <c r="NZ91" s="209">
        <v>17984.96</v>
      </c>
      <c r="OA91" s="209">
        <v>5459.76</v>
      </c>
      <c r="OB91" s="209">
        <v>0</v>
      </c>
      <c r="OC91" s="209">
        <v>10</v>
      </c>
      <c r="OD91" s="209">
        <v>0</v>
      </c>
      <c r="OE91" s="209">
        <v>0</v>
      </c>
      <c r="OF91" s="209">
        <v>15928.19</v>
      </c>
      <c r="OG91" s="209">
        <v>0</v>
      </c>
      <c r="OH91" s="209">
        <v>0</v>
      </c>
      <c r="OI91" s="209">
        <v>0</v>
      </c>
      <c r="OJ91" s="209">
        <v>33591.51</v>
      </c>
      <c r="OK91" s="178">
        <f t="shared" si="288"/>
        <v>5791.4000000000015</v>
      </c>
      <c r="OL91" s="210">
        <v>1563</v>
      </c>
      <c r="OM91" s="181" t="s">
        <v>276</v>
      </c>
      <c r="ON91" s="64">
        <f t="shared" si="207"/>
        <v>39382.910000000003</v>
      </c>
      <c r="OO91" s="209">
        <v>1497.07</v>
      </c>
      <c r="OP91" s="209">
        <v>399.37</v>
      </c>
      <c r="OQ91" s="209">
        <v>0</v>
      </c>
      <c r="OR91" s="209">
        <v>0.42</v>
      </c>
      <c r="OS91" s="209">
        <v>0</v>
      </c>
      <c r="OT91" s="209">
        <v>0</v>
      </c>
      <c r="OU91" s="209">
        <v>750</v>
      </c>
      <c r="OV91" s="209">
        <v>0</v>
      </c>
      <c r="OW91" s="209">
        <v>0</v>
      </c>
      <c r="OX91" s="209">
        <v>0</v>
      </c>
      <c r="OY91" s="211">
        <v>1896.86</v>
      </c>
      <c r="OZ91" s="228">
        <v>1020</v>
      </c>
      <c r="PA91" s="248">
        <v>317.39999999999998</v>
      </c>
      <c r="PB91" s="65">
        <f t="shared" si="289"/>
        <v>726.35798175923969</v>
      </c>
      <c r="PC91" s="65">
        <f t="shared" si="290"/>
        <v>169.80966016252935</v>
      </c>
      <c r="PD91" s="65"/>
      <c r="PE91" s="65">
        <v>18.5</v>
      </c>
      <c r="PF91" s="65">
        <f t="shared" si="291"/>
        <v>32.880000000000003</v>
      </c>
      <c r="PG91" s="65">
        <v>5</v>
      </c>
      <c r="PH91" s="65">
        <f t="shared" si="319"/>
        <v>495.2049090909091</v>
      </c>
      <c r="PI91" s="65"/>
      <c r="PJ91" s="64">
        <f t="shared" si="244"/>
        <v>2785.152551012678</v>
      </c>
      <c r="PK91" s="66">
        <f t="shared" si="320"/>
        <v>643.25572727272731</v>
      </c>
      <c r="PL91" s="66"/>
      <c r="PM91" s="66">
        <f t="shared" si="292"/>
        <v>192.9767181818182</v>
      </c>
      <c r="PN91" s="67">
        <f t="shared" si="245"/>
        <v>836.23244545454554</v>
      </c>
      <c r="PO91" s="67">
        <f t="shared" si="246"/>
        <v>3621.3849964672236</v>
      </c>
      <c r="PP91" s="68">
        <f t="shared" si="247"/>
        <v>-1724.5249964672237</v>
      </c>
      <c r="PQ91" s="209">
        <v>17231.32</v>
      </c>
      <c r="PR91" s="209">
        <v>4982.91</v>
      </c>
      <c r="PS91" s="209">
        <v>0</v>
      </c>
      <c r="PT91" s="209">
        <v>15</v>
      </c>
      <c r="PU91" s="209">
        <v>0</v>
      </c>
      <c r="PV91" s="209">
        <v>0</v>
      </c>
      <c r="PW91" s="209">
        <v>17059.22</v>
      </c>
      <c r="PX91" s="209">
        <v>0</v>
      </c>
      <c r="PY91" s="209">
        <v>0</v>
      </c>
      <c r="PZ91" s="209">
        <v>0</v>
      </c>
      <c r="QA91" s="209">
        <v>32828.839999999997</v>
      </c>
      <c r="QB91" s="178">
        <f t="shared" si="208"/>
        <v>6459.6100000000006</v>
      </c>
      <c r="QC91" s="210">
        <v>1494</v>
      </c>
      <c r="QD91" s="181" t="s">
        <v>276</v>
      </c>
      <c r="QE91" s="64">
        <f t="shared" si="209"/>
        <v>39288.449999999997</v>
      </c>
      <c r="QF91" s="209">
        <v>1434.34</v>
      </c>
      <c r="QG91" s="209">
        <v>364.49</v>
      </c>
      <c r="QH91" s="209">
        <v>0</v>
      </c>
      <c r="QI91" s="209">
        <v>0.63</v>
      </c>
      <c r="QJ91" s="209">
        <v>0</v>
      </c>
      <c r="QK91" s="209">
        <v>0</v>
      </c>
      <c r="QL91" s="209">
        <v>750</v>
      </c>
      <c r="QM91" s="209">
        <v>0</v>
      </c>
      <c r="QN91" s="209">
        <v>0</v>
      </c>
      <c r="QO91" s="209">
        <v>0</v>
      </c>
      <c r="QP91" s="211">
        <f t="shared" si="293"/>
        <v>2549.46</v>
      </c>
      <c r="QQ91" s="226">
        <v>1020</v>
      </c>
      <c r="QR91" s="248">
        <v>317.39999999999998</v>
      </c>
      <c r="QS91" s="65">
        <f t="shared" si="294"/>
        <v>385.90320852131208</v>
      </c>
      <c r="QT91" s="65">
        <f t="shared" si="295"/>
        <v>117.87137764087727</v>
      </c>
      <c r="QU91" s="65"/>
      <c r="QV91" s="65">
        <v>18.5</v>
      </c>
      <c r="QW91" s="65">
        <f t="shared" si="296"/>
        <v>18.861818181818183</v>
      </c>
      <c r="QX91" s="65">
        <v>5</v>
      </c>
      <c r="QY91" s="65">
        <f t="shared" si="321"/>
        <v>428.14772727272725</v>
      </c>
      <c r="QZ91" s="65"/>
      <c r="RA91" s="64">
        <f t="shared" si="210"/>
        <v>2311.6841316167347</v>
      </c>
      <c r="RB91" s="66">
        <f t="shared" si="297"/>
        <v>619.2640909090909</v>
      </c>
      <c r="RC91" s="66"/>
      <c r="RD91" s="66">
        <f t="shared" si="298"/>
        <v>185.77922727272727</v>
      </c>
      <c r="RE91" s="67">
        <f t="shared" si="248"/>
        <v>805.04331818181822</v>
      </c>
      <c r="RF91" s="67">
        <f t="shared" si="249"/>
        <v>3116.7274497985527</v>
      </c>
      <c r="RG91" s="68">
        <f t="shared" si="250"/>
        <v>-567.26744979855266</v>
      </c>
      <c r="RH91" s="205">
        <v>20051.61</v>
      </c>
      <c r="RI91" s="205">
        <v>4463.33</v>
      </c>
      <c r="RJ91" s="205">
        <v>0</v>
      </c>
      <c r="RK91" s="205">
        <v>105</v>
      </c>
      <c r="RL91" s="205">
        <v>0</v>
      </c>
      <c r="RM91" s="205">
        <v>0</v>
      </c>
      <c r="RN91" s="205">
        <v>17898.66</v>
      </c>
      <c r="RO91" s="205">
        <v>0</v>
      </c>
      <c r="RP91" s="205">
        <v>0</v>
      </c>
      <c r="RQ91" s="205">
        <v>0</v>
      </c>
      <c r="RR91" s="205">
        <v>35945.79</v>
      </c>
      <c r="RS91" s="178">
        <f t="shared" si="211"/>
        <v>6572.8100000000049</v>
      </c>
      <c r="RT91" s="206">
        <v>1501</v>
      </c>
      <c r="RU91" s="181" t="s">
        <v>276</v>
      </c>
      <c r="RV91" s="64">
        <f t="shared" si="212"/>
        <v>42518.600000000006</v>
      </c>
      <c r="RW91" s="209">
        <v>1669.11</v>
      </c>
      <c r="RX91" s="209">
        <v>326.48</v>
      </c>
      <c r="RY91" s="209">
        <v>0</v>
      </c>
      <c r="RZ91" s="209">
        <v>4.42</v>
      </c>
      <c r="SA91" s="209">
        <v>0</v>
      </c>
      <c r="SB91" s="209">
        <v>0</v>
      </c>
      <c r="SC91" s="209">
        <v>750</v>
      </c>
      <c r="SD91" s="209">
        <v>0</v>
      </c>
      <c r="SE91" s="209">
        <v>0</v>
      </c>
      <c r="SF91" s="209">
        <v>0</v>
      </c>
      <c r="SG91" s="211">
        <v>2000.01</v>
      </c>
      <c r="SH91" s="226">
        <v>1020</v>
      </c>
      <c r="SI91" s="248">
        <v>317.39999999999998</v>
      </c>
      <c r="SJ91" s="65">
        <f t="shared" si="299"/>
        <v>353.23590111359135</v>
      </c>
      <c r="SK91" s="65">
        <f t="shared" si="300"/>
        <v>141.6786949227851</v>
      </c>
      <c r="SL91" s="65"/>
      <c r="SM91" s="65">
        <v>18.5</v>
      </c>
      <c r="SN91" s="65">
        <f t="shared" si="301"/>
        <v>495.92920353982299</v>
      </c>
      <c r="SO91" s="65">
        <v>5</v>
      </c>
      <c r="SP91" s="65">
        <f t="shared" si="322"/>
        <v>428.52876106194691</v>
      </c>
      <c r="SQ91" s="65"/>
      <c r="SR91" s="64">
        <f t="shared" si="326"/>
        <v>2780.2725606381464</v>
      </c>
      <c r="SS91" s="66">
        <f t="shared" si="323"/>
        <v>596.28469026548669</v>
      </c>
      <c r="ST91" s="66"/>
      <c r="SU91" s="66">
        <f t="shared" si="302"/>
        <v>178.885407079646</v>
      </c>
      <c r="SV91" s="67">
        <f t="shared" si="327"/>
        <v>775.17009734513272</v>
      </c>
      <c r="SW91" s="67">
        <f t="shared" si="251"/>
        <v>3555.4426579832789</v>
      </c>
      <c r="SX91" s="68">
        <f t="shared" si="252"/>
        <v>-1555.4326579832789</v>
      </c>
      <c r="SY91" s="64">
        <f t="shared" si="303"/>
        <v>414892.36</v>
      </c>
      <c r="SZ91" s="211">
        <f t="shared" si="304"/>
        <v>24828.51</v>
      </c>
      <c r="TA91" s="67">
        <f t="shared" si="305"/>
        <v>33992.098707866608</v>
      </c>
      <c r="TB91" s="68">
        <f t="shared" si="306"/>
        <v>-9163.5887078666092</v>
      </c>
      <c r="TC91" s="264"/>
      <c r="TD91" s="265"/>
      <c r="TE91" s="265" t="s">
        <v>523</v>
      </c>
    </row>
    <row r="92" spans="1:525">
      <c r="A92" s="173" t="s">
        <v>229</v>
      </c>
      <c r="B92" s="175" t="s">
        <v>230</v>
      </c>
      <c r="C92" s="181" t="s">
        <v>276</v>
      </c>
      <c r="D92" s="176">
        <v>0</v>
      </c>
      <c r="E92" s="176">
        <v>20417.990000000002</v>
      </c>
      <c r="F92" s="176">
        <v>0</v>
      </c>
      <c r="G92" s="176">
        <v>0</v>
      </c>
      <c r="H92" s="176">
        <v>0</v>
      </c>
      <c r="I92" s="176">
        <v>0</v>
      </c>
      <c r="J92" s="176">
        <v>0</v>
      </c>
      <c r="K92" s="176">
        <v>0</v>
      </c>
      <c r="L92" s="176">
        <v>0</v>
      </c>
      <c r="M92" s="176">
        <v>0</v>
      </c>
      <c r="N92" s="178">
        <v>11414.51</v>
      </c>
      <c r="O92" s="178">
        <f t="shared" si="332"/>
        <v>9003.4800000000014</v>
      </c>
      <c r="P92" s="181">
        <v>1576</v>
      </c>
      <c r="Q92" s="64">
        <f t="shared" si="328"/>
        <v>20417.990000000002</v>
      </c>
      <c r="R92" s="178">
        <v>0</v>
      </c>
      <c r="S92" s="178">
        <v>3885</v>
      </c>
      <c r="T92" s="178">
        <v>0</v>
      </c>
      <c r="U92" s="178">
        <v>0</v>
      </c>
      <c r="V92" s="178">
        <v>0</v>
      </c>
      <c r="W92" s="178">
        <v>0</v>
      </c>
      <c r="X92" s="178">
        <v>0</v>
      </c>
      <c r="Y92" s="178">
        <v>0</v>
      </c>
      <c r="Z92" s="178">
        <v>0</v>
      </c>
      <c r="AA92" s="178">
        <v>0</v>
      </c>
      <c r="AB92" s="64">
        <f t="shared" si="329"/>
        <v>3885</v>
      </c>
      <c r="AC92" s="65"/>
      <c r="AD92" s="65"/>
      <c r="AE92" s="65">
        <f t="shared" si="253"/>
        <v>124.10766075881004</v>
      </c>
      <c r="AF92" s="65">
        <f t="shared" si="221"/>
        <v>241.41764803485759</v>
      </c>
      <c r="AG92" s="65"/>
      <c r="AH92" s="65">
        <v>18.5</v>
      </c>
      <c r="AI92" s="65"/>
      <c r="AJ92" s="65">
        <v>5</v>
      </c>
      <c r="AK92" s="65">
        <f t="shared" si="178"/>
        <v>411.38684210526316</v>
      </c>
      <c r="AL92" s="65"/>
      <c r="AM92" s="64">
        <f t="shared" si="222"/>
        <v>800.4121508989308</v>
      </c>
      <c r="AN92" s="66">
        <f t="shared" si="179"/>
        <v>645.10084210526315</v>
      </c>
      <c r="AO92" s="66">
        <v>46.73</v>
      </c>
      <c r="AP92" s="66">
        <f t="shared" si="254"/>
        <v>207.54925263157895</v>
      </c>
      <c r="AQ92" s="67">
        <f t="shared" si="223"/>
        <v>899.38009473684212</v>
      </c>
      <c r="AR92" s="67">
        <f t="shared" si="224"/>
        <v>1699.7922456357728</v>
      </c>
      <c r="AS92" s="68">
        <f t="shared" si="225"/>
        <v>2185.2077543642272</v>
      </c>
      <c r="AT92" s="205">
        <v>0</v>
      </c>
      <c r="AU92" s="205">
        <v>21810.17</v>
      </c>
      <c r="AV92" s="205">
        <v>0</v>
      </c>
      <c r="AW92" s="205">
        <v>0</v>
      </c>
      <c r="AX92" s="207">
        <v>0</v>
      </c>
      <c r="AY92" s="207">
        <v>0</v>
      </c>
      <c r="AZ92" s="207">
        <v>0</v>
      </c>
      <c r="BA92" s="207">
        <v>0</v>
      </c>
      <c r="BB92" s="207">
        <v>0</v>
      </c>
      <c r="BC92" s="207">
        <v>0</v>
      </c>
      <c r="BD92" s="209">
        <v>12865.65</v>
      </c>
      <c r="BE92" s="178">
        <f t="shared" si="333"/>
        <v>8944.5199999999986</v>
      </c>
      <c r="BF92" s="208">
        <v>1679</v>
      </c>
      <c r="BG92" s="181" t="s">
        <v>276</v>
      </c>
      <c r="BH92" s="64">
        <f t="shared" si="330"/>
        <v>21810.17</v>
      </c>
      <c r="BI92" s="205">
        <v>0</v>
      </c>
      <c r="BJ92" s="205">
        <v>3885</v>
      </c>
      <c r="BK92" s="205">
        <v>0</v>
      </c>
      <c r="BL92" s="205">
        <v>0</v>
      </c>
      <c r="BM92" s="205">
        <v>0</v>
      </c>
      <c r="BN92" s="205">
        <v>0</v>
      </c>
      <c r="BO92" s="205">
        <v>0</v>
      </c>
      <c r="BP92" s="205">
        <v>0</v>
      </c>
      <c r="BQ92" s="205">
        <v>0</v>
      </c>
      <c r="BR92" s="205">
        <v>0</v>
      </c>
      <c r="BS92" s="64">
        <f t="shared" si="331"/>
        <v>3885</v>
      </c>
      <c r="BT92" s="65"/>
      <c r="BU92" s="65"/>
      <c r="BV92" s="65">
        <f t="shared" si="255"/>
        <v>141.10678546193722</v>
      </c>
      <c r="BW92" s="65">
        <f t="shared" si="256"/>
        <v>202.28892418284016</v>
      </c>
      <c r="BX92" s="65"/>
      <c r="BY92" s="65">
        <v>18.5</v>
      </c>
      <c r="BZ92" s="65"/>
      <c r="CA92" s="65">
        <v>5</v>
      </c>
      <c r="CB92" s="65">
        <f t="shared" si="180"/>
        <v>391.015625</v>
      </c>
      <c r="CC92" s="65"/>
      <c r="CD92" s="64">
        <f t="shared" si="226"/>
        <v>757.91133464477741</v>
      </c>
      <c r="CE92" s="66">
        <f t="shared" si="257"/>
        <v>665.21208333333334</v>
      </c>
      <c r="CF92" s="66"/>
      <c r="CG92" s="66">
        <f t="shared" si="258"/>
        <v>199.563625</v>
      </c>
      <c r="CH92" s="67">
        <f t="shared" si="324"/>
        <v>864.77570833333334</v>
      </c>
      <c r="CI92" s="67">
        <f t="shared" si="227"/>
        <v>1622.6870429781106</v>
      </c>
      <c r="CJ92" s="68">
        <f t="shared" si="228"/>
        <v>2262.3129570218894</v>
      </c>
      <c r="CK92" s="209">
        <v>0</v>
      </c>
      <c r="CL92" s="209">
        <v>23545.66</v>
      </c>
      <c r="CM92" s="209">
        <v>0</v>
      </c>
      <c r="CN92" s="209">
        <v>0</v>
      </c>
      <c r="CO92" s="209">
        <v>0</v>
      </c>
      <c r="CP92" s="209">
        <v>0</v>
      </c>
      <c r="CQ92" s="209">
        <v>0</v>
      </c>
      <c r="CR92" s="209">
        <v>0</v>
      </c>
      <c r="CS92" s="209">
        <v>0</v>
      </c>
      <c r="CT92" s="207">
        <v>0</v>
      </c>
      <c r="CU92" s="209">
        <v>13729.31</v>
      </c>
      <c r="CV92" s="178">
        <f t="shared" si="181"/>
        <v>9816.35</v>
      </c>
      <c r="CW92" s="210">
        <v>1890</v>
      </c>
      <c r="CX92" s="181" t="s">
        <v>276</v>
      </c>
      <c r="CY92" s="64">
        <f t="shared" si="182"/>
        <v>23545.66</v>
      </c>
      <c r="CZ92" s="209">
        <v>0</v>
      </c>
      <c r="DA92" s="209">
        <v>3885</v>
      </c>
      <c r="DB92" s="209">
        <v>0</v>
      </c>
      <c r="DC92" s="209">
        <v>0</v>
      </c>
      <c r="DD92" s="209">
        <v>0</v>
      </c>
      <c r="DE92" s="209">
        <v>0</v>
      </c>
      <c r="DF92" s="209">
        <v>0</v>
      </c>
      <c r="DG92" s="209">
        <v>0</v>
      </c>
      <c r="DH92" s="209">
        <v>0</v>
      </c>
      <c r="DI92" s="209">
        <v>0</v>
      </c>
      <c r="DJ92" s="211">
        <f t="shared" si="215"/>
        <v>3885</v>
      </c>
      <c r="DK92" s="65"/>
      <c r="DL92" s="65"/>
      <c r="DM92" s="65">
        <f t="shared" si="259"/>
        <v>149.25678747120591</v>
      </c>
      <c r="DN92" s="65">
        <f t="shared" si="260"/>
        <v>279.23938029468906</v>
      </c>
      <c r="DO92" s="65"/>
      <c r="DP92" s="65">
        <v>18.5</v>
      </c>
      <c r="DQ92" s="65"/>
      <c r="DR92" s="65">
        <v>5</v>
      </c>
      <c r="DS92" s="65">
        <f t="shared" si="216"/>
        <v>428.469696969697</v>
      </c>
      <c r="DT92" s="65"/>
      <c r="DU92" s="64">
        <f t="shared" si="229"/>
        <v>880.46586473559194</v>
      </c>
      <c r="DV92" s="66">
        <f t="shared" si="307"/>
        <v>596.35070707070713</v>
      </c>
      <c r="DW92" s="66"/>
      <c r="DX92" s="66">
        <f t="shared" si="261"/>
        <v>178.90521212121214</v>
      </c>
      <c r="DY92" s="67">
        <f t="shared" si="230"/>
        <v>775.25591919191925</v>
      </c>
      <c r="DZ92" s="67">
        <f t="shared" si="231"/>
        <v>1655.7217839275113</v>
      </c>
      <c r="EA92" s="68">
        <f t="shared" si="183"/>
        <v>2229.2782160724887</v>
      </c>
      <c r="EB92" s="209">
        <v>0</v>
      </c>
      <c r="EC92" s="209">
        <v>23421.18</v>
      </c>
      <c r="ED92" s="209">
        <v>0</v>
      </c>
      <c r="EE92" s="209">
        <v>0</v>
      </c>
      <c r="EF92" s="209">
        <v>0</v>
      </c>
      <c r="EG92" s="209">
        <v>0</v>
      </c>
      <c r="EH92" s="209">
        <v>0</v>
      </c>
      <c r="EI92" s="209">
        <v>0</v>
      </c>
      <c r="EJ92" s="209">
        <v>0</v>
      </c>
      <c r="EK92" s="209">
        <v>0</v>
      </c>
      <c r="EL92" s="209">
        <v>13629.35</v>
      </c>
      <c r="EM92" s="178">
        <f t="shared" si="184"/>
        <v>9791.83</v>
      </c>
      <c r="EN92" s="210">
        <v>1771</v>
      </c>
      <c r="EO92" s="181" t="s">
        <v>276</v>
      </c>
      <c r="EP92" s="212">
        <f t="shared" si="262"/>
        <v>23421.18</v>
      </c>
      <c r="EQ92" s="209">
        <v>0</v>
      </c>
      <c r="ER92" s="209">
        <v>3885</v>
      </c>
      <c r="ES92" s="209">
        <v>0</v>
      </c>
      <c r="ET92" s="209">
        <v>0</v>
      </c>
      <c r="EU92" s="209">
        <v>0</v>
      </c>
      <c r="EV92" s="209">
        <v>0</v>
      </c>
      <c r="EW92" s="209">
        <v>0</v>
      </c>
      <c r="EX92" s="209">
        <v>0</v>
      </c>
      <c r="EY92" s="209">
        <v>0</v>
      </c>
      <c r="EZ92" s="209">
        <v>0</v>
      </c>
      <c r="FA92" s="64">
        <f t="shared" si="185"/>
        <v>3885</v>
      </c>
      <c r="FB92" s="65"/>
      <c r="FC92" s="65"/>
      <c r="FD92" s="65">
        <f t="shared" si="263"/>
        <v>152.13149811367703</v>
      </c>
      <c r="FE92" s="65">
        <f t="shared" si="264"/>
        <v>254.35495173328866</v>
      </c>
      <c r="FF92" s="65"/>
      <c r="FG92" s="65">
        <v>18.5</v>
      </c>
      <c r="FH92" s="65">
        <f t="shared" si="265"/>
        <v>140.93333333333334</v>
      </c>
      <c r="FI92" s="65">
        <v>5</v>
      </c>
      <c r="FJ92" s="65">
        <f t="shared" si="308"/>
        <v>424.68019607843132</v>
      </c>
      <c r="FK92" s="65"/>
      <c r="FL92" s="64">
        <f t="shared" si="232"/>
        <v>995.59997925873029</v>
      </c>
      <c r="FM92" s="66">
        <f t="shared" si="309"/>
        <v>664.41901960784321</v>
      </c>
      <c r="FN92" s="66"/>
      <c r="FO92" s="66">
        <f t="shared" si="266"/>
        <v>199.32570588235296</v>
      </c>
      <c r="FP92" s="67">
        <f t="shared" si="325"/>
        <v>863.74472549019617</v>
      </c>
      <c r="FQ92" s="67">
        <f t="shared" si="187"/>
        <v>1859.3447047489265</v>
      </c>
      <c r="FR92" s="68">
        <f t="shared" si="188"/>
        <v>2025.6552952510735</v>
      </c>
      <c r="FS92" s="209">
        <v>0</v>
      </c>
      <c r="FT92" s="209">
        <v>27024.99</v>
      </c>
      <c r="FU92" s="209">
        <v>0</v>
      </c>
      <c r="FV92" s="209">
        <v>0</v>
      </c>
      <c r="FW92" s="209">
        <v>0</v>
      </c>
      <c r="FX92" s="209">
        <v>0</v>
      </c>
      <c r="FY92" s="209">
        <v>0</v>
      </c>
      <c r="FZ92" s="209">
        <v>0</v>
      </c>
      <c r="GA92" s="209">
        <v>0</v>
      </c>
      <c r="GB92" s="209">
        <v>0</v>
      </c>
      <c r="GC92" s="209">
        <v>15688.93</v>
      </c>
      <c r="GD92" s="178">
        <f t="shared" si="189"/>
        <v>11336.060000000001</v>
      </c>
      <c r="GE92" s="210">
        <v>2009</v>
      </c>
      <c r="GF92" s="181" t="s">
        <v>276</v>
      </c>
      <c r="GG92" s="64">
        <f t="shared" si="190"/>
        <v>27024.99</v>
      </c>
      <c r="GH92" s="209">
        <v>0</v>
      </c>
      <c r="GI92" s="209">
        <v>3885</v>
      </c>
      <c r="GJ92" s="209">
        <v>0</v>
      </c>
      <c r="GK92" s="209">
        <v>0</v>
      </c>
      <c r="GL92" s="209">
        <v>0</v>
      </c>
      <c r="GM92" s="209">
        <v>0</v>
      </c>
      <c r="GN92" s="209">
        <v>0</v>
      </c>
      <c r="GO92" s="209">
        <v>0</v>
      </c>
      <c r="GP92" s="209">
        <v>0</v>
      </c>
      <c r="GQ92" s="209">
        <v>0</v>
      </c>
      <c r="GR92" s="211">
        <f t="shared" si="267"/>
        <v>3885</v>
      </c>
      <c r="GS92" s="65"/>
      <c r="GT92" s="65"/>
      <c r="GU92" s="65">
        <f t="shared" si="268"/>
        <v>173.85287088230541</v>
      </c>
      <c r="GV92" s="65">
        <f t="shared" si="269"/>
        <v>334.09756275363605</v>
      </c>
      <c r="GW92" s="65"/>
      <c r="GX92" s="65">
        <v>18.5</v>
      </c>
      <c r="GY92" s="65">
        <f t="shared" si="270"/>
        <v>184.90588235294118</v>
      </c>
      <c r="GZ92" s="65">
        <v>5</v>
      </c>
      <c r="HA92" s="65">
        <f t="shared" si="310"/>
        <v>358.47794117647061</v>
      </c>
      <c r="HB92" s="65"/>
      <c r="HC92" s="64">
        <f t="shared" si="191"/>
        <v>1074.8342571653532</v>
      </c>
      <c r="HD92" s="66">
        <f t="shared" si="311"/>
        <v>866.92019607843133</v>
      </c>
      <c r="HE92" s="66"/>
      <c r="HF92" s="66">
        <f t="shared" si="271"/>
        <v>260.07605882352937</v>
      </c>
      <c r="HG92" s="67">
        <f t="shared" si="233"/>
        <v>1126.9962549019606</v>
      </c>
      <c r="HH92" s="67">
        <f t="shared" si="234"/>
        <v>2201.830512067314</v>
      </c>
      <c r="HI92" s="68">
        <f t="shared" si="192"/>
        <v>1683.169487932686</v>
      </c>
      <c r="HJ92" s="205">
        <v>0</v>
      </c>
      <c r="HK92" s="205">
        <v>27748.12</v>
      </c>
      <c r="HL92" s="205">
        <v>0</v>
      </c>
      <c r="HM92" s="205">
        <v>0</v>
      </c>
      <c r="HN92" s="205">
        <v>0</v>
      </c>
      <c r="HO92" s="205">
        <v>0</v>
      </c>
      <c r="HP92" s="205">
        <v>0</v>
      </c>
      <c r="HQ92" s="205">
        <v>0</v>
      </c>
      <c r="HR92" s="205">
        <v>0</v>
      </c>
      <c r="HS92" s="205">
        <v>0</v>
      </c>
      <c r="HT92" s="205">
        <v>16480.93</v>
      </c>
      <c r="HU92" s="178">
        <f t="shared" si="193"/>
        <v>11267.189999999999</v>
      </c>
      <c r="HV92" s="206">
        <v>2012</v>
      </c>
      <c r="HW92" s="181" t="s">
        <v>276</v>
      </c>
      <c r="HX92" s="64">
        <f t="shared" si="194"/>
        <v>27748.12</v>
      </c>
      <c r="HY92" s="205">
        <v>0</v>
      </c>
      <c r="HZ92" s="205">
        <v>3885</v>
      </c>
      <c r="IA92" s="205">
        <v>0</v>
      </c>
      <c r="IB92" s="205">
        <v>0</v>
      </c>
      <c r="IC92" s="205">
        <v>0</v>
      </c>
      <c r="ID92" s="205">
        <v>0</v>
      </c>
      <c r="IE92" s="205">
        <v>750</v>
      </c>
      <c r="IF92" s="205">
        <v>0</v>
      </c>
      <c r="IG92" s="205">
        <v>0</v>
      </c>
      <c r="IH92" s="205">
        <v>0</v>
      </c>
      <c r="II92" s="214">
        <v>3885</v>
      </c>
      <c r="IJ92" s="65"/>
      <c r="IK92" s="65"/>
      <c r="IL92" s="65">
        <f t="shared" si="272"/>
        <v>182.56679062695849</v>
      </c>
      <c r="IM92" s="65">
        <f t="shared" si="273"/>
        <v>341.48282752697469</v>
      </c>
      <c r="IN92" s="65"/>
      <c r="IO92" s="65">
        <v>18.5</v>
      </c>
      <c r="IP92" s="65">
        <f t="shared" si="274"/>
        <v>232.05714285714285</v>
      </c>
      <c r="IQ92" s="65">
        <v>5</v>
      </c>
      <c r="IR92" s="65">
        <f t="shared" si="312"/>
        <v>445.62857142857143</v>
      </c>
      <c r="IS92" s="65"/>
      <c r="IT92" s="64">
        <f t="shared" si="195"/>
        <v>1225.2353324396474</v>
      </c>
      <c r="IU92" s="66">
        <f t="shared" si="313"/>
        <v>538.79476190476191</v>
      </c>
      <c r="IV92" s="66"/>
      <c r="IW92" s="66">
        <f t="shared" si="275"/>
        <v>161.63842857142856</v>
      </c>
      <c r="IX92" s="67">
        <f t="shared" si="196"/>
        <v>700.43319047619048</v>
      </c>
      <c r="IY92" s="67">
        <f t="shared" si="235"/>
        <v>1925.6685229158379</v>
      </c>
      <c r="IZ92" s="68">
        <f t="shared" si="197"/>
        <v>1959.3314770841621</v>
      </c>
      <c r="JA92" s="209">
        <v>0</v>
      </c>
      <c r="JB92" s="209">
        <v>31770.880000000001</v>
      </c>
      <c r="JC92" s="209">
        <v>0</v>
      </c>
      <c r="JD92" s="209">
        <v>0</v>
      </c>
      <c r="JE92" s="209">
        <v>0</v>
      </c>
      <c r="JF92" s="209">
        <v>0</v>
      </c>
      <c r="JG92" s="209">
        <v>0</v>
      </c>
      <c r="JH92" s="209">
        <v>0</v>
      </c>
      <c r="JI92" s="209">
        <v>0</v>
      </c>
      <c r="JJ92" s="209">
        <v>0</v>
      </c>
      <c r="JK92" s="209">
        <v>19063.88</v>
      </c>
      <c r="JL92" s="178">
        <f t="shared" si="198"/>
        <v>12707</v>
      </c>
      <c r="JM92" s="210">
        <v>2123</v>
      </c>
      <c r="JN92" s="181" t="s">
        <v>276</v>
      </c>
      <c r="JO92" s="64">
        <f t="shared" si="199"/>
        <v>31770.880000000001</v>
      </c>
      <c r="JP92" s="209">
        <v>0</v>
      </c>
      <c r="JQ92" s="209">
        <v>3885</v>
      </c>
      <c r="JR92" s="209">
        <v>0</v>
      </c>
      <c r="JS92" s="209">
        <v>0</v>
      </c>
      <c r="JT92" s="209">
        <v>0</v>
      </c>
      <c r="JU92" s="209">
        <v>0</v>
      </c>
      <c r="JV92" s="209">
        <v>0</v>
      </c>
      <c r="JW92" s="209">
        <v>0</v>
      </c>
      <c r="JX92" s="209">
        <v>0</v>
      </c>
      <c r="JY92" s="209">
        <v>0</v>
      </c>
      <c r="JZ92" s="211">
        <v>3885</v>
      </c>
      <c r="KA92" s="65"/>
      <c r="KB92" s="65"/>
      <c r="KC92" s="65">
        <f t="shared" si="276"/>
        <v>384.53157009251316</v>
      </c>
      <c r="KD92" s="65">
        <f t="shared" si="277"/>
        <v>427.86462616954395</v>
      </c>
      <c r="KE92" s="65"/>
      <c r="KF92" s="65">
        <v>18.5</v>
      </c>
      <c r="KG92" s="65"/>
      <c r="KH92" s="65">
        <v>5</v>
      </c>
      <c r="KI92" s="65">
        <f t="shared" si="314"/>
        <v>543.39953271028037</v>
      </c>
      <c r="KJ92" s="65"/>
      <c r="KK92" s="64">
        <f t="shared" si="200"/>
        <v>1379.2957289723377</v>
      </c>
      <c r="KL92" s="66">
        <f t="shared" si="315"/>
        <v>497.32093457943921</v>
      </c>
      <c r="KM92" s="66"/>
      <c r="KN92" s="66">
        <f t="shared" si="278"/>
        <v>149.19628037383177</v>
      </c>
      <c r="KO92" s="67">
        <f t="shared" si="236"/>
        <v>646.51721495327092</v>
      </c>
      <c r="KP92" s="67">
        <f t="shared" si="237"/>
        <v>2025.8129439256086</v>
      </c>
      <c r="KQ92" s="68">
        <f t="shared" si="201"/>
        <v>1859.1870560743914</v>
      </c>
      <c r="KR92" s="209">
        <v>0</v>
      </c>
      <c r="KS92" s="209">
        <v>35638.959999999999</v>
      </c>
      <c r="KT92" s="209">
        <v>0</v>
      </c>
      <c r="KU92" s="209">
        <v>0</v>
      </c>
      <c r="KV92" s="209">
        <v>0</v>
      </c>
      <c r="KW92" s="209">
        <v>0</v>
      </c>
      <c r="KX92" s="209">
        <v>0</v>
      </c>
      <c r="KY92" s="209">
        <v>0</v>
      </c>
      <c r="KZ92" s="209">
        <v>0</v>
      </c>
      <c r="LA92" s="209">
        <v>0</v>
      </c>
      <c r="LB92" s="209">
        <v>21690.11</v>
      </c>
      <c r="LC92" s="178">
        <f t="shared" si="202"/>
        <v>13948.849999999999</v>
      </c>
      <c r="LD92" s="210">
        <v>2220</v>
      </c>
      <c r="LE92" s="181" t="s">
        <v>276</v>
      </c>
      <c r="LF92" s="64">
        <f t="shared" si="203"/>
        <v>35638.959999999999</v>
      </c>
      <c r="LG92" s="209">
        <v>0</v>
      </c>
      <c r="LH92" s="209">
        <v>3885</v>
      </c>
      <c r="LI92" s="209">
        <v>0</v>
      </c>
      <c r="LJ92" s="209">
        <v>0</v>
      </c>
      <c r="LK92" s="209">
        <v>0</v>
      </c>
      <c r="LL92" s="209">
        <v>0</v>
      </c>
      <c r="LM92" s="209">
        <v>0</v>
      </c>
      <c r="LN92" s="209">
        <v>0</v>
      </c>
      <c r="LO92" s="209">
        <v>0</v>
      </c>
      <c r="LP92" s="209">
        <v>0</v>
      </c>
      <c r="LQ92" s="211">
        <f t="shared" si="279"/>
        <v>3885</v>
      </c>
      <c r="LR92" s="65"/>
      <c r="LS92" s="65"/>
      <c r="LT92" s="65">
        <f t="shared" si="280"/>
        <v>221.13344549133856</v>
      </c>
      <c r="LU92" s="65">
        <f t="shared" si="281"/>
        <v>415.28713512012661</v>
      </c>
      <c r="LV92" s="65"/>
      <c r="LW92" s="65">
        <v>18.5</v>
      </c>
      <c r="LX92" s="65"/>
      <c r="LY92" s="65">
        <v>5</v>
      </c>
      <c r="LZ92" s="65">
        <f t="shared" si="316"/>
        <v>508.03738317757012</v>
      </c>
      <c r="MA92" s="65"/>
      <c r="MB92" s="64">
        <f t="shared" si="238"/>
        <v>1167.9579637890354</v>
      </c>
      <c r="MC92" s="66">
        <f t="shared" si="317"/>
        <v>593.54906542056074</v>
      </c>
      <c r="MD92" s="66"/>
      <c r="ME92" s="66">
        <f t="shared" si="282"/>
        <v>178.06471962616823</v>
      </c>
      <c r="MF92" s="67">
        <f t="shared" si="239"/>
        <v>771.61378504672894</v>
      </c>
      <c r="MG92" s="67">
        <f t="shared" si="240"/>
        <v>1939.5717488357643</v>
      </c>
      <c r="MH92" s="68">
        <f t="shared" si="241"/>
        <v>1945.4282511642357</v>
      </c>
      <c r="MI92" s="209">
        <v>0</v>
      </c>
      <c r="MJ92" s="209">
        <v>23180.9</v>
      </c>
      <c r="MK92" s="209">
        <v>0</v>
      </c>
      <c r="ML92" s="209">
        <v>0</v>
      </c>
      <c r="MM92" s="209">
        <v>0</v>
      </c>
      <c r="MN92" s="209">
        <v>0</v>
      </c>
      <c r="MO92" s="209">
        <v>0</v>
      </c>
      <c r="MP92" s="209">
        <v>0</v>
      </c>
      <c r="MQ92" s="209">
        <v>0</v>
      </c>
      <c r="MR92" s="209">
        <v>0</v>
      </c>
      <c r="MS92" s="209">
        <v>13036.69</v>
      </c>
      <c r="MT92" s="178">
        <f t="shared" si="217"/>
        <v>10144.210000000001</v>
      </c>
      <c r="MU92" s="210">
        <v>1784</v>
      </c>
      <c r="MV92" s="181" t="s">
        <v>276</v>
      </c>
      <c r="MW92" s="64">
        <f t="shared" si="204"/>
        <v>23180.9</v>
      </c>
      <c r="MX92" s="209">
        <v>0</v>
      </c>
      <c r="MY92" s="209">
        <v>3885</v>
      </c>
      <c r="MZ92" s="209">
        <v>0</v>
      </c>
      <c r="NA92" s="209">
        <v>0</v>
      </c>
      <c r="NB92" s="209">
        <v>0</v>
      </c>
      <c r="NC92" s="209">
        <v>0</v>
      </c>
      <c r="ND92" s="209">
        <v>0</v>
      </c>
      <c r="NE92" s="209">
        <v>0</v>
      </c>
      <c r="NF92" s="209">
        <v>0</v>
      </c>
      <c r="NG92" s="209">
        <v>0</v>
      </c>
      <c r="NH92" s="211">
        <f t="shared" si="283"/>
        <v>3885</v>
      </c>
      <c r="NI92" s="65"/>
      <c r="NJ92" s="65"/>
      <c r="NK92" s="65">
        <f t="shared" si="284"/>
        <v>0</v>
      </c>
      <c r="NL92" s="65">
        <f t="shared" si="285"/>
        <v>245.01368326903196</v>
      </c>
      <c r="NM92" s="65"/>
      <c r="NN92" s="65">
        <v>18.5</v>
      </c>
      <c r="NO92" s="65"/>
      <c r="NP92" s="65">
        <v>5</v>
      </c>
      <c r="NQ92" s="65">
        <f t="shared" si="318"/>
        <v>469.67889908256882</v>
      </c>
      <c r="NR92" s="65"/>
      <c r="NS92" s="64">
        <f t="shared" si="205"/>
        <v>738.19258235160078</v>
      </c>
      <c r="NT92" s="66">
        <f t="shared" si="286"/>
        <v>723.04816513761466</v>
      </c>
      <c r="NU92" s="66"/>
      <c r="NV92" s="66">
        <f t="shared" si="287"/>
        <v>216.9144495412844</v>
      </c>
      <c r="NW92" s="67">
        <f t="shared" si="242"/>
        <v>939.96261467889906</v>
      </c>
      <c r="NX92" s="67">
        <f t="shared" si="243"/>
        <v>1678.1551970304999</v>
      </c>
      <c r="NY92" s="68">
        <f t="shared" si="206"/>
        <v>2206.8448029695001</v>
      </c>
      <c r="NZ92" s="209">
        <v>0</v>
      </c>
      <c r="OA92" s="209">
        <v>25598.73</v>
      </c>
      <c r="OB92" s="209">
        <v>0</v>
      </c>
      <c r="OC92" s="209">
        <v>0</v>
      </c>
      <c r="OD92" s="209">
        <v>0</v>
      </c>
      <c r="OE92" s="209">
        <v>0</v>
      </c>
      <c r="OF92" s="209">
        <v>0</v>
      </c>
      <c r="OG92" s="209">
        <v>0</v>
      </c>
      <c r="OH92" s="209">
        <v>0</v>
      </c>
      <c r="OI92" s="209">
        <v>0</v>
      </c>
      <c r="OJ92" s="209">
        <v>14368.8</v>
      </c>
      <c r="OK92" s="178">
        <f t="shared" si="288"/>
        <v>11229.93</v>
      </c>
      <c r="OL92" s="210">
        <v>1807</v>
      </c>
      <c r="OM92" s="181" t="s">
        <v>276</v>
      </c>
      <c r="ON92" s="64">
        <f t="shared" si="207"/>
        <v>25598.73</v>
      </c>
      <c r="OO92" s="209">
        <v>0</v>
      </c>
      <c r="OP92" s="209">
        <v>3885</v>
      </c>
      <c r="OQ92" s="209">
        <v>0</v>
      </c>
      <c r="OR92" s="209">
        <v>0</v>
      </c>
      <c r="OS92" s="209">
        <v>0</v>
      </c>
      <c r="OT92" s="209">
        <v>0</v>
      </c>
      <c r="OU92" s="209">
        <v>0</v>
      </c>
      <c r="OV92" s="209">
        <v>0</v>
      </c>
      <c r="OW92" s="209">
        <v>0</v>
      </c>
      <c r="OX92" s="209">
        <v>0</v>
      </c>
      <c r="OY92" s="211">
        <v>3885</v>
      </c>
      <c r="OZ92" s="65"/>
      <c r="PA92" s="65"/>
      <c r="PB92" s="65">
        <f t="shared" si="289"/>
        <v>310.70030993849821</v>
      </c>
      <c r="PC92" s="65">
        <f t="shared" si="290"/>
        <v>329.2728177899977</v>
      </c>
      <c r="PD92" s="65"/>
      <c r="PE92" s="65">
        <v>18.5</v>
      </c>
      <c r="PF92" s="65">
        <f t="shared" si="291"/>
        <v>32.880000000000003</v>
      </c>
      <c r="PG92" s="65">
        <v>5</v>
      </c>
      <c r="PH92" s="65">
        <f t="shared" si="319"/>
        <v>495.2049090909091</v>
      </c>
      <c r="PI92" s="65"/>
      <c r="PJ92" s="64">
        <f t="shared" si="244"/>
        <v>1191.5580368194051</v>
      </c>
      <c r="PK92" s="66">
        <f t="shared" si="320"/>
        <v>643.25572727272731</v>
      </c>
      <c r="PL92" s="66"/>
      <c r="PM92" s="66">
        <f t="shared" si="292"/>
        <v>192.9767181818182</v>
      </c>
      <c r="PN92" s="67">
        <f t="shared" si="245"/>
        <v>836.23244545454554</v>
      </c>
      <c r="PO92" s="67">
        <f t="shared" si="246"/>
        <v>2027.7904822739506</v>
      </c>
      <c r="PP92" s="68">
        <f t="shared" si="247"/>
        <v>1857.2095177260494</v>
      </c>
      <c r="PQ92" s="209">
        <v>0</v>
      </c>
      <c r="PR92" s="209">
        <v>22745.47</v>
      </c>
      <c r="PS92" s="209">
        <v>0</v>
      </c>
      <c r="PT92" s="209">
        <v>0</v>
      </c>
      <c r="PU92" s="209">
        <v>0</v>
      </c>
      <c r="PV92" s="209">
        <v>0</v>
      </c>
      <c r="PW92" s="209">
        <v>0</v>
      </c>
      <c r="PX92" s="209">
        <v>0</v>
      </c>
      <c r="PY92" s="209">
        <v>0</v>
      </c>
      <c r="PZ92" s="209">
        <v>0</v>
      </c>
      <c r="QA92" s="209">
        <v>13662.26</v>
      </c>
      <c r="QB92" s="178">
        <f t="shared" si="208"/>
        <v>9083.2100000000009</v>
      </c>
      <c r="QC92" s="210">
        <v>1607</v>
      </c>
      <c r="QD92" s="181" t="s">
        <v>276</v>
      </c>
      <c r="QE92" s="64">
        <f t="shared" si="209"/>
        <v>22745.47</v>
      </c>
      <c r="QF92" s="209">
        <v>0</v>
      </c>
      <c r="QG92" s="209">
        <v>3885</v>
      </c>
      <c r="QH92" s="209">
        <v>0</v>
      </c>
      <c r="QI92" s="209">
        <v>0</v>
      </c>
      <c r="QJ92" s="209">
        <v>0</v>
      </c>
      <c r="QK92" s="209">
        <v>0</v>
      </c>
      <c r="QL92" s="209">
        <v>0</v>
      </c>
      <c r="QM92" s="209">
        <v>0</v>
      </c>
      <c r="QN92" s="209">
        <v>0</v>
      </c>
      <c r="QO92" s="209">
        <v>0</v>
      </c>
      <c r="QP92" s="211">
        <f t="shared" si="293"/>
        <v>3885</v>
      </c>
      <c r="QQ92" s="65"/>
      <c r="QR92" s="65"/>
      <c r="QS92" s="65">
        <f t="shared" si="294"/>
        <v>160.59994716999998</v>
      </c>
      <c r="QT92" s="65">
        <f t="shared" si="295"/>
        <v>165.74537411722889</v>
      </c>
      <c r="QU92" s="65"/>
      <c r="QV92" s="65">
        <v>18.5</v>
      </c>
      <c r="QW92" s="65">
        <f t="shared" si="296"/>
        <v>18.861818181818183</v>
      </c>
      <c r="QX92" s="65">
        <v>5</v>
      </c>
      <c r="QY92" s="65">
        <f t="shared" si="321"/>
        <v>428.14772727272725</v>
      </c>
      <c r="QZ92" s="65"/>
      <c r="RA92" s="64">
        <f t="shared" si="210"/>
        <v>796.85486674177434</v>
      </c>
      <c r="RB92" s="66">
        <f t="shared" si="297"/>
        <v>619.2640909090909</v>
      </c>
      <c r="RC92" s="66"/>
      <c r="RD92" s="66">
        <f t="shared" si="298"/>
        <v>185.77922727272727</v>
      </c>
      <c r="RE92" s="67">
        <f t="shared" si="248"/>
        <v>805.04331818181822</v>
      </c>
      <c r="RF92" s="67">
        <f t="shared" si="249"/>
        <v>1601.8981849235925</v>
      </c>
      <c r="RG92" s="68">
        <f t="shared" si="250"/>
        <v>2283.1018150764075</v>
      </c>
      <c r="RH92" s="205">
        <v>0</v>
      </c>
      <c r="RI92" s="205">
        <v>22853.39</v>
      </c>
      <c r="RJ92" s="205">
        <v>0</v>
      </c>
      <c r="RK92" s="205">
        <v>0</v>
      </c>
      <c r="RL92" s="205">
        <v>0</v>
      </c>
      <c r="RM92" s="205">
        <v>0</v>
      </c>
      <c r="RN92" s="205">
        <v>0</v>
      </c>
      <c r="RO92" s="205">
        <v>0</v>
      </c>
      <c r="RP92" s="205">
        <v>0</v>
      </c>
      <c r="RQ92" s="205">
        <v>0</v>
      </c>
      <c r="RR92" s="205">
        <v>13937.15</v>
      </c>
      <c r="RS92" s="178">
        <f t="shared" si="211"/>
        <v>8916.24</v>
      </c>
      <c r="RT92" s="206">
        <v>1606</v>
      </c>
      <c r="RU92" s="181" t="s">
        <v>276</v>
      </c>
      <c r="RV92" s="64">
        <f t="shared" si="212"/>
        <v>22853.39</v>
      </c>
      <c r="RW92" s="209">
        <v>0</v>
      </c>
      <c r="RX92" s="209">
        <v>3885</v>
      </c>
      <c r="RY92" s="209">
        <v>0</v>
      </c>
      <c r="RZ92" s="209">
        <v>0</v>
      </c>
      <c r="SA92" s="209">
        <v>0</v>
      </c>
      <c r="SB92" s="209">
        <v>0</v>
      </c>
      <c r="SC92" s="209">
        <v>0</v>
      </c>
      <c r="SD92" s="209">
        <v>0</v>
      </c>
      <c r="SE92" s="209">
        <v>0</v>
      </c>
      <c r="SF92" s="209">
        <v>0</v>
      </c>
      <c r="SG92" s="211">
        <v>3885</v>
      </c>
      <c r="SH92" s="65"/>
      <c r="SI92" s="65"/>
      <c r="SJ92" s="65">
        <f t="shared" si="299"/>
        <v>136.95906361232537</v>
      </c>
      <c r="SK92" s="65">
        <f t="shared" si="300"/>
        <v>192.19196155348055</v>
      </c>
      <c r="SL92" s="65"/>
      <c r="SM92" s="65">
        <v>18.5</v>
      </c>
      <c r="SN92" s="65">
        <f t="shared" si="301"/>
        <v>495.92920353982299</v>
      </c>
      <c r="SO92" s="65">
        <v>5</v>
      </c>
      <c r="SP92" s="65">
        <f t="shared" si="322"/>
        <v>428.52876106194691</v>
      </c>
      <c r="SQ92" s="65"/>
      <c r="SR92" s="64">
        <f t="shared" si="326"/>
        <v>1277.1089897675758</v>
      </c>
      <c r="SS92" s="66">
        <f t="shared" si="323"/>
        <v>596.28469026548669</v>
      </c>
      <c r="ST92" s="66"/>
      <c r="SU92" s="66">
        <f t="shared" si="302"/>
        <v>178.885407079646</v>
      </c>
      <c r="SV92" s="67">
        <f t="shared" si="327"/>
        <v>775.17009734513272</v>
      </c>
      <c r="SW92" s="67">
        <f t="shared" si="251"/>
        <v>2052.2790871127086</v>
      </c>
      <c r="SX92" s="68">
        <f t="shared" si="252"/>
        <v>1832.7209128872914</v>
      </c>
      <c r="SY92" s="64">
        <f t="shared" si="303"/>
        <v>305756.44000000006</v>
      </c>
      <c r="SZ92" s="211">
        <f t="shared" si="304"/>
        <v>46620</v>
      </c>
      <c r="TA92" s="67">
        <f t="shared" si="305"/>
        <v>22290.552456375597</v>
      </c>
      <c r="TB92" s="68">
        <f t="shared" si="306"/>
        <v>24329.447543624403</v>
      </c>
      <c r="TC92" s="264"/>
      <c r="TD92" s="265"/>
      <c r="TE92" s="265"/>
    </row>
    <row r="93" spans="1:525">
      <c r="A93" s="173" t="s">
        <v>52</v>
      </c>
      <c r="B93" s="175" t="s">
        <v>231</v>
      </c>
      <c r="C93" s="181" t="s">
        <v>277</v>
      </c>
      <c r="D93" s="176">
        <v>13156.04</v>
      </c>
      <c r="E93" s="176">
        <v>8411.68</v>
      </c>
      <c r="F93" s="176">
        <v>0</v>
      </c>
      <c r="G93" s="176">
        <v>50</v>
      </c>
      <c r="H93" s="176">
        <v>0</v>
      </c>
      <c r="I93" s="176">
        <v>990.45</v>
      </c>
      <c r="J93" s="176">
        <v>0</v>
      </c>
      <c r="K93" s="176">
        <v>0</v>
      </c>
      <c r="L93" s="176">
        <v>0</v>
      </c>
      <c r="M93" s="176">
        <v>0</v>
      </c>
      <c r="N93" s="178">
        <v>14969.24</v>
      </c>
      <c r="O93" s="178">
        <f t="shared" si="332"/>
        <v>7638.9300000000021</v>
      </c>
      <c r="P93" s="181">
        <v>950</v>
      </c>
      <c r="Q93" s="64">
        <f t="shared" si="328"/>
        <v>22608.170000000002</v>
      </c>
      <c r="R93" s="178">
        <v>1095.0999999999999</v>
      </c>
      <c r="S93" s="178">
        <v>615.29999999999995</v>
      </c>
      <c r="T93" s="178">
        <v>0</v>
      </c>
      <c r="U93" s="178">
        <v>2.1</v>
      </c>
      <c r="V93" s="178">
        <v>0</v>
      </c>
      <c r="W93" s="178">
        <v>64.33</v>
      </c>
      <c r="X93" s="178">
        <v>0</v>
      </c>
      <c r="Y93" s="178">
        <v>0</v>
      </c>
      <c r="Z93" s="178">
        <v>0</v>
      </c>
      <c r="AA93" s="178">
        <v>0</v>
      </c>
      <c r="AB93" s="64">
        <f t="shared" si="329"/>
        <v>1776.8299999999997</v>
      </c>
      <c r="AC93" s="220"/>
      <c r="AD93" s="65"/>
      <c r="AE93" s="65">
        <f t="shared" si="253"/>
        <v>162.75752176284479</v>
      </c>
      <c r="AF93" s="65">
        <f t="shared" si="221"/>
        <v>204.82885663131535</v>
      </c>
      <c r="AG93" s="65"/>
      <c r="AH93" s="65">
        <v>18.5</v>
      </c>
      <c r="AI93" s="65"/>
      <c r="AJ93" s="65">
        <v>5</v>
      </c>
      <c r="AK93" s="65">
        <f t="shared" si="178"/>
        <v>411.38684210526316</v>
      </c>
      <c r="AL93" s="65"/>
      <c r="AM93" s="64">
        <f t="shared" si="222"/>
        <v>802.47322049942329</v>
      </c>
      <c r="AN93" s="66">
        <f t="shared" si="179"/>
        <v>645.10084210526315</v>
      </c>
      <c r="AO93" s="66">
        <v>46.73</v>
      </c>
      <c r="AP93" s="66">
        <f t="shared" si="254"/>
        <v>207.54925263157895</v>
      </c>
      <c r="AQ93" s="67">
        <f t="shared" si="223"/>
        <v>899.38009473684212</v>
      </c>
      <c r="AR93" s="67">
        <f t="shared" si="224"/>
        <v>1701.8533152362654</v>
      </c>
      <c r="AS93" s="68">
        <f t="shared" si="225"/>
        <v>74.976684763734283</v>
      </c>
      <c r="AT93" s="205">
        <v>14449.16</v>
      </c>
      <c r="AU93" s="205">
        <v>6951.08</v>
      </c>
      <c r="AV93" s="205">
        <v>0</v>
      </c>
      <c r="AW93" s="205">
        <v>10</v>
      </c>
      <c r="AX93" s="207">
        <v>0</v>
      </c>
      <c r="AY93" s="207">
        <v>1168.6500000000001</v>
      </c>
      <c r="AZ93" s="207">
        <v>0</v>
      </c>
      <c r="BA93" s="207">
        <v>0</v>
      </c>
      <c r="BB93" s="207">
        <v>0</v>
      </c>
      <c r="BC93" s="207">
        <v>0</v>
      </c>
      <c r="BD93" s="209">
        <v>14244.14</v>
      </c>
      <c r="BE93" s="178">
        <f t="shared" si="333"/>
        <v>8334.75</v>
      </c>
      <c r="BF93" s="208">
        <v>958</v>
      </c>
      <c r="BG93" s="181" t="s">
        <v>277</v>
      </c>
      <c r="BH93" s="64">
        <f t="shared" si="330"/>
        <v>22578.89</v>
      </c>
      <c r="BI93" s="205">
        <v>1202.74</v>
      </c>
      <c r="BJ93" s="205">
        <v>508.46</v>
      </c>
      <c r="BK93" s="205">
        <v>0</v>
      </c>
      <c r="BL93" s="205">
        <v>0.42</v>
      </c>
      <c r="BM93" s="205">
        <v>0</v>
      </c>
      <c r="BN93" s="205">
        <v>75.91</v>
      </c>
      <c r="BO93" s="205">
        <v>0</v>
      </c>
      <c r="BP93" s="205">
        <v>0</v>
      </c>
      <c r="BQ93" s="205">
        <v>0</v>
      </c>
      <c r="BR93" s="205">
        <v>0</v>
      </c>
      <c r="BS93" s="64">
        <f t="shared" si="331"/>
        <v>1787.5300000000002</v>
      </c>
      <c r="BT93" s="220"/>
      <c r="BU93" s="65"/>
      <c r="BV93" s="65">
        <f t="shared" si="255"/>
        <v>156.22567123074219</v>
      </c>
      <c r="BW93" s="65">
        <f t="shared" si="256"/>
        <v>188.4983890508297</v>
      </c>
      <c r="BX93" s="65"/>
      <c r="BY93" s="65">
        <v>18.5</v>
      </c>
      <c r="BZ93" s="65"/>
      <c r="CA93" s="65">
        <v>5</v>
      </c>
      <c r="CB93" s="65">
        <f t="shared" si="180"/>
        <v>391.015625</v>
      </c>
      <c r="CC93" s="65"/>
      <c r="CD93" s="64">
        <f t="shared" si="226"/>
        <v>759.23968528157184</v>
      </c>
      <c r="CE93" s="66">
        <f t="shared" si="257"/>
        <v>665.21208333333334</v>
      </c>
      <c r="CF93" s="66"/>
      <c r="CG93" s="66">
        <f t="shared" si="258"/>
        <v>199.563625</v>
      </c>
      <c r="CH93" s="67">
        <f t="shared" si="324"/>
        <v>864.77570833333334</v>
      </c>
      <c r="CI93" s="67">
        <f t="shared" si="227"/>
        <v>1624.0153936149052</v>
      </c>
      <c r="CJ93" s="68">
        <f t="shared" si="228"/>
        <v>163.51460638509502</v>
      </c>
      <c r="CK93" s="209">
        <v>20322.02</v>
      </c>
      <c r="CL93" s="209">
        <v>8810.41</v>
      </c>
      <c r="CM93" s="209">
        <v>0</v>
      </c>
      <c r="CN93" s="209">
        <v>30</v>
      </c>
      <c r="CO93" s="209">
        <v>0</v>
      </c>
      <c r="CP93" s="209">
        <v>1148</v>
      </c>
      <c r="CQ93" s="209">
        <v>0</v>
      </c>
      <c r="CR93" s="209">
        <v>0</v>
      </c>
      <c r="CS93" s="209">
        <v>0</v>
      </c>
      <c r="CT93" s="207">
        <v>0</v>
      </c>
      <c r="CU93" s="209">
        <v>18682.66</v>
      </c>
      <c r="CV93" s="178">
        <f t="shared" si="181"/>
        <v>11627.77</v>
      </c>
      <c r="CW93" s="210">
        <v>1206</v>
      </c>
      <c r="CX93" s="181" t="s">
        <v>277</v>
      </c>
      <c r="CY93" s="64">
        <f t="shared" si="182"/>
        <v>30310.43</v>
      </c>
      <c r="CZ93" s="209">
        <v>1691.6</v>
      </c>
      <c r="DA93" s="209">
        <v>644.46</v>
      </c>
      <c r="DB93" s="209">
        <v>0</v>
      </c>
      <c r="DC93" s="209">
        <v>1.26</v>
      </c>
      <c r="DD93" s="209">
        <v>0</v>
      </c>
      <c r="DE93" s="209">
        <v>74.56</v>
      </c>
      <c r="DF93" s="209">
        <v>0</v>
      </c>
      <c r="DG93" s="209">
        <v>0</v>
      </c>
      <c r="DH93" s="209">
        <v>0</v>
      </c>
      <c r="DI93" s="209">
        <v>0</v>
      </c>
      <c r="DJ93" s="211">
        <f t="shared" si="215"/>
        <v>2411.88</v>
      </c>
      <c r="DK93" s="65"/>
      <c r="DL93" s="65"/>
      <c r="DM93" s="65">
        <f t="shared" si="259"/>
        <v>203.10662466043811</v>
      </c>
      <c r="DN93" s="65">
        <f t="shared" si="260"/>
        <v>330.76767729442986</v>
      </c>
      <c r="DO93" s="65"/>
      <c r="DP93" s="65">
        <v>18.5</v>
      </c>
      <c r="DQ93" s="65"/>
      <c r="DR93" s="65">
        <v>5</v>
      </c>
      <c r="DS93" s="65">
        <f t="shared" si="216"/>
        <v>428.469696969697</v>
      </c>
      <c r="DT93" s="65"/>
      <c r="DU93" s="64">
        <f t="shared" si="229"/>
        <v>985.84399892456497</v>
      </c>
      <c r="DV93" s="66">
        <f t="shared" si="307"/>
        <v>596.35070707070713</v>
      </c>
      <c r="DW93" s="66"/>
      <c r="DX93" s="66">
        <f t="shared" si="261"/>
        <v>178.90521212121214</v>
      </c>
      <c r="DY93" s="67">
        <f t="shared" si="230"/>
        <v>775.25591919191925</v>
      </c>
      <c r="DZ93" s="67">
        <f t="shared" si="231"/>
        <v>1761.0999181164843</v>
      </c>
      <c r="EA93" s="68">
        <f t="shared" si="183"/>
        <v>650.78008188351578</v>
      </c>
      <c r="EB93" s="209">
        <v>15833.62</v>
      </c>
      <c r="EC93" s="209">
        <v>10032.76</v>
      </c>
      <c r="ED93" s="209">
        <v>0</v>
      </c>
      <c r="EE93" s="209">
        <v>150</v>
      </c>
      <c r="EF93" s="209">
        <v>0</v>
      </c>
      <c r="EG93" s="209">
        <v>917.5</v>
      </c>
      <c r="EH93" s="209">
        <v>0</v>
      </c>
      <c r="EI93" s="209">
        <v>0</v>
      </c>
      <c r="EJ93" s="209">
        <v>0</v>
      </c>
      <c r="EK93" s="209">
        <v>0</v>
      </c>
      <c r="EL93" s="209">
        <v>16807.84</v>
      </c>
      <c r="EM93" s="178">
        <f t="shared" si="184"/>
        <v>10126.040000000001</v>
      </c>
      <c r="EN93" s="210">
        <v>1127</v>
      </c>
      <c r="EO93" s="181" t="s">
        <v>277</v>
      </c>
      <c r="EP93" s="212">
        <f t="shared" si="262"/>
        <v>26933.88</v>
      </c>
      <c r="EQ93" s="209">
        <v>1317.98</v>
      </c>
      <c r="ER93" s="209">
        <v>733.88</v>
      </c>
      <c r="ES93" s="209">
        <v>0</v>
      </c>
      <c r="ET93" s="209">
        <v>6.31</v>
      </c>
      <c r="EU93" s="209">
        <v>0</v>
      </c>
      <c r="EV93" s="209">
        <v>59.59</v>
      </c>
      <c r="EW93" s="209">
        <v>0</v>
      </c>
      <c r="EX93" s="209">
        <v>0</v>
      </c>
      <c r="EY93" s="209">
        <v>0</v>
      </c>
      <c r="EZ93" s="209">
        <v>0</v>
      </c>
      <c r="FA93" s="64">
        <f t="shared" si="185"/>
        <v>2117.7600000000002</v>
      </c>
      <c r="FB93" s="220"/>
      <c r="FC93" s="65"/>
      <c r="FD93" s="65">
        <f t="shared" si="263"/>
        <v>187.60996520413556</v>
      </c>
      <c r="FE93" s="65">
        <f t="shared" si="264"/>
        <v>263.03647177793636</v>
      </c>
      <c r="FF93" s="65"/>
      <c r="FG93" s="65">
        <v>18.5</v>
      </c>
      <c r="FH93" s="65">
        <f t="shared" si="265"/>
        <v>140.93333333333334</v>
      </c>
      <c r="FI93" s="65">
        <v>5</v>
      </c>
      <c r="FJ93" s="65">
        <f t="shared" si="308"/>
        <v>424.68019607843132</v>
      </c>
      <c r="FK93" s="65"/>
      <c r="FL93" s="64">
        <f t="shared" si="232"/>
        <v>1039.7599663938367</v>
      </c>
      <c r="FM93" s="66">
        <f t="shared" si="309"/>
        <v>664.41901960784321</v>
      </c>
      <c r="FN93" s="66"/>
      <c r="FO93" s="66">
        <f t="shared" si="266"/>
        <v>199.32570588235296</v>
      </c>
      <c r="FP93" s="67">
        <f t="shared" si="325"/>
        <v>863.74472549019617</v>
      </c>
      <c r="FQ93" s="67">
        <f t="shared" si="187"/>
        <v>1903.504691884033</v>
      </c>
      <c r="FR93" s="68">
        <f t="shared" si="188"/>
        <v>214.25530811596718</v>
      </c>
      <c r="FS93" s="209">
        <v>22568.74</v>
      </c>
      <c r="FT93" s="209">
        <v>12187.87</v>
      </c>
      <c r="FU93" s="209">
        <v>0</v>
      </c>
      <c r="FV93" s="209">
        <v>185</v>
      </c>
      <c r="FW93" s="209">
        <v>0</v>
      </c>
      <c r="FX93" s="209">
        <v>2269.4</v>
      </c>
      <c r="FY93" s="209">
        <v>0</v>
      </c>
      <c r="FZ93" s="209">
        <v>0</v>
      </c>
      <c r="GA93" s="209">
        <v>0</v>
      </c>
      <c r="GB93" s="209">
        <v>0</v>
      </c>
      <c r="GC93" s="209">
        <v>24870.12</v>
      </c>
      <c r="GD93" s="178">
        <f t="shared" si="189"/>
        <v>12340.890000000003</v>
      </c>
      <c r="GE93" s="210">
        <v>1367</v>
      </c>
      <c r="GF93" s="181" t="s">
        <v>277</v>
      </c>
      <c r="GG93" s="64">
        <f t="shared" si="190"/>
        <v>37211.01</v>
      </c>
      <c r="GH93" s="209">
        <v>1878.63</v>
      </c>
      <c r="GI93" s="209">
        <v>891.52</v>
      </c>
      <c r="GJ93" s="209">
        <v>0</v>
      </c>
      <c r="GK93" s="209">
        <v>7.78</v>
      </c>
      <c r="GL93" s="209">
        <v>0</v>
      </c>
      <c r="GM93" s="209">
        <v>147.4</v>
      </c>
      <c r="GN93" s="209">
        <v>0</v>
      </c>
      <c r="GO93" s="209">
        <v>0</v>
      </c>
      <c r="GP93" s="209">
        <v>0</v>
      </c>
      <c r="GQ93" s="209">
        <v>0</v>
      </c>
      <c r="GR93" s="211">
        <f t="shared" si="267"/>
        <v>2925.3300000000004</v>
      </c>
      <c r="GS93" s="220"/>
      <c r="GT93" s="65"/>
      <c r="GU93" s="65">
        <f t="shared" si="268"/>
        <v>275.5918830148035</v>
      </c>
      <c r="GV93" s="65">
        <f t="shared" si="269"/>
        <v>363.71201909752773</v>
      </c>
      <c r="GW93" s="65">
        <v>1279.4567857142858</v>
      </c>
      <c r="GX93" s="65">
        <v>18.5</v>
      </c>
      <c r="GY93" s="65">
        <f t="shared" si="270"/>
        <v>184.90588235294118</v>
      </c>
      <c r="GZ93" s="65">
        <v>5</v>
      </c>
      <c r="HA93" s="65">
        <f t="shared" si="310"/>
        <v>358.47794117647061</v>
      </c>
      <c r="HB93" s="65"/>
      <c r="HC93" s="64">
        <f t="shared" si="191"/>
        <v>2485.6445113560289</v>
      </c>
      <c r="HD93" s="66">
        <f t="shared" si="311"/>
        <v>866.92019607843133</v>
      </c>
      <c r="HE93" s="66"/>
      <c r="HF93" s="66">
        <f t="shared" si="271"/>
        <v>260.07605882352937</v>
      </c>
      <c r="HG93" s="67">
        <f t="shared" si="233"/>
        <v>1126.9962549019606</v>
      </c>
      <c r="HH93" s="67">
        <f t="shared" si="234"/>
        <v>3612.6407662579895</v>
      </c>
      <c r="HI93" s="68">
        <f t="shared" si="192"/>
        <v>-687.31076625798914</v>
      </c>
      <c r="HJ93" s="205">
        <v>17914.79</v>
      </c>
      <c r="HK93" s="205">
        <v>10220.370000000001</v>
      </c>
      <c r="HL93" s="205">
        <v>0</v>
      </c>
      <c r="HM93" s="205">
        <v>95</v>
      </c>
      <c r="HN93" s="205">
        <v>0</v>
      </c>
      <c r="HO93" s="205">
        <v>1473.45</v>
      </c>
      <c r="HP93" s="205">
        <v>0</v>
      </c>
      <c r="HQ93" s="205">
        <v>0</v>
      </c>
      <c r="HR93" s="205">
        <v>0</v>
      </c>
      <c r="HS93" s="205">
        <v>0</v>
      </c>
      <c r="HT93" s="205">
        <v>18806.77</v>
      </c>
      <c r="HU93" s="178">
        <f t="shared" si="193"/>
        <v>10896.840000000004</v>
      </c>
      <c r="HV93" s="206">
        <v>1241</v>
      </c>
      <c r="HW93" s="181" t="s">
        <v>277</v>
      </c>
      <c r="HX93" s="64">
        <f t="shared" si="194"/>
        <v>29703.610000000004</v>
      </c>
      <c r="HY93" s="205">
        <v>1491.23</v>
      </c>
      <c r="HZ93" s="205">
        <v>747.6</v>
      </c>
      <c r="IA93" s="205">
        <v>0</v>
      </c>
      <c r="IB93" s="205">
        <v>4</v>
      </c>
      <c r="IC93" s="205">
        <v>0</v>
      </c>
      <c r="ID93" s="205">
        <v>95.7</v>
      </c>
      <c r="IE93" s="205">
        <v>0</v>
      </c>
      <c r="IF93" s="205">
        <v>0</v>
      </c>
      <c r="IG93" s="205">
        <v>0</v>
      </c>
      <c r="IH93" s="205">
        <v>0</v>
      </c>
      <c r="II93" s="214">
        <v>2338.5300000000002</v>
      </c>
      <c r="IJ93" s="220"/>
      <c r="IK93" s="65"/>
      <c r="IL93" s="65">
        <f t="shared" si="272"/>
        <v>208.33118282520249</v>
      </c>
      <c r="IM93" s="65">
        <f t="shared" si="273"/>
        <v>330.25836382532293</v>
      </c>
      <c r="IN93" s="65">
        <v>1279.4567857142858</v>
      </c>
      <c r="IO93" s="65">
        <v>18.5</v>
      </c>
      <c r="IP93" s="65">
        <f t="shared" si="274"/>
        <v>232.05714285714285</v>
      </c>
      <c r="IQ93" s="65">
        <v>5</v>
      </c>
      <c r="IR93" s="65">
        <f t="shared" si="312"/>
        <v>445.62857142857143</v>
      </c>
      <c r="IS93" s="65"/>
      <c r="IT93" s="64">
        <f t="shared" si="195"/>
        <v>2519.2320466505257</v>
      </c>
      <c r="IU93" s="66">
        <f t="shared" si="313"/>
        <v>538.79476190476191</v>
      </c>
      <c r="IV93" s="66"/>
      <c r="IW93" s="66">
        <f t="shared" si="275"/>
        <v>161.63842857142856</v>
      </c>
      <c r="IX93" s="67">
        <f t="shared" si="196"/>
        <v>700.43319047619048</v>
      </c>
      <c r="IY93" s="67">
        <f t="shared" si="235"/>
        <v>3219.6652371267164</v>
      </c>
      <c r="IZ93" s="68">
        <f t="shared" si="197"/>
        <v>-881.13523712671622</v>
      </c>
      <c r="JA93" s="209">
        <v>29648.39</v>
      </c>
      <c r="JB93" s="209">
        <v>16436.05</v>
      </c>
      <c r="JC93" s="209">
        <v>0</v>
      </c>
      <c r="JD93" s="209">
        <v>65</v>
      </c>
      <c r="JE93" s="209">
        <v>0</v>
      </c>
      <c r="JF93" s="209">
        <v>4037.05</v>
      </c>
      <c r="JG93" s="209">
        <v>0</v>
      </c>
      <c r="JH93" s="209">
        <v>0</v>
      </c>
      <c r="JI93" s="209">
        <v>0</v>
      </c>
      <c r="JJ93" s="209">
        <v>0</v>
      </c>
      <c r="JK93" s="209">
        <v>37333.61</v>
      </c>
      <c r="JL93" s="178">
        <f t="shared" si="198"/>
        <v>12852.880000000005</v>
      </c>
      <c r="JM93" s="210">
        <v>1885</v>
      </c>
      <c r="JN93" s="181" t="s">
        <v>277</v>
      </c>
      <c r="JO93" s="64">
        <f t="shared" si="199"/>
        <v>50186.490000000005</v>
      </c>
      <c r="JP93" s="209">
        <v>2467.9699999999998</v>
      </c>
      <c r="JQ93" s="209">
        <v>1202.27</v>
      </c>
      <c r="JR93" s="209">
        <v>0</v>
      </c>
      <c r="JS93" s="209">
        <v>2.73</v>
      </c>
      <c r="JT93" s="209">
        <v>0</v>
      </c>
      <c r="JU93" s="209">
        <v>262.20999999999998</v>
      </c>
      <c r="JV93" s="209">
        <v>0</v>
      </c>
      <c r="JW93" s="209">
        <v>0</v>
      </c>
      <c r="JX93" s="209">
        <v>0</v>
      </c>
      <c r="JY93" s="209">
        <v>0</v>
      </c>
      <c r="JZ93" s="211">
        <v>3935.18</v>
      </c>
      <c r="KA93" s="220"/>
      <c r="KB93" s="65"/>
      <c r="KC93" s="65">
        <f t="shared" si="276"/>
        <v>753.04458853714709</v>
      </c>
      <c r="KD93" s="65">
        <f t="shared" si="277"/>
        <v>432.77663464248133</v>
      </c>
      <c r="KE93" s="65">
        <v>1279.4567857142858</v>
      </c>
      <c r="KF93" s="65">
        <v>18.5</v>
      </c>
      <c r="KG93" s="65"/>
      <c r="KH93" s="65">
        <v>5</v>
      </c>
      <c r="KI93" s="65">
        <f t="shared" si="314"/>
        <v>543.39953271028037</v>
      </c>
      <c r="KJ93" s="65"/>
      <c r="KK93" s="64">
        <f t="shared" si="200"/>
        <v>3032.1775416041946</v>
      </c>
      <c r="KL93" s="66">
        <f t="shared" si="315"/>
        <v>497.32093457943921</v>
      </c>
      <c r="KM93" s="66"/>
      <c r="KN93" s="66">
        <f t="shared" si="278"/>
        <v>149.19628037383177</v>
      </c>
      <c r="KO93" s="67">
        <f t="shared" si="236"/>
        <v>646.51721495327092</v>
      </c>
      <c r="KP93" s="67">
        <f t="shared" si="237"/>
        <v>3678.6947565574656</v>
      </c>
      <c r="KQ93" s="68">
        <f t="shared" si="201"/>
        <v>256.48524344253428</v>
      </c>
      <c r="KR93" s="209">
        <v>28695.43</v>
      </c>
      <c r="KS93" s="209">
        <v>16279.17</v>
      </c>
      <c r="KT93" s="209">
        <v>0</v>
      </c>
      <c r="KU93" s="209">
        <v>65</v>
      </c>
      <c r="KV93" s="209">
        <v>0</v>
      </c>
      <c r="KW93" s="209">
        <v>4758</v>
      </c>
      <c r="KX93" s="209">
        <v>0</v>
      </c>
      <c r="KY93" s="209">
        <v>0</v>
      </c>
      <c r="KZ93" s="209">
        <v>0</v>
      </c>
      <c r="LA93" s="209">
        <v>0</v>
      </c>
      <c r="LB93" s="209">
        <v>37116.28</v>
      </c>
      <c r="LC93" s="178">
        <f t="shared" si="202"/>
        <v>12681.32</v>
      </c>
      <c r="LD93" s="210">
        <v>1887</v>
      </c>
      <c r="LE93" s="181" t="s">
        <v>277</v>
      </c>
      <c r="LF93" s="64">
        <f t="shared" si="203"/>
        <v>49797.599999999999</v>
      </c>
      <c r="LG93" s="209">
        <v>2388.65</v>
      </c>
      <c r="LH93" s="209">
        <v>1190.79</v>
      </c>
      <c r="LI93" s="209">
        <v>0</v>
      </c>
      <c r="LJ93" s="209">
        <v>2.73</v>
      </c>
      <c r="LK93" s="209">
        <v>0</v>
      </c>
      <c r="LL93" s="209">
        <v>309.04000000000002</v>
      </c>
      <c r="LM93" s="209">
        <v>0</v>
      </c>
      <c r="LN93" s="209">
        <v>0</v>
      </c>
      <c r="LO93" s="209">
        <v>0</v>
      </c>
      <c r="LP93" s="209">
        <v>0</v>
      </c>
      <c r="LQ93" s="211">
        <f t="shared" si="279"/>
        <v>3891.21</v>
      </c>
      <c r="LR93" s="228"/>
      <c r="LS93" s="65"/>
      <c r="LT93" s="65">
        <f t="shared" si="280"/>
        <v>378.40522156048348</v>
      </c>
      <c r="LU93" s="65">
        <f t="shared" si="281"/>
        <v>377.55005268115758</v>
      </c>
      <c r="LV93" s="65">
        <v>1279.4567857142858</v>
      </c>
      <c r="LW93" s="65">
        <v>18.5</v>
      </c>
      <c r="LX93" s="65"/>
      <c r="LY93" s="65">
        <v>5</v>
      </c>
      <c r="LZ93" s="65">
        <f t="shared" si="316"/>
        <v>508.03738317757012</v>
      </c>
      <c r="MA93" s="65"/>
      <c r="MB93" s="64">
        <f t="shared" si="238"/>
        <v>2566.949443133497</v>
      </c>
      <c r="MC93" s="66">
        <f t="shared" si="317"/>
        <v>593.54906542056074</v>
      </c>
      <c r="MD93" s="66"/>
      <c r="ME93" s="66">
        <f t="shared" si="282"/>
        <v>178.06471962616823</v>
      </c>
      <c r="MF93" s="67">
        <f t="shared" si="239"/>
        <v>771.61378504672894</v>
      </c>
      <c r="MG93" s="67">
        <f t="shared" si="240"/>
        <v>3338.5632281802259</v>
      </c>
      <c r="MH93" s="68">
        <f t="shared" si="241"/>
        <v>552.64677181977413</v>
      </c>
      <c r="MI93" s="209">
        <v>20252.87</v>
      </c>
      <c r="MJ93" s="209">
        <v>10303.76</v>
      </c>
      <c r="MK93" s="209">
        <v>0</v>
      </c>
      <c r="ML93" s="209">
        <v>20</v>
      </c>
      <c r="MM93" s="209">
        <v>0</v>
      </c>
      <c r="MN93" s="209">
        <v>1320.95</v>
      </c>
      <c r="MO93" s="209">
        <v>0</v>
      </c>
      <c r="MP93" s="209">
        <v>0</v>
      </c>
      <c r="MQ93" s="209">
        <v>0</v>
      </c>
      <c r="MR93" s="209">
        <v>0</v>
      </c>
      <c r="MS93" s="209">
        <v>21402.62</v>
      </c>
      <c r="MT93" s="178">
        <f t="shared" si="217"/>
        <v>10494.96</v>
      </c>
      <c r="MU93" s="210">
        <v>1086</v>
      </c>
      <c r="MV93" s="181" t="s">
        <v>277</v>
      </c>
      <c r="MW93" s="64">
        <f t="shared" si="204"/>
        <v>31897.579999999998</v>
      </c>
      <c r="MX93" s="209">
        <v>1685.87</v>
      </c>
      <c r="MY93" s="209">
        <v>753.7</v>
      </c>
      <c r="MZ93" s="209">
        <v>0</v>
      </c>
      <c r="NA93" s="209">
        <v>0.84</v>
      </c>
      <c r="NB93" s="209">
        <v>0</v>
      </c>
      <c r="NC93" s="209">
        <v>85.8</v>
      </c>
      <c r="ND93" s="209">
        <v>0</v>
      </c>
      <c r="NE93" s="209">
        <v>0</v>
      </c>
      <c r="NF93" s="209">
        <v>0</v>
      </c>
      <c r="NG93" s="209">
        <v>0</v>
      </c>
      <c r="NH93" s="211">
        <f t="shared" si="283"/>
        <v>2526.21</v>
      </c>
      <c r="NI93" s="65"/>
      <c r="NJ93" s="65"/>
      <c r="NK93" s="65">
        <f t="shared" si="284"/>
        <v>0</v>
      </c>
      <c r="NL93" s="65">
        <f t="shared" si="285"/>
        <v>253.48536804355976</v>
      </c>
      <c r="NM93" s="65">
        <v>1279.4567857142858</v>
      </c>
      <c r="NN93" s="65">
        <v>18.5</v>
      </c>
      <c r="NO93" s="65"/>
      <c r="NP93" s="65">
        <v>5</v>
      </c>
      <c r="NQ93" s="65">
        <f t="shared" si="318"/>
        <v>469.67889908256882</v>
      </c>
      <c r="NR93" s="65"/>
      <c r="NS93" s="64">
        <f t="shared" si="205"/>
        <v>2026.1210528404144</v>
      </c>
      <c r="NT93" s="66">
        <f t="shared" si="286"/>
        <v>723.04816513761466</v>
      </c>
      <c r="NU93" s="66"/>
      <c r="NV93" s="66">
        <f t="shared" si="287"/>
        <v>216.9144495412844</v>
      </c>
      <c r="NW93" s="67">
        <f t="shared" si="242"/>
        <v>939.96261467889906</v>
      </c>
      <c r="NX93" s="67">
        <f t="shared" si="243"/>
        <v>2966.0836675193136</v>
      </c>
      <c r="NY93" s="68">
        <f t="shared" si="206"/>
        <v>-439.87366751931359</v>
      </c>
      <c r="NZ93" s="209">
        <v>14247.98</v>
      </c>
      <c r="OA93" s="209">
        <v>8982.7000000000007</v>
      </c>
      <c r="OB93" s="209">
        <v>0</v>
      </c>
      <c r="OC93" s="209">
        <v>150</v>
      </c>
      <c r="OD93" s="209">
        <v>0</v>
      </c>
      <c r="OE93" s="209">
        <v>1076.9000000000001</v>
      </c>
      <c r="OF93" s="209">
        <v>0</v>
      </c>
      <c r="OG93" s="209">
        <v>0</v>
      </c>
      <c r="OH93" s="209">
        <v>0</v>
      </c>
      <c r="OI93" s="209">
        <v>0</v>
      </c>
      <c r="OJ93" s="209">
        <v>14373.35</v>
      </c>
      <c r="OK93" s="178">
        <f t="shared" si="288"/>
        <v>10084.230000000001</v>
      </c>
      <c r="OL93" s="210">
        <v>990</v>
      </c>
      <c r="OM93" s="181" t="s">
        <v>277</v>
      </c>
      <c r="ON93" s="64">
        <f t="shared" si="207"/>
        <v>24457.58</v>
      </c>
      <c r="OO93" s="209">
        <v>1186.01</v>
      </c>
      <c r="OP93" s="209">
        <v>657.07</v>
      </c>
      <c r="OQ93" s="209">
        <v>0</v>
      </c>
      <c r="OR93" s="209">
        <v>6.31</v>
      </c>
      <c r="OS93" s="209">
        <v>0</v>
      </c>
      <c r="OT93" s="209">
        <v>69.95</v>
      </c>
      <c r="OU93" s="209">
        <v>0</v>
      </c>
      <c r="OV93" s="209">
        <v>0</v>
      </c>
      <c r="OW93" s="209">
        <v>0</v>
      </c>
      <c r="OX93" s="209">
        <v>0</v>
      </c>
      <c r="OY93" s="211">
        <v>1919.34</v>
      </c>
      <c r="OZ93" s="65"/>
      <c r="PA93" s="65"/>
      <c r="PB93" s="65">
        <f t="shared" si="289"/>
        <v>310.79869577518747</v>
      </c>
      <c r="PC93" s="65">
        <f t="shared" si="290"/>
        <v>295.67974398259196</v>
      </c>
      <c r="PD93" s="65">
        <v>1279.4567857142858</v>
      </c>
      <c r="PE93" s="65">
        <v>18.5</v>
      </c>
      <c r="PF93" s="65">
        <f t="shared" si="291"/>
        <v>32.880000000000003</v>
      </c>
      <c r="PG93" s="65">
        <v>5</v>
      </c>
      <c r="PH93" s="65">
        <f t="shared" si="319"/>
        <v>495.2049090909091</v>
      </c>
      <c r="PI93" s="65"/>
      <c r="PJ93" s="64">
        <f t="shared" si="244"/>
        <v>2437.5201345629744</v>
      </c>
      <c r="PK93" s="66">
        <f t="shared" si="320"/>
        <v>643.25572727272731</v>
      </c>
      <c r="PL93" s="66"/>
      <c r="PM93" s="66">
        <f t="shared" si="292"/>
        <v>192.9767181818182</v>
      </c>
      <c r="PN93" s="67">
        <f t="shared" si="245"/>
        <v>836.23244545454554</v>
      </c>
      <c r="PO93" s="67">
        <f t="shared" si="246"/>
        <v>3273.7525800175199</v>
      </c>
      <c r="PP93" s="68">
        <f t="shared" si="247"/>
        <v>-1354.41258001752</v>
      </c>
      <c r="PQ93" s="209">
        <v>14173.99</v>
      </c>
      <c r="PR93" s="209">
        <v>9235.2000000000007</v>
      </c>
      <c r="PS93" s="209">
        <v>0</v>
      </c>
      <c r="PT93" s="209">
        <v>55</v>
      </c>
      <c r="PU93" s="209">
        <v>0</v>
      </c>
      <c r="PV93" s="209">
        <v>1806.25</v>
      </c>
      <c r="PW93" s="209">
        <v>0</v>
      </c>
      <c r="PX93" s="209">
        <v>0</v>
      </c>
      <c r="PY93" s="209">
        <v>0</v>
      </c>
      <c r="PZ93" s="209">
        <v>0</v>
      </c>
      <c r="QA93" s="209">
        <v>17575.68</v>
      </c>
      <c r="QB93" s="178">
        <f t="shared" si="208"/>
        <v>7694.760000000002</v>
      </c>
      <c r="QC93" s="210">
        <v>1085</v>
      </c>
      <c r="QD93" s="181" t="s">
        <v>277</v>
      </c>
      <c r="QE93" s="64">
        <f t="shared" si="209"/>
        <v>25270.440000000002</v>
      </c>
      <c r="QF93" s="209">
        <v>1179.8599999999999</v>
      </c>
      <c r="QG93" s="209">
        <v>675.54</v>
      </c>
      <c r="QH93" s="209">
        <v>0</v>
      </c>
      <c r="QI93" s="209">
        <v>2.31</v>
      </c>
      <c r="QJ93" s="209">
        <v>0</v>
      </c>
      <c r="QK93" s="209">
        <v>117.32</v>
      </c>
      <c r="QL93" s="209">
        <v>0</v>
      </c>
      <c r="QM93" s="209">
        <v>0</v>
      </c>
      <c r="QN93" s="209">
        <v>0</v>
      </c>
      <c r="QO93" s="209">
        <v>0</v>
      </c>
      <c r="QP93" s="211">
        <f t="shared" si="293"/>
        <v>1975.0299999999997</v>
      </c>
      <c r="QQ93" s="226"/>
      <c r="QR93" s="65"/>
      <c r="QS93" s="65">
        <f t="shared" si="294"/>
        <v>206.60222243441603</v>
      </c>
      <c r="QT93" s="65">
        <f t="shared" si="295"/>
        <v>140.40970922639553</v>
      </c>
      <c r="QU93" s="65">
        <v>1279.4567857142858</v>
      </c>
      <c r="QV93" s="65">
        <v>18.5</v>
      </c>
      <c r="QW93" s="65">
        <f t="shared" si="296"/>
        <v>18.861818181818183</v>
      </c>
      <c r="QX93" s="65">
        <v>5</v>
      </c>
      <c r="QY93" s="65">
        <f t="shared" si="321"/>
        <v>428.14772727272725</v>
      </c>
      <c r="QZ93" s="65"/>
      <c r="RA93" s="64">
        <f t="shared" si="210"/>
        <v>2096.9782628296425</v>
      </c>
      <c r="RB93" s="66">
        <f t="shared" si="297"/>
        <v>619.2640909090909</v>
      </c>
      <c r="RC93" s="66"/>
      <c r="RD93" s="66">
        <f t="shared" si="298"/>
        <v>185.77922727272727</v>
      </c>
      <c r="RE93" s="67">
        <f t="shared" si="248"/>
        <v>805.04331818181822</v>
      </c>
      <c r="RF93" s="67">
        <f t="shared" si="249"/>
        <v>2902.0215810114605</v>
      </c>
      <c r="RG93" s="68">
        <f t="shared" si="250"/>
        <v>-926.99158101146077</v>
      </c>
      <c r="RH93" s="205">
        <v>18824.98</v>
      </c>
      <c r="RI93" s="205">
        <v>10484.76</v>
      </c>
      <c r="RJ93" s="205">
        <v>0</v>
      </c>
      <c r="RK93" s="205">
        <v>245</v>
      </c>
      <c r="RL93" s="205">
        <v>0</v>
      </c>
      <c r="RM93" s="205">
        <v>2514.75</v>
      </c>
      <c r="RN93" s="205">
        <v>0</v>
      </c>
      <c r="RO93" s="205">
        <v>0</v>
      </c>
      <c r="RP93" s="205">
        <v>0</v>
      </c>
      <c r="RQ93" s="205">
        <v>0</v>
      </c>
      <c r="RR93" s="205">
        <v>21448.93</v>
      </c>
      <c r="RS93" s="178">
        <f t="shared" si="211"/>
        <v>10620.559999999998</v>
      </c>
      <c r="RT93" s="206">
        <v>1271</v>
      </c>
      <c r="RU93" s="181" t="s">
        <v>277</v>
      </c>
      <c r="RV93" s="64">
        <f t="shared" si="212"/>
        <v>32069.489999999998</v>
      </c>
      <c r="RW93" s="209">
        <v>1567.01</v>
      </c>
      <c r="RX93" s="209">
        <v>766.94</v>
      </c>
      <c r="RY93" s="209">
        <v>0</v>
      </c>
      <c r="RZ93" s="209">
        <v>10.3</v>
      </c>
      <c r="SA93" s="209">
        <v>0</v>
      </c>
      <c r="SB93" s="209">
        <v>163.34</v>
      </c>
      <c r="SC93" s="209">
        <v>0</v>
      </c>
      <c r="SD93" s="209">
        <v>0</v>
      </c>
      <c r="SE93" s="209">
        <v>0</v>
      </c>
      <c r="SF93" s="209">
        <v>0</v>
      </c>
      <c r="SG93" s="211">
        <v>2507.59</v>
      </c>
      <c r="SH93" s="226"/>
      <c r="SI93" s="65"/>
      <c r="SJ93" s="65">
        <f t="shared" si="299"/>
        <v>210.77661991772447</v>
      </c>
      <c r="SK93" s="65">
        <f t="shared" si="300"/>
        <v>228.92903950504171</v>
      </c>
      <c r="SL93" s="65">
        <v>1279.4567857142858</v>
      </c>
      <c r="SM93" s="65">
        <v>18.5</v>
      </c>
      <c r="SN93" s="65">
        <f t="shared" si="301"/>
        <v>495.92920353982299</v>
      </c>
      <c r="SO93" s="65">
        <v>5</v>
      </c>
      <c r="SP93" s="65">
        <f t="shared" si="322"/>
        <v>428.52876106194691</v>
      </c>
      <c r="SQ93" s="65"/>
      <c r="SR93" s="64">
        <f t="shared" si="326"/>
        <v>2667.1204097388222</v>
      </c>
      <c r="SS93" s="66">
        <f t="shared" si="323"/>
        <v>596.28469026548669</v>
      </c>
      <c r="ST93" s="66"/>
      <c r="SU93" s="66">
        <f t="shared" si="302"/>
        <v>178.885407079646</v>
      </c>
      <c r="SV93" s="67">
        <f t="shared" si="327"/>
        <v>775.17009734513272</v>
      </c>
      <c r="SW93" s="67">
        <f t="shared" si="251"/>
        <v>3442.2905070839552</v>
      </c>
      <c r="SX93" s="68">
        <f t="shared" si="252"/>
        <v>-934.70050708395502</v>
      </c>
      <c r="SY93" s="64">
        <f t="shared" si="303"/>
        <v>383025.17000000004</v>
      </c>
      <c r="SZ93" s="211">
        <f t="shared" si="304"/>
        <v>30112.42</v>
      </c>
      <c r="TA93" s="67">
        <f t="shared" si="305"/>
        <v>33424.185642606331</v>
      </c>
      <c r="TB93" s="68">
        <f t="shared" si="306"/>
        <v>-3311.7656426063331</v>
      </c>
      <c r="TC93" s="264"/>
      <c r="TD93" s="265"/>
      <c r="TE93" s="265" t="s">
        <v>530</v>
      </c>
    </row>
    <row r="94" spans="1:525">
      <c r="A94" s="173" t="s">
        <v>232</v>
      </c>
      <c r="B94" s="175" t="s">
        <v>233</v>
      </c>
      <c r="C94" s="181" t="s">
        <v>276</v>
      </c>
      <c r="D94" s="176">
        <v>11945.78</v>
      </c>
      <c r="E94" s="176">
        <v>9665.01</v>
      </c>
      <c r="F94" s="176">
        <v>0</v>
      </c>
      <c r="G94" s="176">
        <v>0</v>
      </c>
      <c r="H94" s="176">
        <v>0</v>
      </c>
      <c r="I94" s="176">
        <v>0</v>
      </c>
      <c r="J94" s="176">
        <v>0</v>
      </c>
      <c r="K94" s="176">
        <v>0</v>
      </c>
      <c r="L94" s="176">
        <v>0</v>
      </c>
      <c r="M94" s="176">
        <v>0</v>
      </c>
      <c r="N94" s="178">
        <v>17316.100000000002</v>
      </c>
      <c r="O94" s="178">
        <f t="shared" si="332"/>
        <v>4294.6899999999987</v>
      </c>
      <c r="P94" s="181">
        <v>933</v>
      </c>
      <c r="Q94" s="64">
        <f t="shared" si="328"/>
        <v>21610.79</v>
      </c>
      <c r="R94" s="178">
        <v>994.39</v>
      </c>
      <c r="S94" s="178">
        <v>706.98</v>
      </c>
      <c r="T94" s="178">
        <v>0</v>
      </c>
      <c r="U94" s="178">
        <v>0</v>
      </c>
      <c r="V94" s="178">
        <v>0</v>
      </c>
      <c r="W94" s="178">
        <v>0</v>
      </c>
      <c r="X94" s="178">
        <v>0</v>
      </c>
      <c r="Y94" s="178">
        <v>0</v>
      </c>
      <c r="Z94" s="178">
        <v>0</v>
      </c>
      <c r="AA94" s="178">
        <v>0</v>
      </c>
      <c r="AB94" s="64">
        <f t="shared" si="329"/>
        <v>1701.37</v>
      </c>
      <c r="AC94" s="220">
        <v>297.2</v>
      </c>
      <c r="AD94" s="65"/>
      <c r="AE94" s="65">
        <f t="shared" si="253"/>
        <v>188.27445632494351</v>
      </c>
      <c r="AF94" s="65">
        <f t="shared" si="221"/>
        <v>115.15702359963282</v>
      </c>
      <c r="AG94" s="65"/>
      <c r="AH94" s="65">
        <v>18.5</v>
      </c>
      <c r="AI94" s="65"/>
      <c r="AJ94" s="65">
        <v>5</v>
      </c>
      <c r="AK94" s="65">
        <f t="shared" si="178"/>
        <v>411.38684210526316</v>
      </c>
      <c r="AL94" s="65"/>
      <c r="AM94" s="64">
        <f t="shared" si="222"/>
        <v>1035.5183220298395</v>
      </c>
      <c r="AN94" s="66">
        <f t="shared" si="179"/>
        <v>645.10084210526315</v>
      </c>
      <c r="AO94" s="66">
        <v>46.73</v>
      </c>
      <c r="AP94" s="66">
        <f t="shared" si="254"/>
        <v>207.54925263157895</v>
      </c>
      <c r="AQ94" s="67">
        <f t="shared" si="223"/>
        <v>899.38009473684212</v>
      </c>
      <c r="AR94" s="67">
        <f t="shared" si="224"/>
        <v>1934.8984167666817</v>
      </c>
      <c r="AS94" s="68">
        <f t="shared" si="225"/>
        <v>-233.52841676668186</v>
      </c>
      <c r="AT94" s="205">
        <v>13333.95</v>
      </c>
      <c r="AU94" s="205">
        <v>7966.72</v>
      </c>
      <c r="AV94" s="205">
        <v>0</v>
      </c>
      <c r="AW94" s="205">
        <v>0</v>
      </c>
      <c r="AX94" s="207">
        <v>0</v>
      </c>
      <c r="AY94" s="207">
        <v>0</v>
      </c>
      <c r="AZ94" s="207">
        <v>0</v>
      </c>
      <c r="BA94" s="207">
        <v>0</v>
      </c>
      <c r="BB94" s="207">
        <v>0</v>
      </c>
      <c r="BC94" s="207">
        <v>0</v>
      </c>
      <c r="BD94" s="209">
        <v>15255.25</v>
      </c>
      <c r="BE94" s="178">
        <f t="shared" si="333"/>
        <v>6045.4200000000019</v>
      </c>
      <c r="BF94" s="208">
        <v>921</v>
      </c>
      <c r="BG94" s="181" t="s">
        <v>276</v>
      </c>
      <c r="BH94" s="64">
        <f t="shared" si="330"/>
        <v>21300.670000000002</v>
      </c>
      <c r="BI94" s="205">
        <v>1109.94</v>
      </c>
      <c r="BJ94" s="205">
        <v>582.75</v>
      </c>
      <c r="BK94" s="205">
        <v>0</v>
      </c>
      <c r="BL94" s="205">
        <v>0</v>
      </c>
      <c r="BM94" s="205">
        <v>0</v>
      </c>
      <c r="BN94" s="205">
        <v>0</v>
      </c>
      <c r="BO94" s="205">
        <v>0</v>
      </c>
      <c r="BP94" s="205">
        <v>0</v>
      </c>
      <c r="BQ94" s="205">
        <v>0</v>
      </c>
      <c r="BR94" s="205">
        <v>0</v>
      </c>
      <c r="BS94" s="64">
        <f t="shared" si="331"/>
        <v>1692.69</v>
      </c>
      <c r="BT94" s="220">
        <v>297.2</v>
      </c>
      <c r="BU94" s="65"/>
      <c r="BV94" s="65">
        <f t="shared" si="255"/>
        <v>167.31523777797605</v>
      </c>
      <c r="BW94" s="65">
        <f t="shared" si="256"/>
        <v>136.72298882817927</v>
      </c>
      <c r="BX94" s="65"/>
      <c r="BY94" s="65">
        <v>18.5</v>
      </c>
      <c r="BZ94" s="65"/>
      <c r="CA94" s="65">
        <v>5</v>
      </c>
      <c r="CB94" s="65">
        <f t="shared" si="180"/>
        <v>391.015625</v>
      </c>
      <c r="CC94" s="65"/>
      <c r="CD94" s="64">
        <f t="shared" si="226"/>
        <v>1015.7538516061553</v>
      </c>
      <c r="CE94" s="66">
        <f t="shared" si="257"/>
        <v>665.21208333333334</v>
      </c>
      <c r="CF94" s="66"/>
      <c r="CG94" s="66">
        <f t="shared" si="258"/>
        <v>199.563625</v>
      </c>
      <c r="CH94" s="67">
        <f t="shared" si="324"/>
        <v>864.77570833333334</v>
      </c>
      <c r="CI94" s="67">
        <f t="shared" si="227"/>
        <v>1880.5295599394885</v>
      </c>
      <c r="CJ94" s="68">
        <f t="shared" si="228"/>
        <v>-187.83955993948848</v>
      </c>
      <c r="CK94" s="209">
        <v>11282.16</v>
      </c>
      <c r="CL94" s="209">
        <v>8764.07</v>
      </c>
      <c r="CM94" s="209">
        <v>0</v>
      </c>
      <c r="CN94" s="209">
        <v>0</v>
      </c>
      <c r="CO94" s="209">
        <v>0</v>
      </c>
      <c r="CP94" s="209">
        <v>0</v>
      </c>
      <c r="CQ94" s="209">
        <v>0</v>
      </c>
      <c r="CR94" s="209">
        <v>0</v>
      </c>
      <c r="CS94" s="209">
        <v>0</v>
      </c>
      <c r="CT94" s="207">
        <v>0</v>
      </c>
      <c r="CU94" s="209">
        <v>15311.95</v>
      </c>
      <c r="CV94" s="178">
        <f t="shared" si="181"/>
        <v>4734.2799999999988</v>
      </c>
      <c r="CW94" s="210">
        <v>942</v>
      </c>
      <c r="CX94" s="181" t="s">
        <v>276</v>
      </c>
      <c r="CY94" s="64">
        <f t="shared" si="182"/>
        <v>20046.23</v>
      </c>
      <c r="CZ94" s="209">
        <v>939.16</v>
      </c>
      <c r="DA94" s="209">
        <v>641.07000000000005</v>
      </c>
      <c r="DB94" s="209">
        <v>0</v>
      </c>
      <c r="DC94" s="209">
        <v>0</v>
      </c>
      <c r="DD94" s="209">
        <v>0</v>
      </c>
      <c r="DE94" s="209">
        <v>0</v>
      </c>
      <c r="DF94" s="209">
        <v>0</v>
      </c>
      <c r="DG94" s="209">
        <v>0</v>
      </c>
      <c r="DH94" s="209">
        <v>0</v>
      </c>
      <c r="DI94" s="209">
        <v>0</v>
      </c>
      <c r="DJ94" s="211">
        <f t="shared" si="215"/>
        <v>1580.23</v>
      </c>
      <c r="DK94" s="65">
        <v>297.2</v>
      </c>
      <c r="DL94" s="65"/>
      <c r="DM94" s="65">
        <f t="shared" si="259"/>
        <v>166.46229613285237</v>
      </c>
      <c r="DN94" s="65">
        <f t="shared" si="260"/>
        <v>134.67301118455845</v>
      </c>
      <c r="DO94" s="65"/>
      <c r="DP94" s="65">
        <v>18.5</v>
      </c>
      <c r="DQ94" s="65"/>
      <c r="DR94" s="65">
        <v>5</v>
      </c>
      <c r="DS94" s="65">
        <f t="shared" si="216"/>
        <v>428.469696969697</v>
      </c>
      <c r="DT94" s="65"/>
      <c r="DU94" s="64">
        <f t="shared" si="229"/>
        <v>1050.3050042871077</v>
      </c>
      <c r="DV94" s="66">
        <f t="shared" si="307"/>
        <v>596.35070707070713</v>
      </c>
      <c r="DW94" s="66"/>
      <c r="DX94" s="66">
        <f t="shared" si="261"/>
        <v>178.90521212121214</v>
      </c>
      <c r="DY94" s="67">
        <f t="shared" si="230"/>
        <v>775.25591919191925</v>
      </c>
      <c r="DZ94" s="67">
        <f t="shared" si="231"/>
        <v>1825.560923479027</v>
      </c>
      <c r="EA94" s="68">
        <f t="shared" si="183"/>
        <v>-245.33092347902698</v>
      </c>
      <c r="EB94" s="209">
        <v>14143.39</v>
      </c>
      <c r="EC94" s="209">
        <v>9724.9</v>
      </c>
      <c r="ED94" s="209">
        <v>0</v>
      </c>
      <c r="EE94" s="209">
        <v>0</v>
      </c>
      <c r="EF94" s="209">
        <v>0</v>
      </c>
      <c r="EG94" s="209">
        <v>0</v>
      </c>
      <c r="EH94" s="209">
        <v>0</v>
      </c>
      <c r="EI94" s="209">
        <v>0</v>
      </c>
      <c r="EJ94" s="209">
        <v>0</v>
      </c>
      <c r="EK94" s="209">
        <v>0</v>
      </c>
      <c r="EL94" s="209">
        <v>17067.32</v>
      </c>
      <c r="EM94" s="178">
        <f t="shared" si="184"/>
        <v>6800.9700000000012</v>
      </c>
      <c r="EN94" s="210">
        <v>1112</v>
      </c>
      <c r="EO94" s="181" t="s">
        <v>276</v>
      </c>
      <c r="EP94" s="212">
        <f t="shared" si="262"/>
        <v>23868.29</v>
      </c>
      <c r="EQ94" s="209">
        <v>1177.3499999999999</v>
      </c>
      <c r="ER94" s="209">
        <v>711.36</v>
      </c>
      <c r="ES94" s="209">
        <v>0</v>
      </c>
      <c r="ET94" s="209">
        <v>0</v>
      </c>
      <c r="EU94" s="209">
        <v>0</v>
      </c>
      <c r="EV94" s="209">
        <v>0</v>
      </c>
      <c r="EW94" s="209">
        <v>0</v>
      </c>
      <c r="EX94" s="209">
        <v>0</v>
      </c>
      <c r="EY94" s="209">
        <v>0</v>
      </c>
      <c r="EZ94" s="209">
        <v>0</v>
      </c>
      <c r="FA94" s="64">
        <f t="shared" si="185"/>
        <v>1888.71</v>
      </c>
      <c r="FB94" s="220">
        <v>297.2</v>
      </c>
      <c r="FC94" s="65"/>
      <c r="FD94" s="65">
        <f t="shared" si="263"/>
        <v>190.50629416557075</v>
      </c>
      <c r="FE94" s="65">
        <f t="shared" si="264"/>
        <v>176.66364674320781</v>
      </c>
      <c r="FF94" s="65"/>
      <c r="FG94" s="65">
        <v>18.5</v>
      </c>
      <c r="FH94" s="65">
        <f t="shared" si="265"/>
        <v>140.93333333333334</v>
      </c>
      <c r="FI94" s="65">
        <v>5</v>
      </c>
      <c r="FJ94" s="65">
        <f t="shared" si="308"/>
        <v>424.68019607843132</v>
      </c>
      <c r="FK94" s="65"/>
      <c r="FL94" s="64">
        <f t="shared" si="232"/>
        <v>1253.4834703205433</v>
      </c>
      <c r="FM94" s="66">
        <f t="shared" si="309"/>
        <v>664.41901960784321</v>
      </c>
      <c r="FN94" s="66"/>
      <c r="FO94" s="66">
        <f t="shared" si="266"/>
        <v>199.32570588235296</v>
      </c>
      <c r="FP94" s="67">
        <f t="shared" si="325"/>
        <v>863.74472549019617</v>
      </c>
      <c r="FQ94" s="67">
        <f t="shared" si="187"/>
        <v>2117.2281958107396</v>
      </c>
      <c r="FR94" s="68">
        <f t="shared" si="188"/>
        <v>-228.5181958107396</v>
      </c>
      <c r="FS94" s="209">
        <v>15099.41</v>
      </c>
      <c r="FT94" s="209">
        <v>12002.17</v>
      </c>
      <c r="FU94" s="209">
        <v>0</v>
      </c>
      <c r="FV94" s="209">
        <v>0</v>
      </c>
      <c r="FW94" s="209">
        <v>0</v>
      </c>
      <c r="FX94" s="209">
        <v>0</v>
      </c>
      <c r="FY94" s="209">
        <v>0</v>
      </c>
      <c r="FZ94" s="209">
        <v>0</v>
      </c>
      <c r="GA94" s="209">
        <v>0</v>
      </c>
      <c r="GB94" s="209">
        <v>0</v>
      </c>
      <c r="GC94" s="209">
        <v>20348.46</v>
      </c>
      <c r="GD94" s="178">
        <f t="shared" si="189"/>
        <v>6753.1200000000026</v>
      </c>
      <c r="GE94" s="210">
        <v>1235</v>
      </c>
      <c r="GF94" s="181" t="s">
        <v>276</v>
      </c>
      <c r="GG94" s="64">
        <f t="shared" si="190"/>
        <v>27101.58</v>
      </c>
      <c r="GH94" s="209">
        <v>1256.9100000000001</v>
      </c>
      <c r="GI94" s="209">
        <v>877.94</v>
      </c>
      <c r="GJ94" s="209">
        <v>0</v>
      </c>
      <c r="GK94" s="209">
        <v>0</v>
      </c>
      <c r="GL94" s="209">
        <v>0</v>
      </c>
      <c r="GM94" s="209">
        <v>0</v>
      </c>
      <c r="GN94" s="209">
        <v>0</v>
      </c>
      <c r="GO94" s="209">
        <v>0</v>
      </c>
      <c r="GP94" s="209">
        <v>0</v>
      </c>
      <c r="GQ94" s="209">
        <v>0</v>
      </c>
      <c r="GR94" s="211">
        <f t="shared" si="267"/>
        <v>2134.8500000000004</v>
      </c>
      <c r="GS94" s="220">
        <v>297.2</v>
      </c>
      <c r="GT94" s="65"/>
      <c r="GU94" s="65">
        <f t="shared" si="268"/>
        <v>225.48626254523131</v>
      </c>
      <c r="GV94" s="65">
        <f t="shared" si="269"/>
        <v>199.0286689540136</v>
      </c>
      <c r="GW94" s="65"/>
      <c r="GX94" s="65">
        <v>18.5</v>
      </c>
      <c r="GY94" s="65">
        <f t="shared" si="270"/>
        <v>184.90588235294118</v>
      </c>
      <c r="GZ94" s="65">
        <v>5</v>
      </c>
      <c r="HA94" s="65">
        <f t="shared" si="310"/>
        <v>358.47794117647061</v>
      </c>
      <c r="HB94" s="65"/>
      <c r="HC94" s="64">
        <f t="shared" si="191"/>
        <v>1288.5987550286568</v>
      </c>
      <c r="HD94" s="66">
        <f t="shared" si="311"/>
        <v>866.92019607843133</v>
      </c>
      <c r="HE94" s="66"/>
      <c r="HF94" s="66">
        <f t="shared" si="271"/>
        <v>260.07605882352937</v>
      </c>
      <c r="HG94" s="67">
        <f t="shared" si="233"/>
        <v>1126.9962549019606</v>
      </c>
      <c r="HH94" s="67">
        <f t="shared" si="234"/>
        <v>2415.5950099306174</v>
      </c>
      <c r="HI94" s="68">
        <f t="shared" si="192"/>
        <v>-280.74500993061702</v>
      </c>
      <c r="HJ94" s="205">
        <v>16640.71</v>
      </c>
      <c r="HK94" s="205">
        <v>9684.17</v>
      </c>
      <c r="HL94" s="205">
        <v>0</v>
      </c>
      <c r="HM94" s="205">
        <v>0</v>
      </c>
      <c r="HN94" s="205">
        <v>0</v>
      </c>
      <c r="HO94" s="205">
        <v>0</v>
      </c>
      <c r="HP94" s="205">
        <v>0</v>
      </c>
      <c r="HQ94" s="205">
        <v>0</v>
      </c>
      <c r="HR94" s="205">
        <v>0</v>
      </c>
      <c r="HS94" s="205">
        <v>0</v>
      </c>
      <c r="HT94" s="205">
        <v>19866.59</v>
      </c>
      <c r="HU94" s="178">
        <f t="shared" si="193"/>
        <v>6458.2899999999972</v>
      </c>
      <c r="HV94" s="206">
        <v>1137</v>
      </c>
      <c r="HW94" s="181" t="s">
        <v>276</v>
      </c>
      <c r="HX94" s="64">
        <f t="shared" si="194"/>
        <v>26324.879999999997</v>
      </c>
      <c r="HY94" s="205">
        <v>1385.22</v>
      </c>
      <c r="HZ94" s="205">
        <v>708.38</v>
      </c>
      <c r="IA94" s="205">
        <v>0</v>
      </c>
      <c r="IB94" s="205">
        <v>0</v>
      </c>
      <c r="IC94" s="205">
        <v>0</v>
      </c>
      <c r="ID94" s="205">
        <v>0</v>
      </c>
      <c r="IE94" s="205">
        <v>0</v>
      </c>
      <c r="IF94" s="205">
        <v>0</v>
      </c>
      <c r="IG94" s="205">
        <v>0</v>
      </c>
      <c r="IH94" s="205">
        <v>0</v>
      </c>
      <c r="II94" s="214">
        <v>2093.6</v>
      </c>
      <c r="IJ94" s="220">
        <v>297.2</v>
      </c>
      <c r="IK94" s="65"/>
      <c r="IL94" s="65">
        <f t="shared" si="272"/>
        <v>220.07129312494061</v>
      </c>
      <c r="IM94" s="65">
        <f t="shared" si="273"/>
        <v>195.73603801739253</v>
      </c>
      <c r="IN94" s="65"/>
      <c r="IO94" s="65">
        <v>18.5</v>
      </c>
      <c r="IP94" s="65">
        <f t="shared" si="274"/>
        <v>232.05714285714285</v>
      </c>
      <c r="IQ94" s="65">
        <v>5</v>
      </c>
      <c r="IR94" s="65">
        <f t="shared" si="312"/>
        <v>445.62857142857143</v>
      </c>
      <c r="IS94" s="65"/>
      <c r="IT94" s="64">
        <f t="shared" si="195"/>
        <v>1414.1930454280473</v>
      </c>
      <c r="IU94" s="66">
        <f t="shared" si="313"/>
        <v>538.79476190476191</v>
      </c>
      <c r="IV94" s="66"/>
      <c r="IW94" s="66">
        <f t="shared" si="275"/>
        <v>161.63842857142856</v>
      </c>
      <c r="IX94" s="67">
        <f t="shared" si="196"/>
        <v>700.43319047619048</v>
      </c>
      <c r="IY94" s="67">
        <f t="shared" si="235"/>
        <v>2114.6262359042375</v>
      </c>
      <c r="IZ94" s="68">
        <f t="shared" si="197"/>
        <v>-21.026235904237637</v>
      </c>
      <c r="JA94" s="209">
        <v>19829.759999999998</v>
      </c>
      <c r="JB94" s="209">
        <v>12524.63</v>
      </c>
      <c r="JC94" s="209">
        <v>0</v>
      </c>
      <c r="JD94" s="209">
        <v>0</v>
      </c>
      <c r="JE94" s="209">
        <v>0</v>
      </c>
      <c r="JF94" s="209">
        <v>0</v>
      </c>
      <c r="JG94" s="209">
        <v>0</v>
      </c>
      <c r="JH94" s="209">
        <v>0</v>
      </c>
      <c r="JI94" s="209">
        <v>0</v>
      </c>
      <c r="JJ94" s="209">
        <v>0</v>
      </c>
      <c r="JK94" s="209">
        <v>25322.07</v>
      </c>
      <c r="JL94" s="178">
        <f t="shared" si="198"/>
        <v>7032.32</v>
      </c>
      <c r="JM94" s="210">
        <v>1327</v>
      </c>
      <c r="JN94" s="181" t="s">
        <v>276</v>
      </c>
      <c r="JO94" s="64">
        <f t="shared" si="199"/>
        <v>32354.39</v>
      </c>
      <c r="JP94" s="209">
        <v>1650.68</v>
      </c>
      <c r="JQ94" s="209">
        <v>916.15</v>
      </c>
      <c r="JR94" s="209">
        <v>0</v>
      </c>
      <c r="JS94" s="209">
        <v>0</v>
      </c>
      <c r="JT94" s="209">
        <v>0</v>
      </c>
      <c r="JU94" s="209">
        <v>0</v>
      </c>
      <c r="JV94" s="209">
        <v>0</v>
      </c>
      <c r="JW94" s="209">
        <v>0</v>
      </c>
      <c r="JX94" s="209">
        <v>0</v>
      </c>
      <c r="JY94" s="209">
        <v>0</v>
      </c>
      <c r="JZ94" s="211">
        <v>2566.83</v>
      </c>
      <c r="KA94" s="220">
        <v>297.2</v>
      </c>
      <c r="KB94" s="65"/>
      <c r="KC94" s="65">
        <f t="shared" si="276"/>
        <v>510.7635662358619</v>
      </c>
      <c r="KD94" s="65">
        <f t="shared" si="277"/>
        <v>236.78924749387011</v>
      </c>
      <c r="KE94" s="65"/>
      <c r="KF94" s="65">
        <v>18.5</v>
      </c>
      <c r="KG94" s="65"/>
      <c r="KH94" s="65">
        <v>5</v>
      </c>
      <c r="KI94" s="65">
        <f t="shared" si="314"/>
        <v>543.39953271028037</v>
      </c>
      <c r="KJ94" s="65"/>
      <c r="KK94" s="64">
        <f t="shared" si="200"/>
        <v>1611.6523464400125</v>
      </c>
      <c r="KL94" s="66">
        <f t="shared" si="315"/>
        <v>497.32093457943921</v>
      </c>
      <c r="KM94" s="66"/>
      <c r="KN94" s="66">
        <f t="shared" si="278"/>
        <v>149.19628037383177</v>
      </c>
      <c r="KO94" s="67">
        <f t="shared" si="236"/>
        <v>646.51721495327092</v>
      </c>
      <c r="KP94" s="67">
        <f t="shared" si="237"/>
        <v>2258.1695613932834</v>
      </c>
      <c r="KQ94" s="68">
        <f t="shared" si="201"/>
        <v>308.66043860671653</v>
      </c>
      <c r="KR94" s="209">
        <v>24550.98</v>
      </c>
      <c r="KS94" s="209">
        <v>14555.57</v>
      </c>
      <c r="KT94" s="209">
        <v>0</v>
      </c>
      <c r="KU94" s="209">
        <v>0</v>
      </c>
      <c r="KV94" s="209">
        <v>0</v>
      </c>
      <c r="KW94" s="209">
        <v>0</v>
      </c>
      <c r="KX94" s="209">
        <v>0</v>
      </c>
      <c r="KY94" s="209">
        <v>0</v>
      </c>
      <c r="KZ94" s="209">
        <v>0</v>
      </c>
      <c r="LA94" s="209">
        <v>0</v>
      </c>
      <c r="LB94" s="209">
        <v>31077.53</v>
      </c>
      <c r="LC94" s="178">
        <f t="shared" si="202"/>
        <v>8029.0200000000041</v>
      </c>
      <c r="LD94" s="210">
        <v>1488</v>
      </c>
      <c r="LE94" s="181" t="s">
        <v>276</v>
      </c>
      <c r="LF94" s="64">
        <f t="shared" si="203"/>
        <v>39106.550000000003</v>
      </c>
      <c r="LG94" s="209">
        <v>2043.67</v>
      </c>
      <c r="LH94" s="209">
        <v>1064.71</v>
      </c>
      <c r="LI94" s="209">
        <v>0</v>
      </c>
      <c r="LJ94" s="209">
        <v>0</v>
      </c>
      <c r="LK94" s="209">
        <v>0</v>
      </c>
      <c r="LL94" s="209">
        <v>0</v>
      </c>
      <c r="LM94" s="209">
        <v>0</v>
      </c>
      <c r="LN94" s="209">
        <v>0</v>
      </c>
      <c r="LO94" s="209">
        <v>0</v>
      </c>
      <c r="LP94" s="209">
        <v>0</v>
      </c>
      <c r="LQ94" s="211">
        <f t="shared" si="279"/>
        <v>3108.38</v>
      </c>
      <c r="LR94" s="227">
        <v>331.08</v>
      </c>
      <c r="LS94" s="65"/>
      <c r="LT94" s="65">
        <f t="shared" si="280"/>
        <v>316.83939298880637</v>
      </c>
      <c r="LU94" s="65">
        <f t="shared" si="281"/>
        <v>239.04111906158582</v>
      </c>
      <c r="LV94" s="65"/>
      <c r="LW94" s="65">
        <v>18.5</v>
      </c>
      <c r="LX94" s="65"/>
      <c r="LY94" s="65">
        <v>5</v>
      </c>
      <c r="LZ94" s="65">
        <f t="shared" si="316"/>
        <v>508.03738317757012</v>
      </c>
      <c r="MA94" s="65"/>
      <c r="MB94" s="64">
        <f t="shared" si="238"/>
        <v>1418.4978952279623</v>
      </c>
      <c r="MC94" s="66">
        <f t="shared" si="317"/>
        <v>593.54906542056074</v>
      </c>
      <c r="MD94" s="66"/>
      <c r="ME94" s="66">
        <f t="shared" si="282"/>
        <v>178.06471962616823</v>
      </c>
      <c r="MF94" s="67">
        <f t="shared" si="239"/>
        <v>771.61378504672894</v>
      </c>
      <c r="MG94" s="67">
        <f t="shared" si="240"/>
        <v>2190.111680274691</v>
      </c>
      <c r="MH94" s="68">
        <f t="shared" si="241"/>
        <v>918.26831972530908</v>
      </c>
      <c r="MI94" s="209">
        <v>19927.009999999998</v>
      </c>
      <c r="MJ94" s="209">
        <v>10049.07</v>
      </c>
      <c r="MK94" s="209">
        <v>0</v>
      </c>
      <c r="ML94" s="209">
        <v>0</v>
      </c>
      <c r="MM94" s="209">
        <v>0</v>
      </c>
      <c r="MN94" s="209">
        <v>0</v>
      </c>
      <c r="MO94" s="209">
        <v>0</v>
      </c>
      <c r="MP94" s="209">
        <v>0</v>
      </c>
      <c r="MQ94" s="209">
        <v>0</v>
      </c>
      <c r="MR94" s="209">
        <v>0</v>
      </c>
      <c r="MS94" s="209">
        <v>21903.65</v>
      </c>
      <c r="MT94" s="178">
        <f t="shared" si="217"/>
        <v>8072.4299999999967</v>
      </c>
      <c r="MU94" s="210">
        <v>1163</v>
      </c>
      <c r="MV94" s="181" t="s">
        <v>276</v>
      </c>
      <c r="MW94" s="64">
        <f t="shared" si="204"/>
        <v>29976.079999999998</v>
      </c>
      <c r="MX94" s="209">
        <v>1658.76</v>
      </c>
      <c r="MY94" s="209">
        <v>735.07</v>
      </c>
      <c r="MZ94" s="209">
        <v>0</v>
      </c>
      <c r="NA94" s="209">
        <v>0</v>
      </c>
      <c r="NB94" s="209">
        <v>0</v>
      </c>
      <c r="NC94" s="209">
        <v>0</v>
      </c>
      <c r="ND94" s="209">
        <v>0</v>
      </c>
      <c r="NE94" s="209">
        <v>0</v>
      </c>
      <c r="NF94" s="209">
        <v>0</v>
      </c>
      <c r="NG94" s="209">
        <v>0</v>
      </c>
      <c r="NH94" s="211">
        <f t="shared" si="283"/>
        <v>2393.83</v>
      </c>
      <c r="NI94" s="235">
        <v>331.08</v>
      </c>
      <c r="NJ94" s="238"/>
      <c r="NK94" s="65">
        <f t="shared" si="284"/>
        <v>0</v>
      </c>
      <c r="NL94" s="65">
        <f t="shared" si="285"/>
        <v>194.97386264986932</v>
      </c>
      <c r="NM94" s="65"/>
      <c r="NN94" s="65">
        <v>18.5</v>
      </c>
      <c r="NO94" s="65"/>
      <c r="NP94" s="65">
        <v>5</v>
      </c>
      <c r="NQ94" s="65">
        <f t="shared" si="318"/>
        <v>469.67889908256882</v>
      </c>
      <c r="NR94" s="65"/>
      <c r="NS94" s="64">
        <f t="shared" si="205"/>
        <v>1019.2327617324381</v>
      </c>
      <c r="NT94" s="66">
        <f t="shared" si="286"/>
        <v>723.04816513761466</v>
      </c>
      <c r="NU94" s="66"/>
      <c r="NV94" s="66">
        <f t="shared" si="287"/>
        <v>216.9144495412844</v>
      </c>
      <c r="NW94" s="67">
        <f t="shared" si="242"/>
        <v>939.96261467889906</v>
      </c>
      <c r="NX94" s="67">
        <f t="shared" si="243"/>
        <v>1959.1953764113373</v>
      </c>
      <c r="NY94" s="68">
        <f t="shared" si="206"/>
        <v>434.63462358866263</v>
      </c>
      <c r="NZ94" s="209">
        <v>18069.75</v>
      </c>
      <c r="OA94" s="209">
        <v>11663.16</v>
      </c>
      <c r="OB94" s="209">
        <v>0</v>
      </c>
      <c r="OC94" s="209">
        <v>0</v>
      </c>
      <c r="OD94" s="209">
        <v>0</v>
      </c>
      <c r="OE94" s="209">
        <v>0</v>
      </c>
      <c r="OF94" s="209">
        <v>0</v>
      </c>
      <c r="OG94" s="209">
        <v>0</v>
      </c>
      <c r="OH94" s="209">
        <v>0</v>
      </c>
      <c r="OI94" s="209">
        <v>0</v>
      </c>
      <c r="OJ94" s="209">
        <v>21202</v>
      </c>
      <c r="OK94" s="178">
        <f t="shared" si="288"/>
        <v>8530.91</v>
      </c>
      <c r="OL94" s="210">
        <v>1244</v>
      </c>
      <c r="OM94" s="181" t="s">
        <v>276</v>
      </c>
      <c r="ON94" s="64">
        <f t="shared" si="207"/>
        <v>29732.91</v>
      </c>
      <c r="OO94" s="209">
        <v>1504.16</v>
      </c>
      <c r="OP94" s="209">
        <v>853.14</v>
      </c>
      <c r="OQ94" s="209">
        <v>0</v>
      </c>
      <c r="OR94" s="209">
        <v>0</v>
      </c>
      <c r="OS94" s="209">
        <v>0</v>
      </c>
      <c r="OT94" s="209">
        <v>0</v>
      </c>
      <c r="OU94" s="209">
        <v>0</v>
      </c>
      <c r="OV94" s="209">
        <v>0</v>
      </c>
      <c r="OW94" s="209">
        <v>0</v>
      </c>
      <c r="OX94" s="209">
        <v>0</v>
      </c>
      <c r="OY94" s="211">
        <v>2357.3000000000002</v>
      </c>
      <c r="OZ94" s="235">
        <v>331.08</v>
      </c>
      <c r="PA94" s="238"/>
      <c r="PB94" s="65">
        <f t="shared" si="289"/>
        <v>458.45637571098763</v>
      </c>
      <c r="PC94" s="65">
        <f t="shared" si="290"/>
        <v>250.1348426938431</v>
      </c>
      <c r="PD94" s="65"/>
      <c r="PE94" s="65">
        <v>18.5</v>
      </c>
      <c r="PF94" s="65">
        <f t="shared" si="291"/>
        <v>32.880000000000003</v>
      </c>
      <c r="PG94" s="65">
        <v>5</v>
      </c>
      <c r="PH94" s="65">
        <f t="shared" si="319"/>
        <v>495.2049090909091</v>
      </c>
      <c r="PI94" s="65"/>
      <c r="PJ94" s="64">
        <f t="shared" si="244"/>
        <v>1591.2561274957397</v>
      </c>
      <c r="PK94" s="66">
        <f t="shared" si="320"/>
        <v>643.25572727272731</v>
      </c>
      <c r="PL94" s="66"/>
      <c r="PM94" s="66">
        <f t="shared" si="292"/>
        <v>192.9767181818182</v>
      </c>
      <c r="PN94" s="67">
        <f t="shared" si="245"/>
        <v>836.23244545454554</v>
      </c>
      <c r="PO94" s="67">
        <f t="shared" si="246"/>
        <v>2427.4885729502853</v>
      </c>
      <c r="PP94" s="68">
        <f t="shared" si="247"/>
        <v>-70.188572950285106</v>
      </c>
      <c r="PQ94" s="209">
        <v>11196.4</v>
      </c>
      <c r="PR94" s="209">
        <v>6779.17</v>
      </c>
      <c r="PS94" s="209">
        <v>0</v>
      </c>
      <c r="PT94" s="209">
        <v>0</v>
      </c>
      <c r="PU94" s="209">
        <v>0</v>
      </c>
      <c r="PV94" s="209">
        <v>0</v>
      </c>
      <c r="PW94" s="209">
        <v>0</v>
      </c>
      <c r="PX94" s="209">
        <v>0</v>
      </c>
      <c r="PY94" s="209">
        <v>0</v>
      </c>
      <c r="PZ94" s="209">
        <v>0</v>
      </c>
      <c r="QA94" s="209">
        <v>11997.95</v>
      </c>
      <c r="QB94" s="178">
        <f t="shared" si="208"/>
        <v>5977.619999999999</v>
      </c>
      <c r="QC94" s="210">
        <v>775</v>
      </c>
      <c r="QD94" s="181" t="s">
        <v>276</v>
      </c>
      <c r="QE94" s="64">
        <f t="shared" si="209"/>
        <v>17975.57</v>
      </c>
      <c r="QF94" s="209">
        <v>932.01</v>
      </c>
      <c r="QG94" s="209">
        <v>495.88</v>
      </c>
      <c r="QH94" s="209">
        <v>0</v>
      </c>
      <c r="QI94" s="209">
        <v>0</v>
      </c>
      <c r="QJ94" s="209">
        <v>0</v>
      </c>
      <c r="QK94" s="209">
        <v>0</v>
      </c>
      <c r="QL94" s="209">
        <v>0</v>
      </c>
      <c r="QM94" s="209">
        <v>0</v>
      </c>
      <c r="QN94" s="209">
        <v>0</v>
      </c>
      <c r="QO94" s="209">
        <v>0</v>
      </c>
      <c r="QP94" s="211">
        <f t="shared" si="293"/>
        <v>1427.8899999999999</v>
      </c>
      <c r="QQ94" s="225">
        <v>331.08</v>
      </c>
      <c r="QR94" s="238"/>
      <c r="QS94" s="65">
        <f t="shared" si="294"/>
        <v>141.03597326857351</v>
      </c>
      <c r="QT94" s="65">
        <f t="shared" si="295"/>
        <v>109.07629166678184</v>
      </c>
      <c r="QU94" s="65"/>
      <c r="QV94" s="65">
        <v>18.5</v>
      </c>
      <c r="QW94" s="65">
        <f t="shared" si="296"/>
        <v>18.861818181818183</v>
      </c>
      <c r="QX94" s="65">
        <v>5</v>
      </c>
      <c r="QY94" s="65">
        <f t="shared" si="321"/>
        <v>428.14772727272725</v>
      </c>
      <c r="QZ94" s="65"/>
      <c r="RA94" s="64">
        <f t="shared" si="210"/>
        <v>1051.7018103899009</v>
      </c>
      <c r="RB94" s="66">
        <f t="shared" si="297"/>
        <v>619.2640909090909</v>
      </c>
      <c r="RC94" s="66"/>
      <c r="RD94" s="66">
        <f t="shared" si="298"/>
        <v>185.77922727272727</v>
      </c>
      <c r="RE94" s="67">
        <f t="shared" si="248"/>
        <v>805.04331818181822</v>
      </c>
      <c r="RF94" s="67">
        <f t="shared" si="249"/>
        <v>1856.7451285717191</v>
      </c>
      <c r="RG94" s="68">
        <f t="shared" si="250"/>
        <v>-428.85512857171921</v>
      </c>
      <c r="RH94" s="205">
        <v>12780.94</v>
      </c>
      <c r="RI94" s="205">
        <v>8392.68</v>
      </c>
      <c r="RJ94" s="205">
        <v>0</v>
      </c>
      <c r="RK94" s="205">
        <v>0</v>
      </c>
      <c r="RL94" s="205">
        <v>0</v>
      </c>
      <c r="RM94" s="205">
        <v>0</v>
      </c>
      <c r="RN94" s="205">
        <v>0</v>
      </c>
      <c r="RO94" s="205">
        <v>0</v>
      </c>
      <c r="RP94" s="205">
        <v>0</v>
      </c>
      <c r="RQ94" s="205">
        <v>0</v>
      </c>
      <c r="RR94" s="205">
        <v>14209.17</v>
      </c>
      <c r="RS94" s="178">
        <f t="shared" si="211"/>
        <v>6964.4500000000025</v>
      </c>
      <c r="RT94" s="206">
        <v>910</v>
      </c>
      <c r="RU94" s="181" t="s">
        <v>276</v>
      </c>
      <c r="RV94" s="64">
        <f t="shared" si="212"/>
        <v>21173.620000000003</v>
      </c>
      <c r="RW94" s="209">
        <v>1063.9100000000001</v>
      </c>
      <c r="RX94" s="209">
        <v>613.91</v>
      </c>
      <c r="RY94" s="209">
        <v>0</v>
      </c>
      <c r="RZ94" s="209">
        <v>0</v>
      </c>
      <c r="SA94" s="209">
        <v>0</v>
      </c>
      <c r="SB94" s="209">
        <v>0</v>
      </c>
      <c r="SC94" s="209">
        <v>0</v>
      </c>
      <c r="SD94" s="209">
        <v>0</v>
      </c>
      <c r="SE94" s="209">
        <v>0</v>
      </c>
      <c r="SF94" s="209">
        <v>0</v>
      </c>
      <c r="SG94" s="211">
        <v>1677.82</v>
      </c>
      <c r="SH94" s="225">
        <v>331.08</v>
      </c>
      <c r="SI94" s="238"/>
      <c r="SJ94" s="65">
        <f t="shared" si="299"/>
        <v>139.63217859521819</v>
      </c>
      <c r="SK94" s="65">
        <f t="shared" si="300"/>
        <v>150.1206009081337</v>
      </c>
      <c r="SL94" s="65"/>
      <c r="SM94" s="65">
        <v>18.5</v>
      </c>
      <c r="SN94" s="65">
        <f t="shared" si="301"/>
        <v>495.92920353982299</v>
      </c>
      <c r="SO94" s="65">
        <v>5</v>
      </c>
      <c r="SP94" s="65">
        <f t="shared" si="322"/>
        <v>428.52876106194691</v>
      </c>
      <c r="SQ94" s="65"/>
      <c r="SR94" s="64">
        <f t="shared" si="326"/>
        <v>1568.7907441051218</v>
      </c>
      <c r="SS94" s="66">
        <f t="shared" si="323"/>
        <v>596.28469026548669</v>
      </c>
      <c r="ST94" s="66"/>
      <c r="SU94" s="66">
        <f t="shared" si="302"/>
        <v>178.885407079646</v>
      </c>
      <c r="SV94" s="67">
        <f t="shared" si="327"/>
        <v>775.17009734513272</v>
      </c>
      <c r="SW94" s="67">
        <f t="shared" si="251"/>
        <v>2343.9608414502545</v>
      </c>
      <c r="SX94" s="68">
        <f t="shared" si="252"/>
        <v>-666.14084145025458</v>
      </c>
      <c r="SY94" s="64">
        <f t="shared" si="303"/>
        <v>310571.56</v>
      </c>
      <c r="SZ94" s="211">
        <f t="shared" si="304"/>
        <v>24623.499999999996</v>
      </c>
      <c r="TA94" s="67">
        <f t="shared" si="305"/>
        <v>25324.109502882362</v>
      </c>
      <c r="TB94" s="68">
        <f t="shared" si="306"/>
        <v>-700.60950288236563</v>
      </c>
      <c r="TC94" s="264"/>
      <c r="TD94" s="265"/>
      <c r="TE94" s="265" t="s">
        <v>525</v>
      </c>
    </row>
    <row r="95" spans="1:525">
      <c r="A95" s="173" t="s">
        <v>53</v>
      </c>
      <c r="B95" s="175" t="s">
        <v>234</v>
      </c>
      <c r="C95" s="181" t="s">
        <v>276</v>
      </c>
      <c r="D95" s="176">
        <v>11960.06</v>
      </c>
      <c r="E95" s="176">
        <v>15772.68</v>
      </c>
      <c r="F95" s="176">
        <v>0</v>
      </c>
      <c r="G95" s="176">
        <v>5</v>
      </c>
      <c r="H95" s="176">
        <v>5276.47</v>
      </c>
      <c r="I95" s="176">
        <v>0</v>
      </c>
      <c r="J95" s="176">
        <v>0</v>
      </c>
      <c r="K95" s="176">
        <v>0</v>
      </c>
      <c r="L95" s="176">
        <v>0</v>
      </c>
      <c r="M95" s="176">
        <v>0</v>
      </c>
      <c r="N95" s="178">
        <v>23624.98</v>
      </c>
      <c r="O95" s="178">
        <f t="shared" si="332"/>
        <v>9389.23</v>
      </c>
      <c r="P95" s="181">
        <v>2231</v>
      </c>
      <c r="Q95" s="64">
        <f t="shared" si="328"/>
        <v>33014.21</v>
      </c>
      <c r="R95" s="178">
        <v>995.55</v>
      </c>
      <c r="S95" s="178">
        <v>1153.74</v>
      </c>
      <c r="T95" s="178">
        <v>0</v>
      </c>
      <c r="U95" s="178">
        <v>0.21</v>
      </c>
      <c r="V95" s="178">
        <v>950</v>
      </c>
      <c r="W95" s="178">
        <v>0</v>
      </c>
      <c r="X95" s="178">
        <v>0</v>
      </c>
      <c r="Y95" s="178">
        <v>0</v>
      </c>
      <c r="Z95" s="178">
        <v>0</v>
      </c>
      <c r="AA95" s="178">
        <v>0</v>
      </c>
      <c r="AB95" s="64">
        <f t="shared" si="329"/>
        <v>3099.5</v>
      </c>
      <c r="AC95" s="220">
        <f>329.51+1.07</f>
        <v>330.58</v>
      </c>
      <c r="AD95" s="65">
        <v>148.22999999999999</v>
      </c>
      <c r="AE95" s="65">
        <f t="shared" si="253"/>
        <v>256.86963376208632</v>
      </c>
      <c r="AF95" s="65">
        <f t="shared" ref="AF95:AF101" si="341">(O95/$O$116)*15324.97</f>
        <v>251.76107721218077</v>
      </c>
      <c r="AG95" s="65"/>
      <c r="AH95" s="65">
        <v>18.5</v>
      </c>
      <c r="AI95" s="65"/>
      <c r="AJ95" s="65">
        <v>5</v>
      </c>
      <c r="AK95" s="65">
        <f t="shared" ref="AK95:AK115" si="342">39081.75/95</f>
        <v>411.38684210526316</v>
      </c>
      <c r="AL95" s="65"/>
      <c r="AM95" s="64">
        <f t="shared" si="222"/>
        <v>1422.3275530795302</v>
      </c>
      <c r="AN95" s="66">
        <f t="shared" ref="AN95:AN115" si="343">61284.58/95</f>
        <v>645.10084210526315</v>
      </c>
      <c r="AO95" s="66">
        <v>46.73</v>
      </c>
      <c r="AP95" s="66">
        <f t="shared" si="254"/>
        <v>207.54925263157895</v>
      </c>
      <c r="AQ95" s="67">
        <f t="shared" si="223"/>
        <v>899.38009473684212</v>
      </c>
      <c r="AR95" s="67">
        <f t="shared" si="224"/>
        <v>2321.7076478163722</v>
      </c>
      <c r="AS95" s="68">
        <f t="shared" si="225"/>
        <v>777.79235218362783</v>
      </c>
      <c r="AT95" s="205">
        <v>10725.35</v>
      </c>
      <c r="AU95" s="205">
        <v>12918.54</v>
      </c>
      <c r="AV95" s="205">
        <v>0</v>
      </c>
      <c r="AW95" s="205">
        <v>5</v>
      </c>
      <c r="AX95" s="207">
        <v>4771.63</v>
      </c>
      <c r="AY95" s="207">
        <v>0</v>
      </c>
      <c r="AZ95" s="207">
        <v>0</v>
      </c>
      <c r="BA95" s="207">
        <v>0</v>
      </c>
      <c r="BB95" s="207">
        <v>0</v>
      </c>
      <c r="BC95" s="207">
        <v>0</v>
      </c>
      <c r="BD95" s="209">
        <v>20989.29</v>
      </c>
      <c r="BE95" s="178">
        <f t="shared" si="333"/>
        <v>7431.23</v>
      </c>
      <c r="BF95" s="208">
        <v>1726</v>
      </c>
      <c r="BG95" s="181" t="s">
        <v>276</v>
      </c>
      <c r="BH95" s="64">
        <f t="shared" si="330"/>
        <v>28420.52</v>
      </c>
      <c r="BI95" s="205">
        <v>892.77</v>
      </c>
      <c r="BJ95" s="205">
        <v>944.97</v>
      </c>
      <c r="BK95" s="205">
        <v>0</v>
      </c>
      <c r="BL95" s="205">
        <v>0.21</v>
      </c>
      <c r="BM95" s="205">
        <v>950</v>
      </c>
      <c r="BN95" s="205">
        <v>0</v>
      </c>
      <c r="BO95" s="205">
        <v>0</v>
      </c>
      <c r="BP95" s="205">
        <v>0</v>
      </c>
      <c r="BQ95" s="205">
        <v>0</v>
      </c>
      <c r="BR95" s="205">
        <v>0</v>
      </c>
      <c r="BS95" s="64">
        <f t="shared" si="331"/>
        <v>2787.95</v>
      </c>
      <c r="BT95" s="220">
        <f>329.51+1.07</f>
        <v>330.58</v>
      </c>
      <c r="BU95" s="65">
        <v>148.22999999999999</v>
      </c>
      <c r="BV95" s="65">
        <f t="shared" si="255"/>
        <v>230.20455562123828</v>
      </c>
      <c r="BW95" s="65">
        <f t="shared" si="256"/>
        <v>168.06441508937846</v>
      </c>
      <c r="BX95" s="65"/>
      <c r="BY95" s="65">
        <v>18.5</v>
      </c>
      <c r="BZ95" s="65"/>
      <c r="CA95" s="65">
        <v>5</v>
      </c>
      <c r="CB95" s="65">
        <f t="shared" ref="CB95:CB115" si="344">37537.5/96</f>
        <v>391.015625</v>
      </c>
      <c r="CC95" s="65"/>
      <c r="CD95" s="64">
        <f t="shared" si="226"/>
        <v>1291.5945957106169</v>
      </c>
      <c r="CE95" s="66">
        <f t="shared" si="257"/>
        <v>665.21208333333334</v>
      </c>
      <c r="CF95" s="66"/>
      <c r="CG95" s="66">
        <f t="shared" si="258"/>
        <v>199.563625</v>
      </c>
      <c r="CH95" s="67">
        <f t="shared" si="324"/>
        <v>864.77570833333334</v>
      </c>
      <c r="CI95" s="67">
        <f t="shared" si="227"/>
        <v>2156.3703040439505</v>
      </c>
      <c r="CJ95" s="68">
        <f t="shared" si="228"/>
        <v>631.57969595604936</v>
      </c>
      <c r="CK95" s="209">
        <v>14703.82</v>
      </c>
      <c r="CL95" s="209">
        <v>15465.98</v>
      </c>
      <c r="CM95" s="209">
        <v>0</v>
      </c>
      <c r="CN95" s="209">
        <v>10</v>
      </c>
      <c r="CO95" s="209">
        <v>5351.45</v>
      </c>
      <c r="CP95" s="209">
        <v>0</v>
      </c>
      <c r="CQ95" s="209">
        <v>0</v>
      </c>
      <c r="CR95" s="209">
        <v>0</v>
      </c>
      <c r="CS95" s="209">
        <v>0</v>
      </c>
      <c r="CT95" s="207">
        <v>0</v>
      </c>
      <c r="CU95" s="209">
        <v>23315.27</v>
      </c>
      <c r="CV95" s="178">
        <f t="shared" si="181"/>
        <v>12215.98</v>
      </c>
      <c r="CW95" s="210">
        <v>2202</v>
      </c>
      <c r="CX95" s="181" t="s">
        <v>276</v>
      </c>
      <c r="CY95" s="64">
        <f t="shared" si="182"/>
        <v>35531.25</v>
      </c>
      <c r="CZ95" s="209">
        <v>1223.94</v>
      </c>
      <c r="DA95" s="209">
        <v>1131.31</v>
      </c>
      <c r="DB95" s="209">
        <v>0</v>
      </c>
      <c r="DC95" s="209">
        <v>0.42</v>
      </c>
      <c r="DD95" s="209">
        <v>950</v>
      </c>
      <c r="DE95" s="209">
        <v>0</v>
      </c>
      <c r="DF95" s="209">
        <v>0</v>
      </c>
      <c r="DG95" s="209">
        <v>0</v>
      </c>
      <c r="DH95" s="209">
        <v>0</v>
      </c>
      <c r="DI95" s="209">
        <v>0</v>
      </c>
      <c r="DJ95" s="211">
        <f t="shared" si="215"/>
        <v>3305.67</v>
      </c>
      <c r="DK95" s="65">
        <f>329.51+1.07</f>
        <v>330.58</v>
      </c>
      <c r="DL95" s="65">
        <v>148.22999999999999</v>
      </c>
      <c r="DM95" s="65">
        <f t="shared" si="259"/>
        <v>253.46956979074571</v>
      </c>
      <c r="DN95" s="65">
        <f t="shared" si="260"/>
        <v>347.50010797213986</v>
      </c>
      <c r="DO95" s="65"/>
      <c r="DP95" s="65">
        <v>18.5</v>
      </c>
      <c r="DQ95" s="65"/>
      <c r="DR95" s="65">
        <v>5</v>
      </c>
      <c r="DS95" s="65">
        <f t="shared" si="216"/>
        <v>428.469696969697</v>
      </c>
      <c r="DT95" s="65"/>
      <c r="DU95" s="64">
        <f t="shared" si="229"/>
        <v>1531.7493747325825</v>
      </c>
      <c r="DV95" s="66">
        <f t="shared" si="307"/>
        <v>596.35070707070713</v>
      </c>
      <c r="DW95" s="66"/>
      <c r="DX95" s="66">
        <f t="shared" si="261"/>
        <v>178.90521212121214</v>
      </c>
      <c r="DY95" s="67">
        <f t="shared" si="230"/>
        <v>775.25591919191925</v>
      </c>
      <c r="DZ95" s="67">
        <f t="shared" si="231"/>
        <v>2307.0052939245015</v>
      </c>
      <c r="EA95" s="68">
        <f t="shared" ref="EA95:EA115" si="345">DJ95-DZ95</f>
        <v>998.66470607549854</v>
      </c>
      <c r="EB95" s="209">
        <v>17608.939999999999</v>
      </c>
      <c r="EC95" s="209">
        <v>18214.560000000001</v>
      </c>
      <c r="ED95" s="209">
        <v>0</v>
      </c>
      <c r="EE95" s="209">
        <v>5</v>
      </c>
      <c r="EF95" s="209">
        <v>6520.92</v>
      </c>
      <c r="EG95" s="209">
        <v>0</v>
      </c>
      <c r="EH95" s="209">
        <v>0</v>
      </c>
      <c r="EI95" s="209">
        <v>0</v>
      </c>
      <c r="EJ95" s="209">
        <v>0</v>
      </c>
      <c r="EK95" s="209">
        <v>0</v>
      </c>
      <c r="EL95" s="209">
        <v>26043.68</v>
      </c>
      <c r="EM95" s="178">
        <f t="shared" si="184"/>
        <v>16305.739999999998</v>
      </c>
      <c r="EN95" s="210">
        <v>2618</v>
      </c>
      <c r="EO95" s="181" t="s">
        <v>276</v>
      </c>
      <c r="EP95" s="212">
        <f t="shared" si="262"/>
        <v>42349.42</v>
      </c>
      <c r="EQ95" s="209">
        <v>1465.78</v>
      </c>
      <c r="ER95" s="209">
        <v>1332.36</v>
      </c>
      <c r="ES95" s="209">
        <v>0</v>
      </c>
      <c r="ET95" s="209">
        <v>0.21</v>
      </c>
      <c r="EU95" s="209">
        <v>950</v>
      </c>
      <c r="EV95" s="209">
        <v>0</v>
      </c>
      <c r="EW95" s="209">
        <v>0</v>
      </c>
      <c r="EX95" s="209">
        <v>0</v>
      </c>
      <c r="EY95" s="209">
        <v>0</v>
      </c>
      <c r="EZ95" s="209">
        <v>0</v>
      </c>
      <c r="FA95" s="64">
        <f t="shared" si="185"/>
        <v>3748.35</v>
      </c>
      <c r="FB95" s="220">
        <f>329.51+1.07</f>
        <v>330.58</v>
      </c>
      <c r="FC95" s="65">
        <v>148.22999999999999</v>
      </c>
      <c r="FD95" s="65">
        <f t="shared" si="263"/>
        <v>290.70088117138437</v>
      </c>
      <c r="FE95" s="65">
        <f t="shared" si="264"/>
        <v>423.56185827118662</v>
      </c>
      <c r="FF95" s="65"/>
      <c r="FG95" s="65">
        <v>18.5</v>
      </c>
      <c r="FH95" s="65">
        <f t="shared" si="265"/>
        <v>140.93333333333334</v>
      </c>
      <c r="FI95" s="65">
        <v>5</v>
      </c>
      <c r="FJ95" s="65">
        <f t="shared" si="308"/>
        <v>424.68019607843132</v>
      </c>
      <c r="FK95" s="65"/>
      <c r="FL95" s="64">
        <f t="shared" si="232"/>
        <v>1782.1862688543356</v>
      </c>
      <c r="FM95" s="66">
        <f t="shared" si="309"/>
        <v>664.41901960784321</v>
      </c>
      <c r="FN95" s="66"/>
      <c r="FO95" s="66">
        <f t="shared" si="266"/>
        <v>199.32570588235296</v>
      </c>
      <c r="FP95" s="67">
        <f t="shared" si="325"/>
        <v>863.74472549019617</v>
      </c>
      <c r="FQ95" s="67">
        <f t="shared" ref="FQ95:FQ115" si="346">FL95+FP95</f>
        <v>2645.9309943445319</v>
      </c>
      <c r="FR95" s="68">
        <f t="shared" ref="FR95:FR115" si="347">FA95-FQ95</f>
        <v>1102.419005655468</v>
      </c>
      <c r="FS95" s="209">
        <v>20188.68</v>
      </c>
      <c r="FT95" s="209">
        <v>25893.68</v>
      </c>
      <c r="FU95" s="209">
        <v>0</v>
      </c>
      <c r="FV95" s="209">
        <v>35</v>
      </c>
      <c r="FW95" s="209">
        <v>8618.2999999999993</v>
      </c>
      <c r="FX95" s="209">
        <v>0</v>
      </c>
      <c r="FY95" s="209">
        <v>0</v>
      </c>
      <c r="FZ95" s="209">
        <v>0</v>
      </c>
      <c r="GA95" s="209">
        <v>0</v>
      </c>
      <c r="GB95" s="209">
        <v>0</v>
      </c>
      <c r="GC95" s="209">
        <v>36326.9</v>
      </c>
      <c r="GD95" s="178">
        <f t="shared" si="189"/>
        <v>18408.760000000002</v>
      </c>
      <c r="GE95" s="210">
        <v>3349</v>
      </c>
      <c r="GF95" s="181" t="s">
        <v>276</v>
      </c>
      <c r="GG95" s="64">
        <f t="shared" si="190"/>
        <v>54735.66</v>
      </c>
      <c r="GH95" s="209">
        <v>1680.51</v>
      </c>
      <c r="GI95" s="209">
        <v>1894.07</v>
      </c>
      <c r="GJ95" s="209">
        <v>0</v>
      </c>
      <c r="GK95" s="209">
        <v>1.47</v>
      </c>
      <c r="GL95" s="209">
        <v>950</v>
      </c>
      <c r="GM95" s="209">
        <v>0</v>
      </c>
      <c r="GN95" s="209">
        <v>0</v>
      </c>
      <c r="GO95" s="209">
        <v>0</v>
      </c>
      <c r="GP95" s="209">
        <v>0</v>
      </c>
      <c r="GQ95" s="209">
        <v>0</v>
      </c>
      <c r="GR95" s="211">
        <f t="shared" si="267"/>
        <v>4526.0499999999993</v>
      </c>
      <c r="GS95" s="220">
        <f>329.51+1.07</f>
        <v>330.58</v>
      </c>
      <c r="GT95" s="65">
        <v>148.22999999999999</v>
      </c>
      <c r="GU95" s="65">
        <f t="shared" si="268"/>
        <v>402.54726455242138</v>
      </c>
      <c r="GV95" s="65">
        <f t="shared" si="269"/>
        <v>542.54492736600071</v>
      </c>
      <c r="GW95" s="65"/>
      <c r="GX95" s="65">
        <v>18.5</v>
      </c>
      <c r="GY95" s="65">
        <f t="shared" si="270"/>
        <v>184.90588235294118</v>
      </c>
      <c r="GZ95" s="65">
        <v>5</v>
      </c>
      <c r="HA95" s="65">
        <f t="shared" si="310"/>
        <v>358.47794117647061</v>
      </c>
      <c r="HB95" s="65"/>
      <c r="HC95" s="64">
        <f t="shared" ref="HC95:HC115" si="348">SUM(GS95:HB95)</f>
        <v>1990.786015447834</v>
      </c>
      <c r="HD95" s="66">
        <f t="shared" si="311"/>
        <v>866.92019607843133</v>
      </c>
      <c r="HE95" s="66"/>
      <c r="HF95" s="66">
        <f t="shared" si="271"/>
        <v>260.07605882352937</v>
      </c>
      <c r="HG95" s="67">
        <f t="shared" si="233"/>
        <v>1126.9962549019606</v>
      </c>
      <c r="HH95" s="67">
        <f t="shared" si="234"/>
        <v>3117.7822703497945</v>
      </c>
      <c r="HI95" s="68">
        <f t="shared" ref="HI95:HI115" si="349">GR95-HH95</f>
        <v>1408.2677296502047</v>
      </c>
      <c r="HJ95" s="205">
        <v>22743.4</v>
      </c>
      <c r="HK95" s="205">
        <v>24869.68</v>
      </c>
      <c r="HL95" s="205">
        <v>0</v>
      </c>
      <c r="HM95" s="205">
        <v>40</v>
      </c>
      <c r="HN95" s="205">
        <v>8986.35</v>
      </c>
      <c r="HO95" s="205">
        <v>0</v>
      </c>
      <c r="HP95" s="205">
        <v>0</v>
      </c>
      <c r="HQ95" s="205">
        <v>0</v>
      </c>
      <c r="HR95" s="205">
        <v>0</v>
      </c>
      <c r="HS95" s="205">
        <v>0</v>
      </c>
      <c r="HT95" s="205">
        <v>38272.449999999997</v>
      </c>
      <c r="HU95" s="178">
        <f t="shared" si="193"/>
        <v>18366.980000000003</v>
      </c>
      <c r="HV95" s="206">
        <v>3317</v>
      </c>
      <c r="HW95" s="181" t="s">
        <v>276</v>
      </c>
      <c r="HX95" s="64">
        <f t="shared" si="194"/>
        <v>56639.43</v>
      </c>
      <c r="HY95" s="205">
        <v>1893.18</v>
      </c>
      <c r="HZ95" s="205">
        <v>1819.17</v>
      </c>
      <c r="IA95" s="205">
        <v>0</v>
      </c>
      <c r="IB95" s="205">
        <v>1.68</v>
      </c>
      <c r="IC95" s="205">
        <v>950</v>
      </c>
      <c r="ID95" s="205">
        <v>0</v>
      </c>
      <c r="IE95" s="205">
        <v>0</v>
      </c>
      <c r="IF95" s="205">
        <v>0</v>
      </c>
      <c r="IG95" s="205">
        <v>0</v>
      </c>
      <c r="IH95" s="205">
        <v>0</v>
      </c>
      <c r="II95" s="214">
        <v>4664.03</v>
      </c>
      <c r="IJ95" s="220">
        <f>329.51+1.07</f>
        <v>330.58</v>
      </c>
      <c r="IK95" s="65">
        <v>148.22999999999999</v>
      </c>
      <c r="IL95" s="65">
        <f t="shared" si="272"/>
        <v>423.96141273160782</v>
      </c>
      <c r="IM95" s="65">
        <f t="shared" si="273"/>
        <v>556.66126723090633</v>
      </c>
      <c r="IN95" s="65"/>
      <c r="IO95" s="65">
        <v>18.5</v>
      </c>
      <c r="IP95" s="65">
        <f t="shared" si="274"/>
        <v>232.05714285714285</v>
      </c>
      <c r="IQ95" s="65">
        <v>5</v>
      </c>
      <c r="IR95" s="65">
        <f t="shared" si="312"/>
        <v>445.62857142857143</v>
      </c>
      <c r="IS95" s="65"/>
      <c r="IT95" s="64">
        <f t="shared" ref="IT95:IT115" si="350">SUM(IJ95:IS95)</f>
        <v>2160.6183942482285</v>
      </c>
      <c r="IU95" s="66">
        <f t="shared" si="313"/>
        <v>538.79476190476191</v>
      </c>
      <c r="IV95" s="66"/>
      <c r="IW95" s="66">
        <f t="shared" si="275"/>
        <v>161.63842857142856</v>
      </c>
      <c r="IX95" s="67">
        <f t="shared" ref="IX95:IX115" si="351">SUM(IU95:IW95)</f>
        <v>700.43319047619048</v>
      </c>
      <c r="IY95" s="67">
        <f t="shared" si="235"/>
        <v>2861.0515847244187</v>
      </c>
      <c r="IZ95" s="68">
        <f t="shared" ref="IZ95:IZ115" si="352">II95-IY95</f>
        <v>1802.978415275581</v>
      </c>
      <c r="JA95" s="209">
        <v>26294.6</v>
      </c>
      <c r="JB95" s="209">
        <v>31764.57</v>
      </c>
      <c r="JC95" s="209">
        <v>0</v>
      </c>
      <c r="JD95" s="209">
        <v>5</v>
      </c>
      <c r="JE95" s="209">
        <v>10025.81</v>
      </c>
      <c r="JF95" s="209">
        <v>0</v>
      </c>
      <c r="JG95" s="209">
        <v>0</v>
      </c>
      <c r="JH95" s="209">
        <v>0</v>
      </c>
      <c r="JI95" s="209">
        <v>0</v>
      </c>
      <c r="JJ95" s="209">
        <v>0</v>
      </c>
      <c r="JK95" s="209">
        <v>48555.64</v>
      </c>
      <c r="JL95" s="178">
        <f t="shared" si="198"/>
        <v>19534.339999999997</v>
      </c>
      <c r="JM95" s="210">
        <v>3790</v>
      </c>
      <c r="JN95" s="181" t="s">
        <v>276</v>
      </c>
      <c r="JO95" s="64">
        <f t="shared" si="199"/>
        <v>68089.98</v>
      </c>
      <c r="JP95" s="209">
        <v>2188.7800000000002</v>
      </c>
      <c r="JQ95" s="209">
        <v>2323.52</v>
      </c>
      <c r="JR95" s="209">
        <v>0</v>
      </c>
      <c r="JS95" s="209">
        <v>0.21</v>
      </c>
      <c r="JT95" s="209">
        <v>950</v>
      </c>
      <c r="JU95" s="209">
        <v>0</v>
      </c>
      <c r="JV95" s="209">
        <v>0</v>
      </c>
      <c r="JW95" s="209">
        <v>0</v>
      </c>
      <c r="JX95" s="209">
        <v>0</v>
      </c>
      <c r="JY95" s="209">
        <v>0</v>
      </c>
      <c r="JZ95" s="211">
        <v>5462.51</v>
      </c>
      <c r="KA95" s="220">
        <f>329.51+1.07</f>
        <v>330.58</v>
      </c>
      <c r="KB95" s="65">
        <v>148.22999999999999</v>
      </c>
      <c r="KC95" s="65">
        <f t="shared" si="276"/>
        <v>979.40065118154496</v>
      </c>
      <c r="KD95" s="65">
        <f t="shared" si="277"/>
        <v>657.75187546775533</v>
      </c>
      <c r="KE95" s="65"/>
      <c r="KF95" s="65">
        <v>18.5</v>
      </c>
      <c r="KG95" s="65"/>
      <c r="KH95" s="65">
        <v>5</v>
      </c>
      <c r="KI95" s="65">
        <f t="shared" si="314"/>
        <v>543.39953271028037</v>
      </c>
      <c r="KJ95" s="65"/>
      <c r="KK95" s="64">
        <f t="shared" ref="KK95:KK115" si="353">SUM(KA95:KJ95)</f>
        <v>2682.8620593595806</v>
      </c>
      <c r="KL95" s="66">
        <f t="shared" si="315"/>
        <v>497.32093457943921</v>
      </c>
      <c r="KM95" s="66"/>
      <c r="KN95" s="66">
        <f t="shared" si="278"/>
        <v>149.19628037383177</v>
      </c>
      <c r="KO95" s="67">
        <f t="shared" si="236"/>
        <v>646.51721495327092</v>
      </c>
      <c r="KP95" s="67">
        <f t="shared" si="237"/>
        <v>3329.3792743128515</v>
      </c>
      <c r="KQ95" s="68">
        <f t="shared" ref="KQ95:KQ115" si="354">JZ95-KP95</f>
        <v>2133.1307256871487</v>
      </c>
      <c r="KR95" s="209">
        <v>26139.29</v>
      </c>
      <c r="KS95" s="209">
        <v>27635.46</v>
      </c>
      <c r="KT95" s="209">
        <v>0</v>
      </c>
      <c r="KU95" s="209">
        <v>55</v>
      </c>
      <c r="KV95" s="209">
        <v>10180.52</v>
      </c>
      <c r="KW95" s="209">
        <v>0</v>
      </c>
      <c r="KX95" s="209">
        <v>0</v>
      </c>
      <c r="KY95" s="209">
        <v>0</v>
      </c>
      <c r="KZ95" s="209">
        <v>0</v>
      </c>
      <c r="LA95" s="209">
        <v>0</v>
      </c>
      <c r="LB95" s="209">
        <v>47072.75</v>
      </c>
      <c r="LC95" s="178">
        <f t="shared" si="202"/>
        <v>16937.520000000004</v>
      </c>
      <c r="LD95" s="210">
        <v>3500</v>
      </c>
      <c r="LE95" s="181" t="s">
        <v>276</v>
      </c>
      <c r="LF95" s="64">
        <f t="shared" si="203"/>
        <v>64010.270000000004</v>
      </c>
      <c r="LG95" s="209">
        <v>2175.84</v>
      </c>
      <c r="LH95" s="209">
        <v>2021.48</v>
      </c>
      <c r="LI95" s="209">
        <v>0</v>
      </c>
      <c r="LJ95" s="209">
        <v>2.31</v>
      </c>
      <c r="LK95" s="209">
        <v>950</v>
      </c>
      <c r="LL95" s="209">
        <v>0</v>
      </c>
      <c r="LM95" s="209">
        <v>0</v>
      </c>
      <c r="LN95" s="209">
        <v>0</v>
      </c>
      <c r="LO95" s="209">
        <v>0</v>
      </c>
      <c r="LP95" s="209">
        <v>0</v>
      </c>
      <c r="LQ95" s="211">
        <f t="shared" si="279"/>
        <v>5149.63</v>
      </c>
      <c r="LR95" s="228">
        <f>367.07+1</f>
        <v>368.07</v>
      </c>
      <c r="LS95" s="245">
        <v>148.22999999999999</v>
      </c>
      <c r="LT95" s="65">
        <f t="shared" si="280"/>
        <v>479.91270658620022</v>
      </c>
      <c r="LU95" s="65">
        <f t="shared" si="281"/>
        <v>504.26624107649371</v>
      </c>
      <c r="LV95" s="65"/>
      <c r="LW95" s="65">
        <v>18.5</v>
      </c>
      <c r="LX95" s="65"/>
      <c r="LY95" s="65">
        <v>5</v>
      </c>
      <c r="LZ95" s="65">
        <f t="shared" si="316"/>
        <v>508.03738317757012</v>
      </c>
      <c r="MA95" s="65"/>
      <c r="MB95" s="64">
        <f t="shared" si="238"/>
        <v>2032.0163308402639</v>
      </c>
      <c r="MC95" s="66">
        <f t="shared" si="317"/>
        <v>593.54906542056074</v>
      </c>
      <c r="MD95" s="66"/>
      <c r="ME95" s="66">
        <f t="shared" si="282"/>
        <v>178.06471962616823</v>
      </c>
      <c r="MF95" s="67">
        <f t="shared" si="239"/>
        <v>771.61378504672894</v>
      </c>
      <c r="MG95" s="67">
        <f t="shared" si="240"/>
        <v>2803.6301158869928</v>
      </c>
      <c r="MH95" s="68">
        <f t="shared" si="241"/>
        <v>2345.9998841130073</v>
      </c>
      <c r="MI95" s="209">
        <v>18581.21</v>
      </c>
      <c r="MJ95" s="209">
        <v>19858.75</v>
      </c>
      <c r="MK95" s="209">
        <v>0</v>
      </c>
      <c r="ML95" s="209">
        <v>15</v>
      </c>
      <c r="MM95" s="209">
        <v>6641.65</v>
      </c>
      <c r="MN95" s="209">
        <v>0</v>
      </c>
      <c r="MO95" s="209">
        <v>0</v>
      </c>
      <c r="MP95" s="209">
        <v>0</v>
      </c>
      <c r="MQ95" s="209">
        <v>0</v>
      </c>
      <c r="MR95" s="209">
        <v>0</v>
      </c>
      <c r="MS95" s="209">
        <v>31764.76</v>
      </c>
      <c r="MT95" s="178">
        <f t="shared" si="217"/>
        <v>13331.850000000002</v>
      </c>
      <c r="MU95" s="210">
        <v>2739</v>
      </c>
      <c r="MV95" s="181" t="s">
        <v>276</v>
      </c>
      <c r="MW95" s="64">
        <f t="shared" si="204"/>
        <v>45096.61</v>
      </c>
      <c r="MX95" s="209">
        <v>1546.7</v>
      </c>
      <c r="MY95" s="209">
        <v>1452.63</v>
      </c>
      <c r="MZ95" s="209">
        <v>0</v>
      </c>
      <c r="NA95" s="209">
        <v>0.63</v>
      </c>
      <c r="NB95" s="209">
        <v>950</v>
      </c>
      <c r="NC95" s="209">
        <v>0</v>
      </c>
      <c r="ND95" s="209">
        <v>0</v>
      </c>
      <c r="NE95" s="209">
        <v>0</v>
      </c>
      <c r="NF95" s="209">
        <v>0</v>
      </c>
      <c r="NG95" s="209">
        <v>0</v>
      </c>
      <c r="NH95" s="211">
        <f t="shared" si="283"/>
        <v>3949.96</v>
      </c>
      <c r="NI95" s="228">
        <f>367.07+1.1</f>
        <v>368.17</v>
      </c>
      <c r="NJ95" s="245">
        <v>148.22999999999999</v>
      </c>
      <c r="NK95" s="65">
        <f t="shared" si="284"/>
        <v>0</v>
      </c>
      <c r="NL95" s="65">
        <f t="shared" si="285"/>
        <v>322.00493417331109</v>
      </c>
      <c r="NM95" s="65"/>
      <c r="NN95" s="65">
        <v>18.5</v>
      </c>
      <c r="NO95" s="65"/>
      <c r="NP95" s="65">
        <v>5</v>
      </c>
      <c r="NQ95" s="65">
        <f t="shared" si="318"/>
        <v>469.67889908256882</v>
      </c>
      <c r="NR95" s="65"/>
      <c r="NS95" s="64">
        <f t="shared" ref="NS95:NS115" si="355">SUM(NI95:NR95)</f>
        <v>1331.5838332558799</v>
      </c>
      <c r="NT95" s="66">
        <f t="shared" si="286"/>
        <v>723.04816513761466</v>
      </c>
      <c r="NU95" s="66"/>
      <c r="NV95" s="66">
        <f t="shared" si="287"/>
        <v>216.9144495412844</v>
      </c>
      <c r="NW95" s="67">
        <f t="shared" si="242"/>
        <v>939.96261467889906</v>
      </c>
      <c r="NX95" s="67">
        <f t="shared" si="243"/>
        <v>2271.5464479347788</v>
      </c>
      <c r="NY95" s="68">
        <f t="shared" ref="NY95:NY115" si="356">NH95-NX95</f>
        <v>1678.4135520652212</v>
      </c>
      <c r="NZ95" s="209">
        <v>16746.48</v>
      </c>
      <c r="OA95" s="209">
        <v>20801.45</v>
      </c>
      <c r="OB95" s="209">
        <v>0</v>
      </c>
      <c r="OC95" s="209">
        <v>10</v>
      </c>
      <c r="OD95" s="209">
        <v>9412.86</v>
      </c>
      <c r="OE95" s="209">
        <v>0</v>
      </c>
      <c r="OF95" s="209">
        <v>0</v>
      </c>
      <c r="OG95" s="209">
        <v>0</v>
      </c>
      <c r="OH95" s="209">
        <v>0</v>
      </c>
      <c r="OI95" s="209">
        <v>0</v>
      </c>
      <c r="OJ95" s="209">
        <v>32202.49</v>
      </c>
      <c r="OK95" s="178">
        <f t="shared" si="288"/>
        <v>14768.3</v>
      </c>
      <c r="OL95" s="210">
        <v>3000</v>
      </c>
      <c r="OM95" s="181" t="s">
        <v>276</v>
      </c>
      <c r="ON95" s="64">
        <f t="shared" si="207"/>
        <v>46970.79</v>
      </c>
      <c r="OO95" s="209">
        <v>1393.98</v>
      </c>
      <c r="OP95" s="209">
        <v>1521.59</v>
      </c>
      <c r="OQ95" s="209">
        <v>0</v>
      </c>
      <c r="OR95" s="209">
        <v>0.42</v>
      </c>
      <c r="OS95" s="209">
        <v>950</v>
      </c>
      <c r="OT95" s="209">
        <v>0</v>
      </c>
      <c r="OU95" s="209">
        <v>0</v>
      </c>
      <c r="OV95" s="209">
        <v>0</v>
      </c>
      <c r="OW95" s="209">
        <v>0</v>
      </c>
      <c r="OX95" s="209">
        <v>0</v>
      </c>
      <c r="OY95" s="211">
        <v>3865.99</v>
      </c>
      <c r="OZ95" s="228">
        <f>367.07+1.1</f>
        <v>368.17</v>
      </c>
      <c r="PA95" s="245">
        <v>148.22999999999999</v>
      </c>
      <c r="PB95" s="65">
        <f t="shared" si="289"/>
        <v>696.32284002779568</v>
      </c>
      <c r="PC95" s="65">
        <f t="shared" si="290"/>
        <v>433.02137724527427</v>
      </c>
      <c r="PD95" s="65"/>
      <c r="PE95" s="65">
        <v>18.5</v>
      </c>
      <c r="PF95" s="65">
        <f t="shared" si="291"/>
        <v>32.880000000000003</v>
      </c>
      <c r="PG95" s="65">
        <v>5</v>
      </c>
      <c r="PH95" s="65">
        <f t="shared" si="319"/>
        <v>495.2049090909091</v>
      </c>
      <c r="PI95" s="65"/>
      <c r="PJ95" s="64">
        <f t="shared" si="244"/>
        <v>2197.329126363979</v>
      </c>
      <c r="PK95" s="66">
        <f t="shared" si="320"/>
        <v>643.25572727272731</v>
      </c>
      <c r="PL95" s="66"/>
      <c r="PM95" s="66">
        <f t="shared" si="292"/>
        <v>192.9767181818182</v>
      </c>
      <c r="PN95" s="67">
        <f t="shared" si="245"/>
        <v>836.23244545454554</v>
      </c>
      <c r="PO95" s="67">
        <f t="shared" si="246"/>
        <v>3033.5615718185245</v>
      </c>
      <c r="PP95" s="68">
        <f t="shared" si="247"/>
        <v>832.42842818147528</v>
      </c>
      <c r="PQ95" s="209">
        <v>17175.5</v>
      </c>
      <c r="PR95" s="209">
        <v>19303.849999999999</v>
      </c>
      <c r="PS95" s="209">
        <v>0</v>
      </c>
      <c r="PT95" s="209">
        <v>40</v>
      </c>
      <c r="PU95" s="209">
        <v>8177.2</v>
      </c>
      <c r="PV95" s="209">
        <v>0</v>
      </c>
      <c r="PW95" s="209">
        <v>0</v>
      </c>
      <c r="PX95" s="209">
        <v>0</v>
      </c>
      <c r="PY95" s="209">
        <v>0</v>
      </c>
      <c r="PZ95" s="209">
        <v>0</v>
      </c>
      <c r="QA95" s="209">
        <v>30352.18</v>
      </c>
      <c r="QB95" s="178">
        <f t="shared" si="208"/>
        <v>14344.369999999995</v>
      </c>
      <c r="QC95" s="210">
        <v>2804</v>
      </c>
      <c r="QD95" s="181" t="s">
        <v>276</v>
      </c>
      <c r="QE95" s="64">
        <f t="shared" si="209"/>
        <v>44696.549999999996</v>
      </c>
      <c r="QF95" s="209">
        <v>1429.69</v>
      </c>
      <c r="QG95" s="209">
        <v>1412.04</v>
      </c>
      <c r="QH95" s="209">
        <v>0</v>
      </c>
      <c r="QI95" s="209">
        <v>1.68</v>
      </c>
      <c r="QJ95" s="209">
        <v>950</v>
      </c>
      <c r="QK95" s="209">
        <v>0</v>
      </c>
      <c r="QL95" s="209">
        <v>0</v>
      </c>
      <c r="QM95" s="209">
        <v>0</v>
      </c>
      <c r="QN95" s="209">
        <v>0</v>
      </c>
      <c r="QO95" s="209">
        <v>0</v>
      </c>
      <c r="QP95" s="211">
        <f t="shared" si="293"/>
        <v>3793.41</v>
      </c>
      <c r="QQ95" s="226">
        <f>367.07+1.1</f>
        <v>368.17</v>
      </c>
      <c r="QR95" s="245">
        <v>148.22999999999999</v>
      </c>
      <c r="QS95" s="65">
        <f t="shared" si="294"/>
        <v>356.79005556140271</v>
      </c>
      <c r="QT95" s="65">
        <f t="shared" si="295"/>
        <v>261.74810140093132</v>
      </c>
      <c r="QU95" s="65"/>
      <c r="QV95" s="65">
        <v>18.5</v>
      </c>
      <c r="QW95" s="65">
        <f t="shared" si="296"/>
        <v>18.861818181818183</v>
      </c>
      <c r="QX95" s="65">
        <v>5</v>
      </c>
      <c r="QY95" s="65">
        <f t="shared" si="321"/>
        <v>428.14772727272725</v>
      </c>
      <c r="QZ95" s="65"/>
      <c r="RA95" s="64">
        <f t="shared" ref="RA95:RA115" si="357">SUM(QQ95:QZ95)</f>
        <v>1605.4477024168793</v>
      </c>
      <c r="RB95" s="66">
        <f t="shared" si="297"/>
        <v>619.2640909090909</v>
      </c>
      <c r="RC95" s="66"/>
      <c r="RD95" s="66">
        <f t="shared" si="298"/>
        <v>185.77922727272727</v>
      </c>
      <c r="RE95" s="67">
        <f t="shared" si="248"/>
        <v>805.04331818181822</v>
      </c>
      <c r="RF95" s="67">
        <f t="shared" si="249"/>
        <v>2410.4910205986976</v>
      </c>
      <c r="RG95" s="68">
        <f t="shared" si="250"/>
        <v>1382.9189794013023</v>
      </c>
      <c r="RH95" s="205">
        <v>17716.03</v>
      </c>
      <c r="RI95" s="205">
        <v>20092.400000000001</v>
      </c>
      <c r="RJ95" s="205">
        <v>0</v>
      </c>
      <c r="RK95" s="205">
        <v>35</v>
      </c>
      <c r="RL95" s="205">
        <v>7640.91</v>
      </c>
      <c r="RM95" s="205">
        <v>0</v>
      </c>
      <c r="RN95" s="205">
        <v>0</v>
      </c>
      <c r="RO95" s="205">
        <v>0</v>
      </c>
      <c r="RP95" s="205">
        <v>0</v>
      </c>
      <c r="RQ95" s="205">
        <v>0</v>
      </c>
      <c r="RR95" s="205">
        <v>30857.95</v>
      </c>
      <c r="RS95" s="178">
        <f t="shared" si="211"/>
        <v>14626.389999999996</v>
      </c>
      <c r="RT95" s="206">
        <v>2672</v>
      </c>
      <c r="RU95" s="181" t="s">
        <v>276</v>
      </c>
      <c r="RV95" s="64">
        <f t="shared" si="212"/>
        <v>45484.34</v>
      </c>
      <c r="RW95" s="209">
        <v>1474.68</v>
      </c>
      <c r="RX95" s="209">
        <v>1469.72</v>
      </c>
      <c r="RY95" s="209">
        <v>0</v>
      </c>
      <c r="RZ95" s="209">
        <v>1.47</v>
      </c>
      <c r="SA95" s="209">
        <v>950</v>
      </c>
      <c r="SB95" s="209">
        <v>0</v>
      </c>
      <c r="SC95" s="209">
        <v>0</v>
      </c>
      <c r="SD95" s="209">
        <v>0</v>
      </c>
      <c r="SE95" s="209">
        <v>0</v>
      </c>
      <c r="SF95" s="209">
        <v>0</v>
      </c>
      <c r="SG95" s="211">
        <v>3895.87</v>
      </c>
      <c r="SH95" s="226">
        <f>367.07+1.1</f>
        <v>368.17</v>
      </c>
      <c r="SI95" s="245">
        <v>148.22999999999999</v>
      </c>
      <c r="SJ95" s="65">
        <f t="shared" si="299"/>
        <v>303.23817545164945</v>
      </c>
      <c r="SK95" s="65">
        <f t="shared" si="300"/>
        <v>315.27578716434414</v>
      </c>
      <c r="SL95" s="65"/>
      <c r="SM95" s="65">
        <v>18.5</v>
      </c>
      <c r="SN95" s="65">
        <f t="shared" si="301"/>
        <v>495.92920353982299</v>
      </c>
      <c r="SO95" s="65">
        <v>5</v>
      </c>
      <c r="SP95" s="65">
        <f t="shared" si="322"/>
        <v>428.52876106194691</v>
      </c>
      <c r="SQ95" s="65"/>
      <c r="SR95" s="64">
        <f t="shared" si="326"/>
        <v>2082.8719272177636</v>
      </c>
      <c r="SS95" s="66">
        <f t="shared" si="323"/>
        <v>596.28469026548669</v>
      </c>
      <c r="ST95" s="66"/>
      <c r="SU95" s="66">
        <f t="shared" si="302"/>
        <v>178.885407079646</v>
      </c>
      <c r="SV95" s="67">
        <f t="shared" si="327"/>
        <v>775.17009734513272</v>
      </c>
      <c r="SW95" s="67">
        <f t="shared" si="251"/>
        <v>2858.0420245628966</v>
      </c>
      <c r="SX95" s="68">
        <f t="shared" si="252"/>
        <v>1037.8279754371033</v>
      </c>
      <c r="SY95" s="64">
        <f t="shared" si="303"/>
        <v>565039.02999999991</v>
      </c>
      <c r="SZ95" s="211">
        <f t="shared" si="304"/>
        <v>48248.920000000006</v>
      </c>
      <c r="TA95" s="67">
        <f t="shared" si="305"/>
        <v>32116.498550318312</v>
      </c>
      <c r="TB95" s="68">
        <f t="shared" si="306"/>
        <v>16132.421449681693</v>
      </c>
      <c r="TC95" s="264"/>
      <c r="TD95" s="265"/>
      <c r="TE95" s="265"/>
    </row>
    <row r="96" spans="1:525">
      <c r="A96" s="173" t="s">
        <v>235</v>
      </c>
      <c r="B96" s="175" t="s">
        <v>236</v>
      </c>
      <c r="C96" s="181" t="s">
        <v>276</v>
      </c>
      <c r="D96" s="176">
        <v>7048.3</v>
      </c>
      <c r="E96" s="176">
        <v>7333.23</v>
      </c>
      <c r="F96" s="176">
        <v>0</v>
      </c>
      <c r="G96" s="176">
        <v>35</v>
      </c>
      <c r="H96" s="176">
        <v>0</v>
      </c>
      <c r="I96" s="176">
        <v>0</v>
      </c>
      <c r="J96" s="176">
        <v>0</v>
      </c>
      <c r="K96" s="176">
        <v>0</v>
      </c>
      <c r="L96" s="176">
        <v>0</v>
      </c>
      <c r="M96" s="176">
        <v>0</v>
      </c>
      <c r="N96" s="178">
        <v>10419.449999999999</v>
      </c>
      <c r="O96" s="178">
        <f t="shared" si="332"/>
        <v>3997.08</v>
      </c>
      <c r="P96" s="181">
        <v>979</v>
      </c>
      <c r="Q96" s="64">
        <f t="shared" si="328"/>
        <v>14416.529999999999</v>
      </c>
      <c r="R96" s="178">
        <v>586.72</v>
      </c>
      <c r="S96" s="178">
        <v>536.41</v>
      </c>
      <c r="T96" s="178">
        <v>0</v>
      </c>
      <c r="U96" s="178">
        <v>1.47</v>
      </c>
      <c r="V96" s="178">
        <v>0</v>
      </c>
      <c r="W96" s="178">
        <v>0</v>
      </c>
      <c r="X96" s="178">
        <v>0</v>
      </c>
      <c r="Y96" s="178">
        <v>0</v>
      </c>
      <c r="Z96" s="178">
        <v>0</v>
      </c>
      <c r="AA96" s="178">
        <v>0</v>
      </c>
      <c r="AB96" s="64">
        <f t="shared" si="329"/>
        <v>1124.6000000000001</v>
      </c>
      <c r="AC96" s="220">
        <v>297.2</v>
      </c>
      <c r="AD96" s="65">
        <v>167.2</v>
      </c>
      <c r="AE96" s="65">
        <f t="shared" si="253"/>
        <v>113.28857444545436</v>
      </c>
      <c r="AF96" s="65">
        <f t="shared" si="341"/>
        <v>107.17696408579444</v>
      </c>
      <c r="AG96" s="65"/>
      <c r="AH96" s="65">
        <v>18.5</v>
      </c>
      <c r="AI96" s="65"/>
      <c r="AJ96" s="65">
        <v>5</v>
      </c>
      <c r="AK96" s="65">
        <f t="shared" si="342"/>
        <v>411.38684210526316</v>
      </c>
      <c r="AL96" s="65"/>
      <c r="AM96" s="64">
        <f t="shared" si="222"/>
        <v>1119.752380636512</v>
      </c>
      <c r="AN96" s="66">
        <f t="shared" si="343"/>
        <v>645.10084210526315</v>
      </c>
      <c r="AO96" s="66">
        <v>46.73</v>
      </c>
      <c r="AP96" s="66">
        <f t="shared" si="254"/>
        <v>207.54925263157895</v>
      </c>
      <c r="AQ96" s="67">
        <f t="shared" si="223"/>
        <v>899.38009473684212</v>
      </c>
      <c r="AR96" s="67">
        <f t="shared" si="224"/>
        <v>2019.1324753733543</v>
      </c>
      <c r="AS96" s="68">
        <f t="shared" si="225"/>
        <v>-894.53247537335415</v>
      </c>
      <c r="AT96" s="205">
        <v>8485.6200000000008</v>
      </c>
      <c r="AU96" s="205">
        <v>10044.09</v>
      </c>
      <c r="AV96" s="205">
        <v>0</v>
      </c>
      <c r="AW96" s="205">
        <v>45</v>
      </c>
      <c r="AX96" s="207">
        <v>0</v>
      </c>
      <c r="AY96" s="207">
        <v>0</v>
      </c>
      <c r="AZ96" s="207">
        <v>0</v>
      </c>
      <c r="BA96" s="207">
        <v>0</v>
      </c>
      <c r="BB96" s="207">
        <v>0</v>
      </c>
      <c r="BC96" s="207">
        <v>0</v>
      </c>
      <c r="BD96" s="209">
        <v>11596.81</v>
      </c>
      <c r="BE96" s="178">
        <f t="shared" si="333"/>
        <v>6977.9</v>
      </c>
      <c r="BF96" s="208">
        <v>1221</v>
      </c>
      <c r="BG96" s="181" t="s">
        <v>276</v>
      </c>
      <c r="BH96" s="64">
        <f t="shared" si="330"/>
        <v>18574.71</v>
      </c>
      <c r="BI96" s="205">
        <v>706.36</v>
      </c>
      <c r="BJ96" s="205">
        <v>734.71</v>
      </c>
      <c r="BK96" s="205">
        <v>0</v>
      </c>
      <c r="BL96" s="205">
        <v>1.89</v>
      </c>
      <c r="BM96" s="205">
        <v>0</v>
      </c>
      <c r="BN96" s="205">
        <v>0</v>
      </c>
      <c r="BO96" s="205">
        <v>0</v>
      </c>
      <c r="BP96" s="205">
        <v>0</v>
      </c>
      <c r="BQ96" s="205">
        <v>0</v>
      </c>
      <c r="BR96" s="205">
        <v>0</v>
      </c>
      <c r="BS96" s="64">
        <f t="shared" si="331"/>
        <v>1442.9600000000003</v>
      </c>
      <c r="BT96" s="220">
        <v>297.2</v>
      </c>
      <c r="BU96" s="256">
        <v>212.5</v>
      </c>
      <c r="BV96" s="65">
        <f t="shared" si="255"/>
        <v>127.19050966821329</v>
      </c>
      <c r="BW96" s="65">
        <f t="shared" si="256"/>
        <v>157.81192104835591</v>
      </c>
      <c r="BX96" s="65"/>
      <c r="BY96" s="65">
        <v>18.5</v>
      </c>
      <c r="BZ96" s="65"/>
      <c r="CA96" s="65">
        <v>5</v>
      </c>
      <c r="CB96" s="65">
        <f t="shared" si="344"/>
        <v>391.015625</v>
      </c>
      <c r="CC96" s="65"/>
      <c r="CD96" s="64">
        <f t="shared" si="226"/>
        <v>1209.2180557165693</v>
      </c>
      <c r="CE96" s="66">
        <f t="shared" si="257"/>
        <v>665.21208333333334</v>
      </c>
      <c r="CF96" s="66"/>
      <c r="CG96" s="66">
        <f t="shared" si="258"/>
        <v>199.563625</v>
      </c>
      <c r="CH96" s="67">
        <f t="shared" si="324"/>
        <v>864.77570833333334</v>
      </c>
      <c r="CI96" s="67">
        <f t="shared" si="227"/>
        <v>2073.9937640499029</v>
      </c>
      <c r="CJ96" s="68">
        <f t="shared" si="228"/>
        <v>-631.03376404990263</v>
      </c>
      <c r="CK96" s="209">
        <v>10002.530000000001</v>
      </c>
      <c r="CL96" s="209">
        <v>9372.75</v>
      </c>
      <c r="CM96" s="209">
        <v>0</v>
      </c>
      <c r="CN96" s="209">
        <v>35</v>
      </c>
      <c r="CO96" s="209">
        <v>0</v>
      </c>
      <c r="CP96" s="209">
        <v>0</v>
      </c>
      <c r="CQ96" s="209">
        <v>0</v>
      </c>
      <c r="CR96" s="209">
        <v>0</v>
      </c>
      <c r="CS96" s="209">
        <v>0</v>
      </c>
      <c r="CT96" s="207">
        <v>0</v>
      </c>
      <c r="CU96" s="209">
        <v>12520.51</v>
      </c>
      <c r="CV96" s="178">
        <f t="shared" si="181"/>
        <v>6889.7699999999986</v>
      </c>
      <c r="CW96" s="210">
        <v>1431</v>
      </c>
      <c r="CX96" s="181" t="s">
        <v>276</v>
      </c>
      <c r="CY96" s="64">
        <f t="shared" si="182"/>
        <v>19410.28</v>
      </c>
      <c r="CZ96" s="209">
        <v>832.63</v>
      </c>
      <c r="DA96" s="209">
        <v>685.6</v>
      </c>
      <c r="DB96" s="209">
        <v>0</v>
      </c>
      <c r="DC96" s="209">
        <v>1.47</v>
      </c>
      <c r="DD96" s="209">
        <v>0</v>
      </c>
      <c r="DE96" s="209">
        <v>0</v>
      </c>
      <c r="DF96" s="209">
        <v>0</v>
      </c>
      <c r="DG96" s="209">
        <v>0</v>
      </c>
      <c r="DH96" s="209">
        <v>0</v>
      </c>
      <c r="DI96" s="209">
        <v>0</v>
      </c>
      <c r="DJ96" s="211">
        <f t="shared" ref="DJ96:DJ115" si="358">SUM(CZ96:DI96)</f>
        <v>1519.7</v>
      </c>
      <c r="DK96" s="65">
        <v>297.2</v>
      </c>
      <c r="DL96" s="65">
        <v>212.5</v>
      </c>
      <c r="DM96" s="65">
        <f t="shared" si="259"/>
        <v>136.11544207983565</v>
      </c>
      <c r="DN96" s="65">
        <f t="shared" si="260"/>
        <v>195.98884566798651</v>
      </c>
      <c r="DO96" s="65"/>
      <c r="DP96" s="65">
        <v>18.5</v>
      </c>
      <c r="DQ96" s="65"/>
      <c r="DR96" s="65">
        <v>5</v>
      </c>
      <c r="DS96" s="65">
        <f t="shared" ref="DS96:DS115" si="359">DS$3</f>
        <v>428.469696969697</v>
      </c>
      <c r="DT96" s="65"/>
      <c r="DU96" s="64">
        <f t="shared" si="229"/>
        <v>1293.7739847175192</v>
      </c>
      <c r="DV96" s="66">
        <f t="shared" si="307"/>
        <v>596.35070707070713</v>
      </c>
      <c r="DW96" s="66"/>
      <c r="DX96" s="66">
        <f t="shared" si="261"/>
        <v>178.90521212121214</v>
      </c>
      <c r="DY96" s="67">
        <f t="shared" si="230"/>
        <v>775.25591919191925</v>
      </c>
      <c r="DZ96" s="67">
        <f t="shared" si="231"/>
        <v>2069.0299039094384</v>
      </c>
      <c r="EA96" s="68">
        <f t="shared" si="345"/>
        <v>-549.32990390943837</v>
      </c>
      <c r="EB96" s="209">
        <v>11329.24</v>
      </c>
      <c r="EC96" s="209">
        <v>11548.08</v>
      </c>
      <c r="ED96" s="209">
        <v>0</v>
      </c>
      <c r="EE96" s="209">
        <v>25</v>
      </c>
      <c r="EF96" s="209">
        <v>0</v>
      </c>
      <c r="EG96" s="209">
        <v>0</v>
      </c>
      <c r="EH96" s="209">
        <v>0</v>
      </c>
      <c r="EI96" s="209">
        <v>0</v>
      </c>
      <c r="EJ96" s="209">
        <v>0</v>
      </c>
      <c r="EK96" s="209">
        <v>0</v>
      </c>
      <c r="EL96" s="209">
        <v>14543.07</v>
      </c>
      <c r="EM96" s="178">
        <f t="shared" si="184"/>
        <v>8359.25</v>
      </c>
      <c r="EN96" s="210">
        <v>1492</v>
      </c>
      <c r="EO96" s="181" t="s">
        <v>276</v>
      </c>
      <c r="EP96" s="212">
        <f t="shared" si="262"/>
        <v>22902.32</v>
      </c>
      <c r="EQ96" s="209">
        <v>943.1</v>
      </c>
      <c r="ER96" s="209">
        <v>844.72</v>
      </c>
      <c r="ES96" s="209">
        <v>0</v>
      </c>
      <c r="ET96" s="209">
        <v>1.05</v>
      </c>
      <c r="EU96" s="209">
        <v>0</v>
      </c>
      <c r="EV96" s="209">
        <v>0</v>
      </c>
      <c r="EW96" s="209">
        <v>0</v>
      </c>
      <c r="EX96" s="209">
        <v>0</v>
      </c>
      <c r="EY96" s="209">
        <v>0</v>
      </c>
      <c r="EZ96" s="209">
        <v>0</v>
      </c>
      <c r="FA96" s="64">
        <f t="shared" si="185"/>
        <v>1788.8700000000001</v>
      </c>
      <c r="FB96" s="220">
        <v>297.2</v>
      </c>
      <c r="FC96" s="256">
        <v>212.5</v>
      </c>
      <c r="FD96" s="65">
        <f t="shared" si="263"/>
        <v>162.33048724055604</v>
      </c>
      <c r="FE96" s="65">
        <f t="shared" si="264"/>
        <v>217.14190608665521</v>
      </c>
      <c r="FF96" s="65"/>
      <c r="FG96" s="65">
        <v>18.5</v>
      </c>
      <c r="FH96" s="65">
        <f t="shared" si="265"/>
        <v>140.93333333333334</v>
      </c>
      <c r="FI96" s="65">
        <v>5</v>
      </c>
      <c r="FJ96" s="65">
        <f t="shared" si="308"/>
        <v>424.68019607843132</v>
      </c>
      <c r="FK96" s="65"/>
      <c r="FL96" s="64">
        <f t="shared" si="232"/>
        <v>1478.2859227389758</v>
      </c>
      <c r="FM96" s="66">
        <f t="shared" si="309"/>
        <v>664.41901960784321</v>
      </c>
      <c r="FN96" s="66"/>
      <c r="FO96" s="66">
        <f t="shared" si="266"/>
        <v>199.32570588235296</v>
      </c>
      <c r="FP96" s="67">
        <f t="shared" si="325"/>
        <v>863.74472549019617</v>
      </c>
      <c r="FQ96" s="67">
        <f t="shared" si="346"/>
        <v>2342.0306482291721</v>
      </c>
      <c r="FR96" s="68">
        <f t="shared" si="347"/>
        <v>-553.16064822917201</v>
      </c>
      <c r="FS96" s="209">
        <v>9211.76</v>
      </c>
      <c r="FT96" s="209">
        <v>12497.63</v>
      </c>
      <c r="FU96" s="209">
        <v>0</v>
      </c>
      <c r="FV96" s="209">
        <v>0</v>
      </c>
      <c r="FW96" s="209">
        <v>0</v>
      </c>
      <c r="FX96" s="209">
        <v>0</v>
      </c>
      <c r="FY96" s="209">
        <v>0</v>
      </c>
      <c r="FZ96" s="209">
        <v>0</v>
      </c>
      <c r="GA96" s="209">
        <v>0</v>
      </c>
      <c r="GB96" s="209">
        <v>0</v>
      </c>
      <c r="GC96" s="209">
        <v>13000.08</v>
      </c>
      <c r="GD96" s="178">
        <f t="shared" si="189"/>
        <v>8709.31</v>
      </c>
      <c r="GE96" s="210">
        <v>1521</v>
      </c>
      <c r="GF96" s="181" t="s">
        <v>276</v>
      </c>
      <c r="GG96" s="64">
        <f t="shared" si="190"/>
        <v>21709.39</v>
      </c>
      <c r="GH96" s="209">
        <v>766.82</v>
      </c>
      <c r="GI96" s="209">
        <v>914.18</v>
      </c>
      <c r="GJ96" s="209">
        <v>0</v>
      </c>
      <c r="GK96" s="209">
        <v>0</v>
      </c>
      <c r="GL96" s="209">
        <v>0</v>
      </c>
      <c r="GM96" s="209">
        <v>0</v>
      </c>
      <c r="GN96" s="209">
        <v>0</v>
      </c>
      <c r="GO96" s="209">
        <v>0</v>
      </c>
      <c r="GP96" s="209">
        <v>0</v>
      </c>
      <c r="GQ96" s="209">
        <v>0</v>
      </c>
      <c r="GR96" s="211">
        <f t="shared" si="267"/>
        <v>1681</v>
      </c>
      <c r="GS96" s="220">
        <v>297.2</v>
      </c>
      <c r="GT96" s="256">
        <v>212.5</v>
      </c>
      <c r="GU96" s="65">
        <f t="shared" si="268"/>
        <v>144.0570663327353</v>
      </c>
      <c r="GV96" s="65">
        <f t="shared" si="269"/>
        <v>256.68170813015013</v>
      </c>
      <c r="GW96" s="65"/>
      <c r="GX96" s="65">
        <v>18.5</v>
      </c>
      <c r="GY96" s="65">
        <f t="shared" si="270"/>
        <v>184.90588235294118</v>
      </c>
      <c r="GZ96" s="65">
        <v>5</v>
      </c>
      <c r="HA96" s="65">
        <f t="shared" si="310"/>
        <v>358.47794117647061</v>
      </c>
      <c r="HB96" s="65"/>
      <c r="HC96" s="64">
        <f t="shared" si="348"/>
        <v>1477.3225979922972</v>
      </c>
      <c r="HD96" s="66">
        <f t="shared" si="311"/>
        <v>866.92019607843133</v>
      </c>
      <c r="HE96" s="66"/>
      <c r="HF96" s="66">
        <f t="shared" si="271"/>
        <v>260.07605882352937</v>
      </c>
      <c r="HG96" s="67">
        <f t="shared" si="233"/>
        <v>1126.9962549019606</v>
      </c>
      <c r="HH96" s="67">
        <f t="shared" si="234"/>
        <v>2604.3188528942578</v>
      </c>
      <c r="HI96" s="68">
        <f t="shared" si="349"/>
        <v>-923.31885289425782</v>
      </c>
      <c r="HJ96" s="205">
        <v>12618.31</v>
      </c>
      <c r="HK96" s="205">
        <v>9771.42</v>
      </c>
      <c r="HL96" s="205">
        <v>0</v>
      </c>
      <c r="HM96" s="205">
        <v>0</v>
      </c>
      <c r="HN96" s="205">
        <v>0</v>
      </c>
      <c r="HO96" s="205">
        <v>0</v>
      </c>
      <c r="HP96" s="205">
        <v>0</v>
      </c>
      <c r="HQ96" s="205">
        <v>0</v>
      </c>
      <c r="HR96" s="205">
        <v>0</v>
      </c>
      <c r="HS96" s="205">
        <v>0</v>
      </c>
      <c r="HT96" s="205">
        <v>14004.56</v>
      </c>
      <c r="HU96" s="178">
        <f t="shared" si="193"/>
        <v>8385.17</v>
      </c>
      <c r="HV96" s="206">
        <v>1471</v>
      </c>
      <c r="HW96" s="181" t="s">
        <v>276</v>
      </c>
      <c r="HX96" s="64">
        <f t="shared" si="194"/>
        <v>22389.73</v>
      </c>
      <c r="HY96" s="205">
        <v>1050.3800000000001</v>
      </c>
      <c r="HZ96" s="205">
        <v>714.76</v>
      </c>
      <c r="IA96" s="205">
        <v>0</v>
      </c>
      <c r="IB96" s="205">
        <v>0</v>
      </c>
      <c r="IC96" s="205">
        <v>0</v>
      </c>
      <c r="ID96" s="205">
        <v>0</v>
      </c>
      <c r="IE96" s="205">
        <v>0</v>
      </c>
      <c r="IF96" s="205">
        <v>0</v>
      </c>
      <c r="IG96" s="205">
        <v>0</v>
      </c>
      <c r="IH96" s="205">
        <v>0</v>
      </c>
      <c r="II96" s="214">
        <v>1765.14</v>
      </c>
      <c r="IJ96" s="220">
        <v>297.2</v>
      </c>
      <c r="IK96" s="217">
        <v>146.30000000000001</v>
      </c>
      <c r="IL96" s="65">
        <f t="shared" si="272"/>
        <v>155.13490885178675</v>
      </c>
      <c r="IM96" s="65">
        <f t="shared" si="273"/>
        <v>254.13537544803654</v>
      </c>
      <c r="IN96" s="65"/>
      <c r="IO96" s="65">
        <v>18.5</v>
      </c>
      <c r="IP96" s="65">
        <f t="shared" si="274"/>
        <v>232.05714285714285</v>
      </c>
      <c r="IQ96" s="65">
        <v>5</v>
      </c>
      <c r="IR96" s="65">
        <f t="shared" si="312"/>
        <v>445.62857142857143</v>
      </c>
      <c r="IS96" s="65"/>
      <c r="IT96" s="64">
        <f t="shared" si="350"/>
        <v>1553.9559985855376</v>
      </c>
      <c r="IU96" s="66">
        <f t="shared" si="313"/>
        <v>538.79476190476191</v>
      </c>
      <c r="IV96" s="66"/>
      <c r="IW96" s="66">
        <f t="shared" si="275"/>
        <v>161.63842857142856</v>
      </c>
      <c r="IX96" s="67">
        <f t="shared" si="351"/>
        <v>700.43319047619048</v>
      </c>
      <c r="IY96" s="67">
        <f t="shared" si="235"/>
        <v>2254.3891890617278</v>
      </c>
      <c r="IZ96" s="68">
        <f t="shared" si="352"/>
        <v>-489.24918906172775</v>
      </c>
      <c r="JA96" s="209">
        <v>13382.73</v>
      </c>
      <c r="JB96" s="209">
        <v>14769.49</v>
      </c>
      <c r="JC96" s="209">
        <v>0</v>
      </c>
      <c r="JD96" s="209">
        <v>0</v>
      </c>
      <c r="JE96" s="209">
        <v>0</v>
      </c>
      <c r="JF96" s="209">
        <v>0</v>
      </c>
      <c r="JG96" s="209">
        <v>0</v>
      </c>
      <c r="JH96" s="209">
        <v>0</v>
      </c>
      <c r="JI96" s="209">
        <v>0</v>
      </c>
      <c r="JJ96" s="209">
        <v>0</v>
      </c>
      <c r="JK96" s="209">
        <v>18637.82</v>
      </c>
      <c r="JL96" s="178">
        <f t="shared" si="198"/>
        <v>9514.4000000000015</v>
      </c>
      <c r="JM96" s="210">
        <v>1955</v>
      </c>
      <c r="JN96" s="181" t="s">
        <v>276</v>
      </c>
      <c r="JO96" s="64">
        <f t="shared" si="199"/>
        <v>28152.22</v>
      </c>
      <c r="JP96" s="209">
        <v>1114.01</v>
      </c>
      <c r="JQ96" s="209">
        <v>1080.3599999999999</v>
      </c>
      <c r="JR96" s="209">
        <v>0</v>
      </c>
      <c r="JS96" s="209">
        <v>0</v>
      </c>
      <c r="JT96" s="209">
        <v>0</v>
      </c>
      <c r="JU96" s="209">
        <v>0</v>
      </c>
      <c r="JV96" s="209">
        <v>0</v>
      </c>
      <c r="JW96" s="209">
        <v>0</v>
      </c>
      <c r="JX96" s="209">
        <v>0</v>
      </c>
      <c r="JY96" s="209">
        <v>0</v>
      </c>
      <c r="JZ96" s="211">
        <v>2194.37</v>
      </c>
      <c r="KA96" s="220">
        <v>297.2</v>
      </c>
      <c r="KB96" s="217">
        <v>146.30000000000001</v>
      </c>
      <c r="KC96" s="65">
        <f t="shared" si="276"/>
        <v>375.9376468851903</v>
      </c>
      <c r="KD96" s="65">
        <f t="shared" si="277"/>
        <v>320.36477525989687</v>
      </c>
      <c r="KE96" s="65"/>
      <c r="KF96" s="65">
        <v>18.5</v>
      </c>
      <c r="KG96" s="65"/>
      <c r="KH96" s="65">
        <v>5</v>
      </c>
      <c r="KI96" s="65">
        <f t="shared" si="314"/>
        <v>543.39953271028037</v>
      </c>
      <c r="KJ96" s="65"/>
      <c r="KK96" s="64">
        <f t="shared" si="353"/>
        <v>1706.7019548553676</v>
      </c>
      <c r="KL96" s="66">
        <f t="shared" si="315"/>
        <v>497.32093457943921</v>
      </c>
      <c r="KM96" s="66"/>
      <c r="KN96" s="66">
        <f t="shared" si="278"/>
        <v>149.19628037383177</v>
      </c>
      <c r="KO96" s="67">
        <f t="shared" si="236"/>
        <v>646.51721495327092</v>
      </c>
      <c r="KP96" s="67">
        <f t="shared" si="237"/>
        <v>2353.2191698086385</v>
      </c>
      <c r="KQ96" s="68">
        <f t="shared" si="354"/>
        <v>-158.84916980863864</v>
      </c>
      <c r="KR96" s="209">
        <v>15011.52</v>
      </c>
      <c r="KS96" s="209">
        <v>15942.41</v>
      </c>
      <c r="KT96" s="209">
        <v>0</v>
      </c>
      <c r="KU96" s="209">
        <v>0</v>
      </c>
      <c r="KV96" s="209">
        <v>0</v>
      </c>
      <c r="KW96" s="209">
        <v>0</v>
      </c>
      <c r="KX96" s="209">
        <v>0</v>
      </c>
      <c r="KY96" s="209">
        <v>0</v>
      </c>
      <c r="KZ96" s="209">
        <v>0</v>
      </c>
      <c r="LA96" s="209">
        <v>0</v>
      </c>
      <c r="LB96" s="209">
        <v>20815.060000000001</v>
      </c>
      <c r="LC96" s="178">
        <f t="shared" si="202"/>
        <v>10138.869999999999</v>
      </c>
      <c r="LD96" s="210">
        <v>1978</v>
      </c>
      <c r="LE96" s="181" t="s">
        <v>276</v>
      </c>
      <c r="LF96" s="64">
        <f t="shared" si="203"/>
        <v>30953.93</v>
      </c>
      <c r="LG96" s="209">
        <v>1249.5899999999999</v>
      </c>
      <c r="LH96" s="209">
        <v>1166.1600000000001</v>
      </c>
      <c r="LI96" s="209">
        <v>0</v>
      </c>
      <c r="LJ96" s="209">
        <v>0</v>
      </c>
      <c r="LK96" s="209">
        <v>0</v>
      </c>
      <c r="LL96" s="209">
        <v>0</v>
      </c>
      <c r="LM96" s="209">
        <v>0</v>
      </c>
      <c r="LN96" s="209">
        <v>0</v>
      </c>
      <c r="LO96" s="209">
        <v>0</v>
      </c>
      <c r="LP96" s="209">
        <v>0</v>
      </c>
      <c r="LQ96" s="211">
        <f t="shared" si="279"/>
        <v>2415.75</v>
      </c>
      <c r="LR96" s="237">
        <f>368.82+1.33</f>
        <v>370.15</v>
      </c>
      <c r="LS96" s="240">
        <v>146.30000000000001</v>
      </c>
      <c r="LT96" s="65">
        <f t="shared" si="280"/>
        <v>212.21219882743526</v>
      </c>
      <c r="LU96" s="65">
        <f t="shared" si="281"/>
        <v>301.85587167798053</v>
      </c>
      <c r="LV96" s="65"/>
      <c r="LW96" s="65">
        <v>18.5</v>
      </c>
      <c r="LX96" s="65"/>
      <c r="LY96" s="65">
        <v>5</v>
      </c>
      <c r="LZ96" s="65">
        <f t="shared" si="316"/>
        <v>508.03738317757012</v>
      </c>
      <c r="MA96" s="65"/>
      <c r="MB96" s="64">
        <f t="shared" si="238"/>
        <v>1562.0554536829859</v>
      </c>
      <c r="MC96" s="66">
        <f t="shared" si="317"/>
        <v>593.54906542056074</v>
      </c>
      <c r="MD96" s="66"/>
      <c r="ME96" s="66">
        <f t="shared" si="282"/>
        <v>178.06471962616823</v>
      </c>
      <c r="MF96" s="67">
        <f t="shared" si="239"/>
        <v>771.61378504672894</v>
      </c>
      <c r="MG96" s="67">
        <f t="shared" si="240"/>
        <v>2333.6692387297148</v>
      </c>
      <c r="MH96" s="68">
        <f t="shared" si="241"/>
        <v>82.080761270285166</v>
      </c>
      <c r="MI96" s="209">
        <v>11557.43</v>
      </c>
      <c r="MJ96" s="209">
        <v>10365.85</v>
      </c>
      <c r="MK96" s="209">
        <v>0</v>
      </c>
      <c r="ML96" s="209">
        <v>0</v>
      </c>
      <c r="MM96" s="209">
        <v>0</v>
      </c>
      <c r="MN96" s="209">
        <v>0</v>
      </c>
      <c r="MO96" s="209">
        <v>0</v>
      </c>
      <c r="MP96" s="209">
        <v>0</v>
      </c>
      <c r="MQ96" s="209">
        <v>0</v>
      </c>
      <c r="MR96" s="209">
        <v>0</v>
      </c>
      <c r="MS96" s="209">
        <v>14929.4</v>
      </c>
      <c r="MT96" s="178">
        <f t="shared" ref="MT96:MT115" si="360">MW96-MS96</f>
        <v>6993.8799999999992</v>
      </c>
      <c r="MU96" s="210">
        <v>1342</v>
      </c>
      <c r="MV96" s="181" t="s">
        <v>276</v>
      </c>
      <c r="MW96" s="64">
        <f t="shared" si="204"/>
        <v>21923.279999999999</v>
      </c>
      <c r="MX96" s="209">
        <v>962.07</v>
      </c>
      <c r="MY96" s="209">
        <v>758.24</v>
      </c>
      <c r="MZ96" s="209">
        <v>0</v>
      </c>
      <c r="NA96" s="209">
        <v>0</v>
      </c>
      <c r="NB96" s="209">
        <v>0</v>
      </c>
      <c r="NC96" s="209">
        <v>0</v>
      </c>
      <c r="ND96" s="209">
        <v>0</v>
      </c>
      <c r="NE96" s="209">
        <v>0</v>
      </c>
      <c r="NF96" s="209">
        <v>0</v>
      </c>
      <c r="NG96" s="209">
        <v>0</v>
      </c>
      <c r="NH96" s="211">
        <f t="shared" si="283"/>
        <v>1720.31</v>
      </c>
      <c r="NI96" s="235">
        <f>668.4+1.33</f>
        <v>669.73</v>
      </c>
      <c r="NJ96" s="238"/>
      <c r="NK96" s="65">
        <f t="shared" si="284"/>
        <v>0</v>
      </c>
      <c r="NL96" s="65">
        <f t="shared" si="285"/>
        <v>168.92358292480313</v>
      </c>
      <c r="NM96" s="65"/>
      <c r="NN96" s="65">
        <v>18.5</v>
      </c>
      <c r="NO96" s="65"/>
      <c r="NP96" s="65">
        <v>5</v>
      </c>
      <c r="NQ96" s="65">
        <f t="shared" si="318"/>
        <v>469.67889908256882</v>
      </c>
      <c r="NR96" s="65"/>
      <c r="NS96" s="64">
        <f t="shared" si="355"/>
        <v>1331.8324820073719</v>
      </c>
      <c r="NT96" s="66">
        <f t="shared" si="286"/>
        <v>723.04816513761466</v>
      </c>
      <c r="NU96" s="66"/>
      <c r="NV96" s="66">
        <f t="shared" si="287"/>
        <v>216.9144495412844</v>
      </c>
      <c r="NW96" s="67">
        <f t="shared" si="242"/>
        <v>939.96261467889906</v>
      </c>
      <c r="NX96" s="67">
        <f t="shared" si="243"/>
        <v>2271.7950966862709</v>
      </c>
      <c r="NY96" s="68">
        <f t="shared" si="356"/>
        <v>-551.48509668627094</v>
      </c>
      <c r="NZ96" s="209">
        <v>8159.48</v>
      </c>
      <c r="OA96" s="209">
        <v>8529.75</v>
      </c>
      <c r="OB96" s="209">
        <v>0</v>
      </c>
      <c r="OC96" s="209">
        <v>0</v>
      </c>
      <c r="OD96" s="209">
        <v>0</v>
      </c>
      <c r="OE96" s="209">
        <v>0</v>
      </c>
      <c r="OF96" s="209">
        <v>0</v>
      </c>
      <c r="OG96" s="209">
        <v>0</v>
      </c>
      <c r="OH96" s="209">
        <v>0</v>
      </c>
      <c r="OI96" s="209">
        <v>0</v>
      </c>
      <c r="OJ96" s="209">
        <v>9582.1200000000008</v>
      </c>
      <c r="OK96" s="178">
        <f t="shared" si="288"/>
        <v>7107.1099999999988</v>
      </c>
      <c r="OL96" s="210">
        <v>1222</v>
      </c>
      <c r="OM96" s="181" t="s">
        <v>276</v>
      </c>
      <c r="ON96" s="64">
        <f t="shared" si="207"/>
        <v>16689.23</v>
      </c>
      <c r="OO96" s="209">
        <v>679.21</v>
      </c>
      <c r="OP96" s="209">
        <v>623.92999999999995</v>
      </c>
      <c r="OQ96" s="209">
        <v>0</v>
      </c>
      <c r="OR96" s="209">
        <v>0</v>
      </c>
      <c r="OS96" s="209">
        <v>0</v>
      </c>
      <c r="OT96" s="209">
        <v>0</v>
      </c>
      <c r="OU96" s="209">
        <v>0</v>
      </c>
      <c r="OV96" s="209">
        <v>0</v>
      </c>
      <c r="OW96" s="209">
        <v>0</v>
      </c>
      <c r="OX96" s="209">
        <v>0</v>
      </c>
      <c r="OY96" s="211">
        <v>1303.1400000000001</v>
      </c>
      <c r="OZ96" s="235">
        <f>668.4+1.33</f>
        <v>669.73</v>
      </c>
      <c r="PA96" s="238"/>
      <c r="PB96" s="65">
        <f t="shared" si="289"/>
        <v>207.19667988056642</v>
      </c>
      <c r="PC96" s="65">
        <f t="shared" si="290"/>
        <v>208.38759778943148</v>
      </c>
      <c r="PD96" s="65"/>
      <c r="PE96" s="65">
        <v>18.5</v>
      </c>
      <c r="PF96" s="65">
        <f t="shared" si="291"/>
        <v>32.880000000000003</v>
      </c>
      <c r="PG96" s="65">
        <v>5</v>
      </c>
      <c r="PH96" s="65">
        <f t="shared" si="319"/>
        <v>495.2049090909091</v>
      </c>
      <c r="PI96" s="65"/>
      <c r="PJ96" s="64">
        <f t="shared" si="244"/>
        <v>1636.899186760907</v>
      </c>
      <c r="PK96" s="66">
        <f t="shared" si="320"/>
        <v>643.25572727272731</v>
      </c>
      <c r="PL96" s="66"/>
      <c r="PM96" s="66">
        <f t="shared" si="292"/>
        <v>192.9767181818182</v>
      </c>
      <c r="PN96" s="67">
        <f t="shared" si="245"/>
        <v>836.23244545454554</v>
      </c>
      <c r="PO96" s="67">
        <f t="shared" si="246"/>
        <v>2473.1316322154526</v>
      </c>
      <c r="PP96" s="68">
        <f t="shared" si="247"/>
        <v>-1169.9916322154525</v>
      </c>
      <c r="PQ96" s="209">
        <v>7388.32</v>
      </c>
      <c r="PR96" s="209">
        <v>8425.08</v>
      </c>
      <c r="PS96" s="209">
        <v>0</v>
      </c>
      <c r="PT96" s="209">
        <v>5</v>
      </c>
      <c r="PU96" s="209">
        <v>0</v>
      </c>
      <c r="PV96" s="209">
        <v>0</v>
      </c>
      <c r="PW96" s="209">
        <v>0</v>
      </c>
      <c r="PX96" s="209">
        <v>0</v>
      </c>
      <c r="PY96" s="209">
        <v>0</v>
      </c>
      <c r="PZ96" s="209">
        <v>0</v>
      </c>
      <c r="QA96" s="209">
        <v>8757.9599999999991</v>
      </c>
      <c r="QB96" s="178">
        <f t="shared" si="208"/>
        <v>7060.4400000000005</v>
      </c>
      <c r="QC96" s="210">
        <v>1090</v>
      </c>
      <c r="QD96" s="181" t="s">
        <v>276</v>
      </c>
      <c r="QE96" s="64">
        <f t="shared" si="209"/>
        <v>15818.4</v>
      </c>
      <c r="QF96" s="209">
        <v>615.01</v>
      </c>
      <c r="QG96" s="209">
        <v>616.28</v>
      </c>
      <c r="QH96" s="209">
        <v>0</v>
      </c>
      <c r="QI96" s="209">
        <v>0.21</v>
      </c>
      <c r="QJ96" s="209">
        <v>0</v>
      </c>
      <c r="QK96" s="209">
        <v>0</v>
      </c>
      <c r="QL96" s="209">
        <v>0</v>
      </c>
      <c r="QM96" s="209">
        <v>0</v>
      </c>
      <c r="QN96" s="209">
        <v>0</v>
      </c>
      <c r="QO96" s="209">
        <v>0</v>
      </c>
      <c r="QP96" s="211">
        <f t="shared" si="293"/>
        <v>1231.5</v>
      </c>
      <c r="QQ96" s="225">
        <f>668.4+1.33</f>
        <v>669.73</v>
      </c>
      <c r="QR96" s="238"/>
      <c r="QS96" s="65">
        <f t="shared" si="294"/>
        <v>102.94987164034156</v>
      </c>
      <c r="QT96" s="65">
        <f t="shared" si="295"/>
        <v>128.83498996855158</v>
      </c>
      <c r="QU96" s="65"/>
      <c r="QV96" s="65">
        <v>18.5</v>
      </c>
      <c r="QW96" s="65">
        <f t="shared" si="296"/>
        <v>18.861818181818183</v>
      </c>
      <c r="QX96" s="65">
        <v>5</v>
      </c>
      <c r="QY96" s="65">
        <f t="shared" si="321"/>
        <v>428.14772727272725</v>
      </c>
      <c r="QZ96" s="65"/>
      <c r="RA96" s="64">
        <f t="shared" si="357"/>
        <v>1372.0244070634385</v>
      </c>
      <c r="RB96" s="66">
        <f t="shared" si="297"/>
        <v>619.2640909090909</v>
      </c>
      <c r="RC96" s="66"/>
      <c r="RD96" s="66">
        <f t="shared" si="298"/>
        <v>185.77922727272727</v>
      </c>
      <c r="RE96" s="67">
        <f t="shared" si="248"/>
        <v>805.04331818181822</v>
      </c>
      <c r="RF96" s="67">
        <f t="shared" si="249"/>
        <v>2177.067725245257</v>
      </c>
      <c r="RG96" s="68">
        <f t="shared" si="250"/>
        <v>-945.56772524525695</v>
      </c>
      <c r="RH96" s="205">
        <v>8113.1</v>
      </c>
      <c r="RI96" s="205">
        <v>8786.3700000000008</v>
      </c>
      <c r="RJ96" s="205">
        <v>0</v>
      </c>
      <c r="RK96" s="205">
        <v>10</v>
      </c>
      <c r="RL96" s="205">
        <v>0</v>
      </c>
      <c r="RM96" s="205">
        <v>0</v>
      </c>
      <c r="RN96" s="205">
        <v>0</v>
      </c>
      <c r="RO96" s="205">
        <v>0</v>
      </c>
      <c r="RP96" s="205">
        <v>0</v>
      </c>
      <c r="RQ96" s="205">
        <v>0</v>
      </c>
      <c r="RR96" s="205">
        <v>10230.86</v>
      </c>
      <c r="RS96" s="178">
        <f t="shared" si="211"/>
        <v>6678.6100000000006</v>
      </c>
      <c r="RT96" s="206">
        <v>1216</v>
      </c>
      <c r="RU96" s="181" t="s">
        <v>276</v>
      </c>
      <c r="RV96" s="64">
        <f t="shared" si="212"/>
        <v>16909.47</v>
      </c>
      <c r="RW96" s="209">
        <v>675.35</v>
      </c>
      <c r="RX96" s="209">
        <v>642.71</v>
      </c>
      <c r="RY96" s="209">
        <v>0</v>
      </c>
      <c r="RZ96" s="209">
        <v>0.42</v>
      </c>
      <c r="SA96" s="209">
        <v>0</v>
      </c>
      <c r="SB96" s="209">
        <v>0</v>
      </c>
      <c r="SC96" s="209">
        <v>0</v>
      </c>
      <c r="SD96" s="209">
        <v>0</v>
      </c>
      <c r="SE96" s="209">
        <v>0</v>
      </c>
      <c r="SF96" s="209">
        <v>0</v>
      </c>
      <c r="SG96" s="211">
        <v>1318.48</v>
      </c>
      <c r="SH96" s="225">
        <f>668.4+1.33</f>
        <v>669.73</v>
      </c>
      <c r="SI96" s="238"/>
      <c r="SJ96" s="65">
        <f t="shared" si="299"/>
        <v>100.5376999995548</v>
      </c>
      <c r="SK96" s="65">
        <f t="shared" si="300"/>
        <v>143.95924250027934</v>
      </c>
      <c r="SL96" s="65"/>
      <c r="SM96" s="65">
        <v>18.5</v>
      </c>
      <c r="SN96" s="65">
        <f t="shared" si="301"/>
        <v>495.92920353982299</v>
      </c>
      <c r="SO96" s="65">
        <v>5</v>
      </c>
      <c r="SP96" s="65">
        <f t="shared" si="322"/>
        <v>428.52876106194691</v>
      </c>
      <c r="SQ96" s="65"/>
      <c r="SR96" s="64">
        <f t="shared" si="326"/>
        <v>1862.184907101604</v>
      </c>
      <c r="SS96" s="66">
        <f t="shared" si="323"/>
        <v>596.28469026548669</v>
      </c>
      <c r="ST96" s="66"/>
      <c r="SU96" s="66">
        <f t="shared" si="302"/>
        <v>178.885407079646</v>
      </c>
      <c r="SV96" s="67">
        <f t="shared" si="327"/>
        <v>775.17009734513272</v>
      </c>
      <c r="SW96" s="67">
        <f t="shared" si="251"/>
        <v>2637.3550044467365</v>
      </c>
      <c r="SX96" s="68">
        <f t="shared" si="252"/>
        <v>-1318.8750044467365</v>
      </c>
      <c r="SY96" s="64">
        <f t="shared" si="303"/>
        <v>249849.49</v>
      </c>
      <c r="SZ96" s="211">
        <f t="shared" si="304"/>
        <v>19505.82</v>
      </c>
      <c r="TA96" s="67">
        <f t="shared" si="305"/>
        <v>27609.132700649923</v>
      </c>
      <c r="TB96" s="68">
        <f t="shared" si="306"/>
        <v>-8103.3127006499235</v>
      </c>
      <c r="TC96" s="264"/>
      <c r="TD96" s="265"/>
      <c r="TE96" s="265" t="s">
        <v>506</v>
      </c>
    </row>
    <row r="97" spans="1:526">
      <c r="A97" s="173" t="s">
        <v>237</v>
      </c>
      <c r="B97" s="175" t="s">
        <v>238</v>
      </c>
      <c r="C97" s="181" t="s">
        <v>277</v>
      </c>
      <c r="D97" s="176">
        <v>43.35</v>
      </c>
      <c r="E97" s="176">
        <v>4308.33</v>
      </c>
      <c r="F97" s="176">
        <v>0</v>
      </c>
      <c r="G97" s="176">
        <v>0</v>
      </c>
      <c r="H97" s="176">
        <v>0</v>
      </c>
      <c r="I97" s="176">
        <v>0</v>
      </c>
      <c r="J97" s="176">
        <v>0</v>
      </c>
      <c r="K97" s="176">
        <v>0</v>
      </c>
      <c r="L97" s="176">
        <v>0</v>
      </c>
      <c r="M97" s="176">
        <v>0</v>
      </c>
      <c r="N97" s="178">
        <v>4351.68</v>
      </c>
      <c r="O97" s="178">
        <f t="shared" si="332"/>
        <v>0</v>
      </c>
      <c r="P97" s="181">
        <v>285</v>
      </c>
      <c r="Q97" s="64">
        <f t="shared" si="328"/>
        <v>4351.68</v>
      </c>
      <c r="R97" s="178">
        <v>3.61</v>
      </c>
      <c r="S97" s="178">
        <v>4725</v>
      </c>
      <c r="T97" s="178">
        <v>0</v>
      </c>
      <c r="U97" s="178">
        <v>0</v>
      </c>
      <c r="V97" s="178">
        <v>0</v>
      </c>
      <c r="W97" s="178">
        <v>0</v>
      </c>
      <c r="X97" s="178">
        <v>0</v>
      </c>
      <c r="Y97" s="178">
        <v>0</v>
      </c>
      <c r="Z97" s="178">
        <v>0</v>
      </c>
      <c r="AA97" s="178">
        <v>0</v>
      </c>
      <c r="AB97" s="64">
        <f t="shared" si="329"/>
        <v>4728.6099999999997</v>
      </c>
      <c r="AC97" s="65"/>
      <c r="AD97" s="65"/>
      <c r="AE97" s="65">
        <f t="shared" si="253"/>
        <v>47.31493731845682</v>
      </c>
      <c r="AF97" s="65">
        <f t="shared" si="341"/>
        <v>0</v>
      </c>
      <c r="AG97" s="65"/>
      <c r="AH97" s="65">
        <v>18.5</v>
      </c>
      <c r="AI97" s="65"/>
      <c r="AJ97" s="65">
        <v>5</v>
      </c>
      <c r="AK97" s="65">
        <f t="shared" si="342"/>
        <v>411.38684210526316</v>
      </c>
      <c r="AL97" s="65"/>
      <c r="AM97" s="64">
        <f t="shared" si="222"/>
        <v>482.20177942371998</v>
      </c>
      <c r="AN97" s="66">
        <f t="shared" si="343"/>
        <v>645.10084210526315</v>
      </c>
      <c r="AO97" s="66">
        <v>46.73</v>
      </c>
      <c r="AP97" s="66">
        <f t="shared" si="254"/>
        <v>207.54925263157895</v>
      </c>
      <c r="AQ97" s="67">
        <f t="shared" si="223"/>
        <v>899.38009473684212</v>
      </c>
      <c r="AR97" s="67">
        <f t="shared" si="224"/>
        <v>1381.5818741605622</v>
      </c>
      <c r="AS97" s="68">
        <f t="shared" si="225"/>
        <v>3347.0281258394375</v>
      </c>
      <c r="AT97" s="205">
        <v>408.39</v>
      </c>
      <c r="AU97" s="205">
        <v>8969.26</v>
      </c>
      <c r="AV97" s="205">
        <v>0</v>
      </c>
      <c r="AW97" s="205">
        <v>0</v>
      </c>
      <c r="AX97" s="207">
        <v>0</v>
      </c>
      <c r="AY97" s="207">
        <v>0</v>
      </c>
      <c r="AZ97" s="207">
        <v>0</v>
      </c>
      <c r="BA97" s="207">
        <v>0</v>
      </c>
      <c r="BB97" s="207">
        <v>0</v>
      </c>
      <c r="BC97" s="207">
        <v>0</v>
      </c>
      <c r="BD97" s="209">
        <v>8485.08</v>
      </c>
      <c r="BE97" s="178">
        <f t="shared" si="333"/>
        <v>892.56999999999971</v>
      </c>
      <c r="BF97" s="208">
        <v>493</v>
      </c>
      <c r="BG97" s="181" t="s">
        <v>277</v>
      </c>
      <c r="BH97" s="64">
        <f t="shared" si="330"/>
        <v>9377.65</v>
      </c>
      <c r="BI97" s="205">
        <v>33.99</v>
      </c>
      <c r="BJ97" s="205">
        <v>4725</v>
      </c>
      <c r="BK97" s="205">
        <v>0</v>
      </c>
      <c r="BL97" s="205">
        <v>0</v>
      </c>
      <c r="BM97" s="205">
        <v>0</v>
      </c>
      <c r="BN97" s="205">
        <v>0</v>
      </c>
      <c r="BO97" s="205">
        <v>0</v>
      </c>
      <c r="BP97" s="205">
        <v>0</v>
      </c>
      <c r="BQ97" s="205">
        <v>0</v>
      </c>
      <c r="BR97" s="205">
        <v>0</v>
      </c>
      <c r="BS97" s="64">
        <f t="shared" si="331"/>
        <v>4758.99</v>
      </c>
      <c r="BT97" s="65"/>
      <c r="BU97" s="65"/>
      <c r="BV97" s="65">
        <f t="shared" si="255"/>
        <v>93.061941152399939</v>
      </c>
      <c r="BW97" s="65">
        <f t="shared" si="256"/>
        <v>20.186329177851643</v>
      </c>
      <c r="BX97" s="65"/>
      <c r="BY97" s="65">
        <v>18.5</v>
      </c>
      <c r="BZ97" s="65"/>
      <c r="CA97" s="65">
        <v>5</v>
      </c>
      <c r="CB97" s="65">
        <f t="shared" si="344"/>
        <v>391.015625</v>
      </c>
      <c r="CC97" s="65"/>
      <c r="CD97" s="64">
        <f t="shared" si="226"/>
        <v>527.76389533025156</v>
      </c>
      <c r="CE97" s="66">
        <f t="shared" si="257"/>
        <v>665.21208333333334</v>
      </c>
      <c r="CF97" s="66"/>
      <c r="CG97" s="66">
        <f t="shared" si="258"/>
        <v>199.563625</v>
      </c>
      <c r="CH97" s="67">
        <f t="shared" si="324"/>
        <v>864.77570833333334</v>
      </c>
      <c r="CI97" s="67">
        <f t="shared" si="227"/>
        <v>1392.5396036635848</v>
      </c>
      <c r="CJ97" s="68">
        <f t="shared" si="228"/>
        <v>3366.450396336415</v>
      </c>
      <c r="CK97" s="209">
        <v>417</v>
      </c>
      <c r="CL97" s="209">
        <v>8709.24</v>
      </c>
      <c r="CM97" s="209">
        <v>0</v>
      </c>
      <c r="CN97" s="209">
        <v>0</v>
      </c>
      <c r="CO97" s="209">
        <v>0</v>
      </c>
      <c r="CP97" s="209">
        <v>0</v>
      </c>
      <c r="CQ97" s="209">
        <v>0</v>
      </c>
      <c r="CR97" s="209">
        <v>0</v>
      </c>
      <c r="CS97" s="209">
        <v>0</v>
      </c>
      <c r="CT97" s="207">
        <v>0</v>
      </c>
      <c r="CU97" s="209">
        <v>7568.54</v>
      </c>
      <c r="CV97" s="178">
        <f t="shared" si="181"/>
        <v>1557.6999999999998</v>
      </c>
      <c r="CW97" s="210">
        <v>560</v>
      </c>
      <c r="CX97" s="181" t="s">
        <v>277</v>
      </c>
      <c r="CY97" s="64">
        <f t="shared" si="182"/>
        <v>9126.24</v>
      </c>
      <c r="CZ97" s="209">
        <v>34.71</v>
      </c>
      <c r="DA97" s="209">
        <v>4725</v>
      </c>
      <c r="DB97" s="209">
        <v>0</v>
      </c>
      <c r="DC97" s="209">
        <v>0</v>
      </c>
      <c r="DD97" s="209">
        <v>0</v>
      </c>
      <c r="DE97" s="209">
        <v>0</v>
      </c>
      <c r="DF97" s="209">
        <v>0</v>
      </c>
      <c r="DG97" s="209">
        <v>0</v>
      </c>
      <c r="DH97" s="209">
        <v>0</v>
      </c>
      <c r="DI97" s="209">
        <v>0</v>
      </c>
      <c r="DJ97" s="211">
        <f t="shared" si="358"/>
        <v>4759.71</v>
      </c>
      <c r="DK97" s="65"/>
      <c r="DL97" s="65"/>
      <c r="DM97" s="65">
        <f t="shared" si="259"/>
        <v>82.280607419260008</v>
      </c>
      <c r="DN97" s="65">
        <f t="shared" si="260"/>
        <v>44.310887721509225</v>
      </c>
      <c r="DO97" s="65"/>
      <c r="DP97" s="65">
        <v>18.5</v>
      </c>
      <c r="DQ97" s="65"/>
      <c r="DR97" s="65">
        <v>5</v>
      </c>
      <c r="DS97" s="65">
        <f t="shared" si="359"/>
        <v>428.469696969697</v>
      </c>
      <c r="DT97" s="65"/>
      <c r="DU97" s="64">
        <f t="shared" si="229"/>
        <v>578.56119211046621</v>
      </c>
      <c r="DV97" s="66">
        <f t="shared" si="307"/>
        <v>596.35070707070713</v>
      </c>
      <c r="DW97" s="66"/>
      <c r="DX97" s="66">
        <f t="shared" si="261"/>
        <v>178.90521212121214</v>
      </c>
      <c r="DY97" s="67">
        <f t="shared" si="230"/>
        <v>775.25591919191925</v>
      </c>
      <c r="DZ97" s="67">
        <f t="shared" si="231"/>
        <v>1353.8171113023855</v>
      </c>
      <c r="EA97" s="68">
        <f t="shared" si="345"/>
        <v>3405.8928886976146</v>
      </c>
      <c r="EB97" s="209">
        <v>1261.06</v>
      </c>
      <c r="EC97" s="209">
        <v>10271.75</v>
      </c>
      <c r="ED97" s="209">
        <v>0</v>
      </c>
      <c r="EE97" s="209">
        <v>0</v>
      </c>
      <c r="EF97" s="209">
        <v>0</v>
      </c>
      <c r="EG97" s="209">
        <v>0</v>
      </c>
      <c r="EH97" s="209">
        <v>0</v>
      </c>
      <c r="EI97" s="209">
        <v>0</v>
      </c>
      <c r="EJ97" s="209">
        <v>0</v>
      </c>
      <c r="EK97" s="209">
        <v>0</v>
      </c>
      <c r="EL97" s="209">
        <v>9836.33</v>
      </c>
      <c r="EM97" s="178">
        <f t="shared" si="184"/>
        <v>1696.4799999999996</v>
      </c>
      <c r="EN97" s="210">
        <v>605</v>
      </c>
      <c r="EO97" s="181" t="s">
        <v>277</v>
      </c>
      <c r="EP97" s="212">
        <f t="shared" si="262"/>
        <v>11532.81</v>
      </c>
      <c r="EQ97" s="209">
        <v>104.97</v>
      </c>
      <c r="ER97" s="209">
        <v>4725</v>
      </c>
      <c r="ES97" s="209">
        <v>0</v>
      </c>
      <c r="ET97" s="209">
        <v>0</v>
      </c>
      <c r="EU97" s="209">
        <v>0</v>
      </c>
      <c r="EV97" s="209">
        <v>0</v>
      </c>
      <c r="EW97" s="209">
        <v>0</v>
      </c>
      <c r="EX97" s="209">
        <v>0</v>
      </c>
      <c r="EY97" s="209">
        <v>0</v>
      </c>
      <c r="EZ97" s="209">
        <v>0</v>
      </c>
      <c r="FA97" s="64">
        <f t="shared" si="185"/>
        <v>4829.97</v>
      </c>
      <c r="FB97" s="65"/>
      <c r="FC97" s="65"/>
      <c r="FD97" s="65">
        <f t="shared" si="263"/>
        <v>109.79361589808056</v>
      </c>
      <c r="FE97" s="65">
        <f t="shared" si="264"/>
        <v>44.068176072959744</v>
      </c>
      <c r="FF97" s="65"/>
      <c r="FG97" s="65">
        <v>18.5</v>
      </c>
      <c r="FH97" s="65">
        <f t="shared" si="265"/>
        <v>140.93333333333334</v>
      </c>
      <c r="FI97" s="65">
        <v>5</v>
      </c>
      <c r="FJ97" s="65">
        <f t="shared" si="308"/>
        <v>424.68019607843132</v>
      </c>
      <c r="FK97" s="65"/>
      <c r="FL97" s="64">
        <f t="shared" si="232"/>
        <v>742.97532138280496</v>
      </c>
      <c r="FM97" s="66">
        <f t="shared" si="309"/>
        <v>664.41901960784321</v>
      </c>
      <c r="FN97" s="66"/>
      <c r="FO97" s="66">
        <f t="shared" si="266"/>
        <v>199.32570588235296</v>
      </c>
      <c r="FP97" s="67">
        <f t="shared" si="325"/>
        <v>863.74472549019617</v>
      </c>
      <c r="FQ97" s="67">
        <f t="shared" si="346"/>
        <v>1606.7200468730011</v>
      </c>
      <c r="FR97" s="68">
        <f t="shared" si="347"/>
        <v>3223.2499531269991</v>
      </c>
      <c r="FS97" s="209">
        <v>558.20000000000005</v>
      </c>
      <c r="FT97" s="209">
        <v>22278.75</v>
      </c>
      <c r="FU97" s="209">
        <v>0</v>
      </c>
      <c r="FV97" s="209">
        <v>0</v>
      </c>
      <c r="FW97" s="209">
        <v>0</v>
      </c>
      <c r="FX97" s="209">
        <v>0</v>
      </c>
      <c r="FY97" s="209">
        <v>0</v>
      </c>
      <c r="FZ97" s="209">
        <v>0</v>
      </c>
      <c r="GA97" s="209">
        <v>0</v>
      </c>
      <c r="GB97" s="209">
        <v>0</v>
      </c>
      <c r="GC97" s="209">
        <v>19645.259999999998</v>
      </c>
      <c r="GD97" s="178">
        <f t="shared" si="189"/>
        <v>3191.6900000000023</v>
      </c>
      <c r="GE97" s="210">
        <v>1028</v>
      </c>
      <c r="GF97" s="181" t="s">
        <v>277</v>
      </c>
      <c r="GG97" s="64">
        <f t="shared" si="190"/>
        <v>22836.95</v>
      </c>
      <c r="GH97" s="209">
        <v>46.46</v>
      </c>
      <c r="GI97" s="209">
        <v>4725</v>
      </c>
      <c r="GJ97" s="209">
        <v>0</v>
      </c>
      <c r="GK97" s="209">
        <v>0</v>
      </c>
      <c r="GL97" s="209">
        <v>0</v>
      </c>
      <c r="GM97" s="209">
        <v>0</v>
      </c>
      <c r="GN97" s="209">
        <v>0</v>
      </c>
      <c r="GO97" s="209">
        <v>0</v>
      </c>
      <c r="GP97" s="209">
        <v>0</v>
      </c>
      <c r="GQ97" s="209">
        <v>0</v>
      </c>
      <c r="GR97" s="211">
        <f t="shared" si="267"/>
        <v>4771.46</v>
      </c>
      <c r="GS97" s="65"/>
      <c r="GT97" s="65"/>
      <c r="GU97" s="65">
        <f t="shared" si="268"/>
        <v>217.69393134071723</v>
      </c>
      <c r="GV97" s="65">
        <f t="shared" si="269"/>
        <v>94.065826227556428</v>
      </c>
      <c r="GW97" s="65">
        <v>1279.4567857142858</v>
      </c>
      <c r="GX97" s="65">
        <v>18.5</v>
      </c>
      <c r="GY97" s="65">
        <f t="shared" si="270"/>
        <v>184.90588235294118</v>
      </c>
      <c r="GZ97" s="65">
        <v>5</v>
      </c>
      <c r="HA97" s="65">
        <f t="shared" si="310"/>
        <v>358.47794117647061</v>
      </c>
      <c r="HB97" s="65"/>
      <c r="HC97" s="64">
        <f t="shared" si="348"/>
        <v>2158.1003668119715</v>
      </c>
      <c r="HD97" s="66">
        <f t="shared" si="311"/>
        <v>866.92019607843133</v>
      </c>
      <c r="HE97" s="66"/>
      <c r="HF97" s="66">
        <f t="shared" si="271"/>
        <v>260.07605882352937</v>
      </c>
      <c r="HG97" s="67">
        <f t="shared" si="233"/>
        <v>1126.9962549019606</v>
      </c>
      <c r="HH97" s="67">
        <f t="shared" si="234"/>
        <v>3285.0966217139321</v>
      </c>
      <c r="HI97" s="68">
        <f t="shared" si="349"/>
        <v>1486.3633782860679</v>
      </c>
      <c r="HJ97" s="205">
        <v>2938.37</v>
      </c>
      <c r="HK97" s="205">
        <v>36653.589999999997</v>
      </c>
      <c r="HL97" s="205">
        <v>0</v>
      </c>
      <c r="HM97" s="205">
        <v>0</v>
      </c>
      <c r="HN97" s="205">
        <v>0</v>
      </c>
      <c r="HO97" s="205">
        <v>0</v>
      </c>
      <c r="HP97" s="205">
        <v>0</v>
      </c>
      <c r="HQ97" s="205">
        <v>0</v>
      </c>
      <c r="HR97" s="205">
        <v>0</v>
      </c>
      <c r="HS97" s="205">
        <v>0</v>
      </c>
      <c r="HT97" s="205">
        <v>34494.57</v>
      </c>
      <c r="HU97" s="178">
        <f t="shared" si="193"/>
        <v>5097.3899999999994</v>
      </c>
      <c r="HV97" s="206">
        <v>1658</v>
      </c>
      <c r="HW97" s="181" t="s">
        <v>277</v>
      </c>
      <c r="HX97" s="64">
        <f t="shared" si="194"/>
        <v>39591.96</v>
      </c>
      <c r="HY97" s="205">
        <v>244.59</v>
      </c>
      <c r="HZ97" s="205">
        <v>4725</v>
      </c>
      <c r="IA97" s="205">
        <v>0</v>
      </c>
      <c r="IB97" s="205">
        <v>0</v>
      </c>
      <c r="IC97" s="205">
        <v>0</v>
      </c>
      <c r="ID97" s="205">
        <v>0</v>
      </c>
      <c r="IE97" s="205">
        <v>0</v>
      </c>
      <c r="IF97" s="205">
        <v>0</v>
      </c>
      <c r="IG97" s="205">
        <v>0</v>
      </c>
      <c r="IH97" s="205">
        <v>0</v>
      </c>
      <c r="II97" s="214">
        <v>4969.59</v>
      </c>
      <c r="IJ97" s="65"/>
      <c r="IK97" s="65"/>
      <c r="IL97" s="65">
        <f t="shared" si="272"/>
        <v>382.11211011496101</v>
      </c>
      <c r="IM97" s="65">
        <f t="shared" si="273"/>
        <v>154.49026334052459</v>
      </c>
      <c r="IN97" s="65"/>
      <c r="IO97" s="65">
        <v>18.5</v>
      </c>
      <c r="IP97" s="65">
        <f t="shared" si="274"/>
        <v>232.05714285714285</v>
      </c>
      <c r="IQ97" s="65">
        <v>5</v>
      </c>
      <c r="IR97" s="65">
        <f t="shared" si="312"/>
        <v>445.62857142857143</v>
      </c>
      <c r="IS97" s="65"/>
      <c r="IT97" s="64">
        <f t="shared" si="350"/>
        <v>1237.7880877411999</v>
      </c>
      <c r="IU97" s="66">
        <f t="shared" si="313"/>
        <v>538.79476190476191</v>
      </c>
      <c r="IV97" s="66"/>
      <c r="IW97" s="66">
        <f t="shared" si="275"/>
        <v>161.63842857142856</v>
      </c>
      <c r="IX97" s="67">
        <f t="shared" si="351"/>
        <v>700.43319047619048</v>
      </c>
      <c r="IY97" s="67">
        <f t="shared" si="235"/>
        <v>1938.2212782173904</v>
      </c>
      <c r="IZ97" s="68">
        <f t="shared" si="352"/>
        <v>3031.36872178261</v>
      </c>
      <c r="JA97" s="209">
        <v>7338.36</v>
      </c>
      <c r="JB97" s="209">
        <v>73977.56</v>
      </c>
      <c r="JC97" s="209">
        <v>0</v>
      </c>
      <c r="JD97" s="209">
        <v>0</v>
      </c>
      <c r="JE97" s="209">
        <v>0</v>
      </c>
      <c r="JF97" s="209">
        <v>0</v>
      </c>
      <c r="JG97" s="209">
        <v>0</v>
      </c>
      <c r="JH97" s="209">
        <v>0</v>
      </c>
      <c r="JI97" s="209">
        <v>0</v>
      </c>
      <c r="JJ97" s="209">
        <v>0</v>
      </c>
      <c r="JK97" s="209">
        <v>81315.92</v>
      </c>
      <c r="JL97" s="178">
        <f t="shared" si="198"/>
        <v>0</v>
      </c>
      <c r="JM97" s="210">
        <v>2964</v>
      </c>
      <c r="JN97" s="181" t="s">
        <v>277</v>
      </c>
      <c r="JO97" s="64">
        <f t="shared" si="199"/>
        <v>81315.92</v>
      </c>
      <c r="JP97" s="209">
        <v>610.85</v>
      </c>
      <c r="JQ97" s="209">
        <v>4725</v>
      </c>
      <c r="JR97" s="209">
        <v>0</v>
      </c>
      <c r="JS97" s="209">
        <v>0</v>
      </c>
      <c r="JT97" s="209">
        <v>0</v>
      </c>
      <c r="JU97" s="209">
        <v>0</v>
      </c>
      <c r="JV97" s="209">
        <v>0</v>
      </c>
      <c r="JW97" s="209">
        <v>0</v>
      </c>
      <c r="JX97" s="209">
        <v>0</v>
      </c>
      <c r="JY97" s="209">
        <v>0</v>
      </c>
      <c r="JZ97" s="211">
        <v>5335.85</v>
      </c>
      <c r="KA97" s="65"/>
      <c r="KB97" s="65"/>
      <c r="KC97" s="65">
        <f t="shared" si="276"/>
        <v>1640.1980284767417</v>
      </c>
      <c r="KD97" s="65">
        <f t="shared" si="277"/>
        <v>0</v>
      </c>
      <c r="KE97" s="65">
        <v>1279.4567857142858</v>
      </c>
      <c r="KF97" s="65">
        <v>18.5</v>
      </c>
      <c r="KG97" s="65"/>
      <c r="KH97" s="65">
        <v>5</v>
      </c>
      <c r="KI97" s="65">
        <f t="shared" si="314"/>
        <v>543.39953271028037</v>
      </c>
      <c r="KJ97" s="65"/>
      <c r="KK97" s="64">
        <f t="shared" si="353"/>
        <v>3486.5543469013078</v>
      </c>
      <c r="KL97" s="66">
        <f t="shared" si="315"/>
        <v>497.32093457943921</v>
      </c>
      <c r="KM97" s="66"/>
      <c r="KN97" s="66">
        <f t="shared" si="278"/>
        <v>149.19628037383177</v>
      </c>
      <c r="KO97" s="67">
        <f t="shared" si="236"/>
        <v>646.51721495327092</v>
      </c>
      <c r="KP97" s="67">
        <f t="shared" si="237"/>
        <v>4133.0715618545782</v>
      </c>
      <c r="KQ97" s="68">
        <f t="shared" si="354"/>
        <v>1202.7784381454221</v>
      </c>
      <c r="KR97" s="209">
        <v>7629.78</v>
      </c>
      <c r="KS97" s="209">
        <v>82095.86</v>
      </c>
      <c r="KT97" s="209">
        <v>0</v>
      </c>
      <c r="KU97" s="209">
        <v>0</v>
      </c>
      <c r="KV97" s="209">
        <v>0</v>
      </c>
      <c r="KW97" s="209">
        <v>0</v>
      </c>
      <c r="KX97" s="209">
        <v>0</v>
      </c>
      <c r="KY97" s="209">
        <v>0</v>
      </c>
      <c r="KZ97" s="209">
        <v>0</v>
      </c>
      <c r="LA97" s="209">
        <v>0</v>
      </c>
      <c r="LB97" s="209">
        <v>89725.64</v>
      </c>
      <c r="LC97" s="178">
        <f t="shared" si="202"/>
        <v>0</v>
      </c>
      <c r="LD97" s="210">
        <v>3456</v>
      </c>
      <c r="LE97" s="181" t="s">
        <v>277</v>
      </c>
      <c r="LF97" s="64">
        <f t="shared" si="203"/>
        <v>89725.64</v>
      </c>
      <c r="LG97" s="209">
        <v>635.11</v>
      </c>
      <c r="LH97" s="209">
        <v>4725</v>
      </c>
      <c r="LI97" s="209">
        <v>0</v>
      </c>
      <c r="LJ97" s="209">
        <v>0</v>
      </c>
      <c r="LK97" s="209">
        <v>0</v>
      </c>
      <c r="LL97" s="209">
        <v>0</v>
      </c>
      <c r="LM97" s="209">
        <v>0</v>
      </c>
      <c r="LN97" s="209">
        <v>0</v>
      </c>
      <c r="LO97" s="209">
        <v>0</v>
      </c>
      <c r="LP97" s="209">
        <v>0</v>
      </c>
      <c r="LQ97" s="211">
        <f t="shared" si="279"/>
        <v>5360.11</v>
      </c>
      <c r="LR97" s="65"/>
      <c r="LS97" s="65"/>
      <c r="LT97" s="65">
        <f t="shared" si="280"/>
        <v>914.76437519751937</v>
      </c>
      <c r="LU97" s="65">
        <f t="shared" si="281"/>
        <v>0</v>
      </c>
      <c r="LV97" s="65">
        <v>1279.4567857142858</v>
      </c>
      <c r="LW97" s="65">
        <v>18.5</v>
      </c>
      <c r="LX97" s="65"/>
      <c r="LY97" s="65">
        <v>5</v>
      </c>
      <c r="LZ97" s="65">
        <f t="shared" si="316"/>
        <v>508.03738317757012</v>
      </c>
      <c r="MA97" s="65"/>
      <c r="MB97" s="64">
        <f t="shared" si="238"/>
        <v>2725.7585440893754</v>
      </c>
      <c r="MC97" s="66">
        <f t="shared" si="317"/>
        <v>593.54906542056074</v>
      </c>
      <c r="MD97" s="66"/>
      <c r="ME97" s="66">
        <f t="shared" si="282"/>
        <v>178.06471962616823</v>
      </c>
      <c r="MF97" s="67">
        <f t="shared" si="239"/>
        <v>771.61378504672894</v>
      </c>
      <c r="MG97" s="67">
        <f t="shared" si="240"/>
        <v>3497.3723291361043</v>
      </c>
      <c r="MH97" s="68">
        <f t="shared" si="241"/>
        <v>1862.7376708638953</v>
      </c>
      <c r="MI97" s="209">
        <v>991.9</v>
      </c>
      <c r="MJ97" s="209">
        <v>32462.880000000001</v>
      </c>
      <c r="MK97" s="209">
        <v>0</v>
      </c>
      <c r="ML97" s="209">
        <v>0</v>
      </c>
      <c r="MM97" s="209">
        <v>0</v>
      </c>
      <c r="MN97" s="209">
        <v>0</v>
      </c>
      <c r="MO97" s="209">
        <v>0</v>
      </c>
      <c r="MP97" s="209">
        <v>0</v>
      </c>
      <c r="MQ97" s="209">
        <v>0</v>
      </c>
      <c r="MR97" s="209">
        <v>0</v>
      </c>
      <c r="MS97" s="209">
        <v>33009.599999999999</v>
      </c>
      <c r="MT97" s="178">
        <f t="shared" si="360"/>
        <v>445.18000000000029</v>
      </c>
      <c r="MU97" s="210">
        <v>1543</v>
      </c>
      <c r="MV97" s="181" t="s">
        <v>277</v>
      </c>
      <c r="MW97" s="64">
        <f t="shared" si="204"/>
        <v>33454.78</v>
      </c>
      <c r="MX97" s="209">
        <v>82.56</v>
      </c>
      <c r="MY97" s="209">
        <v>4725</v>
      </c>
      <c r="MZ97" s="209">
        <v>0</v>
      </c>
      <c r="NA97" s="209">
        <v>0</v>
      </c>
      <c r="NB97" s="209">
        <v>0</v>
      </c>
      <c r="NC97" s="209">
        <v>0</v>
      </c>
      <c r="ND97" s="209">
        <v>0</v>
      </c>
      <c r="NE97" s="209">
        <v>0</v>
      </c>
      <c r="NF97" s="209">
        <v>0</v>
      </c>
      <c r="NG97" s="209">
        <v>0</v>
      </c>
      <c r="NH97" s="211">
        <f t="shared" si="283"/>
        <v>4807.5600000000004</v>
      </c>
      <c r="NI97" s="65"/>
      <c r="NJ97" s="65"/>
      <c r="NK97" s="65">
        <f t="shared" si="284"/>
        <v>0</v>
      </c>
      <c r="NL97" s="65">
        <f t="shared" si="285"/>
        <v>10.752457955593163</v>
      </c>
      <c r="NM97" s="65">
        <v>1279.4567857142858</v>
      </c>
      <c r="NN97" s="65">
        <v>18.5</v>
      </c>
      <c r="NO97" s="65"/>
      <c r="NP97" s="65">
        <v>5</v>
      </c>
      <c r="NQ97" s="65">
        <f t="shared" si="318"/>
        <v>469.67889908256882</v>
      </c>
      <c r="NR97" s="65"/>
      <c r="NS97" s="64">
        <f t="shared" si="355"/>
        <v>1783.3881427524479</v>
      </c>
      <c r="NT97" s="66">
        <f t="shared" si="286"/>
        <v>723.04816513761466</v>
      </c>
      <c r="NU97" s="66"/>
      <c r="NV97" s="66">
        <f t="shared" si="287"/>
        <v>216.9144495412844</v>
      </c>
      <c r="NW97" s="67">
        <f t="shared" si="242"/>
        <v>939.96261467889906</v>
      </c>
      <c r="NX97" s="67">
        <f t="shared" si="243"/>
        <v>2723.3507574313471</v>
      </c>
      <c r="NY97" s="68">
        <f t="shared" si="356"/>
        <v>2084.2092425686533</v>
      </c>
      <c r="NZ97" s="209">
        <v>441.6</v>
      </c>
      <c r="OA97" s="209">
        <v>9495.4699999999993</v>
      </c>
      <c r="OB97" s="209">
        <v>0</v>
      </c>
      <c r="OC97" s="209">
        <v>0</v>
      </c>
      <c r="OD97" s="209">
        <v>0</v>
      </c>
      <c r="OE97" s="209">
        <v>0</v>
      </c>
      <c r="OF97" s="209">
        <v>0</v>
      </c>
      <c r="OG97" s="209">
        <v>0</v>
      </c>
      <c r="OH97" s="209">
        <v>0</v>
      </c>
      <c r="OI97" s="209">
        <v>0</v>
      </c>
      <c r="OJ97" s="209">
        <v>9131.86</v>
      </c>
      <c r="OK97" s="178">
        <f t="shared" si="288"/>
        <v>805.20999999999913</v>
      </c>
      <c r="OL97" s="210">
        <v>522</v>
      </c>
      <c r="OM97" s="181" t="s">
        <v>277</v>
      </c>
      <c r="ON97" s="64">
        <f t="shared" si="207"/>
        <v>9937.07</v>
      </c>
      <c r="OO97" s="209">
        <v>36.76</v>
      </c>
      <c r="OP97" s="209">
        <v>4725</v>
      </c>
      <c r="OQ97" s="209">
        <v>0</v>
      </c>
      <c r="OR97" s="209">
        <v>0</v>
      </c>
      <c r="OS97" s="209">
        <v>0</v>
      </c>
      <c r="OT97" s="209">
        <v>0</v>
      </c>
      <c r="OU97" s="209">
        <v>0</v>
      </c>
      <c r="OV97" s="209">
        <v>0</v>
      </c>
      <c r="OW97" s="209">
        <v>0</v>
      </c>
      <c r="OX97" s="209">
        <v>0</v>
      </c>
      <c r="OY97" s="211">
        <v>4761.76</v>
      </c>
      <c r="OZ97" s="65"/>
      <c r="PA97" s="65"/>
      <c r="PB97" s="65">
        <f t="shared" si="289"/>
        <v>197.46059046788699</v>
      </c>
      <c r="PC97" s="65">
        <f t="shared" si="290"/>
        <v>23.609565296727922</v>
      </c>
      <c r="PD97" s="65">
        <v>1279.4567857142858</v>
      </c>
      <c r="PE97" s="65">
        <v>18.5</v>
      </c>
      <c r="PF97" s="65">
        <f t="shared" si="291"/>
        <v>32.880000000000003</v>
      </c>
      <c r="PG97" s="65">
        <v>5</v>
      </c>
      <c r="PH97" s="65">
        <f t="shared" si="319"/>
        <v>495.2049090909091</v>
      </c>
      <c r="PI97" s="65"/>
      <c r="PJ97" s="64">
        <f t="shared" si="244"/>
        <v>2052.11185056981</v>
      </c>
      <c r="PK97" s="66">
        <f t="shared" si="320"/>
        <v>643.25572727272731</v>
      </c>
      <c r="PL97" s="66"/>
      <c r="PM97" s="66">
        <f t="shared" si="292"/>
        <v>192.9767181818182</v>
      </c>
      <c r="PN97" s="67">
        <f t="shared" si="245"/>
        <v>836.23244545454554</v>
      </c>
      <c r="PO97" s="67">
        <f t="shared" si="246"/>
        <v>2888.3442960243556</v>
      </c>
      <c r="PP97" s="68">
        <f t="shared" si="247"/>
        <v>1873.4157039756446</v>
      </c>
      <c r="PQ97" s="209">
        <v>346.16</v>
      </c>
      <c r="PR97" s="209">
        <v>7560.15</v>
      </c>
      <c r="PS97" s="209">
        <v>0</v>
      </c>
      <c r="PT97" s="209">
        <v>0</v>
      </c>
      <c r="PU97" s="209">
        <v>0</v>
      </c>
      <c r="PV97" s="209">
        <v>0</v>
      </c>
      <c r="PW97" s="209">
        <v>0</v>
      </c>
      <c r="PX97" s="209">
        <v>0</v>
      </c>
      <c r="PY97" s="209">
        <v>0</v>
      </c>
      <c r="PZ97" s="209">
        <v>0</v>
      </c>
      <c r="QA97" s="209">
        <v>7412.43</v>
      </c>
      <c r="QB97" s="178">
        <f t="shared" si="208"/>
        <v>493.8799999999992</v>
      </c>
      <c r="QC97" s="210">
        <v>376</v>
      </c>
      <c r="QD97" s="181" t="s">
        <v>277</v>
      </c>
      <c r="QE97" s="64">
        <f t="shared" si="209"/>
        <v>7906.3099999999995</v>
      </c>
      <c r="QF97" s="209">
        <v>28.81</v>
      </c>
      <c r="QG97" s="209">
        <v>4725</v>
      </c>
      <c r="QH97" s="209">
        <v>0</v>
      </c>
      <c r="QI97" s="209">
        <v>0</v>
      </c>
      <c r="QJ97" s="209">
        <v>0</v>
      </c>
      <c r="QK97" s="209">
        <v>0</v>
      </c>
      <c r="QL97" s="209">
        <v>0</v>
      </c>
      <c r="QM97" s="209">
        <v>0</v>
      </c>
      <c r="QN97" s="209">
        <v>0</v>
      </c>
      <c r="QO97" s="209">
        <v>0</v>
      </c>
      <c r="QP97" s="211">
        <f t="shared" si="293"/>
        <v>4753.8100000000004</v>
      </c>
      <c r="QQ97" s="65"/>
      <c r="QR97" s="65"/>
      <c r="QS97" s="65">
        <f t="shared" si="294"/>
        <v>87.133158525845857</v>
      </c>
      <c r="QT97" s="65">
        <f t="shared" si="295"/>
        <v>9.0120480941227665</v>
      </c>
      <c r="QU97" s="65"/>
      <c r="QV97" s="65">
        <v>18.5</v>
      </c>
      <c r="QW97" s="65">
        <f t="shared" si="296"/>
        <v>18.861818181818183</v>
      </c>
      <c r="QX97" s="65">
        <v>5</v>
      </c>
      <c r="QY97" s="65">
        <f t="shared" si="321"/>
        <v>428.14772727272725</v>
      </c>
      <c r="QZ97" s="65"/>
      <c r="RA97" s="64">
        <f t="shared" si="357"/>
        <v>566.65475207451402</v>
      </c>
      <c r="RB97" s="66">
        <f t="shared" si="297"/>
        <v>619.2640909090909</v>
      </c>
      <c r="RC97" s="66"/>
      <c r="RD97" s="66">
        <f t="shared" si="298"/>
        <v>185.77922727272727</v>
      </c>
      <c r="RE97" s="67">
        <f t="shared" si="248"/>
        <v>805.04331818181822</v>
      </c>
      <c r="RF97" s="67">
        <f t="shared" si="249"/>
        <v>1371.6980702563324</v>
      </c>
      <c r="RG97" s="68">
        <f t="shared" si="250"/>
        <v>3382.111929743668</v>
      </c>
      <c r="RH97" s="205">
        <v>336.75</v>
      </c>
      <c r="RI97" s="205">
        <v>5941.27</v>
      </c>
      <c r="RJ97" s="205">
        <v>0</v>
      </c>
      <c r="RK97" s="205">
        <v>0</v>
      </c>
      <c r="RL97" s="205">
        <v>0</v>
      </c>
      <c r="RM97" s="205">
        <v>0</v>
      </c>
      <c r="RN97" s="205">
        <v>0</v>
      </c>
      <c r="RO97" s="205">
        <v>0</v>
      </c>
      <c r="RP97" s="205">
        <v>0</v>
      </c>
      <c r="RQ97" s="205">
        <v>0</v>
      </c>
      <c r="RR97" s="205">
        <v>5682.51</v>
      </c>
      <c r="RS97" s="178">
        <f t="shared" si="211"/>
        <v>595.51000000000022</v>
      </c>
      <c r="RT97" s="206">
        <v>331</v>
      </c>
      <c r="RU97" s="181" t="s">
        <v>277</v>
      </c>
      <c r="RV97" s="64">
        <f t="shared" si="212"/>
        <v>6278.02</v>
      </c>
      <c r="RW97" s="209">
        <v>28.03</v>
      </c>
      <c r="RX97" s="209">
        <v>4725</v>
      </c>
      <c r="RY97" s="209">
        <v>0</v>
      </c>
      <c r="RZ97" s="209">
        <v>0</v>
      </c>
      <c r="SA97" s="209">
        <v>0</v>
      </c>
      <c r="SB97" s="209">
        <v>0</v>
      </c>
      <c r="SC97" s="209">
        <v>0</v>
      </c>
      <c r="SD97" s="209">
        <v>0</v>
      </c>
      <c r="SE97" s="209">
        <v>0</v>
      </c>
      <c r="SF97" s="209">
        <v>0</v>
      </c>
      <c r="SG97" s="211">
        <v>4753.03</v>
      </c>
      <c r="SH97" s="65"/>
      <c r="SI97" s="65"/>
      <c r="SJ97" s="65">
        <f t="shared" si="299"/>
        <v>55.841491880884909</v>
      </c>
      <c r="SK97" s="65">
        <f t="shared" si="300"/>
        <v>12.836378902397561</v>
      </c>
      <c r="SL97" s="65">
        <v>1279.4567857142858</v>
      </c>
      <c r="SM97" s="65">
        <v>18.5</v>
      </c>
      <c r="SN97" s="65">
        <f t="shared" si="301"/>
        <v>495.92920353982299</v>
      </c>
      <c r="SO97" s="65">
        <v>5</v>
      </c>
      <c r="SP97" s="65">
        <f t="shared" si="322"/>
        <v>428.52876106194691</v>
      </c>
      <c r="SQ97" s="65"/>
      <c r="SR97" s="64">
        <f t="shared" si="326"/>
        <v>2296.0926210993384</v>
      </c>
      <c r="SS97" s="66">
        <f t="shared" si="323"/>
        <v>596.28469026548669</v>
      </c>
      <c r="ST97" s="66"/>
      <c r="SU97" s="66">
        <f t="shared" si="302"/>
        <v>178.885407079646</v>
      </c>
      <c r="SV97" s="67">
        <f t="shared" si="327"/>
        <v>775.17009734513272</v>
      </c>
      <c r="SW97" s="67">
        <f t="shared" si="251"/>
        <v>3071.2627184444709</v>
      </c>
      <c r="SX97" s="68">
        <f t="shared" si="252"/>
        <v>1681.7672815555288</v>
      </c>
      <c r="SY97" s="64">
        <f t="shared" si="303"/>
        <v>325435.03000000003</v>
      </c>
      <c r="SZ97" s="211">
        <f t="shared" si="304"/>
        <v>58590.45</v>
      </c>
      <c r="TA97" s="67">
        <f t="shared" si="305"/>
        <v>28643.076269078047</v>
      </c>
      <c r="TB97" s="68">
        <f t="shared" si="306"/>
        <v>29947.37373092195</v>
      </c>
      <c r="TC97" s="264"/>
      <c r="TD97" s="265"/>
      <c r="TE97" s="265"/>
    </row>
    <row r="98" spans="1:526" ht="23.25">
      <c r="A98" s="173" t="s">
        <v>54</v>
      </c>
      <c r="B98" s="175" t="s">
        <v>239</v>
      </c>
      <c r="C98" s="181" t="s">
        <v>276</v>
      </c>
      <c r="D98" s="176">
        <v>13531.31</v>
      </c>
      <c r="E98" s="176">
        <v>11226.94</v>
      </c>
      <c r="F98" s="176">
        <v>0</v>
      </c>
      <c r="G98" s="176">
        <v>40</v>
      </c>
      <c r="H98" s="176">
        <v>0</v>
      </c>
      <c r="I98" s="176">
        <v>0</v>
      </c>
      <c r="J98" s="176">
        <v>0</v>
      </c>
      <c r="K98" s="176">
        <v>0</v>
      </c>
      <c r="L98" s="176">
        <v>0</v>
      </c>
      <c r="M98" s="176">
        <v>0</v>
      </c>
      <c r="N98" s="178">
        <v>19984.669999999998</v>
      </c>
      <c r="O98" s="178">
        <f t="shared" si="332"/>
        <v>4813.5800000000017</v>
      </c>
      <c r="P98" s="181">
        <v>1309</v>
      </c>
      <c r="Q98" s="64">
        <f t="shared" si="328"/>
        <v>24798.25</v>
      </c>
      <c r="R98" s="178">
        <v>1126.3800000000001</v>
      </c>
      <c r="S98" s="178">
        <v>821.23</v>
      </c>
      <c r="T98" s="178">
        <v>0</v>
      </c>
      <c r="U98" s="178">
        <v>1.68</v>
      </c>
      <c r="V98" s="178">
        <v>0</v>
      </c>
      <c r="W98" s="178">
        <v>0</v>
      </c>
      <c r="X98" s="178">
        <v>0</v>
      </c>
      <c r="Y98" s="178">
        <v>0</v>
      </c>
      <c r="Z98" s="178">
        <v>0</v>
      </c>
      <c r="AA98" s="178">
        <v>0</v>
      </c>
      <c r="AB98" s="64">
        <f t="shared" si="329"/>
        <v>1949.2900000000002</v>
      </c>
      <c r="AC98" s="65"/>
      <c r="AD98" s="65"/>
      <c r="AE98" s="65">
        <f t="shared" si="253"/>
        <v>217.28927871076095</v>
      </c>
      <c r="AF98" s="65">
        <f t="shared" si="341"/>
        <v>129.07044412023239</v>
      </c>
      <c r="AG98" s="65"/>
      <c r="AH98" s="65"/>
      <c r="AI98" s="65"/>
      <c r="AJ98" s="65">
        <v>5</v>
      </c>
      <c r="AK98" s="65">
        <f t="shared" si="342"/>
        <v>411.38684210526316</v>
      </c>
      <c r="AL98" s="65"/>
      <c r="AM98" s="64">
        <f t="shared" si="222"/>
        <v>762.7465649362565</v>
      </c>
      <c r="AN98" s="66">
        <f t="shared" si="343"/>
        <v>645.10084210526315</v>
      </c>
      <c r="AO98" s="66"/>
      <c r="AP98" s="66">
        <f t="shared" si="254"/>
        <v>193.53025263157895</v>
      </c>
      <c r="AQ98" s="67">
        <f t="shared" si="223"/>
        <v>838.6310947368421</v>
      </c>
      <c r="AR98" s="67">
        <f t="shared" si="224"/>
        <v>1601.3776596730986</v>
      </c>
      <c r="AS98" s="68">
        <f t="shared" si="225"/>
        <v>347.91234032690159</v>
      </c>
      <c r="AT98" s="205">
        <v>17163.89</v>
      </c>
      <c r="AU98" s="205">
        <v>12525.67</v>
      </c>
      <c r="AV98" s="205">
        <v>0</v>
      </c>
      <c r="AW98" s="205">
        <v>55</v>
      </c>
      <c r="AX98" s="207">
        <v>0</v>
      </c>
      <c r="AY98" s="207">
        <v>0</v>
      </c>
      <c r="AZ98" s="207">
        <v>0</v>
      </c>
      <c r="BA98" s="207">
        <v>0</v>
      </c>
      <c r="BB98" s="207">
        <v>0</v>
      </c>
      <c r="BC98" s="207">
        <v>0</v>
      </c>
      <c r="BD98" s="209">
        <v>22289.82</v>
      </c>
      <c r="BE98" s="178">
        <f t="shared" si="333"/>
        <v>7454.739999999998</v>
      </c>
      <c r="BF98" s="208">
        <v>1325</v>
      </c>
      <c r="BG98" s="181" t="s">
        <v>276</v>
      </c>
      <c r="BH98" s="64">
        <f t="shared" si="330"/>
        <v>29744.559999999998</v>
      </c>
      <c r="BI98" s="205">
        <v>1428.74</v>
      </c>
      <c r="BJ98" s="205">
        <v>916.23</v>
      </c>
      <c r="BK98" s="205">
        <v>0</v>
      </c>
      <c r="BL98" s="205">
        <v>2.31</v>
      </c>
      <c r="BM98" s="205">
        <v>0</v>
      </c>
      <c r="BN98" s="205">
        <v>0</v>
      </c>
      <c r="BO98" s="205">
        <v>0</v>
      </c>
      <c r="BP98" s="205">
        <v>0</v>
      </c>
      <c r="BQ98" s="205">
        <v>0</v>
      </c>
      <c r="BR98" s="205">
        <v>0</v>
      </c>
      <c r="BS98" s="64">
        <f t="shared" si="331"/>
        <v>2347.2800000000002</v>
      </c>
      <c r="BT98" s="65"/>
      <c r="BU98" s="65"/>
      <c r="BV98" s="65">
        <f t="shared" si="255"/>
        <v>244.46839831063318</v>
      </c>
      <c r="BW98" s="65">
        <f t="shared" si="256"/>
        <v>168.59611635535339</v>
      </c>
      <c r="BX98" s="65"/>
      <c r="BY98" s="65"/>
      <c r="BZ98" s="65"/>
      <c r="CA98" s="65">
        <v>5</v>
      </c>
      <c r="CB98" s="65">
        <f t="shared" si="344"/>
        <v>391.015625</v>
      </c>
      <c r="CC98" s="65"/>
      <c r="CD98" s="64">
        <f t="shared" si="226"/>
        <v>809.08013966598651</v>
      </c>
      <c r="CE98" s="66">
        <f t="shared" si="257"/>
        <v>665.21208333333334</v>
      </c>
      <c r="CF98" s="66"/>
      <c r="CG98" s="66">
        <f t="shared" si="258"/>
        <v>199.563625</v>
      </c>
      <c r="CH98" s="67">
        <f t="shared" si="324"/>
        <v>864.77570833333334</v>
      </c>
      <c r="CI98" s="67">
        <f t="shared" si="227"/>
        <v>1673.8558479993198</v>
      </c>
      <c r="CJ98" s="68">
        <f t="shared" si="228"/>
        <v>673.42415200068035</v>
      </c>
      <c r="CK98" s="209">
        <v>18675.38</v>
      </c>
      <c r="CL98" s="209">
        <v>12007.66</v>
      </c>
      <c r="CM98" s="209">
        <v>0</v>
      </c>
      <c r="CN98" s="209">
        <v>25</v>
      </c>
      <c r="CO98" s="209">
        <v>0</v>
      </c>
      <c r="CP98" s="209">
        <v>0</v>
      </c>
      <c r="CQ98" s="209">
        <v>12907.68</v>
      </c>
      <c r="CR98" s="209">
        <v>0</v>
      </c>
      <c r="CS98" s="209">
        <v>0</v>
      </c>
      <c r="CT98" s="207">
        <v>0</v>
      </c>
      <c r="CU98" s="209">
        <v>35126.21</v>
      </c>
      <c r="CV98" s="178">
        <f t="shared" si="181"/>
        <v>8489.510000000002</v>
      </c>
      <c r="CW98" s="210">
        <v>2094</v>
      </c>
      <c r="CX98" s="181" t="s">
        <v>276</v>
      </c>
      <c r="CY98" s="64">
        <f t="shared" si="182"/>
        <v>43615.72</v>
      </c>
      <c r="CZ98" s="209">
        <v>1554.57</v>
      </c>
      <c r="DA98" s="209">
        <v>878.34</v>
      </c>
      <c r="DB98" s="209">
        <v>0</v>
      </c>
      <c r="DC98" s="209">
        <v>1.05</v>
      </c>
      <c r="DD98" s="209">
        <v>0</v>
      </c>
      <c r="DE98" s="209">
        <v>0</v>
      </c>
      <c r="DF98" s="209">
        <v>0</v>
      </c>
      <c r="DG98" s="209">
        <v>0</v>
      </c>
      <c r="DH98" s="209">
        <v>0</v>
      </c>
      <c r="DI98" s="209">
        <v>0</v>
      </c>
      <c r="DJ98" s="211">
        <f t="shared" si="358"/>
        <v>2433.96</v>
      </c>
      <c r="DK98" s="65"/>
      <c r="DL98" s="65"/>
      <c r="DM98" s="65">
        <f t="shared" si="259"/>
        <v>381.87099429169763</v>
      </c>
      <c r="DN98" s="65">
        <f t="shared" si="260"/>
        <v>241.49561816821591</v>
      </c>
      <c r="DO98" s="65"/>
      <c r="DP98" s="65"/>
      <c r="DQ98" s="65"/>
      <c r="DR98" s="65">
        <v>5</v>
      </c>
      <c r="DS98" s="65">
        <f t="shared" si="359"/>
        <v>428.469696969697</v>
      </c>
      <c r="DT98" s="65"/>
      <c r="DU98" s="64">
        <f t="shared" si="229"/>
        <v>1056.8363094296105</v>
      </c>
      <c r="DV98" s="66">
        <f t="shared" si="307"/>
        <v>596.35070707070713</v>
      </c>
      <c r="DW98" s="66"/>
      <c r="DX98" s="66">
        <f t="shared" si="261"/>
        <v>178.90521212121214</v>
      </c>
      <c r="DY98" s="67">
        <f t="shared" si="230"/>
        <v>775.25591919191925</v>
      </c>
      <c r="DZ98" s="67">
        <f t="shared" si="231"/>
        <v>1832.0922286215298</v>
      </c>
      <c r="EA98" s="68">
        <f t="shared" si="345"/>
        <v>601.86777137847025</v>
      </c>
      <c r="EB98" s="209">
        <v>4208.8500000000004</v>
      </c>
      <c r="EC98" s="209">
        <v>4582.1400000000003</v>
      </c>
      <c r="ED98" s="209">
        <v>0</v>
      </c>
      <c r="EE98" s="209">
        <v>0</v>
      </c>
      <c r="EF98" s="209">
        <v>0</v>
      </c>
      <c r="EG98" s="209">
        <v>0</v>
      </c>
      <c r="EH98" s="209">
        <v>3706.55</v>
      </c>
      <c r="EI98" s="209">
        <v>0</v>
      </c>
      <c r="EJ98" s="209">
        <v>0</v>
      </c>
      <c r="EK98" s="209">
        <v>0</v>
      </c>
      <c r="EL98" s="209">
        <v>10243.219999999999</v>
      </c>
      <c r="EM98" s="178">
        <f t="shared" si="184"/>
        <v>2254.3200000000015</v>
      </c>
      <c r="EN98" s="210">
        <v>607</v>
      </c>
      <c r="EO98" s="181" t="s">
        <v>276</v>
      </c>
      <c r="EP98" s="212">
        <f t="shared" si="262"/>
        <v>12497.54</v>
      </c>
      <c r="EQ98" s="209">
        <v>350.36</v>
      </c>
      <c r="ER98" s="209">
        <v>335.17</v>
      </c>
      <c r="ES98" s="209">
        <v>0</v>
      </c>
      <c r="ET98" s="209">
        <v>0</v>
      </c>
      <c r="EU98" s="209">
        <v>0</v>
      </c>
      <c r="EV98" s="209">
        <v>0</v>
      </c>
      <c r="EW98" s="209">
        <v>0</v>
      </c>
      <c r="EX98" s="209">
        <v>0</v>
      </c>
      <c r="EY98" s="209">
        <v>0</v>
      </c>
      <c r="EZ98" s="209">
        <v>0</v>
      </c>
      <c r="FA98" s="64">
        <f t="shared" si="185"/>
        <v>685.53</v>
      </c>
      <c r="FB98" s="65"/>
      <c r="FC98" s="65"/>
      <c r="FD98" s="65">
        <f t="shared" si="263"/>
        <v>114.33534277922121</v>
      </c>
      <c r="FE98" s="65">
        <f t="shared" si="264"/>
        <v>58.558763253792982</v>
      </c>
      <c r="FF98" s="65"/>
      <c r="FG98" s="65"/>
      <c r="FH98" s="65">
        <f t="shared" si="265"/>
        <v>140.93333333333334</v>
      </c>
      <c r="FI98" s="65">
        <v>5</v>
      </c>
      <c r="FJ98" s="65">
        <f t="shared" si="308"/>
        <v>424.68019607843132</v>
      </c>
      <c r="FK98" s="65"/>
      <c r="FL98" s="64">
        <f t="shared" si="232"/>
        <v>743.50763544477888</v>
      </c>
      <c r="FM98" s="66">
        <f t="shared" si="309"/>
        <v>664.41901960784321</v>
      </c>
      <c r="FN98" s="66"/>
      <c r="FO98" s="66">
        <f t="shared" si="266"/>
        <v>199.32570588235296</v>
      </c>
      <c r="FP98" s="67">
        <f t="shared" si="325"/>
        <v>863.74472549019617</v>
      </c>
      <c r="FQ98" s="67">
        <f t="shared" si="346"/>
        <v>1607.2523609349751</v>
      </c>
      <c r="FR98" s="68">
        <f t="shared" si="347"/>
        <v>-921.72236093497509</v>
      </c>
      <c r="FS98" s="209">
        <v>0</v>
      </c>
      <c r="FT98" s="209">
        <v>3190.56</v>
      </c>
      <c r="FU98" s="209">
        <v>0</v>
      </c>
      <c r="FV98" s="209">
        <v>0</v>
      </c>
      <c r="FW98" s="209">
        <v>0</v>
      </c>
      <c r="FX98" s="209">
        <v>0</v>
      </c>
      <c r="FY98" s="209">
        <v>0</v>
      </c>
      <c r="FZ98" s="209">
        <v>0</v>
      </c>
      <c r="GA98" s="209">
        <v>0</v>
      </c>
      <c r="GB98" s="209">
        <v>0</v>
      </c>
      <c r="GC98" s="209">
        <v>2782.58</v>
      </c>
      <c r="GD98" s="178">
        <f t="shared" si="189"/>
        <v>407.98</v>
      </c>
      <c r="GE98" s="210">
        <v>171</v>
      </c>
      <c r="GF98" s="181" t="s">
        <v>276</v>
      </c>
      <c r="GG98" s="64">
        <f t="shared" si="190"/>
        <v>3190.56</v>
      </c>
      <c r="GH98" s="209">
        <v>0</v>
      </c>
      <c r="GI98" s="209">
        <v>233.38</v>
      </c>
      <c r="GJ98" s="209">
        <v>0</v>
      </c>
      <c r="GK98" s="209">
        <v>0</v>
      </c>
      <c r="GL98" s="209">
        <v>0</v>
      </c>
      <c r="GM98" s="209">
        <v>0</v>
      </c>
      <c r="GN98" s="209">
        <v>0</v>
      </c>
      <c r="GO98" s="209">
        <v>0</v>
      </c>
      <c r="GP98" s="209">
        <v>0</v>
      </c>
      <c r="GQ98" s="209">
        <v>0</v>
      </c>
      <c r="GR98" s="211">
        <f t="shared" si="267"/>
        <v>233.38</v>
      </c>
      <c r="GS98" s="65"/>
      <c r="GT98" s="65"/>
      <c r="GU98" s="65">
        <f t="shared" si="268"/>
        <v>30.83444960616724</v>
      </c>
      <c r="GV98" s="65">
        <f t="shared" si="269"/>
        <v>12.024029835077481</v>
      </c>
      <c r="GW98" s="65"/>
      <c r="GX98" s="65"/>
      <c r="GY98" s="65">
        <f t="shared" si="270"/>
        <v>184.90588235294118</v>
      </c>
      <c r="GZ98" s="65">
        <v>5</v>
      </c>
      <c r="HA98" s="65">
        <f t="shared" si="310"/>
        <v>358.47794117647061</v>
      </c>
      <c r="HB98" s="65"/>
      <c r="HC98" s="64">
        <f t="shared" si="348"/>
        <v>591.24230297065651</v>
      </c>
      <c r="HD98" s="66">
        <f t="shared" si="311"/>
        <v>866.92019607843133</v>
      </c>
      <c r="HE98" s="66"/>
      <c r="HF98" s="66">
        <f t="shared" si="271"/>
        <v>260.07605882352937</v>
      </c>
      <c r="HG98" s="67">
        <f t="shared" si="233"/>
        <v>1126.9962549019606</v>
      </c>
      <c r="HH98" s="67">
        <f t="shared" si="234"/>
        <v>1718.2385578726171</v>
      </c>
      <c r="HI98" s="68">
        <f t="shared" si="349"/>
        <v>-1484.858557872617</v>
      </c>
      <c r="HJ98" s="205">
        <v>0</v>
      </c>
      <c r="HK98" s="205">
        <v>3257.89</v>
      </c>
      <c r="HL98" s="205">
        <v>0</v>
      </c>
      <c r="HM98" s="205">
        <v>0</v>
      </c>
      <c r="HN98" s="205">
        <v>0</v>
      </c>
      <c r="HO98" s="205">
        <v>0</v>
      </c>
      <c r="HP98" s="205">
        <v>0</v>
      </c>
      <c r="HQ98" s="205">
        <v>0</v>
      </c>
      <c r="HR98" s="205">
        <v>0</v>
      </c>
      <c r="HS98" s="205">
        <v>0</v>
      </c>
      <c r="HT98" s="205">
        <v>2927.26</v>
      </c>
      <c r="HU98" s="178">
        <f t="shared" si="193"/>
        <v>330.62999999999965</v>
      </c>
      <c r="HV98" s="206">
        <v>159</v>
      </c>
      <c r="HW98" s="181" t="s">
        <v>276</v>
      </c>
      <c r="HX98" s="64">
        <f t="shared" si="194"/>
        <v>3257.89</v>
      </c>
      <c r="HY98" s="205">
        <v>0</v>
      </c>
      <c r="HZ98" s="205">
        <v>238.31</v>
      </c>
      <c r="IA98" s="205">
        <v>0</v>
      </c>
      <c r="IB98" s="205">
        <v>0</v>
      </c>
      <c r="IC98" s="205">
        <v>0</v>
      </c>
      <c r="ID98" s="205">
        <v>0</v>
      </c>
      <c r="IE98" s="205">
        <v>0</v>
      </c>
      <c r="IF98" s="205">
        <v>0</v>
      </c>
      <c r="IG98" s="205">
        <v>0</v>
      </c>
      <c r="IH98" s="205">
        <v>0</v>
      </c>
      <c r="II98" s="214">
        <v>238.31</v>
      </c>
      <c r="IJ98" s="65"/>
      <c r="IK98" s="65"/>
      <c r="IL98" s="65">
        <f t="shared" si="272"/>
        <v>32.426596286172597</v>
      </c>
      <c r="IM98" s="65">
        <f t="shared" si="273"/>
        <v>10.020641106189169</v>
      </c>
      <c r="IN98" s="65"/>
      <c r="IO98" s="65"/>
      <c r="IP98" s="65">
        <f t="shared" si="274"/>
        <v>232.05714285714285</v>
      </c>
      <c r="IQ98" s="65">
        <v>5</v>
      </c>
      <c r="IR98" s="65">
        <f t="shared" si="312"/>
        <v>445.62857142857143</v>
      </c>
      <c r="IS98" s="65"/>
      <c r="IT98" s="64">
        <f t="shared" si="350"/>
        <v>725.1329516780761</v>
      </c>
      <c r="IU98" s="66">
        <f t="shared" si="313"/>
        <v>538.79476190476191</v>
      </c>
      <c r="IV98" s="66"/>
      <c r="IW98" s="66">
        <f t="shared" si="275"/>
        <v>161.63842857142856</v>
      </c>
      <c r="IX98" s="67">
        <f t="shared" si="351"/>
        <v>700.43319047619048</v>
      </c>
      <c r="IY98" s="67">
        <f t="shared" si="235"/>
        <v>1425.5661421542666</v>
      </c>
      <c r="IZ98" s="68">
        <f t="shared" si="352"/>
        <v>-1187.2561421542666</v>
      </c>
      <c r="JA98" s="209">
        <v>0</v>
      </c>
      <c r="JB98" s="209">
        <v>5504.05</v>
      </c>
      <c r="JC98" s="209">
        <v>0</v>
      </c>
      <c r="JD98" s="209">
        <v>0</v>
      </c>
      <c r="JE98" s="209">
        <v>0</v>
      </c>
      <c r="JF98" s="209">
        <v>0</v>
      </c>
      <c r="JG98" s="209">
        <v>0</v>
      </c>
      <c r="JH98" s="209">
        <v>0</v>
      </c>
      <c r="JI98" s="209">
        <v>0</v>
      </c>
      <c r="JJ98" s="209">
        <v>0</v>
      </c>
      <c r="JK98" s="209">
        <v>5504.05</v>
      </c>
      <c r="JL98" s="178">
        <f t="shared" si="198"/>
        <v>0</v>
      </c>
      <c r="JM98" s="210">
        <v>239</v>
      </c>
      <c r="JN98" s="181" t="s">
        <v>276</v>
      </c>
      <c r="JO98" s="64">
        <f t="shared" si="199"/>
        <v>5504.05</v>
      </c>
      <c r="JP98" s="209">
        <v>0</v>
      </c>
      <c r="JQ98" s="209">
        <v>402.61</v>
      </c>
      <c r="JR98" s="209">
        <v>0</v>
      </c>
      <c r="JS98" s="209">
        <v>0</v>
      </c>
      <c r="JT98" s="209">
        <v>0</v>
      </c>
      <c r="JU98" s="209">
        <v>0</v>
      </c>
      <c r="JV98" s="209">
        <v>0</v>
      </c>
      <c r="JW98" s="209">
        <v>0</v>
      </c>
      <c r="JX98" s="209">
        <v>0</v>
      </c>
      <c r="JY98" s="209">
        <v>0</v>
      </c>
      <c r="JZ98" s="211">
        <v>402.61</v>
      </c>
      <c r="KA98" s="65"/>
      <c r="KB98" s="65"/>
      <c r="KC98" s="65">
        <f t="shared" si="276"/>
        <v>111.02047371089708</v>
      </c>
      <c r="KD98" s="65">
        <f t="shared" si="277"/>
        <v>0</v>
      </c>
      <c r="KE98" s="65"/>
      <c r="KF98" s="65"/>
      <c r="KG98" s="65"/>
      <c r="KH98" s="65">
        <v>5</v>
      </c>
      <c r="KI98" s="65">
        <f t="shared" si="314"/>
        <v>543.39953271028037</v>
      </c>
      <c r="KJ98" s="65"/>
      <c r="KK98" s="64">
        <f t="shared" si="353"/>
        <v>659.4200064211775</v>
      </c>
      <c r="KL98" s="66">
        <f t="shared" si="315"/>
        <v>497.32093457943921</v>
      </c>
      <c r="KM98" s="66"/>
      <c r="KN98" s="66">
        <f t="shared" si="278"/>
        <v>149.19628037383177</v>
      </c>
      <c r="KO98" s="67">
        <f t="shared" si="236"/>
        <v>646.51721495327092</v>
      </c>
      <c r="KP98" s="67">
        <f t="shared" si="237"/>
        <v>1305.9372213744484</v>
      </c>
      <c r="KQ98" s="68">
        <f t="shared" si="354"/>
        <v>-903.32722137444841</v>
      </c>
      <c r="KR98" s="209">
        <v>0</v>
      </c>
      <c r="KS98" s="209">
        <v>6115.22</v>
      </c>
      <c r="KT98" s="209">
        <v>0</v>
      </c>
      <c r="KU98" s="209">
        <v>0</v>
      </c>
      <c r="KV98" s="209">
        <v>0</v>
      </c>
      <c r="KW98" s="209">
        <v>0</v>
      </c>
      <c r="KX98" s="209">
        <v>0</v>
      </c>
      <c r="KY98" s="209">
        <v>0</v>
      </c>
      <c r="KZ98" s="209">
        <v>0</v>
      </c>
      <c r="LA98" s="209">
        <v>0</v>
      </c>
      <c r="LB98" s="209">
        <v>6115.22</v>
      </c>
      <c r="LC98" s="178">
        <f t="shared" si="202"/>
        <v>0</v>
      </c>
      <c r="LD98" s="210">
        <v>259</v>
      </c>
      <c r="LE98" s="181" t="s">
        <v>276</v>
      </c>
      <c r="LF98" s="64">
        <f t="shared" si="203"/>
        <v>6115.22</v>
      </c>
      <c r="LG98" s="209">
        <v>0</v>
      </c>
      <c r="LH98" s="209">
        <v>447.32</v>
      </c>
      <c r="LI98" s="209">
        <v>0</v>
      </c>
      <c r="LJ98" s="209">
        <v>0</v>
      </c>
      <c r="LK98" s="209">
        <v>0</v>
      </c>
      <c r="LL98" s="209">
        <v>0</v>
      </c>
      <c r="LM98" s="209">
        <v>0</v>
      </c>
      <c r="LN98" s="209">
        <v>0</v>
      </c>
      <c r="LO98" s="209">
        <v>0</v>
      </c>
      <c r="LP98" s="209">
        <v>0</v>
      </c>
      <c r="LQ98" s="211">
        <f t="shared" si="279"/>
        <v>447.32</v>
      </c>
      <c r="LR98" s="65"/>
      <c r="LS98" s="65"/>
      <c r="LT98" s="65">
        <f t="shared" si="280"/>
        <v>62.345450001753946</v>
      </c>
      <c r="LU98" s="65">
        <f t="shared" si="281"/>
        <v>0</v>
      </c>
      <c r="LV98" s="65"/>
      <c r="LW98" s="65"/>
      <c r="LX98" s="65"/>
      <c r="LY98" s="65">
        <v>5</v>
      </c>
      <c r="LZ98" s="65">
        <f t="shared" si="316"/>
        <v>508.03738317757012</v>
      </c>
      <c r="MA98" s="65"/>
      <c r="MB98" s="64">
        <f t="shared" si="238"/>
        <v>575.38283317932405</v>
      </c>
      <c r="MC98" s="66">
        <f t="shared" si="317"/>
        <v>593.54906542056074</v>
      </c>
      <c r="MD98" s="66"/>
      <c r="ME98" s="66">
        <f t="shared" si="282"/>
        <v>178.06471962616823</v>
      </c>
      <c r="MF98" s="67">
        <f t="shared" si="239"/>
        <v>771.61378504672894</v>
      </c>
      <c r="MG98" s="67">
        <f t="shared" si="240"/>
        <v>1346.996618226053</v>
      </c>
      <c r="MH98" s="68">
        <f t="shared" si="241"/>
        <v>-899.67661822605305</v>
      </c>
      <c r="MI98" s="209">
        <v>0</v>
      </c>
      <c r="MJ98" s="209">
        <v>2536.06</v>
      </c>
      <c r="MK98" s="209">
        <v>0</v>
      </c>
      <c r="ML98" s="209">
        <v>0</v>
      </c>
      <c r="MM98" s="209">
        <v>0</v>
      </c>
      <c r="MN98" s="209">
        <v>0</v>
      </c>
      <c r="MO98" s="209">
        <v>0</v>
      </c>
      <c r="MP98" s="209">
        <v>0</v>
      </c>
      <c r="MQ98" s="209">
        <v>0</v>
      </c>
      <c r="MR98" s="209">
        <v>0</v>
      </c>
      <c r="MS98" s="209">
        <v>2535.89</v>
      </c>
      <c r="MT98" s="178">
        <f t="shared" si="360"/>
        <v>0.17000000000007276</v>
      </c>
      <c r="MU98" s="210">
        <v>121</v>
      </c>
      <c r="MV98" s="181" t="s">
        <v>276</v>
      </c>
      <c r="MW98" s="64">
        <f t="shared" si="204"/>
        <v>2536.06</v>
      </c>
      <c r="MX98" s="209">
        <v>0</v>
      </c>
      <c r="MY98" s="209">
        <v>185.51</v>
      </c>
      <c r="MZ98" s="209">
        <v>0</v>
      </c>
      <c r="NA98" s="209">
        <v>0</v>
      </c>
      <c r="NB98" s="209">
        <v>0</v>
      </c>
      <c r="NC98" s="209">
        <v>0</v>
      </c>
      <c r="ND98" s="209">
        <v>0</v>
      </c>
      <c r="NE98" s="209">
        <v>0</v>
      </c>
      <c r="NF98" s="209">
        <v>0</v>
      </c>
      <c r="NG98" s="209">
        <v>0</v>
      </c>
      <c r="NH98" s="211">
        <f t="shared" si="283"/>
        <v>185.51</v>
      </c>
      <c r="NI98" s="65"/>
      <c r="NJ98" s="65"/>
      <c r="NK98" s="65">
        <f t="shared" si="284"/>
        <v>0</v>
      </c>
      <c r="NL98" s="65">
        <f t="shared" si="285"/>
        <v>4.1060197054036997E-3</v>
      </c>
      <c r="NM98" s="65"/>
      <c r="NN98" s="65"/>
      <c r="NO98" s="65"/>
      <c r="NP98" s="65">
        <v>5</v>
      </c>
      <c r="NQ98" s="65">
        <f t="shared" si="318"/>
        <v>469.67889908256882</v>
      </c>
      <c r="NR98" s="65"/>
      <c r="NS98" s="64">
        <f t="shared" si="355"/>
        <v>474.68300510227425</v>
      </c>
      <c r="NT98" s="66">
        <f t="shared" si="286"/>
        <v>723.04816513761466</v>
      </c>
      <c r="NU98" s="66"/>
      <c r="NV98" s="66">
        <f t="shared" si="287"/>
        <v>216.9144495412844</v>
      </c>
      <c r="NW98" s="67">
        <f t="shared" si="242"/>
        <v>939.96261467889906</v>
      </c>
      <c r="NX98" s="67">
        <f t="shared" si="243"/>
        <v>1414.6456197811733</v>
      </c>
      <c r="NY98" s="68">
        <f t="shared" si="356"/>
        <v>-1229.1356197811733</v>
      </c>
      <c r="NZ98" s="209">
        <v>0</v>
      </c>
      <c r="OA98" s="209">
        <v>2561.2399999999998</v>
      </c>
      <c r="OB98" s="209">
        <v>0</v>
      </c>
      <c r="OC98" s="209">
        <v>0</v>
      </c>
      <c r="OD98" s="209">
        <v>0</v>
      </c>
      <c r="OE98" s="209">
        <v>0</v>
      </c>
      <c r="OF98" s="209">
        <v>0</v>
      </c>
      <c r="OG98" s="209">
        <v>0</v>
      </c>
      <c r="OH98" s="209">
        <v>0</v>
      </c>
      <c r="OI98" s="209">
        <v>0</v>
      </c>
      <c r="OJ98" s="209">
        <v>2259.69</v>
      </c>
      <c r="OK98" s="178">
        <f t="shared" si="288"/>
        <v>301.54999999999973</v>
      </c>
      <c r="OL98" s="210">
        <v>126</v>
      </c>
      <c r="OM98" s="181" t="s">
        <v>276</v>
      </c>
      <c r="ON98" s="64">
        <f t="shared" si="207"/>
        <v>2561.2399999999998</v>
      </c>
      <c r="OO98" s="209">
        <v>0</v>
      </c>
      <c r="OP98" s="209">
        <v>187.35</v>
      </c>
      <c r="OQ98" s="209">
        <v>0</v>
      </c>
      <c r="OR98" s="209">
        <v>0</v>
      </c>
      <c r="OS98" s="209">
        <v>0</v>
      </c>
      <c r="OT98" s="209">
        <v>0</v>
      </c>
      <c r="OU98" s="209">
        <v>0</v>
      </c>
      <c r="OV98" s="209">
        <v>0</v>
      </c>
      <c r="OW98" s="209">
        <v>0</v>
      </c>
      <c r="OX98" s="209">
        <v>0</v>
      </c>
      <c r="OY98" s="211">
        <v>187.35</v>
      </c>
      <c r="OZ98" s="65"/>
      <c r="PA98" s="65"/>
      <c r="PB98" s="65">
        <f t="shared" si="289"/>
        <v>48.861866221599925</v>
      </c>
      <c r="PC98" s="65">
        <f t="shared" si="290"/>
        <v>8.8417486310755038</v>
      </c>
      <c r="PD98" s="65"/>
      <c r="PE98" s="65"/>
      <c r="PF98" s="65">
        <f t="shared" si="291"/>
        <v>32.880000000000003</v>
      </c>
      <c r="PG98" s="65">
        <v>5</v>
      </c>
      <c r="PH98" s="65">
        <f t="shared" si="319"/>
        <v>495.2049090909091</v>
      </c>
      <c r="PI98" s="65"/>
      <c r="PJ98" s="64">
        <f t="shared" si="244"/>
        <v>590.78852394358455</v>
      </c>
      <c r="PK98" s="66">
        <f t="shared" si="320"/>
        <v>643.25572727272731</v>
      </c>
      <c r="PL98" s="66"/>
      <c r="PM98" s="66">
        <f t="shared" si="292"/>
        <v>192.9767181818182</v>
      </c>
      <c r="PN98" s="67">
        <f t="shared" si="245"/>
        <v>836.23244545454554</v>
      </c>
      <c r="PO98" s="67">
        <f t="shared" si="246"/>
        <v>1427.0209693981301</v>
      </c>
      <c r="PP98" s="68">
        <f t="shared" si="247"/>
        <v>-1239.6709693981302</v>
      </c>
      <c r="PQ98" s="209">
        <v>0</v>
      </c>
      <c r="PR98" s="209">
        <v>2790.38</v>
      </c>
      <c r="PS98" s="209">
        <v>0</v>
      </c>
      <c r="PT98" s="209">
        <v>0</v>
      </c>
      <c r="PU98" s="209">
        <v>0</v>
      </c>
      <c r="PV98" s="209">
        <v>0</v>
      </c>
      <c r="PW98" s="209">
        <v>0</v>
      </c>
      <c r="PX98" s="209">
        <v>0</v>
      </c>
      <c r="PY98" s="209">
        <v>0</v>
      </c>
      <c r="PZ98" s="209">
        <v>0</v>
      </c>
      <c r="QA98" s="209">
        <v>2467.27</v>
      </c>
      <c r="QB98" s="178">
        <f t="shared" si="208"/>
        <v>323.11000000000013</v>
      </c>
      <c r="QC98" s="210">
        <v>154</v>
      </c>
      <c r="QD98" s="181" t="s">
        <v>276</v>
      </c>
      <c r="QE98" s="64">
        <f t="shared" si="209"/>
        <v>2790.38</v>
      </c>
      <c r="QF98" s="209">
        <v>0</v>
      </c>
      <c r="QG98" s="209">
        <v>204.11</v>
      </c>
      <c r="QH98" s="209">
        <v>0</v>
      </c>
      <c r="QI98" s="209">
        <v>0</v>
      </c>
      <c r="QJ98" s="209">
        <v>0</v>
      </c>
      <c r="QK98" s="209">
        <v>0</v>
      </c>
      <c r="QL98" s="209">
        <v>0</v>
      </c>
      <c r="QM98" s="209">
        <v>0</v>
      </c>
      <c r="QN98" s="209">
        <v>0</v>
      </c>
      <c r="QO98" s="209">
        <v>0</v>
      </c>
      <c r="QP98" s="211">
        <f t="shared" si="293"/>
        <v>204.11</v>
      </c>
      <c r="QQ98" s="65"/>
      <c r="QR98" s="65"/>
      <c r="QS98" s="65">
        <f t="shared" si="294"/>
        <v>29.002773454327894</v>
      </c>
      <c r="QT98" s="65">
        <f t="shared" si="295"/>
        <v>5.8959319261602277</v>
      </c>
      <c r="QU98" s="65"/>
      <c r="QV98" s="65"/>
      <c r="QW98" s="65">
        <f t="shared" si="296"/>
        <v>18.861818181818183</v>
      </c>
      <c r="QX98" s="65">
        <v>5</v>
      </c>
      <c r="QY98" s="65">
        <f t="shared" si="321"/>
        <v>428.14772727272725</v>
      </c>
      <c r="QZ98" s="65"/>
      <c r="RA98" s="64">
        <f t="shared" si="357"/>
        <v>486.90825083503353</v>
      </c>
      <c r="RB98" s="66">
        <f t="shared" si="297"/>
        <v>619.2640909090909</v>
      </c>
      <c r="RC98" s="66"/>
      <c r="RD98" s="66">
        <f t="shared" si="298"/>
        <v>185.77922727272727</v>
      </c>
      <c r="RE98" s="67">
        <f t="shared" si="248"/>
        <v>805.04331818181822</v>
      </c>
      <c r="RF98" s="67">
        <f t="shared" si="249"/>
        <v>1291.9515690168519</v>
      </c>
      <c r="RG98" s="68">
        <f t="shared" si="250"/>
        <v>-1087.8415690168517</v>
      </c>
      <c r="RH98" s="205">
        <v>0</v>
      </c>
      <c r="RI98" s="205">
        <v>3284.48</v>
      </c>
      <c r="RJ98" s="205">
        <v>0</v>
      </c>
      <c r="RK98" s="205">
        <v>0</v>
      </c>
      <c r="RL98" s="205">
        <v>0</v>
      </c>
      <c r="RM98" s="205">
        <v>0</v>
      </c>
      <c r="RN98" s="205">
        <v>0</v>
      </c>
      <c r="RO98" s="205">
        <v>0</v>
      </c>
      <c r="RP98" s="205">
        <v>0</v>
      </c>
      <c r="RQ98" s="205">
        <v>0</v>
      </c>
      <c r="RR98" s="205">
        <v>3200.51</v>
      </c>
      <c r="RS98" s="178">
        <f t="shared" si="211"/>
        <v>83.9699999999998</v>
      </c>
      <c r="RT98" s="206">
        <v>149</v>
      </c>
      <c r="RU98" s="181" t="s">
        <v>276</v>
      </c>
      <c r="RV98" s="64">
        <f t="shared" si="212"/>
        <v>3284.48</v>
      </c>
      <c r="RW98" s="209">
        <v>0</v>
      </c>
      <c r="RX98" s="209">
        <v>240.25</v>
      </c>
      <c r="RY98" s="209">
        <v>0</v>
      </c>
      <c r="RZ98" s="209">
        <v>0</v>
      </c>
      <c r="SA98" s="209">
        <v>0</v>
      </c>
      <c r="SB98" s="209">
        <v>0</v>
      </c>
      <c r="SC98" s="209">
        <v>0</v>
      </c>
      <c r="SD98" s="209">
        <v>0</v>
      </c>
      <c r="SE98" s="209">
        <v>0</v>
      </c>
      <c r="SF98" s="209">
        <v>0</v>
      </c>
      <c r="SG98" s="211">
        <v>240.25</v>
      </c>
      <c r="SH98" s="65"/>
      <c r="SI98" s="65"/>
      <c r="SJ98" s="65">
        <f t="shared" si="299"/>
        <v>31.451111072341437</v>
      </c>
      <c r="SK98" s="65">
        <f t="shared" si="300"/>
        <v>1.809996031022687</v>
      </c>
      <c r="SL98" s="65"/>
      <c r="SM98" s="65"/>
      <c r="SN98" s="65">
        <f t="shared" si="301"/>
        <v>495.92920353982299</v>
      </c>
      <c r="SO98" s="65">
        <v>5</v>
      </c>
      <c r="SP98" s="65">
        <f t="shared" si="322"/>
        <v>428.52876106194691</v>
      </c>
      <c r="SQ98" s="65"/>
      <c r="SR98" s="64">
        <f t="shared" si="326"/>
        <v>962.71907170513396</v>
      </c>
      <c r="SS98" s="66">
        <f t="shared" si="323"/>
        <v>596.28469026548669</v>
      </c>
      <c r="ST98" s="66"/>
      <c r="SU98" s="66">
        <f t="shared" si="302"/>
        <v>178.885407079646</v>
      </c>
      <c r="SV98" s="67">
        <f t="shared" si="327"/>
        <v>775.17009734513272</v>
      </c>
      <c r="SW98" s="67">
        <f t="shared" si="251"/>
        <v>1737.8891690502667</v>
      </c>
      <c r="SX98" s="68">
        <f t="shared" si="252"/>
        <v>-1497.6391690502667</v>
      </c>
      <c r="SY98" s="64">
        <f t="shared" si="303"/>
        <v>139895.95000000001</v>
      </c>
      <c r="SZ98" s="211">
        <f t="shared" si="304"/>
        <v>9554.9000000000015</v>
      </c>
      <c r="TA98" s="67">
        <f t="shared" si="305"/>
        <v>18382.823964102728</v>
      </c>
      <c r="TB98" s="68">
        <f t="shared" si="306"/>
        <v>-8827.923964102727</v>
      </c>
      <c r="TC98" s="264"/>
      <c r="TD98" s="265"/>
      <c r="TE98" s="265" t="s">
        <v>504</v>
      </c>
    </row>
    <row r="99" spans="1:526">
      <c r="A99" s="173" t="s">
        <v>240</v>
      </c>
      <c r="B99" s="175" t="s">
        <v>241</v>
      </c>
      <c r="C99" s="181" t="s">
        <v>276</v>
      </c>
      <c r="D99" s="176">
        <v>11082.9</v>
      </c>
      <c r="E99" s="176">
        <v>31105.82</v>
      </c>
      <c r="F99" s="176">
        <v>0</v>
      </c>
      <c r="G99" s="176">
        <v>15</v>
      </c>
      <c r="H99" s="176">
        <v>0</v>
      </c>
      <c r="I99" s="176">
        <v>0</v>
      </c>
      <c r="J99" s="176">
        <v>0</v>
      </c>
      <c r="K99" s="176">
        <v>0</v>
      </c>
      <c r="L99" s="176">
        <v>0</v>
      </c>
      <c r="M99" s="176">
        <v>0</v>
      </c>
      <c r="N99" s="178">
        <v>33259.01</v>
      </c>
      <c r="O99" s="178">
        <f t="shared" si="332"/>
        <v>8944.7099999999991</v>
      </c>
      <c r="P99" s="181">
        <v>3995</v>
      </c>
      <c r="Q99" s="64">
        <f t="shared" si="328"/>
        <v>42203.72</v>
      </c>
      <c r="R99" s="178">
        <v>922.52</v>
      </c>
      <c r="S99" s="178">
        <v>2275.33</v>
      </c>
      <c r="T99" s="178">
        <v>0</v>
      </c>
      <c r="U99" s="178">
        <v>0.63</v>
      </c>
      <c r="V99" s="178">
        <v>0</v>
      </c>
      <c r="W99" s="178">
        <v>0</v>
      </c>
      <c r="X99" s="178">
        <v>0</v>
      </c>
      <c r="Y99" s="178">
        <v>0</v>
      </c>
      <c r="Z99" s="178">
        <v>0</v>
      </c>
      <c r="AA99" s="178">
        <v>0</v>
      </c>
      <c r="AB99" s="64">
        <f t="shared" si="329"/>
        <v>3198.48</v>
      </c>
      <c r="AC99" s="65"/>
      <c r="AD99" s="65"/>
      <c r="AE99" s="65">
        <f t="shared" si="253"/>
        <v>361.61849525331104</v>
      </c>
      <c r="AF99" s="65">
        <f t="shared" si="341"/>
        <v>239.84180012104994</v>
      </c>
      <c r="AG99" s="65"/>
      <c r="AH99" s="65"/>
      <c r="AI99" s="65"/>
      <c r="AJ99" s="65">
        <v>5</v>
      </c>
      <c r="AK99" s="65">
        <f t="shared" si="342"/>
        <v>411.38684210526316</v>
      </c>
      <c r="AL99" s="65"/>
      <c r="AM99" s="64">
        <f t="shared" si="222"/>
        <v>1017.8471374796241</v>
      </c>
      <c r="AN99" s="66">
        <f t="shared" si="343"/>
        <v>645.10084210526315</v>
      </c>
      <c r="AO99" s="66"/>
      <c r="AP99" s="66">
        <f t="shared" si="254"/>
        <v>193.53025263157895</v>
      </c>
      <c r="AQ99" s="67">
        <f t="shared" si="223"/>
        <v>838.6310947368421</v>
      </c>
      <c r="AR99" s="67">
        <f t="shared" si="224"/>
        <v>1856.478232216466</v>
      </c>
      <c r="AS99" s="68">
        <f t="shared" si="225"/>
        <v>1342.001767783534</v>
      </c>
      <c r="AT99" s="205">
        <v>15511.4</v>
      </c>
      <c r="AU99" s="205">
        <v>29340.9</v>
      </c>
      <c r="AV99" s="205">
        <v>0</v>
      </c>
      <c r="AW99" s="205">
        <v>45</v>
      </c>
      <c r="AX99" s="207">
        <v>0</v>
      </c>
      <c r="AY99" s="207">
        <v>0</v>
      </c>
      <c r="AZ99" s="207">
        <v>0</v>
      </c>
      <c r="BA99" s="207">
        <v>0</v>
      </c>
      <c r="BB99" s="207">
        <v>0</v>
      </c>
      <c r="BC99" s="207">
        <v>0</v>
      </c>
      <c r="BD99" s="209">
        <v>33795.9</v>
      </c>
      <c r="BE99" s="178">
        <f t="shared" si="333"/>
        <v>11101.400000000001</v>
      </c>
      <c r="BF99" s="208">
        <v>3848</v>
      </c>
      <c r="BG99" s="181" t="s">
        <v>276</v>
      </c>
      <c r="BH99" s="64">
        <f t="shared" si="330"/>
        <v>44897.3</v>
      </c>
      <c r="BI99" s="205">
        <v>1291.1600000000001</v>
      </c>
      <c r="BJ99" s="205">
        <v>2146.23</v>
      </c>
      <c r="BK99" s="205">
        <v>0</v>
      </c>
      <c r="BL99" s="205">
        <v>1.89</v>
      </c>
      <c r="BM99" s="205">
        <v>0</v>
      </c>
      <c r="BN99" s="205">
        <v>0</v>
      </c>
      <c r="BO99" s="205">
        <v>0</v>
      </c>
      <c r="BP99" s="205">
        <v>0</v>
      </c>
      <c r="BQ99" s="205">
        <v>0</v>
      </c>
      <c r="BR99" s="205">
        <v>0</v>
      </c>
      <c r="BS99" s="64">
        <f t="shared" si="331"/>
        <v>3439.28</v>
      </c>
      <c r="BT99" s="65"/>
      <c r="BU99" s="65"/>
      <c r="BV99" s="65">
        <f t="shared" si="255"/>
        <v>370.66380717593631</v>
      </c>
      <c r="BW99" s="65">
        <f t="shared" si="256"/>
        <v>251.06884024222455</v>
      </c>
      <c r="BX99" s="65"/>
      <c r="BY99" s="65"/>
      <c r="BZ99" s="65"/>
      <c r="CA99" s="65">
        <v>5</v>
      </c>
      <c r="CB99" s="65">
        <f t="shared" si="344"/>
        <v>391.015625</v>
      </c>
      <c r="CC99" s="65"/>
      <c r="CD99" s="64">
        <f t="shared" si="226"/>
        <v>1017.7482724181609</v>
      </c>
      <c r="CE99" s="66">
        <f t="shared" si="257"/>
        <v>665.21208333333334</v>
      </c>
      <c r="CF99" s="66"/>
      <c r="CG99" s="66">
        <f t="shared" si="258"/>
        <v>199.563625</v>
      </c>
      <c r="CH99" s="67">
        <f t="shared" si="324"/>
        <v>864.77570833333334</v>
      </c>
      <c r="CI99" s="67">
        <f t="shared" si="227"/>
        <v>1882.5239807514943</v>
      </c>
      <c r="CJ99" s="68">
        <f t="shared" si="228"/>
        <v>1556.7560192485059</v>
      </c>
      <c r="CK99" s="209">
        <v>14566.32</v>
      </c>
      <c r="CL99" s="209">
        <v>33592.31</v>
      </c>
      <c r="CM99" s="209">
        <v>0</v>
      </c>
      <c r="CN99" s="209">
        <v>25</v>
      </c>
      <c r="CO99" s="209">
        <v>0</v>
      </c>
      <c r="CP99" s="209">
        <v>0</v>
      </c>
      <c r="CQ99" s="209">
        <v>0</v>
      </c>
      <c r="CR99" s="209">
        <v>0</v>
      </c>
      <c r="CS99" s="209">
        <v>0</v>
      </c>
      <c r="CT99" s="207">
        <v>0</v>
      </c>
      <c r="CU99" s="209">
        <v>35734</v>
      </c>
      <c r="CV99" s="178">
        <f t="shared" si="181"/>
        <v>12449.629999999997</v>
      </c>
      <c r="CW99" s="210">
        <v>4351</v>
      </c>
      <c r="CX99" s="181" t="s">
        <v>276</v>
      </c>
      <c r="CY99" s="64">
        <f t="shared" si="182"/>
        <v>48183.63</v>
      </c>
      <c r="CZ99" s="209">
        <v>1212.48</v>
      </c>
      <c r="DA99" s="209">
        <v>2457.2199999999998</v>
      </c>
      <c r="DB99" s="209">
        <v>0</v>
      </c>
      <c r="DC99" s="209">
        <v>1.05</v>
      </c>
      <c r="DD99" s="209">
        <v>0</v>
      </c>
      <c r="DE99" s="209">
        <v>0</v>
      </c>
      <c r="DF99" s="209">
        <v>0</v>
      </c>
      <c r="DG99" s="209">
        <v>0</v>
      </c>
      <c r="DH99" s="209">
        <v>0</v>
      </c>
      <c r="DI99" s="209">
        <v>0</v>
      </c>
      <c r="DJ99" s="211">
        <f t="shared" si="358"/>
        <v>3670.75</v>
      </c>
      <c r="DK99" s="65"/>
      <c r="DL99" s="65"/>
      <c r="DM99" s="65">
        <f t="shared" si="259"/>
        <v>388.47852102516964</v>
      </c>
      <c r="DN99" s="65">
        <f t="shared" si="260"/>
        <v>354.14659889858945</v>
      </c>
      <c r="DO99" s="65"/>
      <c r="DP99" s="65"/>
      <c r="DQ99" s="65"/>
      <c r="DR99" s="65">
        <v>5</v>
      </c>
      <c r="DS99" s="65">
        <f t="shared" si="359"/>
        <v>428.469696969697</v>
      </c>
      <c r="DT99" s="65"/>
      <c r="DU99" s="64">
        <f t="shared" si="229"/>
        <v>1176.094816893456</v>
      </c>
      <c r="DV99" s="66">
        <f t="shared" si="307"/>
        <v>596.35070707070713</v>
      </c>
      <c r="DW99" s="66"/>
      <c r="DX99" s="66">
        <f t="shared" si="261"/>
        <v>178.90521212121214</v>
      </c>
      <c r="DY99" s="67">
        <f t="shared" si="230"/>
        <v>775.25591919191925</v>
      </c>
      <c r="DZ99" s="67">
        <f t="shared" si="231"/>
        <v>1951.3507360853753</v>
      </c>
      <c r="EA99" s="68">
        <f t="shared" si="345"/>
        <v>1719.3992639146247</v>
      </c>
      <c r="EB99" s="209">
        <v>12869.46</v>
      </c>
      <c r="EC99" s="209">
        <v>31468.58</v>
      </c>
      <c r="ED99" s="209">
        <v>0</v>
      </c>
      <c r="EE99" s="209">
        <v>90</v>
      </c>
      <c r="EF99" s="209">
        <v>0</v>
      </c>
      <c r="EG99" s="209">
        <v>0</v>
      </c>
      <c r="EH99" s="209">
        <v>0</v>
      </c>
      <c r="EI99" s="209">
        <v>0</v>
      </c>
      <c r="EJ99" s="209">
        <v>0</v>
      </c>
      <c r="EK99" s="209">
        <v>0</v>
      </c>
      <c r="EL99" s="209">
        <v>33658.959999999999</v>
      </c>
      <c r="EM99" s="178">
        <f t="shared" si="184"/>
        <v>10769.080000000002</v>
      </c>
      <c r="EN99" s="210">
        <v>4221</v>
      </c>
      <c r="EO99" s="181" t="s">
        <v>276</v>
      </c>
      <c r="EP99" s="212">
        <f t="shared" si="262"/>
        <v>44428.04</v>
      </c>
      <c r="EQ99" s="209">
        <v>1071.23</v>
      </c>
      <c r="ER99" s="209">
        <v>2301.87</v>
      </c>
      <c r="ES99" s="209">
        <v>0</v>
      </c>
      <c r="ET99" s="209">
        <v>3.79</v>
      </c>
      <c r="EU99" s="209">
        <v>0</v>
      </c>
      <c r="EV99" s="209">
        <v>0</v>
      </c>
      <c r="EW99" s="209">
        <v>0</v>
      </c>
      <c r="EX99" s="209">
        <v>0</v>
      </c>
      <c r="EY99" s="209">
        <v>0</v>
      </c>
      <c r="EZ99" s="209">
        <v>0</v>
      </c>
      <c r="FA99" s="64">
        <f t="shared" si="185"/>
        <v>3376.89</v>
      </c>
      <c r="FB99" s="65"/>
      <c r="FC99" s="65"/>
      <c r="FD99" s="65">
        <f t="shared" si="263"/>
        <v>375.70302397020617</v>
      </c>
      <c r="FE99" s="65">
        <f t="shared" si="264"/>
        <v>279.74023482964111</v>
      </c>
      <c r="FF99" s="65"/>
      <c r="FG99" s="65"/>
      <c r="FH99" s="65">
        <f t="shared" si="265"/>
        <v>140.93333333333334</v>
      </c>
      <c r="FI99" s="65">
        <v>5</v>
      </c>
      <c r="FJ99" s="65">
        <f t="shared" si="308"/>
        <v>424.68019607843132</v>
      </c>
      <c r="FK99" s="65"/>
      <c r="FL99" s="64">
        <f t="shared" si="232"/>
        <v>1226.056788211612</v>
      </c>
      <c r="FM99" s="66">
        <f t="shared" si="309"/>
        <v>664.41901960784321</v>
      </c>
      <c r="FN99" s="66"/>
      <c r="FO99" s="66">
        <f t="shared" si="266"/>
        <v>199.32570588235296</v>
      </c>
      <c r="FP99" s="67">
        <f t="shared" si="325"/>
        <v>863.74472549019617</v>
      </c>
      <c r="FQ99" s="67">
        <f t="shared" si="346"/>
        <v>2089.8015137018083</v>
      </c>
      <c r="FR99" s="68">
        <f t="shared" si="347"/>
        <v>1287.0884862981916</v>
      </c>
      <c r="FS99" s="209">
        <v>13115.01</v>
      </c>
      <c r="FT99" s="209">
        <v>33759.25</v>
      </c>
      <c r="FU99" s="209">
        <v>0</v>
      </c>
      <c r="FV99" s="209">
        <v>170</v>
      </c>
      <c r="FW99" s="209">
        <v>0</v>
      </c>
      <c r="FX99" s="209">
        <v>0</v>
      </c>
      <c r="FY99" s="209">
        <v>0</v>
      </c>
      <c r="FZ99" s="209">
        <v>0</v>
      </c>
      <c r="GA99" s="209">
        <v>0</v>
      </c>
      <c r="GB99" s="209">
        <v>0</v>
      </c>
      <c r="GC99" s="209">
        <v>34905.949999999997</v>
      </c>
      <c r="GD99" s="178">
        <f t="shared" si="189"/>
        <v>12138.310000000005</v>
      </c>
      <c r="GE99" s="210">
        <v>4175</v>
      </c>
      <c r="GF99" s="181" t="s">
        <v>276</v>
      </c>
      <c r="GG99" s="64">
        <f t="shared" si="190"/>
        <v>47044.26</v>
      </c>
      <c r="GH99" s="209">
        <v>1091.67</v>
      </c>
      <c r="GI99" s="209">
        <v>2469.4299999999998</v>
      </c>
      <c r="GJ99" s="209">
        <v>0</v>
      </c>
      <c r="GK99" s="209">
        <v>7.15</v>
      </c>
      <c r="GL99" s="209">
        <v>0</v>
      </c>
      <c r="GM99" s="209">
        <v>0</v>
      </c>
      <c r="GN99" s="209">
        <v>0</v>
      </c>
      <c r="GO99" s="209">
        <v>0</v>
      </c>
      <c r="GP99" s="209">
        <v>0</v>
      </c>
      <c r="GQ99" s="209">
        <v>0</v>
      </c>
      <c r="GR99" s="211">
        <f t="shared" si="267"/>
        <v>3568.25</v>
      </c>
      <c r="GS99" s="65"/>
      <c r="GT99" s="65"/>
      <c r="GU99" s="65">
        <f t="shared" si="268"/>
        <v>386.80137003442604</v>
      </c>
      <c r="GV99" s="65">
        <f t="shared" si="269"/>
        <v>357.74155984954996</v>
      </c>
      <c r="GW99" s="65"/>
      <c r="GX99" s="65"/>
      <c r="GY99" s="65">
        <f t="shared" si="270"/>
        <v>184.90588235294118</v>
      </c>
      <c r="GZ99" s="65">
        <v>5</v>
      </c>
      <c r="HA99" s="65">
        <f t="shared" si="310"/>
        <v>358.47794117647061</v>
      </c>
      <c r="HB99" s="65"/>
      <c r="HC99" s="64">
        <f t="shared" si="348"/>
        <v>1292.9267534133878</v>
      </c>
      <c r="HD99" s="66">
        <f t="shared" si="311"/>
        <v>866.92019607843133</v>
      </c>
      <c r="HE99" s="66"/>
      <c r="HF99" s="66">
        <f t="shared" si="271"/>
        <v>260.07605882352937</v>
      </c>
      <c r="HG99" s="67">
        <f t="shared" si="233"/>
        <v>1126.9962549019606</v>
      </c>
      <c r="HH99" s="67">
        <f t="shared" si="234"/>
        <v>2419.9230083153484</v>
      </c>
      <c r="HI99" s="68">
        <f t="shared" si="349"/>
        <v>1148.3269916846516</v>
      </c>
      <c r="HJ99" s="205">
        <v>16742.64</v>
      </c>
      <c r="HK99" s="205">
        <v>35089.160000000003</v>
      </c>
      <c r="HL99" s="205">
        <v>0</v>
      </c>
      <c r="HM99" s="205">
        <v>220</v>
      </c>
      <c r="HN99" s="205">
        <v>0</v>
      </c>
      <c r="HO99" s="205">
        <v>0</v>
      </c>
      <c r="HP99" s="205">
        <v>0</v>
      </c>
      <c r="HQ99" s="205">
        <v>0</v>
      </c>
      <c r="HR99" s="205">
        <v>0</v>
      </c>
      <c r="HS99" s="205">
        <v>0</v>
      </c>
      <c r="HT99" s="205">
        <v>38244.879999999997</v>
      </c>
      <c r="HU99" s="178">
        <f t="shared" si="193"/>
        <v>13806.920000000006</v>
      </c>
      <c r="HV99" s="206">
        <v>4543</v>
      </c>
      <c r="HW99" s="181" t="s">
        <v>276</v>
      </c>
      <c r="HX99" s="64">
        <f t="shared" si="194"/>
        <v>52051.8</v>
      </c>
      <c r="HY99" s="205">
        <v>1393.64</v>
      </c>
      <c r="HZ99" s="205">
        <v>2566.71</v>
      </c>
      <c r="IA99" s="205">
        <v>0</v>
      </c>
      <c r="IB99" s="205">
        <v>9.25</v>
      </c>
      <c r="IC99" s="205">
        <v>0</v>
      </c>
      <c r="ID99" s="205">
        <v>0</v>
      </c>
      <c r="IE99" s="205">
        <v>0</v>
      </c>
      <c r="IF99" s="205">
        <v>0</v>
      </c>
      <c r="IG99" s="205">
        <v>0</v>
      </c>
      <c r="IH99" s="205">
        <v>0</v>
      </c>
      <c r="II99" s="214">
        <v>3969.6</v>
      </c>
      <c r="IJ99" s="65"/>
      <c r="IK99" s="65"/>
      <c r="IL99" s="65">
        <f t="shared" si="272"/>
        <v>423.65600724674829</v>
      </c>
      <c r="IM99" s="65">
        <f t="shared" si="273"/>
        <v>418.45625049712839</v>
      </c>
      <c r="IN99" s="65"/>
      <c r="IO99" s="65"/>
      <c r="IP99" s="65">
        <f t="shared" si="274"/>
        <v>232.05714285714285</v>
      </c>
      <c r="IQ99" s="65">
        <v>5</v>
      </c>
      <c r="IR99" s="65">
        <f t="shared" si="312"/>
        <v>445.62857142857143</v>
      </c>
      <c r="IS99" s="65"/>
      <c r="IT99" s="64">
        <f t="shared" si="350"/>
        <v>1524.7979720295909</v>
      </c>
      <c r="IU99" s="66">
        <f t="shared" si="313"/>
        <v>538.79476190476191</v>
      </c>
      <c r="IV99" s="66"/>
      <c r="IW99" s="66">
        <f t="shared" si="275"/>
        <v>161.63842857142856</v>
      </c>
      <c r="IX99" s="67">
        <f t="shared" si="351"/>
        <v>700.43319047619048</v>
      </c>
      <c r="IY99" s="67">
        <f t="shared" si="235"/>
        <v>2225.2311625057814</v>
      </c>
      <c r="IZ99" s="68">
        <f t="shared" si="352"/>
        <v>1744.3688374942185</v>
      </c>
      <c r="JA99" s="209">
        <v>17181.27</v>
      </c>
      <c r="JB99" s="209">
        <v>36168.379999999997</v>
      </c>
      <c r="JC99" s="209">
        <v>0</v>
      </c>
      <c r="JD99" s="209">
        <v>75</v>
      </c>
      <c r="JE99" s="209">
        <v>0</v>
      </c>
      <c r="JF99" s="209">
        <v>0</v>
      </c>
      <c r="JG99" s="209">
        <v>0</v>
      </c>
      <c r="JH99" s="209">
        <v>0</v>
      </c>
      <c r="JI99" s="209">
        <v>0</v>
      </c>
      <c r="JJ99" s="209">
        <v>0</v>
      </c>
      <c r="JK99" s="209">
        <v>41388.65</v>
      </c>
      <c r="JL99" s="178">
        <f t="shared" si="198"/>
        <v>12035.999999999993</v>
      </c>
      <c r="JM99" s="210">
        <v>4275</v>
      </c>
      <c r="JN99" s="181" t="s">
        <v>276</v>
      </c>
      <c r="JO99" s="64">
        <f t="shared" si="199"/>
        <v>53424.649999999994</v>
      </c>
      <c r="JP99" s="209">
        <v>1430.18</v>
      </c>
      <c r="JQ99" s="209">
        <v>2645.65</v>
      </c>
      <c r="JR99" s="209">
        <v>0</v>
      </c>
      <c r="JS99" s="209">
        <v>3.15</v>
      </c>
      <c r="JT99" s="209">
        <v>0</v>
      </c>
      <c r="JU99" s="209">
        <v>0</v>
      </c>
      <c r="JV99" s="209">
        <v>0</v>
      </c>
      <c r="JW99" s="209">
        <v>0</v>
      </c>
      <c r="JX99" s="209">
        <v>0</v>
      </c>
      <c r="JY99" s="209">
        <v>0</v>
      </c>
      <c r="JZ99" s="211">
        <v>4078.98</v>
      </c>
      <c r="KA99" s="65"/>
      <c r="KB99" s="65"/>
      <c r="KC99" s="65">
        <f t="shared" si="276"/>
        <v>834.83753404393508</v>
      </c>
      <c r="KD99" s="65">
        <f t="shared" si="277"/>
        <v>405.2710034293404</v>
      </c>
      <c r="KE99" s="65"/>
      <c r="KF99" s="65"/>
      <c r="KG99" s="65"/>
      <c r="KH99" s="65">
        <v>5</v>
      </c>
      <c r="KI99" s="65">
        <f t="shared" si="314"/>
        <v>543.39953271028037</v>
      </c>
      <c r="KJ99" s="65"/>
      <c r="KK99" s="64">
        <f t="shared" si="353"/>
        <v>1788.5080701835559</v>
      </c>
      <c r="KL99" s="66">
        <f t="shared" si="315"/>
        <v>497.32093457943921</v>
      </c>
      <c r="KM99" s="66"/>
      <c r="KN99" s="66">
        <f t="shared" si="278"/>
        <v>149.19628037383177</v>
      </c>
      <c r="KO99" s="67">
        <f t="shared" si="236"/>
        <v>646.51721495327092</v>
      </c>
      <c r="KP99" s="67">
        <f t="shared" si="237"/>
        <v>2435.0252851368268</v>
      </c>
      <c r="KQ99" s="68">
        <f t="shared" si="354"/>
        <v>1643.9547148631732</v>
      </c>
      <c r="KR99" s="209">
        <v>15458.21</v>
      </c>
      <c r="KS99" s="209">
        <v>33166.980000000003</v>
      </c>
      <c r="KT99" s="209">
        <v>0</v>
      </c>
      <c r="KU99" s="209">
        <v>35</v>
      </c>
      <c r="KV99" s="209">
        <v>0</v>
      </c>
      <c r="KW99" s="209">
        <v>0</v>
      </c>
      <c r="KX99" s="209">
        <v>0</v>
      </c>
      <c r="KY99" s="209">
        <v>0</v>
      </c>
      <c r="KZ99" s="209">
        <v>0</v>
      </c>
      <c r="LA99" s="209">
        <v>0</v>
      </c>
      <c r="LB99" s="209">
        <v>38084.93</v>
      </c>
      <c r="LC99" s="178">
        <f t="shared" si="202"/>
        <v>10575.260000000002</v>
      </c>
      <c r="LD99" s="210">
        <v>3807</v>
      </c>
      <c r="LE99" s="181" t="s">
        <v>276</v>
      </c>
      <c r="LF99" s="64">
        <f t="shared" si="203"/>
        <v>48660.19</v>
      </c>
      <c r="LG99" s="209">
        <v>1286.76</v>
      </c>
      <c r="LH99" s="209">
        <v>2426.1</v>
      </c>
      <c r="LI99" s="209">
        <v>0</v>
      </c>
      <c r="LJ99" s="209">
        <v>1.47</v>
      </c>
      <c r="LK99" s="209">
        <v>0</v>
      </c>
      <c r="LL99" s="209">
        <v>0</v>
      </c>
      <c r="LM99" s="209">
        <v>0</v>
      </c>
      <c r="LN99" s="209">
        <v>0</v>
      </c>
      <c r="LO99" s="209">
        <v>0</v>
      </c>
      <c r="LP99" s="209">
        <v>0</v>
      </c>
      <c r="LQ99" s="211">
        <f t="shared" si="279"/>
        <v>3714.3299999999995</v>
      </c>
      <c r="LR99" s="228">
        <v>415.49</v>
      </c>
      <c r="LS99" s="65"/>
      <c r="LT99" s="65">
        <f t="shared" si="280"/>
        <v>388.2807321952929</v>
      </c>
      <c r="LU99" s="65">
        <f t="shared" si="281"/>
        <v>314.84813648081894</v>
      </c>
      <c r="LV99" s="65"/>
      <c r="LW99" s="65"/>
      <c r="LX99" s="65"/>
      <c r="LY99" s="65">
        <v>5</v>
      </c>
      <c r="LZ99" s="65">
        <f t="shared" si="316"/>
        <v>508.03738317757012</v>
      </c>
      <c r="MA99" s="65"/>
      <c r="MB99" s="64">
        <f t="shared" si="238"/>
        <v>1631.6562518536819</v>
      </c>
      <c r="MC99" s="66">
        <f t="shared" si="317"/>
        <v>593.54906542056074</v>
      </c>
      <c r="MD99" s="66"/>
      <c r="ME99" s="66">
        <f t="shared" si="282"/>
        <v>178.06471962616823</v>
      </c>
      <c r="MF99" s="67">
        <f t="shared" si="239"/>
        <v>771.61378504672894</v>
      </c>
      <c r="MG99" s="67">
        <f t="shared" si="240"/>
        <v>2403.2700369004106</v>
      </c>
      <c r="MH99" s="68">
        <f t="shared" si="241"/>
        <v>1311.0599630995889</v>
      </c>
      <c r="MI99" s="209">
        <v>13835.08</v>
      </c>
      <c r="MJ99" s="209">
        <v>26705.81</v>
      </c>
      <c r="MK99" s="209">
        <v>0</v>
      </c>
      <c r="ML99" s="209">
        <v>0</v>
      </c>
      <c r="MM99" s="209">
        <v>0</v>
      </c>
      <c r="MN99" s="209">
        <v>0</v>
      </c>
      <c r="MO99" s="209">
        <v>0</v>
      </c>
      <c r="MP99" s="209">
        <v>0</v>
      </c>
      <c r="MQ99" s="209">
        <v>0</v>
      </c>
      <c r="MR99" s="209">
        <v>0</v>
      </c>
      <c r="MS99" s="209">
        <v>31594.7</v>
      </c>
      <c r="MT99" s="178">
        <f t="shared" si="360"/>
        <v>8946.1899999999987</v>
      </c>
      <c r="MU99" s="210">
        <v>3307</v>
      </c>
      <c r="MV99" s="181" t="s">
        <v>276</v>
      </c>
      <c r="MW99" s="64">
        <f t="shared" si="204"/>
        <v>40540.89</v>
      </c>
      <c r="MX99" s="209">
        <v>1151.6500000000001</v>
      </c>
      <c r="MY99" s="209">
        <v>1953.48</v>
      </c>
      <c r="MZ99" s="209">
        <v>0</v>
      </c>
      <c r="NA99" s="209">
        <v>0</v>
      </c>
      <c r="NB99" s="209">
        <v>0</v>
      </c>
      <c r="NC99" s="209">
        <v>0</v>
      </c>
      <c r="ND99" s="209">
        <v>0</v>
      </c>
      <c r="NE99" s="209">
        <v>0</v>
      </c>
      <c r="NF99" s="209">
        <v>0</v>
      </c>
      <c r="NG99" s="209">
        <v>0</v>
      </c>
      <c r="NH99" s="211">
        <f t="shared" si="283"/>
        <v>3105.13</v>
      </c>
      <c r="NI99" s="235">
        <v>415.49</v>
      </c>
      <c r="NJ99" s="238"/>
      <c r="NK99" s="65">
        <f t="shared" si="284"/>
        <v>0</v>
      </c>
      <c r="NL99" s="65">
        <f t="shared" si="285"/>
        <v>216.07783781335172</v>
      </c>
      <c r="NM99" s="65"/>
      <c r="NN99" s="65"/>
      <c r="NO99" s="65"/>
      <c r="NP99" s="65">
        <v>5</v>
      </c>
      <c r="NQ99" s="65">
        <f t="shared" si="318"/>
        <v>469.67889908256882</v>
      </c>
      <c r="NR99" s="65"/>
      <c r="NS99" s="64">
        <f t="shared" si="355"/>
        <v>1106.2467368959205</v>
      </c>
      <c r="NT99" s="66">
        <f t="shared" si="286"/>
        <v>723.04816513761466</v>
      </c>
      <c r="NU99" s="66"/>
      <c r="NV99" s="66">
        <f t="shared" si="287"/>
        <v>216.9144495412844</v>
      </c>
      <c r="NW99" s="67">
        <f t="shared" si="242"/>
        <v>939.96261467889906</v>
      </c>
      <c r="NX99" s="67">
        <f t="shared" si="243"/>
        <v>2046.2093515748197</v>
      </c>
      <c r="NY99" s="68">
        <f t="shared" si="356"/>
        <v>1058.9206484251804</v>
      </c>
      <c r="NZ99" s="209">
        <v>12246.23</v>
      </c>
      <c r="OA99" s="209">
        <v>29838.12</v>
      </c>
      <c r="OB99" s="209">
        <v>0</v>
      </c>
      <c r="OC99" s="209">
        <v>10</v>
      </c>
      <c r="OD99" s="209">
        <v>0</v>
      </c>
      <c r="OE99" s="209">
        <v>0</v>
      </c>
      <c r="OF99" s="209">
        <v>0</v>
      </c>
      <c r="OG99" s="209">
        <v>0</v>
      </c>
      <c r="OH99" s="209">
        <v>0</v>
      </c>
      <c r="OI99" s="209">
        <v>0</v>
      </c>
      <c r="OJ99" s="209">
        <v>31930.81</v>
      </c>
      <c r="OK99" s="178">
        <f t="shared" si="288"/>
        <v>10163.539999999997</v>
      </c>
      <c r="OL99" s="210">
        <v>3725</v>
      </c>
      <c r="OM99" s="181" t="s">
        <v>276</v>
      </c>
      <c r="ON99" s="64">
        <f t="shared" si="207"/>
        <v>42094.35</v>
      </c>
      <c r="OO99" s="209">
        <v>1019.39</v>
      </c>
      <c r="OP99" s="209">
        <v>2182.6</v>
      </c>
      <c r="OQ99" s="209">
        <v>0</v>
      </c>
      <c r="OR99" s="209">
        <v>0.42</v>
      </c>
      <c r="OS99" s="209">
        <v>0</v>
      </c>
      <c r="OT99" s="209">
        <v>0</v>
      </c>
      <c r="OU99" s="209">
        <v>0</v>
      </c>
      <c r="OV99" s="209">
        <v>0</v>
      </c>
      <c r="OW99" s="209">
        <v>0</v>
      </c>
      <c r="OX99" s="209">
        <v>0</v>
      </c>
      <c r="OY99" s="211">
        <v>3202.41</v>
      </c>
      <c r="OZ99" s="235">
        <v>415.49</v>
      </c>
      <c r="PA99" s="238"/>
      <c r="PB99" s="65">
        <f t="shared" si="289"/>
        <v>690.44823253071229</v>
      </c>
      <c r="PC99" s="65">
        <f t="shared" si="290"/>
        <v>298.00519277692314</v>
      </c>
      <c r="PD99" s="65"/>
      <c r="PE99" s="65"/>
      <c r="PF99" s="65">
        <f t="shared" si="291"/>
        <v>32.880000000000003</v>
      </c>
      <c r="PG99" s="65">
        <v>5</v>
      </c>
      <c r="PH99" s="65">
        <f t="shared" si="319"/>
        <v>495.2049090909091</v>
      </c>
      <c r="PI99" s="65"/>
      <c r="PJ99" s="64">
        <f t="shared" si="244"/>
        <v>1937.0283343985448</v>
      </c>
      <c r="PK99" s="66">
        <f t="shared" si="320"/>
        <v>643.25572727272731</v>
      </c>
      <c r="PL99" s="66"/>
      <c r="PM99" s="66">
        <f t="shared" si="292"/>
        <v>192.9767181818182</v>
      </c>
      <c r="PN99" s="67">
        <f t="shared" si="245"/>
        <v>836.23244545454554</v>
      </c>
      <c r="PO99" s="67">
        <f t="shared" si="246"/>
        <v>2773.2607798530903</v>
      </c>
      <c r="PP99" s="68">
        <f t="shared" si="247"/>
        <v>429.14922014690956</v>
      </c>
      <c r="PQ99" s="209">
        <v>11758.68</v>
      </c>
      <c r="PR99" s="209">
        <v>26804.31</v>
      </c>
      <c r="PS99" s="209">
        <v>0</v>
      </c>
      <c r="PT99" s="209">
        <v>5</v>
      </c>
      <c r="PU99" s="209">
        <v>0</v>
      </c>
      <c r="PV99" s="209">
        <v>0</v>
      </c>
      <c r="PW99" s="209">
        <v>0</v>
      </c>
      <c r="PX99" s="209">
        <v>0</v>
      </c>
      <c r="PY99" s="209">
        <v>0</v>
      </c>
      <c r="PZ99" s="209">
        <v>0</v>
      </c>
      <c r="QA99" s="209">
        <v>29394.77</v>
      </c>
      <c r="QB99" s="178">
        <f t="shared" si="208"/>
        <v>9173.2200000000048</v>
      </c>
      <c r="QC99" s="210">
        <v>3352</v>
      </c>
      <c r="QD99" s="181" t="s">
        <v>276</v>
      </c>
      <c r="QE99" s="64">
        <f t="shared" si="209"/>
        <v>38567.990000000005</v>
      </c>
      <c r="QF99" s="209">
        <v>978.8</v>
      </c>
      <c r="QG99" s="209">
        <v>1960.69</v>
      </c>
      <c r="QH99" s="209">
        <v>0</v>
      </c>
      <c r="QI99" s="209">
        <v>0.21</v>
      </c>
      <c r="QJ99" s="209">
        <v>0</v>
      </c>
      <c r="QK99" s="209">
        <v>0</v>
      </c>
      <c r="QL99" s="209">
        <v>0</v>
      </c>
      <c r="QM99" s="209">
        <v>0</v>
      </c>
      <c r="QN99" s="209">
        <v>0</v>
      </c>
      <c r="QO99" s="209">
        <v>0</v>
      </c>
      <c r="QP99" s="211">
        <f t="shared" si="293"/>
        <v>2939.7</v>
      </c>
      <c r="QQ99" s="225">
        <v>415.49</v>
      </c>
      <c r="QR99" s="238"/>
      <c r="QS99" s="65">
        <f t="shared" si="294"/>
        <v>345.53569534427686</v>
      </c>
      <c r="QT99" s="65">
        <f t="shared" si="295"/>
        <v>167.38782663393746</v>
      </c>
      <c r="QU99" s="65"/>
      <c r="QV99" s="65"/>
      <c r="QW99" s="65">
        <f t="shared" si="296"/>
        <v>18.861818181818183</v>
      </c>
      <c r="QX99" s="65">
        <v>5</v>
      </c>
      <c r="QY99" s="65">
        <f t="shared" si="321"/>
        <v>428.14772727272725</v>
      </c>
      <c r="QZ99" s="65"/>
      <c r="RA99" s="64">
        <f t="shared" si="357"/>
        <v>1380.4230674327598</v>
      </c>
      <c r="RB99" s="66">
        <f t="shared" si="297"/>
        <v>619.2640909090909</v>
      </c>
      <c r="RC99" s="66"/>
      <c r="RD99" s="66">
        <f t="shared" si="298"/>
        <v>185.77922727272727</v>
      </c>
      <c r="RE99" s="67">
        <f t="shared" si="248"/>
        <v>805.04331818181822</v>
      </c>
      <c r="RF99" s="67">
        <f t="shared" si="249"/>
        <v>2185.466385614578</v>
      </c>
      <c r="RG99" s="68">
        <f t="shared" si="250"/>
        <v>754.23361438542179</v>
      </c>
      <c r="RH99" s="205">
        <v>13983.18</v>
      </c>
      <c r="RI99" s="205">
        <v>25374.35</v>
      </c>
      <c r="RJ99" s="205">
        <v>0</v>
      </c>
      <c r="RK99" s="205">
        <v>5</v>
      </c>
      <c r="RL99" s="205">
        <v>0</v>
      </c>
      <c r="RM99" s="205">
        <v>0</v>
      </c>
      <c r="RN99" s="205">
        <v>0</v>
      </c>
      <c r="RO99" s="205">
        <v>0</v>
      </c>
      <c r="RP99" s="205">
        <v>0</v>
      </c>
      <c r="RQ99" s="205">
        <v>0</v>
      </c>
      <c r="RR99" s="205">
        <v>31773.71</v>
      </c>
      <c r="RS99" s="178">
        <f t="shared" si="211"/>
        <v>7588.82</v>
      </c>
      <c r="RT99" s="206">
        <v>3170</v>
      </c>
      <c r="RU99" s="181" t="s">
        <v>276</v>
      </c>
      <c r="RV99" s="64">
        <f t="shared" si="212"/>
        <v>39362.53</v>
      </c>
      <c r="RW99" s="209">
        <v>1163.97</v>
      </c>
      <c r="RX99" s="209">
        <v>1856.09</v>
      </c>
      <c r="RY99" s="209">
        <v>0</v>
      </c>
      <c r="RZ99" s="209">
        <v>0.21</v>
      </c>
      <c r="SA99" s="209">
        <v>0</v>
      </c>
      <c r="SB99" s="209">
        <v>0</v>
      </c>
      <c r="SC99" s="209">
        <v>0</v>
      </c>
      <c r="SD99" s="209">
        <v>0</v>
      </c>
      <c r="SE99" s="209">
        <v>0</v>
      </c>
      <c r="SF99" s="209">
        <v>0</v>
      </c>
      <c r="SG99" s="211">
        <v>3020.27</v>
      </c>
      <c r="SH99" s="225">
        <v>415.49</v>
      </c>
      <c r="SI99" s="238"/>
      <c r="SJ99" s="65">
        <f t="shared" si="299"/>
        <v>312.23726293320931</v>
      </c>
      <c r="SK99" s="65">
        <f t="shared" si="300"/>
        <v>163.57906490586663</v>
      </c>
      <c r="SL99" s="65"/>
      <c r="SM99" s="65"/>
      <c r="SN99" s="65">
        <f t="shared" si="301"/>
        <v>495.92920353982299</v>
      </c>
      <c r="SO99" s="65">
        <v>5</v>
      </c>
      <c r="SP99" s="65">
        <f t="shared" si="322"/>
        <v>428.52876106194691</v>
      </c>
      <c r="SQ99" s="65"/>
      <c r="SR99" s="64">
        <f t="shared" si="326"/>
        <v>1820.7642924408458</v>
      </c>
      <c r="SS99" s="66">
        <f t="shared" si="323"/>
        <v>596.28469026548669</v>
      </c>
      <c r="ST99" s="66"/>
      <c r="SU99" s="66">
        <f t="shared" si="302"/>
        <v>178.885407079646</v>
      </c>
      <c r="SV99" s="67">
        <f t="shared" si="327"/>
        <v>775.17009734513272</v>
      </c>
      <c r="SW99" s="67">
        <f t="shared" si="251"/>
        <v>2595.9343897859785</v>
      </c>
      <c r="SX99" s="68">
        <f t="shared" si="252"/>
        <v>424.33561021402147</v>
      </c>
      <c r="SY99" s="64">
        <f t="shared" si="303"/>
        <v>541459.35</v>
      </c>
      <c r="SZ99" s="211">
        <f t="shared" si="304"/>
        <v>41284.069999999992</v>
      </c>
      <c r="TA99" s="67">
        <f t="shared" si="305"/>
        <v>26864.474862441977</v>
      </c>
      <c r="TB99" s="68">
        <f t="shared" si="306"/>
        <v>14419.595137558015</v>
      </c>
      <c r="TC99" s="264"/>
      <c r="TD99" s="265"/>
      <c r="TE99" s="265"/>
    </row>
    <row r="100" spans="1:526">
      <c r="A100" s="173" t="s">
        <v>242</v>
      </c>
      <c r="B100" s="175" t="s">
        <v>243</v>
      </c>
      <c r="C100" s="181" t="s">
        <v>277</v>
      </c>
      <c r="D100" s="176">
        <v>9323.68</v>
      </c>
      <c r="E100" s="176">
        <v>15908.61</v>
      </c>
      <c r="F100" s="176">
        <v>0</v>
      </c>
      <c r="G100" s="176">
        <v>60</v>
      </c>
      <c r="H100" s="176">
        <v>0</v>
      </c>
      <c r="I100" s="176">
        <v>10248.200000000001</v>
      </c>
      <c r="J100" s="176">
        <v>0</v>
      </c>
      <c r="K100" s="176">
        <v>0</v>
      </c>
      <c r="L100" s="176">
        <v>0</v>
      </c>
      <c r="M100" s="176">
        <v>0</v>
      </c>
      <c r="N100" s="178">
        <v>23984.920000000002</v>
      </c>
      <c r="O100" s="178">
        <f t="shared" si="332"/>
        <v>11555.570000000003</v>
      </c>
      <c r="P100" s="181">
        <v>2841</v>
      </c>
      <c r="Q100" s="64">
        <f t="shared" si="328"/>
        <v>35540.490000000005</v>
      </c>
      <c r="R100" s="178">
        <v>776.07</v>
      </c>
      <c r="S100" s="178">
        <v>1163.69</v>
      </c>
      <c r="T100" s="178">
        <v>0</v>
      </c>
      <c r="U100" s="178">
        <v>2.52</v>
      </c>
      <c r="V100" s="178">
        <v>0</v>
      </c>
      <c r="W100" s="178">
        <v>665.64</v>
      </c>
      <c r="X100" s="178">
        <v>0</v>
      </c>
      <c r="Y100" s="178">
        <v>0</v>
      </c>
      <c r="Z100" s="178">
        <v>0</v>
      </c>
      <c r="AA100" s="178">
        <v>0</v>
      </c>
      <c r="AB100" s="64">
        <f t="shared" si="329"/>
        <v>2607.92</v>
      </c>
      <c r="AC100" s="220">
        <v>841.64</v>
      </c>
      <c r="AD100" s="65">
        <v>112</v>
      </c>
      <c r="AE100" s="65">
        <f t="shared" si="253"/>
        <v>260.78318865086618</v>
      </c>
      <c r="AF100" s="65">
        <f t="shared" si="341"/>
        <v>309.84891742994489</v>
      </c>
      <c r="AG100" s="65"/>
      <c r="AH100" s="65"/>
      <c r="AI100" s="65"/>
      <c r="AJ100" s="65">
        <v>5</v>
      </c>
      <c r="AK100" s="65">
        <f t="shared" si="342"/>
        <v>411.38684210526316</v>
      </c>
      <c r="AL100" s="65"/>
      <c r="AM100" s="64">
        <f t="shared" si="222"/>
        <v>1940.6589481860744</v>
      </c>
      <c r="AN100" s="66">
        <f t="shared" si="343"/>
        <v>645.10084210526315</v>
      </c>
      <c r="AO100" s="66"/>
      <c r="AP100" s="66">
        <f t="shared" si="254"/>
        <v>193.53025263157895</v>
      </c>
      <c r="AQ100" s="67">
        <f t="shared" si="223"/>
        <v>838.6310947368421</v>
      </c>
      <c r="AR100" s="67">
        <f t="shared" si="224"/>
        <v>2779.2900429229167</v>
      </c>
      <c r="AS100" s="68">
        <f t="shared" si="225"/>
        <v>-171.37004292291658</v>
      </c>
      <c r="AT100" s="205">
        <v>7850.55</v>
      </c>
      <c r="AU100" s="205">
        <v>16214.54</v>
      </c>
      <c r="AV100" s="205">
        <v>0</v>
      </c>
      <c r="AW100" s="205">
        <v>15</v>
      </c>
      <c r="AX100" s="207">
        <v>0</v>
      </c>
      <c r="AY100" s="207">
        <v>11487.6</v>
      </c>
      <c r="AZ100" s="207">
        <v>0</v>
      </c>
      <c r="BA100" s="207">
        <v>0</v>
      </c>
      <c r="BB100" s="207">
        <v>0</v>
      </c>
      <c r="BC100" s="207">
        <v>0</v>
      </c>
      <c r="BD100" s="209">
        <v>24094.34</v>
      </c>
      <c r="BE100" s="178">
        <f t="shared" si="333"/>
        <v>11473.350000000002</v>
      </c>
      <c r="BF100" s="208">
        <v>2965</v>
      </c>
      <c r="BG100" s="181" t="s">
        <v>277</v>
      </c>
      <c r="BH100" s="64">
        <f t="shared" si="330"/>
        <v>35567.69</v>
      </c>
      <c r="BI100" s="205">
        <v>653.46</v>
      </c>
      <c r="BJ100" s="205">
        <v>1186.06</v>
      </c>
      <c r="BK100" s="205">
        <v>0</v>
      </c>
      <c r="BL100" s="205">
        <v>0.63</v>
      </c>
      <c r="BM100" s="205">
        <v>0</v>
      </c>
      <c r="BN100" s="205">
        <v>746.14</v>
      </c>
      <c r="BO100" s="205">
        <v>0</v>
      </c>
      <c r="BP100" s="205">
        <v>0</v>
      </c>
      <c r="BQ100" s="205">
        <v>0</v>
      </c>
      <c r="BR100" s="205">
        <v>0</v>
      </c>
      <c r="BS100" s="64">
        <f t="shared" si="331"/>
        <v>2586.29</v>
      </c>
      <c r="BT100" s="220">
        <v>841.64</v>
      </c>
      <c r="BU100" s="65">
        <v>112</v>
      </c>
      <c r="BV100" s="65">
        <f t="shared" si="255"/>
        <v>264.25985979930846</v>
      </c>
      <c r="BW100" s="65">
        <f t="shared" si="256"/>
        <v>259.48084729791981</v>
      </c>
      <c r="BX100" s="65"/>
      <c r="BY100" s="65"/>
      <c r="BZ100" s="65"/>
      <c r="CA100" s="65">
        <v>5</v>
      </c>
      <c r="CB100" s="65">
        <f t="shared" si="344"/>
        <v>391.015625</v>
      </c>
      <c r="CC100" s="65"/>
      <c r="CD100" s="64">
        <f t="shared" si="226"/>
        <v>1873.3963320972282</v>
      </c>
      <c r="CE100" s="66">
        <f t="shared" si="257"/>
        <v>665.21208333333334</v>
      </c>
      <c r="CF100" s="66"/>
      <c r="CG100" s="66">
        <f t="shared" si="258"/>
        <v>199.563625</v>
      </c>
      <c r="CH100" s="67">
        <f t="shared" si="324"/>
        <v>864.77570833333334</v>
      </c>
      <c r="CI100" s="67">
        <f t="shared" si="227"/>
        <v>2738.1720404305615</v>
      </c>
      <c r="CJ100" s="68">
        <f t="shared" si="228"/>
        <v>-151.88204043056157</v>
      </c>
      <c r="CK100" s="209">
        <v>10954.66</v>
      </c>
      <c r="CL100" s="209">
        <v>17963.349999999999</v>
      </c>
      <c r="CM100" s="209">
        <v>0</v>
      </c>
      <c r="CN100" s="209">
        <v>165</v>
      </c>
      <c r="CO100" s="209">
        <v>0</v>
      </c>
      <c r="CP100" s="209">
        <v>12603.6</v>
      </c>
      <c r="CQ100" s="209">
        <v>0</v>
      </c>
      <c r="CR100" s="209">
        <v>0</v>
      </c>
      <c r="CS100" s="209">
        <v>0</v>
      </c>
      <c r="CT100" s="207">
        <v>0</v>
      </c>
      <c r="CU100" s="209">
        <v>26640.05</v>
      </c>
      <c r="CV100" s="178">
        <f t="shared" si="181"/>
        <v>15046.560000000001</v>
      </c>
      <c r="CW100" s="210">
        <v>3294</v>
      </c>
      <c r="CX100" s="181" t="s">
        <v>277</v>
      </c>
      <c r="CY100" s="64">
        <f t="shared" si="182"/>
        <v>41686.61</v>
      </c>
      <c r="CZ100" s="209">
        <v>911.83</v>
      </c>
      <c r="DA100" s="209">
        <v>1313.99</v>
      </c>
      <c r="DB100" s="209">
        <v>0</v>
      </c>
      <c r="DC100" s="209">
        <v>6.94</v>
      </c>
      <c r="DD100" s="209">
        <v>0</v>
      </c>
      <c r="DE100" s="209">
        <v>818.63</v>
      </c>
      <c r="DF100" s="209">
        <v>0</v>
      </c>
      <c r="DG100" s="209">
        <v>0</v>
      </c>
      <c r="DH100" s="209">
        <v>0</v>
      </c>
      <c r="DI100" s="209">
        <v>0</v>
      </c>
      <c r="DJ100" s="211">
        <f t="shared" si="358"/>
        <v>3051.3900000000003</v>
      </c>
      <c r="DK100" s="65">
        <v>841.64</v>
      </c>
      <c r="DL100" s="65">
        <v>112</v>
      </c>
      <c r="DM100" s="65">
        <f t="shared" si="259"/>
        <v>289.61457502760874</v>
      </c>
      <c r="DN100" s="65">
        <f t="shared" si="260"/>
        <v>428.01979248568529</v>
      </c>
      <c r="DO100" s="65"/>
      <c r="DP100" s="65"/>
      <c r="DQ100" s="65"/>
      <c r="DR100" s="65">
        <v>5</v>
      </c>
      <c r="DS100" s="65">
        <f t="shared" si="359"/>
        <v>428.469696969697</v>
      </c>
      <c r="DT100" s="65"/>
      <c r="DU100" s="64">
        <f t="shared" si="229"/>
        <v>2104.7440644829912</v>
      </c>
      <c r="DV100" s="66">
        <f t="shared" si="307"/>
        <v>596.35070707070713</v>
      </c>
      <c r="DW100" s="66"/>
      <c r="DX100" s="66">
        <f t="shared" si="261"/>
        <v>178.90521212121214</v>
      </c>
      <c r="DY100" s="67">
        <f t="shared" si="230"/>
        <v>775.25591919191925</v>
      </c>
      <c r="DZ100" s="67">
        <f t="shared" si="231"/>
        <v>2879.9999836749103</v>
      </c>
      <c r="EA100" s="68">
        <f t="shared" si="345"/>
        <v>171.39001632509007</v>
      </c>
      <c r="EB100" s="209">
        <v>9537.83</v>
      </c>
      <c r="EC100" s="209">
        <v>19135.22</v>
      </c>
      <c r="ED100" s="209">
        <v>0</v>
      </c>
      <c r="EE100" s="209">
        <v>130</v>
      </c>
      <c r="EF100" s="209">
        <v>0</v>
      </c>
      <c r="EG100" s="209">
        <v>12916.75</v>
      </c>
      <c r="EH100" s="209">
        <v>0</v>
      </c>
      <c r="EI100" s="209">
        <v>0</v>
      </c>
      <c r="EJ100" s="209">
        <v>0</v>
      </c>
      <c r="EK100" s="209">
        <v>0</v>
      </c>
      <c r="EL100" s="209">
        <v>27957.14</v>
      </c>
      <c r="EM100" s="178">
        <f t="shared" si="184"/>
        <v>13762.660000000003</v>
      </c>
      <c r="EN100" s="210">
        <v>3277</v>
      </c>
      <c r="EO100" s="181" t="s">
        <v>277</v>
      </c>
      <c r="EP100" s="212">
        <f t="shared" si="262"/>
        <v>41719.800000000003</v>
      </c>
      <c r="EQ100" s="209">
        <v>793.89</v>
      </c>
      <c r="ER100" s="209">
        <v>1399.71</v>
      </c>
      <c r="ES100" s="209">
        <v>0</v>
      </c>
      <c r="ET100" s="209">
        <v>5.47</v>
      </c>
      <c r="EU100" s="209">
        <v>0</v>
      </c>
      <c r="EV100" s="209">
        <v>838.97</v>
      </c>
      <c r="EW100" s="209">
        <v>0</v>
      </c>
      <c r="EX100" s="209">
        <v>0</v>
      </c>
      <c r="EY100" s="209">
        <v>0</v>
      </c>
      <c r="EZ100" s="209">
        <v>0</v>
      </c>
      <c r="FA100" s="64">
        <f t="shared" si="185"/>
        <v>3038.04</v>
      </c>
      <c r="FB100" s="220">
        <v>841.64</v>
      </c>
      <c r="FC100" s="217">
        <v>104</v>
      </c>
      <c r="FD100" s="65">
        <f t="shared" si="263"/>
        <v>312.05901904153927</v>
      </c>
      <c r="FE100" s="65">
        <f t="shared" si="264"/>
        <v>357.50219519963719</v>
      </c>
      <c r="FF100" s="65"/>
      <c r="FG100" s="65"/>
      <c r="FH100" s="65">
        <f t="shared" si="265"/>
        <v>140.93333333333334</v>
      </c>
      <c r="FI100" s="65">
        <v>5</v>
      </c>
      <c r="FJ100" s="65">
        <f t="shared" si="308"/>
        <v>424.68019607843132</v>
      </c>
      <c r="FK100" s="65"/>
      <c r="FL100" s="64">
        <f t="shared" si="232"/>
        <v>2185.8147436529412</v>
      </c>
      <c r="FM100" s="66">
        <f t="shared" si="309"/>
        <v>664.41901960784321</v>
      </c>
      <c r="FN100" s="66"/>
      <c r="FO100" s="66">
        <f t="shared" si="266"/>
        <v>199.32570588235296</v>
      </c>
      <c r="FP100" s="67">
        <f t="shared" si="325"/>
        <v>863.74472549019617</v>
      </c>
      <c r="FQ100" s="67">
        <f t="shared" si="346"/>
        <v>3049.5594691431374</v>
      </c>
      <c r="FR100" s="68">
        <f t="shared" si="347"/>
        <v>-11.519469143137485</v>
      </c>
      <c r="FS100" s="209">
        <v>12453.12</v>
      </c>
      <c r="FT100" s="209">
        <v>26704.22</v>
      </c>
      <c r="FU100" s="209">
        <v>0</v>
      </c>
      <c r="FV100" s="209">
        <v>75</v>
      </c>
      <c r="FW100" s="209">
        <v>0</v>
      </c>
      <c r="FX100" s="209">
        <v>16917.8</v>
      </c>
      <c r="FY100" s="209">
        <v>0</v>
      </c>
      <c r="FZ100" s="209">
        <v>0</v>
      </c>
      <c r="GA100" s="209">
        <v>0</v>
      </c>
      <c r="GB100" s="209">
        <v>0</v>
      </c>
      <c r="GC100" s="209">
        <v>38626.400000000001</v>
      </c>
      <c r="GD100" s="178">
        <f t="shared" si="189"/>
        <v>17523.739999999998</v>
      </c>
      <c r="GE100" s="210">
        <v>3900</v>
      </c>
      <c r="GF100" s="181" t="s">
        <v>277</v>
      </c>
      <c r="GG100" s="64">
        <f t="shared" si="190"/>
        <v>56150.14</v>
      </c>
      <c r="GH100" s="209">
        <v>1036.57</v>
      </c>
      <c r="GI100" s="209">
        <v>1953.36</v>
      </c>
      <c r="GJ100" s="209">
        <v>0</v>
      </c>
      <c r="GK100" s="209">
        <v>3.15</v>
      </c>
      <c r="GL100" s="209">
        <v>0</v>
      </c>
      <c r="GM100" s="209">
        <v>1098.8399999999999</v>
      </c>
      <c r="GN100" s="209">
        <v>0</v>
      </c>
      <c r="GO100" s="209">
        <v>0</v>
      </c>
      <c r="GP100" s="209">
        <v>0</v>
      </c>
      <c r="GQ100" s="209">
        <v>0</v>
      </c>
      <c r="GR100" s="211">
        <f t="shared" si="267"/>
        <v>4091.92</v>
      </c>
      <c r="GS100" s="220">
        <v>841.64</v>
      </c>
      <c r="GT100" s="217">
        <v>104</v>
      </c>
      <c r="GU100" s="65">
        <f t="shared" si="268"/>
        <v>428.02858651598814</v>
      </c>
      <c r="GV100" s="65">
        <f t="shared" si="269"/>
        <v>516.46152405054318</v>
      </c>
      <c r="GW100" s="65">
        <v>1279.4567857142858</v>
      </c>
      <c r="GX100" s="65"/>
      <c r="GY100" s="65">
        <f t="shared" si="270"/>
        <v>184.90588235294118</v>
      </c>
      <c r="GZ100" s="65">
        <v>5</v>
      </c>
      <c r="HA100" s="65">
        <f t="shared" si="310"/>
        <v>358.47794117647061</v>
      </c>
      <c r="HB100" s="65"/>
      <c r="HC100" s="64">
        <f t="shared" si="348"/>
        <v>3717.9707198102292</v>
      </c>
      <c r="HD100" s="66">
        <f t="shared" si="311"/>
        <v>866.92019607843133</v>
      </c>
      <c r="HE100" s="66"/>
      <c r="HF100" s="66">
        <f t="shared" si="271"/>
        <v>260.07605882352937</v>
      </c>
      <c r="HG100" s="67">
        <f t="shared" si="233"/>
        <v>1126.9962549019606</v>
      </c>
      <c r="HH100" s="67">
        <f t="shared" si="234"/>
        <v>4844.9669747121898</v>
      </c>
      <c r="HI100" s="68">
        <f t="shared" si="349"/>
        <v>-753.04697471218969</v>
      </c>
      <c r="HJ100" s="205">
        <v>13444.18</v>
      </c>
      <c r="HK100" s="205">
        <v>28459.59</v>
      </c>
      <c r="HL100" s="205">
        <v>0</v>
      </c>
      <c r="HM100" s="205">
        <v>30</v>
      </c>
      <c r="HN100" s="205">
        <v>0</v>
      </c>
      <c r="HO100" s="205">
        <v>18650.45</v>
      </c>
      <c r="HP100" s="205">
        <v>0</v>
      </c>
      <c r="HQ100" s="205">
        <v>0</v>
      </c>
      <c r="HR100" s="205">
        <v>0</v>
      </c>
      <c r="HS100" s="205">
        <v>0</v>
      </c>
      <c r="HT100" s="205">
        <v>42308.63</v>
      </c>
      <c r="HU100" s="178">
        <f t="shared" si="193"/>
        <v>18275.590000000004</v>
      </c>
      <c r="HV100" s="206">
        <v>4168</v>
      </c>
      <c r="HW100" s="181" t="s">
        <v>277</v>
      </c>
      <c r="HX100" s="64">
        <f t="shared" si="194"/>
        <v>60584.22</v>
      </c>
      <c r="HY100" s="205">
        <v>1119.06</v>
      </c>
      <c r="HZ100" s="205">
        <v>2081.77</v>
      </c>
      <c r="IA100" s="205">
        <v>0</v>
      </c>
      <c r="IB100" s="205">
        <v>1.26</v>
      </c>
      <c r="IC100" s="205">
        <v>0</v>
      </c>
      <c r="ID100" s="205">
        <v>1211.3800000000001</v>
      </c>
      <c r="IE100" s="205">
        <v>0</v>
      </c>
      <c r="IF100" s="205">
        <v>0</v>
      </c>
      <c r="IG100" s="205">
        <v>0</v>
      </c>
      <c r="IH100" s="205">
        <v>0</v>
      </c>
      <c r="II100" s="214">
        <v>4413.47</v>
      </c>
      <c r="IJ100" s="220">
        <v>841.64</v>
      </c>
      <c r="IK100" s="217">
        <v>104</v>
      </c>
      <c r="IL100" s="65">
        <f t="shared" si="272"/>
        <v>468.67202244797198</v>
      </c>
      <c r="IM100" s="65">
        <f t="shared" si="273"/>
        <v>553.89144479889887</v>
      </c>
      <c r="IN100" s="65"/>
      <c r="IO100" s="65"/>
      <c r="IP100" s="65">
        <f t="shared" si="274"/>
        <v>232.05714285714285</v>
      </c>
      <c r="IQ100" s="65">
        <v>5</v>
      </c>
      <c r="IR100" s="65">
        <f t="shared" si="312"/>
        <v>445.62857142857143</v>
      </c>
      <c r="IS100" s="65"/>
      <c r="IT100" s="64">
        <f t="shared" si="350"/>
        <v>2650.8891815325851</v>
      </c>
      <c r="IU100" s="66">
        <f t="shared" si="313"/>
        <v>538.79476190476191</v>
      </c>
      <c r="IV100" s="66"/>
      <c r="IW100" s="66">
        <f t="shared" si="275"/>
        <v>161.63842857142856</v>
      </c>
      <c r="IX100" s="67">
        <f t="shared" si="351"/>
        <v>700.43319047619048</v>
      </c>
      <c r="IY100" s="67">
        <f t="shared" si="235"/>
        <v>3351.3223720087753</v>
      </c>
      <c r="IZ100" s="68">
        <f t="shared" si="352"/>
        <v>1062.1476279912249</v>
      </c>
      <c r="JA100" s="209">
        <v>14591.34</v>
      </c>
      <c r="JB100" s="209">
        <v>41908.15</v>
      </c>
      <c r="JC100" s="209">
        <v>0</v>
      </c>
      <c r="JD100" s="209">
        <v>5</v>
      </c>
      <c r="JE100" s="209">
        <v>0</v>
      </c>
      <c r="JF100" s="209">
        <v>30944.05</v>
      </c>
      <c r="JG100" s="209">
        <v>0</v>
      </c>
      <c r="JH100" s="209">
        <v>0</v>
      </c>
      <c r="JI100" s="209">
        <v>0</v>
      </c>
      <c r="JJ100" s="209">
        <v>0</v>
      </c>
      <c r="JK100" s="209">
        <v>69081.5</v>
      </c>
      <c r="JL100" s="178">
        <f t="shared" si="198"/>
        <v>18367.040000000008</v>
      </c>
      <c r="JM100" s="210">
        <v>5572</v>
      </c>
      <c r="JN100" s="181" t="s">
        <v>277</v>
      </c>
      <c r="JO100" s="64">
        <f t="shared" si="199"/>
        <v>87448.540000000008</v>
      </c>
      <c r="JP100" s="209">
        <v>1214.6099999999999</v>
      </c>
      <c r="JQ100" s="209">
        <v>3065.5</v>
      </c>
      <c r="JR100" s="209">
        <v>0</v>
      </c>
      <c r="JS100" s="209">
        <v>0.21</v>
      </c>
      <c r="JT100" s="209">
        <v>0</v>
      </c>
      <c r="JU100" s="209">
        <v>2009.87</v>
      </c>
      <c r="JV100" s="209">
        <v>0</v>
      </c>
      <c r="JW100" s="209">
        <v>0</v>
      </c>
      <c r="JX100" s="209">
        <v>0</v>
      </c>
      <c r="JY100" s="209">
        <v>0</v>
      </c>
      <c r="JZ100" s="211">
        <v>6290.19</v>
      </c>
      <c r="KA100" s="220">
        <v>841.64</v>
      </c>
      <c r="KB100" s="217">
        <v>104</v>
      </c>
      <c r="KC100" s="65">
        <f t="shared" si="276"/>
        <v>1393.4213632978149</v>
      </c>
      <c r="KD100" s="65">
        <f t="shared" si="277"/>
        <v>618.44705307634092</v>
      </c>
      <c r="KE100" s="65"/>
      <c r="KF100" s="65"/>
      <c r="KG100" s="65"/>
      <c r="KH100" s="65">
        <v>5</v>
      </c>
      <c r="KI100" s="65">
        <f t="shared" si="314"/>
        <v>543.39953271028037</v>
      </c>
      <c r="KJ100" s="65"/>
      <c r="KK100" s="64">
        <f t="shared" si="353"/>
        <v>3505.907949084436</v>
      </c>
      <c r="KL100" s="66">
        <f t="shared" si="315"/>
        <v>497.32093457943921</v>
      </c>
      <c r="KM100" s="66"/>
      <c r="KN100" s="66">
        <f t="shared" si="278"/>
        <v>149.19628037383177</v>
      </c>
      <c r="KO100" s="67">
        <f t="shared" si="236"/>
        <v>646.51721495327092</v>
      </c>
      <c r="KP100" s="67">
        <f t="shared" si="237"/>
        <v>4152.425164037707</v>
      </c>
      <c r="KQ100" s="68">
        <f t="shared" si="354"/>
        <v>2137.7648359622926</v>
      </c>
      <c r="KR100" s="209">
        <v>19099.86</v>
      </c>
      <c r="KS100" s="209">
        <v>50195.69</v>
      </c>
      <c r="KT100" s="209">
        <v>0</v>
      </c>
      <c r="KU100" s="209">
        <v>120</v>
      </c>
      <c r="KV100" s="209">
        <v>0</v>
      </c>
      <c r="KW100" s="209">
        <v>34818</v>
      </c>
      <c r="KX100" s="209">
        <v>0</v>
      </c>
      <c r="KY100" s="209">
        <v>0</v>
      </c>
      <c r="KZ100" s="209">
        <v>0</v>
      </c>
      <c r="LA100" s="209">
        <v>0</v>
      </c>
      <c r="LB100" s="209">
        <v>81907.72</v>
      </c>
      <c r="LC100" s="178">
        <f t="shared" si="202"/>
        <v>22325.83</v>
      </c>
      <c r="LD100" s="210">
        <v>6486</v>
      </c>
      <c r="LE100" s="181" t="s">
        <v>277</v>
      </c>
      <c r="LF100" s="64">
        <f t="shared" si="203"/>
        <v>104233.55</v>
      </c>
      <c r="LG100" s="209">
        <v>1589.9</v>
      </c>
      <c r="LH100" s="209">
        <v>3671.72</v>
      </c>
      <c r="LI100" s="209">
        <v>0</v>
      </c>
      <c r="LJ100" s="209">
        <v>5.05</v>
      </c>
      <c r="LK100" s="209">
        <v>0</v>
      </c>
      <c r="LL100" s="209">
        <v>2261.4899999999998</v>
      </c>
      <c r="LM100" s="209">
        <v>0</v>
      </c>
      <c r="LN100" s="209">
        <v>0</v>
      </c>
      <c r="LO100" s="209">
        <v>0</v>
      </c>
      <c r="LP100" s="209">
        <v>0</v>
      </c>
      <c r="LQ100" s="211">
        <f t="shared" si="279"/>
        <v>7528.16</v>
      </c>
      <c r="LR100" s="229">
        <v>937.59</v>
      </c>
      <c r="LS100" s="240">
        <v>104</v>
      </c>
      <c r="LT100" s="65">
        <f t="shared" si="280"/>
        <v>835.05968093014837</v>
      </c>
      <c r="LU100" s="65">
        <f t="shared" si="281"/>
        <v>664.68776851704456</v>
      </c>
      <c r="LV100" s="65"/>
      <c r="LW100" s="65"/>
      <c r="LX100" s="65"/>
      <c r="LY100" s="65">
        <v>5</v>
      </c>
      <c r="LZ100" s="65">
        <f t="shared" si="316"/>
        <v>508.03738317757012</v>
      </c>
      <c r="MA100" s="65"/>
      <c r="MB100" s="64">
        <f t="shared" si="238"/>
        <v>3054.3748326247628</v>
      </c>
      <c r="MC100" s="66">
        <f t="shared" si="317"/>
        <v>593.54906542056074</v>
      </c>
      <c r="MD100" s="66"/>
      <c r="ME100" s="66">
        <f t="shared" si="282"/>
        <v>178.06471962616823</v>
      </c>
      <c r="MF100" s="67">
        <f t="shared" si="239"/>
        <v>771.61378504672894</v>
      </c>
      <c r="MG100" s="67">
        <f t="shared" si="240"/>
        <v>3825.9886176714917</v>
      </c>
      <c r="MH100" s="68">
        <f t="shared" si="241"/>
        <v>3702.1713823285081</v>
      </c>
      <c r="MI100" s="209">
        <v>13547.46</v>
      </c>
      <c r="MJ100" s="209">
        <v>26113.19</v>
      </c>
      <c r="MK100" s="209">
        <v>0</v>
      </c>
      <c r="ML100" s="209">
        <v>90</v>
      </c>
      <c r="MM100" s="209">
        <v>0</v>
      </c>
      <c r="MN100" s="209">
        <v>16930.849999999999</v>
      </c>
      <c r="MO100" s="209">
        <v>0</v>
      </c>
      <c r="MP100" s="209">
        <v>0</v>
      </c>
      <c r="MQ100" s="209">
        <v>0</v>
      </c>
      <c r="MR100" s="209">
        <v>0</v>
      </c>
      <c r="MS100" s="209">
        <v>40974.39</v>
      </c>
      <c r="MT100" s="178">
        <f t="shared" si="360"/>
        <v>15707.109999999993</v>
      </c>
      <c r="MU100" s="210">
        <v>3600</v>
      </c>
      <c r="MV100" s="181" t="s">
        <v>277</v>
      </c>
      <c r="MW100" s="64">
        <f t="shared" si="204"/>
        <v>56681.499999999993</v>
      </c>
      <c r="MX100" s="209">
        <v>1127.71</v>
      </c>
      <c r="MY100" s="209">
        <v>1910.13</v>
      </c>
      <c r="MZ100" s="209">
        <v>0</v>
      </c>
      <c r="NA100" s="209">
        <v>3.79</v>
      </c>
      <c r="NB100" s="209">
        <v>0</v>
      </c>
      <c r="NC100" s="209">
        <v>1099.69</v>
      </c>
      <c r="ND100" s="209">
        <v>0</v>
      </c>
      <c r="NE100" s="209">
        <v>0</v>
      </c>
      <c r="NF100" s="209">
        <v>0</v>
      </c>
      <c r="NG100" s="209">
        <v>0</v>
      </c>
      <c r="NH100" s="211">
        <f t="shared" si="283"/>
        <v>4141.32</v>
      </c>
      <c r="NI100" s="228">
        <v>937.59</v>
      </c>
      <c r="NJ100" s="241">
        <v>104</v>
      </c>
      <c r="NK100" s="65">
        <f t="shared" si="284"/>
        <v>0</v>
      </c>
      <c r="NL100" s="65">
        <f t="shared" si="285"/>
        <v>379.37472455832864</v>
      </c>
      <c r="NM100" s="65">
        <v>1279.4567857142858</v>
      </c>
      <c r="NN100" s="65"/>
      <c r="NO100" s="65"/>
      <c r="NP100" s="65">
        <v>5</v>
      </c>
      <c r="NQ100" s="65">
        <f t="shared" si="318"/>
        <v>469.67889908256882</v>
      </c>
      <c r="NR100" s="65"/>
      <c r="NS100" s="64">
        <f t="shared" si="355"/>
        <v>3175.1004093551837</v>
      </c>
      <c r="NT100" s="66">
        <f t="shared" si="286"/>
        <v>723.04816513761466</v>
      </c>
      <c r="NU100" s="66"/>
      <c r="NV100" s="66">
        <f t="shared" si="287"/>
        <v>216.9144495412844</v>
      </c>
      <c r="NW100" s="67">
        <f t="shared" si="242"/>
        <v>939.96261467889906</v>
      </c>
      <c r="NX100" s="67">
        <f t="shared" si="243"/>
        <v>4115.0630240340824</v>
      </c>
      <c r="NY100" s="68">
        <f t="shared" si="356"/>
        <v>26.256975965917263</v>
      </c>
      <c r="NZ100" s="209">
        <v>7213.09</v>
      </c>
      <c r="OA100" s="209">
        <v>17713.73</v>
      </c>
      <c r="OB100" s="209">
        <v>0</v>
      </c>
      <c r="OC100" s="209">
        <v>45</v>
      </c>
      <c r="OD100" s="209">
        <v>0</v>
      </c>
      <c r="OE100" s="209">
        <v>14704.75</v>
      </c>
      <c r="OF100" s="209">
        <v>0</v>
      </c>
      <c r="OG100" s="209">
        <v>0</v>
      </c>
      <c r="OH100" s="209">
        <v>0</v>
      </c>
      <c r="OI100" s="209">
        <v>0</v>
      </c>
      <c r="OJ100" s="209">
        <v>27409.41</v>
      </c>
      <c r="OK100" s="178">
        <f t="shared" si="288"/>
        <v>12267.16</v>
      </c>
      <c r="OL100" s="210">
        <v>2927</v>
      </c>
      <c r="OM100" s="181" t="s">
        <v>277</v>
      </c>
      <c r="ON100" s="64">
        <f t="shared" si="207"/>
        <v>39676.57</v>
      </c>
      <c r="OO100" s="209">
        <v>600.42999999999995</v>
      </c>
      <c r="OP100" s="209">
        <v>1295.73</v>
      </c>
      <c r="OQ100" s="209">
        <v>0</v>
      </c>
      <c r="OR100" s="209">
        <v>1.89</v>
      </c>
      <c r="OS100" s="209">
        <v>0</v>
      </c>
      <c r="OT100" s="209">
        <v>955.1</v>
      </c>
      <c r="OU100" s="209">
        <v>0</v>
      </c>
      <c r="OV100" s="209">
        <v>0</v>
      </c>
      <c r="OW100" s="209">
        <v>0</v>
      </c>
      <c r="OX100" s="209">
        <v>0</v>
      </c>
      <c r="OY100" s="211">
        <v>2853.15</v>
      </c>
      <c r="OZ100" s="228">
        <v>937.59</v>
      </c>
      <c r="PA100" s="241">
        <v>104</v>
      </c>
      <c r="PB100" s="65">
        <f t="shared" si="289"/>
        <v>592.68082110067451</v>
      </c>
      <c r="PC100" s="65">
        <f t="shared" si="290"/>
        <v>359.6854423385318</v>
      </c>
      <c r="PD100" s="65"/>
      <c r="PE100" s="65"/>
      <c r="PF100" s="65">
        <f t="shared" si="291"/>
        <v>32.880000000000003</v>
      </c>
      <c r="PG100" s="65">
        <v>5</v>
      </c>
      <c r="PH100" s="65">
        <f t="shared" si="319"/>
        <v>495.2049090909091</v>
      </c>
      <c r="PI100" s="65"/>
      <c r="PJ100" s="64">
        <f t="shared" si="244"/>
        <v>2527.041172530116</v>
      </c>
      <c r="PK100" s="66">
        <f t="shared" si="320"/>
        <v>643.25572727272731</v>
      </c>
      <c r="PL100" s="66"/>
      <c r="PM100" s="66">
        <f t="shared" si="292"/>
        <v>192.9767181818182</v>
      </c>
      <c r="PN100" s="67">
        <f t="shared" si="245"/>
        <v>836.23244545454554</v>
      </c>
      <c r="PO100" s="67">
        <f t="shared" si="246"/>
        <v>3363.2736179846615</v>
      </c>
      <c r="PP100" s="68">
        <f t="shared" si="247"/>
        <v>-510.12361798466145</v>
      </c>
      <c r="PQ100" s="209">
        <v>8171.38</v>
      </c>
      <c r="PR100" s="209">
        <v>15213.11</v>
      </c>
      <c r="PS100" s="209">
        <v>0</v>
      </c>
      <c r="PT100" s="209">
        <v>20</v>
      </c>
      <c r="PU100" s="209">
        <v>0</v>
      </c>
      <c r="PV100" s="209">
        <v>14925.15</v>
      </c>
      <c r="PW100" s="209">
        <v>0</v>
      </c>
      <c r="PX100" s="209">
        <v>0</v>
      </c>
      <c r="PY100" s="209">
        <v>0</v>
      </c>
      <c r="PZ100" s="209">
        <v>0</v>
      </c>
      <c r="QA100" s="209">
        <v>26871.96</v>
      </c>
      <c r="QB100" s="178">
        <f t="shared" si="208"/>
        <v>11457.68</v>
      </c>
      <c r="QC100" s="210">
        <v>2936</v>
      </c>
      <c r="QD100" s="181" t="s">
        <v>277</v>
      </c>
      <c r="QE100" s="64">
        <f t="shared" si="209"/>
        <v>38329.64</v>
      </c>
      <c r="QF100" s="209">
        <v>680.2</v>
      </c>
      <c r="QG100" s="209">
        <v>1112.81</v>
      </c>
      <c r="QH100" s="209">
        <v>0</v>
      </c>
      <c r="QI100" s="209">
        <v>0.84</v>
      </c>
      <c r="QJ100" s="209">
        <v>0</v>
      </c>
      <c r="QK100" s="209">
        <v>969.42</v>
      </c>
      <c r="QL100" s="209">
        <v>0</v>
      </c>
      <c r="QM100" s="209">
        <v>0</v>
      </c>
      <c r="QN100" s="209">
        <v>0</v>
      </c>
      <c r="QO100" s="209">
        <v>0</v>
      </c>
      <c r="QP100" s="211">
        <f t="shared" si="293"/>
        <v>2763.27</v>
      </c>
      <c r="QQ100" s="226">
        <v>937.59</v>
      </c>
      <c r="QR100" s="241">
        <v>104</v>
      </c>
      <c r="QS100" s="65">
        <f t="shared" si="294"/>
        <v>315.88004886119518</v>
      </c>
      <c r="QT100" s="65">
        <f t="shared" si="295"/>
        <v>209.07338464215744</v>
      </c>
      <c r="QU100" s="65"/>
      <c r="QV100" s="65"/>
      <c r="QW100" s="65">
        <f t="shared" si="296"/>
        <v>18.861818181818183</v>
      </c>
      <c r="QX100" s="65">
        <v>5</v>
      </c>
      <c r="QY100" s="65">
        <f t="shared" si="321"/>
        <v>428.14772727272725</v>
      </c>
      <c r="QZ100" s="65"/>
      <c r="RA100" s="64">
        <f t="shared" si="357"/>
        <v>2018.5529789578979</v>
      </c>
      <c r="RB100" s="66">
        <f t="shared" si="297"/>
        <v>619.2640909090909</v>
      </c>
      <c r="RC100" s="66"/>
      <c r="RD100" s="66">
        <f t="shared" si="298"/>
        <v>185.77922727272727</v>
      </c>
      <c r="RE100" s="67">
        <f t="shared" si="248"/>
        <v>805.04331818181822</v>
      </c>
      <c r="RF100" s="67">
        <f t="shared" si="249"/>
        <v>2823.5962971397162</v>
      </c>
      <c r="RG100" s="68">
        <f t="shared" si="250"/>
        <v>-60.326297139716189</v>
      </c>
      <c r="RH100" s="205">
        <v>10996.74</v>
      </c>
      <c r="RI100" s="205">
        <v>16162.06</v>
      </c>
      <c r="RJ100" s="205">
        <v>0</v>
      </c>
      <c r="RK100" s="205">
        <v>110</v>
      </c>
      <c r="RL100" s="205">
        <v>0</v>
      </c>
      <c r="RM100" s="205">
        <v>17293.2</v>
      </c>
      <c r="RN100" s="205">
        <v>0</v>
      </c>
      <c r="RO100" s="205">
        <v>0</v>
      </c>
      <c r="RP100" s="205">
        <v>0</v>
      </c>
      <c r="RQ100" s="205">
        <v>0</v>
      </c>
      <c r="RR100" s="205">
        <v>30704.18</v>
      </c>
      <c r="RS100" s="178">
        <f t="shared" si="211"/>
        <v>13857.82</v>
      </c>
      <c r="RT100" s="206">
        <v>2993</v>
      </c>
      <c r="RU100" s="181" t="s">
        <v>277</v>
      </c>
      <c r="RV100" s="64">
        <f t="shared" si="212"/>
        <v>44562</v>
      </c>
      <c r="RW100" s="209">
        <v>915.39</v>
      </c>
      <c r="RX100" s="209">
        <v>1182.22</v>
      </c>
      <c r="RY100" s="209">
        <v>0</v>
      </c>
      <c r="RZ100" s="209">
        <v>4.63</v>
      </c>
      <c r="SA100" s="209">
        <v>0</v>
      </c>
      <c r="SB100" s="209">
        <v>1123.23</v>
      </c>
      <c r="SC100" s="209">
        <v>0</v>
      </c>
      <c r="SD100" s="209">
        <v>0</v>
      </c>
      <c r="SE100" s="209">
        <v>0</v>
      </c>
      <c r="SF100" s="209">
        <v>0</v>
      </c>
      <c r="SG100" s="211">
        <v>3225.47</v>
      </c>
      <c r="SH100" s="226">
        <v>937.59</v>
      </c>
      <c r="SI100" s="241">
        <v>104</v>
      </c>
      <c r="SJ100" s="65">
        <f t="shared" si="299"/>
        <v>301.72709210880907</v>
      </c>
      <c r="SK100" s="65">
        <f t="shared" si="300"/>
        <v>298.70905321694499</v>
      </c>
      <c r="SL100" s="65">
        <v>1279.4567857142858</v>
      </c>
      <c r="SM100" s="65"/>
      <c r="SN100" s="65">
        <f t="shared" si="301"/>
        <v>495.92920353982299</v>
      </c>
      <c r="SO100" s="65">
        <v>5</v>
      </c>
      <c r="SP100" s="65">
        <f t="shared" si="322"/>
        <v>428.52876106194691</v>
      </c>
      <c r="SQ100" s="65"/>
      <c r="SR100" s="64">
        <f t="shared" si="326"/>
        <v>3850.9408956418101</v>
      </c>
      <c r="SS100" s="66">
        <f t="shared" si="323"/>
        <v>596.28469026548669</v>
      </c>
      <c r="ST100" s="66"/>
      <c r="SU100" s="66">
        <f t="shared" si="302"/>
        <v>178.885407079646</v>
      </c>
      <c r="SV100" s="67">
        <f t="shared" si="327"/>
        <v>775.17009734513272</v>
      </c>
      <c r="SW100" s="67">
        <f t="shared" si="251"/>
        <v>4626.1109929869426</v>
      </c>
      <c r="SX100" s="68">
        <f t="shared" si="252"/>
        <v>-1400.6409929869428</v>
      </c>
      <c r="SY100" s="64">
        <f t="shared" si="303"/>
        <v>642180.75000000012</v>
      </c>
      <c r="SZ100" s="211">
        <f t="shared" si="304"/>
        <v>46590.59</v>
      </c>
      <c r="TA100" s="67">
        <f t="shared" si="305"/>
        <v>42549.76859674709</v>
      </c>
      <c r="TB100" s="68">
        <f t="shared" si="306"/>
        <v>4040.8214032529067</v>
      </c>
      <c r="TC100" s="264"/>
      <c r="TD100" s="265"/>
      <c r="TE100" s="265" t="s">
        <v>539</v>
      </c>
    </row>
    <row r="101" spans="1:526">
      <c r="A101" s="173" t="s">
        <v>244</v>
      </c>
      <c r="B101" s="175" t="s">
        <v>245</v>
      </c>
      <c r="C101" s="181" t="s">
        <v>277</v>
      </c>
      <c r="D101" s="176">
        <v>9953.7900000000009</v>
      </c>
      <c r="E101" s="176">
        <v>18416.22</v>
      </c>
      <c r="F101" s="176">
        <v>0</v>
      </c>
      <c r="G101" s="176">
        <v>0</v>
      </c>
      <c r="H101" s="176">
        <v>0</v>
      </c>
      <c r="I101" s="176">
        <v>12418.95</v>
      </c>
      <c r="J101" s="176">
        <v>0</v>
      </c>
      <c r="K101" s="176">
        <v>0</v>
      </c>
      <c r="L101" s="176">
        <v>0</v>
      </c>
      <c r="M101" s="176">
        <v>0</v>
      </c>
      <c r="N101" s="179">
        <v>29721.300000000003</v>
      </c>
      <c r="O101" s="178">
        <f t="shared" si="332"/>
        <v>11067.660000000003</v>
      </c>
      <c r="P101" s="181">
        <v>3189</v>
      </c>
      <c r="Q101" s="64">
        <f t="shared" si="328"/>
        <v>40788.960000000006</v>
      </c>
      <c r="R101" s="178">
        <v>828.53</v>
      </c>
      <c r="S101" s="178">
        <v>1347.11</v>
      </c>
      <c r="T101" s="178">
        <v>0</v>
      </c>
      <c r="U101" s="178">
        <v>0</v>
      </c>
      <c r="V101" s="178">
        <v>0</v>
      </c>
      <c r="W101" s="178">
        <v>806.63</v>
      </c>
      <c r="X101" s="178">
        <v>0</v>
      </c>
      <c r="Y101" s="178">
        <v>0</v>
      </c>
      <c r="Z101" s="178">
        <v>0</v>
      </c>
      <c r="AA101" s="178">
        <v>0</v>
      </c>
      <c r="AB101" s="64">
        <f t="shared" si="329"/>
        <v>2982.27</v>
      </c>
      <c r="AC101" s="220">
        <v>1054.42</v>
      </c>
      <c r="AD101" s="65">
        <v>140</v>
      </c>
      <c r="AE101" s="65">
        <f t="shared" si="253"/>
        <v>323.15368927013259</v>
      </c>
      <c r="AF101" s="65">
        <f t="shared" si="341"/>
        <v>296.76618890134398</v>
      </c>
      <c r="AG101" s="65"/>
      <c r="AH101" s="65"/>
      <c r="AI101" s="65"/>
      <c r="AJ101" s="65">
        <v>5</v>
      </c>
      <c r="AK101" s="65">
        <f t="shared" si="342"/>
        <v>411.38684210526316</v>
      </c>
      <c r="AL101" s="65"/>
      <c r="AM101" s="64">
        <f t="shared" si="222"/>
        <v>2230.7267202767398</v>
      </c>
      <c r="AN101" s="66">
        <f t="shared" si="343"/>
        <v>645.10084210526315</v>
      </c>
      <c r="AO101" s="66"/>
      <c r="AP101" s="66">
        <f t="shared" si="254"/>
        <v>193.53025263157895</v>
      </c>
      <c r="AQ101" s="67">
        <f t="shared" si="223"/>
        <v>838.6310947368421</v>
      </c>
      <c r="AR101" s="67">
        <f t="shared" si="224"/>
        <v>3069.3578150135818</v>
      </c>
      <c r="AS101" s="68">
        <f t="shared" si="225"/>
        <v>-87.087815013581803</v>
      </c>
      <c r="AT101" s="205">
        <v>12561.99</v>
      </c>
      <c r="AU101" s="205">
        <v>19038.07</v>
      </c>
      <c r="AV101" s="205">
        <v>0</v>
      </c>
      <c r="AW101" s="205">
        <v>0</v>
      </c>
      <c r="AX101" s="207">
        <v>0</v>
      </c>
      <c r="AY101" s="207">
        <v>14251.65</v>
      </c>
      <c r="AZ101" s="207">
        <v>0</v>
      </c>
      <c r="BA101" s="207">
        <v>0</v>
      </c>
      <c r="BB101" s="207">
        <v>0</v>
      </c>
      <c r="BC101" s="207">
        <v>0</v>
      </c>
      <c r="BD101" s="209">
        <v>30174.91</v>
      </c>
      <c r="BE101" s="178">
        <f t="shared" si="333"/>
        <v>15676.8</v>
      </c>
      <c r="BF101" s="208">
        <v>3407</v>
      </c>
      <c r="BG101" s="181" t="s">
        <v>277</v>
      </c>
      <c r="BH101" s="64">
        <f t="shared" si="330"/>
        <v>45851.71</v>
      </c>
      <c r="BI101" s="205">
        <v>1045.6199999999999</v>
      </c>
      <c r="BJ101" s="205">
        <v>1392.6</v>
      </c>
      <c r="BK101" s="205">
        <v>0</v>
      </c>
      <c r="BL101" s="205">
        <v>0</v>
      </c>
      <c r="BM101" s="205">
        <v>0</v>
      </c>
      <c r="BN101" s="205">
        <v>925.67</v>
      </c>
      <c r="BO101" s="205">
        <v>0</v>
      </c>
      <c r="BP101" s="205">
        <v>0</v>
      </c>
      <c r="BQ101" s="205">
        <v>0</v>
      </c>
      <c r="BR101" s="205">
        <v>0</v>
      </c>
      <c r="BS101" s="64">
        <f t="shared" si="331"/>
        <v>3363.89</v>
      </c>
      <c r="BT101" s="220">
        <v>1054.42</v>
      </c>
      <c r="BU101" s="65">
        <v>140</v>
      </c>
      <c r="BV101" s="65">
        <f t="shared" si="255"/>
        <v>330.94982000157506</v>
      </c>
      <c r="BW101" s="65">
        <f t="shared" si="256"/>
        <v>354.54591265149486</v>
      </c>
      <c r="BX101" s="65"/>
      <c r="BY101" s="65"/>
      <c r="BZ101" s="65"/>
      <c r="CA101" s="65">
        <v>5</v>
      </c>
      <c r="CB101" s="65">
        <f t="shared" si="344"/>
        <v>391.015625</v>
      </c>
      <c r="CC101" s="65"/>
      <c r="CD101" s="64">
        <f t="shared" si="226"/>
        <v>2275.9313576530699</v>
      </c>
      <c r="CE101" s="66">
        <f t="shared" si="257"/>
        <v>665.21208333333334</v>
      </c>
      <c r="CF101" s="66"/>
      <c r="CG101" s="66">
        <f t="shared" si="258"/>
        <v>199.563625</v>
      </c>
      <c r="CH101" s="67">
        <f t="shared" si="324"/>
        <v>864.77570833333334</v>
      </c>
      <c r="CI101" s="67">
        <f t="shared" si="227"/>
        <v>3140.707065986403</v>
      </c>
      <c r="CJ101" s="68">
        <f t="shared" si="228"/>
        <v>223.18293401359688</v>
      </c>
      <c r="CK101" s="209">
        <v>12750.34</v>
      </c>
      <c r="CL101" s="209">
        <v>20976.34</v>
      </c>
      <c r="CM101" s="209">
        <v>0</v>
      </c>
      <c r="CN101" s="209">
        <v>0</v>
      </c>
      <c r="CO101" s="209">
        <v>0</v>
      </c>
      <c r="CP101" s="209">
        <v>12373</v>
      </c>
      <c r="CQ101" s="209">
        <v>0</v>
      </c>
      <c r="CR101" s="209">
        <v>0</v>
      </c>
      <c r="CS101" s="209">
        <v>0</v>
      </c>
      <c r="CT101" s="207">
        <v>0</v>
      </c>
      <c r="CU101" s="209">
        <v>32548.37</v>
      </c>
      <c r="CV101" s="178">
        <f t="shared" si="181"/>
        <v>13551.310000000001</v>
      </c>
      <c r="CW101" s="210">
        <v>3577</v>
      </c>
      <c r="CX101" s="181" t="s">
        <v>277</v>
      </c>
      <c r="CY101" s="64">
        <f t="shared" si="182"/>
        <v>46099.68</v>
      </c>
      <c r="CZ101" s="209">
        <v>1061.31</v>
      </c>
      <c r="DA101" s="209">
        <v>1534.38</v>
      </c>
      <c r="DB101" s="209">
        <v>0</v>
      </c>
      <c r="DC101" s="209">
        <v>0</v>
      </c>
      <c r="DD101" s="209">
        <v>0</v>
      </c>
      <c r="DE101" s="209">
        <v>803.65</v>
      </c>
      <c r="DF101" s="209">
        <v>0</v>
      </c>
      <c r="DG101" s="209">
        <v>0</v>
      </c>
      <c r="DH101" s="209">
        <v>0</v>
      </c>
      <c r="DI101" s="209">
        <v>0</v>
      </c>
      <c r="DJ101" s="211">
        <f t="shared" si="358"/>
        <v>3399.34</v>
      </c>
      <c r="DK101" s="65">
        <v>1054.42</v>
      </c>
      <c r="DL101" s="65">
        <v>140</v>
      </c>
      <c r="DM101" s="65">
        <f t="shared" si="259"/>
        <v>353.84627076117982</v>
      </c>
      <c r="DN101" s="65">
        <f t="shared" si="260"/>
        <v>385.48537965549548</v>
      </c>
      <c r="DO101" s="65"/>
      <c r="DP101" s="65"/>
      <c r="DQ101" s="65"/>
      <c r="DR101" s="65">
        <v>5</v>
      </c>
      <c r="DS101" s="65">
        <f t="shared" si="359"/>
        <v>428.469696969697</v>
      </c>
      <c r="DT101" s="65"/>
      <c r="DU101" s="64">
        <f t="shared" si="229"/>
        <v>2367.2213473863721</v>
      </c>
      <c r="DV101" s="66">
        <f t="shared" si="307"/>
        <v>596.35070707070713</v>
      </c>
      <c r="DW101" s="66"/>
      <c r="DX101" s="66">
        <f t="shared" si="261"/>
        <v>178.90521212121214</v>
      </c>
      <c r="DY101" s="67">
        <f t="shared" si="230"/>
        <v>775.25591919191925</v>
      </c>
      <c r="DZ101" s="67">
        <f t="shared" si="231"/>
        <v>3142.4772665782912</v>
      </c>
      <c r="EA101" s="68">
        <f t="shared" si="345"/>
        <v>256.86273342170898</v>
      </c>
      <c r="EB101" s="209">
        <v>11620.04</v>
      </c>
      <c r="EC101" s="209">
        <v>22404.18</v>
      </c>
      <c r="ED101" s="209">
        <v>0</v>
      </c>
      <c r="EE101" s="209">
        <v>0</v>
      </c>
      <c r="EF101" s="209">
        <v>0</v>
      </c>
      <c r="EG101" s="209">
        <v>13621.05</v>
      </c>
      <c r="EH101" s="209">
        <v>0</v>
      </c>
      <c r="EI101" s="209">
        <v>0</v>
      </c>
      <c r="EJ101" s="209">
        <v>0</v>
      </c>
      <c r="EK101" s="209">
        <v>0</v>
      </c>
      <c r="EL101" s="209">
        <v>32808</v>
      </c>
      <c r="EM101" s="178">
        <f t="shared" si="184"/>
        <v>14837.270000000004</v>
      </c>
      <c r="EN101" s="210">
        <v>3606</v>
      </c>
      <c r="EO101" s="181" t="s">
        <v>277</v>
      </c>
      <c r="EP101" s="212">
        <f t="shared" si="262"/>
        <v>47645.270000000004</v>
      </c>
      <c r="EQ101" s="209">
        <v>967.2</v>
      </c>
      <c r="ER101" s="209">
        <v>1638.82</v>
      </c>
      <c r="ES101" s="209">
        <v>0</v>
      </c>
      <c r="ET101" s="209">
        <v>0</v>
      </c>
      <c r="EU101" s="209">
        <v>0</v>
      </c>
      <c r="EV101" s="209">
        <v>884.71</v>
      </c>
      <c r="EW101" s="209">
        <v>0</v>
      </c>
      <c r="EX101" s="209">
        <v>0</v>
      </c>
      <c r="EY101" s="209">
        <v>0</v>
      </c>
      <c r="EZ101" s="209">
        <v>0</v>
      </c>
      <c r="FA101" s="64">
        <f t="shared" si="185"/>
        <v>3490.73</v>
      </c>
      <c r="FB101" s="220">
        <v>1054.42</v>
      </c>
      <c r="FC101" s="217">
        <v>130</v>
      </c>
      <c r="FD101" s="65">
        <f t="shared" si="263"/>
        <v>366.20456515633651</v>
      </c>
      <c r="FE101" s="65">
        <f t="shared" si="264"/>
        <v>385.41652527707004</v>
      </c>
      <c r="FF101" s="65"/>
      <c r="FG101" s="65"/>
      <c r="FH101" s="65">
        <f t="shared" si="265"/>
        <v>140.93333333333334</v>
      </c>
      <c r="FI101" s="65">
        <v>5</v>
      </c>
      <c r="FJ101" s="65">
        <f t="shared" si="308"/>
        <v>424.68019607843132</v>
      </c>
      <c r="FK101" s="65"/>
      <c r="FL101" s="64">
        <f t="shared" si="232"/>
        <v>2506.6546198451715</v>
      </c>
      <c r="FM101" s="66">
        <f t="shared" si="309"/>
        <v>664.41901960784321</v>
      </c>
      <c r="FN101" s="66"/>
      <c r="FO101" s="66">
        <f t="shared" si="266"/>
        <v>199.32570588235296</v>
      </c>
      <c r="FP101" s="67">
        <f t="shared" si="325"/>
        <v>863.74472549019617</v>
      </c>
      <c r="FQ101" s="67">
        <f t="shared" si="346"/>
        <v>3370.3993453353678</v>
      </c>
      <c r="FR101" s="68">
        <f t="shared" si="347"/>
        <v>120.33065466463222</v>
      </c>
      <c r="FS101" s="209">
        <v>18033.77</v>
      </c>
      <c r="FT101" s="209">
        <v>35811.93</v>
      </c>
      <c r="FU101" s="209">
        <v>0</v>
      </c>
      <c r="FV101" s="209">
        <v>0</v>
      </c>
      <c r="FW101" s="209">
        <v>0</v>
      </c>
      <c r="FX101" s="209">
        <v>21554.9</v>
      </c>
      <c r="FY101" s="209">
        <v>0</v>
      </c>
      <c r="FZ101" s="209">
        <v>0</v>
      </c>
      <c r="GA101" s="209">
        <v>0</v>
      </c>
      <c r="GB101" s="209">
        <v>0</v>
      </c>
      <c r="GC101" s="209">
        <v>52692.29</v>
      </c>
      <c r="GD101" s="178">
        <f t="shared" si="189"/>
        <v>22708.310000000005</v>
      </c>
      <c r="GE101" s="210">
        <v>4847</v>
      </c>
      <c r="GF101" s="181" t="s">
        <v>277</v>
      </c>
      <c r="GG101" s="64">
        <f t="shared" si="190"/>
        <v>75400.600000000006</v>
      </c>
      <c r="GH101" s="209">
        <v>1501.11</v>
      </c>
      <c r="GI101" s="209">
        <v>2619.58</v>
      </c>
      <c r="GJ101" s="209">
        <v>0</v>
      </c>
      <c r="GK101" s="209">
        <v>0</v>
      </c>
      <c r="GL101" s="209">
        <v>0</v>
      </c>
      <c r="GM101" s="209">
        <v>1400.03</v>
      </c>
      <c r="GN101" s="209">
        <v>0</v>
      </c>
      <c r="GO101" s="209">
        <v>0</v>
      </c>
      <c r="GP101" s="209">
        <v>0</v>
      </c>
      <c r="GQ101" s="209">
        <v>0</v>
      </c>
      <c r="GR101" s="211">
        <f t="shared" si="267"/>
        <v>5520.7199999999993</v>
      </c>
      <c r="GS101" s="220">
        <v>1054.42</v>
      </c>
      <c r="GT101" s="217">
        <v>130</v>
      </c>
      <c r="GU101" s="65">
        <f t="shared" si="268"/>
        <v>583.89615415856861</v>
      </c>
      <c r="GV101" s="65">
        <f t="shared" si="269"/>
        <v>669.26172102600219</v>
      </c>
      <c r="GW101" s="65">
        <v>1279.4567857142858</v>
      </c>
      <c r="GX101" s="65"/>
      <c r="GY101" s="65">
        <f t="shared" si="270"/>
        <v>184.90588235294118</v>
      </c>
      <c r="GZ101" s="65">
        <v>5</v>
      </c>
      <c r="HA101" s="65">
        <f t="shared" si="310"/>
        <v>358.47794117647061</v>
      </c>
      <c r="HB101" s="65"/>
      <c r="HC101" s="64">
        <f t="shared" si="348"/>
        <v>4265.4184844282681</v>
      </c>
      <c r="HD101" s="66">
        <f t="shared" si="311"/>
        <v>866.92019607843133</v>
      </c>
      <c r="HE101" s="66"/>
      <c r="HF101" s="66">
        <f t="shared" si="271"/>
        <v>260.07605882352937</v>
      </c>
      <c r="HG101" s="67">
        <f t="shared" si="233"/>
        <v>1126.9962549019606</v>
      </c>
      <c r="HH101" s="67">
        <f t="shared" si="234"/>
        <v>5392.4147393302283</v>
      </c>
      <c r="HI101" s="68">
        <f t="shared" si="349"/>
        <v>128.30526066977109</v>
      </c>
      <c r="HJ101" s="205">
        <v>12977.53</v>
      </c>
      <c r="HK101" s="205">
        <v>32117.69</v>
      </c>
      <c r="HL101" s="205">
        <v>0</v>
      </c>
      <c r="HM101" s="205">
        <v>0</v>
      </c>
      <c r="HN101" s="205">
        <v>0</v>
      </c>
      <c r="HO101" s="205">
        <v>21743.4</v>
      </c>
      <c r="HP101" s="205">
        <v>0</v>
      </c>
      <c r="HQ101" s="205">
        <v>0</v>
      </c>
      <c r="HR101" s="205">
        <v>0</v>
      </c>
      <c r="HS101" s="205">
        <v>0</v>
      </c>
      <c r="HT101" s="205">
        <v>43546.1</v>
      </c>
      <c r="HU101" s="178">
        <f t="shared" si="193"/>
        <v>23292.519999999997</v>
      </c>
      <c r="HV101" s="206">
        <v>4685</v>
      </c>
      <c r="HW101" s="181" t="s">
        <v>277</v>
      </c>
      <c r="HX101" s="64">
        <f t="shared" si="194"/>
        <v>66838.62</v>
      </c>
      <c r="HY101" s="205">
        <v>1080.22</v>
      </c>
      <c r="HZ101" s="205">
        <v>2349.35</v>
      </c>
      <c r="IA101" s="205">
        <v>0</v>
      </c>
      <c r="IB101" s="205">
        <v>0</v>
      </c>
      <c r="IC101" s="205">
        <v>0</v>
      </c>
      <c r="ID101" s="205">
        <v>1412.27</v>
      </c>
      <c r="IE101" s="205">
        <v>0</v>
      </c>
      <c r="IF101" s="205">
        <v>0</v>
      </c>
      <c r="IG101" s="205">
        <v>0</v>
      </c>
      <c r="IH101" s="205">
        <v>0</v>
      </c>
      <c r="II101" s="214">
        <v>4841.84</v>
      </c>
      <c r="IJ101" s="220">
        <v>1054.42</v>
      </c>
      <c r="IK101" s="217">
        <v>130</v>
      </c>
      <c r="IL101" s="65">
        <f t="shared" si="272"/>
        <v>482.38004295392295</v>
      </c>
      <c r="IM101" s="65">
        <f t="shared" si="273"/>
        <v>705.94314907520049</v>
      </c>
      <c r="IN101" s="65"/>
      <c r="IO101" s="65"/>
      <c r="IP101" s="65">
        <f t="shared" si="274"/>
        <v>232.05714285714285</v>
      </c>
      <c r="IQ101" s="65">
        <v>5</v>
      </c>
      <c r="IR101" s="65">
        <f t="shared" si="312"/>
        <v>445.62857142857143</v>
      </c>
      <c r="IS101" s="65"/>
      <c r="IT101" s="64">
        <f t="shared" si="350"/>
        <v>3055.4289063148376</v>
      </c>
      <c r="IU101" s="66">
        <f t="shared" si="313"/>
        <v>538.79476190476191</v>
      </c>
      <c r="IV101" s="66"/>
      <c r="IW101" s="66">
        <f t="shared" si="275"/>
        <v>161.63842857142856</v>
      </c>
      <c r="IX101" s="67">
        <f t="shared" si="351"/>
        <v>700.43319047619048</v>
      </c>
      <c r="IY101" s="67">
        <f t="shared" si="235"/>
        <v>3755.8620967910283</v>
      </c>
      <c r="IZ101" s="68">
        <f t="shared" si="352"/>
        <v>1085.9779032089718</v>
      </c>
      <c r="JA101" s="209">
        <v>19605.5</v>
      </c>
      <c r="JB101" s="209">
        <v>50484.11</v>
      </c>
      <c r="JC101" s="209">
        <v>0</v>
      </c>
      <c r="JD101" s="209">
        <v>0</v>
      </c>
      <c r="JE101" s="209">
        <v>0</v>
      </c>
      <c r="JF101" s="209">
        <v>39968.449999999997</v>
      </c>
      <c r="JG101" s="209">
        <v>0</v>
      </c>
      <c r="JH101" s="209">
        <v>0</v>
      </c>
      <c r="JI101" s="209">
        <v>0</v>
      </c>
      <c r="JJ101" s="209">
        <v>0</v>
      </c>
      <c r="JK101" s="209">
        <v>88995.03</v>
      </c>
      <c r="JL101" s="178">
        <f t="shared" si="198"/>
        <v>21063.03</v>
      </c>
      <c r="JM101" s="210">
        <v>6795</v>
      </c>
      <c r="JN101" s="181" t="s">
        <v>277</v>
      </c>
      <c r="JO101" s="64">
        <f t="shared" si="199"/>
        <v>110058.06</v>
      </c>
      <c r="JP101" s="209">
        <v>1631.99</v>
      </c>
      <c r="JQ101" s="209">
        <v>3692.82</v>
      </c>
      <c r="JR101" s="209">
        <v>0</v>
      </c>
      <c r="JS101" s="209">
        <v>0</v>
      </c>
      <c r="JT101" s="209">
        <v>0</v>
      </c>
      <c r="JU101" s="209">
        <v>2596.02</v>
      </c>
      <c r="JV101" s="209">
        <v>0</v>
      </c>
      <c r="JW101" s="209">
        <v>0</v>
      </c>
      <c r="JX101" s="209">
        <v>0</v>
      </c>
      <c r="JY101" s="209">
        <v>0</v>
      </c>
      <c r="JZ101" s="211">
        <v>7920.83</v>
      </c>
      <c r="KA101" s="220">
        <v>1054.42</v>
      </c>
      <c r="KB101" s="217">
        <v>130</v>
      </c>
      <c r="KC101" s="65">
        <f t="shared" si="276"/>
        <v>1795.0909582063205</v>
      </c>
      <c r="KD101" s="65">
        <f t="shared" si="277"/>
        <v>709.22526614841343</v>
      </c>
      <c r="KE101" s="65"/>
      <c r="KF101" s="65"/>
      <c r="KG101" s="65"/>
      <c r="KH101" s="65">
        <v>5</v>
      </c>
      <c r="KI101" s="65">
        <f t="shared" si="314"/>
        <v>543.39953271028037</v>
      </c>
      <c r="KJ101" s="65"/>
      <c r="KK101" s="64">
        <f t="shared" si="353"/>
        <v>4237.1357570650143</v>
      </c>
      <c r="KL101" s="66">
        <f t="shared" si="315"/>
        <v>497.32093457943921</v>
      </c>
      <c r="KM101" s="66"/>
      <c r="KN101" s="66">
        <f t="shared" si="278"/>
        <v>149.19628037383177</v>
      </c>
      <c r="KO101" s="67">
        <f t="shared" si="236"/>
        <v>646.51721495327092</v>
      </c>
      <c r="KP101" s="67">
        <f t="shared" si="237"/>
        <v>4883.6529720182853</v>
      </c>
      <c r="KQ101" s="68">
        <f t="shared" si="354"/>
        <v>3037.1770279817147</v>
      </c>
      <c r="KR101" s="209">
        <v>18038.38</v>
      </c>
      <c r="KS101" s="209">
        <v>47315.24</v>
      </c>
      <c r="KT101" s="209">
        <v>0</v>
      </c>
      <c r="KU101" s="209">
        <v>0</v>
      </c>
      <c r="KV101" s="209">
        <v>0</v>
      </c>
      <c r="KW101" s="209">
        <v>32491.3</v>
      </c>
      <c r="KX101" s="209">
        <v>0</v>
      </c>
      <c r="KY101" s="209">
        <v>0</v>
      </c>
      <c r="KZ101" s="209">
        <v>0</v>
      </c>
      <c r="LA101" s="209">
        <v>0</v>
      </c>
      <c r="LB101" s="209">
        <v>75905.649999999994</v>
      </c>
      <c r="LC101" s="178">
        <f t="shared" si="202"/>
        <v>21939.270000000004</v>
      </c>
      <c r="LD101" s="210">
        <v>6018</v>
      </c>
      <c r="LE101" s="181" t="s">
        <v>277</v>
      </c>
      <c r="LF101" s="64">
        <f t="shared" si="203"/>
        <v>97844.92</v>
      </c>
      <c r="LG101" s="209">
        <v>1501.54</v>
      </c>
      <c r="LH101" s="209">
        <v>3461.02</v>
      </c>
      <c r="LI101" s="209">
        <v>0</v>
      </c>
      <c r="LJ101" s="209">
        <v>0</v>
      </c>
      <c r="LK101" s="209">
        <v>0</v>
      </c>
      <c r="LL101" s="209">
        <v>2110.37</v>
      </c>
      <c r="LM101" s="209">
        <v>0</v>
      </c>
      <c r="LN101" s="209">
        <v>0</v>
      </c>
      <c r="LO101" s="209">
        <v>0</v>
      </c>
      <c r="LP101" s="209">
        <v>0</v>
      </c>
      <c r="LQ101" s="211">
        <f t="shared" si="279"/>
        <v>7072.9299999999994</v>
      </c>
      <c r="LR101" s="229">
        <v>1174.6199999999999</v>
      </c>
      <c r="LS101" s="240">
        <v>130</v>
      </c>
      <c r="LT101" s="65">
        <f t="shared" si="280"/>
        <v>773.86780964963384</v>
      </c>
      <c r="LU101" s="65">
        <f t="shared" si="281"/>
        <v>653.17904952214292</v>
      </c>
      <c r="LV101" s="65"/>
      <c r="LW101" s="65"/>
      <c r="LX101" s="65"/>
      <c r="LY101" s="65">
        <v>5</v>
      </c>
      <c r="LZ101" s="65">
        <f t="shared" si="316"/>
        <v>508.03738317757012</v>
      </c>
      <c r="MA101" s="65"/>
      <c r="MB101" s="64">
        <f t="shared" si="238"/>
        <v>3244.7042423493467</v>
      </c>
      <c r="MC101" s="66">
        <f t="shared" si="317"/>
        <v>593.54906542056074</v>
      </c>
      <c r="MD101" s="66"/>
      <c r="ME101" s="66">
        <f t="shared" si="282"/>
        <v>178.06471962616823</v>
      </c>
      <c r="MF101" s="67">
        <f t="shared" si="239"/>
        <v>771.61378504672894</v>
      </c>
      <c r="MG101" s="67">
        <f t="shared" si="240"/>
        <v>4016.3180273960756</v>
      </c>
      <c r="MH101" s="68">
        <f t="shared" si="241"/>
        <v>3056.6119726039237</v>
      </c>
      <c r="MI101" s="209">
        <v>17469.36</v>
      </c>
      <c r="MJ101" s="209">
        <v>33064.07</v>
      </c>
      <c r="MK101" s="209">
        <v>0</v>
      </c>
      <c r="ML101" s="209">
        <v>0</v>
      </c>
      <c r="MM101" s="209">
        <v>0</v>
      </c>
      <c r="MN101" s="209">
        <v>20672.25</v>
      </c>
      <c r="MO101" s="209">
        <v>0</v>
      </c>
      <c r="MP101" s="209">
        <v>0</v>
      </c>
      <c r="MQ101" s="209">
        <v>0</v>
      </c>
      <c r="MR101" s="209">
        <v>0</v>
      </c>
      <c r="MS101" s="209">
        <v>52419.15</v>
      </c>
      <c r="MT101" s="178">
        <f t="shared" si="360"/>
        <v>18786.529999999992</v>
      </c>
      <c r="MU101" s="210">
        <v>4406</v>
      </c>
      <c r="MV101" s="181" t="s">
        <v>277</v>
      </c>
      <c r="MW101" s="64">
        <f t="shared" si="204"/>
        <v>71205.679999999993</v>
      </c>
      <c r="MX101" s="209">
        <v>1454.17</v>
      </c>
      <c r="MY101" s="209">
        <v>2418.5700000000002</v>
      </c>
      <c r="MZ101" s="209">
        <v>0</v>
      </c>
      <c r="NA101" s="209">
        <v>0</v>
      </c>
      <c r="NB101" s="209">
        <v>0</v>
      </c>
      <c r="NC101" s="209">
        <v>1342.7</v>
      </c>
      <c r="ND101" s="209">
        <v>0</v>
      </c>
      <c r="NE101" s="209">
        <v>0</v>
      </c>
      <c r="NF101" s="209">
        <v>0</v>
      </c>
      <c r="NG101" s="209">
        <v>0</v>
      </c>
      <c r="NH101" s="211">
        <f t="shared" si="283"/>
        <v>5215.4400000000005</v>
      </c>
      <c r="NI101" s="229">
        <v>1174.6199999999999</v>
      </c>
      <c r="NJ101" s="240">
        <v>130</v>
      </c>
      <c r="NK101" s="65">
        <f t="shared" si="284"/>
        <v>0</v>
      </c>
      <c r="NL101" s="65">
        <f t="shared" si="285"/>
        <v>453.75213162426303</v>
      </c>
      <c r="NM101" s="65"/>
      <c r="NN101" s="65"/>
      <c r="NO101" s="65"/>
      <c r="NP101" s="65">
        <v>5</v>
      </c>
      <c r="NQ101" s="65">
        <f t="shared" si="318"/>
        <v>469.67889908256882</v>
      </c>
      <c r="NR101" s="65"/>
      <c r="NS101" s="64">
        <f t="shared" si="355"/>
        <v>2233.0510307068316</v>
      </c>
      <c r="NT101" s="66">
        <f t="shared" si="286"/>
        <v>723.04816513761466</v>
      </c>
      <c r="NU101" s="66"/>
      <c r="NV101" s="66">
        <f t="shared" si="287"/>
        <v>216.9144495412844</v>
      </c>
      <c r="NW101" s="67">
        <f t="shared" si="242"/>
        <v>939.96261467889906</v>
      </c>
      <c r="NX101" s="67">
        <f t="shared" si="243"/>
        <v>3173.0136453857308</v>
      </c>
      <c r="NY101" s="68">
        <f t="shared" si="356"/>
        <v>2042.4263546142697</v>
      </c>
      <c r="NZ101" s="209">
        <v>10363.85</v>
      </c>
      <c r="OA101" s="209">
        <v>21624.080000000002</v>
      </c>
      <c r="OB101" s="209">
        <v>0</v>
      </c>
      <c r="OC101" s="209">
        <v>0</v>
      </c>
      <c r="OD101" s="209">
        <v>0</v>
      </c>
      <c r="OE101" s="209">
        <v>16313.85</v>
      </c>
      <c r="OF101" s="209">
        <v>0</v>
      </c>
      <c r="OG101" s="209">
        <v>0</v>
      </c>
      <c r="OH101" s="209">
        <v>0</v>
      </c>
      <c r="OI101" s="209">
        <v>0</v>
      </c>
      <c r="OJ101" s="209">
        <v>31893.97</v>
      </c>
      <c r="OK101" s="178">
        <f t="shared" si="288"/>
        <v>16407.809999999998</v>
      </c>
      <c r="OL101" s="210">
        <v>3447</v>
      </c>
      <c r="OM101" s="181" t="s">
        <v>277</v>
      </c>
      <c r="ON101" s="64">
        <f t="shared" si="207"/>
        <v>48301.78</v>
      </c>
      <c r="OO101" s="209">
        <v>862.7</v>
      </c>
      <c r="OP101" s="209">
        <v>1581.76</v>
      </c>
      <c r="OQ101" s="209">
        <v>0</v>
      </c>
      <c r="OR101" s="209">
        <v>0</v>
      </c>
      <c r="OS101" s="209">
        <v>0</v>
      </c>
      <c r="OT101" s="209">
        <v>1059.6199999999999</v>
      </c>
      <c r="OU101" s="209">
        <v>0</v>
      </c>
      <c r="OV101" s="209">
        <v>0</v>
      </c>
      <c r="OW101" s="209">
        <v>0</v>
      </c>
      <c r="OX101" s="209">
        <v>0</v>
      </c>
      <c r="OY101" s="211">
        <v>3504.08</v>
      </c>
      <c r="OZ101" s="229">
        <v>1174.6199999999999</v>
      </c>
      <c r="PA101" s="240">
        <v>130</v>
      </c>
      <c r="PB101" s="65">
        <f t="shared" si="289"/>
        <v>689.65163160244174</v>
      </c>
      <c r="PC101" s="65">
        <f t="shared" si="290"/>
        <v>481.09345583301956</v>
      </c>
      <c r="PD101" s="65"/>
      <c r="PE101" s="65"/>
      <c r="PF101" s="65">
        <f t="shared" si="291"/>
        <v>32.880000000000003</v>
      </c>
      <c r="PG101" s="65">
        <v>5</v>
      </c>
      <c r="PH101" s="65">
        <f t="shared" si="319"/>
        <v>495.2049090909091</v>
      </c>
      <c r="PI101" s="65"/>
      <c r="PJ101" s="64">
        <f t="shared" si="244"/>
        <v>3008.4499965263703</v>
      </c>
      <c r="PK101" s="66">
        <f t="shared" si="320"/>
        <v>643.25572727272731</v>
      </c>
      <c r="PL101" s="66"/>
      <c r="PM101" s="66">
        <f t="shared" si="292"/>
        <v>192.9767181818182</v>
      </c>
      <c r="PN101" s="67">
        <f t="shared" si="245"/>
        <v>836.23244545454554</v>
      </c>
      <c r="PO101" s="67">
        <f t="shared" si="246"/>
        <v>3844.6824419809159</v>
      </c>
      <c r="PP101" s="68">
        <f t="shared" si="247"/>
        <v>-340.60244198091596</v>
      </c>
      <c r="PQ101" s="209">
        <v>12109.97</v>
      </c>
      <c r="PR101" s="209">
        <v>18563.32</v>
      </c>
      <c r="PS101" s="209">
        <v>0</v>
      </c>
      <c r="PT101" s="209">
        <v>0</v>
      </c>
      <c r="PU101" s="209">
        <v>0</v>
      </c>
      <c r="PV101" s="209">
        <v>17307.55</v>
      </c>
      <c r="PW101" s="209">
        <v>0</v>
      </c>
      <c r="PX101" s="209">
        <v>0</v>
      </c>
      <c r="PY101" s="209">
        <v>0</v>
      </c>
      <c r="PZ101" s="209">
        <v>0</v>
      </c>
      <c r="QA101" s="209">
        <v>31756.09</v>
      </c>
      <c r="QB101" s="178">
        <f t="shared" si="208"/>
        <v>16224.749999999996</v>
      </c>
      <c r="QC101" s="210">
        <v>3322</v>
      </c>
      <c r="QD101" s="181" t="s">
        <v>277</v>
      </c>
      <c r="QE101" s="64">
        <f t="shared" si="209"/>
        <v>47980.84</v>
      </c>
      <c r="QF101" s="209">
        <v>1008.05</v>
      </c>
      <c r="QG101" s="209">
        <v>1357.87</v>
      </c>
      <c r="QH101" s="209">
        <v>0</v>
      </c>
      <c r="QI101" s="209">
        <v>0</v>
      </c>
      <c r="QJ101" s="209">
        <v>0</v>
      </c>
      <c r="QK101" s="209">
        <v>1124.1600000000001</v>
      </c>
      <c r="QL101" s="209">
        <v>0</v>
      </c>
      <c r="QM101" s="209">
        <v>0</v>
      </c>
      <c r="QN101" s="209">
        <v>0</v>
      </c>
      <c r="QO101" s="209">
        <v>0</v>
      </c>
      <c r="QP101" s="211">
        <f t="shared" si="293"/>
        <v>3490.08</v>
      </c>
      <c r="QQ101" s="249">
        <v>1174.6199999999999</v>
      </c>
      <c r="QR101" s="240">
        <v>130</v>
      </c>
      <c r="QS101" s="65">
        <f t="shared" si="294"/>
        <v>373.2930259214628</v>
      </c>
      <c r="QT101" s="65">
        <f t="shared" si="295"/>
        <v>296.06023186830521</v>
      </c>
      <c r="QU101" s="65"/>
      <c r="QV101" s="65"/>
      <c r="QW101" s="65">
        <f t="shared" si="296"/>
        <v>18.861818181818183</v>
      </c>
      <c r="QX101" s="65">
        <v>5</v>
      </c>
      <c r="QY101" s="65">
        <f t="shared" si="321"/>
        <v>428.14772727272725</v>
      </c>
      <c r="QZ101" s="65"/>
      <c r="RA101" s="64">
        <f t="shared" si="357"/>
        <v>2425.9828032443129</v>
      </c>
      <c r="RB101" s="66">
        <f t="shared" si="297"/>
        <v>619.2640909090909</v>
      </c>
      <c r="RC101" s="66"/>
      <c r="RD101" s="66">
        <f t="shared" si="298"/>
        <v>185.77922727272727</v>
      </c>
      <c r="RE101" s="67">
        <f t="shared" si="248"/>
        <v>805.04331818181822</v>
      </c>
      <c r="RF101" s="67">
        <f t="shared" si="249"/>
        <v>3231.0261214261309</v>
      </c>
      <c r="RG101" s="68">
        <f t="shared" si="250"/>
        <v>259.05387857386904</v>
      </c>
      <c r="RH101" s="205">
        <v>8821.76</v>
      </c>
      <c r="RI101" s="205">
        <v>16451.919999999998</v>
      </c>
      <c r="RJ101" s="205">
        <v>0</v>
      </c>
      <c r="RK101" s="205">
        <v>0</v>
      </c>
      <c r="RL101" s="205">
        <v>0</v>
      </c>
      <c r="RM101" s="205">
        <v>17434.8</v>
      </c>
      <c r="RN101" s="205">
        <v>0</v>
      </c>
      <c r="RO101" s="205">
        <v>0</v>
      </c>
      <c r="RP101" s="205">
        <v>0</v>
      </c>
      <c r="RQ101" s="205">
        <v>0</v>
      </c>
      <c r="RR101" s="205">
        <v>28812.23</v>
      </c>
      <c r="RS101" s="178">
        <f t="shared" si="211"/>
        <v>13896.249999999996</v>
      </c>
      <c r="RT101" s="206">
        <v>3061</v>
      </c>
      <c r="RU101" s="181" t="s">
        <v>277</v>
      </c>
      <c r="RV101" s="64">
        <f t="shared" si="212"/>
        <v>42708.479999999996</v>
      </c>
      <c r="RW101" s="209">
        <v>734.33</v>
      </c>
      <c r="RX101" s="209">
        <v>1203.43</v>
      </c>
      <c r="RY101" s="209">
        <v>0</v>
      </c>
      <c r="RZ101" s="209">
        <v>0</v>
      </c>
      <c r="SA101" s="209">
        <v>0</v>
      </c>
      <c r="SB101" s="209">
        <v>1132.42</v>
      </c>
      <c r="SC101" s="209">
        <v>0</v>
      </c>
      <c r="SD101" s="209">
        <v>0</v>
      </c>
      <c r="SE101" s="209">
        <v>0</v>
      </c>
      <c r="SF101" s="209">
        <v>0</v>
      </c>
      <c r="SG101" s="211">
        <v>3070.18</v>
      </c>
      <c r="SH101" s="249">
        <v>1174.6199999999999</v>
      </c>
      <c r="SI101" s="240">
        <v>130</v>
      </c>
      <c r="SJ101" s="65">
        <f t="shared" si="299"/>
        <v>283.1350772132717</v>
      </c>
      <c r="SK101" s="65">
        <f t="shared" si="300"/>
        <v>299.53742224722004</v>
      </c>
      <c r="SL101" s="65">
        <v>1279.4567857142858</v>
      </c>
      <c r="SM101" s="65"/>
      <c r="SN101" s="65">
        <f t="shared" si="301"/>
        <v>495.92920353982299</v>
      </c>
      <c r="SO101" s="65">
        <v>5</v>
      </c>
      <c r="SP101" s="65">
        <f t="shared" si="322"/>
        <v>428.52876106194691</v>
      </c>
      <c r="SQ101" s="65"/>
      <c r="SR101" s="64">
        <f t="shared" si="326"/>
        <v>4096.2072497765475</v>
      </c>
      <c r="SS101" s="66">
        <f t="shared" si="323"/>
        <v>596.28469026548669</v>
      </c>
      <c r="ST101" s="66"/>
      <c r="SU101" s="66">
        <f t="shared" si="302"/>
        <v>178.885407079646</v>
      </c>
      <c r="SV101" s="67">
        <f t="shared" si="327"/>
        <v>775.17009734513272</v>
      </c>
      <c r="SW101" s="67">
        <f t="shared" si="251"/>
        <v>4871.37734712168</v>
      </c>
      <c r="SX101" s="68">
        <f t="shared" si="252"/>
        <v>-1801.1973471216802</v>
      </c>
      <c r="SY101" s="64">
        <f t="shared" si="303"/>
        <v>740724.6</v>
      </c>
      <c r="SZ101" s="211">
        <f t="shared" si="304"/>
        <v>53872.33</v>
      </c>
      <c r="TA101" s="67">
        <f t="shared" si="305"/>
        <v>45891.288884363719</v>
      </c>
      <c r="TB101" s="68">
        <f t="shared" si="306"/>
        <v>7981.0411156362825</v>
      </c>
      <c r="TC101" s="264"/>
      <c r="TD101" s="265"/>
      <c r="TE101" s="265" t="s">
        <v>526</v>
      </c>
    </row>
    <row r="102" spans="1:526">
      <c r="A102" s="173" t="s">
        <v>55</v>
      </c>
      <c r="B102" s="175" t="s">
        <v>194</v>
      </c>
      <c r="C102" s="181" t="s">
        <v>276</v>
      </c>
      <c r="D102" s="176">
        <v>6360.72</v>
      </c>
      <c r="E102" s="176">
        <v>4687.55</v>
      </c>
      <c r="F102" s="176">
        <v>11756.13</v>
      </c>
      <c r="G102" s="176">
        <v>70</v>
      </c>
      <c r="H102" s="176">
        <v>0</v>
      </c>
      <c r="I102" s="176">
        <v>0</v>
      </c>
      <c r="J102" s="176">
        <v>0</v>
      </c>
      <c r="K102" s="176">
        <v>0</v>
      </c>
      <c r="L102" s="176">
        <v>0</v>
      </c>
      <c r="M102" s="176">
        <v>0</v>
      </c>
      <c r="N102" s="180">
        <v>17338</v>
      </c>
      <c r="O102" s="178">
        <f t="shared" si="332"/>
        <v>5536.4000000000015</v>
      </c>
      <c r="P102" s="181">
        <v>1264</v>
      </c>
      <c r="Q102" s="64">
        <f t="shared" si="328"/>
        <v>22874.400000000001</v>
      </c>
      <c r="R102" s="178">
        <v>529.46</v>
      </c>
      <c r="S102" s="178">
        <v>342.89</v>
      </c>
      <c r="T102" s="178">
        <v>751.07</v>
      </c>
      <c r="U102" s="178">
        <v>2.94</v>
      </c>
      <c r="V102" s="178">
        <v>0</v>
      </c>
      <c r="W102" s="178">
        <v>0</v>
      </c>
      <c r="X102" s="178">
        <v>0</v>
      </c>
      <c r="Y102" s="178">
        <v>0</v>
      </c>
      <c r="Z102" s="178">
        <v>0</v>
      </c>
      <c r="AA102" s="178">
        <v>0</v>
      </c>
      <c r="AB102" s="64">
        <f t="shared" si="329"/>
        <v>1626.3600000000001</v>
      </c>
      <c r="AC102" s="65"/>
      <c r="AD102" s="65"/>
      <c r="AE102" s="65">
        <f t="shared" si="253"/>
        <v>188.51257059972338</v>
      </c>
      <c r="AF102" s="65">
        <f t="shared" ref="AF102:AF115" si="361">(O102/$O$116)*15324.97</f>
        <v>148.45200595549562</v>
      </c>
      <c r="AG102" s="65"/>
      <c r="AH102" s="65"/>
      <c r="AI102" s="65"/>
      <c r="AJ102" s="65">
        <v>5</v>
      </c>
      <c r="AK102" s="65">
        <f t="shared" si="342"/>
        <v>411.38684210526316</v>
      </c>
      <c r="AL102" s="65"/>
      <c r="AM102" s="64">
        <f t="shared" si="222"/>
        <v>753.35141866048207</v>
      </c>
      <c r="AN102" s="66">
        <f t="shared" si="343"/>
        <v>645.10084210526315</v>
      </c>
      <c r="AO102" s="66"/>
      <c r="AP102" s="66">
        <f t="shared" si="254"/>
        <v>193.53025263157895</v>
      </c>
      <c r="AQ102" s="67">
        <f t="shared" si="223"/>
        <v>838.6310947368421</v>
      </c>
      <c r="AR102" s="67">
        <f t="shared" si="224"/>
        <v>1591.9825133973241</v>
      </c>
      <c r="AS102" s="68">
        <f t="shared" si="225"/>
        <v>34.377486602676072</v>
      </c>
      <c r="AT102" s="205">
        <v>4522.37</v>
      </c>
      <c r="AU102" s="205">
        <v>3060.51</v>
      </c>
      <c r="AV102" s="205">
        <v>9772.18</v>
      </c>
      <c r="AW102" s="205">
        <v>10</v>
      </c>
      <c r="AX102" s="207">
        <v>0</v>
      </c>
      <c r="AY102" s="207">
        <v>0</v>
      </c>
      <c r="AZ102" s="207">
        <v>0</v>
      </c>
      <c r="BA102" s="207">
        <v>0</v>
      </c>
      <c r="BB102" s="207">
        <v>0</v>
      </c>
      <c r="BC102" s="207">
        <v>0</v>
      </c>
      <c r="BD102" s="209">
        <v>12392.04</v>
      </c>
      <c r="BE102" s="178">
        <f t="shared" si="333"/>
        <v>4973.0200000000004</v>
      </c>
      <c r="BF102" s="208">
        <v>1088</v>
      </c>
      <c r="BG102" s="181" t="s">
        <v>276</v>
      </c>
      <c r="BH102" s="64">
        <f t="shared" si="330"/>
        <v>17365.060000000001</v>
      </c>
      <c r="BI102" s="205">
        <v>376.44</v>
      </c>
      <c r="BJ102" s="205">
        <v>223.87</v>
      </c>
      <c r="BK102" s="205">
        <v>624.30999999999995</v>
      </c>
      <c r="BL102" s="205">
        <v>0.42</v>
      </c>
      <c r="BM102" s="205">
        <v>0</v>
      </c>
      <c r="BN102" s="205">
        <v>0</v>
      </c>
      <c r="BO102" s="205">
        <v>0</v>
      </c>
      <c r="BP102" s="205">
        <v>0</v>
      </c>
      <c r="BQ102" s="205">
        <v>0</v>
      </c>
      <c r="BR102" s="205">
        <v>0</v>
      </c>
      <c r="BS102" s="64">
        <f t="shared" si="331"/>
        <v>1225.04</v>
      </c>
      <c r="BT102" s="65"/>
      <c r="BU102" s="65"/>
      <c r="BV102" s="65">
        <f t="shared" si="255"/>
        <v>135.91236585137514</v>
      </c>
      <c r="BW102" s="65">
        <f t="shared" si="256"/>
        <v>112.46963120880136</v>
      </c>
      <c r="BX102" s="65"/>
      <c r="BY102" s="65"/>
      <c r="BZ102" s="65"/>
      <c r="CA102" s="65">
        <v>5</v>
      </c>
      <c r="CB102" s="65">
        <f t="shared" si="344"/>
        <v>391.015625</v>
      </c>
      <c r="CC102" s="65"/>
      <c r="CD102" s="64">
        <f t="shared" si="226"/>
        <v>644.39762206017645</v>
      </c>
      <c r="CE102" s="66">
        <f t="shared" si="257"/>
        <v>665.21208333333334</v>
      </c>
      <c r="CF102" s="66"/>
      <c r="CG102" s="66">
        <f t="shared" si="258"/>
        <v>199.563625</v>
      </c>
      <c r="CH102" s="67">
        <f t="shared" si="324"/>
        <v>864.77570833333334</v>
      </c>
      <c r="CI102" s="67">
        <f t="shared" si="227"/>
        <v>1509.1733303935098</v>
      </c>
      <c r="CJ102" s="68">
        <f t="shared" si="228"/>
        <v>-284.13333039350982</v>
      </c>
      <c r="CK102" s="209">
        <v>6564.6</v>
      </c>
      <c r="CL102" s="209">
        <v>4909.05</v>
      </c>
      <c r="CM102" s="209">
        <v>12605.8</v>
      </c>
      <c r="CN102" s="209">
        <v>15</v>
      </c>
      <c r="CO102" s="209">
        <v>0</v>
      </c>
      <c r="CP102" s="209">
        <v>0</v>
      </c>
      <c r="CQ102" s="209">
        <v>0</v>
      </c>
      <c r="CR102" s="209">
        <v>0</v>
      </c>
      <c r="CS102" s="209">
        <v>0</v>
      </c>
      <c r="CT102" s="207">
        <v>0</v>
      </c>
      <c r="CU102" s="209">
        <v>17660.36</v>
      </c>
      <c r="CV102" s="178">
        <f t="shared" si="181"/>
        <v>6434.09</v>
      </c>
      <c r="CW102" s="210">
        <v>1361</v>
      </c>
      <c r="CX102" s="181" t="s">
        <v>276</v>
      </c>
      <c r="CY102" s="64">
        <f t="shared" si="182"/>
        <v>24094.45</v>
      </c>
      <c r="CZ102" s="209">
        <v>546.42999999999995</v>
      </c>
      <c r="DA102" s="209">
        <v>359.09</v>
      </c>
      <c r="DB102" s="209">
        <v>805.22</v>
      </c>
      <c r="DC102" s="209">
        <v>0.63</v>
      </c>
      <c r="DD102" s="209">
        <v>0</v>
      </c>
      <c r="DE102" s="209">
        <v>0</v>
      </c>
      <c r="DF102" s="209">
        <v>0</v>
      </c>
      <c r="DG102" s="209">
        <v>0</v>
      </c>
      <c r="DH102" s="209">
        <v>0</v>
      </c>
      <c r="DI102" s="209">
        <v>0</v>
      </c>
      <c r="DJ102" s="211">
        <f t="shared" si="358"/>
        <v>1711.3700000000001</v>
      </c>
      <c r="DK102" s="65"/>
      <c r="DL102" s="65"/>
      <c r="DM102" s="65">
        <f t="shared" si="259"/>
        <v>191.99279491722353</v>
      </c>
      <c r="DN102" s="65">
        <f t="shared" si="260"/>
        <v>183.02641046420064</v>
      </c>
      <c r="DO102" s="65"/>
      <c r="DP102" s="65"/>
      <c r="DQ102" s="65"/>
      <c r="DR102" s="65">
        <v>5</v>
      </c>
      <c r="DS102" s="65">
        <f t="shared" si="359"/>
        <v>428.469696969697</v>
      </c>
      <c r="DT102" s="65"/>
      <c r="DU102" s="64">
        <f t="shared" si="229"/>
        <v>808.48890235112117</v>
      </c>
      <c r="DV102" s="66">
        <f t="shared" si="307"/>
        <v>596.35070707070713</v>
      </c>
      <c r="DW102" s="66"/>
      <c r="DX102" s="66">
        <f t="shared" si="261"/>
        <v>178.90521212121214</v>
      </c>
      <c r="DY102" s="67">
        <f t="shared" si="230"/>
        <v>775.25591919191925</v>
      </c>
      <c r="DZ102" s="67">
        <f t="shared" si="231"/>
        <v>1583.7448215430404</v>
      </c>
      <c r="EA102" s="68">
        <f t="shared" si="345"/>
        <v>127.6251784569597</v>
      </c>
      <c r="EB102" s="209">
        <v>5884.95</v>
      </c>
      <c r="EC102" s="209">
        <v>4133.34</v>
      </c>
      <c r="ED102" s="209">
        <v>10353.959999999999</v>
      </c>
      <c r="EE102" s="209">
        <v>5</v>
      </c>
      <c r="EF102" s="209">
        <v>0</v>
      </c>
      <c r="EG102" s="209">
        <v>0</v>
      </c>
      <c r="EH102" s="209">
        <v>0</v>
      </c>
      <c r="EI102" s="209">
        <v>0</v>
      </c>
      <c r="EJ102" s="209">
        <v>0</v>
      </c>
      <c r="EK102" s="209">
        <v>0</v>
      </c>
      <c r="EL102" s="209">
        <v>14872.43</v>
      </c>
      <c r="EM102" s="178">
        <f t="shared" si="184"/>
        <v>5504.82</v>
      </c>
      <c r="EN102" s="210">
        <v>1166</v>
      </c>
      <c r="EO102" s="181" t="s">
        <v>276</v>
      </c>
      <c r="EP102" s="212">
        <f t="shared" si="262"/>
        <v>20377.25</v>
      </c>
      <c r="EQ102" s="209">
        <v>489.87</v>
      </c>
      <c r="ER102" s="209">
        <v>302.35000000000002</v>
      </c>
      <c r="ES102" s="209">
        <v>661.35</v>
      </c>
      <c r="ET102" s="209">
        <v>0.21</v>
      </c>
      <c r="EU102" s="209">
        <v>0</v>
      </c>
      <c r="EV102" s="209">
        <v>0</v>
      </c>
      <c r="EW102" s="209">
        <v>0</v>
      </c>
      <c r="EX102" s="209">
        <v>0</v>
      </c>
      <c r="EY102" s="209">
        <v>0</v>
      </c>
      <c r="EZ102" s="209">
        <v>0</v>
      </c>
      <c r="FA102" s="64">
        <f t="shared" si="185"/>
        <v>1453.7800000000002</v>
      </c>
      <c r="FB102" s="65"/>
      <c r="FC102" s="65"/>
      <c r="FD102" s="65">
        <f t="shared" si="263"/>
        <v>166.00682031724133</v>
      </c>
      <c r="FE102" s="65">
        <f t="shared" si="264"/>
        <v>142.99453987665657</v>
      </c>
      <c r="FF102" s="65"/>
      <c r="FG102" s="65"/>
      <c r="FH102" s="65">
        <f t="shared" si="265"/>
        <v>140.93333333333334</v>
      </c>
      <c r="FI102" s="65">
        <v>5</v>
      </c>
      <c r="FJ102" s="65">
        <f t="shared" si="308"/>
        <v>424.68019607843132</v>
      </c>
      <c r="FK102" s="65"/>
      <c r="FL102" s="64">
        <f t="shared" si="232"/>
        <v>879.61488960566248</v>
      </c>
      <c r="FM102" s="66">
        <f t="shared" si="309"/>
        <v>664.41901960784321</v>
      </c>
      <c r="FN102" s="66"/>
      <c r="FO102" s="66">
        <f t="shared" si="266"/>
        <v>199.32570588235296</v>
      </c>
      <c r="FP102" s="67">
        <f t="shared" si="325"/>
        <v>863.74472549019617</v>
      </c>
      <c r="FQ102" s="67">
        <f t="shared" si="346"/>
        <v>1743.3596150958588</v>
      </c>
      <c r="FR102" s="68">
        <f t="shared" si="347"/>
        <v>-289.57961509585857</v>
      </c>
      <c r="FS102" s="209">
        <v>4777.93</v>
      </c>
      <c r="FT102" s="209">
        <v>4496.5200000000004</v>
      </c>
      <c r="FU102" s="209">
        <v>10117.450000000001</v>
      </c>
      <c r="FV102" s="209">
        <v>100</v>
      </c>
      <c r="FW102" s="209">
        <v>0</v>
      </c>
      <c r="FX102" s="209">
        <v>0</v>
      </c>
      <c r="FY102" s="209">
        <v>0</v>
      </c>
      <c r="FZ102" s="209">
        <v>0</v>
      </c>
      <c r="GA102" s="209">
        <v>0</v>
      </c>
      <c r="GB102" s="209">
        <v>0</v>
      </c>
      <c r="GC102" s="209">
        <v>14178.3</v>
      </c>
      <c r="GD102" s="178">
        <f t="shared" si="189"/>
        <v>5313.6000000000022</v>
      </c>
      <c r="GE102" s="210">
        <v>1094</v>
      </c>
      <c r="GF102" s="181" t="s">
        <v>276</v>
      </c>
      <c r="GG102" s="64">
        <f t="shared" si="190"/>
        <v>19491.900000000001</v>
      </c>
      <c r="GH102" s="209">
        <v>397.71</v>
      </c>
      <c r="GI102" s="209">
        <v>328.91</v>
      </c>
      <c r="GJ102" s="209">
        <v>646.25</v>
      </c>
      <c r="GK102" s="209">
        <v>4.21</v>
      </c>
      <c r="GL102" s="209">
        <v>0</v>
      </c>
      <c r="GM102" s="209">
        <v>0</v>
      </c>
      <c r="GN102" s="209">
        <v>0</v>
      </c>
      <c r="GO102" s="209">
        <v>0</v>
      </c>
      <c r="GP102" s="209">
        <v>0</v>
      </c>
      <c r="GQ102" s="209">
        <v>0</v>
      </c>
      <c r="GR102" s="211">
        <f t="shared" si="267"/>
        <v>1377.08</v>
      </c>
      <c r="GS102" s="65"/>
      <c r="GT102" s="65"/>
      <c r="GU102" s="65">
        <f t="shared" si="268"/>
        <v>157.11321034835331</v>
      </c>
      <c r="GV102" s="65">
        <f t="shared" si="269"/>
        <v>156.60298282187296</v>
      </c>
      <c r="GW102" s="65"/>
      <c r="GX102" s="65"/>
      <c r="GY102" s="65">
        <f t="shared" si="270"/>
        <v>184.90588235294118</v>
      </c>
      <c r="GZ102" s="65">
        <v>5</v>
      </c>
      <c r="HA102" s="65">
        <f t="shared" si="310"/>
        <v>358.47794117647061</v>
      </c>
      <c r="HB102" s="65"/>
      <c r="HC102" s="64">
        <f t="shared" si="348"/>
        <v>862.10001669963799</v>
      </c>
      <c r="HD102" s="66">
        <f t="shared" si="311"/>
        <v>866.92019607843133</v>
      </c>
      <c r="HE102" s="66"/>
      <c r="HF102" s="66">
        <f t="shared" si="271"/>
        <v>260.07605882352937</v>
      </c>
      <c r="HG102" s="67">
        <f t="shared" si="233"/>
        <v>1126.9962549019606</v>
      </c>
      <c r="HH102" s="67">
        <f t="shared" si="234"/>
        <v>1989.0962716015986</v>
      </c>
      <c r="HI102" s="68">
        <f t="shared" si="349"/>
        <v>-612.01627160159865</v>
      </c>
      <c r="HJ102" s="205">
        <v>5404.25</v>
      </c>
      <c r="HK102" s="205">
        <v>3631.5</v>
      </c>
      <c r="HL102" s="205">
        <v>8288.6299999999992</v>
      </c>
      <c r="HM102" s="205">
        <v>10</v>
      </c>
      <c r="HN102" s="205">
        <v>0</v>
      </c>
      <c r="HO102" s="205">
        <v>0</v>
      </c>
      <c r="HP102" s="205">
        <v>0</v>
      </c>
      <c r="HQ102" s="205">
        <v>0</v>
      </c>
      <c r="HR102" s="205">
        <v>0</v>
      </c>
      <c r="HS102" s="205">
        <v>45.7</v>
      </c>
      <c r="HT102" s="205">
        <v>14429.19</v>
      </c>
      <c r="HU102" s="178">
        <f t="shared" si="193"/>
        <v>2950.8899999999976</v>
      </c>
      <c r="HV102" s="206">
        <v>874</v>
      </c>
      <c r="HW102" s="181" t="s">
        <v>276</v>
      </c>
      <c r="HX102" s="64">
        <f t="shared" si="194"/>
        <v>17380.079999999998</v>
      </c>
      <c r="HY102" s="205">
        <v>449.85</v>
      </c>
      <c r="HZ102" s="205">
        <v>265.64</v>
      </c>
      <c r="IA102" s="205">
        <v>529.53</v>
      </c>
      <c r="IB102" s="205">
        <v>0.42</v>
      </c>
      <c r="IC102" s="205">
        <v>0</v>
      </c>
      <c r="ID102" s="205">
        <v>0</v>
      </c>
      <c r="IE102" s="205">
        <v>0</v>
      </c>
      <c r="IF102" s="205">
        <v>0</v>
      </c>
      <c r="IG102" s="205">
        <v>0</v>
      </c>
      <c r="IH102" s="205">
        <v>2.54</v>
      </c>
      <c r="II102" s="214">
        <v>1245.44</v>
      </c>
      <c r="IJ102" s="65"/>
      <c r="IK102" s="65"/>
      <c r="IL102" s="65">
        <f t="shared" si="272"/>
        <v>159.8387293463781</v>
      </c>
      <c r="IM102" s="65">
        <f t="shared" si="273"/>
        <v>89.434744680889708</v>
      </c>
      <c r="IN102" s="65"/>
      <c r="IO102" s="65"/>
      <c r="IP102" s="65">
        <f t="shared" si="274"/>
        <v>232.05714285714285</v>
      </c>
      <c r="IQ102" s="65">
        <v>5</v>
      </c>
      <c r="IR102" s="65">
        <f t="shared" si="312"/>
        <v>445.62857142857143</v>
      </c>
      <c r="IS102" s="65"/>
      <c r="IT102" s="64">
        <f t="shared" si="350"/>
        <v>931.95918831298218</v>
      </c>
      <c r="IU102" s="66">
        <f t="shared" si="313"/>
        <v>538.79476190476191</v>
      </c>
      <c r="IV102" s="66"/>
      <c r="IW102" s="66">
        <f t="shared" si="275"/>
        <v>161.63842857142856</v>
      </c>
      <c r="IX102" s="67">
        <f t="shared" si="351"/>
        <v>700.43319047619048</v>
      </c>
      <c r="IY102" s="67">
        <f t="shared" si="235"/>
        <v>1632.3923787891727</v>
      </c>
      <c r="IZ102" s="68">
        <f t="shared" si="352"/>
        <v>-386.9523787891726</v>
      </c>
      <c r="JA102" s="209">
        <v>8228.59</v>
      </c>
      <c r="JB102" s="209">
        <v>4497.7700000000004</v>
      </c>
      <c r="JC102" s="209">
        <v>12641.23</v>
      </c>
      <c r="JD102" s="209">
        <v>10</v>
      </c>
      <c r="JE102" s="209">
        <v>0</v>
      </c>
      <c r="JF102" s="209">
        <v>0</v>
      </c>
      <c r="JG102" s="209">
        <v>0</v>
      </c>
      <c r="JH102" s="209">
        <v>0</v>
      </c>
      <c r="JI102" s="209">
        <v>0</v>
      </c>
      <c r="JJ102" s="209">
        <v>0</v>
      </c>
      <c r="JK102" s="209">
        <v>21798.89</v>
      </c>
      <c r="JL102" s="178">
        <f t="shared" si="198"/>
        <v>3578.7000000000007</v>
      </c>
      <c r="JM102" s="210">
        <v>1180</v>
      </c>
      <c r="JN102" s="181" t="s">
        <v>276</v>
      </c>
      <c r="JO102" s="64">
        <f t="shared" si="199"/>
        <v>25377.59</v>
      </c>
      <c r="JP102" s="209">
        <v>684.95</v>
      </c>
      <c r="JQ102" s="209">
        <v>329</v>
      </c>
      <c r="JR102" s="209">
        <v>806.96</v>
      </c>
      <c r="JS102" s="209">
        <v>0.42</v>
      </c>
      <c r="JT102" s="209">
        <v>0</v>
      </c>
      <c r="JU102" s="209">
        <v>0</v>
      </c>
      <c r="JV102" s="209">
        <v>0</v>
      </c>
      <c r="JW102" s="209">
        <v>0</v>
      </c>
      <c r="JX102" s="209">
        <v>0</v>
      </c>
      <c r="JY102" s="209">
        <v>0</v>
      </c>
      <c r="JZ102" s="211">
        <v>1821.33</v>
      </c>
      <c r="KA102" s="65"/>
      <c r="KB102" s="65"/>
      <c r="KC102" s="65">
        <f t="shared" si="276"/>
        <v>439.69860269651207</v>
      </c>
      <c r="KD102" s="65">
        <f t="shared" si="277"/>
        <v>120.50044366671499</v>
      </c>
      <c r="KE102" s="65"/>
      <c r="KF102" s="65"/>
      <c r="KG102" s="65"/>
      <c r="KH102" s="65">
        <v>5</v>
      </c>
      <c r="KI102" s="65">
        <f t="shared" si="314"/>
        <v>543.39953271028037</v>
      </c>
      <c r="KJ102" s="65"/>
      <c r="KK102" s="64">
        <f t="shared" si="353"/>
        <v>1108.5985790735074</v>
      </c>
      <c r="KL102" s="66">
        <f t="shared" si="315"/>
        <v>497.32093457943921</v>
      </c>
      <c r="KM102" s="66"/>
      <c r="KN102" s="66">
        <f t="shared" si="278"/>
        <v>149.19628037383177</v>
      </c>
      <c r="KO102" s="67">
        <f t="shared" si="236"/>
        <v>646.51721495327092</v>
      </c>
      <c r="KP102" s="67">
        <f t="shared" si="237"/>
        <v>1755.1157940267783</v>
      </c>
      <c r="KQ102" s="68">
        <f t="shared" si="354"/>
        <v>66.214205973221624</v>
      </c>
      <c r="KR102" s="209">
        <v>9873.01</v>
      </c>
      <c r="KS102" s="209">
        <v>4962.47</v>
      </c>
      <c r="KT102" s="209">
        <v>12128.33</v>
      </c>
      <c r="KU102" s="209">
        <v>0</v>
      </c>
      <c r="KV102" s="209">
        <v>0</v>
      </c>
      <c r="KW102" s="209">
        <v>0</v>
      </c>
      <c r="KX102" s="209">
        <v>0</v>
      </c>
      <c r="KY102" s="209">
        <v>0</v>
      </c>
      <c r="KZ102" s="209">
        <v>0</v>
      </c>
      <c r="LA102" s="209">
        <v>91.62</v>
      </c>
      <c r="LB102" s="209">
        <v>22457.88</v>
      </c>
      <c r="LC102" s="178">
        <f t="shared" si="202"/>
        <v>4597.5499999999956</v>
      </c>
      <c r="LD102" s="210">
        <v>1229</v>
      </c>
      <c r="LE102" s="181" t="s">
        <v>276</v>
      </c>
      <c r="LF102" s="64">
        <f t="shared" si="203"/>
        <v>27055.429999999997</v>
      </c>
      <c r="LG102" s="209">
        <v>821.84</v>
      </c>
      <c r="LH102" s="209">
        <v>362.99</v>
      </c>
      <c r="LI102" s="209">
        <v>774.71</v>
      </c>
      <c r="LJ102" s="209">
        <v>0</v>
      </c>
      <c r="LK102" s="209">
        <v>0</v>
      </c>
      <c r="LL102" s="209">
        <v>0</v>
      </c>
      <c r="LM102" s="209">
        <v>0</v>
      </c>
      <c r="LN102" s="209">
        <v>0</v>
      </c>
      <c r="LO102" s="209">
        <v>0</v>
      </c>
      <c r="LP102" s="209">
        <v>5.09</v>
      </c>
      <c r="LQ102" s="211">
        <f t="shared" si="279"/>
        <v>1964.6299999999999</v>
      </c>
      <c r="LR102" s="227">
        <v>1342.41</v>
      </c>
      <c r="LS102" s="240">
        <v>172.8</v>
      </c>
      <c r="LT102" s="65">
        <f t="shared" si="280"/>
        <v>228.96095883474183</v>
      </c>
      <c r="LU102" s="65">
        <f t="shared" si="281"/>
        <v>136.87890887575224</v>
      </c>
      <c r="LV102" s="65"/>
      <c r="LW102" s="65"/>
      <c r="LX102" s="65"/>
      <c r="LY102" s="65">
        <v>5</v>
      </c>
      <c r="LZ102" s="65">
        <f t="shared" si="316"/>
        <v>508.03738317757012</v>
      </c>
      <c r="MA102" s="65"/>
      <c r="MB102" s="64">
        <f t="shared" si="238"/>
        <v>2394.0872508880643</v>
      </c>
      <c r="MC102" s="66">
        <f t="shared" si="317"/>
        <v>593.54906542056074</v>
      </c>
      <c r="MD102" s="66"/>
      <c r="ME102" s="66">
        <f t="shared" si="282"/>
        <v>178.06471962616823</v>
      </c>
      <c r="MF102" s="67">
        <f t="shared" si="239"/>
        <v>771.61378504672894</v>
      </c>
      <c r="MG102" s="67">
        <f t="shared" si="240"/>
        <v>3165.7010359347933</v>
      </c>
      <c r="MH102" s="68">
        <f t="shared" si="241"/>
        <v>-1201.0710359347934</v>
      </c>
      <c r="MI102" s="209">
        <v>10437.969999999999</v>
      </c>
      <c r="MJ102" s="209">
        <v>5109.05</v>
      </c>
      <c r="MK102" s="209">
        <v>13036.61</v>
      </c>
      <c r="ML102" s="209">
        <v>65</v>
      </c>
      <c r="MM102" s="209">
        <v>0</v>
      </c>
      <c r="MN102" s="209">
        <v>0</v>
      </c>
      <c r="MO102" s="209">
        <v>0</v>
      </c>
      <c r="MP102" s="209">
        <v>0</v>
      </c>
      <c r="MQ102" s="209">
        <v>0</v>
      </c>
      <c r="MR102" s="209">
        <v>14.5</v>
      </c>
      <c r="MS102" s="209">
        <v>23951.26</v>
      </c>
      <c r="MT102" s="178">
        <f t="shared" si="360"/>
        <v>4711.8700000000026</v>
      </c>
      <c r="MU102" s="210">
        <v>1324</v>
      </c>
      <c r="MV102" s="181" t="s">
        <v>276</v>
      </c>
      <c r="MW102" s="64">
        <f t="shared" si="204"/>
        <v>28663.13</v>
      </c>
      <c r="MX102" s="209">
        <v>868.87</v>
      </c>
      <c r="MY102" s="209">
        <v>373.72</v>
      </c>
      <c r="MZ102" s="209">
        <v>832.72</v>
      </c>
      <c r="NA102" s="209">
        <v>2.73</v>
      </c>
      <c r="NB102" s="209">
        <v>0</v>
      </c>
      <c r="NC102" s="209">
        <v>0</v>
      </c>
      <c r="ND102" s="209">
        <v>0</v>
      </c>
      <c r="NE102" s="209">
        <v>0</v>
      </c>
      <c r="NF102" s="209">
        <v>0</v>
      </c>
      <c r="NG102" s="209">
        <v>0.81</v>
      </c>
      <c r="NH102" s="211">
        <f t="shared" si="283"/>
        <v>2078.8500000000004</v>
      </c>
      <c r="NI102" s="65"/>
      <c r="NJ102" s="65"/>
      <c r="NK102" s="65">
        <f t="shared" si="284"/>
        <v>0</v>
      </c>
      <c r="NL102" s="65">
        <f t="shared" si="285"/>
        <v>113.80606511348388</v>
      </c>
      <c r="NM102" s="65"/>
      <c r="NN102" s="65"/>
      <c r="NO102" s="65"/>
      <c r="NP102" s="65">
        <v>5</v>
      </c>
      <c r="NQ102" s="65">
        <f t="shared" si="318"/>
        <v>469.67889908256882</v>
      </c>
      <c r="NR102" s="65"/>
      <c r="NS102" s="64">
        <f t="shared" si="355"/>
        <v>588.48496419605272</v>
      </c>
      <c r="NT102" s="66">
        <f t="shared" si="286"/>
        <v>723.04816513761466</v>
      </c>
      <c r="NU102" s="66"/>
      <c r="NV102" s="66">
        <f t="shared" si="287"/>
        <v>216.9144495412844</v>
      </c>
      <c r="NW102" s="67">
        <f t="shared" si="242"/>
        <v>939.96261467889906</v>
      </c>
      <c r="NX102" s="67">
        <f t="shared" si="243"/>
        <v>1528.4475788749519</v>
      </c>
      <c r="NY102" s="68">
        <f t="shared" si="356"/>
        <v>550.40242112504848</v>
      </c>
      <c r="NZ102" s="209">
        <v>9064.09</v>
      </c>
      <c r="OA102" s="209">
        <v>7386.68</v>
      </c>
      <c r="OB102" s="209">
        <v>15634.72</v>
      </c>
      <c r="OC102" s="209">
        <v>40</v>
      </c>
      <c r="OD102" s="209">
        <v>0</v>
      </c>
      <c r="OE102" s="209">
        <v>0</v>
      </c>
      <c r="OF102" s="209">
        <v>0</v>
      </c>
      <c r="OG102" s="209">
        <v>0</v>
      </c>
      <c r="OH102" s="209">
        <v>0</v>
      </c>
      <c r="OI102" s="209">
        <v>0</v>
      </c>
      <c r="OJ102" s="209">
        <v>27710.98</v>
      </c>
      <c r="OK102" s="178">
        <f t="shared" si="288"/>
        <v>4414.5099999999984</v>
      </c>
      <c r="OL102" s="210">
        <v>1510</v>
      </c>
      <c r="OM102" s="181" t="s">
        <v>276</v>
      </c>
      <c r="ON102" s="64">
        <f t="shared" si="207"/>
        <v>32125.489999999998</v>
      </c>
      <c r="OO102" s="209">
        <v>754.5</v>
      </c>
      <c r="OP102" s="209">
        <v>540.32000000000005</v>
      </c>
      <c r="OQ102" s="209">
        <v>998.85</v>
      </c>
      <c r="OR102" s="209">
        <v>1.68</v>
      </c>
      <c r="OS102" s="209">
        <v>0</v>
      </c>
      <c r="OT102" s="209">
        <v>0</v>
      </c>
      <c r="OU102" s="209">
        <v>0</v>
      </c>
      <c r="OV102" s="209">
        <v>0</v>
      </c>
      <c r="OW102" s="209">
        <v>0</v>
      </c>
      <c r="OX102" s="209">
        <v>0</v>
      </c>
      <c r="OY102" s="211">
        <v>2295.35</v>
      </c>
      <c r="OZ102" s="65"/>
      <c r="PA102" s="65"/>
      <c r="PB102" s="65">
        <f t="shared" si="289"/>
        <v>599.20174786339328</v>
      </c>
      <c r="PC102" s="65">
        <f t="shared" si="290"/>
        <v>129.43786353629295</v>
      </c>
      <c r="PD102" s="65"/>
      <c r="PE102" s="65"/>
      <c r="PF102" s="65">
        <f t="shared" si="291"/>
        <v>32.880000000000003</v>
      </c>
      <c r="PG102" s="65">
        <v>5</v>
      </c>
      <c r="PH102" s="65">
        <f t="shared" si="319"/>
        <v>495.2049090909091</v>
      </c>
      <c r="PI102" s="65"/>
      <c r="PJ102" s="64">
        <f t="shared" si="244"/>
        <v>1261.7245204905953</v>
      </c>
      <c r="PK102" s="66">
        <f t="shared" si="320"/>
        <v>643.25572727272731</v>
      </c>
      <c r="PL102" s="66"/>
      <c r="PM102" s="66">
        <f t="shared" si="292"/>
        <v>192.9767181818182</v>
      </c>
      <c r="PN102" s="67">
        <f t="shared" si="245"/>
        <v>836.23244545454554</v>
      </c>
      <c r="PO102" s="67">
        <f t="shared" si="246"/>
        <v>2097.9569659451408</v>
      </c>
      <c r="PP102" s="68">
        <f t="shared" si="247"/>
        <v>197.39303405485907</v>
      </c>
      <c r="PQ102" s="209">
        <v>8196.32</v>
      </c>
      <c r="PR102" s="209">
        <v>4994.5</v>
      </c>
      <c r="PS102" s="209">
        <v>12772.81</v>
      </c>
      <c r="PT102" s="209">
        <v>80</v>
      </c>
      <c r="PU102" s="209">
        <v>0</v>
      </c>
      <c r="PV102" s="209">
        <v>0</v>
      </c>
      <c r="PW102" s="209">
        <v>0</v>
      </c>
      <c r="PX102" s="209">
        <v>0</v>
      </c>
      <c r="PY102" s="209">
        <v>0</v>
      </c>
      <c r="PZ102" s="209">
        <v>0</v>
      </c>
      <c r="QA102" s="209">
        <v>20829.72</v>
      </c>
      <c r="QB102" s="178">
        <f t="shared" si="208"/>
        <v>5213.9099999999962</v>
      </c>
      <c r="QC102" s="210">
        <v>1281</v>
      </c>
      <c r="QD102" s="181" t="s">
        <v>276</v>
      </c>
      <c r="QE102" s="64">
        <f t="shared" si="209"/>
        <v>26043.629999999997</v>
      </c>
      <c r="QF102" s="209">
        <v>682.26</v>
      </c>
      <c r="QG102" s="209">
        <v>365.34</v>
      </c>
      <c r="QH102" s="209">
        <v>815.94</v>
      </c>
      <c r="QI102" s="209">
        <v>3.36</v>
      </c>
      <c r="QJ102" s="209">
        <v>0</v>
      </c>
      <c r="QK102" s="209">
        <v>0</v>
      </c>
      <c r="QL102" s="209">
        <v>0</v>
      </c>
      <c r="QM102" s="209">
        <v>0</v>
      </c>
      <c r="QN102" s="209">
        <v>0</v>
      </c>
      <c r="QO102" s="209">
        <v>0</v>
      </c>
      <c r="QP102" s="211">
        <f t="shared" si="293"/>
        <v>1866.8999999999999</v>
      </c>
      <c r="QQ102" s="65"/>
      <c r="QR102" s="65"/>
      <c r="QS102" s="65">
        <f t="shared" si="294"/>
        <v>244.8534818958131</v>
      </c>
      <c r="QT102" s="65">
        <f t="shared" si="295"/>
        <v>95.140535511516319</v>
      </c>
      <c r="QU102" s="65"/>
      <c r="QV102" s="65"/>
      <c r="QW102" s="65">
        <f t="shared" si="296"/>
        <v>18.861818181818183</v>
      </c>
      <c r="QX102" s="65">
        <v>5</v>
      </c>
      <c r="QY102" s="65">
        <f t="shared" si="321"/>
        <v>428.14772727272725</v>
      </c>
      <c r="QZ102" s="65"/>
      <c r="RA102" s="64">
        <f t="shared" si="357"/>
        <v>792.0035628618748</v>
      </c>
      <c r="RB102" s="66">
        <f t="shared" si="297"/>
        <v>619.2640909090909</v>
      </c>
      <c r="RC102" s="66"/>
      <c r="RD102" s="66">
        <f t="shared" si="298"/>
        <v>185.77922727272727</v>
      </c>
      <c r="RE102" s="67">
        <f t="shared" si="248"/>
        <v>805.04331818181822</v>
      </c>
      <c r="RF102" s="67">
        <f t="shared" si="249"/>
        <v>1597.046881043693</v>
      </c>
      <c r="RG102" s="68">
        <f t="shared" si="250"/>
        <v>269.85311895630684</v>
      </c>
      <c r="RH102" s="205">
        <v>9354.5400000000009</v>
      </c>
      <c r="RI102" s="205">
        <v>6520.99</v>
      </c>
      <c r="RJ102" s="205">
        <v>13697.88</v>
      </c>
      <c r="RK102" s="205">
        <v>135</v>
      </c>
      <c r="RL102" s="205">
        <v>0</v>
      </c>
      <c r="RM102" s="205">
        <v>0</v>
      </c>
      <c r="RN102" s="205">
        <v>0</v>
      </c>
      <c r="RO102" s="205">
        <v>0</v>
      </c>
      <c r="RP102" s="205">
        <v>0</v>
      </c>
      <c r="RQ102" s="205">
        <v>71.400000000000006</v>
      </c>
      <c r="RR102" s="205">
        <v>23288.51</v>
      </c>
      <c r="RS102" s="178">
        <f t="shared" si="211"/>
        <v>6491.3000000000029</v>
      </c>
      <c r="RT102" s="206">
        <v>1397</v>
      </c>
      <c r="RU102" s="181" t="s">
        <v>276</v>
      </c>
      <c r="RV102" s="64">
        <f t="shared" si="212"/>
        <v>29779.81</v>
      </c>
      <c r="RW102" s="209">
        <v>778.68</v>
      </c>
      <c r="RX102" s="209">
        <v>477</v>
      </c>
      <c r="RY102" s="209">
        <v>875.1</v>
      </c>
      <c r="RZ102" s="209">
        <v>5.68</v>
      </c>
      <c r="SA102" s="209">
        <v>0</v>
      </c>
      <c r="SB102" s="209">
        <v>0</v>
      </c>
      <c r="SC102" s="209">
        <v>0</v>
      </c>
      <c r="SD102" s="209">
        <v>0</v>
      </c>
      <c r="SE102" s="209">
        <v>0</v>
      </c>
      <c r="SF102" s="209">
        <v>3.97</v>
      </c>
      <c r="SG102" s="211">
        <v>2136.46</v>
      </c>
      <c r="SH102" s="65"/>
      <c r="SI102" s="65"/>
      <c r="SJ102" s="65">
        <f t="shared" si="299"/>
        <v>228.85399974358282</v>
      </c>
      <c r="SK102" s="65">
        <f t="shared" si="300"/>
        <v>139.92172485622962</v>
      </c>
      <c r="SL102" s="65"/>
      <c r="SM102" s="65"/>
      <c r="SN102" s="65">
        <f t="shared" si="301"/>
        <v>495.92920353982299</v>
      </c>
      <c r="SO102" s="65">
        <v>5</v>
      </c>
      <c r="SP102" s="65">
        <f t="shared" si="322"/>
        <v>428.52876106194691</v>
      </c>
      <c r="SQ102" s="65"/>
      <c r="SR102" s="64">
        <f t="shared" si="326"/>
        <v>1298.2336892015824</v>
      </c>
      <c r="SS102" s="66">
        <f t="shared" si="323"/>
        <v>596.28469026548669</v>
      </c>
      <c r="ST102" s="66"/>
      <c r="SU102" s="66">
        <f t="shared" si="302"/>
        <v>178.885407079646</v>
      </c>
      <c r="SV102" s="67">
        <f t="shared" si="327"/>
        <v>775.17009734513272</v>
      </c>
      <c r="SW102" s="67">
        <f t="shared" si="251"/>
        <v>2073.4037865467153</v>
      </c>
      <c r="SX102" s="68">
        <f t="shared" si="252"/>
        <v>63.056213453284727</v>
      </c>
      <c r="SY102" s="64">
        <f t="shared" si="303"/>
        <v>290628.22000000003</v>
      </c>
      <c r="SZ102" s="211">
        <f t="shared" si="304"/>
        <v>20802.59</v>
      </c>
      <c r="TA102" s="67">
        <f t="shared" si="305"/>
        <v>22267.420973192577</v>
      </c>
      <c r="TB102" s="68">
        <f t="shared" si="306"/>
        <v>-1464.8309731925765</v>
      </c>
      <c r="TC102" s="264"/>
      <c r="TD102" s="265"/>
      <c r="TE102" s="265"/>
    </row>
    <row r="103" spans="1:526">
      <c r="A103" s="173" t="s">
        <v>246</v>
      </c>
      <c r="B103" s="175" t="s">
        <v>247</v>
      </c>
      <c r="C103" s="181" t="s">
        <v>276</v>
      </c>
      <c r="D103" s="176">
        <v>0</v>
      </c>
      <c r="E103" s="176">
        <v>3307.26</v>
      </c>
      <c r="F103" s="176">
        <v>0</v>
      </c>
      <c r="G103" s="176">
        <v>0</v>
      </c>
      <c r="H103" s="176">
        <v>0</v>
      </c>
      <c r="I103" s="176">
        <v>0</v>
      </c>
      <c r="J103" s="176">
        <v>0</v>
      </c>
      <c r="K103" s="176">
        <v>0</v>
      </c>
      <c r="L103" s="176">
        <v>0</v>
      </c>
      <c r="M103" s="176">
        <v>0</v>
      </c>
      <c r="N103" s="180">
        <v>3307.26</v>
      </c>
      <c r="O103" s="178">
        <f t="shared" si="332"/>
        <v>0</v>
      </c>
      <c r="P103" s="181">
        <v>187</v>
      </c>
      <c r="Q103" s="64">
        <f t="shared" si="328"/>
        <v>3307.26</v>
      </c>
      <c r="R103" s="178">
        <v>0</v>
      </c>
      <c r="S103" s="178">
        <v>3850</v>
      </c>
      <c r="T103" s="178">
        <v>0</v>
      </c>
      <c r="U103" s="178">
        <v>0</v>
      </c>
      <c r="V103" s="178">
        <v>0</v>
      </c>
      <c r="W103" s="178">
        <v>0</v>
      </c>
      <c r="X103" s="178">
        <v>0</v>
      </c>
      <c r="Y103" s="178">
        <v>0</v>
      </c>
      <c r="Z103" s="178">
        <v>0</v>
      </c>
      <c r="AA103" s="178">
        <v>0</v>
      </c>
      <c r="AB103" s="64">
        <f t="shared" si="329"/>
        <v>3850</v>
      </c>
      <c r="AC103" s="65"/>
      <c r="AD103" s="65"/>
      <c r="AE103" s="65">
        <f t="shared" si="253"/>
        <v>35.959169699021871</v>
      </c>
      <c r="AF103" s="65">
        <f t="shared" si="361"/>
        <v>0</v>
      </c>
      <c r="AG103" s="65"/>
      <c r="AH103" s="65"/>
      <c r="AI103" s="65"/>
      <c r="AJ103" s="65">
        <v>5</v>
      </c>
      <c r="AK103" s="65">
        <f t="shared" si="342"/>
        <v>411.38684210526316</v>
      </c>
      <c r="AL103" s="65"/>
      <c r="AM103" s="64">
        <f t="shared" si="222"/>
        <v>452.34601180428501</v>
      </c>
      <c r="AN103" s="66">
        <f t="shared" si="343"/>
        <v>645.10084210526315</v>
      </c>
      <c r="AO103" s="66"/>
      <c r="AP103" s="66">
        <f t="shared" si="254"/>
        <v>193.53025263157895</v>
      </c>
      <c r="AQ103" s="67">
        <f t="shared" si="223"/>
        <v>838.6310947368421</v>
      </c>
      <c r="AR103" s="67">
        <f t="shared" si="224"/>
        <v>1290.9771065411271</v>
      </c>
      <c r="AS103" s="68">
        <f t="shared" si="225"/>
        <v>2559.0228934588731</v>
      </c>
      <c r="AT103" s="205">
        <v>0</v>
      </c>
      <c r="AU103" s="205">
        <v>4755.16</v>
      </c>
      <c r="AV103" s="205">
        <v>0</v>
      </c>
      <c r="AW103" s="205">
        <v>0</v>
      </c>
      <c r="AX103" s="207">
        <v>0</v>
      </c>
      <c r="AY103" s="207">
        <v>0</v>
      </c>
      <c r="AZ103" s="207">
        <v>0</v>
      </c>
      <c r="BA103" s="207">
        <v>0</v>
      </c>
      <c r="BB103" s="207">
        <v>0</v>
      </c>
      <c r="BC103" s="207">
        <v>0</v>
      </c>
      <c r="BD103" s="209">
        <v>4755.16</v>
      </c>
      <c r="BE103" s="178">
        <f t="shared" si="333"/>
        <v>0</v>
      </c>
      <c r="BF103" s="208">
        <v>219</v>
      </c>
      <c r="BG103" s="181" t="s">
        <v>276</v>
      </c>
      <c r="BH103" s="64">
        <f t="shared" si="330"/>
        <v>4755.16</v>
      </c>
      <c r="BI103" s="205">
        <v>0</v>
      </c>
      <c r="BJ103" s="205">
        <v>3850</v>
      </c>
      <c r="BK103" s="205">
        <v>0</v>
      </c>
      <c r="BL103" s="205">
        <v>0</v>
      </c>
      <c r="BM103" s="205">
        <v>0</v>
      </c>
      <c r="BN103" s="205">
        <v>0</v>
      </c>
      <c r="BO103" s="205">
        <v>0</v>
      </c>
      <c r="BP103" s="205">
        <v>0</v>
      </c>
      <c r="BQ103" s="205">
        <v>0</v>
      </c>
      <c r="BR103" s="205">
        <v>0</v>
      </c>
      <c r="BS103" s="64">
        <f t="shared" si="331"/>
        <v>3850</v>
      </c>
      <c r="BT103" s="65"/>
      <c r="BU103" s="65"/>
      <c r="BV103" s="65">
        <f t="shared" si="255"/>
        <v>52.153240757924031</v>
      </c>
      <c r="BW103" s="65">
        <f t="shared" si="256"/>
        <v>0</v>
      </c>
      <c r="BX103" s="65"/>
      <c r="BY103" s="65"/>
      <c r="BZ103" s="65"/>
      <c r="CA103" s="65">
        <v>5</v>
      </c>
      <c r="CB103" s="65">
        <f t="shared" si="344"/>
        <v>391.015625</v>
      </c>
      <c r="CC103" s="65"/>
      <c r="CD103" s="64">
        <f t="shared" si="226"/>
        <v>448.16886575792404</v>
      </c>
      <c r="CE103" s="66">
        <f t="shared" si="257"/>
        <v>665.21208333333334</v>
      </c>
      <c r="CF103" s="66"/>
      <c r="CG103" s="66">
        <f t="shared" si="258"/>
        <v>199.563625</v>
      </c>
      <c r="CH103" s="67">
        <f t="shared" si="324"/>
        <v>864.77570833333334</v>
      </c>
      <c r="CI103" s="67">
        <f t="shared" si="227"/>
        <v>1312.9445740912574</v>
      </c>
      <c r="CJ103" s="68">
        <f t="shared" si="228"/>
        <v>2537.0554259087426</v>
      </c>
      <c r="CK103" s="209">
        <v>0</v>
      </c>
      <c r="CL103" s="209">
        <v>5126.3999999999996</v>
      </c>
      <c r="CM103" s="209">
        <v>0</v>
      </c>
      <c r="CN103" s="209">
        <v>0</v>
      </c>
      <c r="CO103" s="209">
        <v>0</v>
      </c>
      <c r="CP103" s="209">
        <v>0</v>
      </c>
      <c r="CQ103" s="209">
        <v>0</v>
      </c>
      <c r="CR103" s="209">
        <v>0</v>
      </c>
      <c r="CS103" s="209">
        <v>0</v>
      </c>
      <c r="CT103" s="207">
        <v>0</v>
      </c>
      <c r="CU103" s="209">
        <v>5126.3999999999996</v>
      </c>
      <c r="CV103" s="178">
        <f t="shared" si="181"/>
        <v>0</v>
      </c>
      <c r="CW103" s="210">
        <v>265</v>
      </c>
      <c r="CX103" s="181" t="s">
        <v>276</v>
      </c>
      <c r="CY103" s="64">
        <f t="shared" si="182"/>
        <v>5126.3999999999996</v>
      </c>
      <c r="CZ103" s="209">
        <v>0</v>
      </c>
      <c r="DA103" s="209">
        <v>3850</v>
      </c>
      <c r="DB103" s="209">
        <v>0</v>
      </c>
      <c r="DC103" s="209">
        <v>0</v>
      </c>
      <c r="DD103" s="209">
        <v>0</v>
      </c>
      <c r="DE103" s="209">
        <v>0</v>
      </c>
      <c r="DF103" s="209">
        <v>0</v>
      </c>
      <c r="DG103" s="209">
        <v>0</v>
      </c>
      <c r="DH103" s="209">
        <v>0</v>
      </c>
      <c r="DI103" s="209">
        <v>0</v>
      </c>
      <c r="DJ103" s="211">
        <f t="shared" si="358"/>
        <v>3850</v>
      </c>
      <c r="DK103" s="65"/>
      <c r="DL103" s="65"/>
      <c r="DM103" s="65">
        <f t="shared" si="259"/>
        <v>55.731132539973956</v>
      </c>
      <c r="DN103" s="65">
        <f t="shared" si="260"/>
        <v>0</v>
      </c>
      <c r="DO103" s="65"/>
      <c r="DP103" s="65"/>
      <c r="DQ103" s="65"/>
      <c r="DR103" s="65">
        <v>5</v>
      </c>
      <c r="DS103" s="65">
        <f t="shared" si="359"/>
        <v>428.469696969697</v>
      </c>
      <c r="DT103" s="65"/>
      <c r="DU103" s="64">
        <f t="shared" si="229"/>
        <v>489.20082950967094</v>
      </c>
      <c r="DV103" s="66">
        <f t="shared" si="307"/>
        <v>596.35070707070713</v>
      </c>
      <c r="DW103" s="66"/>
      <c r="DX103" s="66">
        <f t="shared" si="261"/>
        <v>178.90521212121214</v>
      </c>
      <c r="DY103" s="67">
        <f t="shared" si="230"/>
        <v>775.25591919191925</v>
      </c>
      <c r="DZ103" s="67">
        <f t="shared" si="231"/>
        <v>1264.4567487015902</v>
      </c>
      <c r="EA103" s="68">
        <f t="shared" si="345"/>
        <v>2585.5432512984098</v>
      </c>
      <c r="EB103" s="209">
        <v>0</v>
      </c>
      <c r="EC103" s="209">
        <v>4663.1400000000003</v>
      </c>
      <c r="ED103" s="209">
        <v>0</v>
      </c>
      <c r="EE103" s="209">
        <v>0</v>
      </c>
      <c r="EF103" s="209">
        <v>0</v>
      </c>
      <c r="EG103" s="209">
        <v>0</v>
      </c>
      <c r="EH103" s="209">
        <v>0</v>
      </c>
      <c r="EI103" s="209">
        <v>0</v>
      </c>
      <c r="EJ103" s="209">
        <v>0</v>
      </c>
      <c r="EK103" s="209">
        <v>0</v>
      </c>
      <c r="EL103" s="209">
        <v>4663.1400000000003</v>
      </c>
      <c r="EM103" s="178">
        <f t="shared" si="184"/>
        <v>0</v>
      </c>
      <c r="EN103" s="210">
        <v>282</v>
      </c>
      <c r="EO103" s="181" t="s">
        <v>276</v>
      </c>
      <c r="EP103" s="212">
        <f t="shared" si="262"/>
        <v>4663.1400000000003</v>
      </c>
      <c r="EQ103" s="209">
        <v>0</v>
      </c>
      <c r="ER103" s="209">
        <v>3850</v>
      </c>
      <c r="ES103" s="209">
        <v>0</v>
      </c>
      <c r="ET103" s="209">
        <v>0</v>
      </c>
      <c r="EU103" s="209">
        <v>0</v>
      </c>
      <c r="EV103" s="209">
        <v>0</v>
      </c>
      <c r="EW103" s="209">
        <v>0</v>
      </c>
      <c r="EX103" s="209">
        <v>0</v>
      </c>
      <c r="EY103" s="209">
        <v>0</v>
      </c>
      <c r="EZ103" s="209">
        <v>0</v>
      </c>
      <c r="FA103" s="64">
        <f t="shared" si="185"/>
        <v>3850</v>
      </c>
      <c r="FB103" s="65"/>
      <c r="FC103" s="65"/>
      <c r="FD103" s="65">
        <f t="shared" si="263"/>
        <v>52.05020592425992</v>
      </c>
      <c r="FE103" s="65">
        <f t="shared" si="264"/>
        <v>0</v>
      </c>
      <c r="FF103" s="65"/>
      <c r="FG103" s="65"/>
      <c r="FH103" s="65">
        <f t="shared" si="265"/>
        <v>140.93333333333334</v>
      </c>
      <c r="FI103" s="65">
        <v>5</v>
      </c>
      <c r="FJ103" s="65">
        <f t="shared" si="308"/>
        <v>424.68019607843132</v>
      </c>
      <c r="FK103" s="65"/>
      <c r="FL103" s="64">
        <f t="shared" si="232"/>
        <v>622.66373533602462</v>
      </c>
      <c r="FM103" s="66">
        <f t="shared" si="309"/>
        <v>664.41901960784321</v>
      </c>
      <c r="FN103" s="66"/>
      <c r="FO103" s="66">
        <f t="shared" si="266"/>
        <v>199.32570588235296</v>
      </c>
      <c r="FP103" s="67">
        <f t="shared" si="325"/>
        <v>863.74472549019617</v>
      </c>
      <c r="FQ103" s="67">
        <f t="shared" si="346"/>
        <v>1486.4084608262208</v>
      </c>
      <c r="FR103" s="68">
        <f t="shared" si="347"/>
        <v>2363.591539173779</v>
      </c>
      <c r="FS103" s="209">
        <v>0</v>
      </c>
      <c r="FT103" s="209">
        <v>5463.48</v>
      </c>
      <c r="FU103" s="209">
        <v>0</v>
      </c>
      <c r="FV103" s="209">
        <v>0</v>
      </c>
      <c r="FW103" s="209">
        <v>0</v>
      </c>
      <c r="FX103" s="209">
        <v>0</v>
      </c>
      <c r="FY103" s="209">
        <v>0</v>
      </c>
      <c r="FZ103" s="209">
        <v>0</v>
      </c>
      <c r="GA103" s="209">
        <v>0</v>
      </c>
      <c r="GB103" s="209">
        <v>0</v>
      </c>
      <c r="GC103" s="209">
        <v>5235.34</v>
      </c>
      <c r="GD103" s="178">
        <f t="shared" si="189"/>
        <v>228.13999999999942</v>
      </c>
      <c r="GE103" s="210">
        <v>287</v>
      </c>
      <c r="GF103" s="181" t="s">
        <v>276</v>
      </c>
      <c r="GG103" s="64">
        <f t="shared" si="190"/>
        <v>5463.48</v>
      </c>
      <c r="GH103" s="209">
        <v>0</v>
      </c>
      <c r="GI103" s="209">
        <v>3850</v>
      </c>
      <c r="GJ103" s="209">
        <v>0</v>
      </c>
      <c r="GK103" s="209">
        <v>0</v>
      </c>
      <c r="GL103" s="209">
        <v>0</v>
      </c>
      <c r="GM103" s="209">
        <v>0</v>
      </c>
      <c r="GN103" s="209">
        <v>0</v>
      </c>
      <c r="GO103" s="209">
        <v>0</v>
      </c>
      <c r="GP103" s="209">
        <v>0</v>
      </c>
      <c r="GQ103" s="209">
        <v>0</v>
      </c>
      <c r="GR103" s="211">
        <f t="shared" si="267"/>
        <v>3850</v>
      </c>
      <c r="GS103" s="65"/>
      <c r="GT103" s="65"/>
      <c r="GU103" s="65">
        <f t="shared" si="268"/>
        <v>58.014083117521004</v>
      </c>
      <c r="GV103" s="65">
        <f t="shared" si="269"/>
        <v>6.7237662791670409</v>
      </c>
      <c r="GW103" s="65"/>
      <c r="GX103" s="65"/>
      <c r="GY103" s="65">
        <f t="shared" si="270"/>
        <v>184.90588235294118</v>
      </c>
      <c r="GZ103" s="65">
        <v>5</v>
      </c>
      <c r="HA103" s="65">
        <f t="shared" si="310"/>
        <v>358.47794117647061</v>
      </c>
      <c r="HB103" s="65"/>
      <c r="HC103" s="64">
        <f t="shared" si="348"/>
        <v>613.12167292609979</v>
      </c>
      <c r="HD103" s="66">
        <f t="shared" si="311"/>
        <v>866.92019607843133</v>
      </c>
      <c r="HE103" s="66"/>
      <c r="HF103" s="66">
        <f t="shared" si="271"/>
        <v>260.07605882352937</v>
      </c>
      <c r="HG103" s="67">
        <f t="shared" si="233"/>
        <v>1126.9962549019606</v>
      </c>
      <c r="HH103" s="67">
        <f t="shared" si="234"/>
        <v>1740.1179278280604</v>
      </c>
      <c r="HI103" s="68">
        <f t="shared" si="349"/>
        <v>2109.8820721719394</v>
      </c>
      <c r="HJ103" s="205">
        <v>0</v>
      </c>
      <c r="HK103" s="205">
        <v>4751.5600000000004</v>
      </c>
      <c r="HL103" s="205">
        <v>0</v>
      </c>
      <c r="HM103" s="205">
        <v>0</v>
      </c>
      <c r="HN103" s="205">
        <v>0</v>
      </c>
      <c r="HO103" s="205">
        <v>0</v>
      </c>
      <c r="HP103" s="205">
        <v>0</v>
      </c>
      <c r="HQ103" s="205">
        <v>0</v>
      </c>
      <c r="HR103" s="205">
        <v>0</v>
      </c>
      <c r="HS103" s="205">
        <v>0</v>
      </c>
      <c r="HT103" s="205">
        <v>4306.04</v>
      </c>
      <c r="HU103" s="178">
        <f t="shared" si="193"/>
        <v>445.52000000000044</v>
      </c>
      <c r="HV103" s="206">
        <v>268</v>
      </c>
      <c r="HW103" s="181" t="s">
        <v>276</v>
      </c>
      <c r="HX103" s="64">
        <f t="shared" si="194"/>
        <v>4751.5600000000004</v>
      </c>
      <c r="HY103" s="205">
        <v>0</v>
      </c>
      <c r="HZ103" s="205">
        <v>3850</v>
      </c>
      <c r="IA103" s="205">
        <v>0</v>
      </c>
      <c r="IB103" s="205">
        <v>0</v>
      </c>
      <c r="IC103" s="205">
        <v>0</v>
      </c>
      <c r="ID103" s="205">
        <v>0</v>
      </c>
      <c r="IE103" s="205">
        <v>0</v>
      </c>
      <c r="IF103" s="205">
        <v>0</v>
      </c>
      <c r="IG103" s="205">
        <v>0</v>
      </c>
      <c r="IH103" s="205">
        <v>0</v>
      </c>
      <c r="II103" s="214">
        <v>3850</v>
      </c>
      <c r="IJ103" s="65"/>
      <c r="IK103" s="65"/>
      <c r="IL103" s="65">
        <f t="shared" si="272"/>
        <v>47.699972217059859</v>
      </c>
      <c r="IM103" s="65">
        <f t="shared" si="273"/>
        <v>13.502694932793174</v>
      </c>
      <c r="IN103" s="65"/>
      <c r="IO103" s="65"/>
      <c r="IP103" s="65">
        <f t="shared" si="274"/>
        <v>232.05714285714285</v>
      </c>
      <c r="IQ103" s="65">
        <v>5</v>
      </c>
      <c r="IR103" s="65">
        <f t="shared" si="312"/>
        <v>445.62857142857143</v>
      </c>
      <c r="IS103" s="65"/>
      <c r="IT103" s="64">
        <f t="shared" si="350"/>
        <v>743.88838143556734</v>
      </c>
      <c r="IU103" s="66">
        <f t="shared" si="313"/>
        <v>538.79476190476191</v>
      </c>
      <c r="IV103" s="66"/>
      <c r="IW103" s="66">
        <f t="shared" si="275"/>
        <v>161.63842857142856</v>
      </c>
      <c r="IX103" s="67">
        <f t="shared" si="351"/>
        <v>700.43319047619048</v>
      </c>
      <c r="IY103" s="67">
        <f t="shared" si="235"/>
        <v>1444.3215719117579</v>
      </c>
      <c r="IZ103" s="68">
        <f t="shared" si="352"/>
        <v>2405.6784280882421</v>
      </c>
      <c r="JA103" s="209">
        <v>0</v>
      </c>
      <c r="JB103" s="209">
        <v>4259.76</v>
      </c>
      <c r="JC103" s="209">
        <v>0</v>
      </c>
      <c r="JD103" s="209">
        <v>0</v>
      </c>
      <c r="JE103" s="209">
        <v>0</v>
      </c>
      <c r="JF103" s="209">
        <v>0</v>
      </c>
      <c r="JG103" s="209">
        <v>0</v>
      </c>
      <c r="JH103" s="209">
        <v>0</v>
      </c>
      <c r="JI103" s="209">
        <v>0</v>
      </c>
      <c r="JJ103" s="209">
        <v>0</v>
      </c>
      <c r="JK103" s="209">
        <v>4259.76</v>
      </c>
      <c r="JL103" s="178">
        <f t="shared" si="198"/>
        <v>0</v>
      </c>
      <c r="JM103" s="210">
        <v>237</v>
      </c>
      <c r="JN103" s="181" t="s">
        <v>276</v>
      </c>
      <c r="JO103" s="64">
        <f t="shared" si="199"/>
        <v>4259.76</v>
      </c>
      <c r="JP103" s="209">
        <v>0</v>
      </c>
      <c r="JQ103" s="209">
        <v>3850</v>
      </c>
      <c r="JR103" s="209">
        <v>0</v>
      </c>
      <c r="JS103" s="209">
        <v>0</v>
      </c>
      <c r="JT103" s="209">
        <v>0</v>
      </c>
      <c r="JU103" s="209">
        <v>0</v>
      </c>
      <c r="JV103" s="209">
        <v>0</v>
      </c>
      <c r="JW103" s="209">
        <v>0</v>
      </c>
      <c r="JX103" s="209">
        <v>0</v>
      </c>
      <c r="JY103" s="209">
        <v>0</v>
      </c>
      <c r="JZ103" s="211">
        <v>3850</v>
      </c>
      <c r="KA103" s="65"/>
      <c r="KB103" s="65"/>
      <c r="KC103" s="65">
        <f t="shared" si="276"/>
        <v>85.922288695548019</v>
      </c>
      <c r="KD103" s="65">
        <f t="shared" si="277"/>
        <v>0</v>
      </c>
      <c r="KE103" s="65"/>
      <c r="KF103" s="65"/>
      <c r="KG103" s="65"/>
      <c r="KH103" s="65">
        <v>5</v>
      </c>
      <c r="KI103" s="65">
        <f t="shared" si="314"/>
        <v>543.39953271028037</v>
      </c>
      <c r="KJ103" s="65"/>
      <c r="KK103" s="64">
        <f t="shared" si="353"/>
        <v>634.32182140582836</v>
      </c>
      <c r="KL103" s="66">
        <f t="shared" si="315"/>
        <v>497.32093457943921</v>
      </c>
      <c r="KM103" s="66"/>
      <c r="KN103" s="66">
        <f t="shared" si="278"/>
        <v>149.19628037383177</v>
      </c>
      <c r="KO103" s="67">
        <f t="shared" si="236"/>
        <v>646.51721495327092</v>
      </c>
      <c r="KP103" s="67">
        <f t="shared" si="237"/>
        <v>1280.8390363590993</v>
      </c>
      <c r="KQ103" s="68">
        <f t="shared" si="354"/>
        <v>2569.1609636409007</v>
      </c>
      <c r="KR103" s="209">
        <v>0</v>
      </c>
      <c r="KS103" s="209">
        <v>5164.66</v>
      </c>
      <c r="KT103" s="209">
        <v>0</v>
      </c>
      <c r="KU103" s="209">
        <v>0</v>
      </c>
      <c r="KV103" s="209">
        <v>0</v>
      </c>
      <c r="KW103" s="209">
        <v>0</v>
      </c>
      <c r="KX103" s="209">
        <v>0</v>
      </c>
      <c r="KY103" s="209">
        <v>0</v>
      </c>
      <c r="KZ103" s="209">
        <v>0</v>
      </c>
      <c r="LA103" s="209">
        <v>0</v>
      </c>
      <c r="LB103" s="209">
        <v>5164.66</v>
      </c>
      <c r="LC103" s="178">
        <f t="shared" si="202"/>
        <v>0</v>
      </c>
      <c r="LD103" s="210">
        <v>291</v>
      </c>
      <c r="LE103" s="181" t="s">
        <v>276</v>
      </c>
      <c r="LF103" s="64">
        <f t="shared" si="203"/>
        <v>5164.66</v>
      </c>
      <c r="LG103" s="209">
        <v>0</v>
      </c>
      <c r="LH103" s="209">
        <v>3850</v>
      </c>
      <c r="LI103" s="209">
        <v>0</v>
      </c>
      <c r="LJ103" s="209">
        <v>0</v>
      </c>
      <c r="LK103" s="209">
        <v>0</v>
      </c>
      <c r="LL103" s="209">
        <v>0</v>
      </c>
      <c r="LM103" s="209">
        <v>0</v>
      </c>
      <c r="LN103" s="209">
        <v>0</v>
      </c>
      <c r="LO103" s="209">
        <v>0</v>
      </c>
      <c r="LP103" s="209">
        <v>0</v>
      </c>
      <c r="LQ103" s="211">
        <f t="shared" si="279"/>
        <v>3850</v>
      </c>
      <c r="LR103" s="65"/>
      <c r="LS103" s="65"/>
      <c r="LT103" s="65">
        <f t="shared" si="280"/>
        <v>52.654369230552376</v>
      </c>
      <c r="LU103" s="65">
        <f t="shared" si="281"/>
        <v>0</v>
      </c>
      <c r="LV103" s="65"/>
      <c r="LW103" s="65"/>
      <c r="LX103" s="65"/>
      <c r="LY103" s="65">
        <v>5</v>
      </c>
      <c r="LZ103" s="65">
        <f t="shared" si="316"/>
        <v>508.03738317757012</v>
      </c>
      <c r="MA103" s="65"/>
      <c r="MB103" s="64">
        <f t="shared" si="238"/>
        <v>565.69175240812251</v>
      </c>
      <c r="MC103" s="66">
        <f t="shared" si="317"/>
        <v>593.54906542056074</v>
      </c>
      <c r="MD103" s="66"/>
      <c r="ME103" s="66">
        <f t="shared" si="282"/>
        <v>178.06471962616823</v>
      </c>
      <c r="MF103" s="67">
        <f t="shared" si="239"/>
        <v>771.61378504672894</v>
      </c>
      <c r="MG103" s="67">
        <f t="shared" si="240"/>
        <v>1337.3055374548514</v>
      </c>
      <c r="MH103" s="68">
        <f t="shared" si="241"/>
        <v>2512.6944625451488</v>
      </c>
      <c r="MI103" s="209">
        <v>0</v>
      </c>
      <c r="MJ103" s="209">
        <v>4044.25</v>
      </c>
      <c r="MK103" s="209">
        <v>0</v>
      </c>
      <c r="ML103" s="209">
        <v>0</v>
      </c>
      <c r="MM103" s="209">
        <v>0</v>
      </c>
      <c r="MN103" s="209">
        <v>0</v>
      </c>
      <c r="MO103" s="209">
        <v>0</v>
      </c>
      <c r="MP103" s="209">
        <v>0</v>
      </c>
      <c r="MQ103" s="209">
        <v>0</v>
      </c>
      <c r="MR103" s="209">
        <v>0</v>
      </c>
      <c r="MS103" s="209">
        <v>3995.94</v>
      </c>
      <c r="MT103" s="178">
        <f t="shared" si="360"/>
        <v>48.309999999999945</v>
      </c>
      <c r="MU103" s="210">
        <v>236</v>
      </c>
      <c r="MV103" s="181" t="s">
        <v>276</v>
      </c>
      <c r="MW103" s="64">
        <f t="shared" si="204"/>
        <v>4044.25</v>
      </c>
      <c r="MX103" s="209">
        <v>0</v>
      </c>
      <c r="MY103" s="209">
        <v>3850</v>
      </c>
      <c r="MZ103" s="209">
        <v>0</v>
      </c>
      <c r="NA103" s="209">
        <v>0</v>
      </c>
      <c r="NB103" s="209">
        <v>0</v>
      </c>
      <c r="NC103" s="209">
        <v>0</v>
      </c>
      <c r="ND103" s="209">
        <v>0</v>
      </c>
      <c r="NE103" s="209">
        <v>0</v>
      </c>
      <c r="NF103" s="209">
        <v>0</v>
      </c>
      <c r="NG103" s="209">
        <v>0</v>
      </c>
      <c r="NH103" s="211">
        <f t="shared" si="283"/>
        <v>3850</v>
      </c>
      <c r="NI103" s="65"/>
      <c r="NJ103" s="65"/>
      <c r="NK103" s="65">
        <f t="shared" si="284"/>
        <v>0</v>
      </c>
      <c r="NL103" s="65">
        <f t="shared" si="285"/>
        <v>1.1668341880468682</v>
      </c>
      <c r="NM103" s="65"/>
      <c r="NN103" s="65"/>
      <c r="NO103" s="65"/>
      <c r="NP103" s="65">
        <v>5</v>
      </c>
      <c r="NQ103" s="65">
        <f t="shared" si="318"/>
        <v>469.67889908256882</v>
      </c>
      <c r="NR103" s="65"/>
      <c r="NS103" s="64">
        <f t="shared" si="355"/>
        <v>475.84573327061571</v>
      </c>
      <c r="NT103" s="66">
        <f t="shared" si="286"/>
        <v>723.04816513761466</v>
      </c>
      <c r="NU103" s="66"/>
      <c r="NV103" s="66">
        <f t="shared" si="287"/>
        <v>216.9144495412844</v>
      </c>
      <c r="NW103" s="67">
        <f t="shared" si="242"/>
        <v>939.96261467889906</v>
      </c>
      <c r="NX103" s="67">
        <f t="shared" si="243"/>
        <v>1415.8083479495149</v>
      </c>
      <c r="NY103" s="68">
        <f t="shared" si="356"/>
        <v>2434.1916520504851</v>
      </c>
      <c r="NZ103" s="209">
        <v>0</v>
      </c>
      <c r="OA103" s="209">
        <v>5040.49</v>
      </c>
      <c r="OB103" s="209">
        <v>0</v>
      </c>
      <c r="OC103" s="209">
        <v>0</v>
      </c>
      <c r="OD103" s="209">
        <v>0</v>
      </c>
      <c r="OE103" s="209">
        <v>0</v>
      </c>
      <c r="OF103" s="209">
        <v>0</v>
      </c>
      <c r="OG103" s="209">
        <v>0</v>
      </c>
      <c r="OH103" s="209">
        <v>0</v>
      </c>
      <c r="OI103" s="209">
        <v>0</v>
      </c>
      <c r="OJ103" s="209">
        <v>4871.5600000000004</v>
      </c>
      <c r="OK103" s="178">
        <f t="shared" si="288"/>
        <v>168.92999999999938</v>
      </c>
      <c r="OL103" s="210">
        <v>275</v>
      </c>
      <c r="OM103" s="181" t="s">
        <v>276</v>
      </c>
      <c r="ON103" s="64">
        <f t="shared" si="207"/>
        <v>5040.49</v>
      </c>
      <c r="OO103" s="209">
        <v>0</v>
      </c>
      <c r="OP103" s="209">
        <v>3850</v>
      </c>
      <c r="OQ103" s="209">
        <v>0</v>
      </c>
      <c r="OR103" s="209">
        <v>0</v>
      </c>
      <c r="OS103" s="209">
        <v>0</v>
      </c>
      <c r="OT103" s="209">
        <v>0</v>
      </c>
      <c r="OU103" s="209">
        <v>0</v>
      </c>
      <c r="OV103" s="209">
        <v>0</v>
      </c>
      <c r="OW103" s="209">
        <v>0</v>
      </c>
      <c r="OX103" s="209">
        <v>0</v>
      </c>
      <c r="OY103" s="211">
        <v>3850</v>
      </c>
      <c r="OZ103" s="65"/>
      <c r="PA103" s="65"/>
      <c r="PB103" s="65">
        <f t="shared" si="289"/>
        <v>105.33901243555415</v>
      </c>
      <c r="PC103" s="65">
        <f t="shared" si="290"/>
        <v>4.9531971356245412</v>
      </c>
      <c r="PD103" s="65"/>
      <c r="PE103" s="65"/>
      <c r="PF103" s="65">
        <f t="shared" si="291"/>
        <v>32.880000000000003</v>
      </c>
      <c r="PG103" s="65">
        <v>5</v>
      </c>
      <c r="PH103" s="65">
        <f t="shared" si="319"/>
        <v>495.2049090909091</v>
      </c>
      <c r="PI103" s="65"/>
      <c r="PJ103" s="64">
        <f t="shared" si="244"/>
        <v>643.37711866208781</v>
      </c>
      <c r="PK103" s="66">
        <f t="shared" si="320"/>
        <v>643.25572727272731</v>
      </c>
      <c r="PL103" s="66"/>
      <c r="PM103" s="66">
        <f t="shared" si="292"/>
        <v>192.9767181818182</v>
      </c>
      <c r="PN103" s="67">
        <f t="shared" si="245"/>
        <v>836.23244545454554</v>
      </c>
      <c r="PO103" s="67">
        <f t="shared" si="246"/>
        <v>1479.6095641166335</v>
      </c>
      <c r="PP103" s="68">
        <f t="shared" si="247"/>
        <v>2370.3904358833665</v>
      </c>
      <c r="PQ103" s="209">
        <v>0</v>
      </c>
      <c r="PR103" s="209">
        <v>4332.99</v>
      </c>
      <c r="PS103" s="209">
        <v>0</v>
      </c>
      <c r="PT103" s="209">
        <v>0</v>
      </c>
      <c r="PU103" s="209">
        <v>0</v>
      </c>
      <c r="PV103" s="209">
        <v>0</v>
      </c>
      <c r="PW103" s="209">
        <v>0</v>
      </c>
      <c r="PX103" s="209">
        <v>0</v>
      </c>
      <c r="PY103" s="209">
        <v>0</v>
      </c>
      <c r="PZ103" s="209">
        <v>0</v>
      </c>
      <c r="QA103" s="209">
        <v>3877.46</v>
      </c>
      <c r="QB103" s="178">
        <f t="shared" si="208"/>
        <v>455.52999999999975</v>
      </c>
      <c r="QC103" s="210">
        <v>271</v>
      </c>
      <c r="QD103" s="181" t="s">
        <v>276</v>
      </c>
      <c r="QE103" s="64">
        <f t="shared" si="209"/>
        <v>4332.99</v>
      </c>
      <c r="QF103" s="209">
        <v>0</v>
      </c>
      <c r="QG103" s="209">
        <v>3850</v>
      </c>
      <c r="QH103" s="209">
        <v>0</v>
      </c>
      <c r="QI103" s="209">
        <v>0</v>
      </c>
      <c r="QJ103" s="209">
        <v>0</v>
      </c>
      <c r="QK103" s="209">
        <v>0</v>
      </c>
      <c r="QL103" s="209">
        <v>0</v>
      </c>
      <c r="QM103" s="209">
        <v>0</v>
      </c>
      <c r="QN103" s="209">
        <v>0</v>
      </c>
      <c r="QO103" s="209">
        <v>0</v>
      </c>
      <c r="QP103" s="211">
        <f t="shared" si="293"/>
        <v>3850</v>
      </c>
      <c r="QQ103" s="65"/>
      <c r="QR103" s="65"/>
      <c r="QS103" s="65">
        <f t="shared" si="294"/>
        <v>45.57956525156073</v>
      </c>
      <c r="QT103" s="65">
        <f t="shared" si="295"/>
        <v>8.3122585816711521</v>
      </c>
      <c r="QU103" s="65"/>
      <c r="QV103" s="65"/>
      <c r="QW103" s="65">
        <f t="shared" si="296"/>
        <v>18.861818181818183</v>
      </c>
      <c r="QX103" s="65">
        <v>5</v>
      </c>
      <c r="QY103" s="65">
        <f t="shared" si="321"/>
        <v>428.14772727272725</v>
      </c>
      <c r="QZ103" s="65"/>
      <c r="RA103" s="64">
        <f t="shared" si="357"/>
        <v>505.9013692877773</v>
      </c>
      <c r="RB103" s="66">
        <f t="shared" si="297"/>
        <v>619.2640909090909</v>
      </c>
      <c r="RC103" s="66"/>
      <c r="RD103" s="66">
        <f t="shared" si="298"/>
        <v>185.77922727272727</v>
      </c>
      <c r="RE103" s="67">
        <f t="shared" si="248"/>
        <v>805.04331818181822</v>
      </c>
      <c r="RF103" s="67">
        <f t="shared" si="249"/>
        <v>1310.9446874695955</v>
      </c>
      <c r="RG103" s="68">
        <f t="shared" si="250"/>
        <v>2539.0553125304045</v>
      </c>
      <c r="RH103" s="205">
        <v>0</v>
      </c>
      <c r="RI103" s="205">
        <v>3439.45</v>
      </c>
      <c r="RJ103" s="205">
        <v>0</v>
      </c>
      <c r="RK103" s="205">
        <v>0</v>
      </c>
      <c r="RL103" s="205">
        <v>0</v>
      </c>
      <c r="RM103" s="205">
        <v>0</v>
      </c>
      <c r="RN103" s="205">
        <v>0</v>
      </c>
      <c r="RO103" s="205">
        <v>0</v>
      </c>
      <c r="RP103" s="205">
        <v>0</v>
      </c>
      <c r="RQ103" s="205">
        <v>0</v>
      </c>
      <c r="RR103" s="205">
        <v>3166.96</v>
      </c>
      <c r="RS103" s="178">
        <f t="shared" si="211"/>
        <v>272.48999999999978</v>
      </c>
      <c r="RT103" s="206">
        <v>209</v>
      </c>
      <c r="RU103" s="181" t="s">
        <v>276</v>
      </c>
      <c r="RV103" s="64">
        <f t="shared" si="212"/>
        <v>3439.45</v>
      </c>
      <c r="RW103" s="209">
        <v>0</v>
      </c>
      <c r="RX103" s="209">
        <v>3850</v>
      </c>
      <c r="RY103" s="209">
        <v>0</v>
      </c>
      <c r="RZ103" s="209">
        <v>0</v>
      </c>
      <c r="SA103" s="209">
        <v>0</v>
      </c>
      <c r="SB103" s="209">
        <v>0</v>
      </c>
      <c r="SC103" s="209">
        <v>0</v>
      </c>
      <c r="SD103" s="209">
        <v>0</v>
      </c>
      <c r="SE103" s="209">
        <v>0</v>
      </c>
      <c r="SF103" s="209">
        <v>0</v>
      </c>
      <c r="SG103" s="211">
        <v>3850</v>
      </c>
      <c r="SH103" s="65"/>
      <c r="SI103" s="65"/>
      <c r="SJ103" s="65">
        <f t="shared" si="299"/>
        <v>31.121418374466082</v>
      </c>
      <c r="SK103" s="65">
        <f t="shared" si="300"/>
        <v>5.8735955519039269</v>
      </c>
      <c r="SL103" s="65"/>
      <c r="SM103" s="65"/>
      <c r="SN103" s="65">
        <f t="shared" si="301"/>
        <v>495.92920353982299</v>
      </c>
      <c r="SO103" s="65">
        <v>5</v>
      </c>
      <c r="SP103" s="65">
        <f t="shared" si="322"/>
        <v>428.52876106194691</v>
      </c>
      <c r="SQ103" s="65"/>
      <c r="SR103" s="64">
        <f t="shared" si="326"/>
        <v>966.45297852813997</v>
      </c>
      <c r="SS103" s="66">
        <f t="shared" si="323"/>
        <v>596.28469026548669</v>
      </c>
      <c r="ST103" s="66"/>
      <c r="SU103" s="66">
        <f t="shared" si="302"/>
        <v>178.885407079646</v>
      </c>
      <c r="SV103" s="67">
        <f t="shared" si="327"/>
        <v>775.17009734513272</v>
      </c>
      <c r="SW103" s="67">
        <f t="shared" si="251"/>
        <v>1741.6230758732727</v>
      </c>
      <c r="SX103" s="68">
        <f t="shared" si="252"/>
        <v>2108.3769241267273</v>
      </c>
      <c r="SY103" s="64">
        <f t="shared" si="303"/>
        <v>54348.599999999991</v>
      </c>
      <c r="SZ103" s="211">
        <f t="shared" si="304"/>
        <v>46200</v>
      </c>
      <c r="TA103" s="67">
        <f t="shared" si="305"/>
        <v>17105.35663912298</v>
      </c>
      <c r="TB103" s="68">
        <f t="shared" si="306"/>
        <v>29094.64336087702</v>
      </c>
      <c r="TC103" s="264"/>
      <c r="TD103" s="265"/>
      <c r="TE103" s="265"/>
    </row>
    <row r="104" spans="1:526">
      <c r="A104" s="173" t="s">
        <v>248</v>
      </c>
      <c r="B104" s="175" t="s">
        <v>249</v>
      </c>
      <c r="C104" s="181" t="s">
        <v>276</v>
      </c>
      <c r="D104" s="176">
        <v>0</v>
      </c>
      <c r="E104" s="176">
        <v>4682.6099999999997</v>
      </c>
      <c r="F104" s="176">
        <v>0</v>
      </c>
      <c r="G104" s="176">
        <v>0</v>
      </c>
      <c r="H104" s="176">
        <v>0</v>
      </c>
      <c r="I104" s="176">
        <v>0</v>
      </c>
      <c r="J104" s="176">
        <v>0</v>
      </c>
      <c r="K104" s="176">
        <v>0</v>
      </c>
      <c r="L104" s="176">
        <v>0</v>
      </c>
      <c r="M104" s="176">
        <v>0</v>
      </c>
      <c r="N104" s="180">
        <v>4682.6099999999997</v>
      </c>
      <c r="O104" s="178">
        <f t="shared" si="332"/>
        <v>0</v>
      </c>
      <c r="P104" s="181">
        <v>283</v>
      </c>
      <c r="Q104" s="64">
        <f t="shared" si="328"/>
        <v>4682.6099999999997</v>
      </c>
      <c r="R104" s="178">
        <v>0</v>
      </c>
      <c r="S104" s="178">
        <v>3850</v>
      </c>
      <c r="T104" s="178">
        <v>0</v>
      </c>
      <c r="U104" s="178">
        <v>0</v>
      </c>
      <c r="V104" s="178">
        <v>0</v>
      </c>
      <c r="W104" s="178">
        <v>0</v>
      </c>
      <c r="X104" s="178">
        <v>0</v>
      </c>
      <c r="Y104" s="178">
        <v>0</v>
      </c>
      <c r="Z104" s="178">
        <v>0</v>
      </c>
      <c r="AA104" s="178">
        <v>0</v>
      </c>
      <c r="AB104" s="64">
        <f t="shared" si="329"/>
        <v>3850</v>
      </c>
      <c r="AC104" s="65"/>
      <c r="AD104" s="65"/>
      <c r="AE104" s="65">
        <f t="shared" si="253"/>
        <v>50.91307233913777</v>
      </c>
      <c r="AF104" s="65">
        <f t="shared" si="361"/>
        <v>0</v>
      </c>
      <c r="AG104" s="65"/>
      <c r="AH104" s="65"/>
      <c r="AI104" s="65"/>
      <c r="AJ104" s="65">
        <v>5</v>
      </c>
      <c r="AK104" s="65">
        <f t="shared" si="342"/>
        <v>411.38684210526316</v>
      </c>
      <c r="AL104" s="65"/>
      <c r="AM104" s="64">
        <f t="shared" si="222"/>
        <v>467.29991444440094</v>
      </c>
      <c r="AN104" s="66">
        <f t="shared" si="343"/>
        <v>645.10084210526315</v>
      </c>
      <c r="AO104" s="66"/>
      <c r="AP104" s="66">
        <f t="shared" si="254"/>
        <v>193.53025263157895</v>
      </c>
      <c r="AQ104" s="67">
        <f t="shared" si="223"/>
        <v>838.6310947368421</v>
      </c>
      <c r="AR104" s="67">
        <f t="shared" si="224"/>
        <v>1305.9310091812431</v>
      </c>
      <c r="AS104" s="68">
        <f t="shared" si="225"/>
        <v>2544.0689908187569</v>
      </c>
      <c r="AT104" s="205">
        <v>0</v>
      </c>
      <c r="AU104" s="205">
        <v>4813.66</v>
      </c>
      <c r="AV104" s="205">
        <v>0</v>
      </c>
      <c r="AW104" s="205">
        <v>0</v>
      </c>
      <c r="AX104" s="207">
        <v>0</v>
      </c>
      <c r="AY104" s="207">
        <v>0</v>
      </c>
      <c r="AZ104" s="207">
        <v>0</v>
      </c>
      <c r="BA104" s="207">
        <v>0</v>
      </c>
      <c r="BB104" s="207">
        <v>0</v>
      </c>
      <c r="BC104" s="207">
        <v>0</v>
      </c>
      <c r="BD104" s="209">
        <v>4264.2299999999996</v>
      </c>
      <c r="BE104" s="178">
        <f t="shared" si="333"/>
        <v>549.43000000000029</v>
      </c>
      <c r="BF104" s="208">
        <v>268</v>
      </c>
      <c r="BG104" s="181" t="s">
        <v>276</v>
      </c>
      <c r="BH104" s="64">
        <f t="shared" si="330"/>
        <v>4813.66</v>
      </c>
      <c r="BI104" s="205">
        <v>0</v>
      </c>
      <c r="BJ104" s="205">
        <v>3850</v>
      </c>
      <c r="BK104" s="205">
        <v>0</v>
      </c>
      <c r="BL104" s="205">
        <v>0</v>
      </c>
      <c r="BM104" s="205">
        <v>0</v>
      </c>
      <c r="BN104" s="205">
        <v>0</v>
      </c>
      <c r="BO104" s="205">
        <v>0</v>
      </c>
      <c r="BP104" s="205">
        <v>0</v>
      </c>
      <c r="BQ104" s="205">
        <v>0</v>
      </c>
      <c r="BR104" s="205">
        <v>0</v>
      </c>
      <c r="BS104" s="64">
        <f t="shared" si="331"/>
        <v>3850</v>
      </c>
      <c r="BT104" s="65"/>
      <c r="BU104" s="65"/>
      <c r="BV104" s="65">
        <f t="shared" si="255"/>
        <v>46.76886031956073</v>
      </c>
      <c r="BW104" s="65">
        <f t="shared" si="256"/>
        <v>12.42588798658597</v>
      </c>
      <c r="BX104" s="65"/>
      <c r="BY104" s="65"/>
      <c r="BZ104" s="65"/>
      <c r="CA104" s="65">
        <v>5</v>
      </c>
      <c r="CB104" s="65">
        <f t="shared" si="344"/>
        <v>391.015625</v>
      </c>
      <c r="CC104" s="65"/>
      <c r="CD104" s="64">
        <f t="shared" si="226"/>
        <v>455.21037330614672</v>
      </c>
      <c r="CE104" s="66">
        <f t="shared" si="257"/>
        <v>665.21208333333334</v>
      </c>
      <c r="CF104" s="66"/>
      <c r="CG104" s="66">
        <f t="shared" si="258"/>
        <v>199.563625</v>
      </c>
      <c r="CH104" s="67">
        <f t="shared" si="324"/>
        <v>864.77570833333334</v>
      </c>
      <c r="CI104" s="67">
        <f t="shared" si="227"/>
        <v>1319.9860816394801</v>
      </c>
      <c r="CJ104" s="68">
        <f t="shared" si="228"/>
        <v>2530.0139183605197</v>
      </c>
      <c r="CK104" s="209">
        <v>0</v>
      </c>
      <c r="CL104" s="209">
        <v>5210.09</v>
      </c>
      <c r="CM104" s="209">
        <v>0</v>
      </c>
      <c r="CN104" s="209">
        <v>0</v>
      </c>
      <c r="CO104" s="209">
        <v>0</v>
      </c>
      <c r="CP104" s="209">
        <v>0</v>
      </c>
      <c r="CQ104" s="209">
        <v>0</v>
      </c>
      <c r="CR104" s="209">
        <v>0</v>
      </c>
      <c r="CS104" s="209">
        <v>0</v>
      </c>
      <c r="CT104" s="207">
        <v>0</v>
      </c>
      <c r="CU104" s="209">
        <v>4447.16</v>
      </c>
      <c r="CV104" s="178">
        <f t="shared" si="181"/>
        <v>762.93000000000029</v>
      </c>
      <c r="CW104" s="210">
        <v>311</v>
      </c>
      <c r="CX104" s="181" t="s">
        <v>276</v>
      </c>
      <c r="CY104" s="64">
        <f t="shared" si="182"/>
        <v>5210.09</v>
      </c>
      <c r="CZ104" s="209">
        <v>0</v>
      </c>
      <c r="DA104" s="209">
        <v>3850</v>
      </c>
      <c r="DB104" s="209">
        <v>0</v>
      </c>
      <c r="DC104" s="209">
        <v>0</v>
      </c>
      <c r="DD104" s="209">
        <v>0</v>
      </c>
      <c r="DE104" s="209">
        <v>0</v>
      </c>
      <c r="DF104" s="209">
        <v>0</v>
      </c>
      <c r="DG104" s="209">
        <v>0</v>
      </c>
      <c r="DH104" s="209">
        <v>0</v>
      </c>
      <c r="DI104" s="209">
        <v>0</v>
      </c>
      <c r="DJ104" s="211">
        <f t="shared" si="358"/>
        <v>3850</v>
      </c>
      <c r="DK104" s="65"/>
      <c r="DL104" s="65"/>
      <c r="DM104" s="65">
        <f t="shared" si="259"/>
        <v>48.346844449608028</v>
      </c>
      <c r="DN104" s="65">
        <f t="shared" si="260"/>
        <v>21.702577883656065</v>
      </c>
      <c r="DO104" s="65"/>
      <c r="DP104" s="65"/>
      <c r="DQ104" s="65"/>
      <c r="DR104" s="65">
        <v>5</v>
      </c>
      <c r="DS104" s="65">
        <f t="shared" si="359"/>
        <v>428.469696969697</v>
      </c>
      <c r="DT104" s="65"/>
      <c r="DU104" s="64">
        <f t="shared" si="229"/>
        <v>503.51911930296109</v>
      </c>
      <c r="DV104" s="66">
        <f t="shared" si="307"/>
        <v>596.35070707070713</v>
      </c>
      <c r="DW104" s="66"/>
      <c r="DX104" s="66">
        <f t="shared" si="261"/>
        <v>178.90521212121214</v>
      </c>
      <c r="DY104" s="67">
        <f t="shared" si="230"/>
        <v>775.25591919191925</v>
      </c>
      <c r="DZ104" s="67">
        <f t="shared" si="231"/>
        <v>1278.7750384948804</v>
      </c>
      <c r="EA104" s="68">
        <f t="shared" si="345"/>
        <v>2571.2249615051196</v>
      </c>
      <c r="EB104" s="209">
        <v>0</v>
      </c>
      <c r="EC104" s="209">
        <v>7619.47</v>
      </c>
      <c r="ED104" s="209">
        <v>0</v>
      </c>
      <c r="EE104" s="209">
        <v>0</v>
      </c>
      <c r="EF104" s="209">
        <v>0</v>
      </c>
      <c r="EG104" s="209">
        <v>0</v>
      </c>
      <c r="EH104" s="209">
        <v>0</v>
      </c>
      <c r="EI104" s="209">
        <v>0</v>
      </c>
      <c r="EJ104" s="209">
        <v>0</v>
      </c>
      <c r="EK104" s="209">
        <v>0</v>
      </c>
      <c r="EL104" s="209">
        <v>6464.08</v>
      </c>
      <c r="EM104" s="178">
        <f t="shared" si="184"/>
        <v>1155.3900000000003</v>
      </c>
      <c r="EN104" s="210">
        <v>424</v>
      </c>
      <c r="EO104" s="181" t="s">
        <v>276</v>
      </c>
      <c r="EP104" s="212">
        <f t="shared" si="262"/>
        <v>7619.47</v>
      </c>
      <c r="EQ104" s="209">
        <v>0</v>
      </c>
      <c r="ER104" s="209">
        <v>3850</v>
      </c>
      <c r="ES104" s="209">
        <v>0</v>
      </c>
      <c r="ET104" s="209">
        <v>0</v>
      </c>
      <c r="EU104" s="209">
        <v>0</v>
      </c>
      <c r="EV104" s="209">
        <v>0</v>
      </c>
      <c r="EW104" s="209">
        <v>0</v>
      </c>
      <c r="EX104" s="209">
        <v>0</v>
      </c>
      <c r="EY104" s="209">
        <v>0</v>
      </c>
      <c r="EZ104" s="209">
        <v>0</v>
      </c>
      <c r="FA104" s="64">
        <f t="shared" si="185"/>
        <v>3850</v>
      </c>
      <c r="FB104" s="65"/>
      <c r="FC104" s="65"/>
      <c r="FD104" s="65">
        <f t="shared" si="263"/>
        <v>72.15238982979065</v>
      </c>
      <c r="FE104" s="65">
        <f t="shared" si="264"/>
        <v>30.012690955942301</v>
      </c>
      <c r="FF104" s="65"/>
      <c r="FG104" s="65"/>
      <c r="FH104" s="65">
        <f t="shared" si="265"/>
        <v>140.93333333333334</v>
      </c>
      <c r="FI104" s="65">
        <v>5</v>
      </c>
      <c r="FJ104" s="65">
        <f t="shared" si="308"/>
        <v>424.68019607843132</v>
      </c>
      <c r="FK104" s="65"/>
      <c r="FL104" s="64">
        <f t="shared" si="232"/>
        <v>672.77861019749764</v>
      </c>
      <c r="FM104" s="66">
        <f t="shared" si="309"/>
        <v>664.41901960784321</v>
      </c>
      <c r="FN104" s="66"/>
      <c r="FO104" s="66">
        <f t="shared" si="266"/>
        <v>199.32570588235296</v>
      </c>
      <c r="FP104" s="67">
        <f t="shared" si="325"/>
        <v>863.74472549019617</v>
      </c>
      <c r="FQ104" s="67">
        <f t="shared" si="346"/>
        <v>1536.5233356876938</v>
      </c>
      <c r="FR104" s="68">
        <f t="shared" si="347"/>
        <v>2313.4766643123062</v>
      </c>
      <c r="FS104" s="209">
        <v>0</v>
      </c>
      <c r="FT104" s="209">
        <v>19437.009999999998</v>
      </c>
      <c r="FU104" s="209">
        <v>0</v>
      </c>
      <c r="FV104" s="209">
        <v>0</v>
      </c>
      <c r="FW104" s="209">
        <v>0</v>
      </c>
      <c r="FX104" s="209">
        <v>0</v>
      </c>
      <c r="FY104" s="209">
        <v>0</v>
      </c>
      <c r="FZ104" s="209">
        <v>0</v>
      </c>
      <c r="GA104" s="209">
        <v>0</v>
      </c>
      <c r="GB104" s="209">
        <v>0</v>
      </c>
      <c r="GC104" s="209">
        <v>16665.740000000002</v>
      </c>
      <c r="GD104" s="178">
        <f t="shared" si="189"/>
        <v>2771.2699999999968</v>
      </c>
      <c r="GE104" s="210">
        <v>1042</v>
      </c>
      <c r="GF104" s="181" t="s">
        <v>276</v>
      </c>
      <c r="GG104" s="64">
        <f t="shared" si="190"/>
        <v>19437.009999999998</v>
      </c>
      <c r="GH104" s="209">
        <v>0</v>
      </c>
      <c r="GI104" s="209">
        <v>3850</v>
      </c>
      <c r="GJ104" s="209">
        <v>0</v>
      </c>
      <c r="GK104" s="209">
        <v>0</v>
      </c>
      <c r="GL104" s="209">
        <v>0</v>
      </c>
      <c r="GM104" s="209">
        <v>0</v>
      </c>
      <c r="GN104" s="209">
        <v>0</v>
      </c>
      <c r="GO104" s="209">
        <v>0</v>
      </c>
      <c r="GP104" s="209">
        <v>0</v>
      </c>
      <c r="GQ104" s="209">
        <v>0</v>
      </c>
      <c r="GR104" s="211">
        <f t="shared" si="267"/>
        <v>3850</v>
      </c>
      <c r="GS104" s="65"/>
      <c r="GT104" s="65"/>
      <c r="GU104" s="65">
        <f t="shared" si="268"/>
        <v>184.67714142252356</v>
      </c>
      <c r="GV104" s="65">
        <f t="shared" si="269"/>
        <v>81.675163392948491</v>
      </c>
      <c r="GW104" s="65"/>
      <c r="GX104" s="65"/>
      <c r="GY104" s="65">
        <f t="shared" si="270"/>
        <v>184.90588235294118</v>
      </c>
      <c r="GZ104" s="65">
        <v>5</v>
      </c>
      <c r="HA104" s="65">
        <f t="shared" si="310"/>
        <v>358.47794117647061</v>
      </c>
      <c r="HB104" s="65"/>
      <c r="HC104" s="64">
        <f t="shared" si="348"/>
        <v>814.73612834488381</v>
      </c>
      <c r="HD104" s="66">
        <f t="shared" si="311"/>
        <v>866.92019607843133</v>
      </c>
      <c r="HE104" s="66"/>
      <c r="HF104" s="66">
        <f t="shared" si="271"/>
        <v>260.07605882352937</v>
      </c>
      <c r="HG104" s="67">
        <f t="shared" si="233"/>
        <v>1126.9962549019606</v>
      </c>
      <c r="HH104" s="67">
        <f t="shared" si="234"/>
        <v>1941.7323832468444</v>
      </c>
      <c r="HI104" s="68">
        <f t="shared" si="349"/>
        <v>1908.2676167531556</v>
      </c>
      <c r="HJ104" s="205">
        <v>0</v>
      </c>
      <c r="HK104" s="205">
        <v>33717.25</v>
      </c>
      <c r="HL104" s="205">
        <v>0</v>
      </c>
      <c r="HM104" s="205">
        <v>0</v>
      </c>
      <c r="HN104" s="205">
        <v>0</v>
      </c>
      <c r="HO104" s="205">
        <v>0</v>
      </c>
      <c r="HP104" s="205">
        <v>0</v>
      </c>
      <c r="HQ104" s="205">
        <v>0</v>
      </c>
      <c r="HR104" s="205">
        <v>0</v>
      </c>
      <c r="HS104" s="205">
        <v>0</v>
      </c>
      <c r="HT104" s="205">
        <v>30295.68</v>
      </c>
      <c r="HU104" s="178">
        <f t="shared" si="193"/>
        <v>3421.5699999999997</v>
      </c>
      <c r="HV104" s="206">
        <v>1833</v>
      </c>
      <c r="HW104" s="181" t="s">
        <v>276</v>
      </c>
      <c r="HX104" s="64">
        <f t="shared" si="194"/>
        <v>33717.25</v>
      </c>
      <c r="HY104" s="205">
        <v>0</v>
      </c>
      <c r="HZ104" s="205">
        <v>3850</v>
      </c>
      <c r="IA104" s="205">
        <v>0</v>
      </c>
      <c r="IB104" s="205">
        <v>0</v>
      </c>
      <c r="IC104" s="205">
        <v>0</v>
      </c>
      <c r="ID104" s="205">
        <v>0</v>
      </c>
      <c r="IE104" s="205">
        <v>0</v>
      </c>
      <c r="IF104" s="205">
        <v>0</v>
      </c>
      <c r="IG104" s="205">
        <v>0</v>
      </c>
      <c r="IH104" s="205">
        <v>0</v>
      </c>
      <c r="II104" s="214">
        <v>3850</v>
      </c>
      <c r="IJ104" s="65"/>
      <c r="IK104" s="65"/>
      <c r="IL104" s="65">
        <f t="shared" si="272"/>
        <v>335.59908739745475</v>
      </c>
      <c r="IM104" s="65">
        <f t="shared" si="273"/>
        <v>103.69998182168497</v>
      </c>
      <c r="IN104" s="65"/>
      <c r="IO104" s="65"/>
      <c r="IP104" s="65">
        <f t="shared" si="274"/>
        <v>232.05714285714285</v>
      </c>
      <c r="IQ104" s="65">
        <v>5</v>
      </c>
      <c r="IR104" s="65">
        <f t="shared" si="312"/>
        <v>445.62857142857143</v>
      </c>
      <c r="IS104" s="65"/>
      <c r="IT104" s="64">
        <f t="shared" si="350"/>
        <v>1121.984783504854</v>
      </c>
      <c r="IU104" s="66">
        <f t="shared" si="313"/>
        <v>538.79476190476191</v>
      </c>
      <c r="IV104" s="66"/>
      <c r="IW104" s="66">
        <f t="shared" si="275"/>
        <v>161.63842857142856</v>
      </c>
      <c r="IX104" s="67">
        <f t="shared" si="351"/>
        <v>700.43319047619048</v>
      </c>
      <c r="IY104" s="67">
        <f t="shared" si="235"/>
        <v>1822.4179739810445</v>
      </c>
      <c r="IZ104" s="68">
        <f t="shared" si="352"/>
        <v>2027.5820260189555</v>
      </c>
      <c r="JA104" s="209">
        <v>0</v>
      </c>
      <c r="JB104" s="209">
        <v>62345.42</v>
      </c>
      <c r="JC104" s="209">
        <v>0</v>
      </c>
      <c r="JD104" s="209">
        <v>0</v>
      </c>
      <c r="JE104" s="209">
        <v>0</v>
      </c>
      <c r="JF104" s="209">
        <v>0</v>
      </c>
      <c r="JG104" s="209">
        <v>0</v>
      </c>
      <c r="JH104" s="209">
        <v>0</v>
      </c>
      <c r="JI104" s="209">
        <v>0</v>
      </c>
      <c r="JJ104" s="209">
        <v>0</v>
      </c>
      <c r="JK104" s="209">
        <v>62345.42</v>
      </c>
      <c r="JL104" s="178">
        <f t="shared" si="198"/>
        <v>0</v>
      </c>
      <c r="JM104" s="210">
        <v>3148</v>
      </c>
      <c r="JN104" s="181" t="s">
        <v>276</v>
      </c>
      <c r="JO104" s="64">
        <f t="shared" si="199"/>
        <v>62345.42</v>
      </c>
      <c r="JP104" s="209">
        <v>0</v>
      </c>
      <c r="JQ104" s="209">
        <v>3850</v>
      </c>
      <c r="JR104" s="209">
        <v>0</v>
      </c>
      <c r="JS104" s="209">
        <v>0</v>
      </c>
      <c r="JT104" s="209">
        <v>0</v>
      </c>
      <c r="JU104" s="209">
        <v>0</v>
      </c>
      <c r="JV104" s="209">
        <v>0</v>
      </c>
      <c r="JW104" s="209">
        <v>0</v>
      </c>
      <c r="JX104" s="209">
        <v>0</v>
      </c>
      <c r="JY104" s="209">
        <v>0</v>
      </c>
      <c r="JZ104" s="211">
        <v>3850</v>
      </c>
      <c r="KA104" s="65"/>
      <c r="KB104" s="65"/>
      <c r="KC104" s="65">
        <f t="shared" si="276"/>
        <v>1257.549997202939</v>
      </c>
      <c r="KD104" s="65">
        <f t="shared" si="277"/>
        <v>0</v>
      </c>
      <c r="KE104" s="65"/>
      <c r="KF104" s="65"/>
      <c r="KG104" s="65"/>
      <c r="KH104" s="65">
        <v>5</v>
      </c>
      <c r="KI104" s="65">
        <f t="shared" si="314"/>
        <v>543.39953271028037</v>
      </c>
      <c r="KJ104" s="65"/>
      <c r="KK104" s="64">
        <f t="shared" si="353"/>
        <v>1805.9495299132195</v>
      </c>
      <c r="KL104" s="66">
        <f t="shared" si="315"/>
        <v>497.32093457943921</v>
      </c>
      <c r="KM104" s="66"/>
      <c r="KN104" s="66">
        <f t="shared" si="278"/>
        <v>149.19628037383177</v>
      </c>
      <c r="KO104" s="67">
        <f t="shared" si="236"/>
        <v>646.51721495327092</v>
      </c>
      <c r="KP104" s="67">
        <f t="shared" si="237"/>
        <v>2452.4667448664904</v>
      </c>
      <c r="KQ104" s="68">
        <f t="shared" si="354"/>
        <v>1397.5332551335096</v>
      </c>
      <c r="KR104" s="209">
        <v>0</v>
      </c>
      <c r="KS104" s="209">
        <v>75991.710000000006</v>
      </c>
      <c r="KT104" s="209">
        <v>0</v>
      </c>
      <c r="KU104" s="209">
        <v>0</v>
      </c>
      <c r="KV104" s="209">
        <v>0</v>
      </c>
      <c r="KW104" s="209">
        <v>0</v>
      </c>
      <c r="KX104" s="209">
        <v>0</v>
      </c>
      <c r="KY104" s="209">
        <v>0</v>
      </c>
      <c r="KZ104" s="209">
        <v>0</v>
      </c>
      <c r="LA104" s="209">
        <v>0</v>
      </c>
      <c r="LB104" s="209">
        <v>75991.710000000006</v>
      </c>
      <c r="LC104" s="178">
        <f t="shared" si="202"/>
        <v>0</v>
      </c>
      <c r="LD104" s="210">
        <v>3946</v>
      </c>
      <c r="LE104" s="181" t="s">
        <v>276</v>
      </c>
      <c r="LF104" s="64">
        <f t="shared" si="203"/>
        <v>75991.710000000006</v>
      </c>
      <c r="LG104" s="209">
        <v>0</v>
      </c>
      <c r="LH104" s="209">
        <v>3850</v>
      </c>
      <c r="LI104" s="209">
        <v>0</v>
      </c>
      <c r="LJ104" s="209">
        <v>0</v>
      </c>
      <c r="LK104" s="209">
        <v>0</v>
      </c>
      <c r="LL104" s="209">
        <v>0</v>
      </c>
      <c r="LM104" s="209">
        <v>0</v>
      </c>
      <c r="LN104" s="209">
        <v>0</v>
      </c>
      <c r="LO104" s="209">
        <v>0</v>
      </c>
      <c r="LP104" s="209">
        <v>0</v>
      </c>
      <c r="LQ104" s="211">
        <f t="shared" si="279"/>
        <v>3850</v>
      </c>
      <c r="LR104" s="65"/>
      <c r="LS104" s="65"/>
      <c r="LT104" s="65">
        <f t="shared" si="280"/>
        <v>774.74520235621708</v>
      </c>
      <c r="LU104" s="65">
        <f t="shared" si="281"/>
        <v>0</v>
      </c>
      <c r="LV104" s="65"/>
      <c r="LW104" s="65"/>
      <c r="LX104" s="65"/>
      <c r="LY104" s="65">
        <v>5</v>
      </c>
      <c r="LZ104" s="65">
        <f t="shared" si="316"/>
        <v>508.03738317757012</v>
      </c>
      <c r="MA104" s="65"/>
      <c r="MB104" s="64">
        <f t="shared" si="238"/>
        <v>1287.7825855337871</v>
      </c>
      <c r="MC104" s="66">
        <f t="shared" si="317"/>
        <v>593.54906542056074</v>
      </c>
      <c r="MD104" s="66"/>
      <c r="ME104" s="66">
        <f t="shared" si="282"/>
        <v>178.06471962616823</v>
      </c>
      <c r="MF104" s="67">
        <f t="shared" si="239"/>
        <v>771.61378504672894</v>
      </c>
      <c r="MG104" s="67">
        <f t="shared" si="240"/>
        <v>2059.3963705805163</v>
      </c>
      <c r="MH104" s="68">
        <f t="shared" si="241"/>
        <v>1790.6036294194837</v>
      </c>
      <c r="MI104" s="209">
        <v>0</v>
      </c>
      <c r="MJ104" s="209">
        <v>41036.01</v>
      </c>
      <c r="MK104" s="209">
        <v>0</v>
      </c>
      <c r="ML104" s="209">
        <v>0</v>
      </c>
      <c r="MM104" s="209">
        <v>0</v>
      </c>
      <c r="MN104" s="209">
        <v>0</v>
      </c>
      <c r="MO104" s="209">
        <v>0</v>
      </c>
      <c r="MP104" s="209">
        <v>0</v>
      </c>
      <c r="MQ104" s="209">
        <v>0</v>
      </c>
      <c r="MR104" s="209">
        <v>0</v>
      </c>
      <c r="MS104" s="209">
        <v>40469.769999999997</v>
      </c>
      <c r="MT104" s="178">
        <f t="shared" si="360"/>
        <v>566.24000000000524</v>
      </c>
      <c r="MU104" s="210">
        <v>2212</v>
      </c>
      <c r="MV104" s="181" t="s">
        <v>276</v>
      </c>
      <c r="MW104" s="64">
        <f t="shared" si="204"/>
        <v>41036.01</v>
      </c>
      <c r="MX104" s="209">
        <v>0</v>
      </c>
      <c r="MY104" s="209">
        <v>3850</v>
      </c>
      <c r="MZ104" s="209">
        <v>0</v>
      </c>
      <c r="NA104" s="209">
        <v>0</v>
      </c>
      <c r="NB104" s="209">
        <v>0</v>
      </c>
      <c r="NC104" s="209">
        <v>0</v>
      </c>
      <c r="ND104" s="209">
        <v>0</v>
      </c>
      <c r="NE104" s="209">
        <v>0</v>
      </c>
      <c r="NF104" s="209">
        <v>0</v>
      </c>
      <c r="NG104" s="209">
        <v>0</v>
      </c>
      <c r="NH104" s="211">
        <f t="shared" si="283"/>
        <v>3850</v>
      </c>
      <c r="NI104" s="65"/>
      <c r="NJ104" s="65"/>
      <c r="NK104" s="65">
        <f t="shared" si="284"/>
        <v>0</v>
      </c>
      <c r="NL104" s="65">
        <f t="shared" si="285"/>
        <v>13.676427046981278</v>
      </c>
      <c r="NM104" s="65"/>
      <c r="NN104" s="65"/>
      <c r="NO104" s="65"/>
      <c r="NP104" s="65">
        <v>5</v>
      </c>
      <c r="NQ104" s="65">
        <f t="shared" si="318"/>
        <v>469.67889908256882</v>
      </c>
      <c r="NR104" s="65"/>
      <c r="NS104" s="64">
        <f t="shared" si="355"/>
        <v>488.35532612955012</v>
      </c>
      <c r="NT104" s="66">
        <f t="shared" si="286"/>
        <v>723.04816513761466</v>
      </c>
      <c r="NU104" s="66"/>
      <c r="NV104" s="66">
        <f t="shared" si="287"/>
        <v>216.9144495412844</v>
      </c>
      <c r="NW104" s="67">
        <f t="shared" si="242"/>
        <v>939.96261467889906</v>
      </c>
      <c r="NX104" s="67">
        <f t="shared" si="243"/>
        <v>1428.3179408084493</v>
      </c>
      <c r="NY104" s="68">
        <f t="shared" si="356"/>
        <v>2421.6820591915507</v>
      </c>
      <c r="NZ104" s="209">
        <v>0</v>
      </c>
      <c r="OA104" s="209">
        <v>9348.16</v>
      </c>
      <c r="OB104" s="209">
        <v>0</v>
      </c>
      <c r="OC104" s="209">
        <v>0</v>
      </c>
      <c r="OD104" s="209">
        <v>0</v>
      </c>
      <c r="OE104" s="209">
        <v>0</v>
      </c>
      <c r="OF104" s="209">
        <v>0</v>
      </c>
      <c r="OG104" s="209">
        <v>0</v>
      </c>
      <c r="OH104" s="209">
        <v>0</v>
      </c>
      <c r="OI104" s="209">
        <v>0</v>
      </c>
      <c r="OJ104" s="209">
        <v>7834.97</v>
      </c>
      <c r="OK104" s="178">
        <f t="shared" si="288"/>
        <v>1513.1899999999996</v>
      </c>
      <c r="OL104" s="210">
        <v>516</v>
      </c>
      <c r="OM104" s="181" t="s">
        <v>276</v>
      </c>
      <c r="ON104" s="64">
        <f t="shared" si="207"/>
        <v>9348.16</v>
      </c>
      <c r="OO104" s="209">
        <v>0</v>
      </c>
      <c r="OP104" s="209">
        <v>3850</v>
      </c>
      <c r="OQ104" s="209">
        <v>0</v>
      </c>
      <c r="OR104" s="209">
        <v>0</v>
      </c>
      <c r="OS104" s="209">
        <v>0</v>
      </c>
      <c r="OT104" s="209">
        <v>0</v>
      </c>
      <c r="OU104" s="209">
        <v>0</v>
      </c>
      <c r="OV104" s="209">
        <v>0</v>
      </c>
      <c r="OW104" s="209">
        <v>0</v>
      </c>
      <c r="OX104" s="209">
        <v>0</v>
      </c>
      <c r="OY104" s="211">
        <v>3850</v>
      </c>
      <c r="OZ104" s="65"/>
      <c r="PA104" s="65"/>
      <c r="PB104" s="65">
        <f t="shared" si="289"/>
        <v>169.41759975494375</v>
      </c>
      <c r="PC104" s="65">
        <f t="shared" si="290"/>
        <v>44.368249414880282</v>
      </c>
      <c r="PD104" s="65"/>
      <c r="PE104" s="65"/>
      <c r="PF104" s="65">
        <f t="shared" si="291"/>
        <v>32.880000000000003</v>
      </c>
      <c r="PG104" s="65">
        <v>5</v>
      </c>
      <c r="PH104" s="65">
        <f t="shared" si="319"/>
        <v>495.2049090909091</v>
      </c>
      <c r="PI104" s="65"/>
      <c r="PJ104" s="64">
        <f t="shared" si="244"/>
        <v>746.87075826073306</v>
      </c>
      <c r="PK104" s="66">
        <f t="shared" si="320"/>
        <v>643.25572727272731</v>
      </c>
      <c r="PL104" s="66"/>
      <c r="PM104" s="66">
        <f t="shared" si="292"/>
        <v>192.9767181818182</v>
      </c>
      <c r="PN104" s="67">
        <f t="shared" si="245"/>
        <v>836.23244545454554</v>
      </c>
      <c r="PO104" s="67">
        <f t="shared" si="246"/>
        <v>1583.1032037152786</v>
      </c>
      <c r="PP104" s="68">
        <f t="shared" si="247"/>
        <v>2266.8967962847214</v>
      </c>
      <c r="PQ104" s="209">
        <v>0</v>
      </c>
      <c r="PR104" s="209">
        <v>6596.53</v>
      </c>
      <c r="PS104" s="209">
        <v>0</v>
      </c>
      <c r="PT104" s="209">
        <v>0</v>
      </c>
      <c r="PU104" s="209">
        <v>0</v>
      </c>
      <c r="PV104" s="209">
        <v>0</v>
      </c>
      <c r="PW104" s="209">
        <v>0</v>
      </c>
      <c r="PX104" s="209">
        <v>0</v>
      </c>
      <c r="PY104" s="209">
        <v>0</v>
      </c>
      <c r="PZ104" s="209">
        <v>0</v>
      </c>
      <c r="QA104" s="209">
        <v>5761.7</v>
      </c>
      <c r="QB104" s="178">
        <f t="shared" si="208"/>
        <v>834.82999999999993</v>
      </c>
      <c r="QC104" s="210">
        <v>368</v>
      </c>
      <c r="QD104" s="181" t="s">
        <v>276</v>
      </c>
      <c r="QE104" s="64">
        <f t="shared" si="209"/>
        <v>6596.53</v>
      </c>
      <c r="QF104" s="209">
        <v>0</v>
      </c>
      <c r="QG104" s="209">
        <v>3850</v>
      </c>
      <c r="QH104" s="209">
        <v>0</v>
      </c>
      <c r="QI104" s="209">
        <v>0</v>
      </c>
      <c r="QJ104" s="209">
        <v>0</v>
      </c>
      <c r="QK104" s="209">
        <v>0</v>
      </c>
      <c r="QL104" s="209">
        <v>0</v>
      </c>
      <c r="QM104" s="209">
        <v>0</v>
      </c>
      <c r="QN104" s="209">
        <v>0</v>
      </c>
      <c r="QO104" s="209">
        <v>0</v>
      </c>
      <c r="QP104" s="211">
        <f t="shared" si="293"/>
        <v>3850</v>
      </c>
      <c r="QQ104" s="65"/>
      <c r="QR104" s="65"/>
      <c r="QS104" s="65">
        <f t="shared" si="294"/>
        <v>67.728817604802487</v>
      </c>
      <c r="QT104" s="65">
        <f t="shared" si="295"/>
        <v>15.233514437548637</v>
      </c>
      <c r="QU104" s="65"/>
      <c r="QV104" s="65"/>
      <c r="QW104" s="65">
        <f t="shared" si="296"/>
        <v>18.861818181818183</v>
      </c>
      <c r="QX104" s="65">
        <v>5</v>
      </c>
      <c r="QY104" s="65">
        <f t="shared" si="321"/>
        <v>428.14772727272725</v>
      </c>
      <c r="QZ104" s="65"/>
      <c r="RA104" s="64">
        <f t="shared" si="357"/>
        <v>534.97187749689658</v>
      </c>
      <c r="RB104" s="66">
        <f t="shared" si="297"/>
        <v>619.2640909090909</v>
      </c>
      <c r="RC104" s="66"/>
      <c r="RD104" s="66">
        <f t="shared" si="298"/>
        <v>185.77922727272727</v>
      </c>
      <c r="RE104" s="67">
        <f t="shared" si="248"/>
        <v>805.04331818181822</v>
      </c>
      <c r="RF104" s="67">
        <f t="shared" si="249"/>
        <v>1340.0151956787149</v>
      </c>
      <c r="RG104" s="68">
        <f t="shared" si="250"/>
        <v>2509.9848043212851</v>
      </c>
      <c r="RH104" s="205">
        <v>0</v>
      </c>
      <c r="RI104" s="205">
        <v>5124.51</v>
      </c>
      <c r="RJ104" s="205">
        <v>0</v>
      </c>
      <c r="RK104" s="205">
        <v>0</v>
      </c>
      <c r="RL104" s="205">
        <v>0</v>
      </c>
      <c r="RM104" s="205">
        <v>0</v>
      </c>
      <c r="RN104" s="205">
        <v>0</v>
      </c>
      <c r="RO104" s="205">
        <v>0</v>
      </c>
      <c r="RP104" s="205">
        <v>0</v>
      </c>
      <c r="RQ104" s="205">
        <v>0</v>
      </c>
      <c r="RR104" s="205">
        <v>4644.88</v>
      </c>
      <c r="RS104" s="178">
        <f t="shared" si="211"/>
        <v>479.63000000000011</v>
      </c>
      <c r="RT104" s="206">
        <v>298</v>
      </c>
      <c r="RU104" s="181" t="s">
        <v>276</v>
      </c>
      <c r="RV104" s="64">
        <f t="shared" si="212"/>
        <v>5124.51</v>
      </c>
      <c r="RW104" s="209">
        <v>0</v>
      </c>
      <c r="RX104" s="209">
        <v>3850</v>
      </c>
      <c r="RY104" s="209">
        <v>0</v>
      </c>
      <c r="RZ104" s="209">
        <v>0</v>
      </c>
      <c r="SA104" s="209">
        <v>0</v>
      </c>
      <c r="SB104" s="209">
        <v>0</v>
      </c>
      <c r="SC104" s="209">
        <v>0</v>
      </c>
      <c r="SD104" s="209">
        <v>0</v>
      </c>
      <c r="SE104" s="209">
        <v>0</v>
      </c>
      <c r="SF104" s="209">
        <v>0</v>
      </c>
      <c r="SG104" s="211">
        <v>3850</v>
      </c>
      <c r="SH104" s="65"/>
      <c r="SI104" s="65"/>
      <c r="SJ104" s="65">
        <f t="shared" si="299"/>
        <v>45.644799359382503</v>
      </c>
      <c r="SK104" s="65">
        <f t="shared" si="300"/>
        <v>10.338554202208094</v>
      </c>
      <c r="SL104" s="65"/>
      <c r="SM104" s="65"/>
      <c r="SN104" s="65">
        <f t="shared" si="301"/>
        <v>495.92920353982299</v>
      </c>
      <c r="SO104" s="65">
        <v>5</v>
      </c>
      <c r="SP104" s="65">
        <f t="shared" si="322"/>
        <v>428.52876106194691</v>
      </c>
      <c r="SQ104" s="65"/>
      <c r="SR104" s="64">
        <f t="shared" si="326"/>
        <v>985.44131816336039</v>
      </c>
      <c r="SS104" s="66">
        <f t="shared" si="323"/>
        <v>596.28469026548669</v>
      </c>
      <c r="ST104" s="66"/>
      <c r="SU104" s="66">
        <f t="shared" si="302"/>
        <v>178.885407079646</v>
      </c>
      <c r="SV104" s="67">
        <f t="shared" si="327"/>
        <v>775.17009734513272</v>
      </c>
      <c r="SW104" s="67">
        <f t="shared" si="251"/>
        <v>1760.6114155084931</v>
      </c>
      <c r="SX104" s="68">
        <f t="shared" si="252"/>
        <v>2089.3885844915067</v>
      </c>
      <c r="SY104" s="64">
        <f t="shared" si="303"/>
        <v>275922.43000000005</v>
      </c>
      <c r="SZ104" s="211">
        <f t="shared" si="304"/>
        <v>46200</v>
      </c>
      <c r="TA104" s="67">
        <f t="shared" si="305"/>
        <v>19829.276693389133</v>
      </c>
      <c r="TB104" s="68">
        <f t="shared" si="306"/>
        <v>26370.723306610867</v>
      </c>
      <c r="TC104" s="264"/>
      <c r="TD104" s="265"/>
      <c r="TE104" s="265"/>
    </row>
    <row r="105" spans="1:526">
      <c r="A105" s="173" t="s">
        <v>250</v>
      </c>
      <c r="B105" s="175" t="s">
        <v>251</v>
      </c>
      <c r="C105" s="181" t="s">
        <v>276</v>
      </c>
      <c r="D105" s="176">
        <v>0</v>
      </c>
      <c r="E105" s="176">
        <v>8971.8799999999992</v>
      </c>
      <c r="F105" s="176">
        <v>0</v>
      </c>
      <c r="G105" s="176">
        <v>0</v>
      </c>
      <c r="H105" s="176">
        <v>0</v>
      </c>
      <c r="I105" s="176">
        <v>0</v>
      </c>
      <c r="J105" s="176">
        <v>0</v>
      </c>
      <c r="K105" s="176">
        <v>0</v>
      </c>
      <c r="L105" s="176">
        <v>0</v>
      </c>
      <c r="M105" s="176">
        <v>0</v>
      </c>
      <c r="N105" s="180">
        <v>8971.8799999999992</v>
      </c>
      <c r="O105" s="178">
        <f t="shared" si="332"/>
        <v>0</v>
      </c>
      <c r="P105" s="181">
        <v>384</v>
      </c>
      <c r="Q105" s="64">
        <f t="shared" si="328"/>
        <v>8971.8799999999992</v>
      </c>
      <c r="R105" s="178">
        <v>0</v>
      </c>
      <c r="S105" s="178">
        <v>3885</v>
      </c>
      <c r="T105" s="178">
        <v>0</v>
      </c>
      <c r="U105" s="178">
        <v>0</v>
      </c>
      <c r="V105" s="178">
        <v>0</v>
      </c>
      <c r="W105" s="178">
        <v>0</v>
      </c>
      <c r="X105" s="178">
        <v>0</v>
      </c>
      <c r="Y105" s="178">
        <v>0</v>
      </c>
      <c r="Z105" s="178">
        <v>0</v>
      </c>
      <c r="AA105" s="178">
        <v>0</v>
      </c>
      <c r="AB105" s="64">
        <f t="shared" si="329"/>
        <v>3885</v>
      </c>
      <c r="AC105" s="65"/>
      <c r="AD105" s="65"/>
      <c r="AE105" s="65">
        <f t="shared" si="253"/>
        <v>97.549438338461542</v>
      </c>
      <c r="AF105" s="65">
        <f t="shared" si="361"/>
        <v>0</v>
      </c>
      <c r="AG105" s="65"/>
      <c r="AH105" s="65"/>
      <c r="AI105" s="65"/>
      <c r="AJ105" s="65">
        <v>5</v>
      </c>
      <c r="AK105" s="65">
        <f t="shared" si="342"/>
        <v>411.38684210526316</v>
      </c>
      <c r="AL105" s="65"/>
      <c r="AM105" s="64">
        <f t="shared" si="222"/>
        <v>513.93628044372474</v>
      </c>
      <c r="AN105" s="66">
        <f t="shared" si="343"/>
        <v>645.10084210526315</v>
      </c>
      <c r="AO105" s="66"/>
      <c r="AP105" s="66">
        <f t="shared" si="254"/>
        <v>193.53025263157895</v>
      </c>
      <c r="AQ105" s="67">
        <f t="shared" si="223"/>
        <v>838.6310947368421</v>
      </c>
      <c r="AR105" s="67">
        <f t="shared" si="224"/>
        <v>1352.5673751805668</v>
      </c>
      <c r="AS105" s="68">
        <f t="shared" si="225"/>
        <v>2532.4326248194329</v>
      </c>
      <c r="AT105" s="205">
        <v>0</v>
      </c>
      <c r="AU105" s="205">
        <v>15021.15</v>
      </c>
      <c r="AV105" s="205">
        <v>0</v>
      </c>
      <c r="AW105" s="205">
        <v>0</v>
      </c>
      <c r="AX105" s="207">
        <v>0</v>
      </c>
      <c r="AY105" s="207">
        <v>0</v>
      </c>
      <c r="AZ105" s="207">
        <v>0</v>
      </c>
      <c r="BA105" s="207">
        <v>0</v>
      </c>
      <c r="BB105" s="207">
        <v>0</v>
      </c>
      <c r="BC105" s="207">
        <v>0</v>
      </c>
      <c r="BD105" s="209">
        <v>12945.41</v>
      </c>
      <c r="BE105" s="178">
        <f t="shared" si="333"/>
        <v>2075.7399999999998</v>
      </c>
      <c r="BF105" s="208">
        <v>595</v>
      </c>
      <c r="BG105" s="181" t="s">
        <v>276</v>
      </c>
      <c r="BH105" s="64">
        <f t="shared" si="330"/>
        <v>15021.15</v>
      </c>
      <c r="BI105" s="205">
        <v>0</v>
      </c>
      <c r="BJ105" s="205">
        <v>3885</v>
      </c>
      <c r="BK105" s="205">
        <v>0</v>
      </c>
      <c r="BL105" s="205">
        <v>0</v>
      </c>
      <c r="BM105" s="205">
        <v>0</v>
      </c>
      <c r="BN105" s="205">
        <v>0</v>
      </c>
      <c r="BO105" s="205">
        <v>0</v>
      </c>
      <c r="BP105" s="205">
        <v>0</v>
      </c>
      <c r="BQ105" s="205">
        <v>0</v>
      </c>
      <c r="BR105" s="205">
        <v>0</v>
      </c>
      <c r="BS105" s="64">
        <f t="shared" si="331"/>
        <v>3885</v>
      </c>
      <c r="BT105" s="65"/>
      <c r="BU105" s="65"/>
      <c r="BV105" s="65">
        <f t="shared" si="255"/>
        <v>141.98157042876318</v>
      </c>
      <c r="BW105" s="65">
        <f t="shared" si="256"/>
        <v>46.944856904930461</v>
      </c>
      <c r="BX105" s="65"/>
      <c r="BY105" s="65"/>
      <c r="BZ105" s="65"/>
      <c r="CA105" s="65">
        <v>5</v>
      </c>
      <c r="CB105" s="65">
        <f t="shared" si="344"/>
        <v>391.015625</v>
      </c>
      <c r="CC105" s="65"/>
      <c r="CD105" s="64">
        <f t="shared" si="226"/>
        <v>584.94205233369371</v>
      </c>
      <c r="CE105" s="66">
        <f t="shared" si="257"/>
        <v>665.21208333333334</v>
      </c>
      <c r="CF105" s="66"/>
      <c r="CG105" s="66">
        <f t="shared" si="258"/>
        <v>199.563625</v>
      </c>
      <c r="CH105" s="67">
        <f t="shared" si="324"/>
        <v>864.77570833333334</v>
      </c>
      <c r="CI105" s="67">
        <f t="shared" si="227"/>
        <v>1449.7177606670271</v>
      </c>
      <c r="CJ105" s="68">
        <f t="shared" si="228"/>
        <v>2435.2822393329729</v>
      </c>
      <c r="CK105" s="209">
        <v>0</v>
      </c>
      <c r="CL105" s="209">
        <v>14760.57</v>
      </c>
      <c r="CM105" s="209">
        <v>0</v>
      </c>
      <c r="CN105" s="209">
        <v>0</v>
      </c>
      <c r="CO105" s="209">
        <v>0</v>
      </c>
      <c r="CP105" s="209">
        <v>0</v>
      </c>
      <c r="CQ105" s="209">
        <v>0</v>
      </c>
      <c r="CR105" s="209">
        <v>0</v>
      </c>
      <c r="CS105" s="209">
        <v>0</v>
      </c>
      <c r="CT105" s="207">
        <v>0</v>
      </c>
      <c r="CU105" s="209">
        <v>12825.56</v>
      </c>
      <c r="CV105" s="178">
        <f t="shared" si="181"/>
        <v>1935.0100000000002</v>
      </c>
      <c r="CW105" s="210">
        <v>631</v>
      </c>
      <c r="CX105" s="181" t="s">
        <v>276</v>
      </c>
      <c r="CY105" s="64">
        <f t="shared" si="182"/>
        <v>14760.57</v>
      </c>
      <c r="CZ105" s="209">
        <v>0</v>
      </c>
      <c r="DA105" s="209">
        <v>3885</v>
      </c>
      <c r="DB105" s="209">
        <v>0</v>
      </c>
      <c r="DC105" s="209">
        <v>0</v>
      </c>
      <c r="DD105" s="209">
        <v>0</v>
      </c>
      <c r="DE105" s="209">
        <v>0</v>
      </c>
      <c r="DF105" s="209">
        <v>0</v>
      </c>
      <c r="DG105" s="209">
        <v>0</v>
      </c>
      <c r="DH105" s="209">
        <v>0</v>
      </c>
      <c r="DI105" s="209">
        <v>0</v>
      </c>
      <c r="DJ105" s="211">
        <f t="shared" si="358"/>
        <v>3885</v>
      </c>
      <c r="DK105" s="65"/>
      <c r="DL105" s="65"/>
      <c r="DM105" s="65">
        <f t="shared" si="259"/>
        <v>139.43176191077333</v>
      </c>
      <c r="DN105" s="65">
        <f t="shared" si="260"/>
        <v>55.043982056877176</v>
      </c>
      <c r="DO105" s="65"/>
      <c r="DP105" s="65"/>
      <c r="DQ105" s="65"/>
      <c r="DR105" s="65">
        <v>5</v>
      </c>
      <c r="DS105" s="65">
        <f t="shared" si="359"/>
        <v>428.469696969697</v>
      </c>
      <c r="DT105" s="65"/>
      <c r="DU105" s="64">
        <f t="shared" si="229"/>
        <v>627.94544093734748</v>
      </c>
      <c r="DV105" s="66">
        <f t="shared" si="307"/>
        <v>596.35070707070713</v>
      </c>
      <c r="DW105" s="66"/>
      <c r="DX105" s="66">
        <f t="shared" si="261"/>
        <v>178.90521212121214</v>
      </c>
      <c r="DY105" s="67">
        <f t="shared" si="230"/>
        <v>775.25591919191925</v>
      </c>
      <c r="DZ105" s="67">
        <f t="shared" si="231"/>
        <v>1403.2013601292667</v>
      </c>
      <c r="EA105" s="68">
        <f t="shared" si="345"/>
        <v>2481.7986398707335</v>
      </c>
      <c r="EB105" s="209">
        <v>0</v>
      </c>
      <c r="EC105" s="209">
        <v>6421.62</v>
      </c>
      <c r="ED105" s="209">
        <v>0</v>
      </c>
      <c r="EE105" s="209">
        <v>0</v>
      </c>
      <c r="EF105" s="209">
        <v>0</v>
      </c>
      <c r="EG105" s="209">
        <v>0</v>
      </c>
      <c r="EH105" s="209">
        <v>0</v>
      </c>
      <c r="EI105" s="209">
        <v>0</v>
      </c>
      <c r="EJ105" s="209">
        <v>0</v>
      </c>
      <c r="EK105" s="209">
        <v>0</v>
      </c>
      <c r="EL105" s="209">
        <v>5728.88</v>
      </c>
      <c r="EM105" s="178">
        <f t="shared" si="184"/>
        <v>692.73999999999978</v>
      </c>
      <c r="EN105" s="210">
        <v>251</v>
      </c>
      <c r="EO105" s="181" t="s">
        <v>276</v>
      </c>
      <c r="EP105" s="212">
        <f t="shared" si="262"/>
        <v>6421.62</v>
      </c>
      <c r="EQ105" s="209">
        <v>0</v>
      </c>
      <c r="ER105" s="209">
        <v>3885</v>
      </c>
      <c r="ES105" s="209">
        <v>0</v>
      </c>
      <c r="ET105" s="209">
        <v>0</v>
      </c>
      <c r="EU105" s="209">
        <v>0</v>
      </c>
      <c r="EV105" s="209">
        <v>0</v>
      </c>
      <c r="EW105" s="209">
        <v>0</v>
      </c>
      <c r="EX105" s="209">
        <v>0</v>
      </c>
      <c r="EY105" s="209">
        <v>0</v>
      </c>
      <c r="EZ105" s="209">
        <v>0</v>
      </c>
      <c r="FA105" s="64">
        <f t="shared" si="185"/>
        <v>3885</v>
      </c>
      <c r="FB105" s="65"/>
      <c r="FC105" s="65"/>
      <c r="FD105" s="65">
        <f t="shared" si="263"/>
        <v>63.94605002538507</v>
      </c>
      <c r="FE105" s="65">
        <f t="shared" si="264"/>
        <v>17.994782309713131</v>
      </c>
      <c r="FF105" s="65"/>
      <c r="FG105" s="65"/>
      <c r="FH105" s="65">
        <f t="shared" si="265"/>
        <v>140.93333333333334</v>
      </c>
      <c r="FI105" s="65">
        <v>5</v>
      </c>
      <c r="FJ105" s="65">
        <f t="shared" si="308"/>
        <v>424.68019607843132</v>
      </c>
      <c r="FK105" s="65"/>
      <c r="FL105" s="64">
        <f t="shared" si="232"/>
        <v>652.55436174686292</v>
      </c>
      <c r="FM105" s="66">
        <f t="shared" si="309"/>
        <v>664.41901960784321</v>
      </c>
      <c r="FN105" s="66"/>
      <c r="FO105" s="66">
        <f t="shared" si="266"/>
        <v>199.32570588235296</v>
      </c>
      <c r="FP105" s="67">
        <f t="shared" si="325"/>
        <v>863.74472549019617</v>
      </c>
      <c r="FQ105" s="67">
        <f t="shared" si="346"/>
        <v>1516.2990872370592</v>
      </c>
      <c r="FR105" s="68">
        <f t="shared" si="347"/>
        <v>2368.7009127629408</v>
      </c>
      <c r="FS105" s="209">
        <v>0</v>
      </c>
      <c r="FT105" s="209">
        <v>27922.11</v>
      </c>
      <c r="FU105" s="209">
        <v>0</v>
      </c>
      <c r="FV105" s="209">
        <v>0</v>
      </c>
      <c r="FW105" s="209">
        <v>0</v>
      </c>
      <c r="FX105" s="209">
        <v>0</v>
      </c>
      <c r="FY105" s="209">
        <v>0</v>
      </c>
      <c r="FZ105" s="209">
        <v>0</v>
      </c>
      <c r="GA105" s="209">
        <v>0</v>
      </c>
      <c r="GB105" s="209">
        <v>0</v>
      </c>
      <c r="GC105" s="209">
        <v>23525.279999999999</v>
      </c>
      <c r="GD105" s="178">
        <f t="shared" si="189"/>
        <v>4396.8300000000017</v>
      </c>
      <c r="GE105" s="210">
        <v>1150</v>
      </c>
      <c r="GF105" s="181" t="s">
        <v>276</v>
      </c>
      <c r="GG105" s="64">
        <f t="shared" si="190"/>
        <v>27922.11</v>
      </c>
      <c r="GH105" s="209">
        <v>0</v>
      </c>
      <c r="GI105" s="209">
        <v>3885</v>
      </c>
      <c r="GJ105" s="209">
        <v>0</v>
      </c>
      <c r="GK105" s="209">
        <v>0</v>
      </c>
      <c r="GL105" s="209">
        <v>0</v>
      </c>
      <c r="GM105" s="209">
        <v>0</v>
      </c>
      <c r="GN105" s="209">
        <v>0</v>
      </c>
      <c r="GO105" s="209">
        <v>0</v>
      </c>
      <c r="GP105" s="209">
        <v>0</v>
      </c>
      <c r="GQ105" s="209">
        <v>0</v>
      </c>
      <c r="GR105" s="211">
        <f t="shared" si="267"/>
        <v>3885</v>
      </c>
      <c r="GS105" s="65"/>
      <c r="GT105" s="65"/>
      <c r="GU105" s="65">
        <f t="shared" si="268"/>
        <v>260.68938202350836</v>
      </c>
      <c r="GV105" s="65">
        <f t="shared" si="269"/>
        <v>129.58384013864341</v>
      </c>
      <c r="GW105" s="65"/>
      <c r="GX105" s="65"/>
      <c r="GY105" s="65">
        <f t="shared" si="270"/>
        <v>184.90588235294118</v>
      </c>
      <c r="GZ105" s="65">
        <v>5</v>
      </c>
      <c r="HA105" s="65">
        <f t="shared" si="310"/>
        <v>358.47794117647061</v>
      </c>
      <c r="HB105" s="65"/>
      <c r="HC105" s="64">
        <f t="shared" si="348"/>
        <v>938.65704569156355</v>
      </c>
      <c r="HD105" s="66">
        <f t="shared" si="311"/>
        <v>866.92019607843133</v>
      </c>
      <c r="HE105" s="66"/>
      <c r="HF105" s="66">
        <f t="shared" si="271"/>
        <v>260.07605882352937</v>
      </c>
      <c r="HG105" s="67">
        <f t="shared" si="233"/>
        <v>1126.9962549019606</v>
      </c>
      <c r="HH105" s="67">
        <f t="shared" si="234"/>
        <v>2065.6533005935244</v>
      </c>
      <c r="HI105" s="68">
        <f t="shared" si="349"/>
        <v>1819.3466994064756</v>
      </c>
      <c r="HJ105" s="205">
        <v>0</v>
      </c>
      <c r="HK105" s="205">
        <v>62610.02</v>
      </c>
      <c r="HL105" s="205">
        <v>0</v>
      </c>
      <c r="HM105" s="205">
        <v>0</v>
      </c>
      <c r="HN105" s="205">
        <v>0</v>
      </c>
      <c r="HO105" s="205">
        <v>0</v>
      </c>
      <c r="HP105" s="205">
        <v>0</v>
      </c>
      <c r="HQ105" s="205">
        <v>0</v>
      </c>
      <c r="HR105" s="205">
        <v>0</v>
      </c>
      <c r="HS105" s="205">
        <v>0</v>
      </c>
      <c r="HT105" s="205">
        <v>53618.38</v>
      </c>
      <c r="HU105" s="178">
        <f t="shared" si="193"/>
        <v>8991.64</v>
      </c>
      <c r="HV105" s="206">
        <v>2544</v>
      </c>
      <c r="HW105" s="181" t="s">
        <v>276</v>
      </c>
      <c r="HX105" s="64">
        <f t="shared" si="194"/>
        <v>62610.02</v>
      </c>
      <c r="HY105" s="205">
        <v>0</v>
      </c>
      <c r="HZ105" s="205">
        <v>3885</v>
      </c>
      <c r="IA105" s="205">
        <v>0</v>
      </c>
      <c r="IB105" s="205">
        <v>0</v>
      </c>
      <c r="IC105" s="205">
        <v>0</v>
      </c>
      <c r="ID105" s="205">
        <v>0</v>
      </c>
      <c r="IE105" s="205">
        <v>0</v>
      </c>
      <c r="IF105" s="205">
        <v>0</v>
      </c>
      <c r="IG105" s="205">
        <v>0</v>
      </c>
      <c r="IH105" s="205">
        <v>0</v>
      </c>
      <c r="II105" s="214">
        <v>0</v>
      </c>
      <c r="IJ105" s="65"/>
      <c r="IK105" s="65"/>
      <c r="IL105" s="65">
        <f t="shared" si="272"/>
        <v>593.95528985419503</v>
      </c>
      <c r="IM105" s="65">
        <f t="shared" si="273"/>
        <v>272.51609774084284</v>
      </c>
      <c r="IN105" s="65"/>
      <c r="IO105" s="65"/>
      <c r="IP105" s="65">
        <f t="shared" si="274"/>
        <v>232.05714285714285</v>
      </c>
      <c r="IQ105" s="65">
        <v>5</v>
      </c>
      <c r="IR105" s="65">
        <f t="shared" si="312"/>
        <v>445.62857142857143</v>
      </c>
      <c r="IS105" s="65"/>
      <c r="IT105" s="64">
        <f t="shared" si="350"/>
        <v>1549.1571018807522</v>
      </c>
      <c r="IU105" s="66">
        <f t="shared" si="313"/>
        <v>538.79476190476191</v>
      </c>
      <c r="IV105" s="66"/>
      <c r="IW105" s="66">
        <f t="shared" si="275"/>
        <v>161.63842857142856</v>
      </c>
      <c r="IX105" s="67">
        <f t="shared" si="351"/>
        <v>700.43319047619048</v>
      </c>
      <c r="IY105" s="67">
        <f t="shared" si="235"/>
        <v>2249.5902923569429</v>
      </c>
      <c r="IZ105" s="68">
        <f t="shared" si="352"/>
        <v>-2249.5902923569429</v>
      </c>
      <c r="JA105" s="209">
        <v>0</v>
      </c>
      <c r="JB105" s="209">
        <v>116337.26</v>
      </c>
      <c r="JC105" s="209">
        <v>0</v>
      </c>
      <c r="JD105" s="209">
        <v>0</v>
      </c>
      <c r="JE105" s="209">
        <v>0</v>
      </c>
      <c r="JF105" s="209">
        <v>0</v>
      </c>
      <c r="JG105" s="209">
        <v>0</v>
      </c>
      <c r="JH105" s="209">
        <v>0</v>
      </c>
      <c r="JI105" s="209">
        <v>0</v>
      </c>
      <c r="JJ105" s="209">
        <v>0</v>
      </c>
      <c r="JK105" s="209">
        <v>116337.26</v>
      </c>
      <c r="JL105" s="178">
        <f t="shared" si="198"/>
        <v>0</v>
      </c>
      <c r="JM105" s="210">
        <v>4308</v>
      </c>
      <c r="JN105" s="181" t="s">
        <v>276</v>
      </c>
      <c r="JO105" s="64">
        <f t="shared" si="199"/>
        <v>116337.26</v>
      </c>
      <c r="JP105" s="209">
        <v>0</v>
      </c>
      <c r="JQ105" s="209">
        <v>3885</v>
      </c>
      <c r="JR105" s="209">
        <v>0</v>
      </c>
      <c r="JS105" s="209">
        <v>0</v>
      </c>
      <c r="JT105" s="209">
        <v>0</v>
      </c>
      <c r="JU105" s="209">
        <v>0</v>
      </c>
      <c r="JV105" s="209">
        <v>0</v>
      </c>
      <c r="JW105" s="209">
        <v>0</v>
      </c>
      <c r="JX105" s="209">
        <v>0</v>
      </c>
      <c r="JY105" s="209">
        <v>0</v>
      </c>
      <c r="JZ105" s="211">
        <v>0</v>
      </c>
      <c r="KA105" s="65"/>
      <c r="KB105" s="65"/>
      <c r="KC105" s="65">
        <f t="shared" si="276"/>
        <v>2346.6025409340032</v>
      </c>
      <c r="KD105" s="65">
        <f t="shared" si="277"/>
        <v>0</v>
      </c>
      <c r="KE105" s="65"/>
      <c r="KF105" s="65"/>
      <c r="KG105" s="65"/>
      <c r="KH105" s="65">
        <v>5</v>
      </c>
      <c r="KI105" s="65">
        <f t="shared" si="314"/>
        <v>543.39953271028037</v>
      </c>
      <c r="KJ105" s="65"/>
      <c r="KK105" s="64">
        <f t="shared" si="353"/>
        <v>2895.0020736442834</v>
      </c>
      <c r="KL105" s="66">
        <f t="shared" si="315"/>
        <v>497.32093457943921</v>
      </c>
      <c r="KM105" s="66"/>
      <c r="KN105" s="66">
        <f t="shared" si="278"/>
        <v>149.19628037383177</v>
      </c>
      <c r="KO105" s="67">
        <f t="shared" si="236"/>
        <v>646.51721495327092</v>
      </c>
      <c r="KP105" s="67">
        <f t="shared" si="237"/>
        <v>3541.5192885975544</v>
      </c>
      <c r="KQ105" s="68">
        <f t="shared" si="354"/>
        <v>-3541.5192885975544</v>
      </c>
      <c r="KR105" s="209">
        <v>0</v>
      </c>
      <c r="KS105" s="209">
        <v>130864.71</v>
      </c>
      <c r="KT105" s="209">
        <v>0</v>
      </c>
      <c r="KU105" s="209">
        <v>0</v>
      </c>
      <c r="KV105" s="209">
        <v>0</v>
      </c>
      <c r="KW105" s="209">
        <v>0</v>
      </c>
      <c r="KX105" s="209">
        <v>0</v>
      </c>
      <c r="KY105" s="209">
        <v>0</v>
      </c>
      <c r="KZ105" s="209">
        <v>0</v>
      </c>
      <c r="LA105" s="209">
        <v>0</v>
      </c>
      <c r="LB105" s="209">
        <v>130864.71</v>
      </c>
      <c r="LC105" s="178">
        <f t="shared" si="202"/>
        <v>0</v>
      </c>
      <c r="LD105" s="210">
        <v>4778</v>
      </c>
      <c r="LE105" s="181" t="s">
        <v>276</v>
      </c>
      <c r="LF105" s="64">
        <f t="shared" si="203"/>
        <v>130864.71</v>
      </c>
      <c r="LG105" s="209">
        <v>0</v>
      </c>
      <c r="LH105" s="209">
        <v>3885</v>
      </c>
      <c r="LI105" s="209">
        <v>0</v>
      </c>
      <c r="LJ105" s="209">
        <v>0</v>
      </c>
      <c r="LK105" s="209">
        <v>0</v>
      </c>
      <c r="LL105" s="209">
        <v>0</v>
      </c>
      <c r="LM105" s="209">
        <v>0</v>
      </c>
      <c r="LN105" s="209">
        <v>0</v>
      </c>
      <c r="LO105" s="209">
        <v>0</v>
      </c>
      <c r="LP105" s="209">
        <v>0</v>
      </c>
      <c r="LQ105" s="211">
        <f t="shared" si="279"/>
        <v>3885</v>
      </c>
      <c r="LR105" s="65"/>
      <c r="LS105" s="65"/>
      <c r="LT105" s="65">
        <f t="shared" si="280"/>
        <v>1334.1824552998962</v>
      </c>
      <c r="LU105" s="65">
        <f t="shared" si="281"/>
        <v>0</v>
      </c>
      <c r="LV105" s="65"/>
      <c r="LW105" s="65"/>
      <c r="LX105" s="65"/>
      <c r="LY105" s="65">
        <v>5</v>
      </c>
      <c r="LZ105" s="65">
        <f t="shared" si="316"/>
        <v>508.03738317757012</v>
      </c>
      <c r="MA105" s="65"/>
      <c r="MB105" s="64">
        <f t="shared" si="238"/>
        <v>1847.2198384774663</v>
      </c>
      <c r="MC105" s="66">
        <f t="shared" si="317"/>
        <v>593.54906542056074</v>
      </c>
      <c r="MD105" s="66"/>
      <c r="ME105" s="66">
        <f t="shared" si="282"/>
        <v>178.06471962616823</v>
      </c>
      <c r="MF105" s="67">
        <f t="shared" si="239"/>
        <v>771.61378504672894</v>
      </c>
      <c r="MG105" s="67">
        <f t="shared" si="240"/>
        <v>2618.833623524195</v>
      </c>
      <c r="MH105" s="68">
        <f t="shared" si="241"/>
        <v>1266.166376475805</v>
      </c>
      <c r="MI105" s="209">
        <v>0</v>
      </c>
      <c r="MJ105" s="209">
        <v>59274.51</v>
      </c>
      <c r="MK105" s="209">
        <v>0</v>
      </c>
      <c r="ML105" s="209">
        <v>0</v>
      </c>
      <c r="MM105" s="209">
        <v>0</v>
      </c>
      <c r="MN105" s="209">
        <v>0</v>
      </c>
      <c r="MO105" s="209">
        <v>0</v>
      </c>
      <c r="MP105" s="209">
        <v>0</v>
      </c>
      <c r="MQ105" s="209">
        <v>0</v>
      </c>
      <c r="MR105" s="209">
        <v>0</v>
      </c>
      <c r="MS105" s="209">
        <v>58341.85</v>
      </c>
      <c r="MT105" s="178">
        <f t="shared" si="360"/>
        <v>932.66000000000349</v>
      </c>
      <c r="MU105" s="210">
        <v>2412</v>
      </c>
      <c r="MV105" s="181" t="s">
        <v>276</v>
      </c>
      <c r="MW105" s="64">
        <f t="shared" si="204"/>
        <v>59274.51</v>
      </c>
      <c r="MX105" s="209">
        <v>0</v>
      </c>
      <c r="MY105" s="209">
        <v>3885</v>
      </c>
      <c r="MZ105" s="209">
        <v>0</v>
      </c>
      <c r="NA105" s="209">
        <v>0</v>
      </c>
      <c r="NB105" s="209">
        <v>0</v>
      </c>
      <c r="NC105" s="209">
        <v>0</v>
      </c>
      <c r="ND105" s="209">
        <v>0</v>
      </c>
      <c r="NE105" s="209">
        <v>0</v>
      </c>
      <c r="NF105" s="209">
        <v>0</v>
      </c>
      <c r="NG105" s="209">
        <v>0</v>
      </c>
      <c r="NH105" s="211">
        <f t="shared" si="283"/>
        <v>3885</v>
      </c>
      <c r="NI105" s="65"/>
      <c r="NJ105" s="65"/>
      <c r="NK105" s="65">
        <f t="shared" si="284"/>
        <v>0</v>
      </c>
      <c r="NL105" s="65">
        <f t="shared" si="285"/>
        <v>22.526590226118763</v>
      </c>
      <c r="NM105" s="65"/>
      <c r="NN105" s="65"/>
      <c r="NO105" s="65"/>
      <c r="NP105" s="65">
        <v>5</v>
      </c>
      <c r="NQ105" s="65">
        <f t="shared" si="318"/>
        <v>469.67889908256882</v>
      </c>
      <c r="NR105" s="65"/>
      <c r="NS105" s="64">
        <f t="shared" si="355"/>
        <v>497.20548930868756</v>
      </c>
      <c r="NT105" s="66">
        <f t="shared" si="286"/>
        <v>723.04816513761466</v>
      </c>
      <c r="NU105" s="66"/>
      <c r="NV105" s="66">
        <f t="shared" si="287"/>
        <v>216.9144495412844</v>
      </c>
      <c r="NW105" s="67">
        <f t="shared" si="242"/>
        <v>939.96261467889906</v>
      </c>
      <c r="NX105" s="67">
        <f t="shared" si="243"/>
        <v>1437.1681039875866</v>
      </c>
      <c r="NY105" s="68">
        <f t="shared" si="356"/>
        <v>2447.8318960124134</v>
      </c>
      <c r="NZ105" s="209">
        <v>0</v>
      </c>
      <c r="OA105" s="209">
        <v>22237.439999999999</v>
      </c>
      <c r="OB105" s="209">
        <v>0</v>
      </c>
      <c r="OC105" s="209">
        <v>0</v>
      </c>
      <c r="OD105" s="209">
        <v>0</v>
      </c>
      <c r="OE105" s="209">
        <v>0</v>
      </c>
      <c r="OF105" s="209">
        <v>0</v>
      </c>
      <c r="OG105" s="209">
        <v>0</v>
      </c>
      <c r="OH105" s="209">
        <v>0</v>
      </c>
      <c r="OI105" s="209">
        <v>0</v>
      </c>
      <c r="OJ105" s="209">
        <v>19576.09</v>
      </c>
      <c r="OK105" s="178">
        <f t="shared" si="288"/>
        <v>2661.3499999999985</v>
      </c>
      <c r="OL105" s="210">
        <v>844</v>
      </c>
      <c r="OM105" s="181" t="s">
        <v>276</v>
      </c>
      <c r="ON105" s="64">
        <f t="shared" si="207"/>
        <v>22237.439999999999</v>
      </c>
      <c r="OO105" s="209">
        <v>0</v>
      </c>
      <c r="OP105" s="209">
        <v>3885</v>
      </c>
      <c r="OQ105" s="209">
        <v>0</v>
      </c>
      <c r="OR105" s="209">
        <v>0</v>
      </c>
      <c r="OS105" s="209">
        <v>0</v>
      </c>
      <c r="OT105" s="209">
        <v>0</v>
      </c>
      <c r="OU105" s="209">
        <v>0</v>
      </c>
      <c r="OV105" s="209">
        <v>0</v>
      </c>
      <c r="OW105" s="209">
        <v>0</v>
      </c>
      <c r="OX105" s="209">
        <v>0</v>
      </c>
      <c r="OY105" s="211">
        <v>0</v>
      </c>
      <c r="OZ105" s="65"/>
      <c r="PA105" s="65"/>
      <c r="PB105" s="65">
        <f t="shared" si="289"/>
        <v>423.29889972606867</v>
      </c>
      <c r="PC105" s="65">
        <f t="shared" si="290"/>
        <v>78.033452891105284</v>
      </c>
      <c r="PD105" s="65"/>
      <c r="PE105" s="65"/>
      <c r="PF105" s="65">
        <f t="shared" si="291"/>
        <v>32.880000000000003</v>
      </c>
      <c r="PG105" s="65">
        <v>5</v>
      </c>
      <c r="PH105" s="65">
        <f t="shared" si="319"/>
        <v>495.2049090909091</v>
      </c>
      <c r="PI105" s="65"/>
      <c r="PJ105" s="64">
        <f t="shared" si="244"/>
        <v>1034.4172617080831</v>
      </c>
      <c r="PK105" s="66">
        <f t="shared" si="320"/>
        <v>643.25572727272731</v>
      </c>
      <c r="PL105" s="66"/>
      <c r="PM105" s="66">
        <f t="shared" si="292"/>
        <v>192.9767181818182</v>
      </c>
      <c r="PN105" s="67">
        <f t="shared" si="245"/>
        <v>836.23244545454554</v>
      </c>
      <c r="PO105" s="67">
        <f t="shared" si="246"/>
        <v>1870.6497071626286</v>
      </c>
      <c r="PP105" s="68">
        <f t="shared" si="247"/>
        <v>-1870.6497071626286</v>
      </c>
      <c r="PQ105" s="209">
        <v>0</v>
      </c>
      <c r="PR105" s="209">
        <v>12825.3</v>
      </c>
      <c r="PS105" s="209">
        <v>0</v>
      </c>
      <c r="PT105" s="209">
        <v>0</v>
      </c>
      <c r="PU105" s="209">
        <v>0</v>
      </c>
      <c r="PV105" s="209">
        <v>0</v>
      </c>
      <c r="PW105" s="209">
        <v>0</v>
      </c>
      <c r="PX105" s="209">
        <v>0</v>
      </c>
      <c r="PY105" s="209">
        <v>0</v>
      </c>
      <c r="PZ105" s="209">
        <v>0</v>
      </c>
      <c r="QA105" s="209">
        <v>11118.4</v>
      </c>
      <c r="QB105" s="178">
        <f t="shared" si="208"/>
        <v>1706.8999999999996</v>
      </c>
      <c r="QC105" s="210">
        <v>499</v>
      </c>
      <c r="QD105" s="181" t="s">
        <v>276</v>
      </c>
      <c r="QE105" s="64">
        <f t="shared" si="209"/>
        <v>12825.3</v>
      </c>
      <c r="QF105" s="209">
        <v>0</v>
      </c>
      <c r="QG105" s="209">
        <v>3885</v>
      </c>
      <c r="QH105" s="209">
        <v>0</v>
      </c>
      <c r="QI105" s="209">
        <v>0</v>
      </c>
      <c r="QJ105" s="209">
        <v>0</v>
      </c>
      <c r="QK105" s="209">
        <v>0</v>
      </c>
      <c r="QL105" s="209">
        <v>0</v>
      </c>
      <c r="QM105" s="209">
        <v>0</v>
      </c>
      <c r="QN105" s="209">
        <v>0</v>
      </c>
      <c r="QO105" s="209">
        <v>0</v>
      </c>
      <c r="QP105" s="211">
        <f t="shared" si="293"/>
        <v>3885</v>
      </c>
      <c r="QQ105" s="65"/>
      <c r="QR105" s="65"/>
      <c r="QS105" s="65">
        <f t="shared" si="294"/>
        <v>130.69685781231857</v>
      </c>
      <c r="QT105" s="65">
        <f t="shared" si="295"/>
        <v>31.146563723694364</v>
      </c>
      <c r="QU105" s="65"/>
      <c r="QV105" s="65"/>
      <c r="QW105" s="65">
        <f t="shared" si="296"/>
        <v>18.861818181818183</v>
      </c>
      <c r="QX105" s="65">
        <v>5</v>
      </c>
      <c r="QY105" s="65">
        <f t="shared" si="321"/>
        <v>428.14772727272725</v>
      </c>
      <c r="QZ105" s="65"/>
      <c r="RA105" s="64">
        <f t="shared" si="357"/>
        <v>613.85296699055834</v>
      </c>
      <c r="RB105" s="66">
        <f t="shared" si="297"/>
        <v>619.2640909090909</v>
      </c>
      <c r="RC105" s="66"/>
      <c r="RD105" s="66">
        <f t="shared" si="298"/>
        <v>185.77922727272727</v>
      </c>
      <c r="RE105" s="67">
        <f t="shared" si="248"/>
        <v>805.04331818181822</v>
      </c>
      <c r="RF105" s="67">
        <f t="shared" si="249"/>
        <v>1418.8962851723766</v>
      </c>
      <c r="RG105" s="68">
        <f t="shared" si="250"/>
        <v>2466.1037148276237</v>
      </c>
      <c r="RH105" s="205">
        <v>0</v>
      </c>
      <c r="RI105" s="205">
        <v>9864.98</v>
      </c>
      <c r="RJ105" s="205">
        <v>0</v>
      </c>
      <c r="RK105" s="205">
        <v>0</v>
      </c>
      <c r="RL105" s="205">
        <v>0</v>
      </c>
      <c r="RM105" s="205">
        <v>0</v>
      </c>
      <c r="RN105" s="205">
        <v>0</v>
      </c>
      <c r="RO105" s="205">
        <v>0</v>
      </c>
      <c r="RP105" s="205">
        <v>0</v>
      </c>
      <c r="RQ105" s="205">
        <v>0</v>
      </c>
      <c r="RR105" s="205">
        <v>8771.19</v>
      </c>
      <c r="RS105" s="178">
        <f t="shared" si="211"/>
        <v>1093.7899999999991</v>
      </c>
      <c r="RT105" s="206">
        <v>385</v>
      </c>
      <c r="RU105" s="181" t="s">
        <v>276</v>
      </c>
      <c r="RV105" s="64">
        <f t="shared" si="212"/>
        <v>9864.98</v>
      </c>
      <c r="RW105" s="209">
        <v>0</v>
      </c>
      <c r="RX105" s="209">
        <v>3885</v>
      </c>
      <c r="RY105" s="209">
        <v>0</v>
      </c>
      <c r="RZ105" s="209">
        <v>0</v>
      </c>
      <c r="SA105" s="209">
        <v>0</v>
      </c>
      <c r="SB105" s="209">
        <v>0</v>
      </c>
      <c r="SC105" s="209">
        <v>0</v>
      </c>
      <c r="SD105" s="209">
        <v>0</v>
      </c>
      <c r="SE105" s="209">
        <v>0</v>
      </c>
      <c r="SF105" s="209">
        <v>0</v>
      </c>
      <c r="SG105" s="211">
        <v>0</v>
      </c>
      <c r="SH105" s="65"/>
      <c r="SI105" s="65"/>
      <c r="SJ105" s="65">
        <f t="shared" si="299"/>
        <v>86.193660049995316</v>
      </c>
      <c r="SK105" s="65">
        <f t="shared" si="300"/>
        <v>23.576938892131807</v>
      </c>
      <c r="SL105" s="65"/>
      <c r="SM105" s="65"/>
      <c r="SN105" s="65">
        <f t="shared" si="301"/>
        <v>495.92920353982299</v>
      </c>
      <c r="SO105" s="65">
        <v>5</v>
      </c>
      <c r="SP105" s="65">
        <f t="shared" si="322"/>
        <v>428.52876106194691</v>
      </c>
      <c r="SQ105" s="65"/>
      <c r="SR105" s="64">
        <f t="shared" si="326"/>
        <v>1039.2285635438971</v>
      </c>
      <c r="SS105" s="66">
        <f t="shared" si="323"/>
        <v>596.28469026548669</v>
      </c>
      <c r="ST105" s="66"/>
      <c r="SU105" s="66">
        <f t="shared" si="302"/>
        <v>178.885407079646</v>
      </c>
      <c r="SV105" s="67">
        <f t="shared" si="327"/>
        <v>775.17009734513272</v>
      </c>
      <c r="SW105" s="67">
        <f t="shared" si="251"/>
        <v>1814.3986608890298</v>
      </c>
      <c r="SX105" s="68">
        <f t="shared" si="252"/>
        <v>-1814.3986608890298</v>
      </c>
      <c r="SY105" s="64">
        <f t="shared" si="303"/>
        <v>487111.55</v>
      </c>
      <c r="SZ105" s="211">
        <f t="shared" si="304"/>
        <v>31080</v>
      </c>
      <c r="TA105" s="67">
        <f t="shared" si="305"/>
        <v>22738.494845497757</v>
      </c>
      <c r="TB105" s="68">
        <f t="shared" si="306"/>
        <v>8341.5051545022434</v>
      </c>
      <c r="TC105" s="264"/>
      <c r="TD105" s="265"/>
      <c r="TE105" s="265"/>
    </row>
    <row r="106" spans="1:526">
      <c r="A106" s="173" t="s">
        <v>107</v>
      </c>
      <c r="B106" s="175" t="s">
        <v>252</v>
      </c>
      <c r="C106" s="181" t="s">
        <v>276</v>
      </c>
      <c r="D106" s="176">
        <v>12751.52</v>
      </c>
      <c r="E106" s="176">
        <v>21666.44</v>
      </c>
      <c r="F106" s="176">
        <v>0</v>
      </c>
      <c r="G106" s="176">
        <v>25</v>
      </c>
      <c r="H106" s="176">
        <v>0</v>
      </c>
      <c r="I106" s="176">
        <v>0</v>
      </c>
      <c r="J106" s="176">
        <v>0</v>
      </c>
      <c r="K106" s="176">
        <v>0</v>
      </c>
      <c r="L106" s="176">
        <v>0</v>
      </c>
      <c r="M106" s="176">
        <v>0</v>
      </c>
      <c r="N106" s="180">
        <v>20461.490000000002</v>
      </c>
      <c r="O106" s="178">
        <f t="shared" si="332"/>
        <v>13981.469999999998</v>
      </c>
      <c r="P106" s="181">
        <v>1861</v>
      </c>
      <c r="Q106" s="64">
        <f t="shared" si="328"/>
        <v>34442.959999999999</v>
      </c>
      <c r="R106" s="178">
        <v>1061.42</v>
      </c>
      <c r="S106" s="178">
        <v>1584.86</v>
      </c>
      <c r="T106" s="178">
        <v>0</v>
      </c>
      <c r="U106" s="178">
        <v>1.05</v>
      </c>
      <c r="V106" s="178">
        <v>0</v>
      </c>
      <c r="W106" s="178">
        <v>0</v>
      </c>
      <c r="X106" s="178">
        <v>0</v>
      </c>
      <c r="Y106" s="178">
        <v>0</v>
      </c>
      <c r="Z106" s="178">
        <v>0</v>
      </c>
      <c r="AA106" s="178">
        <v>0</v>
      </c>
      <c r="AB106" s="64">
        <f t="shared" si="329"/>
        <v>2647.33</v>
      </c>
      <c r="AC106" s="220">
        <v>1202.3399999999999</v>
      </c>
      <c r="AD106" s="65">
        <v>172.8</v>
      </c>
      <c r="AE106" s="65">
        <f t="shared" si="253"/>
        <v>222.47364622220178</v>
      </c>
      <c r="AF106" s="65">
        <f t="shared" si="361"/>
        <v>374.89655149674564</v>
      </c>
      <c r="AG106" s="65"/>
      <c r="AH106" s="65"/>
      <c r="AI106" s="65"/>
      <c r="AJ106" s="65">
        <v>5</v>
      </c>
      <c r="AK106" s="65">
        <f t="shared" si="342"/>
        <v>411.38684210526316</v>
      </c>
      <c r="AL106" s="65"/>
      <c r="AM106" s="64">
        <f t="shared" si="222"/>
        <v>2388.8970398242104</v>
      </c>
      <c r="AN106" s="66">
        <f t="shared" si="343"/>
        <v>645.10084210526315</v>
      </c>
      <c r="AO106" s="66"/>
      <c r="AP106" s="66">
        <f t="shared" si="254"/>
        <v>193.53025263157895</v>
      </c>
      <c r="AQ106" s="67">
        <f t="shared" si="223"/>
        <v>838.6310947368421</v>
      </c>
      <c r="AR106" s="67">
        <f t="shared" si="224"/>
        <v>3227.5281345610524</v>
      </c>
      <c r="AS106" s="68">
        <f t="shared" si="225"/>
        <v>-580.19813456105248</v>
      </c>
      <c r="AT106" s="205">
        <v>18279.09</v>
      </c>
      <c r="AU106" s="205">
        <v>20839.14</v>
      </c>
      <c r="AV106" s="205">
        <v>0</v>
      </c>
      <c r="AW106" s="205">
        <v>100</v>
      </c>
      <c r="AX106" s="207">
        <v>0</v>
      </c>
      <c r="AY106" s="207">
        <v>0</v>
      </c>
      <c r="AZ106" s="207">
        <v>0</v>
      </c>
      <c r="BA106" s="207">
        <v>0</v>
      </c>
      <c r="BB106" s="207">
        <v>0</v>
      </c>
      <c r="BC106" s="207">
        <v>0</v>
      </c>
      <c r="BD106" s="209">
        <v>20903.03</v>
      </c>
      <c r="BE106" s="178">
        <f t="shared" si="333"/>
        <v>18315.199999999997</v>
      </c>
      <c r="BF106" s="208">
        <v>1913</v>
      </c>
      <c r="BG106" s="181" t="s">
        <v>276</v>
      </c>
      <c r="BH106" s="64">
        <f t="shared" si="330"/>
        <v>39218.229999999996</v>
      </c>
      <c r="BI106" s="205">
        <v>1521.53</v>
      </c>
      <c r="BJ106" s="205">
        <v>1524.34</v>
      </c>
      <c r="BK106" s="205">
        <v>0</v>
      </c>
      <c r="BL106" s="205">
        <v>4.21</v>
      </c>
      <c r="BM106" s="205">
        <v>0</v>
      </c>
      <c r="BN106" s="205">
        <v>0</v>
      </c>
      <c r="BO106" s="205">
        <v>0</v>
      </c>
      <c r="BP106" s="205">
        <v>0</v>
      </c>
      <c r="BQ106" s="205">
        <v>0</v>
      </c>
      <c r="BR106" s="205">
        <v>0</v>
      </c>
      <c r="BS106" s="64">
        <f t="shared" si="331"/>
        <v>3050.08</v>
      </c>
      <c r="BT106" s="220">
        <v>1202.3399999999999</v>
      </c>
      <c r="BU106" s="65">
        <v>172.8</v>
      </c>
      <c r="BV106" s="65">
        <f t="shared" si="255"/>
        <v>229.25848050541072</v>
      </c>
      <c r="BW106" s="65">
        <f t="shared" si="256"/>
        <v>414.21586671990826</v>
      </c>
      <c r="BX106" s="65"/>
      <c r="BY106" s="65"/>
      <c r="BZ106" s="65"/>
      <c r="CA106" s="65">
        <v>5</v>
      </c>
      <c r="CB106" s="65">
        <f t="shared" si="344"/>
        <v>391.015625</v>
      </c>
      <c r="CC106" s="65"/>
      <c r="CD106" s="64">
        <f t="shared" si="226"/>
        <v>2414.6299722253189</v>
      </c>
      <c r="CE106" s="66">
        <f t="shared" si="257"/>
        <v>665.21208333333334</v>
      </c>
      <c r="CF106" s="66"/>
      <c r="CG106" s="66">
        <f t="shared" si="258"/>
        <v>199.563625</v>
      </c>
      <c r="CH106" s="67">
        <f t="shared" si="324"/>
        <v>864.77570833333334</v>
      </c>
      <c r="CI106" s="67">
        <f t="shared" si="227"/>
        <v>3279.4056805586524</v>
      </c>
      <c r="CJ106" s="68">
        <f t="shared" si="228"/>
        <v>-229.32568055865249</v>
      </c>
      <c r="CK106" s="209">
        <v>23613.119999999999</v>
      </c>
      <c r="CL106" s="209">
        <v>30446.080000000002</v>
      </c>
      <c r="CM106" s="209">
        <v>0</v>
      </c>
      <c r="CN106" s="209">
        <v>205</v>
      </c>
      <c r="CO106" s="209">
        <v>0</v>
      </c>
      <c r="CP106" s="209">
        <v>0</v>
      </c>
      <c r="CQ106" s="209">
        <v>0</v>
      </c>
      <c r="CR106" s="209">
        <v>0</v>
      </c>
      <c r="CS106" s="209">
        <v>0</v>
      </c>
      <c r="CT106" s="207">
        <v>0</v>
      </c>
      <c r="CU106" s="209">
        <v>29944.62</v>
      </c>
      <c r="CV106" s="178">
        <f t="shared" si="181"/>
        <v>24319.579999999998</v>
      </c>
      <c r="CW106" s="210">
        <v>2687</v>
      </c>
      <c r="CX106" s="181" t="s">
        <v>276</v>
      </c>
      <c r="CY106" s="64">
        <f t="shared" si="182"/>
        <v>54264.2</v>
      </c>
      <c r="CZ106" s="209">
        <v>1965.54</v>
      </c>
      <c r="DA106" s="209">
        <v>2227.0700000000002</v>
      </c>
      <c r="DB106" s="209">
        <v>0</v>
      </c>
      <c r="DC106" s="209">
        <v>8.6199999999999992</v>
      </c>
      <c r="DD106" s="209">
        <v>0</v>
      </c>
      <c r="DE106" s="209">
        <v>0</v>
      </c>
      <c r="DF106" s="209">
        <v>0</v>
      </c>
      <c r="DG106" s="209">
        <v>0</v>
      </c>
      <c r="DH106" s="209">
        <v>0</v>
      </c>
      <c r="DI106" s="209">
        <v>0</v>
      </c>
      <c r="DJ106" s="211">
        <f t="shared" si="358"/>
        <v>4201.2300000000005</v>
      </c>
      <c r="DK106" s="65">
        <v>1202.3399999999999</v>
      </c>
      <c r="DL106" s="65">
        <v>172.8</v>
      </c>
      <c r="DM106" s="65">
        <f t="shared" si="259"/>
        <v>325.5398693194357</v>
      </c>
      <c r="DN106" s="65">
        <f t="shared" si="260"/>
        <v>691.80341453056519</v>
      </c>
      <c r="DO106" s="65"/>
      <c r="DP106" s="65"/>
      <c r="DQ106" s="65"/>
      <c r="DR106" s="65">
        <v>5</v>
      </c>
      <c r="DS106" s="65">
        <f t="shared" si="359"/>
        <v>428.469696969697</v>
      </c>
      <c r="DT106" s="65"/>
      <c r="DU106" s="64">
        <f t="shared" si="229"/>
        <v>2825.9529808196976</v>
      </c>
      <c r="DV106" s="66">
        <f t="shared" si="307"/>
        <v>596.35070707070713</v>
      </c>
      <c r="DW106" s="66"/>
      <c r="DX106" s="66">
        <f t="shared" si="261"/>
        <v>178.90521212121214</v>
      </c>
      <c r="DY106" s="67">
        <f t="shared" si="230"/>
        <v>775.25591919191925</v>
      </c>
      <c r="DZ106" s="67">
        <f t="shared" si="231"/>
        <v>3601.2089000116166</v>
      </c>
      <c r="EA106" s="68">
        <f t="shared" si="345"/>
        <v>600.02109998838387</v>
      </c>
      <c r="EB106" s="209">
        <v>16494.849999999999</v>
      </c>
      <c r="EC106" s="209">
        <v>24380.38</v>
      </c>
      <c r="ED106" s="209">
        <v>0</v>
      </c>
      <c r="EE106" s="209">
        <v>10</v>
      </c>
      <c r="EF106" s="209">
        <v>0</v>
      </c>
      <c r="EG106" s="209">
        <v>0</v>
      </c>
      <c r="EH106" s="209">
        <v>0</v>
      </c>
      <c r="EI106" s="209">
        <v>0</v>
      </c>
      <c r="EJ106" s="209">
        <v>0</v>
      </c>
      <c r="EK106" s="209">
        <v>0</v>
      </c>
      <c r="EL106" s="209">
        <v>20064.84</v>
      </c>
      <c r="EM106" s="178">
        <f t="shared" si="184"/>
        <v>20820.389999999996</v>
      </c>
      <c r="EN106" s="210">
        <v>2101</v>
      </c>
      <c r="EO106" s="181" t="s">
        <v>276</v>
      </c>
      <c r="EP106" s="212">
        <f t="shared" si="262"/>
        <v>40885.229999999996</v>
      </c>
      <c r="EQ106" s="209">
        <v>1373.02</v>
      </c>
      <c r="ER106" s="209">
        <v>1783.38</v>
      </c>
      <c r="ES106" s="209">
        <v>0</v>
      </c>
      <c r="ET106" s="209">
        <v>0.42</v>
      </c>
      <c r="EU106" s="209">
        <v>0</v>
      </c>
      <c r="EV106" s="209">
        <v>0</v>
      </c>
      <c r="EW106" s="209">
        <v>0</v>
      </c>
      <c r="EX106" s="209">
        <v>0</v>
      </c>
      <c r="EY106" s="209">
        <v>0</v>
      </c>
      <c r="EZ106" s="209">
        <v>0</v>
      </c>
      <c r="FA106" s="64">
        <f t="shared" si="185"/>
        <v>3156.82</v>
      </c>
      <c r="FB106" s="220">
        <v>1202.3399999999999</v>
      </c>
      <c r="FC106" s="217">
        <v>172.8</v>
      </c>
      <c r="FD106" s="65">
        <f t="shared" si="263"/>
        <v>223.96476490890839</v>
      </c>
      <c r="FE106" s="65">
        <f t="shared" si="264"/>
        <v>540.83550199689387</v>
      </c>
      <c r="FF106" s="65"/>
      <c r="FG106" s="65"/>
      <c r="FH106" s="65">
        <f t="shared" si="265"/>
        <v>140.93333333333334</v>
      </c>
      <c r="FI106" s="65">
        <v>5</v>
      </c>
      <c r="FJ106" s="65">
        <f t="shared" si="308"/>
        <v>424.68019607843132</v>
      </c>
      <c r="FK106" s="65"/>
      <c r="FL106" s="64">
        <f t="shared" si="232"/>
        <v>2710.553796317567</v>
      </c>
      <c r="FM106" s="66">
        <f t="shared" si="309"/>
        <v>664.41901960784321</v>
      </c>
      <c r="FN106" s="66"/>
      <c r="FO106" s="66">
        <f t="shared" si="266"/>
        <v>199.32570588235296</v>
      </c>
      <c r="FP106" s="67">
        <f t="shared" si="325"/>
        <v>863.74472549019617</v>
      </c>
      <c r="FQ106" s="67">
        <f t="shared" si="346"/>
        <v>3574.2985218077633</v>
      </c>
      <c r="FR106" s="68">
        <f t="shared" si="347"/>
        <v>-417.47852180776317</v>
      </c>
      <c r="FS106" s="209">
        <v>23241.79</v>
      </c>
      <c r="FT106" s="209">
        <v>37781.94</v>
      </c>
      <c r="FU106" s="209">
        <v>0</v>
      </c>
      <c r="FV106" s="209">
        <v>20</v>
      </c>
      <c r="FW106" s="209">
        <v>0</v>
      </c>
      <c r="FX106" s="209">
        <v>0</v>
      </c>
      <c r="FY106" s="209">
        <v>0</v>
      </c>
      <c r="FZ106" s="209">
        <v>0</v>
      </c>
      <c r="GA106" s="209">
        <v>0</v>
      </c>
      <c r="GB106" s="209">
        <v>0</v>
      </c>
      <c r="GC106" s="209">
        <v>32763.75</v>
      </c>
      <c r="GD106" s="178">
        <f t="shared" si="189"/>
        <v>28279.980000000003</v>
      </c>
      <c r="GE106" s="210">
        <v>2862</v>
      </c>
      <c r="GF106" s="181" t="s">
        <v>276</v>
      </c>
      <c r="GG106" s="64">
        <f t="shared" si="190"/>
        <v>61043.73</v>
      </c>
      <c r="GH106" s="209">
        <v>1934.65</v>
      </c>
      <c r="GI106" s="209">
        <v>2763.68</v>
      </c>
      <c r="GJ106" s="209">
        <v>0</v>
      </c>
      <c r="GK106" s="209">
        <v>0.84</v>
      </c>
      <c r="GL106" s="209">
        <v>0</v>
      </c>
      <c r="GM106" s="209">
        <v>0</v>
      </c>
      <c r="GN106" s="209">
        <v>0</v>
      </c>
      <c r="GO106" s="209">
        <v>0</v>
      </c>
      <c r="GP106" s="209">
        <v>0</v>
      </c>
      <c r="GQ106" s="209">
        <v>0</v>
      </c>
      <c r="GR106" s="211">
        <f t="shared" si="267"/>
        <v>4699.17</v>
      </c>
      <c r="GS106" s="220">
        <v>1202.3399999999999</v>
      </c>
      <c r="GT106" s="217">
        <v>172.8</v>
      </c>
      <c r="GU106" s="65">
        <f t="shared" si="268"/>
        <v>363.06312784684064</v>
      </c>
      <c r="GV106" s="65">
        <f t="shared" si="269"/>
        <v>833.47057026176401</v>
      </c>
      <c r="GW106" s="65"/>
      <c r="GX106" s="65"/>
      <c r="GY106" s="65">
        <f t="shared" si="270"/>
        <v>184.90588235294118</v>
      </c>
      <c r="GZ106" s="65">
        <v>5</v>
      </c>
      <c r="HA106" s="65">
        <f t="shared" si="310"/>
        <v>358.47794117647061</v>
      </c>
      <c r="HB106" s="65"/>
      <c r="HC106" s="64">
        <f t="shared" si="348"/>
        <v>3120.0575216380166</v>
      </c>
      <c r="HD106" s="66">
        <f t="shared" si="311"/>
        <v>866.92019607843133</v>
      </c>
      <c r="HE106" s="66"/>
      <c r="HF106" s="66">
        <f t="shared" si="271"/>
        <v>260.07605882352937</v>
      </c>
      <c r="HG106" s="67">
        <f t="shared" si="233"/>
        <v>1126.9962549019606</v>
      </c>
      <c r="HH106" s="67">
        <f t="shared" si="234"/>
        <v>4247.0537765399768</v>
      </c>
      <c r="HI106" s="68">
        <f t="shared" si="349"/>
        <v>452.11622346002332</v>
      </c>
      <c r="HJ106" s="205">
        <v>25796.29</v>
      </c>
      <c r="HK106" s="205">
        <v>39708.120000000003</v>
      </c>
      <c r="HL106" s="205">
        <v>0</v>
      </c>
      <c r="HM106" s="205">
        <v>70</v>
      </c>
      <c r="HN106" s="205">
        <v>0</v>
      </c>
      <c r="HO106" s="205">
        <v>0</v>
      </c>
      <c r="HP106" s="205">
        <v>0</v>
      </c>
      <c r="HQ106" s="205">
        <v>0</v>
      </c>
      <c r="HR106" s="205">
        <v>0</v>
      </c>
      <c r="HS106" s="205">
        <v>0</v>
      </c>
      <c r="HT106" s="205">
        <v>39100.53</v>
      </c>
      <c r="HU106" s="178">
        <f t="shared" si="193"/>
        <v>26473.880000000005</v>
      </c>
      <c r="HV106" s="206">
        <v>2950</v>
      </c>
      <c r="HW106" s="181" t="s">
        <v>276</v>
      </c>
      <c r="HX106" s="64">
        <f t="shared" si="194"/>
        <v>65574.41</v>
      </c>
      <c r="HY106" s="205">
        <v>2147.29</v>
      </c>
      <c r="HZ106" s="205">
        <v>2904.57</v>
      </c>
      <c r="IA106" s="205">
        <v>0</v>
      </c>
      <c r="IB106" s="205">
        <v>2.94</v>
      </c>
      <c r="IC106" s="205">
        <v>0</v>
      </c>
      <c r="ID106" s="205">
        <v>0</v>
      </c>
      <c r="IE106" s="205">
        <v>0</v>
      </c>
      <c r="IF106" s="205">
        <v>0</v>
      </c>
      <c r="IG106" s="205">
        <v>0</v>
      </c>
      <c r="IH106" s="205">
        <v>0</v>
      </c>
      <c r="II106" s="214">
        <v>5054.8</v>
      </c>
      <c r="IJ106" s="220">
        <v>1202.3399999999999</v>
      </c>
      <c r="IK106" s="217">
        <v>172.8</v>
      </c>
      <c r="IL106" s="65">
        <f t="shared" si="272"/>
        <v>433.1344331850878</v>
      </c>
      <c r="IM106" s="65">
        <f t="shared" si="273"/>
        <v>802.36291373535255</v>
      </c>
      <c r="IN106" s="65"/>
      <c r="IO106" s="65"/>
      <c r="IP106" s="65">
        <f t="shared" si="274"/>
        <v>232.05714285714285</v>
      </c>
      <c r="IQ106" s="65">
        <v>5</v>
      </c>
      <c r="IR106" s="65">
        <f t="shared" si="312"/>
        <v>445.62857142857143</v>
      </c>
      <c r="IS106" s="65"/>
      <c r="IT106" s="64">
        <f t="shared" si="350"/>
        <v>3293.3230612061543</v>
      </c>
      <c r="IU106" s="66">
        <f t="shared" si="313"/>
        <v>538.79476190476191</v>
      </c>
      <c r="IV106" s="66"/>
      <c r="IW106" s="66">
        <f t="shared" si="275"/>
        <v>161.63842857142856</v>
      </c>
      <c r="IX106" s="67">
        <f t="shared" si="351"/>
        <v>700.43319047619048</v>
      </c>
      <c r="IY106" s="67">
        <f t="shared" si="235"/>
        <v>3993.7562516823446</v>
      </c>
      <c r="IZ106" s="68">
        <f t="shared" si="352"/>
        <v>1061.0437483176556</v>
      </c>
      <c r="JA106" s="209">
        <v>36970.29</v>
      </c>
      <c r="JB106" s="209">
        <v>53723.15</v>
      </c>
      <c r="JC106" s="209">
        <v>0</v>
      </c>
      <c r="JD106" s="209">
        <v>75</v>
      </c>
      <c r="JE106" s="209">
        <v>0</v>
      </c>
      <c r="JF106" s="209">
        <v>0</v>
      </c>
      <c r="JG106" s="209">
        <v>0</v>
      </c>
      <c r="JH106" s="209">
        <v>0</v>
      </c>
      <c r="JI106" s="209">
        <v>0</v>
      </c>
      <c r="JJ106" s="209">
        <v>0</v>
      </c>
      <c r="JK106" s="209">
        <v>55175.87</v>
      </c>
      <c r="JL106" s="178">
        <f t="shared" si="198"/>
        <v>35592.57</v>
      </c>
      <c r="JM106" s="210">
        <v>3658</v>
      </c>
      <c r="JN106" s="181" t="s">
        <v>276</v>
      </c>
      <c r="JO106" s="64">
        <f t="shared" si="199"/>
        <v>90768.44</v>
      </c>
      <c r="JP106" s="209">
        <v>3077.48</v>
      </c>
      <c r="JQ106" s="209">
        <v>3929.75</v>
      </c>
      <c r="JR106" s="209">
        <v>0</v>
      </c>
      <c r="JS106" s="209">
        <v>3.15</v>
      </c>
      <c r="JT106" s="209">
        <v>0</v>
      </c>
      <c r="JU106" s="209">
        <v>0</v>
      </c>
      <c r="JV106" s="209">
        <v>0</v>
      </c>
      <c r="JW106" s="209">
        <v>0</v>
      </c>
      <c r="JX106" s="209">
        <v>0</v>
      </c>
      <c r="JY106" s="209">
        <v>0</v>
      </c>
      <c r="JZ106" s="211">
        <v>7010.38</v>
      </c>
      <c r="KA106" s="220">
        <v>1202.3399999999999</v>
      </c>
      <c r="KB106" s="217">
        <v>172.8</v>
      </c>
      <c r="KC106" s="65">
        <f t="shared" si="276"/>
        <v>1112.9352431047821</v>
      </c>
      <c r="KD106" s="65">
        <f t="shared" si="277"/>
        <v>1198.4576735235166</v>
      </c>
      <c r="KE106" s="65"/>
      <c r="KF106" s="65"/>
      <c r="KG106" s="65"/>
      <c r="KH106" s="65">
        <v>5</v>
      </c>
      <c r="KI106" s="65">
        <f t="shared" si="314"/>
        <v>543.39953271028037</v>
      </c>
      <c r="KJ106" s="65"/>
      <c r="KK106" s="64">
        <f t="shared" si="353"/>
        <v>4234.9324493385793</v>
      </c>
      <c r="KL106" s="66">
        <f t="shared" si="315"/>
        <v>497.32093457943921</v>
      </c>
      <c r="KM106" s="66"/>
      <c r="KN106" s="66">
        <f t="shared" si="278"/>
        <v>149.19628037383177</v>
      </c>
      <c r="KO106" s="67">
        <f t="shared" si="236"/>
        <v>646.51721495327092</v>
      </c>
      <c r="KP106" s="67">
        <f t="shared" si="237"/>
        <v>4881.4496642918502</v>
      </c>
      <c r="KQ106" s="68">
        <f t="shared" si="354"/>
        <v>2128.9303357081499</v>
      </c>
      <c r="KR106" s="209">
        <v>36498.239999999998</v>
      </c>
      <c r="KS106" s="209">
        <v>55976.61</v>
      </c>
      <c r="KT106" s="209">
        <v>0</v>
      </c>
      <c r="KU106" s="209">
        <v>20</v>
      </c>
      <c r="KV106" s="209">
        <v>0</v>
      </c>
      <c r="KW106" s="209">
        <v>0</v>
      </c>
      <c r="KX106" s="209">
        <v>0</v>
      </c>
      <c r="KY106" s="209">
        <v>0</v>
      </c>
      <c r="KZ106" s="209">
        <v>0</v>
      </c>
      <c r="LA106" s="209">
        <v>0</v>
      </c>
      <c r="LB106" s="209">
        <v>59984.54</v>
      </c>
      <c r="LC106" s="178">
        <f t="shared" si="202"/>
        <v>32510.310000000005</v>
      </c>
      <c r="LD106" s="210">
        <v>3838</v>
      </c>
      <c r="LE106" s="181" t="s">
        <v>276</v>
      </c>
      <c r="LF106" s="64">
        <f t="shared" si="203"/>
        <v>92494.85</v>
      </c>
      <c r="LG106" s="209">
        <v>3038.17</v>
      </c>
      <c r="LH106" s="209">
        <v>4094.59</v>
      </c>
      <c r="LI106" s="209">
        <v>0</v>
      </c>
      <c r="LJ106" s="209">
        <v>0.84</v>
      </c>
      <c r="LK106" s="209">
        <v>0</v>
      </c>
      <c r="LL106" s="209">
        <v>0</v>
      </c>
      <c r="LM106" s="209">
        <v>0</v>
      </c>
      <c r="LN106" s="209">
        <v>0</v>
      </c>
      <c r="LO106" s="209">
        <v>0</v>
      </c>
      <c r="LP106" s="209">
        <v>0</v>
      </c>
      <c r="LQ106" s="211">
        <f t="shared" si="279"/>
        <v>7133.6</v>
      </c>
      <c r="LR106" s="227">
        <f>1339.41+2.43</f>
        <v>1341.8400000000001</v>
      </c>
      <c r="LS106" s="240">
        <v>177.6</v>
      </c>
      <c r="LT106" s="65">
        <f t="shared" si="280"/>
        <v>611.55005698048637</v>
      </c>
      <c r="LU106" s="65">
        <f t="shared" si="281"/>
        <v>967.90154756608661</v>
      </c>
      <c r="LV106" s="65"/>
      <c r="LW106" s="65"/>
      <c r="LX106" s="65"/>
      <c r="LY106" s="65">
        <v>5</v>
      </c>
      <c r="LZ106" s="65">
        <f t="shared" si="316"/>
        <v>508.03738317757012</v>
      </c>
      <c r="MA106" s="65"/>
      <c r="MB106" s="64">
        <f t="shared" si="238"/>
        <v>3611.9289877241431</v>
      </c>
      <c r="MC106" s="66">
        <f t="shared" si="317"/>
        <v>593.54906542056074</v>
      </c>
      <c r="MD106" s="66"/>
      <c r="ME106" s="66">
        <f t="shared" si="282"/>
        <v>178.06471962616823</v>
      </c>
      <c r="MF106" s="67">
        <f t="shared" si="239"/>
        <v>771.61378504672894</v>
      </c>
      <c r="MG106" s="67">
        <f t="shared" si="240"/>
        <v>4383.542772770872</v>
      </c>
      <c r="MH106" s="68">
        <f t="shared" si="241"/>
        <v>2750.0572272291283</v>
      </c>
      <c r="MI106" s="209">
        <v>26695.68</v>
      </c>
      <c r="MJ106" s="209">
        <v>43451.12</v>
      </c>
      <c r="MK106" s="209">
        <v>0</v>
      </c>
      <c r="ML106" s="209">
        <v>90</v>
      </c>
      <c r="MM106" s="209">
        <v>0</v>
      </c>
      <c r="MN106" s="209">
        <v>0</v>
      </c>
      <c r="MO106" s="209">
        <v>0</v>
      </c>
      <c r="MP106" s="209">
        <v>0</v>
      </c>
      <c r="MQ106" s="209">
        <v>0</v>
      </c>
      <c r="MR106" s="209">
        <v>0</v>
      </c>
      <c r="MS106" s="209">
        <v>38676.79</v>
      </c>
      <c r="MT106" s="178">
        <f t="shared" si="360"/>
        <v>31560.010000000002</v>
      </c>
      <c r="MU106" s="210">
        <v>3178</v>
      </c>
      <c r="MV106" s="181" t="s">
        <v>276</v>
      </c>
      <c r="MW106" s="64">
        <f t="shared" si="204"/>
        <v>70236.800000000003</v>
      </c>
      <c r="MX106" s="209">
        <v>2222.1799999999998</v>
      </c>
      <c r="MY106" s="209">
        <v>3178.37</v>
      </c>
      <c r="MZ106" s="209">
        <v>0</v>
      </c>
      <c r="NA106" s="209">
        <v>3.79</v>
      </c>
      <c r="NB106" s="209">
        <v>0</v>
      </c>
      <c r="NC106" s="209">
        <v>0</v>
      </c>
      <c r="ND106" s="209">
        <v>0</v>
      </c>
      <c r="NE106" s="209">
        <v>0</v>
      </c>
      <c r="NF106" s="209">
        <v>0</v>
      </c>
      <c r="NG106" s="209">
        <v>0</v>
      </c>
      <c r="NH106" s="211">
        <f t="shared" si="283"/>
        <v>5404.3399999999992</v>
      </c>
      <c r="NI106" s="227">
        <v>1341.8400000000001</v>
      </c>
      <c r="NJ106" s="245">
        <v>177.6</v>
      </c>
      <c r="NK106" s="65">
        <f t="shared" si="284"/>
        <v>0</v>
      </c>
      <c r="NL106" s="65">
        <f t="shared" si="285"/>
        <v>762.2707233098962</v>
      </c>
      <c r="NM106" s="65"/>
      <c r="NN106" s="65"/>
      <c r="NO106" s="65"/>
      <c r="NP106" s="65">
        <v>5</v>
      </c>
      <c r="NQ106" s="65">
        <f t="shared" si="318"/>
        <v>469.67889908256882</v>
      </c>
      <c r="NR106" s="65"/>
      <c r="NS106" s="64">
        <f t="shared" si="355"/>
        <v>2756.3896223924653</v>
      </c>
      <c r="NT106" s="66">
        <f t="shared" si="286"/>
        <v>723.04816513761466</v>
      </c>
      <c r="NU106" s="66"/>
      <c r="NV106" s="66">
        <f t="shared" si="287"/>
        <v>216.9144495412844</v>
      </c>
      <c r="NW106" s="67">
        <f t="shared" si="242"/>
        <v>939.96261467889906</v>
      </c>
      <c r="NX106" s="67">
        <f t="shared" si="243"/>
        <v>3696.3522370713645</v>
      </c>
      <c r="NY106" s="68">
        <f t="shared" si="356"/>
        <v>1707.9877629286348</v>
      </c>
      <c r="NZ106" s="209">
        <v>29181.25</v>
      </c>
      <c r="OA106" s="209">
        <v>44566.78</v>
      </c>
      <c r="OB106" s="209">
        <v>0</v>
      </c>
      <c r="OC106" s="209">
        <v>160</v>
      </c>
      <c r="OD106" s="209">
        <v>0</v>
      </c>
      <c r="OE106" s="209">
        <v>0</v>
      </c>
      <c r="OF106" s="209">
        <v>0</v>
      </c>
      <c r="OG106" s="209">
        <v>0</v>
      </c>
      <c r="OH106" s="209">
        <v>0</v>
      </c>
      <c r="OI106" s="209">
        <v>0</v>
      </c>
      <c r="OJ106" s="209">
        <v>40278.65</v>
      </c>
      <c r="OK106" s="178">
        <f t="shared" si="288"/>
        <v>33629.379999999997</v>
      </c>
      <c r="OL106" s="210">
        <v>3432</v>
      </c>
      <c r="OM106" s="181" t="s">
        <v>276</v>
      </c>
      <c r="ON106" s="64">
        <f t="shared" si="207"/>
        <v>73908.03</v>
      </c>
      <c r="OO106" s="209">
        <v>2429.0700000000002</v>
      </c>
      <c r="OP106" s="209">
        <v>3259.98</v>
      </c>
      <c r="OQ106" s="209">
        <v>0</v>
      </c>
      <c r="OR106" s="209">
        <v>6.73</v>
      </c>
      <c r="OS106" s="209">
        <v>0</v>
      </c>
      <c r="OT106" s="209">
        <v>0</v>
      </c>
      <c r="OU106" s="209">
        <v>0</v>
      </c>
      <c r="OV106" s="209">
        <v>0</v>
      </c>
      <c r="OW106" s="209">
        <v>0</v>
      </c>
      <c r="OX106" s="209">
        <v>0</v>
      </c>
      <c r="OY106" s="211">
        <v>5695.78</v>
      </c>
      <c r="OZ106" s="227">
        <v>1341.8400000000001</v>
      </c>
      <c r="PA106" s="245">
        <v>177.6</v>
      </c>
      <c r="PB106" s="65">
        <f t="shared" si="289"/>
        <v>870.9557540577008</v>
      </c>
      <c r="PC106" s="65">
        <f t="shared" si="290"/>
        <v>986.04717154341949</v>
      </c>
      <c r="PD106" s="65"/>
      <c r="PE106" s="65"/>
      <c r="PF106" s="65">
        <f t="shared" si="291"/>
        <v>32.880000000000003</v>
      </c>
      <c r="PG106" s="65">
        <v>5</v>
      </c>
      <c r="PH106" s="65">
        <f t="shared" si="319"/>
        <v>495.2049090909091</v>
      </c>
      <c r="PI106" s="65"/>
      <c r="PJ106" s="64">
        <f t="shared" si="244"/>
        <v>3909.5278346920295</v>
      </c>
      <c r="PK106" s="66">
        <f t="shared" si="320"/>
        <v>643.25572727272731</v>
      </c>
      <c r="PL106" s="66"/>
      <c r="PM106" s="66">
        <f t="shared" si="292"/>
        <v>192.9767181818182</v>
      </c>
      <c r="PN106" s="67">
        <f t="shared" si="245"/>
        <v>836.23244545454554</v>
      </c>
      <c r="PO106" s="67">
        <f t="shared" si="246"/>
        <v>4745.7602801465746</v>
      </c>
      <c r="PP106" s="68">
        <f t="shared" si="247"/>
        <v>950.01971985342516</v>
      </c>
      <c r="PQ106" s="209">
        <v>26799.58</v>
      </c>
      <c r="PR106" s="209">
        <v>36982.339999999997</v>
      </c>
      <c r="PS106" s="209">
        <v>0</v>
      </c>
      <c r="PT106" s="209">
        <v>100</v>
      </c>
      <c r="PU106" s="209">
        <v>0</v>
      </c>
      <c r="PV106" s="209">
        <v>0</v>
      </c>
      <c r="PW106" s="209">
        <v>0</v>
      </c>
      <c r="PX106" s="209">
        <v>0</v>
      </c>
      <c r="PY106" s="209">
        <v>0</v>
      </c>
      <c r="PZ106" s="209">
        <v>0</v>
      </c>
      <c r="QA106" s="209">
        <v>36705.14</v>
      </c>
      <c r="QB106" s="178">
        <f t="shared" si="208"/>
        <v>27176.78</v>
      </c>
      <c r="QC106" s="210">
        <v>2855</v>
      </c>
      <c r="QD106" s="181" t="s">
        <v>276</v>
      </c>
      <c r="QE106" s="64">
        <f t="shared" si="209"/>
        <v>63881.919999999998</v>
      </c>
      <c r="QF106" s="209">
        <v>2230.8200000000002</v>
      </c>
      <c r="QG106" s="209">
        <v>2705.19</v>
      </c>
      <c r="QH106" s="209">
        <v>0</v>
      </c>
      <c r="QI106" s="209">
        <v>4.21</v>
      </c>
      <c r="QJ106" s="209">
        <v>0</v>
      </c>
      <c r="QK106" s="209">
        <v>0</v>
      </c>
      <c r="QL106" s="209">
        <v>0</v>
      </c>
      <c r="QM106" s="209">
        <v>0</v>
      </c>
      <c r="QN106" s="209">
        <v>0</v>
      </c>
      <c r="QO106" s="209">
        <v>0</v>
      </c>
      <c r="QP106" s="211">
        <f t="shared" si="293"/>
        <v>4940.22</v>
      </c>
      <c r="QQ106" s="227">
        <v>1341.8400000000001</v>
      </c>
      <c r="QR106" s="245">
        <v>177.6</v>
      </c>
      <c r="QS106" s="65">
        <f t="shared" si="294"/>
        <v>431.46913796600654</v>
      </c>
      <c r="QT106" s="65">
        <f t="shared" si="295"/>
        <v>495.90679598970218</v>
      </c>
      <c r="QU106" s="65"/>
      <c r="QV106" s="65"/>
      <c r="QW106" s="65">
        <f t="shared" si="296"/>
        <v>18.861818181818183</v>
      </c>
      <c r="QX106" s="65">
        <v>5</v>
      </c>
      <c r="QY106" s="65">
        <f t="shared" si="321"/>
        <v>428.14772727272725</v>
      </c>
      <c r="QZ106" s="65"/>
      <c r="RA106" s="64">
        <f t="shared" si="357"/>
        <v>2898.825479410254</v>
      </c>
      <c r="RB106" s="66">
        <f t="shared" si="297"/>
        <v>619.2640909090909</v>
      </c>
      <c r="RC106" s="66"/>
      <c r="RD106" s="66">
        <f t="shared" si="298"/>
        <v>185.77922727272727</v>
      </c>
      <c r="RE106" s="67">
        <f t="shared" si="248"/>
        <v>805.04331818181822</v>
      </c>
      <c r="RF106" s="67">
        <f t="shared" si="249"/>
        <v>3703.868797592072</v>
      </c>
      <c r="RG106" s="68">
        <f t="shared" si="250"/>
        <v>1236.3512024079282</v>
      </c>
      <c r="RH106" s="205">
        <v>28117.11</v>
      </c>
      <c r="RI106" s="205">
        <v>32323.16</v>
      </c>
      <c r="RJ106" s="205">
        <v>0</v>
      </c>
      <c r="RK106" s="205">
        <v>35</v>
      </c>
      <c r="RL106" s="205">
        <v>0</v>
      </c>
      <c r="RM106" s="205">
        <v>0</v>
      </c>
      <c r="RN106" s="205">
        <v>0</v>
      </c>
      <c r="RO106" s="205">
        <v>0</v>
      </c>
      <c r="RP106" s="205">
        <v>0</v>
      </c>
      <c r="RQ106" s="205">
        <v>0</v>
      </c>
      <c r="RR106" s="205">
        <v>36651.279999999999</v>
      </c>
      <c r="RS106" s="178">
        <f t="shared" si="211"/>
        <v>23823.990000000005</v>
      </c>
      <c r="RT106" s="206">
        <v>2507</v>
      </c>
      <c r="RU106" s="181" t="s">
        <v>276</v>
      </c>
      <c r="RV106" s="64">
        <f t="shared" si="212"/>
        <v>60475.270000000004</v>
      </c>
      <c r="RW106" s="209">
        <v>2340.4899999999998</v>
      </c>
      <c r="RX106" s="209">
        <v>2364.38</v>
      </c>
      <c r="RY106" s="209">
        <v>0</v>
      </c>
      <c r="RZ106" s="209">
        <v>1.47</v>
      </c>
      <c r="SA106" s="209">
        <v>0</v>
      </c>
      <c r="SB106" s="209">
        <v>0</v>
      </c>
      <c r="SC106" s="209">
        <v>0</v>
      </c>
      <c r="SD106" s="209">
        <v>0</v>
      </c>
      <c r="SE106" s="209">
        <v>0</v>
      </c>
      <c r="SF106" s="209">
        <v>0</v>
      </c>
      <c r="SG106" s="211">
        <v>4706.34</v>
      </c>
      <c r="SH106" s="227">
        <v>1341.8400000000001</v>
      </c>
      <c r="SI106" s="245">
        <v>177.6</v>
      </c>
      <c r="SJ106" s="65">
        <f t="shared" si="299"/>
        <v>360.16868506065794</v>
      </c>
      <c r="SK106" s="65">
        <f t="shared" si="300"/>
        <v>513.53253951559248</v>
      </c>
      <c r="SL106" s="65"/>
      <c r="SM106" s="65"/>
      <c r="SN106" s="65">
        <f t="shared" si="301"/>
        <v>495.92920353982299</v>
      </c>
      <c r="SO106" s="65">
        <v>5</v>
      </c>
      <c r="SP106" s="65">
        <f t="shared" si="322"/>
        <v>428.52876106194691</v>
      </c>
      <c r="SQ106" s="65"/>
      <c r="SR106" s="64">
        <f t="shared" si="326"/>
        <v>3322.5991891780204</v>
      </c>
      <c r="SS106" s="66">
        <f t="shared" si="323"/>
        <v>596.28469026548669</v>
      </c>
      <c r="ST106" s="66"/>
      <c r="SU106" s="66">
        <f t="shared" si="302"/>
        <v>178.885407079646</v>
      </c>
      <c r="SV106" s="67">
        <f t="shared" si="327"/>
        <v>775.17009734513272</v>
      </c>
      <c r="SW106" s="67">
        <f t="shared" si="251"/>
        <v>4097.7692865231529</v>
      </c>
      <c r="SX106" s="68">
        <f t="shared" si="252"/>
        <v>608.57071347684723</v>
      </c>
      <c r="SY106" s="64">
        <f t="shared" si="303"/>
        <v>747194.07000000018</v>
      </c>
      <c r="SZ106" s="211">
        <f t="shared" si="304"/>
        <v>57700.09</v>
      </c>
      <c r="TA106" s="67">
        <f t="shared" si="305"/>
        <v>47431.994303557287</v>
      </c>
      <c r="TB106" s="68">
        <f t="shared" si="306"/>
        <v>10268.09569644271</v>
      </c>
      <c r="TC106" s="264"/>
      <c r="TD106" s="265"/>
      <c r="TE106" s="265"/>
    </row>
    <row r="107" spans="1:526">
      <c r="A107" s="173" t="s">
        <v>253</v>
      </c>
      <c r="B107" s="175" t="s">
        <v>299</v>
      </c>
      <c r="C107" s="181" t="s">
        <v>276</v>
      </c>
      <c r="D107" s="176">
        <v>4397.68</v>
      </c>
      <c r="E107" s="176">
        <v>14894.68</v>
      </c>
      <c r="F107" s="176">
        <v>0</v>
      </c>
      <c r="G107" s="176">
        <v>10</v>
      </c>
      <c r="H107" s="176">
        <v>0</v>
      </c>
      <c r="I107" s="176">
        <v>0</v>
      </c>
      <c r="J107" s="176">
        <v>0</v>
      </c>
      <c r="K107" s="176">
        <v>0</v>
      </c>
      <c r="L107" s="176">
        <v>0</v>
      </c>
      <c r="M107" s="176">
        <v>0</v>
      </c>
      <c r="N107" s="180">
        <v>14091.46</v>
      </c>
      <c r="O107" s="178">
        <f t="shared" si="332"/>
        <v>5210.9000000000015</v>
      </c>
      <c r="P107" s="181">
        <v>1475</v>
      </c>
      <c r="Q107" s="64">
        <f t="shared" si="328"/>
        <v>19302.36</v>
      </c>
      <c r="R107" s="178">
        <v>366.08</v>
      </c>
      <c r="S107" s="178">
        <v>1089.52</v>
      </c>
      <c r="T107" s="178">
        <v>0</v>
      </c>
      <c r="U107" s="178">
        <v>0.42</v>
      </c>
      <c r="V107" s="178">
        <v>0</v>
      </c>
      <c r="W107" s="178">
        <v>0</v>
      </c>
      <c r="X107" s="178">
        <v>0</v>
      </c>
      <c r="Y107" s="178">
        <v>0</v>
      </c>
      <c r="Z107" s="178">
        <v>0</v>
      </c>
      <c r="AA107" s="178">
        <v>0</v>
      </c>
      <c r="AB107" s="64">
        <f t="shared" si="329"/>
        <v>1456.02</v>
      </c>
      <c r="AC107" s="220">
        <v>323.02999999999997</v>
      </c>
      <c r="AD107" s="65">
        <v>393</v>
      </c>
      <c r="AE107" s="65">
        <f t="shared" si="253"/>
        <v>153.21359719132414</v>
      </c>
      <c r="AF107" s="65">
        <f t="shared" si="361"/>
        <v>139.72410913833758</v>
      </c>
      <c r="AG107" s="65"/>
      <c r="AH107" s="65"/>
      <c r="AI107" s="65"/>
      <c r="AJ107" s="65">
        <v>5</v>
      </c>
      <c r="AK107" s="65">
        <f t="shared" si="342"/>
        <v>411.38684210526316</v>
      </c>
      <c r="AL107" s="65"/>
      <c r="AM107" s="64">
        <f t="shared" si="222"/>
        <v>1425.3545484349249</v>
      </c>
      <c r="AN107" s="66">
        <f t="shared" si="343"/>
        <v>645.10084210526315</v>
      </c>
      <c r="AO107" s="66"/>
      <c r="AP107" s="66">
        <f t="shared" si="254"/>
        <v>193.53025263157895</v>
      </c>
      <c r="AQ107" s="67">
        <f t="shared" si="223"/>
        <v>838.6310947368421</v>
      </c>
      <c r="AR107" s="67">
        <f t="shared" si="224"/>
        <v>2263.9856431717672</v>
      </c>
      <c r="AS107" s="68">
        <f t="shared" si="225"/>
        <v>-807.96564317176717</v>
      </c>
      <c r="AT107" s="205">
        <v>6202.42</v>
      </c>
      <c r="AU107" s="205">
        <v>19150.240000000002</v>
      </c>
      <c r="AV107" s="205">
        <v>0</v>
      </c>
      <c r="AW107" s="205">
        <v>15</v>
      </c>
      <c r="AX107" s="207">
        <v>0</v>
      </c>
      <c r="AY107" s="207">
        <v>0</v>
      </c>
      <c r="AZ107" s="207">
        <v>0</v>
      </c>
      <c r="BA107" s="207">
        <v>0</v>
      </c>
      <c r="BB107" s="207">
        <v>0</v>
      </c>
      <c r="BC107" s="207">
        <v>0</v>
      </c>
      <c r="BD107" s="209">
        <v>17906.87</v>
      </c>
      <c r="BE107" s="178">
        <f t="shared" si="333"/>
        <v>7460.7900000000045</v>
      </c>
      <c r="BF107" s="208">
        <v>1765</v>
      </c>
      <c r="BG107" s="181" t="s">
        <v>276</v>
      </c>
      <c r="BH107" s="64">
        <f t="shared" si="330"/>
        <v>25367.660000000003</v>
      </c>
      <c r="BI107" s="205">
        <v>516.30999999999995</v>
      </c>
      <c r="BJ107" s="205">
        <v>1400.8</v>
      </c>
      <c r="BK107" s="205">
        <v>0</v>
      </c>
      <c r="BL107" s="205">
        <v>0.63</v>
      </c>
      <c r="BM107" s="205">
        <v>0</v>
      </c>
      <c r="BN107" s="205">
        <v>0</v>
      </c>
      <c r="BO107" s="205">
        <v>0</v>
      </c>
      <c r="BP107" s="205">
        <v>0</v>
      </c>
      <c r="BQ107" s="205">
        <v>0</v>
      </c>
      <c r="BR107" s="205">
        <v>0</v>
      </c>
      <c r="BS107" s="64">
        <f t="shared" si="331"/>
        <v>1917.74</v>
      </c>
      <c r="BT107" s="220">
        <v>323.02999999999997</v>
      </c>
      <c r="BU107" s="65">
        <v>393</v>
      </c>
      <c r="BV107" s="65">
        <f t="shared" si="255"/>
        <v>196.39745083884605</v>
      </c>
      <c r="BW107" s="65">
        <f t="shared" si="256"/>
        <v>168.73294292528757</v>
      </c>
      <c r="BX107" s="65"/>
      <c r="BY107" s="65"/>
      <c r="BZ107" s="65"/>
      <c r="CA107" s="65">
        <v>5</v>
      </c>
      <c r="CB107" s="65">
        <f t="shared" si="344"/>
        <v>391.015625</v>
      </c>
      <c r="CC107" s="65"/>
      <c r="CD107" s="64">
        <f t="shared" si="226"/>
        <v>1477.1760187641335</v>
      </c>
      <c r="CE107" s="66">
        <f t="shared" si="257"/>
        <v>665.21208333333334</v>
      </c>
      <c r="CF107" s="66"/>
      <c r="CG107" s="66">
        <f t="shared" si="258"/>
        <v>199.563625</v>
      </c>
      <c r="CH107" s="67">
        <f t="shared" si="324"/>
        <v>864.77570833333334</v>
      </c>
      <c r="CI107" s="67">
        <f t="shared" si="227"/>
        <v>2341.9517270974666</v>
      </c>
      <c r="CJ107" s="68">
        <f t="shared" si="228"/>
        <v>-424.21172709746656</v>
      </c>
      <c r="CK107" s="209">
        <v>6672.95</v>
      </c>
      <c r="CL107" s="209">
        <v>20206.37</v>
      </c>
      <c r="CM107" s="209">
        <v>0</v>
      </c>
      <c r="CN107" s="209">
        <v>10</v>
      </c>
      <c r="CO107" s="209">
        <v>0</v>
      </c>
      <c r="CP107" s="209">
        <v>0</v>
      </c>
      <c r="CQ107" s="209">
        <v>0</v>
      </c>
      <c r="CR107" s="209">
        <v>0</v>
      </c>
      <c r="CS107" s="209">
        <v>0</v>
      </c>
      <c r="CT107" s="207">
        <v>0</v>
      </c>
      <c r="CU107" s="209">
        <v>18039.580000000002</v>
      </c>
      <c r="CV107" s="178">
        <f t="shared" si="181"/>
        <v>8849.739999999998</v>
      </c>
      <c r="CW107" s="210">
        <v>1942</v>
      </c>
      <c r="CX107" s="181" t="s">
        <v>276</v>
      </c>
      <c r="CY107" s="64">
        <f t="shared" si="182"/>
        <v>26889.32</v>
      </c>
      <c r="CZ107" s="209">
        <v>555.48</v>
      </c>
      <c r="DA107" s="209">
        <v>1478.06</v>
      </c>
      <c r="DB107" s="209">
        <v>0</v>
      </c>
      <c r="DC107" s="209">
        <v>0.42</v>
      </c>
      <c r="DD107" s="209">
        <v>0</v>
      </c>
      <c r="DE107" s="209">
        <v>0</v>
      </c>
      <c r="DF107" s="209">
        <v>0</v>
      </c>
      <c r="DG107" s="209">
        <v>0</v>
      </c>
      <c r="DH107" s="209">
        <v>0</v>
      </c>
      <c r="DI107" s="209">
        <v>0</v>
      </c>
      <c r="DJ107" s="211">
        <f t="shared" si="358"/>
        <v>2033.96</v>
      </c>
      <c r="DK107" s="65">
        <v>323.02999999999997</v>
      </c>
      <c r="DL107" s="65">
        <v>393</v>
      </c>
      <c r="DM107" s="65">
        <f t="shared" si="259"/>
        <v>196.11544630646529</v>
      </c>
      <c r="DN107" s="65">
        <f t="shared" si="260"/>
        <v>251.74284875428452</v>
      </c>
      <c r="DO107" s="65"/>
      <c r="DP107" s="65"/>
      <c r="DQ107" s="65"/>
      <c r="DR107" s="65">
        <v>5</v>
      </c>
      <c r="DS107" s="65">
        <f t="shared" si="359"/>
        <v>428.469696969697</v>
      </c>
      <c r="DT107" s="65"/>
      <c r="DU107" s="64">
        <f t="shared" si="229"/>
        <v>1597.3579920304469</v>
      </c>
      <c r="DV107" s="66">
        <f t="shared" si="307"/>
        <v>596.35070707070713</v>
      </c>
      <c r="DW107" s="66"/>
      <c r="DX107" s="66">
        <f t="shared" si="261"/>
        <v>178.90521212121214</v>
      </c>
      <c r="DY107" s="67">
        <f t="shared" si="230"/>
        <v>775.25591919191925</v>
      </c>
      <c r="DZ107" s="67">
        <f t="shared" si="231"/>
        <v>2372.6139112223664</v>
      </c>
      <c r="EA107" s="68">
        <f t="shared" si="345"/>
        <v>-338.65391122236633</v>
      </c>
      <c r="EB107" s="209">
        <v>6699.01</v>
      </c>
      <c r="EC107" s="209">
        <v>20576.8</v>
      </c>
      <c r="ED107" s="209">
        <v>0</v>
      </c>
      <c r="EE107" s="209">
        <v>35</v>
      </c>
      <c r="EF107" s="209">
        <v>0</v>
      </c>
      <c r="EG107" s="209">
        <v>0</v>
      </c>
      <c r="EH107" s="209">
        <v>0</v>
      </c>
      <c r="EI107" s="209">
        <v>0</v>
      </c>
      <c r="EJ107" s="209">
        <v>0</v>
      </c>
      <c r="EK107" s="209">
        <v>0</v>
      </c>
      <c r="EL107" s="209">
        <v>19685.05</v>
      </c>
      <c r="EM107" s="178">
        <f t="shared" si="184"/>
        <v>7625.7599999999984</v>
      </c>
      <c r="EN107" s="210">
        <v>1900</v>
      </c>
      <c r="EO107" s="181" t="s">
        <v>276</v>
      </c>
      <c r="EP107" s="212">
        <f t="shared" si="262"/>
        <v>27310.809999999998</v>
      </c>
      <c r="EQ107" s="209">
        <v>557.64</v>
      </c>
      <c r="ER107" s="209">
        <v>1505.15</v>
      </c>
      <c r="ES107" s="209">
        <v>0</v>
      </c>
      <c r="ET107" s="209">
        <v>1.47</v>
      </c>
      <c r="EU107" s="209">
        <v>0</v>
      </c>
      <c r="EV107" s="209">
        <v>0</v>
      </c>
      <c r="EW107" s="209">
        <v>0</v>
      </c>
      <c r="EX107" s="209">
        <v>0</v>
      </c>
      <c r="EY107" s="209">
        <v>0</v>
      </c>
      <c r="EZ107" s="209">
        <v>0</v>
      </c>
      <c r="FA107" s="64">
        <f t="shared" si="185"/>
        <v>2064.2599999999998</v>
      </c>
      <c r="FB107" s="220">
        <v>323.02999999999997</v>
      </c>
      <c r="FC107" s="217">
        <v>363</v>
      </c>
      <c r="FD107" s="65">
        <f t="shared" si="263"/>
        <v>219.72552960652104</v>
      </c>
      <c r="FE107" s="65">
        <f t="shared" si="264"/>
        <v>198.08859189034561</v>
      </c>
      <c r="FF107" s="65"/>
      <c r="FG107" s="65"/>
      <c r="FH107" s="65">
        <f t="shared" si="265"/>
        <v>140.93333333333334</v>
      </c>
      <c r="FI107" s="65">
        <v>5</v>
      </c>
      <c r="FJ107" s="65">
        <f t="shared" si="308"/>
        <v>424.68019607843132</v>
      </c>
      <c r="FK107" s="65"/>
      <c r="FL107" s="64">
        <f t="shared" si="232"/>
        <v>1674.4576509086314</v>
      </c>
      <c r="FM107" s="66">
        <f t="shared" si="309"/>
        <v>664.41901960784321</v>
      </c>
      <c r="FN107" s="66"/>
      <c r="FO107" s="66">
        <f t="shared" si="266"/>
        <v>199.32570588235296</v>
      </c>
      <c r="FP107" s="67">
        <f t="shared" si="325"/>
        <v>863.74472549019617</v>
      </c>
      <c r="FQ107" s="67">
        <f t="shared" si="346"/>
        <v>2538.2023763988277</v>
      </c>
      <c r="FR107" s="68">
        <f t="shared" si="347"/>
        <v>-473.94237639882795</v>
      </c>
      <c r="FS107" s="209">
        <v>8278.0499999999993</v>
      </c>
      <c r="FT107" s="209">
        <v>26225.62</v>
      </c>
      <c r="FU107" s="209">
        <v>0</v>
      </c>
      <c r="FV107" s="209">
        <v>75</v>
      </c>
      <c r="FW107" s="209">
        <v>0</v>
      </c>
      <c r="FX107" s="209">
        <v>0</v>
      </c>
      <c r="FY107" s="209">
        <v>0</v>
      </c>
      <c r="FZ107" s="209">
        <v>0</v>
      </c>
      <c r="GA107" s="209">
        <v>0</v>
      </c>
      <c r="GB107" s="209">
        <v>0</v>
      </c>
      <c r="GC107" s="209">
        <v>24384.11</v>
      </c>
      <c r="GD107" s="178">
        <f t="shared" si="189"/>
        <v>10194.559999999998</v>
      </c>
      <c r="GE107" s="210">
        <v>2254</v>
      </c>
      <c r="GF107" s="181" t="s">
        <v>276</v>
      </c>
      <c r="GG107" s="64">
        <f t="shared" si="190"/>
        <v>34578.67</v>
      </c>
      <c r="GH107" s="209">
        <v>689.09</v>
      </c>
      <c r="GI107" s="209">
        <v>1918.36</v>
      </c>
      <c r="GJ107" s="209">
        <v>0</v>
      </c>
      <c r="GK107" s="209">
        <v>3.15</v>
      </c>
      <c r="GL107" s="209">
        <v>0</v>
      </c>
      <c r="GM107" s="209">
        <v>0</v>
      </c>
      <c r="GN107" s="209">
        <v>0</v>
      </c>
      <c r="GO107" s="209">
        <v>0</v>
      </c>
      <c r="GP107" s="209">
        <v>0</v>
      </c>
      <c r="GQ107" s="209">
        <v>0</v>
      </c>
      <c r="GR107" s="211">
        <f t="shared" si="267"/>
        <v>2610.6</v>
      </c>
      <c r="GS107" s="220">
        <v>323.02999999999997</v>
      </c>
      <c r="GT107" s="217">
        <v>363</v>
      </c>
      <c r="GU107" s="65">
        <f t="shared" si="268"/>
        <v>270.20628732551751</v>
      </c>
      <c r="GV107" s="65">
        <f t="shared" si="269"/>
        <v>300.45515367294337</v>
      </c>
      <c r="GW107" s="65"/>
      <c r="GX107" s="65"/>
      <c r="GY107" s="65">
        <f t="shared" si="270"/>
        <v>184.90588235294118</v>
      </c>
      <c r="GZ107" s="65">
        <v>5</v>
      </c>
      <c r="HA107" s="65">
        <f t="shared" si="310"/>
        <v>358.47794117647061</v>
      </c>
      <c r="HB107" s="65"/>
      <c r="HC107" s="64">
        <f t="shared" si="348"/>
        <v>1805.0752645278726</v>
      </c>
      <c r="HD107" s="66">
        <f t="shared" si="311"/>
        <v>866.92019607843133</v>
      </c>
      <c r="HE107" s="66"/>
      <c r="HF107" s="66">
        <f t="shared" si="271"/>
        <v>260.07605882352937</v>
      </c>
      <c r="HG107" s="67">
        <f t="shared" si="233"/>
        <v>1126.9962549019606</v>
      </c>
      <c r="HH107" s="67">
        <f t="shared" si="234"/>
        <v>2932.0715194298332</v>
      </c>
      <c r="HI107" s="68">
        <f t="shared" si="349"/>
        <v>-321.47151942983328</v>
      </c>
      <c r="HJ107" s="205">
        <v>7943.05</v>
      </c>
      <c r="HK107" s="205">
        <v>24549.040000000001</v>
      </c>
      <c r="HL107" s="205">
        <v>0</v>
      </c>
      <c r="HM107" s="205">
        <v>20</v>
      </c>
      <c r="HN107" s="205">
        <v>0</v>
      </c>
      <c r="HO107" s="205">
        <v>0</v>
      </c>
      <c r="HP107" s="205">
        <v>0</v>
      </c>
      <c r="HQ107" s="205">
        <v>0</v>
      </c>
      <c r="HR107" s="205">
        <v>0</v>
      </c>
      <c r="HS107" s="205">
        <v>0</v>
      </c>
      <c r="HT107" s="205">
        <v>22819.68</v>
      </c>
      <c r="HU107" s="178">
        <f t="shared" si="193"/>
        <v>9692.41</v>
      </c>
      <c r="HV107" s="206">
        <v>2223</v>
      </c>
      <c r="HW107" s="181" t="s">
        <v>276</v>
      </c>
      <c r="HX107" s="64">
        <f t="shared" si="194"/>
        <v>32512.09</v>
      </c>
      <c r="HY107" s="205">
        <v>661.2</v>
      </c>
      <c r="HZ107" s="205">
        <v>1795.72</v>
      </c>
      <c r="IA107" s="205">
        <v>0</v>
      </c>
      <c r="IB107" s="205">
        <v>0.84</v>
      </c>
      <c r="IC107" s="205">
        <v>0</v>
      </c>
      <c r="ID107" s="205">
        <v>0</v>
      </c>
      <c r="IE107" s="205">
        <v>0</v>
      </c>
      <c r="IF107" s="205">
        <v>0</v>
      </c>
      <c r="IG107" s="205">
        <v>0</v>
      </c>
      <c r="IH107" s="205">
        <v>0</v>
      </c>
      <c r="II107" s="214">
        <v>2457.7600000000002</v>
      </c>
      <c r="IJ107" s="220">
        <v>323.02999999999997</v>
      </c>
      <c r="IK107" s="217">
        <v>363</v>
      </c>
      <c r="IL107" s="65">
        <f t="shared" si="272"/>
        <v>252.78402012108495</v>
      </c>
      <c r="IM107" s="65">
        <f t="shared" si="273"/>
        <v>293.75483792771087</v>
      </c>
      <c r="IN107" s="65"/>
      <c r="IO107" s="65"/>
      <c r="IP107" s="65">
        <f t="shared" si="274"/>
        <v>232.05714285714285</v>
      </c>
      <c r="IQ107" s="65">
        <v>5</v>
      </c>
      <c r="IR107" s="65">
        <f t="shared" si="312"/>
        <v>445.62857142857143</v>
      </c>
      <c r="IS107" s="65"/>
      <c r="IT107" s="64">
        <f t="shared" si="350"/>
        <v>1915.2545723345102</v>
      </c>
      <c r="IU107" s="66">
        <f t="shared" si="313"/>
        <v>538.79476190476191</v>
      </c>
      <c r="IV107" s="66"/>
      <c r="IW107" s="66">
        <f t="shared" si="275"/>
        <v>161.63842857142856</v>
      </c>
      <c r="IX107" s="67">
        <f t="shared" si="351"/>
        <v>700.43319047619048</v>
      </c>
      <c r="IY107" s="67">
        <f t="shared" si="235"/>
        <v>2615.6877628107004</v>
      </c>
      <c r="IZ107" s="68">
        <f t="shared" si="352"/>
        <v>-157.92776281070019</v>
      </c>
      <c r="JA107" s="209">
        <v>9793.58</v>
      </c>
      <c r="JB107" s="209">
        <v>27018.74</v>
      </c>
      <c r="JC107" s="209">
        <v>0</v>
      </c>
      <c r="JD107" s="209">
        <v>40</v>
      </c>
      <c r="JE107" s="209">
        <v>0</v>
      </c>
      <c r="JF107" s="209">
        <v>0</v>
      </c>
      <c r="JG107" s="209">
        <v>0</v>
      </c>
      <c r="JH107" s="209">
        <v>0</v>
      </c>
      <c r="JI107" s="209">
        <v>0</v>
      </c>
      <c r="JJ107" s="209">
        <v>0</v>
      </c>
      <c r="JK107" s="209">
        <v>26921.9</v>
      </c>
      <c r="JL107" s="178">
        <f t="shared" si="198"/>
        <v>9930.4199999999983</v>
      </c>
      <c r="JM107" s="210">
        <v>2274</v>
      </c>
      <c r="JN107" s="181" t="s">
        <v>276</v>
      </c>
      <c r="JO107" s="64">
        <f t="shared" si="199"/>
        <v>36852.32</v>
      </c>
      <c r="JP107" s="209">
        <v>815.24</v>
      </c>
      <c r="JQ107" s="209">
        <v>1976.37</v>
      </c>
      <c r="JR107" s="209">
        <v>0</v>
      </c>
      <c r="JS107" s="209">
        <v>1.68</v>
      </c>
      <c r="JT107" s="209">
        <v>0</v>
      </c>
      <c r="JU107" s="209">
        <v>0</v>
      </c>
      <c r="JV107" s="209">
        <v>0</v>
      </c>
      <c r="JW107" s="209">
        <v>0</v>
      </c>
      <c r="JX107" s="209">
        <v>0</v>
      </c>
      <c r="JY107" s="209">
        <v>0</v>
      </c>
      <c r="JZ107" s="211">
        <v>2793.29</v>
      </c>
      <c r="KA107" s="220">
        <v>323.02999999999997</v>
      </c>
      <c r="KB107" s="217">
        <v>363</v>
      </c>
      <c r="KC107" s="65">
        <f t="shared" si="276"/>
        <v>543.03323756095972</v>
      </c>
      <c r="KD107" s="65">
        <f t="shared" si="277"/>
        <v>334.37282135882282</v>
      </c>
      <c r="KE107" s="65"/>
      <c r="KF107" s="65"/>
      <c r="KG107" s="65"/>
      <c r="KH107" s="65">
        <v>5</v>
      </c>
      <c r="KI107" s="65">
        <f t="shared" si="314"/>
        <v>543.39953271028037</v>
      </c>
      <c r="KJ107" s="65"/>
      <c r="KK107" s="64">
        <f t="shared" si="353"/>
        <v>2111.8355916300629</v>
      </c>
      <c r="KL107" s="66">
        <f t="shared" si="315"/>
        <v>497.32093457943921</v>
      </c>
      <c r="KM107" s="66"/>
      <c r="KN107" s="66">
        <f t="shared" si="278"/>
        <v>149.19628037383177</v>
      </c>
      <c r="KO107" s="67">
        <f t="shared" si="236"/>
        <v>646.51721495327092</v>
      </c>
      <c r="KP107" s="67">
        <f t="shared" si="237"/>
        <v>2758.3528065833339</v>
      </c>
      <c r="KQ107" s="68">
        <f t="shared" si="354"/>
        <v>34.937193416666105</v>
      </c>
      <c r="KR107" s="209">
        <v>9043.68</v>
      </c>
      <c r="KS107" s="209">
        <v>26895.91</v>
      </c>
      <c r="KT107" s="209">
        <v>0</v>
      </c>
      <c r="KU107" s="209">
        <v>60</v>
      </c>
      <c r="KV107" s="209">
        <v>0</v>
      </c>
      <c r="KW107" s="209">
        <v>0</v>
      </c>
      <c r="KX107" s="209">
        <v>0</v>
      </c>
      <c r="KY107" s="209">
        <v>0</v>
      </c>
      <c r="KZ107" s="209">
        <v>0</v>
      </c>
      <c r="LA107" s="209">
        <v>0</v>
      </c>
      <c r="LB107" s="209">
        <v>27692.12</v>
      </c>
      <c r="LC107" s="178">
        <f t="shared" si="202"/>
        <v>8307.4699999999975</v>
      </c>
      <c r="LD107" s="210">
        <v>2163</v>
      </c>
      <c r="LE107" s="181" t="s">
        <v>276</v>
      </c>
      <c r="LF107" s="64">
        <f t="shared" si="203"/>
        <v>35999.589999999997</v>
      </c>
      <c r="LG107" s="209">
        <v>752.81</v>
      </c>
      <c r="LH107" s="209">
        <v>1967.39</v>
      </c>
      <c r="LI107" s="209">
        <v>0</v>
      </c>
      <c r="LJ107" s="209">
        <v>2.52</v>
      </c>
      <c r="LK107" s="209">
        <v>0</v>
      </c>
      <c r="LL107" s="209">
        <v>0</v>
      </c>
      <c r="LM107" s="209">
        <v>0</v>
      </c>
      <c r="LN107" s="209">
        <v>0</v>
      </c>
      <c r="LO107" s="209">
        <v>0</v>
      </c>
      <c r="LP107" s="209">
        <v>0</v>
      </c>
      <c r="LQ107" s="211">
        <f t="shared" si="279"/>
        <v>2722.72</v>
      </c>
      <c r="LR107" s="227">
        <v>1342.41</v>
      </c>
      <c r="LS107" s="240">
        <v>172.8</v>
      </c>
      <c r="LT107" s="65">
        <f t="shared" si="280"/>
        <v>282.32470506417928</v>
      </c>
      <c r="LU107" s="65">
        <f t="shared" si="281"/>
        <v>247.33117184544943</v>
      </c>
      <c r="LV107" s="65"/>
      <c r="LW107" s="65"/>
      <c r="LX107" s="65"/>
      <c r="LY107" s="65">
        <v>5</v>
      </c>
      <c r="LZ107" s="65">
        <f t="shared" si="316"/>
        <v>508.03738317757012</v>
      </c>
      <c r="MA107" s="65"/>
      <c r="MB107" s="64">
        <f t="shared" si="238"/>
        <v>2557.9032600871992</v>
      </c>
      <c r="MC107" s="66">
        <f t="shared" si="317"/>
        <v>593.54906542056074</v>
      </c>
      <c r="MD107" s="66"/>
      <c r="ME107" s="66">
        <f t="shared" si="282"/>
        <v>178.06471962616823</v>
      </c>
      <c r="MF107" s="67">
        <f t="shared" si="239"/>
        <v>771.61378504672894</v>
      </c>
      <c r="MG107" s="67">
        <f t="shared" si="240"/>
        <v>3329.5170451339281</v>
      </c>
      <c r="MH107" s="68">
        <f t="shared" si="241"/>
        <v>-606.79704513392835</v>
      </c>
      <c r="MI107" s="209">
        <v>5862.44</v>
      </c>
      <c r="MJ107" s="209">
        <v>19308.18</v>
      </c>
      <c r="MK107" s="209">
        <v>0</v>
      </c>
      <c r="ML107" s="209">
        <v>25</v>
      </c>
      <c r="MM107" s="209">
        <v>0</v>
      </c>
      <c r="MN107" s="209">
        <v>0</v>
      </c>
      <c r="MO107" s="209">
        <v>0</v>
      </c>
      <c r="MP107" s="209">
        <v>0</v>
      </c>
      <c r="MQ107" s="209">
        <v>0</v>
      </c>
      <c r="MR107" s="209">
        <v>0</v>
      </c>
      <c r="MS107" s="209">
        <v>17917.060000000001</v>
      </c>
      <c r="MT107" s="178">
        <f t="shared" si="360"/>
        <v>7278.5599999999977</v>
      </c>
      <c r="MU107" s="210">
        <v>1728</v>
      </c>
      <c r="MV107" s="181" t="s">
        <v>276</v>
      </c>
      <c r="MW107" s="64">
        <f t="shared" si="204"/>
        <v>25195.62</v>
      </c>
      <c r="MX107" s="209">
        <v>488.01</v>
      </c>
      <c r="MY107" s="209">
        <v>1412.36</v>
      </c>
      <c r="MZ107" s="209">
        <v>0</v>
      </c>
      <c r="NA107" s="209">
        <v>1.05</v>
      </c>
      <c r="NB107" s="209">
        <v>0</v>
      </c>
      <c r="NC107" s="209">
        <v>0</v>
      </c>
      <c r="ND107" s="209">
        <v>0</v>
      </c>
      <c r="NE107" s="209">
        <v>0</v>
      </c>
      <c r="NF107" s="209">
        <v>0</v>
      </c>
      <c r="NG107" s="209">
        <v>0</v>
      </c>
      <c r="NH107" s="211">
        <f t="shared" si="283"/>
        <v>1901.4199999999998</v>
      </c>
      <c r="NI107" s="227">
        <v>1341.8400000000001</v>
      </c>
      <c r="NJ107" s="238">
        <v>363</v>
      </c>
      <c r="NK107" s="65">
        <f t="shared" si="284"/>
        <v>0</v>
      </c>
      <c r="NL107" s="65">
        <f t="shared" si="285"/>
        <v>175.799475217355</v>
      </c>
      <c r="NM107" s="65"/>
      <c r="NN107" s="65"/>
      <c r="NO107" s="65"/>
      <c r="NP107" s="65">
        <v>5</v>
      </c>
      <c r="NQ107" s="65">
        <f t="shared" si="318"/>
        <v>469.67889908256882</v>
      </c>
      <c r="NR107" s="65"/>
      <c r="NS107" s="64">
        <f t="shared" si="355"/>
        <v>2355.318374299924</v>
      </c>
      <c r="NT107" s="66">
        <f t="shared" si="286"/>
        <v>723.04816513761466</v>
      </c>
      <c r="NU107" s="66"/>
      <c r="NV107" s="66">
        <f t="shared" si="287"/>
        <v>216.9144495412844</v>
      </c>
      <c r="NW107" s="67">
        <f t="shared" si="242"/>
        <v>939.96261467889906</v>
      </c>
      <c r="NX107" s="67">
        <f t="shared" si="243"/>
        <v>3295.2809889788232</v>
      </c>
      <c r="NY107" s="68">
        <f t="shared" si="356"/>
        <v>-1393.8609889788233</v>
      </c>
      <c r="NZ107" s="209">
        <v>5415.47</v>
      </c>
      <c r="OA107" s="209">
        <v>16259.12</v>
      </c>
      <c r="OB107" s="209">
        <v>0</v>
      </c>
      <c r="OC107" s="209">
        <v>65</v>
      </c>
      <c r="OD107" s="209">
        <v>0</v>
      </c>
      <c r="OE107" s="209">
        <v>0</v>
      </c>
      <c r="OF107" s="209">
        <v>0</v>
      </c>
      <c r="OG107" s="209">
        <v>0</v>
      </c>
      <c r="OH107" s="209">
        <v>0</v>
      </c>
      <c r="OI107" s="209">
        <v>0</v>
      </c>
      <c r="OJ107" s="209">
        <v>14868.74</v>
      </c>
      <c r="OK107" s="178">
        <f t="shared" si="288"/>
        <v>6870.85</v>
      </c>
      <c r="OL107" s="210">
        <v>1469</v>
      </c>
      <c r="OM107" s="181" t="s">
        <v>276</v>
      </c>
      <c r="ON107" s="64">
        <f t="shared" si="207"/>
        <v>21739.59</v>
      </c>
      <c r="OO107" s="209">
        <v>450.8</v>
      </c>
      <c r="OP107" s="209">
        <v>1189.32</v>
      </c>
      <c r="OQ107" s="209">
        <v>0</v>
      </c>
      <c r="OR107" s="209">
        <v>2.73</v>
      </c>
      <c r="OS107" s="209">
        <v>0</v>
      </c>
      <c r="OT107" s="209">
        <v>0</v>
      </c>
      <c r="OU107" s="209">
        <v>0</v>
      </c>
      <c r="OV107" s="209">
        <v>0</v>
      </c>
      <c r="OW107" s="209">
        <v>0</v>
      </c>
      <c r="OX107" s="209">
        <v>0</v>
      </c>
      <c r="OY107" s="211">
        <v>1642.85</v>
      </c>
      <c r="OZ107" s="227">
        <v>1341.8400000000001</v>
      </c>
      <c r="PA107" s="238">
        <v>363</v>
      </c>
      <c r="PB107" s="65">
        <f t="shared" si="289"/>
        <v>321.51064294825915</v>
      </c>
      <c r="PC107" s="65">
        <f t="shared" si="290"/>
        <v>201.46021748242472</v>
      </c>
      <c r="PD107" s="65"/>
      <c r="PE107" s="65"/>
      <c r="PF107" s="65">
        <f t="shared" si="291"/>
        <v>32.880000000000003</v>
      </c>
      <c r="PG107" s="65">
        <v>5</v>
      </c>
      <c r="PH107" s="65">
        <f t="shared" si="319"/>
        <v>495.2049090909091</v>
      </c>
      <c r="PI107" s="65"/>
      <c r="PJ107" s="64">
        <f t="shared" si="244"/>
        <v>2760.8957695215931</v>
      </c>
      <c r="PK107" s="66">
        <f t="shared" si="320"/>
        <v>643.25572727272731</v>
      </c>
      <c r="PL107" s="66"/>
      <c r="PM107" s="66">
        <f t="shared" si="292"/>
        <v>192.9767181818182</v>
      </c>
      <c r="PN107" s="67">
        <f t="shared" si="245"/>
        <v>836.23244545454554</v>
      </c>
      <c r="PO107" s="67">
        <f t="shared" si="246"/>
        <v>3597.1282149761387</v>
      </c>
      <c r="PP107" s="68">
        <f t="shared" si="247"/>
        <v>-1954.2782149761388</v>
      </c>
      <c r="PQ107" s="209">
        <v>6063.82</v>
      </c>
      <c r="PR107" s="209">
        <v>19262.98</v>
      </c>
      <c r="PS107" s="209">
        <v>0</v>
      </c>
      <c r="PT107" s="209">
        <v>65</v>
      </c>
      <c r="PU107" s="209">
        <v>0</v>
      </c>
      <c r="PV107" s="209">
        <v>0</v>
      </c>
      <c r="PW107" s="209">
        <v>0</v>
      </c>
      <c r="PX107" s="209">
        <v>0</v>
      </c>
      <c r="PY107" s="209">
        <v>0</v>
      </c>
      <c r="PZ107" s="209">
        <v>0</v>
      </c>
      <c r="QA107" s="209">
        <v>16797.18</v>
      </c>
      <c r="QB107" s="178">
        <f t="shared" si="208"/>
        <v>8594.619999999999</v>
      </c>
      <c r="QC107" s="210">
        <v>1665</v>
      </c>
      <c r="QD107" s="181" t="s">
        <v>276</v>
      </c>
      <c r="QE107" s="64">
        <f t="shared" si="209"/>
        <v>25391.8</v>
      </c>
      <c r="QF107" s="209">
        <v>504.77</v>
      </c>
      <c r="QG107" s="209">
        <v>1409.05</v>
      </c>
      <c r="QH107" s="209">
        <v>0</v>
      </c>
      <c r="QI107" s="209">
        <v>2.73</v>
      </c>
      <c r="QJ107" s="209">
        <v>0</v>
      </c>
      <c r="QK107" s="209">
        <v>0</v>
      </c>
      <c r="QL107" s="209">
        <v>0</v>
      </c>
      <c r="QM107" s="209">
        <v>0</v>
      </c>
      <c r="QN107" s="209">
        <v>0</v>
      </c>
      <c r="QO107" s="209">
        <v>0</v>
      </c>
      <c r="QP107" s="211">
        <f t="shared" si="293"/>
        <v>1916.55</v>
      </c>
      <c r="QQ107" s="227">
        <v>1341.8400000000001</v>
      </c>
      <c r="QR107" s="238">
        <v>363</v>
      </c>
      <c r="QS107" s="65">
        <f t="shared" si="294"/>
        <v>197.45095032629888</v>
      </c>
      <c r="QT107" s="65">
        <f t="shared" si="295"/>
        <v>156.82985500670108</v>
      </c>
      <c r="QU107" s="65"/>
      <c r="QV107" s="65"/>
      <c r="QW107" s="65">
        <f t="shared" si="296"/>
        <v>18.861818181818183</v>
      </c>
      <c r="QX107" s="65">
        <v>5</v>
      </c>
      <c r="QY107" s="65">
        <f t="shared" si="321"/>
        <v>428.14772727272725</v>
      </c>
      <c r="QZ107" s="65"/>
      <c r="RA107" s="64">
        <f t="shared" si="357"/>
        <v>2511.1303507875455</v>
      </c>
      <c r="RB107" s="66">
        <f t="shared" si="297"/>
        <v>619.2640909090909</v>
      </c>
      <c r="RC107" s="66"/>
      <c r="RD107" s="66">
        <f t="shared" si="298"/>
        <v>185.77922727272727</v>
      </c>
      <c r="RE107" s="67">
        <f t="shared" si="248"/>
        <v>805.04331818181822</v>
      </c>
      <c r="RF107" s="67">
        <f t="shared" si="249"/>
        <v>3316.1736689693635</v>
      </c>
      <c r="RG107" s="68">
        <f t="shared" si="250"/>
        <v>-1399.6236689693635</v>
      </c>
      <c r="RH107" s="205">
        <v>5046.37</v>
      </c>
      <c r="RI107" s="205">
        <v>21126.59</v>
      </c>
      <c r="RJ107" s="205">
        <v>0</v>
      </c>
      <c r="RK107" s="205">
        <v>70</v>
      </c>
      <c r="RL107" s="205">
        <v>0</v>
      </c>
      <c r="RM107" s="205">
        <v>0</v>
      </c>
      <c r="RN107" s="205">
        <v>0</v>
      </c>
      <c r="RO107" s="205">
        <v>0</v>
      </c>
      <c r="RP107" s="205">
        <v>0</v>
      </c>
      <c r="RQ107" s="205">
        <v>0</v>
      </c>
      <c r="RR107" s="205">
        <v>18513.86</v>
      </c>
      <c r="RS107" s="178">
        <f t="shared" si="211"/>
        <v>7729.0999999999985</v>
      </c>
      <c r="RT107" s="206">
        <v>1689</v>
      </c>
      <c r="RU107" s="181" t="s">
        <v>276</v>
      </c>
      <c r="RV107" s="64">
        <f t="shared" si="212"/>
        <v>26242.959999999999</v>
      </c>
      <c r="RW107" s="209">
        <v>420.07</v>
      </c>
      <c r="RX107" s="209">
        <v>1545.37</v>
      </c>
      <c r="RY107" s="209">
        <v>0</v>
      </c>
      <c r="RZ107" s="209">
        <v>2.94</v>
      </c>
      <c r="SA107" s="209">
        <v>0</v>
      </c>
      <c r="SB107" s="209">
        <v>0</v>
      </c>
      <c r="SC107" s="209">
        <v>0</v>
      </c>
      <c r="SD107" s="209">
        <v>0</v>
      </c>
      <c r="SE107" s="209">
        <v>0</v>
      </c>
      <c r="SF107" s="209">
        <v>0</v>
      </c>
      <c r="SG107" s="211">
        <v>1968.38</v>
      </c>
      <c r="SH107" s="227">
        <v>1341.8400000000001</v>
      </c>
      <c r="SI107" s="238">
        <v>363</v>
      </c>
      <c r="SJ107" s="65">
        <f t="shared" si="299"/>
        <v>181.93396278648692</v>
      </c>
      <c r="SK107" s="65">
        <f t="shared" si="300"/>
        <v>166.60283819670693</v>
      </c>
      <c r="SL107" s="65"/>
      <c r="SM107" s="65"/>
      <c r="SN107" s="65">
        <f t="shared" si="301"/>
        <v>495.92920353982299</v>
      </c>
      <c r="SO107" s="65">
        <v>5</v>
      </c>
      <c r="SP107" s="65">
        <f t="shared" si="322"/>
        <v>428.52876106194691</v>
      </c>
      <c r="SQ107" s="65"/>
      <c r="SR107" s="64">
        <f t="shared" si="326"/>
        <v>2982.8347655849643</v>
      </c>
      <c r="SS107" s="66">
        <f t="shared" si="323"/>
        <v>596.28469026548669</v>
      </c>
      <c r="ST107" s="66"/>
      <c r="SU107" s="66">
        <f t="shared" si="302"/>
        <v>178.885407079646</v>
      </c>
      <c r="SV107" s="67">
        <f t="shared" si="327"/>
        <v>775.17009734513272</v>
      </c>
      <c r="SW107" s="67">
        <f t="shared" si="251"/>
        <v>3758.0048629300973</v>
      </c>
      <c r="SX107" s="68">
        <f t="shared" si="252"/>
        <v>-1789.6248629300972</v>
      </c>
      <c r="SY107" s="64">
        <f t="shared" si="303"/>
        <v>337382.79000000004</v>
      </c>
      <c r="SZ107" s="211">
        <f t="shared" si="304"/>
        <v>25485.55</v>
      </c>
      <c r="TA107" s="67">
        <f t="shared" si="305"/>
        <v>35118.970527702644</v>
      </c>
      <c r="TB107" s="68">
        <f t="shared" si="306"/>
        <v>-9633.4205277026449</v>
      </c>
      <c r="TC107" s="264"/>
      <c r="TD107" s="265"/>
      <c r="TE107" s="270" t="s">
        <v>535</v>
      </c>
      <c r="TF107" t="s">
        <v>540</v>
      </c>
    </row>
    <row r="108" spans="1:526">
      <c r="A108" s="173" t="s">
        <v>255</v>
      </c>
      <c r="B108" s="175" t="s">
        <v>256</v>
      </c>
      <c r="C108" s="181" t="s">
        <v>276</v>
      </c>
      <c r="D108" s="176">
        <v>3120.36</v>
      </c>
      <c r="E108" s="176">
        <v>10412.370000000001</v>
      </c>
      <c r="F108" s="176">
        <v>0</v>
      </c>
      <c r="G108" s="176">
        <v>0</v>
      </c>
      <c r="H108" s="176">
        <v>0</v>
      </c>
      <c r="I108" s="176">
        <v>0</v>
      </c>
      <c r="J108" s="176">
        <v>0</v>
      </c>
      <c r="K108" s="176">
        <v>0</v>
      </c>
      <c r="L108" s="176">
        <v>0</v>
      </c>
      <c r="M108" s="176">
        <v>0</v>
      </c>
      <c r="N108" s="180">
        <v>7766.89</v>
      </c>
      <c r="O108" s="178">
        <f t="shared" si="332"/>
        <v>5765.8400000000011</v>
      </c>
      <c r="P108" s="181">
        <v>958</v>
      </c>
      <c r="Q108" s="64">
        <f t="shared" si="328"/>
        <v>13532.730000000001</v>
      </c>
      <c r="R108" s="178">
        <v>259.75</v>
      </c>
      <c r="S108" s="178">
        <v>3885</v>
      </c>
      <c r="T108" s="178">
        <v>0</v>
      </c>
      <c r="U108" s="178">
        <v>0</v>
      </c>
      <c r="V108" s="178">
        <v>0</v>
      </c>
      <c r="W108" s="178">
        <v>0</v>
      </c>
      <c r="X108" s="178">
        <v>0</v>
      </c>
      <c r="Y108" s="178">
        <v>0</v>
      </c>
      <c r="Z108" s="178">
        <v>0</v>
      </c>
      <c r="AA108" s="178">
        <v>0</v>
      </c>
      <c r="AB108" s="64">
        <f t="shared" si="329"/>
        <v>4144.75</v>
      </c>
      <c r="AC108" s="65"/>
      <c r="AD108" s="65">
        <v>253.8</v>
      </c>
      <c r="AE108" s="65">
        <f t="shared" si="253"/>
        <v>84.447825554578699</v>
      </c>
      <c r="AF108" s="65">
        <f t="shared" si="361"/>
        <v>154.60416769352554</v>
      </c>
      <c r="AG108" s="65"/>
      <c r="AH108" s="65"/>
      <c r="AI108" s="65"/>
      <c r="AJ108" s="65">
        <v>5</v>
      </c>
      <c r="AK108" s="65">
        <f t="shared" si="342"/>
        <v>411.38684210526316</v>
      </c>
      <c r="AL108" s="65"/>
      <c r="AM108" s="64">
        <f t="shared" si="222"/>
        <v>909.23883535336745</v>
      </c>
      <c r="AN108" s="66">
        <f t="shared" si="343"/>
        <v>645.10084210526315</v>
      </c>
      <c r="AO108" s="66"/>
      <c r="AP108" s="66">
        <f t="shared" si="254"/>
        <v>193.53025263157895</v>
      </c>
      <c r="AQ108" s="67">
        <f t="shared" si="223"/>
        <v>838.6310947368421</v>
      </c>
      <c r="AR108" s="67">
        <f t="shared" si="224"/>
        <v>1747.8699300902094</v>
      </c>
      <c r="AS108" s="68">
        <f t="shared" si="225"/>
        <v>2396.8800699097906</v>
      </c>
      <c r="AT108" s="205">
        <v>3600.73</v>
      </c>
      <c r="AU108" s="205">
        <v>9546.2000000000007</v>
      </c>
      <c r="AV108" s="205">
        <v>0</v>
      </c>
      <c r="AW108" s="205">
        <v>0</v>
      </c>
      <c r="AX108" s="207">
        <v>0</v>
      </c>
      <c r="AY108" s="207">
        <v>0</v>
      </c>
      <c r="AZ108" s="207">
        <v>0</v>
      </c>
      <c r="BA108" s="207">
        <v>0</v>
      </c>
      <c r="BB108" s="207">
        <v>0</v>
      </c>
      <c r="BC108" s="207">
        <v>0</v>
      </c>
      <c r="BD108" s="209">
        <v>7033.21</v>
      </c>
      <c r="BE108" s="178">
        <f t="shared" si="333"/>
        <v>6113.72</v>
      </c>
      <c r="BF108" s="208">
        <v>935</v>
      </c>
      <c r="BG108" s="181" t="s">
        <v>276</v>
      </c>
      <c r="BH108" s="64">
        <f t="shared" si="330"/>
        <v>13146.93</v>
      </c>
      <c r="BI108" s="205">
        <v>299.74</v>
      </c>
      <c r="BJ108" s="205">
        <v>3885</v>
      </c>
      <c r="BK108" s="205">
        <v>0</v>
      </c>
      <c r="BL108" s="205">
        <v>0</v>
      </c>
      <c r="BM108" s="205">
        <v>0</v>
      </c>
      <c r="BN108" s="205">
        <v>0</v>
      </c>
      <c r="BO108" s="205">
        <v>0</v>
      </c>
      <c r="BP108" s="205">
        <v>0</v>
      </c>
      <c r="BQ108" s="205">
        <v>0</v>
      </c>
      <c r="BR108" s="205">
        <v>0</v>
      </c>
      <c r="BS108" s="64">
        <f t="shared" si="331"/>
        <v>4184.74</v>
      </c>
      <c r="BT108" s="65"/>
      <c r="BU108" s="65">
        <v>253.8</v>
      </c>
      <c r="BV108" s="65">
        <f t="shared" si="255"/>
        <v>77.138244439942909</v>
      </c>
      <c r="BW108" s="65">
        <f t="shared" si="256"/>
        <v>138.26765903090538</v>
      </c>
      <c r="BX108" s="65"/>
      <c r="BY108" s="65"/>
      <c r="BZ108" s="65"/>
      <c r="CA108" s="65">
        <v>5</v>
      </c>
      <c r="CB108" s="65">
        <f t="shared" si="344"/>
        <v>391.015625</v>
      </c>
      <c r="CC108" s="65"/>
      <c r="CD108" s="64">
        <f t="shared" si="226"/>
        <v>865.22152847084828</v>
      </c>
      <c r="CE108" s="66">
        <f t="shared" si="257"/>
        <v>665.21208333333334</v>
      </c>
      <c r="CF108" s="66"/>
      <c r="CG108" s="66">
        <f t="shared" si="258"/>
        <v>199.563625</v>
      </c>
      <c r="CH108" s="67">
        <f t="shared" si="324"/>
        <v>864.77570833333334</v>
      </c>
      <c r="CI108" s="67">
        <f t="shared" si="227"/>
        <v>1729.9972368041817</v>
      </c>
      <c r="CJ108" s="68">
        <f t="shared" si="228"/>
        <v>2454.742763195818</v>
      </c>
      <c r="CK108" s="209">
        <v>5016.08</v>
      </c>
      <c r="CL108" s="209">
        <v>10322.92</v>
      </c>
      <c r="CM108" s="209">
        <v>0</v>
      </c>
      <c r="CN108" s="209">
        <v>0</v>
      </c>
      <c r="CO108" s="209">
        <v>0</v>
      </c>
      <c r="CP108" s="209">
        <v>0</v>
      </c>
      <c r="CQ108" s="209">
        <v>0</v>
      </c>
      <c r="CR108" s="209">
        <v>0</v>
      </c>
      <c r="CS108" s="209">
        <v>0</v>
      </c>
      <c r="CT108" s="207">
        <v>0</v>
      </c>
      <c r="CU108" s="209">
        <v>8099.19</v>
      </c>
      <c r="CV108" s="178">
        <f t="shared" si="181"/>
        <v>7239.81</v>
      </c>
      <c r="CW108" s="210">
        <v>1022</v>
      </c>
      <c r="CX108" s="181" t="s">
        <v>276</v>
      </c>
      <c r="CY108" s="64">
        <f t="shared" si="182"/>
        <v>15339</v>
      </c>
      <c r="CZ108" s="209">
        <v>417.56</v>
      </c>
      <c r="DA108" s="209">
        <v>3885</v>
      </c>
      <c r="DB108" s="209">
        <v>0</v>
      </c>
      <c r="DC108" s="209">
        <v>0</v>
      </c>
      <c r="DD108" s="209">
        <v>0</v>
      </c>
      <c r="DE108" s="209">
        <v>0</v>
      </c>
      <c r="DF108" s="209">
        <v>0</v>
      </c>
      <c r="DG108" s="209">
        <v>0</v>
      </c>
      <c r="DH108" s="209">
        <v>0</v>
      </c>
      <c r="DI108" s="209">
        <v>0</v>
      </c>
      <c r="DJ108" s="211">
        <f t="shared" si="358"/>
        <v>4302.5600000000004</v>
      </c>
      <c r="DK108" s="65"/>
      <c r="DL108" s="65">
        <v>253.8</v>
      </c>
      <c r="DM108" s="65">
        <f t="shared" si="259"/>
        <v>88.049514543623545</v>
      </c>
      <c r="DN108" s="65">
        <f t="shared" si="260"/>
        <v>205.94620789308581</v>
      </c>
      <c r="DO108" s="65"/>
      <c r="DP108" s="65"/>
      <c r="DQ108" s="65"/>
      <c r="DR108" s="65">
        <v>5</v>
      </c>
      <c r="DS108" s="65">
        <f t="shared" si="359"/>
        <v>428.469696969697</v>
      </c>
      <c r="DT108" s="65"/>
      <c r="DU108" s="64">
        <f t="shared" si="229"/>
        <v>981.26541940640641</v>
      </c>
      <c r="DV108" s="66">
        <f t="shared" si="307"/>
        <v>596.35070707070713</v>
      </c>
      <c r="DW108" s="66"/>
      <c r="DX108" s="66">
        <f t="shared" si="261"/>
        <v>178.90521212121214</v>
      </c>
      <c r="DY108" s="67">
        <f t="shared" si="230"/>
        <v>775.25591919191925</v>
      </c>
      <c r="DZ108" s="67">
        <f t="shared" si="231"/>
        <v>1756.5213385983257</v>
      </c>
      <c r="EA108" s="68">
        <f t="shared" si="345"/>
        <v>2546.0386614016747</v>
      </c>
      <c r="EB108" s="209">
        <v>5040.93</v>
      </c>
      <c r="EC108" s="209">
        <v>10999.93</v>
      </c>
      <c r="ED108" s="209">
        <v>0</v>
      </c>
      <c r="EE108" s="209">
        <v>0</v>
      </c>
      <c r="EF108" s="209">
        <v>0</v>
      </c>
      <c r="EG108" s="209">
        <v>0</v>
      </c>
      <c r="EH108" s="209">
        <v>0</v>
      </c>
      <c r="EI108" s="209">
        <v>0</v>
      </c>
      <c r="EJ108" s="209">
        <v>0</v>
      </c>
      <c r="EK108" s="209">
        <v>0</v>
      </c>
      <c r="EL108" s="209">
        <v>8297.61</v>
      </c>
      <c r="EM108" s="178">
        <f t="shared" si="184"/>
        <v>7743.25</v>
      </c>
      <c r="EN108" s="210">
        <v>1025</v>
      </c>
      <c r="EO108" s="181" t="s">
        <v>276</v>
      </c>
      <c r="EP108" s="212">
        <f t="shared" si="262"/>
        <v>16040.86</v>
      </c>
      <c r="EQ108" s="209">
        <v>419.62</v>
      </c>
      <c r="ER108" s="209">
        <v>3885</v>
      </c>
      <c r="ES108" s="209">
        <v>0</v>
      </c>
      <c r="ET108" s="209">
        <v>0</v>
      </c>
      <c r="EU108" s="209">
        <v>0</v>
      </c>
      <c r="EV108" s="209">
        <v>0</v>
      </c>
      <c r="EW108" s="209">
        <v>0</v>
      </c>
      <c r="EX108" s="209">
        <v>0</v>
      </c>
      <c r="EY108" s="209">
        <v>0</v>
      </c>
      <c r="EZ108" s="209">
        <v>0</v>
      </c>
      <c r="FA108" s="64">
        <f t="shared" si="185"/>
        <v>4304.62</v>
      </c>
      <c r="FB108" s="65"/>
      <c r="FC108" s="65">
        <v>253.8</v>
      </c>
      <c r="FD108" s="65">
        <f t="shared" si="263"/>
        <v>92.618344973386669</v>
      </c>
      <c r="FE108" s="65">
        <f t="shared" si="264"/>
        <v>201.14054063528343</v>
      </c>
      <c r="FF108" s="65"/>
      <c r="FG108" s="65"/>
      <c r="FH108" s="65">
        <f t="shared" si="265"/>
        <v>140.93333333333334</v>
      </c>
      <c r="FI108" s="65">
        <v>5</v>
      </c>
      <c r="FJ108" s="65">
        <f t="shared" si="308"/>
        <v>424.68019607843132</v>
      </c>
      <c r="FK108" s="65"/>
      <c r="FL108" s="64">
        <f t="shared" si="232"/>
        <v>1118.172415020435</v>
      </c>
      <c r="FM108" s="66">
        <f t="shared" si="309"/>
        <v>664.41901960784321</v>
      </c>
      <c r="FN108" s="66"/>
      <c r="FO108" s="66">
        <f t="shared" si="266"/>
        <v>199.32570588235296</v>
      </c>
      <c r="FP108" s="67">
        <f t="shared" si="325"/>
        <v>863.74472549019617</v>
      </c>
      <c r="FQ108" s="67">
        <f t="shared" si="346"/>
        <v>1981.9171405106313</v>
      </c>
      <c r="FR108" s="68">
        <f t="shared" si="347"/>
        <v>2322.7028594893686</v>
      </c>
      <c r="FS108" s="209">
        <v>3285.28</v>
      </c>
      <c r="FT108" s="209">
        <v>9929.44</v>
      </c>
      <c r="FU108" s="209">
        <v>0</v>
      </c>
      <c r="FV108" s="209">
        <v>0</v>
      </c>
      <c r="FW108" s="209">
        <v>0</v>
      </c>
      <c r="FX108" s="209">
        <v>0</v>
      </c>
      <c r="FY108" s="209">
        <v>0</v>
      </c>
      <c r="FZ108" s="209">
        <v>0</v>
      </c>
      <c r="GA108" s="209">
        <v>0</v>
      </c>
      <c r="GB108" s="209">
        <v>0</v>
      </c>
      <c r="GC108" s="209">
        <v>6280.22</v>
      </c>
      <c r="GD108" s="178">
        <f t="shared" si="189"/>
        <v>6934.5000000000009</v>
      </c>
      <c r="GE108" s="210">
        <v>922</v>
      </c>
      <c r="GF108" s="181" t="s">
        <v>276</v>
      </c>
      <c r="GG108" s="64">
        <f t="shared" si="190"/>
        <v>13214.720000000001</v>
      </c>
      <c r="GH108" s="209">
        <v>273.47000000000003</v>
      </c>
      <c r="GI108" s="209">
        <v>3885</v>
      </c>
      <c r="GJ108" s="209">
        <v>0</v>
      </c>
      <c r="GK108" s="209">
        <v>0</v>
      </c>
      <c r="GL108" s="209">
        <v>0</v>
      </c>
      <c r="GM108" s="209">
        <v>0</v>
      </c>
      <c r="GN108" s="209">
        <v>0</v>
      </c>
      <c r="GO108" s="209">
        <v>0</v>
      </c>
      <c r="GP108" s="209">
        <v>0</v>
      </c>
      <c r="GQ108" s="209">
        <v>0</v>
      </c>
      <c r="GR108" s="211">
        <f t="shared" si="267"/>
        <v>4158.47</v>
      </c>
      <c r="GS108" s="65"/>
      <c r="GT108" s="65">
        <v>253.8</v>
      </c>
      <c r="GU108" s="65">
        <f t="shared" si="268"/>
        <v>69.592653977834829</v>
      </c>
      <c r="GV108" s="65">
        <f t="shared" si="269"/>
        <v>204.37431955327418</v>
      </c>
      <c r="GW108" s="65"/>
      <c r="GX108" s="65"/>
      <c r="GY108" s="65">
        <f t="shared" si="270"/>
        <v>184.90588235294118</v>
      </c>
      <c r="GZ108" s="65">
        <v>5</v>
      </c>
      <c r="HA108" s="65">
        <f t="shared" si="310"/>
        <v>358.47794117647061</v>
      </c>
      <c r="HB108" s="65"/>
      <c r="HC108" s="64">
        <f t="shared" si="348"/>
        <v>1076.1507970605207</v>
      </c>
      <c r="HD108" s="66">
        <f t="shared" si="311"/>
        <v>866.92019607843133</v>
      </c>
      <c r="HE108" s="66"/>
      <c r="HF108" s="66">
        <f t="shared" si="271"/>
        <v>260.07605882352937</v>
      </c>
      <c r="HG108" s="67">
        <f t="shared" si="233"/>
        <v>1126.9962549019606</v>
      </c>
      <c r="HH108" s="67">
        <f t="shared" si="234"/>
        <v>2203.1470519624813</v>
      </c>
      <c r="HI108" s="68">
        <f t="shared" si="349"/>
        <v>1955.3229480375189</v>
      </c>
      <c r="HJ108" s="205">
        <v>7266.08</v>
      </c>
      <c r="HK108" s="205">
        <v>12316.75</v>
      </c>
      <c r="HL108" s="205">
        <v>0</v>
      </c>
      <c r="HM108" s="205">
        <v>0</v>
      </c>
      <c r="HN108" s="205">
        <v>0</v>
      </c>
      <c r="HO108" s="205">
        <v>0</v>
      </c>
      <c r="HP108" s="205">
        <v>0</v>
      </c>
      <c r="HQ108" s="205">
        <v>0</v>
      </c>
      <c r="HR108" s="205">
        <v>0</v>
      </c>
      <c r="HS108" s="205">
        <v>0</v>
      </c>
      <c r="HT108" s="205">
        <v>9739.81</v>
      </c>
      <c r="HU108" s="178">
        <f t="shared" si="193"/>
        <v>9843.0200000000023</v>
      </c>
      <c r="HV108" s="206">
        <v>1224</v>
      </c>
      <c r="HW108" s="181" t="s">
        <v>276</v>
      </c>
      <c r="HX108" s="64">
        <f t="shared" si="194"/>
        <v>19582.830000000002</v>
      </c>
      <c r="HY108" s="205">
        <v>604.84</v>
      </c>
      <c r="HZ108" s="205">
        <v>3885</v>
      </c>
      <c r="IA108" s="205">
        <v>0</v>
      </c>
      <c r="IB108" s="205">
        <v>0</v>
      </c>
      <c r="IC108" s="205">
        <v>0</v>
      </c>
      <c r="ID108" s="205">
        <v>0</v>
      </c>
      <c r="IE108" s="205">
        <v>0</v>
      </c>
      <c r="IF108" s="205">
        <v>0</v>
      </c>
      <c r="IG108" s="205">
        <v>0</v>
      </c>
      <c r="IH108" s="205">
        <v>0</v>
      </c>
      <c r="II108" s="214">
        <v>4489.84</v>
      </c>
      <c r="IJ108" s="65"/>
      <c r="IK108" s="65">
        <v>253.8</v>
      </c>
      <c r="IL108" s="65">
        <f t="shared" si="272"/>
        <v>107.89232482732203</v>
      </c>
      <c r="IM108" s="65">
        <f t="shared" si="273"/>
        <v>298.31948347410167</v>
      </c>
      <c r="IN108" s="65"/>
      <c r="IO108" s="65"/>
      <c r="IP108" s="65">
        <f t="shared" si="274"/>
        <v>232.05714285714285</v>
      </c>
      <c r="IQ108" s="65">
        <v>5</v>
      </c>
      <c r="IR108" s="65">
        <f t="shared" si="312"/>
        <v>445.62857142857143</v>
      </c>
      <c r="IS108" s="65"/>
      <c r="IT108" s="64">
        <f t="shared" si="350"/>
        <v>1342.6975225871381</v>
      </c>
      <c r="IU108" s="66">
        <f t="shared" si="313"/>
        <v>538.79476190476191</v>
      </c>
      <c r="IV108" s="66"/>
      <c r="IW108" s="66">
        <f t="shared" si="275"/>
        <v>161.63842857142856</v>
      </c>
      <c r="IX108" s="67">
        <f t="shared" si="351"/>
        <v>700.43319047619048</v>
      </c>
      <c r="IY108" s="67">
        <f t="shared" si="235"/>
        <v>2043.1307130633286</v>
      </c>
      <c r="IZ108" s="68">
        <f t="shared" si="352"/>
        <v>2446.7092869366716</v>
      </c>
      <c r="JA108" s="209">
        <v>5590.79</v>
      </c>
      <c r="JB108" s="209">
        <v>10390.299999999999</v>
      </c>
      <c r="JC108" s="209">
        <v>0</v>
      </c>
      <c r="JD108" s="209">
        <v>0</v>
      </c>
      <c r="JE108" s="209">
        <v>0</v>
      </c>
      <c r="JF108" s="209">
        <v>0</v>
      </c>
      <c r="JG108" s="209">
        <v>0</v>
      </c>
      <c r="JH108" s="209">
        <v>0</v>
      </c>
      <c r="JI108" s="209">
        <v>0</v>
      </c>
      <c r="JJ108" s="209">
        <v>0</v>
      </c>
      <c r="JK108" s="209">
        <v>9082.2199999999993</v>
      </c>
      <c r="JL108" s="178">
        <f t="shared" si="198"/>
        <v>6898.8700000000008</v>
      </c>
      <c r="JM108" s="210">
        <v>967</v>
      </c>
      <c r="JN108" s="181" t="s">
        <v>276</v>
      </c>
      <c r="JO108" s="64">
        <f t="shared" si="199"/>
        <v>15981.09</v>
      </c>
      <c r="JP108" s="209">
        <v>465.38</v>
      </c>
      <c r="JQ108" s="209">
        <v>3885</v>
      </c>
      <c r="JR108" s="209">
        <v>0</v>
      </c>
      <c r="JS108" s="209">
        <v>0</v>
      </c>
      <c r="JT108" s="209">
        <v>0</v>
      </c>
      <c r="JU108" s="209">
        <v>0</v>
      </c>
      <c r="JV108" s="209">
        <v>0</v>
      </c>
      <c r="JW108" s="209">
        <v>0</v>
      </c>
      <c r="JX108" s="209">
        <v>0</v>
      </c>
      <c r="JY108" s="209">
        <v>0</v>
      </c>
      <c r="JZ108" s="211">
        <v>4350.38</v>
      </c>
      <c r="KA108" s="65"/>
      <c r="KB108" s="65">
        <v>253.8</v>
      </c>
      <c r="KC108" s="65">
        <f t="shared" si="276"/>
        <v>183.19462336762635</v>
      </c>
      <c r="KD108" s="65">
        <f t="shared" si="277"/>
        <v>232.29577662251376</v>
      </c>
      <c r="KE108" s="65"/>
      <c r="KF108" s="65"/>
      <c r="KG108" s="65"/>
      <c r="KH108" s="65">
        <v>5</v>
      </c>
      <c r="KI108" s="65">
        <f t="shared" si="314"/>
        <v>543.39953271028037</v>
      </c>
      <c r="KJ108" s="65"/>
      <c r="KK108" s="64">
        <f t="shared" si="353"/>
        <v>1217.6899327004203</v>
      </c>
      <c r="KL108" s="66">
        <f t="shared" si="315"/>
        <v>497.32093457943921</v>
      </c>
      <c r="KM108" s="66"/>
      <c r="KN108" s="66">
        <f t="shared" si="278"/>
        <v>149.19628037383177</v>
      </c>
      <c r="KO108" s="67">
        <f t="shared" si="236"/>
        <v>646.51721495327092</v>
      </c>
      <c r="KP108" s="67">
        <f t="shared" si="237"/>
        <v>1864.2071476536912</v>
      </c>
      <c r="KQ108" s="68">
        <f t="shared" si="354"/>
        <v>2486.1728523463089</v>
      </c>
      <c r="KR108" s="209">
        <v>6893.14</v>
      </c>
      <c r="KS108" s="209">
        <v>14856.49</v>
      </c>
      <c r="KT108" s="209">
        <v>0</v>
      </c>
      <c r="KU108" s="209">
        <v>0</v>
      </c>
      <c r="KV108" s="209">
        <v>0</v>
      </c>
      <c r="KW108" s="209">
        <v>0</v>
      </c>
      <c r="KX108" s="209">
        <v>0</v>
      </c>
      <c r="KY108" s="209">
        <v>0</v>
      </c>
      <c r="KZ108" s="209">
        <v>0</v>
      </c>
      <c r="LA108" s="209">
        <v>0</v>
      </c>
      <c r="LB108" s="209">
        <v>12355.07</v>
      </c>
      <c r="LC108" s="178">
        <f t="shared" si="202"/>
        <v>9394.5600000000013</v>
      </c>
      <c r="LD108" s="210">
        <v>1291</v>
      </c>
      <c r="LE108" s="181" t="s">
        <v>276</v>
      </c>
      <c r="LF108" s="64">
        <f t="shared" si="203"/>
        <v>21749.63</v>
      </c>
      <c r="LG108" s="209">
        <v>573.79</v>
      </c>
      <c r="LH108" s="209">
        <v>3885</v>
      </c>
      <c r="LI108" s="209">
        <v>0</v>
      </c>
      <c r="LJ108" s="209">
        <v>0</v>
      </c>
      <c r="LK108" s="209">
        <v>0</v>
      </c>
      <c r="LL108" s="209">
        <v>0</v>
      </c>
      <c r="LM108" s="209">
        <v>0</v>
      </c>
      <c r="LN108" s="209">
        <v>0</v>
      </c>
      <c r="LO108" s="209">
        <v>0</v>
      </c>
      <c r="LP108" s="209">
        <v>0</v>
      </c>
      <c r="LQ108" s="211">
        <f t="shared" si="279"/>
        <v>4458.79</v>
      </c>
      <c r="LR108" s="65"/>
      <c r="LS108" s="65">
        <v>253.8</v>
      </c>
      <c r="LT108" s="65">
        <f t="shared" si="280"/>
        <v>125.96151879297395</v>
      </c>
      <c r="LU108" s="65">
        <f t="shared" si="281"/>
        <v>279.69616908305255</v>
      </c>
      <c r="LV108" s="65"/>
      <c r="LW108" s="65"/>
      <c r="LX108" s="65"/>
      <c r="LY108" s="65">
        <v>5</v>
      </c>
      <c r="LZ108" s="65">
        <f t="shared" si="316"/>
        <v>508.03738317757012</v>
      </c>
      <c r="MA108" s="65"/>
      <c r="MB108" s="64">
        <f t="shared" si="238"/>
        <v>1172.4950710535966</v>
      </c>
      <c r="MC108" s="66">
        <f t="shared" si="317"/>
        <v>593.54906542056074</v>
      </c>
      <c r="MD108" s="66"/>
      <c r="ME108" s="66">
        <f t="shared" si="282"/>
        <v>178.06471962616823</v>
      </c>
      <c r="MF108" s="67">
        <f t="shared" si="239"/>
        <v>771.61378504672894</v>
      </c>
      <c r="MG108" s="67">
        <f t="shared" si="240"/>
        <v>1944.1088561003255</v>
      </c>
      <c r="MH108" s="68">
        <f t="shared" si="241"/>
        <v>2514.6811438996747</v>
      </c>
      <c r="MI108" s="209">
        <v>3708.72</v>
      </c>
      <c r="MJ108" s="209">
        <v>10640.51</v>
      </c>
      <c r="MK108" s="209">
        <v>0</v>
      </c>
      <c r="ML108" s="209">
        <v>0</v>
      </c>
      <c r="MM108" s="209">
        <v>0</v>
      </c>
      <c r="MN108" s="209">
        <v>0</v>
      </c>
      <c r="MO108" s="209">
        <v>0</v>
      </c>
      <c r="MP108" s="209">
        <v>0</v>
      </c>
      <c r="MQ108" s="209">
        <v>0</v>
      </c>
      <c r="MR108" s="209">
        <v>0</v>
      </c>
      <c r="MS108" s="209">
        <v>8841.25</v>
      </c>
      <c r="MT108" s="178">
        <f t="shared" si="360"/>
        <v>5507.98</v>
      </c>
      <c r="MU108" s="210">
        <v>823</v>
      </c>
      <c r="MV108" s="181" t="s">
        <v>276</v>
      </c>
      <c r="MW108" s="64">
        <f t="shared" si="204"/>
        <v>14349.23</v>
      </c>
      <c r="MX108" s="209">
        <v>308.72000000000003</v>
      </c>
      <c r="MY108" s="209">
        <v>3885</v>
      </c>
      <c r="MZ108" s="209">
        <v>0</v>
      </c>
      <c r="NA108" s="209">
        <v>0</v>
      </c>
      <c r="NB108" s="209">
        <v>0</v>
      </c>
      <c r="NC108" s="209">
        <v>0</v>
      </c>
      <c r="ND108" s="209">
        <v>0</v>
      </c>
      <c r="NE108" s="209">
        <v>0</v>
      </c>
      <c r="NF108" s="209">
        <v>0</v>
      </c>
      <c r="NG108" s="209">
        <v>0</v>
      </c>
      <c r="NH108" s="211">
        <f t="shared" si="283"/>
        <v>4193.72</v>
      </c>
      <c r="NI108" s="65"/>
      <c r="NJ108" s="65">
        <v>253.8</v>
      </c>
      <c r="NK108" s="65">
        <f t="shared" si="284"/>
        <v>0</v>
      </c>
      <c r="NL108" s="65">
        <f t="shared" si="285"/>
        <v>133.03455539388111</v>
      </c>
      <c r="NM108" s="65"/>
      <c r="NN108" s="65"/>
      <c r="NO108" s="65"/>
      <c r="NP108" s="65">
        <v>5</v>
      </c>
      <c r="NQ108" s="65">
        <f t="shared" si="318"/>
        <v>469.67889908256882</v>
      </c>
      <c r="NR108" s="65"/>
      <c r="NS108" s="64">
        <f t="shared" si="355"/>
        <v>861.51345447644997</v>
      </c>
      <c r="NT108" s="66">
        <f t="shared" si="286"/>
        <v>723.04816513761466</v>
      </c>
      <c r="NU108" s="66"/>
      <c r="NV108" s="66">
        <f t="shared" si="287"/>
        <v>216.9144495412844</v>
      </c>
      <c r="NW108" s="67">
        <f t="shared" si="242"/>
        <v>939.96261467889906</v>
      </c>
      <c r="NX108" s="67">
        <f t="shared" si="243"/>
        <v>1801.476069155349</v>
      </c>
      <c r="NY108" s="68">
        <f t="shared" si="356"/>
        <v>2392.243930844651</v>
      </c>
      <c r="NZ108" s="209">
        <v>3031.12</v>
      </c>
      <c r="OA108" s="209">
        <v>9440.65</v>
      </c>
      <c r="OB108" s="209">
        <v>0</v>
      </c>
      <c r="OC108" s="209">
        <v>0</v>
      </c>
      <c r="OD108" s="209">
        <v>0</v>
      </c>
      <c r="OE108" s="209">
        <v>0</v>
      </c>
      <c r="OF108" s="209">
        <v>0</v>
      </c>
      <c r="OG108" s="209">
        <v>0</v>
      </c>
      <c r="OH108" s="209">
        <v>0</v>
      </c>
      <c r="OI108" s="209">
        <v>0</v>
      </c>
      <c r="OJ108" s="209">
        <v>6927</v>
      </c>
      <c r="OK108" s="178">
        <f t="shared" si="288"/>
        <v>5544.77</v>
      </c>
      <c r="OL108" s="210">
        <v>733</v>
      </c>
      <c r="OM108" s="181" t="s">
        <v>276</v>
      </c>
      <c r="ON108" s="64">
        <f t="shared" si="207"/>
        <v>12471.77</v>
      </c>
      <c r="OO108" s="209">
        <v>252.32</v>
      </c>
      <c r="OP108" s="209">
        <v>3885</v>
      </c>
      <c r="OQ108" s="209">
        <v>0</v>
      </c>
      <c r="OR108" s="209">
        <v>0</v>
      </c>
      <c r="OS108" s="209">
        <v>0</v>
      </c>
      <c r="OT108" s="209">
        <v>0</v>
      </c>
      <c r="OU108" s="209">
        <v>0</v>
      </c>
      <c r="OV108" s="209">
        <v>0</v>
      </c>
      <c r="OW108" s="209">
        <v>0</v>
      </c>
      <c r="OX108" s="209">
        <v>0</v>
      </c>
      <c r="OY108" s="211">
        <v>4137.32</v>
      </c>
      <c r="OZ108" s="65"/>
      <c r="PA108" s="65">
        <v>253.8</v>
      </c>
      <c r="PB108" s="65">
        <f t="shared" si="289"/>
        <v>149.78432763654425</v>
      </c>
      <c r="PC108" s="65">
        <f t="shared" si="290"/>
        <v>162.57822104834543</v>
      </c>
      <c r="PD108" s="65"/>
      <c r="PE108" s="65"/>
      <c r="PF108" s="65">
        <f t="shared" si="291"/>
        <v>32.880000000000003</v>
      </c>
      <c r="PG108" s="65">
        <v>5</v>
      </c>
      <c r="PH108" s="65">
        <f t="shared" si="319"/>
        <v>495.2049090909091</v>
      </c>
      <c r="PI108" s="65"/>
      <c r="PJ108" s="64">
        <f t="shared" si="244"/>
        <v>1099.2474577757987</v>
      </c>
      <c r="PK108" s="66">
        <f t="shared" si="320"/>
        <v>643.25572727272731</v>
      </c>
      <c r="PL108" s="66"/>
      <c r="PM108" s="66">
        <f t="shared" si="292"/>
        <v>192.9767181818182</v>
      </c>
      <c r="PN108" s="67">
        <f t="shared" si="245"/>
        <v>836.23244545454554</v>
      </c>
      <c r="PO108" s="67">
        <f t="shared" si="246"/>
        <v>1935.4799032303442</v>
      </c>
      <c r="PP108" s="68">
        <f t="shared" si="247"/>
        <v>2201.8400967696552</v>
      </c>
      <c r="PQ108" s="209">
        <v>2423.75</v>
      </c>
      <c r="PR108" s="209">
        <v>6932.75</v>
      </c>
      <c r="PS108" s="209">
        <v>0</v>
      </c>
      <c r="PT108" s="209">
        <v>0</v>
      </c>
      <c r="PU108" s="209">
        <v>0</v>
      </c>
      <c r="PV108" s="209">
        <v>0</v>
      </c>
      <c r="PW108" s="209">
        <v>0</v>
      </c>
      <c r="PX108" s="209">
        <v>0</v>
      </c>
      <c r="PY108" s="209">
        <v>0</v>
      </c>
      <c r="PZ108" s="209">
        <v>0</v>
      </c>
      <c r="QA108" s="209">
        <v>4914.3999999999996</v>
      </c>
      <c r="QB108" s="178">
        <f t="shared" si="208"/>
        <v>4442.1000000000004</v>
      </c>
      <c r="QC108" s="210">
        <v>570</v>
      </c>
      <c r="QD108" s="181" t="s">
        <v>276</v>
      </c>
      <c r="QE108" s="64">
        <f t="shared" si="209"/>
        <v>9356.5</v>
      </c>
      <c r="QF108" s="209">
        <v>201.76</v>
      </c>
      <c r="QG108" s="209">
        <v>3885</v>
      </c>
      <c r="QH108" s="209">
        <v>0</v>
      </c>
      <c r="QI108" s="209">
        <v>0</v>
      </c>
      <c r="QJ108" s="209">
        <v>0</v>
      </c>
      <c r="QK108" s="209">
        <v>0</v>
      </c>
      <c r="QL108" s="209">
        <v>0</v>
      </c>
      <c r="QM108" s="209">
        <v>0</v>
      </c>
      <c r="QN108" s="209">
        <v>0</v>
      </c>
      <c r="QO108" s="209">
        <v>0</v>
      </c>
      <c r="QP108" s="211">
        <f t="shared" si="293"/>
        <v>4086.76</v>
      </c>
      <c r="QQ108" s="65"/>
      <c r="QR108" s="65">
        <v>253.8</v>
      </c>
      <c r="QS108" s="65">
        <f t="shared" si="294"/>
        <v>57.768801089442583</v>
      </c>
      <c r="QT108" s="65">
        <f t="shared" si="295"/>
        <v>81.056975052447584</v>
      </c>
      <c r="QU108" s="65"/>
      <c r="QV108" s="65"/>
      <c r="QW108" s="65">
        <f t="shared" si="296"/>
        <v>18.861818181818183</v>
      </c>
      <c r="QX108" s="65">
        <v>5</v>
      </c>
      <c r="QY108" s="65">
        <f t="shared" si="321"/>
        <v>428.14772727272725</v>
      </c>
      <c r="QZ108" s="65"/>
      <c r="RA108" s="64">
        <f t="shared" si="357"/>
        <v>844.63532159643569</v>
      </c>
      <c r="RB108" s="66">
        <f t="shared" si="297"/>
        <v>619.2640909090909</v>
      </c>
      <c r="RC108" s="66"/>
      <c r="RD108" s="66">
        <f t="shared" si="298"/>
        <v>185.77922727272727</v>
      </c>
      <c r="RE108" s="67">
        <f t="shared" si="248"/>
        <v>805.04331818181822</v>
      </c>
      <c r="RF108" s="67">
        <f t="shared" si="249"/>
        <v>1649.6786397782539</v>
      </c>
      <c r="RG108" s="68">
        <f t="shared" si="250"/>
        <v>2437.0813602217463</v>
      </c>
      <c r="RH108" s="205">
        <v>3790.43</v>
      </c>
      <c r="RI108" s="205">
        <v>8171.45</v>
      </c>
      <c r="RJ108" s="205">
        <v>0</v>
      </c>
      <c r="RK108" s="205">
        <v>0</v>
      </c>
      <c r="RL108" s="205">
        <v>0</v>
      </c>
      <c r="RM108" s="205">
        <v>0</v>
      </c>
      <c r="RN108" s="205">
        <v>0</v>
      </c>
      <c r="RO108" s="205">
        <v>0</v>
      </c>
      <c r="RP108" s="205">
        <v>0</v>
      </c>
      <c r="RQ108" s="205">
        <v>0</v>
      </c>
      <c r="RR108" s="205">
        <v>6643.16</v>
      </c>
      <c r="RS108" s="178">
        <f t="shared" si="211"/>
        <v>5318.7199999999993</v>
      </c>
      <c r="RT108" s="206">
        <v>659</v>
      </c>
      <c r="RU108" s="181" t="s">
        <v>276</v>
      </c>
      <c r="RV108" s="64">
        <f t="shared" si="212"/>
        <v>11961.88</v>
      </c>
      <c r="RW108" s="209">
        <v>315.52</v>
      </c>
      <c r="RX108" s="209">
        <v>3885</v>
      </c>
      <c r="RY108" s="209">
        <v>0</v>
      </c>
      <c r="RZ108" s="209">
        <v>0</v>
      </c>
      <c r="SA108" s="209">
        <v>0</v>
      </c>
      <c r="SB108" s="209">
        <v>0</v>
      </c>
      <c r="SC108" s="209">
        <v>0</v>
      </c>
      <c r="SD108" s="209">
        <v>0</v>
      </c>
      <c r="SE108" s="209">
        <v>0</v>
      </c>
      <c r="SF108" s="209">
        <v>0</v>
      </c>
      <c r="SG108" s="211">
        <v>4200.5200000000004</v>
      </c>
      <c r="SH108" s="65"/>
      <c r="SI108" s="65">
        <v>253.8</v>
      </c>
      <c r="SJ108" s="65">
        <f t="shared" si="299"/>
        <v>65.281709174892669</v>
      </c>
      <c r="SK108" s="65">
        <f t="shared" si="300"/>
        <v>114.64644623223779</v>
      </c>
      <c r="SL108" s="65"/>
      <c r="SM108" s="65"/>
      <c r="SN108" s="65">
        <f t="shared" si="301"/>
        <v>495.92920353982299</v>
      </c>
      <c r="SO108" s="65">
        <v>5</v>
      </c>
      <c r="SP108" s="65">
        <f t="shared" si="322"/>
        <v>428.52876106194691</v>
      </c>
      <c r="SQ108" s="65"/>
      <c r="SR108" s="64">
        <f t="shared" si="326"/>
        <v>1363.1861200089004</v>
      </c>
      <c r="SS108" s="66">
        <f t="shared" si="323"/>
        <v>596.28469026548669</v>
      </c>
      <c r="ST108" s="66"/>
      <c r="SU108" s="66">
        <f t="shared" si="302"/>
        <v>178.885407079646</v>
      </c>
      <c r="SV108" s="67">
        <f t="shared" si="327"/>
        <v>775.17009734513272</v>
      </c>
      <c r="SW108" s="67">
        <f t="shared" si="251"/>
        <v>2138.3562173540331</v>
      </c>
      <c r="SX108" s="68">
        <f t="shared" si="252"/>
        <v>2062.1637826459673</v>
      </c>
      <c r="SY108" s="64">
        <f t="shared" si="303"/>
        <v>176727.17</v>
      </c>
      <c r="SZ108" s="211">
        <f t="shared" si="304"/>
        <v>51012.47</v>
      </c>
      <c r="TA108" s="67">
        <f t="shared" si="305"/>
        <v>22795.890244301154</v>
      </c>
      <c r="TB108" s="68">
        <f t="shared" si="306"/>
        <v>28216.579755698847</v>
      </c>
      <c r="TC108" s="264"/>
      <c r="TD108" s="265"/>
      <c r="TE108" s="265"/>
    </row>
    <row r="109" spans="1:526">
      <c r="A109" s="173" t="s">
        <v>257</v>
      </c>
      <c r="B109" s="175" t="s">
        <v>258</v>
      </c>
      <c r="C109" s="181" t="s">
        <v>276</v>
      </c>
      <c r="D109" s="176">
        <v>169.5</v>
      </c>
      <c r="E109" s="176">
        <v>11460.46</v>
      </c>
      <c r="F109" s="176">
        <v>0</v>
      </c>
      <c r="G109" s="176">
        <v>0</v>
      </c>
      <c r="H109" s="176">
        <v>0</v>
      </c>
      <c r="I109" s="176">
        <v>0</v>
      </c>
      <c r="J109" s="176">
        <v>0</v>
      </c>
      <c r="K109" s="176">
        <v>0</v>
      </c>
      <c r="L109" s="176">
        <v>0</v>
      </c>
      <c r="M109" s="176">
        <v>0</v>
      </c>
      <c r="N109" s="180">
        <v>8189.91</v>
      </c>
      <c r="O109" s="178">
        <f t="shared" si="332"/>
        <v>3440.0499999999993</v>
      </c>
      <c r="P109" s="181">
        <v>1117</v>
      </c>
      <c r="Q109" s="64">
        <f t="shared" si="328"/>
        <v>11629.96</v>
      </c>
      <c r="R109" s="178">
        <v>14.11</v>
      </c>
      <c r="S109" s="178">
        <v>3885</v>
      </c>
      <c r="T109" s="178">
        <v>0</v>
      </c>
      <c r="U109" s="178">
        <v>0</v>
      </c>
      <c r="V109" s="178">
        <v>0</v>
      </c>
      <c r="W109" s="178">
        <v>0</v>
      </c>
      <c r="X109" s="178">
        <v>0</v>
      </c>
      <c r="Y109" s="178">
        <v>0</v>
      </c>
      <c r="Z109" s="178">
        <v>0</v>
      </c>
      <c r="AA109" s="178">
        <v>0</v>
      </c>
      <c r="AB109" s="64">
        <f t="shared" si="329"/>
        <v>3899.11</v>
      </c>
      <c r="AC109" s="65"/>
      <c r="AD109" s="65"/>
      <c r="AE109" s="65">
        <f t="shared" si="253"/>
        <v>89.04723653710812</v>
      </c>
      <c r="AF109" s="65">
        <f t="shared" si="361"/>
        <v>92.240864657033896</v>
      </c>
      <c r="AG109" s="65"/>
      <c r="AH109" s="65"/>
      <c r="AI109" s="65"/>
      <c r="AJ109" s="65">
        <v>5</v>
      </c>
      <c r="AK109" s="65">
        <f t="shared" si="342"/>
        <v>411.38684210526316</v>
      </c>
      <c r="AL109" s="65"/>
      <c r="AM109" s="64">
        <f t="shared" si="222"/>
        <v>597.67494329940519</v>
      </c>
      <c r="AN109" s="66">
        <f t="shared" si="343"/>
        <v>645.10084210526315</v>
      </c>
      <c r="AO109" s="66"/>
      <c r="AP109" s="66">
        <f t="shared" si="254"/>
        <v>193.53025263157895</v>
      </c>
      <c r="AQ109" s="67">
        <f t="shared" si="223"/>
        <v>838.6310947368421</v>
      </c>
      <c r="AR109" s="67">
        <f t="shared" si="224"/>
        <v>1436.3060380362472</v>
      </c>
      <c r="AS109" s="68">
        <f t="shared" si="225"/>
        <v>2462.803961963753</v>
      </c>
      <c r="AT109" s="205">
        <v>238</v>
      </c>
      <c r="AU109" s="205">
        <v>8305.9699999999993</v>
      </c>
      <c r="AV109" s="205">
        <v>0</v>
      </c>
      <c r="AW109" s="205">
        <v>0</v>
      </c>
      <c r="AX109" s="207">
        <v>0</v>
      </c>
      <c r="AY109" s="207">
        <v>0</v>
      </c>
      <c r="AZ109" s="207">
        <v>0</v>
      </c>
      <c r="BA109" s="207">
        <v>0</v>
      </c>
      <c r="BB109" s="207">
        <v>0</v>
      </c>
      <c r="BC109" s="207">
        <v>0</v>
      </c>
      <c r="BD109" s="209">
        <v>6295.76</v>
      </c>
      <c r="BE109" s="178">
        <f t="shared" si="333"/>
        <v>2248.2099999999991</v>
      </c>
      <c r="BF109" s="208">
        <v>709</v>
      </c>
      <c r="BG109" s="181" t="s">
        <v>276</v>
      </c>
      <c r="BH109" s="64">
        <f t="shared" si="330"/>
        <v>8543.9699999999993</v>
      </c>
      <c r="BI109" s="205">
        <v>19.809999999999999</v>
      </c>
      <c r="BJ109" s="205">
        <v>3885</v>
      </c>
      <c r="BK109" s="205">
        <v>0</v>
      </c>
      <c r="BL109" s="205">
        <v>0</v>
      </c>
      <c r="BM109" s="205">
        <v>0</v>
      </c>
      <c r="BN109" s="205">
        <v>0</v>
      </c>
      <c r="BO109" s="205">
        <v>0</v>
      </c>
      <c r="BP109" s="205">
        <v>0</v>
      </c>
      <c r="BQ109" s="205">
        <v>0</v>
      </c>
      <c r="BR109" s="205">
        <v>0</v>
      </c>
      <c r="BS109" s="64">
        <f t="shared" si="331"/>
        <v>3904.81</v>
      </c>
      <c r="BT109" s="65"/>
      <c r="BU109" s="65"/>
      <c r="BV109" s="65">
        <f t="shared" si="255"/>
        <v>69.050102842829233</v>
      </c>
      <c r="BW109" s="65">
        <f t="shared" si="256"/>
        <v>50.845431866338608</v>
      </c>
      <c r="BX109" s="65"/>
      <c r="BY109" s="65"/>
      <c r="BZ109" s="65"/>
      <c r="CA109" s="65">
        <v>5</v>
      </c>
      <c r="CB109" s="65">
        <f t="shared" si="344"/>
        <v>391.015625</v>
      </c>
      <c r="CC109" s="65"/>
      <c r="CD109" s="64">
        <f t="shared" si="226"/>
        <v>515.9111597091678</v>
      </c>
      <c r="CE109" s="66">
        <f t="shared" si="257"/>
        <v>665.21208333333334</v>
      </c>
      <c r="CF109" s="66"/>
      <c r="CG109" s="66">
        <f t="shared" si="258"/>
        <v>199.563625</v>
      </c>
      <c r="CH109" s="67">
        <f t="shared" si="324"/>
        <v>864.77570833333334</v>
      </c>
      <c r="CI109" s="67">
        <f t="shared" si="227"/>
        <v>1380.6868680425011</v>
      </c>
      <c r="CJ109" s="68">
        <f t="shared" si="228"/>
        <v>2524.123131957499</v>
      </c>
      <c r="CK109" s="209">
        <v>502.95</v>
      </c>
      <c r="CL109" s="209">
        <v>13853.95</v>
      </c>
      <c r="CM109" s="209">
        <v>0</v>
      </c>
      <c r="CN109" s="209">
        <v>0</v>
      </c>
      <c r="CO109" s="209">
        <v>0</v>
      </c>
      <c r="CP109" s="209">
        <v>0</v>
      </c>
      <c r="CQ109" s="209">
        <v>0</v>
      </c>
      <c r="CR109" s="209">
        <v>0</v>
      </c>
      <c r="CS109" s="209">
        <v>0</v>
      </c>
      <c r="CT109" s="207">
        <v>0</v>
      </c>
      <c r="CU109" s="209">
        <v>8731.92</v>
      </c>
      <c r="CV109" s="178">
        <f t="shared" ref="CV109:CV115" si="362">CY109-CU109</f>
        <v>5624.9800000000014</v>
      </c>
      <c r="CW109" s="210">
        <v>1382</v>
      </c>
      <c r="CX109" s="181" t="s">
        <v>276</v>
      </c>
      <c r="CY109" s="64">
        <f t="shared" ref="CY109:CY115" si="363">SUM(CK109:CT109)</f>
        <v>14356.900000000001</v>
      </c>
      <c r="CZ109" s="209">
        <v>41.86</v>
      </c>
      <c r="DA109" s="209">
        <v>3885</v>
      </c>
      <c r="DB109" s="209">
        <v>0</v>
      </c>
      <c r="DC109" s="209">
        <v>0</v>
      </c>
      <c r="DD109" s="209">
        <v>0</v>
      </c>
      <c r="DE109" s="209">
        <v>0</v>
      </c>
      <c r="DF109" s="209">
        <v>0</v>
      </c>
      <c r="DG109" s="209">
        <v>0</v>
      </c>
      <c r="DH109" s="209">
        <v>0</v>
      </c>
      <c r="DI109" s="209">
        <v>0</v>
      </c>
      <c r="DJ109" s="211">
        <f t="shared" si="358"/>
        <v>3926.86</v>
      </c>
      <c r="DK109" s="65"/>
      <c r="DL109" s="65"/>
      <c r="DM109" s="65">
        <f t="shared" si="259"/>
        <v>94.928173932671939</v>
      </c>
      <c r="DN109" s="65">
        <f t="shared" si="260"/>
        <v>160.01017989069464</v>
      </c>
      <c r="DO109" s="65"/>
      <c r="DP109" s="65"/>
      <c r="DQ109" s="65"/>
      <c r="DR109" s="65">
        <v>5</v>
      </c>
      <c r="DS109" s="65">
        <f t="shared" si="359"/>
        <v>428.469696969697</v>
      </c>
      <c r="DT109" s="65"/>
      <c r="DU109" s="64">
        <f t="shared" si="229"/>
        <v>688.40805079306358</v>
      </c>
      <c r="DV109" s="66">
        <f t="shared" si="307"/>
        <v>596.35070707070713</v>
      </c>
      <c r="DW109" s="66"/>
      <c r="DX109" s="66">
        <f t="shared" si="261"/>
        <v>178.90521212121214</v>
      </c>
      <c r="DY109" s="67">
        <f t="shared" si="230"/>
        <v>775.25591919191925</v>
      </c>
      <c r="DZ109" s="67">
        <f t="shared" si="231"/>
        <v>1463.6639699849829</v>
      </c>
      <c r="EA109" s="68">
        <f t="shared" si="345"/>
        <v>2463.1960300150172</v>
      </c>
      <c r="EB109" s="209">
        <v>763.74</v>
      </c>
      <c r="EC109" s="209">
        <v>14212.51</v>
      </c>
      <c r="ED109" s="209">
        <v>0</v>
      </c>
      <c r="EE109" s="209">
        <v>0</v>
      </c>
      <c r="EF109" s="209">
        <v>0</v>
      </c>
      <c r="EG109" s="209">
        <v>0</v>
      </c>
      <c r="EH109" s="209">
        <v>0</v>
      </c>
      <c r="EI109" s="209">
        <v>0</v>
      </c>
      <c r="EJ109" s="209">
        <v>0</v>
      </c>
      <c r="EK109" s="209">
        <v>0</v>
      </c>
      <c r="EL109" s="209">
        <v>9481.2999999999993</v>
      </c>
      <c r="EM109" s="178">
        <f t="shared" ref="EM109:EM115" si="364">EP109-EL109</f>
        <v>5494.9500000000007</v>
      </c>
      <c r="EN109" s="210">
        <v>1298</v>
      </c>
      <c r="EO109" s="181" t="s">
        <v>276</v>
      </c>
      <c r="EP109" s="212">
        <f t="shared" si="262"/>
        <v>14976.25</v>
      </c>
      <c r="EQ109" s="209">
        <v>63.57</v>
      </c>
      <c r="ER109" s="209">
        <v>3885</v>
      </c>
      <c r="ES109" s="209">
        <v>0</v>
      </c>
      <c r="ET109" s="209">
        <v>0</v>
      </c>
      <c r="EU109" s="209">
        <v>0</v>
      </c>
      <c r="EV109" s="209">
        <v>0</v>
      </c>
      <c r="EW109" s="209">
        <v>0</v>
      </c>
      <c r="EX109" s="209">
        <v>0</v>
      </c>
      <c r="EY109" s="209">
        <v>0</v>
      </c>
      <c r="EZ109" s="209">
        <v>0</v>
      </c>
      <c r="FA109" s="64">
        <f t="shared" ref="FA109:FA115" si="365">SUM(EQ109:EZ109)</f>
        <v>3948.57</v>
      </c>
      <c r="FB109" s="65"/>
      <c r="FC109" s="65"/>
      <c r="FD109" s="65">
        <f t="shared" si="263"/>
        <v>105.83075297539544</v>
      </c>
      <c r="FE109" s="65">
        <f t="shared" si="264"/>
        <v>142.73815436203799</v>
      </c>
      <c r="FF109" s="65"/>
      <c r="FG109" s="65"/>
      <c r="FH109" s="65">
        <f t="shared" si="265"/>
        <v>140.93333333333334</v>
      </c>
      <c r="FI109" s="65">
        <v>5</v>
      </c>
      <c r="FJ109" s="65">
        <f t="shared" si="308"/>
        <v>424.68019607843132</v>
      </c>
      <c r="FK109" s="65"/>
      <c r="FL109" s="64">
        <f t="shared" si="232"/>
        <v>819.18243674919813</v>
      </c>
      <c r="FM109" s="66">
        <f t="shared" si="309"/>
        <v>664.41901960784321</v>
      </c>
      <c r="FN109" s="66"/>
      <c r="FO109" s="66">
        <f t="shared" si="266"/>
        <v>199.32570588235296</v>
      </c>
      <c r="FP109" s="67">
        <f t="shared" si="325"/>
        <v>863.74472549019617</v>
      </c>
      <c r="FQ109" s="67">
        <f t="shared" si="346"/>
        <v>1682.9271622393944</v>
      </c>
      <c r="FR109" s="68">
        <f t="shared" si="347"/>
        <v>2265.6428377606057</v>
      </c>
      <c r="FS109" s="209">
        <v>0</v>
      </c>
      <c r="FT109" s="209">
        <v>14209.04</v>
      </c>
      <c r="FU109" s="209">
        <v>0</v>
      </c>
      <c r="FV109" s="209">
        <v>0</v>
      </c>
      <c r="FW109" s="209">
        <v>0</v>
      </c>
      <c r="FX109" s="209">
        <v>0</v>
      </c>
      <c r="FY109" s="209">
        <v>0</v>
      </c>
      <c r="FZ109" s="209">
        <v>0</v>
      </c>
      <c r="GA109" s="209">
        <v>0</v>
      </c>
      <c r="GB109" s="209">
        <v>0</v>
      </c>
      <c r="GC109" s="209">
        <v>8549.5300000000007</v>
      </c>
      <c r="GD109" s="178">
        <f t="shared" ref="GD109:GD115" si="366">GG109-GC109</f>
        <v>5659.51</v>
      </c>
      <c r="GE109" s="210">
        <v>1283</v>
      </c>
      <c r="GF109" s="181" t="s">
        <v>276</v>
      </c>
      <c r="GG109" s="64">
        <f t="shared" ref="GG109:GG115" si="367">SUM(FS109:GB109)</f>
        <v>14209.04</v>
      </c>
      <c r="GH109" s="209">
        <v>0</v>
      </c>
      <c r="GI109" s="209">
        <v>3885</v>
      </c>
      <c r="GJ109" s="209">
        <v>0</v>
      </c>
      <c r="GK109" s="209">
        <v>0</v>
      </c>
      <c r="GL109" s="209">
        <v>0</v>
      </c>
      <c r="GM109" s="209">
        <v>0</v>
      </c>
      <c r="GN109" s="209">
        <v>0</v>
      </c>
      <c r="GO109" s="209">
        <v>0</v>
      </c>
      <c r="GP109" s="209">
        <v>0</v>
      </c>
      <c r="GQ109" s="209">
        <v>0</v>
      </c>
      <c r="GR109" s="211">
        <f t="shared" si="267"/>
        <v>3885</v>
      </c>
      <c r="GS109" s="65"/>
      <c r="GT109" s="65"/>
      <c r="GU109" s="65">
        <f t="shared" si="268"/>
        <v>94.73943316685056</v>
      </c>
      <c r="GV109" s="65">
        <f t="shared" si="269"/>
        <v>166.79767903308826</v>
      </c>
      <c r="GW109" s="65"/>
      <c r="GX109" s="65"/>
      <c r="GY109" s="65">
        <f t="shared" si="270"/>
        <v>184.90588235294118</v>
      </c>
      <c r="GZ109" s="65">
        <v>5</v>
      </c>
      <c r="HA109" s="65">
        <f t="shared" si="310"/>
        <v>358.47794117647061</v>
      </c>
      <c r="HB109" s="65"/>
      <c r="HC109" s="64">
        <f t="shared" si="348"/>
        <v>809.92093572935062</v>
      </c>
      <c r="HD109" s="66">
        <f t="shared" si="311"/>
        <v>866.92019607843133</v>
      </c>
      <c r="HE109" s="66"/>
      <c r="HF109" s="66">
        <f t="shared" si="271"/>
        <v>260.07605882352937</v>
      </c>
      <c r="HG109" s="67">
        <f t="shared" si="233"/>
        <v>1126.9962549019606</v>
      </c>
      <c r="HH109" s="67">
        <f t="shared" si="234"/>
        <v>1936.9171906313113</v>
      </c>
      <c r="HI109" s="68">
        <f t="shared" si="349"/>
        <v>1948.0828093686887</v>
      </c>
      <c r="HJ109" s="205">
        <v>505.95</v>
      </c>
      <c r="HK109" s="205">
        <v>13713.77</v>
      </c>
      <c r="HL109" s="205">
        <v>0</v>
      </c>
      <c r="HM109" s="205">
        <v>0</v>
      </c>
      <c r="HN109" s="205">
        <v>0</v>
      </c>
      <c r="HO109" s="205">
        <v>0</v>
      </c>
      <c r="HP109" s="205">
        <v>0</v>
      </c>
      <c r="HQ109" s="205">
        <v>0</v>
      </c>
      <c r="HR109" s="205">
        <v>0</v>
      </c>
      <c r="HS109" s="205">
        <v>0</v>
      </c>
      <c r="HT109" s="205">
        <v>9583.33</v>
      </c>
      <c r="HU109" s="178">
        <f t="shared" ref="HU109:HU115" si="368">HX109-HT109</f>
        <v>4636.3900000000012</v>
      </c>
      <c r="HV109" s="206">
        <v>1318</v>
      </c>
      <c r="HW109" s="181" t="s">
        <v>276</v>
      </c>
      <c r="HX109" s="64">
        <f t="shared" ref="HX109:HX115" si="369">SUM(HJ109:HS109)</f>
        <v>14219.720000000001</v>
      </c>
      <c r="HY109" s="205">
        <v>42.12</v>
      </c>
      <c r="HZ109" s="205">
        <v>3885</v>
      </c>
      <c r="IA109" s="205">
        <v>0</v>
      </c>
      <c r="IB109" s="205">
        <v>0</v>
      </c>
      <c r="IC109" s="205">
        <v>0</v>
      </c>
      <c r="ID109" s="205">
        <v>0</v>
      </c>
      <c r="IE109" s="205">
        <v>0</v>
      </c>
      <c r="IF109" s="205">
        <v>0</v>
      </c>
      <c r="IG109" s="205">
        <v>0</v>
      </c>
      <c r="IH109" s="205">
        <v>0</v>
      </c>
      <c r="II109" s="214">
        <v>3927.12</v>
      </c>
      <c r="IJ109" s="65"/>
      <c r="IK109" s="65"/>
      <c r="IL109" s="65">
        <f t="shared" si="272"/>
        <v>106.1589243822436</v>
      </c>
      <c r="IM109" s="65">
        <f t="shared" si="273"/>
        <v>140.51840491886537</v>
      </c>
      <c r="IN109" s="65"/>
      <c r="IO109" s="65"/>
      <c r="IP109" s="65">
        <f t="shared" si="274"/>
        <v>232.05714285714285</v>
      </c>
      <c r="IQ109" s="65">
        <v>5</v>
      </c>
      <c r="IR109" s="65">
        <f t="shared" si="312"/>
        <v>445.62857142857143</v>
      </c>
      <c r="IS109" s="65"/>
      <c r="IT109" s="64">
        <f t="shared" si="350"/>
        <v>929.36304358682332</v>
      </c>
      <c r="IU109" s="66">
        <f t="shared" si="313"/>
        <v>538.79476190476191</v>
      </c>
      <c r="IV109" s="66"/>
      <c r="IW109" s="66">
        <f t="shared" si="275"/>
        <v>161.63842857142856</v>
      </c>
      <c r="IX109" s="67">
        <f t="shared" si="351"/>
        <v>700.43319047619048</v>
      </c>
      <c r="IY109" s="67">
        <f t="shared" si="235"/>
        <v>1629.7962340630138</v>
      </c>
      <c r="IZ109" s="68">
        <f t="shared" si="352"/>
        <v>2297.3237659369861</v>
      </c>
      <c r="JA109" s="209">
        <v>1465.8</v>
      </c>
      <c r="JB109" s="209">
        <v>17019.87</v>
      </c>
      <c r="JC109" s="209">
        <v>0</v>
      </c>
      <c r="JD109" s="209">
        <v>0</v>
      </c>
      <c r="JE109" s="209">
        <v>0</v>
      </c>
      <c r="JF109" s="209">
        <v>0</v>
      </c>
      <c r="JG109" s="209">
        <v>0</v>
      </c>
      <c r="JH109" s="209">
        <v>0</v>
      </c>
      <c r="JI109" s="209">
        <v>0</v>
      </c>
      <c r="JJ109" s="209">
        <v>0</v>
      </c>
      <c r="JK109" s="209">
        <v>13723.31</v>
      </c>
      <c r="JL109" s="178">
        <f t="shared" ref="JL109:JL115" si="370">JO109-JK109</f>
        <v>4762.3599999999988</v>
      </c>
      <c r="JM109" s="210">
        <v>1409</v>
      </c>
      <c r="JN109" s="181" t="s">
        <v>276</v>
      </c>
      <c r="JO109" s="64">
        <f t="shared" ref="JO109:JO115" si="371">SUM(JA109:JJ109)</f>
        <v>18485.669999999998</v>
      </c>
      <c r="JP109" s="209">
        <v>122.02</v>
      </c>
      <c r="JQ109" s="209">
        <v>3885</v>
      </c>
      <c r="JR109" s="209">
        <v>0</v>
      </c>
      <c r="JS109" s="209">
        <v>0</v>
      </c>
      <c r="JT109" s="209">
        <v>0</v>
      </c>
      <c r="JU109" s="209">
        <v>0</v>
      </c>
      <c r="JV109" s="209">
        <v>0</v>
      </c>
      <c r="JW109" s="209">
        <v>0</v>
      </c>
      <c r="JX109" s="209">
        <v>0</v>
      </c>
      <c r="JY109" s="209">
        <v>0</v>
      </c>
      <c r="JZ109" s="211">
        <v>4007.02</v>
      </c>
      <c r="KA109" s="65"/>
      <c r="KB109" s="65"/>
      <c r="KC109" s="65">
        <f t="shared" si="276"/>
        <v>276.80860040906077</v>
      </c>
      <c r="KD109" s="65">
        <f t="shared" si="277"/>
        <v>160.35613292553623</v>
      </c>
      <c r="KE109" s="65"/>
      <c r="KF109" s="65"/>
      <c r="KG109" s="65"/>
      <c r="KH109" s="65">
        <v>5</v>
      </c>
      <c r="KI109" s="65">
        <f t="shared" si="314"/>
        <v>543.39953271028037</v>
      </c>
      <c r="KJ109" s="65"/>
      <c r="KK109" s="64">
        <f t="shared" si="353"/>
        <v>985.5642660448774</v>
      </c>
      <c r="KL109" s="66">
        <f t="shared" si="315"/>
        <v>497.32093457943921</v>
      </c>
      <c r="KM109" s="66"/>
      <c r="KN109" s="66">
        <f t="shared" si="278"/>
        <v>149.19628037383177</v>
      </c>
      <c r="KO109" s="67">
        <f t="shared" si="236"/>
        <v>646.51721495327092</v>
      </c>
      <c r="KP109" s="67">
        <f t="shared" si="237"/>
        <v>1632.0814809981484</v>
      </c>
      <c r="KQ109" s="68">
        <f t="shared" si="354"/>
        <v>2374.9385190018515</v>
      </c>
      <c r="KR109" s="209">
        <v>1440.34</v>
      </c>
      <c r="KS109" s="209">
        <v>22569.38</v>
      </c>
      <c r="KT109" s="209">
        <v>0</v>
      </c>
      <c r="KU109" s="209">
        <v>0</v>
      </c>
      <c r="KV109" s="209">
        <v>0</v>
      </c>
      <c r="KW109" s="209">
        <v>0</v>
      </c>
      <c r="KX109" s="209">
        <v>0</v>
      </c>
      <c r="KY109" s="209">
        <v>0</v>
      </c>
      <c r="KZ109" s="209">
        <v>0</v>
      </c>
      <c r="LA109" s="209">
        <v>0</v>
      </c>
      <c r="LB109" s="209">
        <v>17937.95</v>
      </c>
      <c r="LC109" s="178">
        <f t="shared" ref="LC109:LC115" si="372">LF109-LB109</f>
        <v>6071.77</v>
      </c>
      <c r="LD109" s="210">
        <v>1799</v>
      </c>
      <c r="LE109" s="181" t="s">
        <v>276</v>
      </c>
      <c r="LF109" s="64">
        <f t="shared" ref="LF109:LF115" si="373">SUM(KR109:LA109)</f>
        <v>24009.72</v>
      </c>
      <c r="LG109" s="209">
        <v>119.9</v>
      </c>
      <c r="LH109" s="209">
        <v>3885</v>
      </c>
      <c r="LI109" s="209">
        <v>0</v>
      </c>
      <c r="LJ109" s="209">
        <v>0</v>
      </c>
      <c r="LK109" s="209">
        <v>0</v>
      </c>
      <c r="LL109" s="209">
        <v>0</v>
      </c>
      <c r="LM109" s="209">
        <v>0</v>
      </c>
      <c r="LN109" s="209">
        <v>0</v>
      </c>
      <c r="LO109" s="209">
        <v>0</v>
      </c>
      <c r="LP109" s="209">
        <v>0</v>
      </c>
      <c r="LQ109" s="211">
        <f t="shared" si="279"/>
        <v>4004.9</v>
      </c>
      <c r="LR109" s="65"/>
      <c r="LS109" s="65"/>
      <c r="LT109" s="65">
        <f t="shared" si="280"/>
        <v>182.87969441147862</v>
      </c>
      <c r="LU109" s="65">
        <f t="shared" si="281"/>
        <v>180.76959522887776</v>
      </c>
      <c r="LV109" s="65"/>
      <c r="LW109" s="65"/>
      <c r="LX109" s="65"/>
      <c r="LY109" s="65">
        <v>5</v>
      </c>
      <c r="LZ109" s="65">
        <f t="shared" si="316"/>
        <v>508.03738317757012</v>
      </c>
      <c r="MA109" s="65"/>
      <c r="MB109" s="64">
        <f t="shared" si="238"/>
        <v>876.68667281792659</v>
      </c>
      <c r="MC109" s="66">
        <f t="shared" si="317"/>
        <v>593.54906542056074</v>
      </c>
      <c r="MD109" s="66"/>
      <c r="ME109" s="66">
        <f t="shared" si="282"/>
        <v>178.06471962616823</v>
      </c>
      <c r="MF109" s="67">
        <f t="shared" si="239"/>
        <v>771.61378504672894</v>
      </c>
      <c r="MG109" s="67">
        <f t="shared" si="240"/>
        <v>1648.3004578646555</v>
      </c>
      <c r="MH109" s="68">
        <f t="shared" si="241"/>
        <v>2356.5995421353446</v>
      </c>
      <c r="MI109" s="209">
        <v>227</v>
      </c>
      <c r="MJ109" s="209">
        <v>11787.77</v>
      </c>
      <c r="MK109" s="209">
        <v>0</v>
      </c>
      <c r="ML109" s="209">
        <v>0</v>
      </c>
      <c r="MM109" s="209">
        <v>0</v>
      </c>
      <c r="MN109" s="209">
        <v>0</v>
      </c>
      <c r="MO109" s="209">
        <v>0</v>
      </c>
      <c r="MP109" s="209">
        <v>0</v>
      </c>
      <c r="MQ109" s="209">
        <v>0</v>
      </c>
      <c r="MR109" s="209">
        <v>0</v>
      </c>
      <c r="MS109" s="209">
        <v>8338.75</v>
      </c>
      <c r="MT109" s="178">
        <f t="shared" si="360"/>
        <v>3676.0200000000004</v>
      </c>
      <c r="MU109" s="210">
        <v>1067</v>
      </c>
      <c r="MV109" s="181" t="s">
        <v>276</v>
      </c>
      <c r="MW109" s="64">
        <f t="shared" ref="MW109:MW115" si="374">SUM(MI109:MR109)</f>
        <v>12014.77</v>
      </c>
      <c r="MX109" s="209">
        <v>18.899999999999999</v>
      </c>
      <c r="MY109" s="209">
        <v>3885</v>
      </c>
      <c r="MZ109" s="209">
        <v>0</v>
      </c>
      <c r="NA109" s="209">
        <v>0</v>
      </c>
      <c r="NB109" s="209">
        <v>0</v>
      </c>
      <c r="NC109" s="209">
        <v>0</v>
      </c>
      <c r="ND109" s="209">
        <v>0</v>
      </c>
      <c r="NE109" s="209">
        <v>0</v>
      </c>
      <c r="NF109" s="209">
        <v>0</v>
      </c>
      <c r="NG109" s="209">
        <v>0</v>
      </c>
      <c r="NH109" s="211">
        <f t="shared" si="283"/>
        <v>3903.9</v>
      </c>
      <c r="NI109" s="65"/>
      <c r="NJ109" s="65"/>
      <c r="NK109" s="65">
        <f t="shared" si="284"/>
        <v>0</v>
      </c>
      <c r="NL109" s="65">
        <f t="shared" si="285"/>
        <v>88.787120926186176</v>
      </c>
      <c r="NM109" s="65"/>
      <c r="NN109" s="65"/>
      <c r="NO109" s="65"/>
      <c r="NP109" s="65">
        <v>5</v>
      </c>
      <c r="NQ109" s="65">
        <f t="shared" si="318"/>
        <v>469.67889908256882</v>
      </c>
      <c r="NR109" s="65"/>
      <c r="NS109" s="64">
        <f t="shared" si="355"/>
        <v>563.46602000875498</v>
      </c>
      <c r="NT109" s="66">
        <f t="shared" si="286"/>
        <v>723.04816513761466</v>
      </c>
      <c r="NU109" s="66"/>
      <c r="NV109" s="66">
        <f t="shared" si="287"/>
        <v>216.9144495412844</v>
      </c>
      <c r="NW109" s="67">
        <f t="shared" si="242"/>
        <v>939.96261467889906</v>
      </c>
      <c r="NX109" s="67">
        <f t="shared" si="243"/>
        <v>1503.428634687654</v>
      </c>
      <c r="NY109" s="68">
        <f t="shared" si="356"/>
        <v>2400.4713653123463</v>
      </c>
      <c r="NZ109" s="209">
        <v>112.6</v>
      </c>
      <c r="OA109" s="209">
        <v>10218.01</v>
      </c>
      <c r="OB109" s="209">
        <v>0</v>
      </c>
      <c r="OC109" s="209">
        <v>0</v>
      </c>
      <c r="OD109" s="209">
        <v>0</v>
      </c>
      <c r="OE109" s="209">
        <v>0</v>
      </c>
      <c r="OF109" s="209">
        <v>0</v>
      </c>
      <c r="OG109" s="209">
        <v>0</v>
      </c>
      <c r="OH109" s="209">
        <v>0</v>
      </c>
      <c r="OI109" s="209">
        <v>0</v>
      </c>
      <c r="OJ109" s="209">
        <v>6500.01</v>
      </c>
      <c r="OK109" s="178">
        <f t="shared" si="288"/>
        <v>3830.6000000000004</v>
      </c>
      <c r="OL109" s="210">
        <v>999</v>
      </c>
      <c r="OM109" s="181" t="s">
        <v>276</v>
      </c>
      <c r="ON109" s="64">
        <f t="shared" ref="ON109:ON115" si="375">SUM(NZ109:OI109)</f>
        <v>10330.61</v>
      </c>
      <c r="OO109" s="209">
        <v>9.3699999999999992</v>
      </c>
      <c r="OP109" s="209">
        <v>3885</v>
      </c>
      <c r="OQ109" s="209">
        <v>0</v>
      </c>
      <c r="OR109" s="209">
        <v>0</v>
      </c>
      <c r="OS109" s="209">
        <v>0</v>
      </c>
      <c r="OT109" s="209">
        <v>0</v>
      </c>
      <c r="OU109" s="209">
        <v>0</v>
      </c>
      <c r="OV109" s="209">
        <v>0</v>
      </c>
      <c r="OW109" s="209">
        <v>0</v>
      </c>
      <c r="OX109" s="209">
        <v>0</v>
      </c>
      <c r="OY109" s="211">
        <v>3894.37</v>
      </c>
      <c r="OZ109" s="65"/>
      <c r="PA109" s="65"/>
      <c r="PB109" s="65">
        <f t="shared" si="289"/>
        <v>140.55141150293258</v>
      </c>
      <c r="PC109" s="65">
        <f t="shared" si="290"/>
        <v>112.31703633293932</v>
      </c>
      <c r="PD109" s="65"/>
      <c r="PE109" s="65"/>
      <c r="PF109" s="65">
        <f t="shared" si="291"/>
        <v>32.880000000000003</v>
      </c>
      <c r="PG109" s="65">
        <v>5</v>
      </c>
      <c r="PH109" s="65">
        <f t="shared" si="319"/>
        <v>495.2049090909091</v>
      </c>
      <c r="PI109" s="65"/>
      <c r="PJ109" s="64">
        <f t="shared" si="244"/>
        <v>785.953356926781</v>
      </c>
      <c r="PK109" s="66">
        <f t="shared" si="320"/>
        <v>643.25572727272731</v>
      </c>
      <c r="PL109" s="66"/>
      <c r="PM109" s="66">
        <f t="shared" si="292"/>
        <v>192.9767181818182</v>
      </c>
      <c r="PN109" s="67">
        <f t="shared" si="245"/>
        <v>836.23244545454554</v>
      </c>
      <c r="PO109" s="67">
        <f t="shared" si="246"/>
        <v>1622.1858023813265</v>
      </c>
      <c r="PP109" s="68">
        <f t="shared" si="247"/>
        <v>2272.1841976186734</v>
      </c>
      <c r="PQ109" s="209">
        <v>390.9</v>
      </c>
      <c r="PR109" s="209">
        <v>8931.15</v>
      </c>
      <c r="PS109" s="209">
        <v>0</v>
      </c>
      <c r="PT109" s="209">
        <v>0</v>
      </c>
      <c r="PU109" s="209">
        <v>0</v>
      </c>
      <c r="PV109" s="209">
        <v>0</v>
      </c>
      <c r="PW109" s="209">
        <v>0</v>
      </c>
      <c r="PX109" s="209">
        <v>0</v>
      </c>
      <c r="PY109" s="209">
        <v>0</v>
      </c>
      <c r="PZ109" s="209">
        <v>0</v>
      </c>
      <c r="QA109" s="209">
        <v>5887.41</v>
      </c>
      <c r="QB109" s="178">
        <f t="shared" ref="QB109:QB115" si="376">QE109-QA109</f>
        <v>3434.6399999999994</v>
      </c>
      <c r="QC109" s="210">
        <v>825</v>
      </c>
      <c r="QD109" s="181" t="s">
        <v>276</v>
      </c>
      <c r="QE109" s="64">
        <f t="shared" ref="QE109:QE115" si="377">SUM(PQ109:PZ109)</f>
        <v>9322.0499999999993</v>
      </c>
      <c r="QF109" s="209">
        <v>32.54</v>
      </c>
      <c r="QG109" s="209">
        <v>3885</v>
      </c>
      <c r="QH109" s="209">
        <v>0</v>
      </c>
      <c r="QI109" s="209">
        <v>0</v>
      </c>
      <c r="QJ109" s="209">
        <v>0</v>
      </c>
      <c r="QK109" s="209">
        <v>0</v>
      </c>
      <c r="QL109" s="209">
        <v>0</v>
      </c>
      <c r="QM109" s="209">
        <v>0</v>
      </c>
      <c r="QN109" s="209">
        <v>0</v>
      </c>
      <c r="QO109" s="209">
        <v>0</v>
      </c>
      <c r="QP109" s="211">
        <f t="shared" si="293"/>
        <v>3917.54</v>
      </c>
      <c r="QQ109" s="65"/>
      <c r="QR109" s="65"/>
      <c r="QS109" s="65">
        <f t="shared" si="294"/>
        <v>69.206539398908347</v>
      </c>
      <c r="QT109" s="65">
        <f t="shared" si="295"/>
        <v>62.673404199396352</v>
      </c>
      <c r="QU109" s="65"/>
      <c r="QV109" s="65"/>
      <c r="QW109" s="65">
        <f t="shared" si="296"/>
        <v>18.861818181818183</v>
      </c>
      <c r="QX109" s="65">
        <v>5</v>
      </c>
      <c r="QY109" s="65">
        <f t="shared" si="321"/>
        <v>428.14772727272725</v>
      </c>
      <c r="QZ109" s="65"/>
      <c r="RA109" s="64">
        <f t="shared" si="357"/>
        <v>583.88948905285019</v>
      </c>
      <c r="RB109" s="66">
        <f t="shared" si="297"/>
        <v>619.2640909090909</v>
      </c>
      <c r="RC109" s="66"/>
      <c r="RD109" s="66">
        <f t="shared" si="298"/>
        <v>185.77922727272727</v>
      </c>
      <c r="RE109" s="67">
        <f t="shared" si="248"/>
        <v>805.04331818181822</v>
      </c>
      <c r="RF109" s="67">
        <f t="shared" si="249"/>
        <v>1388.9328072346684</v>
      </c>
      <c r="RG109" s="68">
        <f t="shared" si="250"/>
        <v>2528.6071927653315</v>
      </c>
      <c r="RH109" s="205">
        <v>220.5</v>
      </c>
      <c r="RI109" s="205">
        <v>8901.07</v>
      </c>
      <c r="RJ109" s="205">
        <v>0</v>
      </c>
      <c r="RK109" s="205">
        <v>0</v>
      </c>
      <c r="RL109" s="205">
        <v>0</v>
      </c>
      <c r="RM109" s="205">
        <v>0</v>
      </c>
      <c r="RN109" s="205">
        <v>0</v>
      </c>
      <c r="RO109" s="205">
        <v>0</v>
      </c>
      <c r="RP109" s="205">
        <v>0</v>
      </c>
      <c r="RQ109" s="205">
        <v>0</v>
      </c>
      <c r="RR109" s="205">
        <v>6199.05</v>
      </c>
      <c r="RS109" s="178">
        <f t="shared" ref="RS109:RS115" si="378">RV109-RR109</f>
        <v>2922.5199999999995</v>
      </c>
      <c r="RT109" s="206">
        <v>821</v>
      </c>
      <c r="RU109" s="181" t="s">
        <v>276</v>
      </c>
      <c r="RV109" s="64">
        <f t="shared" ref="RV109:RV115" si="379">SUM(RH109:RQ109)</f>
        <v>9121.57</v>
      </c>
      <c r="RW109" s="209">
        <v>18.350000000000001</v>
      </c>
      <c r="RX109" s="209">
        <v>3885</v>
      </c>
      <c r="RY109" s="209">
        <v>0</v>
      </c>
      <c r="RZ109" s="209">
        <v>0</v>
      </c>
      <c r="SA109" s="209">
        <v>0</v>
      </c>
      <c r="SB109" s="209">
        <v>0</v>
      </c>
      <c r="SC109" s="209">
        <v>0</v>
      </c>
      <c r="SD109" s="209">
        <v>0</v>
      </c>
      <c r="SE109" s="209">
        <v>0</v>
      </c>
      <c r="SF109" s="209">
        <v>0</v>
      </c>
      <c r="SG109" s="211">
        <v>3903.35</v>
      </c>
      <c r="SH109" s="65"/>
      <c r="SI109" s="65"/>
      <c r="SJ109" s="65">
        <f t="shared" si="299"/>
        <v>60.917481930379282</v>
      </c>
      <c r="SK109" s="65">
        <f t="shared" si="300"/>
        <v>62.995707997909193</v>
      </c>
      <c r="SL109" s="65"/>
      <c r="SM109" s="65"/>
      <c r="SN109" s="65">
        <f t="shared" si="301"/>
        <v>495.92920353982299</v>
      </c>
      <c r="SO109" s="65">
        <v>5</v>
      </c>
      <c r="SP109" s="65">
        <f t="shared" si="322"/>
        <v>428.52876106194691</v>
      </c>
      <c r="SQ109" s="65"/>
      <c r="SR109" s="64">
        <f t="shared" si="326"/>
        <v>1053.3711545300584</v>
      </c>
      <c r="SS109" s="66">
        <f t="shared" si="323"/>
        <v>596.28469026548669</v>
      </c>
      <c r="ST109" s="66"/>
      <c r="SU109" s="66">
        <f t="shared" si="302"/>
        <v>178.885407079646</v>
      </c>
      <c r="SV109" s="67">
        <f t="shared" si="327"/>
        <v>775.17009734513272</v>
      </c>
      <c r="SW109" s="67">
        <f t="shared" si="251"/>
        <v>1828.5412518751912</v>
      </c>
      <c r="SX109" s="68">
        <f t="shared" si="252"/>
        <v>2074.8087481248085</v>
      </c>
      <c r="SY109" s="64">
        <f t="shared" si="303"/>
        <v>161220.22999999998</v>
      </c>
      <c r="SZ109" s="211">
        <f t="shared" si="304"/>
        <v>47122.55</v>
      </c>
      <c r="TA109" s="67">
        <f t="shared" si="305"/>
        <v>19153.767898039096</v>
      </c>
      <c r="TB109" s="68">
        <f t="shared" si="306"/>
        <v>27968.782101960907</v>
      </c>
      <c r="TC109" s="264"/>
      <c r="TD109" s="265"/>
      <c r="TE109" s="265"/>
    </row>
    <row r="110" spans="1:526">
      <c r="A110" s="173" t="s">
        <v>108</v>
      </c>
      <c r="B110" s="175" t="s">
        <v>259</v>
      </c>
      <c r="C110" s="181" t="s">
        <v>276</v>
      </c>
      <c r="D110" s="176">
        <v>9331.19</v>
      </c>
      <c r="E110" s="176">
        <v>18486.27</v>
      </c>
      <c r="F110" s="176">
        <v>0</v>
      </c>
      <c r="G110" s="176">
        <v>75</v>
      </c>
      <c r="H110" s="176">
        <v>0</v>
      </c>
      <c r="I110" s="176">
        <v>0</v>
      </c>
      <c r="J110" s="176">
        <v>0</v>
      </c>
      <c r="K110" s="176">
        <v>0</v>
      </c>
      <c r="L110" s="176">
        <v>0</v>
      </c>
      <c r="M110" s="176">
        <v>0</v>
      </c>
      <c r="N110" s="180">
        <v>23573.82</v>
      </c>
      <c r="O110" s="178">
        <f t="shared" si="332"/>
        <v>4318.6399999999994</v>
      </c>
      <c r="P110" s="181">
        <v>2141</v>
      </c>
      <c r="Q110" s="64">
        <f t="shared" si="328"/>
        <v>27892.46</v>
      </c>
      <c r="R110" s="178">
        <v>776.76</v>
      </c>
      <c r="S110" s="178">
        <v>1352.24</v>
      </c>
      <c r="T110" s="178">
        <v>0</v>
      </c>
      <c r="U110" s="178">
        <v>3.15</v>
      </c>
      <c r="V110" s="178">
        <v>0</v>
      </c>
      <c r="W110" s="178">
        <v>0</v>
      </c>
      <c r="X110" s="178">
        <v>0</v>
      </c>
      <c r="Y110" s="178">
        <v>0</v>
      </c>
      <c r="Z110" s="178">
        <v>0</v>
      </c>
      <c r="AA110" s="178">
        <v>0</v>
      </c>
      <c r="AB110" s="64">
        <f t="shared" si="329"/>
        <v>2132.15</v>
      </c>
      <c r="AC110" s="220"/>
      <c r="AD110" s="219">
        <v>253.8</v>
      </c>
      <c r="AE110" s="65">
        <f t="shared" si="253"/>
        <v>256.31338141972378</v>
      </c>
      <c r="AF110" s="65">
        <f t="shared" si="361"/>
        <v>115.79921447143295</v>
      </c>
      <c r="AG110" s="65"/>
      <c r="AH110" s="65"/>
      <c r="AI110" s="65"/>
      <c r="AJ110" s="65">
        <v>5</v>
      </c>
      <c r="AK110" s="65">
        <f t="shared" si="342"/>
        <v>411.38684210526316</v>
      </c>
      <c r="AL110" s="65"/>
      <c r="AM110" s="64">
        <f t="shared" si="222"/>
        <v>1042.29943799642</v>
      </c>
      <c r="AN110" s="66">
        <f t="shared" si="343"/>
        <v>645.10084210526315</v>
      </c>
      <c r="AO110" s="66"/>
      <c r="AP110" s="66">
        <f t="shared" si="254"/>
        <v>193.53025263157895</v>
      </c>
      <c r="AQ110" s="67">
        <f t="shared" si="223"/>
        <v>838.6310947368421</v>
      </c>
      <c r="AR110" s="67">
        <f t="shared" si="224"/>
        <v>1880.9305327332622</v>
      </c>
      <c r="AS110" s="68">
        <f t="shared" si="225"/>
        <v>251.21946726673787</v>
      </c>
      <c r="AT110" s="205">
        <v>10149.799999999999</v>
      </c>
      <c r="AU110" s="205">
        <v>18372.32</v>
      </c>
      <c r="AV110" s="205">
        <v>0</v>
      </c>
      <c r="AW110" s="205">
        <v>95</v>
      </c>
      <c r="AX110" s="207">
        <v>0</v>
      </c>
      <c r="AY110" s="207">
        <v>0</v>
      </c>
      <c r="AZ110" s="207">
        <v>0</v>
      </c>
      <c r="BA110" s="207">
        <v>0</v>
      </c>
      <c r="BB110" s="207">
        <v>0</v>
      </c>
      <c r="BC110" s="207">
        <v>0</v>
      </c>
      <c r="BD110" s="209">
        <v>22876.98</v>
      </c>
      <c r="BE110" s="178">
        <f t="shared" si="333"/>
        <v>5740.1399999999994</v>
      </c>
      <c r="BF110" s="208">
        <v>2172</v>
      </c>
      <c r="BG110" s="181" t="s">
        <v>276</v>
      </c>
      <c r="BH110" s="64">
        <f t="shared" si="330"/>
        <v>28617.119999999999</v>
      </c>
      <c r="BI110" s="205">
        <v>844.89</v>
      </c>
      <c r="BJ110" s="205">
        <v>1343.9</v>
      </c>
      <c r="BK110" s="205">
        <v>0</v>
      </c>
      <c r="BL110" s="205">
        <v>4</v>
      </c>
      <c r="BM110" s="205">
        <v>0</v>
      </c>
      <c r="BN110" s="205">
        <v>0</v>
      </c>
      <c r="BO110" s="205">
        <v>0</v>
      </c>
      <c r="BP110" s="205">
        <v>0</v>
      </c>
      <c r="BQ110" s="205">
        <v>0</v>
      </c>
      <c r="BR110" s="205">
        <v>0</v>
      </c>
      <c r="BS110" s="64">
        <f t="shared" si="331"/>
        <v>2192.79</v>
      </c>
      <c r="BT110" s="220"/>
      <c r="BU110" s="219">
        <v>253.8</v>
      </c>
      <c r="BV110" s="65">
        <f t="shared" si="255"/>
        <v>250.90820198567724</v>
      </c>
      <c r="BW110" s="65">
        <f t="shared" si="256"/>
        <v>129.81878795719481</v>
      </c>
      <c r="BX110" s="65"/>
      <c r="BY110" s="65"/>
      <c r="BZ110" s="65"/>
      <c r="CA110" s="65">
        <v>5</v>
      </c>
      <c r="CB110" s="65">
        <f t="shared" si="344"/>
        <v>391.015625</v>
      </c>
      <c r="CC110" s="65"/>
      <c r="CD110" s="64">
        <f t="shared" si="226"/>
        <v>1030.5426149428722</v>
      </c>
      <c r="CE110" s="66">
        <f t="shared" si="257"/>
        <v>665.21208333333334</v>
      </c>
      <c r="CF110" s="66"/>
      <c r="CG110" s="66">
        <f t="shared" si="258"/>
        <v>199.563625</v>
      </c>
      <c r="CH110" s="67">
        <f t="shared" si="324"/>
        <v>864.77570833333334</v>
      </c>
      <c r="CI110" s="67">
        <f t="shared" si="227"/>
        <v>1895.3183232762055</v>
      </c>
      <c r="CJ110" s="68">
        <f t="shared" si="228"/>
        <v>297.47167672379442</v>
      </c>
      <c r="CK110" s="209">
        <v>10040.25</v>
      </c>
      <c r="CL110" s="209">
        <v>16201.47</v>
      </c>
      <c r="CM110" s="209">
        <v>0</v>
      </c>
      <c r="CN110" s="209">
        <v>30</v>
      </c>
      <c r="CO110" s="209">
        <v>0</v>
      </c>
      <c r="CP110" s="209">
        <v>0</v>
      </c>
      <c r="CQ110" s="209">
        <v>0</v>
      </c>
      <c r="CR110" s="209">
        <v>0</v>
      </c>
      <c r="CS110" s="209">
        <v>0</v>
      </c>
      <c r="CT110" s="207">
        <v>0</v>
      </c>
      <c r="CU110" s="209">
        <v>20344.310000000001</v>
      </c>
      <c r="CV110" s="178">
        <f t="shared" si="362"/>
        <v>5927.41</v>
      </c>
      <c r="CW110" s="210">
        <v>2074</v>
      </c>
      <c r="CX110" s="181" t="s">
        <v>276</v>
      </c>
      <c r="CY110" s="64">
        <f t="shared" si="363"/>
        <v>26271.72</v>
      </c>
      <c r="CZ110" s="209">
        <v>835.76</v>
      </c>
      <c r="DA110" s="209">
        <v>1185.1099999999999</v>
      </c>
      <c r="DB110" s="209">
        <v>0</v>
      </c>
      <c r="DC110" s="209">
        <v>1.26</v>
      </c>
      <c r="DD110" s="209">
        <v>0</v>
      </c>
      <c r="DE110" s="209">
        <v>0</v>
      </c>
      <c r="DF110" s="209">
        <v>0</v>
      </c>
      <c r="DG110" s="209">
        <v>0</v>
      </c>
      <c r="DH110" s="209">
        <v>0</v>
      </c>
      <c r="DI110" s="209">
        <v>0</v>
      </c>
      <c r="DJ110" s="211">
        <f t="shared" si="358"/>
        <v>2022.1299999999999</v>
      </c>
      <c r="DK110" s="65"/>
      <c r="DL110" s="65">
        <v>253.8</v>
      </c>
      <c r="DM110" s="65">
        <f t="shared" si="259"/>
        <v>221.17108244466249</v>
      </c>
      <c r="DN110" s="65">
        <f t="shared" si="260"/>
        <v>168.61321113779999</v>
      </c>
      <c r="DO110" s="65"/>
      <c r="DP110" s="65"/>
      <c r="DQ110" s="65"/>
      <c r="DR110" s="65">
        <v>5</v>
      </c>
      <c r="DS110" s="65">
        <f t="shared" si="359"/>
        <v>428.469696969697</v>
      </c>
      <c r="DT110" s="65"/>
      <c r="DU110" s="64">
        <f t="shared" si="229"/>
        <v>1077.0539905521596</v>
      </c>
      <c r="DV110" s="66">
        <f t="shared" si="307"/>
        <v>596.35070707070713</v>
      </c>
      <c r="DW110" s="66"/>
      <c r="DX110" s="66">
        <f t="shared" si="261"/>
        <v>178.90521212121214</v>
      </c>
      <c r="DY110" s="67">
        <f t="shared" si="230"/>
        <v>775.25591919191925</v>
      </c>
      <c r="DZ110" s="67">
        <f t="shared" si="231"/>
        <v>1852.3099097440788</v>
      </c>
      <c r="EA110" s="68">
        <f t="shared" si="345"/>
        <v>169.82009025592106</v>
      </c>
      <c r="EB110" s="209">
        <v>12182.19</v>
      </c>
      <c r="EC110" s="209">
        <v>18842.03</v>
      </c>
      <c r="ED110" s="209">
        <v>0</v>
      </c>
      <c r="EE110" s="209">
        <v>45</v>
      </c>
      <c r="EF110" s="209">
        <v>0</v>
      </c>
      <c r="EG110" s="209">
        <v>0</v>
      </c>
      <c r="EH110" s="209">
        <v>0</v>
      </c>
      <c r="EI110" s="209">
        <v>0</v>
      </c>
      <c r="EJ110" s="209">
        <v>0</v>
      </c>
      <c r="EK110" s="209">
        <v>0</v>
      </c>
      <c r="EL110" s="209">
        <v>24789.38</v>
      </c>
      <c r="EM110" s="178">
        <f t="shared" si="364"/>
        <v>6279.84</v>
      </c>
      <c r="EN110" s="210">
        <v>2325</v>
      </c>
      <c r="EO110" s="181" t="s">
        <v>276</v>
      </c>
      <c r="EP110" s="212">
        <f t="shared" si="262"/>
        <v>31069.22</v>
      </c>
      <c r="EQ110" s="209">
        <v>1014.05</v>
      </c>
      <c r="ER110" s="209">
        <v>1378.26</v>
      </c>
      <c r="ES110" s="209">
        <v>0</v>
      </c>
      <c r="ET110" s="209">
        <v>1.89</v>
      </c>
      <c r="EU110" s="209">
        <v>0</v>
      </c>
      <c r="EV110" s="209">
        <v>0</v>
      </c>
      <c r="EW110" s="209">
        <v>0</v>
      </c>
      <c r="EX110" s="209">
        <v>0</v>
      </c>
      <c r="EY110" s="209">
        <v>0</v>
      </c>
      <c r="EZ110" s="209">
        <v>0</v>
      </c>
      <c r="FA110" s="64">
        <f t="shared" si="365"/>
        <v>2394.1999999999998</v>
      </c>
      <c r="FB110" s="220"/>
      <c r="FC110" s="217">
        <v>253.8</v>
      </c>
      <c r="FD110" s="65">
        <f t="shared" si="263"/>
        <v>276.70032075698566</v>
      </c>
      <c r="FE110" s="65">
        <f t="shared" si="264"/>
        <v>163.12664742880293</v>
      </c>
      <c r="FF110" s="65"/>
      <c r="FG110" s="65"/>
      <c r="FH110" s="65">
        <f t="shared" si="265"/>
        <v>140.93333333333334</v>
      </c>
      <c r="FI110" s="65">
        <v>5</v>
      </c>
      <c r="FJ110" s="65">
        <f t="shared" si="308"/>
        <v>424.68019607843132</v>
      </c>
      <c r="FK110" s="65"/>
      <c r="FL110" s="64">
        <f t="shared" si="232"/>
        <v>1264.2404975975533</v>
      </c>
      <c r="FM110" s="66">
        <f t="shared" si="309"/>
        <v>664.41901960784321</v>
      </c>
      <c r="FN110" s="66"/>
      <c r="FO110" s="66">
        <f t="shared" si="266"/>
        <v>199.32570588235296</v>
      </c>
      <c r="FP110" s="67">
        <f t="shared" si="325"/>
        <v>863.74472549019617</v>
      </c>
      <c r="FQ110" s="67">
        <f t="shared" si="346"/>
        <v>2127.9852230877495</v>
      </c>
      <c r="FR110" s="68">
        <f t="shared" si="347"/>
        <v>266.21477691225027</v>
      </c>
      <c r="FS110" s="209">
        <v>12147.16</v>
      </c>
      <c r="FT110" s="209">
        <v>22626.48</v>
      </c>
      <c r="FU110" s="209">
        <v>0</v>
      </c>
      <c r="FV110" s="209">
        <v>60</v>
      </c>
      <c r="FW110" s="209">
        <v>0</v>
      </c>
      <c r="FX110" s="209">
        <v>0</v>
      </c>
      <c r="FY110" s="209">
        <v>0</v>
      </c>
      <c r="FZ110" s="209">
        <v>0</v>
      </c>
      <c r="GA110" s="209">
        <v>0</v>
      </c>
      <c r="GB110" s="209">
        <v>0</v>
      </c>
      <c r="GC110" s="209">
        <v>26676.55</v>
      </c>
      <c r="GD110" s="178">
        <f t="shared" si="366"/>
        <v>8157.09</v>
      </c>
      <c r="GE110" s="210">
        <v>2645</v>
      </c>
      <c r="GF110" s="181" t="s">
        <v>276</v>
      </c>
      <c r="GG110" s="64">
        <f t="shared" si="367"/>
        <v>34833.64</v>
      </c>
      <c r="GH110" s="209">
        <v>1011.13</v>
      </c>
      <c r="GI110" s="209">
        <v>1655.08</v>
      </c>
      <c r="GJ110" s="209">
        <v>0</v>
      </c>
      <c r="GK110" s="209">
        <v>2.52</v>
      </c>
      <c r="GL110" s="209">
        <v>0</v>
      </c>
      <c r="GM110" s="209">
        <v>0</v>
      </c>
      <c r="GN110" s="209">
        <v>0</v>
      </c>
      <c r="GO110" s="209">
        <v>0</v>
      </c>
      <c r="GP110" s="209">
        <v>0</v>
      </c>
      <c r="GQ110" s="209">
        <v>0</v>
      </c>
      <c r="GR110" s="211">
        <f t="shared" si="267"/>
        <v>2668.73</v>
      </c>
      <c r="GS110" s="220"/>
      <c r="GT110" s="217">
        <v>219.2</v>
      </c>
      <c r="GU110" s="65">
        <f t="shared" si="268"/>
        <v>295.60937570219028</v>
      </c>
      <c r="GV110" s="65">
        <f t="shared" si="269"/>
        <v>240.40662171530997</v>
      </c>
      <c r="GW110" s="65"/>
      <c r="GX110" s="65"/>
      <c r="GY110" s="65">
        <f t="shared" si="270"/>
        <v>184.90588235294118</v>
      </c>
      <c r="GZ110" s="65">
        <v>5</v>
      </c>
      <c r="HA110" s="65">
        <f t="shared" si="310"/>
        <v>358.47794117647061</v>
      </c>
      <c r="HB110" s="65"/>
      <c r="HC110" s="64">
        <f t="shared" si="348"/>
        <v>1303.5998209469119</v>
      </c>
      <c r="HD110" s="66">
        <f t="shared" si="311"/>
        <v>866.92019607843133</v>
      </c>
      <c r="HE110" s="66"/>
      <c r="HF110" s="66">
        <f t="shared" si="271"/>
        <v>260.07605882352937</v>
      </c>
      <c r="HG110" s="67">
        <f t="shared" si="233"/>
        <v>1126.9962549019606</v>
      </c>
      <c r="HH110" s="67">
        <f t="shared" si="234"/>
        <v>2430.5960758488727</v>
      </c>
      <c r="HI110" s="68">
        <f t="shared" si="349"/>
        <v>238.1339241511273</v>
      </c>
      <c r="HJ110" s="205">
        <v>12638.55</v>
      </c>
      <c r="HK110" s="205">
        <v>21801.439999999999</v>
      </c>
      <c r="HL110" s="205">
        <v>0</v>
      </c>
      <c r="HM110" s="205">
        <v>25</v>
      </c>
      <c r="HN110" s="205">
        <v>0</v>
      </c>
      <c r="HO110" s="205">
        <v>0</v>
      </c>
      <c r="HP110" s="205">
        <v>0</v>
      </c>
      <c r="HQ110" s="205">
        <v>0</v>
      </c>
      <c r="HR110" s="205">
        <v>0</v>
      </c>
      <c r="HS110" s="205">
        <v>0</v>
      </c>
      <c r="HT110" s="205">
        <v>27682.33</v>
      </c>
      <c r="HU110" s="178">
        <f t="shared" si="368"/>
        <v>6782.6599999999962</v>
      </c>
      <c r="HV110" s="206">
        <v>2648</v>
      </c>
      <c r="HW110" s="181" t="s">
        <v>276</v>
      </c>
      <c r="HX110" s="64">
        <f t="shared" si="369"/>
        <v>34464.99</v>
      </c>
      <c r="HY110" s="205">
        <v>1052.04</v>
      </c>
      <c r="HZ110" s="205">
        <v>1594.73</v>
      </c>
      <c r="IA110" s="205">
        <v>0</v>
      </c>
      <c r="IB110" s="205">
        <v>1.05</v>
      </c>
      <c r="IC110" s="205">
        <v>0</v>
      </c>
      <c r="ID110" s="205">
        <v>0</v>
      </c>
      <c r="IE110" s="205">
        <v>0</v>
      </c>
      <c r="IF110" s="205">
        <v>0</v>
      </c>
      <c r="IG110" s="205">
        <v>0</v>
      </c>
      <c r="IH110" s="205">
        <v>0</v>
      </c>
      <c r="II110" s="214">
        <v>2647.82</v>
      </c>
      <c r="IJ110" s="220"/>
      <c r="IK110" s="217">
        <v>219.2</v>
      </c>
      <c r="IL110" s="65">
        <f t="shared" si="272"/>
        <v>306.64981558542945</v>
      </c>
      <c r="IM110" s="65">
        <f t="shared" si="273"/>
        <v>205.56695280314869</v>
      </c>
      <c r="IN110" s="65"/>
      <c r="IO110" s="65"/>
      <c r="IP110" s="65">
        <f t="shared" si="274"/>
        <v>232.05714285714285</v>
      </c>
      <c r="IQ110" s="65">
        <v>5</v>
      </c>
      <c r="IR110" s="65">
        <f t="shared" si="312"/>
        <v>445.62857142857143</v>
      </c>
      <c r="IS110" s="65"/>
      <c r="IT110" s="64">
        <f t="shared" si="350"/>
        <v>1414.1024826742926</v>
      </c>
      <c r="IU110" s="66">
        <f t="shared" si="313"/>
        <v>538.79476190476191</v>
      </c>
      <c r="IV110" s="66"/>
      <c r="IW110" s="66">
        <f t="shared" si="275"/>
        <v>161.63842857142856</v>
      </c>
      <c r="IX110" s="67">
        <f t="shared" si="351"/>
        <v>700.43319047619048</v>
      </c>
      <c r="IY110" s="67">
        <f t="shared" si="235"/>
        <v>2114.535673150483</v>
      </c>
      <c r="IZ110" s="68">
        <f t="shared" si="352"/>
        <v>533.28432684951713</v>
      </c>
      <c r="JA110" s="209">
        <v>15177.65</v>
      </c>
      <c r="JB110" s="209">
        <v>27444.51</v>
      </c>
      <c r="JC110" s="209">
        <v>0</v>
      </c>
      <c r="JD110" s="209">
        <v>55</v>
      </c>
      <c r="JE110" s="209">
        <v>0</v>
      </c>
      <c r="JF110" s="209">
        <v>0</v>
      </c>
      <c r="JG110" s="209">
        <v>0</v>
      </c>
      <c r="JH110" s="209">
        <v>0</v>
      </c>
      <c r="JI110" s="209">
        <v>0</v>
      </c>
      <c r="JJ110" s="209">
        <v>0</v>
      </c>
      <c r="JK110" s="209">
        <v>35238.089999999997</v>
      </c>
      <c r="JL110" s="178">
        <f t="shared" si="370"/>
        <v>7439.07</v>
      </c>
      <c r="JM110" s="210">
        <v>2936</v>
      </c>
      <c r="JN110" s="181" t="s">
        <v>276</v>
      </c>
      <c r="JO110" s="64">
        <f t="shared" si="371"/>
        <v>42677.159999999996</v>
      </c>
      <c r="JP110" s="209">
        <v>1263.44</v>
      </c>
      <c r="JQ110" s="209">
        <v>2007.51</v>
      </c>
      <c r="JR110" s="209">
        <v>0</v>
      </c>
      <c r="JS110" s="209">
        <v>2.31</v>
      </c>
      <c r="JT110" s="209">
        <v>0</v>
      </c>
      <c r="JU110" s="209">
        <v>0</v>
      </c>
      <c r="JV110" s="209">
        <v>0</v>
      </c>
      <c r="JW110" s="209">
        <v>0</v>
      </c>
      <c r="JX110" s="209">
        <v>0</v>
      </c>
      <c r="JY110" s="209">
        <v>0</v>
      </c>
      <c r="JZ110" s="211">
        <v>3273.26</v>
      </c>
      <c r="KA110" s="220"/>
      <c r="KB110" s="217">
        <v>219.2</v>
      </c>
      <c r="KC110" s="65">
        <f t="shared" si="276"/>
        <v>710.77650901921777</v>
      </c>
      <c r="KD110" s="65">
        <f t="shared" si="277"/>
        <v>250.48515814897846</v>
      </c>
      <c r="KE110" s="65"/>
      <c r="KF110" s="65"/>
      <c r="KG110" s="65"/>
      <c r="KH110" s="65">
        <v>5</v>
      </c>
      <c r="KI110" s="65">
        <f t="shared" si="314"/>
        <v>543.39953271028037</v>
      </c>
      <c r="KJ110" s="65"/>
      <c r="KK110" s="64">
        <f t="shared" si="353"/>
        <v>1728.8611998784763</v>
      </c>
      <c r="KL110" s="66">
        <f t="shared" si="315"/>
        <v>497.32093457943921</v>
      </c>
      <c r="KM110" s="66"/>
      <c r="KN110" s="66">
        <f t="shared" si="278"/>
        <v>149.19628037383177</v>
      </c>
      <c r="KO110" s="67">
        <f t="shared" si="236"/>
        <v>646.51721495327092</v>
      </c>
      <c r="KP110" s="67">
        <f t="shared" si="237"/>
        <v>2375.3784148317472</v>
      </c>
      <c r="KQ110" s="68">
        <f t="shared" si="354"/>
        <v>897.88158516825297</v>
      </c>
      <c r="KR110" s="209">
        <v>15791.69</v>
      </c>
      <c r="KS110" s="209">
        <v>26370.44</v>
      </c>
      <c r="KT110" s="209">
        <v>0</v>
      </c>
      <c r="KU110" s="209">
        <v>55</v>
      </c>
      <c r="KV110" s="209">
        <v>0</v>
      </c>
      <c r="KW110" s="209">
        <v>0</v>
      </c>
      <c r="KX110" s="209">
        <v>0</v>
      </c>
      <c r="KY110" s="209">
        <v>0</v>
      </c>
      <c r="KZ110" s="209">
        <v>0</v>
      </c>
      <c r="LA110" s="209">
        <v>0</v>
      </c>
      <c r="LB110" s="209">
        <v>35169.49</v>
      </c>
      <c r="LC110" s="178">
        <f t="shared" si="372"/>
        <v>7047.6399999999994</v>
      </c>
      <c r="LD110" s="210">
        <v>2793</v>
      </c>
      <c r="LE110" s="181" t="s">
        <v>276</v>
      </c>
      <c r="LF110" s="64">
        <f t="shared" si="373"/>
        <v>42217.13</v>
      </c>
      <c r="LG110" s="209">
        <v>1314.5</v>
      </c>
      <c r="LH110" s="209">
        <v>1928.95</v>
      </c>
      <c r="LI110" s="209">
        <v>0</v>
      </c>
      <c r="LJ110" s="209">
        <v>2.31</v>
      </c>
      <c r="LK110" s="209">
        <v>0</v>
      </c>
      <c r="LL110" s="209">
        <v>0</v>
      </c>
      <c r="LM110" s="209">
        <v>0</v>
      </c>
      <c r="LN110" s="209">
        <v>0</v>
      </c>
      <c r="LO110" s="209">
        <v>0</v>
      </c>
      <c r="LP110" s="209">
        <v>0</v>
      </c>
      <c r="LQ110" s="211">
        <f t="shared" si="279"/>
        <v>3245.7599999999998</v>
      </c>
      <c r="LR110" s="65"/>
      <c r="LS110" s="240">
        <v>219.2</v>
      </c>
      <c r="LT110" s="65">
        <f t="shared" si="280"/>
        <v>358.55744852714793</v>
      </c>
      <c r="LU110" s="65">
        <f t="shared" si="281"/>
        <v>209.82333489556552</v>
      </c>
      <c r="LV110" s="65"/>
      <c r="LW110" s="65"/>
      <c r="LX110" s="65"/>
      <c r="LY110" s="65">
        <v>5</v>
      </c>
      <c r="LZ110" s="65">
        <f t="shared" si="316"/>
        <v>508.03738317757012</v>
      </c>
      <c r="MA110" s="65"/>
      <c r="MB110" s="64">
        <f t="shared" si="238"/>
        <v>1300.6181666002835</v>
      </c>
      <c r="MC110" s="66">
        <f t="shared" si="317"/>
        <v>593.54906542056074</v>
      </c>
      <c r="MD110" s="66"/>
      <c r="ME110" s="66">
        <f t="shared" si="282"/>
        <v>178.06471962616823</v>
      </c>
      <c r="MF110" s="67">
        <f t="shared" si="239"/>
        <v>771.61378504672894</v>
      </c>
      <c r="MG110" s="67">
        <f t="shared" si="240"/>
        <v>2072.2319516470125</v>
      </c>
      <c r="MH110" s="68">
        <f t="shared" si="241"/>
        <v>1173.5280483529873</v>
      </c>
      <c r="MI110" s="209">
        <v>14210.06</v>
      </c>
      <c r="MJ110" s="209">
        <v>20203.689999999999</v>
      </c>
      <c r="MK110" s="209">
        <v>0</v>
      </c>
      <c r="ML110" s="209">
        <v>60</v>
      </c>
      <c r="MM110" s="209">
        <v>0</v>
      </c>
      <c r="MN110" s="209">
        <v>0</v>
      </c>
      <c r="MO110" s="209">
        <v>0</v>
      </c>
      <c r="MP110" s="209">
        <v>0</v>
      </c>
      <c r="MQ110" s="209">
        <v>0</v>
      </c>
      <c r="MR110" s="209">
        <v>0</v>
      </c>
      <c r="MS110" s="209">
        <v>28142.22</v>
      </c>
      <c r="MT110" s="178">
        <f t="shared" si="360"/>
        <v>6331.5299999999988</v>
      </c>
      <c r="MU110" s="210">
        <v>2376</v>
      </c>
      <c r="MV110" s="181" t="s">
        <v>276</v>
      </c>
      <c r="MW110" s="64">
        <f t="shared" si="374"/>
        <v>34473.75</v>
      </c>
      <c r="MX110" s="209">
        <v>1182.8499999999999</v>
      </c>
      <c r="MY110" s="209">
        <v>1477.86</v>
      </c>
      <c r="MZ110" s="209">
        <v>0</v>
      </c>
      <c r="NA110" s="209">
        <v>2.52</v>
      </c>
      <c r="NB110" s="209">
        <v>0</v>
      </c>
      <c r="NC110" s="209">
        <v>0</v>
      </c>
      <c r="ND110" s="209">
        <v>0</v>
      </c>
      <c r="NE110" s="209">
        <v>0</v>
      </c>
      <c r="NF110" s="209">
        <v>0</v>
      </c>
      <c r="NG110" s="209">
        <v>0</v>
      </c>
      <c r="NH110" s="211">
        <f t="shared" si="283"/>
        <v>2663.23</v>
      </c>
      <c r="NI110" s="227"/>
      <c r="NJ110" s="238" t="s">
        <v>495</v>
      </c>
      <c r="NK110" s="65">
        <f t="shared" si="284"/>
        <v>0</v>
      </c>
      <c r="NL110" s="65">
        <f t="shared" si="285"/>
        <v>152.92580556084442</v>
      </c>
      <c r="NM110" s="65"/>
      <c r="NN110" s="65"/>
      <c r="NO110" s="65"/>
      <c r="NP110" s="65">
        <v>5</v>
      </c>
      <c r="NQ110" s="65">
        <f t="shared" si="318"/>
        <v>469.67889908256882</v>
      </c>
      <c r="NR110" s="65"/>
      <c r="NS110" s="64">
        <f t="shared" si="355"/>
        <v>627.60470464341324</v>
      </c>
      <c r="NT110" s="66">
        <f t="shared" si="286"/>
        <v>723.04816513761466</v>
      </c>
      <c r="NU110" s="66"/>
      <c r="NV110" s="66">
        <f t="shared" si="287"/>
        <v>216.9144495412844</v>
      </c>
      <c r="NW110" s="67">
        <f t="shared" si="242"/>
        <v>939.96261467889906</v>
      </c>
      <c r="NX110" s="67">
        <f t="shared" si="243"/>
        <v>1567.5673193223124</v>
      </c>
      <c r="NY110" s="68">
        <f t="shared" si="356"/>
        <v>1095.6626806776876</v>
      </c>
      <c r="NZ110" s="209">
        <v>16799.64</v>
      </c>
      <c r="OA110" s="209">
        <v>23415.56</v>
      </c>
      <c r="OB110" s="209">
        <v>0</v>
      </c>
      <c r="OC110" s="209">
        <v>35</v>
      </c>
      <c r="OD110" s="209">
        <v>0</v>
      </c>
      <c r="OE110" s="209">
        <v>0</v>
      </c>
      <c r="OF110" s="209">
        <v>0</v>
      </c>
      <c r="OG110" s="209">
        <v>0</v>
      </c>
      <c r="OH110" s="209">
        <v>0</v>
      </c>
      <c r="OI110" s="209">
        <v>0</v>
      </c>
      <c r="OJ110" s="209">
        <v>32567.23</v>
      </c>
      <c r="OK110" s="178">
        <f t="shared" si="288"/>
        <v>7682.9699999999975</v>
      </c>
      <c r="OL110" s="210">
        <v>2727</v>
      </c>
      <c r="OM110" s="181" t="s">
        <v>276</v>
      </c>
      <c r="ON110" s="64">
        <f t="shared" si="375"/>
        <v>40250.199999999997</v>
      </c>
      <c r="OO110" s="209">
        <v>1398.4</v>
      </c>
      <c r="OP110" s="209">
        <v>1712.8</v>
      </c>
      <c r="OQ110" s="209">
        <v>0</v>
      </c>
      <c r="OR110" s="209">
        <v>1.47</v>
      </c>
      <c r="OS110" s="209">
        <v>0</v>
      </c>
      <c r="OT110" s="209">
        <v>0</v>
      </c>
      <c r="OU110" s="209">
        <v>0</v>
      </c>
      <c r="OV110" s="209">
        <v>0</v>
      </c>
      <c r="OW110" s="209">
        <v>0</v>
      </c>
      <c r="OX110" s="209">
        <v>0</v>
      </c>
      <c r="OY110" s="211">
        <v>3112.67</v>
      </c>
      <c r="OZ110" s="227"/>
      <c r="PA110" s="238" t="s">
        <v>495</v>
      </c>
      <c r="PB110" s="65">
        <f t="shared" si="289"/>
        <v>704.20970817593377</v>
      </c>
      <c r="PC110" s="65">
        <f t="shared" si="290"/>
        <v>225.27239091392536</v>
      </c>
      <c r="PD110" s="65"/>
      <c r="PE110" s="65"/>
      <c r="PF110" s="65">
        <f t="shared" si="291"/>
        <v>32.880000000000003</v>
      </c>
      <c r="PG110" s="65">
        <v>5</v>
      </c>
      <c r="PH110" s="65">
        <f t="shared" si="319"/>
        <v>495.2049090909091</v>
      </c>
      <c r="PI110" s="65"/>
      <c r="PJ110" s="64">
        <f t="shared" si="244"/>
        <v>1462.5670081807682</v>
      </c>
      <c r="PK110" s="66">
        <f t="shared" si="320"/>
        <v>643.25572727272731</v>
      </c>
      <c r="PL110" s="66"/>
      <c r="PM110" s="66">
        <f t="shared" si="292"/>
        <v>192.9767181818182</v>
      </c>
      <c r="PN110" s="67">
        <f t="shared" si="245"/>
        <v>836.23244545454554</v>
      </c>
      <c r="PO110" s="67">
        <f t="shared" si="246"/>
        <v>2298.7994536353135</v>
      </c>
      <c r="PP110" s="68">
        <f t="shared" si="247"/>
        <v>813.87054636468656</v>
      </c>
      <c r="PQ110" s="209">
        <v>14442.87</v>
      </c>
      <c r="PR110" s="209">
        <v>21191.78</v>
      </c>
      <c r="PS110" s="209">
        <v>0</v>
      </c>
      <c r="PT110" s="209">
        <v>50</v>
      </c>
      <c r="PU110" s="209">
        <v>0</v>
      </c>
      <c r="PV110" s="209">
        <v>0</v>
      </c>
      <c r="PW110" s="209">
        <v>0</v>
      </c>
      <c r="PX110" s="209">
        <v>0</v>
      </c>
      <c r="PY110" s="209">
        <v>0</v>
      </c>
      <c r="PZ110" s="209">
        <v>0</v>
      </c>
      <c r="QA110" s="209">
        <v>28977.759999999998</v>
      </c>
      <c r="QB110" s="178">
        <f t="shared" si="376"/>
        <v>6706.8900000000031</v>
      </c>
      <c r="QC110" s="210">
        <v>2402</v>
      </c>
      <c r="QD110" s="181" t="s">
        <v>276</v>
      </c>
      <c r="QE110" s="64">
        <f t="shared" si="377"/>
        <v>35684.65</v>
      </c>
      <c r="QF110" s="209">
        <v>1202.22</v>
      </c>
      <c r="QG110" s="209">
        <v>1550.14</v>
      </c>
      <c r="QH110" s="209">
        <v>0</v>
      </c>
      <c r="QI110" s="209">
        <v>2.1</v>
      </c>
      <c r="QJ110" s="209">
        <v>0</v>
      </c>
      <c r="QK110" s="209">
        <v>0</v>
      </c>
      <c r="QL110" s="209">
        <v>0</v>
      </c>
      <c r="QM110" s="209">
        <v>0</v>
      </c>
      <c r="QN110" s="209">
        <v>0</v>
      </c>
      <c r="QO110" s="209">
        <v>0</v>
      </c>
      <c r="QP110" s="211">
        <f t="shared" si="293"/>
        <v>2754.46</v>
      </c>
      <c r="QQ110" s="65"/>
      <c r="QR110" s="238" t="s">
        <v>495</v>
      </c>
      <c r="QS110" s="65">
        <f t="shared" si="294"/>
        <v>340.63374032590053</v>
      </c>
      <c r="QT110" s="65">
        <f t="shared" si="295"/>
        <v>122.38360581920946</v>
      </c>
      <c r="QU110" s="65"/>
      <c r="QV110" s="65"/>
      <c r="QW110" s="65">
        <f t="shared" si="296"/>
        <v>18.861818181818183</v>
      </c>
      <c r="QX110" s="65">
        <v>5</v>
      </c>
      <c r="QY110" s="65">
        <f t="shared" si="321"/>
        <v>428.14772727272725</v>
      </c>
      <c r="QZ110" s="65"/>
      <c r="RA110" s="64">
        <f t="shared" si="357"/>
        <v>915.02689159965541</v>
      </c>
      <c r="RB110" s="66">
        <f t="shared" si="297"/>
        <v>619.2640909090909</v>
      </c>
      <c r="RC110" s="66"/>
      <c r="RD110" s="66">
        <f t="shared" si="298"/>
        <v>185.77922727272727</v>
      </c>
      <c r="RE110" s="67">
        <f t="shared" si="248"/>
        <v>805.04331818181822</v>
      </c>
      <c r="RF110" s="67">
        <f t="shared" si="249"/>
        <v>1720.0702097814737</v>
      </c>
      <c r="RG110" s="68">
        <f t="shared" si="250"/>
        <v>1034.3897902185263</v>
      </c>
      <c r="RH110" s="205">
        <v>14036.22</v>
      </c>
      <c r="RI110" s="205">
        <v>21013.96</v>
      </c>
      <c r="RJ110" s="205">
        <v>0</v>
      </c>
      <c r="RK110" s="205">
        <v>30</v>
      </c>
      <c r="RL110" s="205">
        <v>0</v>
      </c>
      <c r="RM110" s="205">
        <v>0</v>
      </c>
      <c r="RN110" s="205">
        <v>0</v>
      </c>
      <c r="RO110" s="205">
        <v>0</v>
      </c>
      <c r="RP110" s="205">
        <v>0</v>
      </c>
      <c r="RQ110" s="205">
        <v>0</v>
      </c>
      <c r="RR110" s="205">
        <v>29259.51</v>
      </c>
      <c r="RS110" s="178">
        <f t="shared" si="378"/>
        <v>5820.6700000000019</v>
      </c>
      <c r="RT110" s="206">
        <v>2408</v>
      </c>
      <c r="RU110" s="181" t="s">
        <v>276</v>
      </c>
      <c r="RV110" s="64">
        <f t="shared" si="379"/>
        <v>35080.18</v>
      </c>
      <c r="RW110" s="209">
        <v>1168.3699999999999</v>
      </c>
      <c r="RX110" s="209">
        <v>1537.13</v>
      </c>
      <c r="RY110" s="209">
        <v>0</v>
      </c>
      <c r="RZ110" s="209">
        <v>1.26</v>
      </c>
      <c r="SA110" s="209">
        <v>0</v>
      </c>
      <c r="SB110" s="209">
        <v>0</v>
      </c>
      <c r="SC110" s="209">
        <v>0</v>
      </c>
      <c r="SD110" s="209">
        <v>0</v>
      </c>
      <c r="SE110" s="209">
        <v>0</v>
      </c>
      <c r="SF110" s="209">
        <v>0</v>
      </c>
      <c r="SG110" s="211">
        <v>2706.76</v>
      </c>
      <c r="SH110" s="65"/>
      <c r="SI110" s="238" t="s">
        <v>495</v>
      </c>
      <c r="SJ110" s="65">
        <f t="shared" si="299"/>
        <v>287.53045574995389</v>
      </c>
      <c r="SK110" s="65">
        <f t="shared" si="300"/>
        <v>125.46611406327085</v>
      </c>
      <c r="SL110" s="65"/>
      <c r="SM110" s="65"/>
      <c r="SN110" s="65">
        <f t="shared" si="301"/>
        <v>495.92920353982299</v>
      </c>
      <c r="SO110" s="65">
        <v>5</v>
      </c>
      <c r="SP110" s="65">
        <f t="shared" si="322"/>
        <v>428.52876106194691</v>
      </c>
      <c r="SQ110" s="65"/>
      <c r="SR110" s="64">
        <f t="shared" si="326"/>
        <v>1342.4545344149947</v>
      </c>
      <c r="SS110" s="66">
        <f t="shared" si="323"/>
        <v>596.28469026548669</v>
      </c>
      <c r="ST110" s="66"/>
      <c r="SU110" s="66">
        <f t="shared" si="302"/>
        <v>178.885407079646</v>
      </c>
      <c r="SV110" s="67">
        <f t="shared" si="327"/>
        <v>775.17009734513272</v>
      </c>
      <c r="SW110" s="67">
        <f t="shared" si="251"/>
        <v>2117.6246317601272</v>
      </c>
      <c r="SX110" s="68">
        <f t="shared" si="252"/>
        <v>589.13536823987306</v>
      </c>
      <c r="SY110" s="64">
        <f t="shared" si="303"/>
        <v>413532.22000000003</v>
      </c>
      <c r="SZ110" s="211">
        <f t="shared" si="304"/>
        <v>31813.96</v>
      </c>
      <c r="TA110" s="67">
        <f t="shared" si="305"/>
        <v>24453.347718818637</v>
      </c>
      <c r="TB110" s="68">
        <f t="shared" si="306"/>
        <v>7360.6122811813621</v>
      </c>
      <c r="TC110" s="264"/>
      <c r="TD110" s="265"/>
      <c r="TE110" s="265"/>
    </row>
    <row r="111" spans="1:526">
      <c r="A111" s="173" t="s">
        <v>56</v>
      </c>
      <c r="B111" s="175" t="s">
        <v>260</v>
      </c>
      <c r="C111" s="181" t="s">
        <v>276</v>
      </c>
      <c r="D111" s="176">
        <v>6746.47</v>
      </c>
      <c r="E111" s="176">
        <v>15122.1</v>
      </c>
      <c r="F111" s="176">
        <v>4896.84</v>
      </c>
      <c r="G111" s="176">
        <v>70</v>
      </c>
      <c r="H111" s="176">
        <v>0</v>
      </c>
      <c r="I111" s="176">
        <v>0</v>
      </c>
      <c r="J111" s="176">
        <v>0</v>
      </c>
      <c r="K111" s="176">
        <v>0</v>
      </c>
      <c r="L111" s="176">
        <v>0</v>
      </c>
      <c r="M111" s="176">
        <v>0</v>
      </c>
      <c r="N111" s="180">
        <v>18879.12</v>
      </c>
      <c r="O111" s="178">
        <f t="shared" si="332"/>
        <v>7956.2900000000009</v>
      </c>
      <c r="P111" s="181">
        <v>1516</v>
      </c>
      <c r="Q111" s="64">
        <f t="shared" si="328"/>
        <v>26835.41</v>
      </c>
      <c r="R111" s="178">
        <v>561.58000000000004</v>
      </c>
      <c r="S111" s="178">
        <v>1106.1500000000001</v>
      </c>
      <c r="T111" s="178">
        <v>312.85000000000002</v>
      </c>
      <c r="U111" s="178">
        <v>2.94</v>
      </c>
      <c r="V111" s="178">
        <v>0</v>
      </c>
      <c r="W111" s="178">
        <v>0</v>
      </c>
      <c r="X111" s="178">
        <v>0</v>
      </c>
      <c r="Y111" s="178">
        <v>0</v>
      </c>
      <c r="Z111" s="178">
        <v>0</v>
      </c>
      <c r="AA111" s="178">
        <v>0</v>
      </c>
      <c r="AB111" s="64">
        <f t="shared" si="329"/>
        <v>1983.52</v>
      </c>
      <c r="AC111" s="220"/>
      <c r="AD111" s="65"/>
      <c r="AE111" s="65">
        <f t="shared" si="253"/>
        <v>205.26885695355</v>
      </c>
      <c r="AF111" s="65">
        <f t="shared" si="361"/>
        <v>213.33848899350664</v>
      </c>
      <c r="AG111" s="65"/>
      <c r="AH111" s="65"/>
      <c r="AI111" s="65"/>
      <c r="AJ111" s="65">
        <v>5</v>
      </c>
      <c r="AK111" s="65">
        <f t="shared" si="342"/>
        <v>411.38684210526316</v>
      </c>
      <c r="AL111" s="65"/>
      <c r="AM111" s="64">
        <f t="shared" si="222"/>
        <v>834.99418805231971</v>
      </c>
      <c r="AN111" s="66">
        <f t="shared" si="343"/>
        <v>645.10084210526315</v>
      </c>
      <c r="AO111" s="66"/>
      <c r="AP111" s="66">
        <f t="shared" si="254"/>
        <v>193.53025263157895</v>
      </c>
      <c r="AQ111" s="67">
        <f t="shared" si="223"/>
        <v>838.6310947368421</v>
      </c>
      <c r="AR111" s="67">
        <f t="shared" si="224"/>
        <v>1673.6252827891617</v>
      </c>
      <c r="AS111" s="68">
        <f t="shared" si="225"/>
        <v>309.89471721083828</v>
      </c>
      <c r="AT111" s="205">
        <v>7307.86</v>
      </c>
      <c r="AU111" s="205">
        <v>16593.02</v>
      </c>
      <c r="AV111" s="205">
        <v>5650.23</v>
      </c>
      <c r="AW111" s="205">
        <v>0</v>
      </c>
      <c r="AX111" s="207">
        <v>0</v>
      </c>
      <c r="AY111" s="207">
        <v>0</v>
      </c>
      <c r="AZ111" s="207">
        <v>0</v>
      </c>
      <c r="BA111" s="207">
        <v>0</v>
      </c>
      <c r="BB111" s="207">
        <v>0</v>
      </c>
      <c r="BC111" s="207">
        <v>0</v>
      </c>
      <c r="BD111" s="209">
        <v>18804.64</v>
      </c>
      <c r="BE111" s="178">
        <f t="shared" si="333"/>
        <v>10746.470000000001</v>
      </c>
      <c r="BF111" s="208">
        <v>1745</v>
      </c>
      <c r="BG111" s="181" t="s">
        <v>276</v>
      </c>
      <c r="BH111" s="64">
        <f t="shared" si="330"/>
        <v>29551.11</v>
      </c>
      <c r="BI111" s="205">
        <v>608.29999999999995</v>
      </c>
      <c r="BJ111" s="205">
        <v>1213.75</v>
      </c>
      <c r="BK111" s="205">
        <v>360.99</v>
      </c>
      <c r="BL111" s="205">
        <v>0</v>
      </c>
      <c r="BM111" s="205">
        <v>0</v>
      </c>
      <c r="BN111" s="205">
        <v>0</v>
      </c>
      <c r="BO111" s="205">
        <v>0</v>
      </c>
      <c r="BP111" s="205">
        <v>0</v>
      </c>
      <c r="BQ111" s="205">
        <v>0</v>
      </c>
      <c r="BR111" s="205">
        <v>0</v>
      </c>
      <c r="BS111" s="64">
        <f t="shared" si="331"/>
        <v>2183.04</v>
      </c>
      <c r="BT111" s="220"/>
      <c r="BU111" s="65"/>
      <c r="BV111" s="65">
        <f t="shared" si="255"/>
        <v>206.24393654179642</v>
      </c>
      <c r="BW111" s="65">
        <f t="shared" si="256"/>
        <v>243.04175685930232</v>
      </c>
      <c r="BX111" s="65"/>
      <c r="BY111" s="65"/>
      <c r="BZ111" s="65"/>
      <c r="CA111" s="65">
        <v>5</v>
      </c>
      <c r="CB111" s="65">
        <f t="shared" si="344"/>
        <v>391.015625</v>
      </c>
      <c r="CC111" s="65"/>
      <c r="CD111" s="64">
        <f t="shared" si="226"/>
        <v>845.3013184010988</v>
      </c>
      <c r="CE111" s="66">
        <f t="shared" si="257"/>
        <v>665.21208333333334</v>
      </c>
      <c r="CF111" s="66"/>
      <c r="CG111" s="66">
        <f t="shared" si="258"/>
        <v>199.563625</v>
      </c>
      <c r="CH111" s="67">
        <f t="shared" si="324"/>
        <v>864.77570833333334</v>
      </c>
      <c r="CI111" s="67">
        <f t="shared" si="227"/>
        <v>1710.0770267344321</v>
      </c>
      <c r="CJ111" s="68">
        <f t="shared" si="228"/>
        <v>472.96297326556783</v>
      </c>
      <c r="CK111" s="209">
        <v>8097.4</v>
      </c>
      <c r="CL111" s="209">
        <v>15707.17</v>
      </c>
      <c r="CM111" s="209">
        <v>5348.32</v>
      </c>
      <c r="CN111" s="209">
        <v>35</v>
      </c>
      <c r="CO111" s="209">
        <v>0</v>
      </c>
      <c r="CP111" s="209">
        <v>0</v>
      </c>
      <c r="CQ111" s="209">
        <v>0</v>
      </c>
      <c r="CR111" s="209">
        <v>0</v>
      </c>
      <c r="CS111" s="209">
        <v>0</v>
      </c>
      <c r="CT111" s="207">
        <v>0</v>
      </c>
      <c r="CU111" s="209">
        <v>18713.990000000002</v>
      </c>
      <c r="CV111" s="178">
        <f t="shared" si="362"/>
        <v>10473.899999999998</v>
      </c>
      <c r="CW111" s="210">
        <v>1800</v>
      </c>
      <c r="CX111" s="181" t="s">
        <v>276</v>
      </c>
      <c r="CY111" s="64">
        <f t="shared" si="363"/>
        <v>29187.89</v>
      </c>
      <c r="CZ111" s="209">
        <v>674.02</v>
      </c>
      <c r="DA111" s="209">
        <v>1148.95</v>
      </c>
      <c r="DB111" s="209">
        <v>341.69</v>
      </c>
      <c r="DC111" s="209">
        <v>1.47</v>
      </c>
      <c r="DD111" s="209">
        <v>0</v>
      </c>
      <c r="DE111" s="209">
        <v>0</v>
      </c>
      <c r="DF111" s="209">
        <v>0</v>
      </c>
      <c r="DG111" s="209">
        <v>0</v>
      </c>
      <c r="DH111" s="209">
        <v>0</v>
      </c>
      <c r="DI111" s="209">
        <v>0</v>
      </c>
      <c r="DJ111" s="211">
        <f t="shared" si="358"/>
        <v>2166.1299999999997</v>
      </c>
      <c r="DK111" s="65"/>
      <c r="DL111" s="65"/>
      <c r="DM111" s="65">
        <f t="shared" si="259"/>
        <v>203.44722554653313</v>
      </c>
      <c r="DN111" s="65">
        <f t="shared" si="260"/>
        <v>297.94428125204814</v>
      </c>
      <c r="DO111" s="65"/>
      <c r="DP111" s="65"/>
      <c r="DQ111" s="65"/>
      <c r="DR111" s="65">
        <v>5</v>
      </c>
      <c r="DS111" s="65">
        <f t="shared" si="359"/>
        <v>428.469696969697</v>
      </c>
      <c r="DT111" s="65"/>
      <c r="DU111" s="64">
        <f t="shared" si="229"/>
        <v>934.8612037682783</v>
      </c>
      <c r="DV111" s="66">
        <f t="shared" si="307"/>
        <v>596.35070707070713</v>
      </c>
      <c r="DW111" s="66"/>
      <c r="DX111" s="66">
        <f t="shared" si="261"/>
        <v>178.90521212121214</v>
      </c>
      <c r="DY111" s="67">
        <f t="shared" si="230"/>
        <v>775.25591919191925</v>
      </c>
      <c r="DZ111" s="67">
        <f t="shared" si="231"/>
        <v>1710.1171229601975</v>
      </c>
      <c r="EA111" s="68">
        <f t="shared" si="345"/>
        <v>456.01287703980211</v>
      </c>
      <c r="EB111" s="209">
        <v>8772.94</v>
      </c>
      <c r="EC111" s="209">
        <v>15524.91</v>
      </c>
      <c r="ED111" s="209">
        <v>5819.32</v>
      </c>
      <c r="EE111" s="209">
        <v>110</v>
      </c>
      <c r="EF111" s="209">
        <v>0</v>
      </c>
      <c r="EG111" s="209">
        <v>0</v>
      </c>
      <c r="EH111" s="209">
        <v>0</v>
      </c>
      <c r="EI111" s="209">
        <v>0</v>
      </c>
      <c r="EJ111" s="209">
        <v>0</v>
      </c>
      <c r="EK111" s="209">
        <v>0</v>
      </c>
      <c r="EL111" s="209">
        <v>21237.52</v>
      </c>
      <c r="EM111" s="178">
        <f t="shared" si="364"/>
        <v>8989.6499999999978</v>
      </c>
      <c r="EN111" s="210">
        <v>1765</v>
      </c>
      <c r="EO111" s="181" t="s">
        <v>276</v>
      </c>
      <c r="EP111" s="212">
        <f t="shared" si="262"/>
        <v>30227.17</v>
      </c>
      <c r="EQ111" s="209">
        <v>730.26</v>
      </c>
      <c r="ER111" s="209">
        <v>1135.6199999999999</v>
      </c>
      <c r="ES111" s="209">
        <v>371.72</v>
      </c>
      <c r="ET111" s="209">
        <v>4.63</v>
      </c>
      <c r="EU111" s="209">
        <v>0</v>
      </c>
      <c r="EV111" s="209">
        <v>0</v>
      </c>
      <c r="EW111" s="209">
        <v>0</v>
      </c>
      <c r="EX111" s="209">
        <v>0</v>
      </c>
      <c r="EY111" s="209">
        <v>0</v>
      </c>
      <c r="EZ111" s="209">
        <v>0</v>
      </c>
      <c r="FA111" s="64">
        <f t="shared" si="365"/>
        <v>2242.23</v>
      </c>
      <c r="FB111" s="220"/>
      <c r="FC111" s="65"/>
      <c r="FD111" s="65">
        <f t="shared" si="263"/>
        <v>237.05427873076687</v>
      </c>
      <c r="FE111" s="65">
        <f t="shared" si="264"/>
        <v>233.5173294316954</v>
      </c>
      <c r="FF111" s="65"/>
      <c r="FG111" s="65"/>
      <c r="FH111" s="65">
        <f t="shared" si="265"/>
        <v>140.93333333333334</v>
      </c>
      <c r="FI111" s="65">
        <v>5</v>
      </c>
      <c r="FJ111" s="65">
        <f t="shared" si="308"/>
        <v>424.68019607843132</v>
      </c>
      <c r="FK111" s="65"/>
      <c r="FL111" s="64">
        <f t="shared" si="232"/>
        <v>1041.1851375742269</v>
      </c>
      <c r="FM111" s="66">
        <f t="shared" si="309"/>
        <v>664.41901960784321</v>
      </c>
      <c r="FN111" s="66"/>
      <c r="FO111" s="66">
        <f t="shared" si="266"/>
        <v>199.32570588235296</v>
      </c>
      <c r="FP111" s="67">
        <f t="shared" si="325"/>
        <v>863.74472549019617</v>
      </c>
      <c r="FQ111" s="67">
        <f t="shared" si="346"/>
        <v>1904.929863064423</v>
      </c>
      <c r="FR111" s="68">
        <f t="shared" si="347"/>
        <v>337.30013693557703</v>
      </c>
      <c r="FS111" s="209">
        <v>9088.7099999999991</v>
      </c>
      <c r="FT111" s="209">
        <v>20720.62</v>
      </c>
      <c r="FU111" s="209">
        <v>6063.4</v>
      </c>
      <c r="FV111" s="209">
        <v>5</v>
      </c>
      <c r="FW111" s="209">
        <v>0</v>
      </c>
      <c r="FX111" s="209">
        <v>0</v>
      </c>
      <c r="FY111" s="209">
        <v>0</v>
      </c>
      <c r="FZ111" s="209">
        <v>0</v>
      </c>
      <c r="GA111" s="209">
        <v>0</v>
      </c>
      <c r="GB111" s="209">
        <v>0</v>
      </c>
      <c r="GC111" s="209">
        <v>22369.13</v>
      </c>
      <c r="GD111" s="178">
        <f t="shared" si="366"/>
        <v>13508.599999999995</v>
      </c>
      <c r="GE111" s="210">
        <v>2072</v>
      </c>
      <c r="GF111" s="181" t="s">
        <v>276</v>
      </c>
      <c r="GG111" s="64">
        <f t="shared" si="367"/>
        <v>35877.729999999996</v>
      </c>
      <c r="GH111" s="209">
        <v>756.55</v>
      </c>
      <c r="GI111" s="209">
        <v>1515.67</v>
      </c>
      <c r="GJ111" s="209">
        <v>387.31</v>
      </c>
      <c r="GK111" s="209">
        <v>0.21</v>
      </c>
      <c r="GL111" s="209">
        <v>0</v>
      </c>
      <c r="GM111" s="209">
        <v>0</v>
      </c>
      <c r="GN111" s="209">
        <v>0</v>
      </c>
      <c r="GO111" s="209">
        <v>0</v>
      </c>
      <c r="GP111" s="209">
        <v>0</v>
      </c>
      <c r="GQ111" s="209">
        <v>0</v>
      </c>
      <c r="GR111" s="211">
        <f t="shared" si="267"/>
        <v>2659.7400000000002</v>
      </c>
      <c r="GS111" s="220"/>
      <c r="GT111" s="65"/>
      <c r="GU111" s="65">
        <f t="shared" si="268"/>
        <v>247.87780107626872</v>
      </c>
      <c r="GV111" s="65">
        <f t="shared" si="269"/>
        <v>398.12689207835581</v>
      </c>
      <c r="GW111" s="65"/>
      <c r="GX111" s="65"/>
      <c r="GY111" s="65">
        <f t="shared" si="270"/>
        <v>184.90588235294118</v>
      </c>
      <c r="GZ111" s="65">
        <v>5</v>
      </c>
      <c r="HA111" s="65">
        <f t="shared" si="310"/>
        <v>358.47794117647061</v>
      </c>
      <c r="HB111" s="65"/>
      <c r="HC111" s="64">
        <f t="shared" si="348"/>
        <v>1194.3885166840364</v>
      </c>
      <c r="HD111" s="66">
        <f t="shared" si="311"/>
        <v>866.92019607843133</v>
      </c>
      <c r="HE111" s="66"/>
      <c r="HF111" s="66">
        <f t="shared" si="271"/>
        <v>260.07605882352937</v>
      </c>
      <c r="HG111" s="67">
        <f t="shared" si="233"/>
        <v>1126.9962549019606</v>
      </c>
      <c r="HH111" s="67">
        <f t="shared" si="234"/>
        <v>2321.384771585997</v>
      </c>
      <c r="HI111" s="68">
        <f t="shared" si="349"/>
        <v>338.35522841400325</v>
      </c>
      <c r="HJ111" s="205">
        <v>9467.49</v>
      </c>
      <c r="HK111" s="205">
        <v>19779.169999999998</v>
      </c>
      <c r="HL111" s="205">
        <v>6096.06</v>
      </c>
      <c r="HM111" s="205">
        <v>40</v>
      </c>
      <c r="HN111" s="205">
        <v>0</v>
      </c>
      <c r="HO111" s="205">
        <v>0</v>
      </c>
      <c r="HP111" s="205">
        <v>0</v>
      </c>
      <c r="HQ111" s="205">
        <v>0</v>
      </c>
      <c r="HR111" s="205">
        <v>0</v>
      </c>
      <c r="HS111" s="205">
        <v>0</v>
      </c>
      <c r="HT111" s="205">
        <v>22620.58</v>
      </c>
      <c r="HU111" s="178">
        <f t="shared" si="368"/>
        <v>12762.139999999992</v>
      </c>
      <c r="HV111" s="206">
        <v>2037</v>
      </c>
      <c r="HW111" s="181" t="s">
        <v>276</v>
      </c>
      <c r="HX111" s="64">
        <f t="shared" si="369"/>
        <v>35382.719999999994</v>
      </c>
      <c r="HY111" s="205">
        <v>788.08</v>
      </c>
      <c r="HZ111" s="205">
        <v>1446.81</v>
      </c>
      <c r="IA111" s="205">
        <v>389.27</v>
      </c>
      <c r="IB111" s="205">
        <v>1.68</v>
      </c>
      <c r="IC111" s="205">
        <v>0</v>
      </c>
      <c r="ID111" s="205">
        <v>0</v>
      </c>
      <c r="IE111" s="205">
        <v>0</v>
      </c>
      <c r="IF111" s="205">
        <v>0</v>
      </c>
      <c r="IG111" s="205">
        <v>0</v>
      </c>
      <c r="IH111" s="205">
        <v>0</v>
      </c>
      <c r="II111" s="214">
        <v>2625.84</v>
      </c>
      <c r="IJ111" s="220"/>
      <c r="IK111" s="65"/>
      <c r="IL111" s="65">
        <f t="shared" si="272"/>
        <v>250.57849846582477</v>
      </c>
      <c r="IM111" s="65">
        <f t="shared" si="273"/>
        <v>386.79135192493447</v>
      </c>
      <c r="IN111" s="65"/>
      <c r="IO111" s="65"/>
      <c r="IP111" s="65">
        <f t="shared" si="274"/>
        <v>232.05714285714285</v>
      </c>
      <c r="IQ111" s="65">
        <v>5</v>
      </c>
      <c r="IR111" s="65">
        <f t="shared" si="312"/>
        <v>445.62857142857143</v>
      </c>
      <c r="IS111" s="65"/>
      <c r="IT111" s="64">
        <f t="shared" si="350"/>
        <v>1320.0555646764735</v>
      </c>
      <c r="IU111" s="66">
        <f t="shared" si="313"/>
        <v>538.79476190476191</v>
      </c>
      <c r="IV111" s="66"/>
      <c r="IW111" s="66">
        <f t="shared" si="275"/>
        <v>161.63842857142856</v>
      </c>
      <c r="IX111" s="67">
        <f t="shared" si="351"/>
        <v>700.43319047619048</v>
      </c>
      <c r="IY111" s="67">
        <f t="shared" si="235"/>
        <v>2020.488755152664</v>
      </c>
      <c r="IZ111" s="68">
        <f t="shared" si="352"/>
        <v>605.35124484733615</v>
      </c>
      <c r="JA111" s="209">
        <v>11735.77</v>
      </c>
      <c r="JB111" s="209">
        <v>23426.05</v>
      </c>
      <c r="JC111" s="209">
        <v>7262.21</v>
      </c>
      <c r="JD111" s="209">
        <v>0</v>
      </c>
      <c r="JE111" s="209">
        <v>0</v>
      </c>
      <c r="JF111" s="209">
        <v>0</v>
      </c>
      <c r="JG111" s="209">
        <v>0</v>
      </c>
      <c r="JH111" s="209">
        <v>0</v>
      </c>
      <c r="JI111" s="209">
        <v>0</v>
      </c>
      <c r="JJ111" s="209">
        <v>0</v>
      </c>
      <c r="JK111" s="209">
        <v>31426.05</v>
      </c>
      <c r="JL111" s="178">
        <f t="shared" si="370"/>
        <v>10997.98</v>
      </c>
      <c r="JM111" s="210">
        <v>2332</v>
      </c>
      <c r="JN111" s="181" t="s">
        <v>276</v>
      </c>
      <c r="JO111" s="64">
        <f t="shared" si="371"/>
        <v>42424.03</v>
      </c>
      <c r="JP111" s="209">
        <v>976.89</v>
      </c>
      <c r="JQ111" s="209">
        <v>1713.57</v>
      </c>
      <c r="JR111" s="209">
        <v>463.44</v>
      </c>
      <c r="JS111" s="209">
        <v>0</v>
      </c>
      <c r="JT111" s="209">
        <v>0</v>
      </c>
      <c r="JU111" s="209">
        <v>0</v>
      </c>
      <c r="JV111" s="209">
        <v>0</v>
      </c>
      <c r="JW111" s="209">
        <v>0</v>
      </c>
      <c r="JX111" s="209">
        <v>0</v>
      </c>
      <c r="JY111" s="209">
        <v>0</v>
      </c>
      <c r="JZ111" s="211">
        <v>3153.9</v>
      </c>
      <c r="KA111" s="220"/>
      <c r="KB111" s="65"/>
      <c r="KC111" s="65">
        <f t="shared" si="276"/>
        <v>633.88504062687241</v>
      </c>
      <c r="KD111" s="65">
        <f t="shared" si="277"/>
        <v>370.3192414669175</v>
      </c>
      <c r="KE111" s="65"/>
      <c r="KF111" s="65"/>
      <c r="KG111" s="65"/>
      <c r="KH111" s="65">
        <v>5</v>
      </c>
      <c r="KI111" s="65">
        <f t="shared" si="314"/>
        <v>543.39953271028037</v>
      </c>
      <c r="KJ111" s="65"/>
      <c r="KK111" s="64">
        <f t="shared" si="353"/>
        <v>1552.6038148040702</v>
      </c>
      <c r="KL111" s="66">
        <f t="shared" si="315"/>
        <v>497.32093457943921</v>
      </c>
      <c r="KM111" s="66"/>
      <c r="KN111" s="66">
        <f t="shared" si="278"/>
        <v>149.19628037383177</v>
      </c>
      <c r="KO111" s="67">
        <f t="shared" si="236"/>
        <v>646.51721495327092</v>
      </c>
      <c r="KP111" s="67">
        <f t="shared" si="237"/>
        <v>2199.1210297573411</v>
      </c>
      <c r="KQ111" s="68">
        <f t="shared" si="354"/>
        <v>954.77897024265894</v>
      </c>
      <c r="KR111" s="209">
        <v>10995.24</v>
      </c>
      <c r="KS111" s="209">
        <v>26169.64</v>
      </c>
      <c r="KT111" s="209">
        <v>7747.11</v>
      </c>
      <c r="KU111" s="209">
        <v>15</v>
      </c>
      <c r="KV111" s="209">
        <v>0</v>
      </c>
      <c r="KW111" s="209">
        <v>0</v>
      </c>
      <c r="KX111" s="209">
        <v>0</v>
      </c>
      <c r="KY111" s="209">
        <v>0</v>
      </c>
      <c r="KZ111" s="209">
        <v>0</v>
      </c>
      <c r="LA111" s="209">
        <v>0</v>
      </c>
      <c r="LB111" s="209">
        <v>32552.95</v>
      </c>
      <c r="LC111" s="178">
        <f t="shared" si="372"/>
        <v>12374.039999999997</v>
      </c>
      <c r="LD111" s="210">
        <v>2454</v>
      </c>
      <c r="LE111" s="181" t="s">
        <v>276</v>
      </c>
      <c r="LF111" s="64">
        <f t="shared" si="373"/>
        <v>44926.99</v>
      </c>
      <c r="LG111" s="209">
        <v>915.24</v>
      </c>
      <c r="LH111" s="209">
        <v>1914.26</v>
      </c>
      <c r="LI111" s="209">
        <v>494.36</v>
      </c>
      <c r="LJ111" s="209">
        <v>0.63</v>
      </c>
      <c r="LK111" s="209">
        <v>0</v>
      </c>
      <c r="LL111" s="209">
        <v>0</v>
      </c>
      <c r="LM111" s="209">
        <v>0</v>
      </c>
      <c r="LN111" s="209">
        <v>0</v>
      </c>
      <c r="LO111" s="209">
        <v>0</v>
      </c>
      <c r="LP111" s="209">
        <v>0</v>
      </c>
      <c r="LQ111" s="211">
        <f t="shared" si="279"/>
        <v>3324.4900000000002</v>
      </c>
      <c r="LR111" s="65"/>
      <c r="LS111" s="245"/>
      <c r="LT111" s="65">
        <f t="shared" si="280"/>
        <v>331.88148858660787</v>
      </c>
      <c r="LU111" s="65">
        <f t="shared" si="281"/>
        <v>368.40166905958921</v>
      </c>
      <c r="LV111" s="65"/>
      <c r="LW111" s="65"/>
      <c r="LX111" s="65"/>
      <c r="LY111" s="65">
        <v>5</v>
      </c>
      <c r="LZ111" s="65">
        <f t="shared" si="316"/>
        <v>508.03738317757012</v>
      </c>
      <c r="MA111" s="65"/>
      <c r="MB111" s="64">
        <f t="shared" si="238"/>
        <v>1213.3205408237673</v>
      </c>
      <c r="MC111" s="66">
        <f t="shared" si="317"/>
        <v>593.54906542056074</v>
      </c>
      <c r="MD111" s="66"/>
      <c r="ME111" s="66">
        <f t="shared" si="282"/>
        <v>178.06471962616823</v>
      </c>
      <c r="MF111" s="67">
        <f t="shared" si="239"/>
        <v>771.61378504672894</v>
      </c>
      <c r="MG111" s="67">
        <f t="shared" si="240"/>
        <v>1984.9343258704962</v>
      </c>
      <c r="MH111" s="68">
        <f t="shared" si="241"/>
        <v>1339.555674129504</v>
      </c>
      <c r="MI111" s="209">
        <v>4802.08</v>
      </c>
      <c r="MJ111" s="209">
        <v>18216.78</v>
      </c>
      <c r="MK111" s="209">
        <v>6768.65</v>
      </c>
      <c r="ML111" s="209">
        <v>100</v>
      </c>
      <c r="MM111" s="209">
        <v>0</v>
      </c>
      <c r="MN111" s="209">
        <v>0</v>
      </c>
      <c r="MO111" s="209">
        <v>0</v>
      </c>
      <c r="MP111" s="209">
        <v>0</v>
      </c>
      <c r="MQ111" s="209">
        <v>0</v>
      </c>
      <c r="MR111" s="209">
        <v>0</v>
      </c>
      <c r="MS111" s="209">
        <v>21754.36</v>
      </c>
      <c r="MT111" s="178">
        <f t="shared" si="360"/>
        <v>8133.1500000000015</v>
      </c>
      <c r="MU111" s="210">
        <v>1856</v>
      </c>
      <c r="MV111" s="181" t="s">
        <v>276</v>
      </c>
      <c r="MW111" s="64">
        <f t="shared" si="374"/>
        <v>29887.510000000002</v>
      </c>
      <c r="MX111" s="209">
        <v>399.73</v>
      </c>
      <c r="MY111" s="209">
        <v>1332.52</v>
      </c>
      <c r="MZ111" s="209">
        <v>432.17</v>
      </c>
      <c r="NA111" s="209">
        <v>4.21</v>
      </c>
      <c r="NB111" s="209">
        <v>0</v>
      </c>
      <c r="NC111" s="209">
        <v>0</v>
      </c>
      <c r="ND111" s="209">
        <v>0</v>
      </c>
      <c r="NE111" s="209">
        <v>0</v>
      </c>
      <c r="NF111" s="209">
        <v>0</v>
      </c>
      <c r="NG111" s="209">
        <v>0</v>
      </c>
      <c r="NH111" s="211">
        <f t="shared" si="283"/>
        <v>2168.63</v>
      </c>
      <c r="NI111" s="227"/>
      <c r="NJ111" s="238"/>
      <c r="NK111" s="65">
        <f t="shared" si="284"/>
        <v>0</v>
      </c>
      <c r="NL111" s="65">
        <f t="shared" si="285"/>
        <v>196.44043627641065</v>
      </c>
      <c r="NM111" s="65"/>
      <c r="NN111" s="65"/>
      <c r="NO111" s="65"/>
      <c r="NP111" s="65">
        <v>5</v>
      </c>
      <c r="NQ111" s="65">
        <f t="shared" si="318"/>
        <v>469.67889908256882</v>
      </c>
      <c r="NR111" s="65"/>
      <c r="NS111" s="64">
        <f t="shared" si="355"/>
        <v>671.11933535897947</v>
      </c>
      <c r="NT111" s="66">
        <f t="shared" si="286"/>
        <v>723.04816513761466</v>
      </c>
      <c r="NU111" s="66"/>
      <c r="NV111" s="66">
        <f t="shared" si="287"/>
        <v>216.9144495412844</v>
      </c>
      <c r="NW111" s="67">
        <f t="shared" si="242"/>
        <v>939.96261467889906</v>
      </c>
      <c r="NX111" s="67">
        <f t="shared" si="243"/>
        <v>1611.0819500378784</v>
      </c>
      <c r="NY111" s="68">
        <f t="shared" si="356"/>
        <v>557.54804996212169</v>
      </c>
      <c r="NZ111" s="209">
        <v>5207.66</v>
      </c>
      <c r="OA111" s="209">
        <v>16748.89</v>
      </c>
      <c r="OB111" s="209">
        <v>7074.31</v>
      </c>
      <c r="OC111" s="209">
        <v>25</v>
      </c>
      <c r="OD111" s="209">
        <v>0</v>
      </c>
      <c r="OE111" s="209">
        <v>0</v>
      </c>
      <c r="OF111" s="209">
        <v>0</v>
      </c>
      <c r="OG111" s="209">
        <v>0</v>
      </c>
      <c r="OH111" s="209">
        <v>0</v>
      </c>
      <c r="OI111" s="209">
        <v>0</v>
      </c>
      <c r="OJ111" s="209">
        <v>20239.45</v>
      </c>
      <c r="OK111" s="178">
        <f t="shared" si="288"/>
        <v>8816.41</v>
      </c>
      <c r="OL111" s="210">
        <v>1755</v>
      </c>
      <c r="OM111" s="181" t="s">
        <v>276</v>
      </c>
      <c r="ON111" s="64">
        <f t="shared" si="375"/>
        <v>29055.86</v>
      </c>
      <c r="OO111" s="209">
        <v>433.49</v>
      </c>
      <c r="OP111" s="209">
        <v>1225.1500000000001</v>
      </c>
      <c r="OQ111" s="209">
        <v>451.96</v>
      </c>
      <c r="OR111" s="209">
        <v>1.05</v>
      </c>
      <c r="OS111" s="209">
        <v>0</v>
      </c>
      <c r="OT111" s="209">
        <v>0</v>
      </c>
      <c r="OU111" s="209">
        <v>0</v>
      </c>
      <c r="OV111" s="209">
        <v>0</v>
      </c>
      <c r="OW111" s="209">
        <v>0</v>
      </c>
      <c r="OX111" s="209">
        <v>0</v>
      </c>
      <c r="OY111" s="211">
        <v>2111.65</v>
      </c>
      <c r="OZ111" s="227"/>
      <c r="PA111" s="238"/>
      <c r="PB111" s="65">
        <f t="shared" si="289"/>
        <v>437.64290601753368</v>
      </c>
      <c r="PC111" s="65">
        <f t="shared" si="290"/>
        <v>258.50598921737839</v>
      </c>
      <c r="PD111" s="65"/>
      <c r="PE111" s="65"/>
      <c r="PF111" s="65">
        <f t="shared" si="291"/>
        <v>32.880000000000003</v>
      </c>
      <c r="PG111" s="65">
        <v>5</v>
      </c>
      <c r="PH111" s="65">
        <f t="shared" si="319"/>
        <v>495.2049090909091</v>
      </c>
      <c r="PI111" s="65"/>
      <c r="PJ111" s="64">
        <f t="shared" si="244"/>
        <v>1229.2338043258212</v>
      </c>
      <c r="PK111" s="66">
        <f t="shared" si="320"/>
        <v>643.25572727272731</v>
      </c>
      <c r="PL111" s="66"/>
      <c r="PM111" s="66">
        <f t="shared" si="292"/>
        <v>192.9767181818182</v>
      </c>
      <c r="PN111" s="67">
        <f t="shared" si="245"/>
        <v>836.23244545454554</v>
      </c>
      <c r="PO111" s="67">
        <f t="shared" si="246"/>
        <v>2065.4662497803665</v>
      </c>
      <c r="PP111" s="68">
        <f t="shared" si="247"/>
        <v>46.183750219633566</v>
      </c>
      <c r="PQ111" s="209">
        <v>3507.23</v>
      </c>
      <c r="PR111" s="209">
        <v>15905.96</v>
      </c>
      <c r="PS111" s="209">
        <v>7259.86</v>
      </c>
      <c r="PT111" s="209">
        <v>50</v>
      </c>
      <c r="PU111" s="209">
        <v>0</v>
      </c>
      <c r="PV111" s="209">
        <v>0</v>
      </c>
      <c r="PW111" s="209">
        <v>0</v>
      </c>
      <c r="PX111" s="209">
        <v>0</v>
      </c>
      <c r="PY111" s="209">
        <v>0</v>
      </c>
      <c r="PZ111" s="209">
        <v>0</v>
      </c>
      <c r="QA111" s="209">
        <v>19152.38</v>
      </c>
      <c r="QB111" s="178">
        <f t="shared" si="376"/>
        <v>7570.6699999999983</v>
      </c>
      <c r="QC111" s="210">
        <v>1544</v>
      </c>
      <c r="QD111" s="181" t="s">
        <v>276</v>
      </c>
      <c r="QE111" s="64">
        <f t="shared" si="377"/>
        <v>26723.05</v>
      </c>
      <c r="QF111" s="209">
        <v>291.94</v>
      </c>
      <c r="QG111" s="209">
        <v>1163.49</v>
      </c>
      <c r="QH111" s="209">
        <v>463.82</v>
      </c>
      <c r="QI111" s="209">
        <v>2.1</v>
      </c>
      <c r="QJ111" s="209">
        <v>0</v>
      </c>
      <c r="QK111" s="209">
        <v>0</v>
      </c>
      <c r="QL111" s="209">
        <v>0</v>
      </c>
      <c r="QM111" s="209">
        <v>0</v>
      </c>
      <c r="QN111" s="209">
        <v>0</v>
      </c>
      <c r="QO111" s="209">
        <v>0</v>
      </c>
      <c r="QP111" s="211">
        <f t="shared" si="293"/>
        <v>1921.35</v>
      </c>
      <c r="QQ111" s="65"/>
      <c r="QR111" s="238"/>
      <c r="QS111" s="65">
        <f t="shared" si="294"/>
        <v>225.13634026725916</v>
      </c>
      <c r="QT111" s="65">
        <f t="shared" si="295"/>
        <v>138.14538378701812</v>
      </c>
      <c r="QU111" s="65"/>
      <c r="QV111" s="65"/>
      <c r="QW111" s="65">
        <f t="shared" si="296"/>
        <v>18.861818181818183</v>
      </c>
      <c r="QX111" s="65">
        <v>5</v>
      </c>
      <c r="QY111" s="65">
        <f t="shared" si="321"/>
        <v>428.14772727272725</v>
      </c>
      <c r="QZ111" s="65"/>
      <c r="RA111" s="64">
        <f t="shared" si="357"/>
        <v>815.29126950882278</v>
      </c>
      <c r="RB111" s="66">
        <f t="shared" si="297"/>
        <v>619.2640909090909</v>
      </c>
      <c r="RC111" s="66"/>
      <c r="RD111" s="66">
        <f t="shared" si="298"/>
        <v>185.77922727272727</v>
      </c>
      <c r="RE111" s="67">
        <f t="shared" si="248"/>
        <v>805.04331818181822</v>
      </c>
      <c r="RF111" s="67">
        <f t="shared" si="249"/>
        <v>1620.334587690641</v>
      </c>
      <c r="RG111" s="68">
        <f t="shared" si="250"/>
        <v>301.01541230935891</v>
      </c>
      <c r="RH111" s="205">
        <v>5753.32</v>
      </c>
      <c r="RI111" s="205">
        <v>16424.75</v>
      </c>
      <c r="RJ111" s="205">
        <v>5266.65</v>
      </c>
      <c r="RK111" s="205">
        <v>10</v>
      </c>
      <c r="RL111" s="205">
        <v>0</v>
      </c>
      <c r="RM111" s="205">
        <v>0</v>
      </c>
      <c r="RN111" s="205">
        <v>0</v>
      </c>
      <c r="RO111" s="205">
        <v>0</v>
      </c>
      <c r="RP111" s="205">
        <v>0</v>
      </c>
      <c r="RQ111" s="205">
        <v>0</v>
      </c>
      <c r="RR111" s="205">
        <v>19252.8</v>
      </c>
      <c r="RS111" s="178">
        <f t="shared" si="378"/>
        <v>8201.9200000000019</v>
      </c>
      <c r="RT111" s="206">
        <v>1569</v>
      </c>
      <c r="RU111" s="181" t="s">
        <v>276</v>
      </c>
      <c r="RV111" s="64">
        <f t="shared" si="379"/>
        <v>27454.720000000001</v>
      </c>
      <c r="RW111" s="209">
        <v>478.9</v>
      </c>
      <c r="RX111" s="209">
        <v>1201.44</v>
      </c>
      <c r="RY111" s="209">
        <v>336.48</v>
      </c>
      <c r="RZ111" s="209">
        <v>0.42</v>
      </c>
      <c r="SA111" s="209">
        <v>0</v>
      </c>
      <c r="SB111" s="209">
        <v>0</v>
      </c>
      <c r="SC111" s="209">
        <v>0</v>
      </c>
      <c r="SD111" s="209">
        <v>0</v>
      </c>
      <c r="SE111" s="209">
        <v>0</v>
      </c>
      <c r="SF111" s="209">
        <v>0</v>
      </c>
      <c r="SG111" s="211">
        <v>2017.24</v>
      </c>
      <c r="SH111" s="65"/>
      <c r="SI111" s="238"/>
      <c r="SJ111" s="65">
        <f t="shared" si="299"/>
        <v>189.19545674082417</v>
      </c>
      <c r="SK111" s="65">
        <f t="shared" si="300"/>
        <v>176.79460100947523</v>
      </c>
      <c r="SL111" s="65"/>
      <c r="SM111" s="65"/>
      <c r="SN111" s="65">
        <f t="shared" si="301"/>
        <v>495.92920353982299</v>
      </c>
      <c r="SO111" s="65">
        <v>5</v>
      </c>
      <c r="SP111" s="65">
        <f t="shared" si="322"/>
        <v>428.52876106194691</v>
      </c>
      <c r="SQ111" s="65"/>
      <c r="SR111" s="64">
        <f t="shared" si="326"/>
        <v>1295.4480223520693</v>
      </c>
      <c r="SS111" s="66">
        <f t="shared" si="323"/>
        <v>596.28469026548669</v>
      </c>
      <c r="ST111" s="66"/>
      <c r="SU111" s="66">
        <f t="shared" si="302"/>
        <v>178.885407079646</v>
      </c>
      <c r="SV111" s="67">
        <f t="shared" si="327"/>
        <v>775.17009734513272</v>
      </c>
      <c r="SW111" s="67">
        <f t="shared" si="251"/>
        <v>2070.618119697202</v>
      </c>
      <c r="SX111" s="68">
        <f t="shared" si="252"/>
        <v>-53.37811969720201</v>
      </c>
      <c r="SY111" s="64">
        <f t="shared" si="303"/>
        <v>387534.18999999994</v>
      </c>
      <c r="SZ111" s="211">
        <f t="shared" si="304"/>
        <v>28557.760000000002</v>
      </c>
      <c r="TA111" s="67">
        <f t="shared" si="305"/>
        <v>22892.179085120802</v>
      </c>
      <c r="TB111" s="68">
        <f t="shared" si="306"/>
        <v>5665.5809148791996</v>
      </c>
      <c r="TC111" s="264"/>
      <c r="TD111" s="265"/>
      <c r="TE111" s="265"/>
    </row>
    <row r="112" spans="1:526">
      <c r="A112" s="173" t="s">
        <v>57</v>
      </c>
      <c r="B112" s="175" t="s">
        <v>261</v>
      </c>
      <c r="C112" s="181" t="s">
        <v>276</v>
      </c>
      <c r="D112" s="176">
        <v>6609.29</v>
      </c>
      <c r="E112" s="176">
        <v>4593.5</v>
      </c>
      <c r="F112" s="176">
        <v>6175.85</v>
      </c>
      <c r="G112" s="176">
        <v>5</v>
      </c>
      <c r="H112" s="176">
        <v>0</v>
      </c>
      <c r="I112" s="176">
        <v>0</v>
      </c>
      <c r="J112" s="176">
        <v>0</v>
      </c>
      <c r="K112" s="176">
        <v>0</v>
      </c>
      <c r="L112" s="176">
        <v>0</v>
      </c>
      <c r="M112" s="176">
        <v>0</v>
      </c>
      <c r="N112" s="180">
        <v>14500.38</v>
      </c>
      <c r="O112" s="178">
        <f t="shared" si="332"/>
        <v>2883.26</v>
      </c>
      <c r="P112" s="181">
        <v>828</v>
      </c>
      <c r="Q112" s="64">
        <f t="shared" si="328"/>
        <v>17383.64</v>
      </c>
      <c r="R112" s="178">
        <v>550.16</v>
      </c>
      <c r="S112" s="178">
        <v>336.01</v>
      </c>
      <c r="T112" s="178">
        <v>394.56</v>
      </c>
      <c r="U112" s="178">
        <v>0.21</v>
      </c>
      <c r="V112" s="178">
        <v>0</v>
      </c>
      <c r="W112" s="178">
        <v>0</v>
      </c>
      <c r="X112" s="178">
        <v>0</v>
      </c>
      <c r="Y112" s="178">
        <v>0</v>
      </c>
      <c r="Z112" s="178">
        <v>0</v>
      </c>
      <c r="AA112" s="178">
        <v>0</v>
      </c>
      <c r="AB112" s="64">
        <f t="shared" si="329"/>
        <v>1280.94</v>
      </c>
      <c r="AC112" s="224">
        <f t="shared" ref="AC112:AC113" si="380">4898.01/10</f>
        <v>489.80100000000004</v>
      </c>
      <c r="AD112" s="65"/>
      <c r="AE112" s="65">
        <f t="shared" si="253"/>
        <v>157.65970172296787</v>
      </c>
      <c r="AF112" s="65">
        <f t="shared" si="361"/>
        <v>77.311200543898963</v>
      </c>
      <c r="AG112" s="65"/>
      <c r="AH112" s="65"/>
      <c r="AI112" s="65"/>
      <c r="AJ112" s="65">
        <v>5</v>
      </c>
      <c r="AK112" s="65">
        <f t="shared" si="342"/>
        <v>411.38684210526316</v>
      </c>
      <c r="AL112" s="65"/>
      <c r="AM112" s="64">
        <f t="shared" si="222"/>
        <v>1141.1587443721301</v>
      </c>
      <c r="AN112" s="66">
        <f t="shared" si="343"/>
        <v>645.10084210526315</v>
      </c>
      <c r="AO112" s="66"/>
      <c r="AP112" s="66">
        <f t="shared" si="254"/>
        <v>193.53025263157895</v>
      </c>
      <c r="AQ112" s="67">
        <f t="shared" si="223"/>
        <v>838.6310947368421</v>
      </c>
      <c r="AR112" s="67">
        <f t="shared" si="224"/>
        <v>1979.789839108972</v>
      </c>
      <c r="AS112" s="68">
        <f t="shared" si="225"/>
        <v>-698.84983910897199</v>
      </c>
      <c r="AT112" s="205">
        <v>6766.22</v>
      </c>
      <c r="AU112" s="205">
        <v>5149.99</v>
      </c>
      <c r="AV112" s="205">
        <v>7822.98</v>
      </c>
      <c r="AW112" s="205">
        <v>15</v>
      </c>
      <c r="AX112" s="207">
        <v>0</v>
      </c>
      <c r="AY112" s="207">
        <v>0</v>
      </c>
      <c r="AZ112" s="207">
        <v>0</v>
      </c>
      <c r="BA112" s="207">
        <v>0</v>
      </c>
      <c r="BB112" s="207">
        <v>0</v>
      </c>
      <c r="BC112" s="207">
        <v>0</v>
      </c>
      <c r="BD112" s="209">
        <v>14119.01</v>
      </c>
      <c r="BE112" s="178">
        <f t="shared" si="333"/>
        <v>5635.1799999999985</v>
      </c>
      <c r="BF112" s="208">
        <v>951</v>
      </c>
      <c r="BG112" s="181" t="s">
        <v>276</v>
      </c>
      <c r="BH112" s="64">
        <f t="shared" si="330"/>
        <v>19754.189999999999</v>
      </c>
      <c r="BI112" s="205">
        <v>563.21</v>
      </c>
      <c r="BJ112" s="205">
        <v>376.71</v>
      </c>
      <c r="BK112" s="205">
        <v>499.59</v>
      </c>
      <c r="BL112" s="205">
        <v>0.63</v>
      </c>
      <c r="BM112" s="205">
        <v>0</v>
      </c>
      <c r="BN112" s="205">
        <v>0</v>
      </c>
      <c r="BO112" s="205">
        <v>0</v>
      </c>
      <c r="BP112" s="205">
        <v>0</v>
      </c>
      <c r="BQ112" s="205">
        <v>0</v>
      </c>
      <c r="BR112" s="205">
        <v>0</v>
      </c>
      <c r="BS112" s="64">
        <f t="shared" si="331"/>
        <v>1440.14</v>
      </c>
      <c r="BT112" s="224">
        <f t="shared" ref="BT112:BT113" si="381">4898.01/10</f>
        <v>489.80100000000004</v>
      </c>
      <c r="BU112" s="65"/>
      <c r="BV112" s="65">
        <f t="shared" si="255"/>
        <v>154.85328102388505</v>
      </c>
      <c r="BW112" s="65">
        <f t="shared" si="256"/>
        <v>127.44501658855445</v>
      </c>
      <c r="BX112" s="65"/>
      <c r="BY112" s="65"/>
      <c r="BZ112" s="65"/>
      <c r="CA112" s="65">
        <v>5</v>
      </c>
      <c r="CB112" s="65">
        <f t="shared" si="344"/>
        <v>391.015625</v>
      </c>
      <c r="CC112" s="65"/>
      <c r="CD112" s="64">
        <f t="shared" si="226"/>
        <v>1168.1149226124396</v>
      </c>
      <c r="CE112" s="66">
        <f t="shared" si="257"/>
        <v>665.21208333333334</v>
      </c>
      <c r="CF112" s="66"/>
      <c r="CG112" s="66">
        <f t="shared" si="258"/>
        <v>199.563625</v>
      </c>
      <c r="CH112" s="67">
        <f t="shared" si="324"/>
        <v>864.77570833333334</v>
      </c>
      <c r="CI112" s="67">
        <f t="shared" si="227"/>
        <v>2032.890630945773</v>
      </c>
      <c r="CJ112" s="68">
        <f t="shared" si="228"/>
        <v>-592.75063094577285</v>
      </c>
      <c r="CK112" s="209">
        <v>12721.47</v>
      </c>
      <c r="CL112" s="209">
        <v>7711.88</v>
      </c>
      <c r="CM112" s="209">
        <v>21329.05</v>
      </c>
      <c r="CN112" s="209">
        <v>10</v>
      </c>
      <c r="CO112" s="209">
        <v>0</v>
      </c>
      <c r="CP112" s="209">
        <v>0</v>
      </c>
      <c r="CQ112" s="209">
        <v>0</v>
      </c>
      <c r="CR112" s="209">
        <v>0</v>
      </c>
      <c r="CS112" s="209">
        <v>0</v>
      </c>
      <c r="CT112" s="207">
        <v>0</v>
      </c>
      <c r="CU112" s="209">
        <v>32213.59</v>
      </c>
      <c r="CV112" s="178">
        <f t="shared" si="362"/>
        <v>9558.809999999994</v>
      </c>
      <c r="CW112" s="210">
        <v>2278</v>
      </c>
      <c r="CX112" s="181" t="s">
        <v>276</v>
      </c>
      <c r="CY112" s="64">
        <f t="shared" si="363"/>
        <v>41772.399999999994</v>
      </c>
      <c r="CZ112" s="209">
        <v>1058.92</v>
      </c>
      <c r="DA112" s="209">
        <v>564.11</v>
      </c>
      <c r="DB112" s="209">
        <v>1362.52</v>
      </c>
      <c r="DC112" s="209">
        <v>0.42</v>
      </c>
      <c r="DD112" s="209">
        <v>0</v>
      </c>
      <c r="DE112" s="209">
        <v>0</v>
      </c>
      <c r="DF112" s="209">
        <v>0</v>
      </c>
      <c r="DG112" s="209">
        <v>0</v>
      </c>
      <c r="DH112" s="209">
        <v>0</v>
      </c>
      <c r="DI112" s="209">
        <v>0</v>
      </c>
      <c r="DJ112" s="211">
        <f t="shared" si="358"/>
        <v>2985.9700000000003</v>
      </c>
      <c r="DK112" s="65">
        <f t="shared" ref="DK112:DK113" si="382">4898.01/10</f>
        <v>489.80100000000004</v>
      </c>
      <c r="DL112" s="65"/>
      <c r="DM112" s="65">
        <f t="shared" si="259"/>
        <v>350.2067442802707</v>
      </c>
      <c r="DN112" s="65">
        <f t="shared" si="260"/>
        <v>271.91330593903797</v>
      </c>
      <c r="DO112" s="65"/>
      <c r="DP112" s="65"/>
      <c r="DQ112" s="65"/>
      <c r="DR112" s="65">
        <v>5</v>
      </c>
      <c r="DS112" s="65">
        <f t="shared" si="359"/>
        <v>428.469696969697</v>
      </c>
      <c r="DT112" s="65"/>
      <c r="DU112" s="64">
        <f t="shared" si="229"/>
        <v>1545.3907471890057</v>
      </c>
      <c r="DV112" s="66">
        <f t="shared" si="307"/>
        <v>596.35070707070713</v>
      </c>
      <c r="DW112" s="66"/>
      <c r="DX112" s="66">
        <f t="shared" si="261"/>
        <v>178.90521212121214</v>
      </c>
      <c r="DY112" s="67">
        <f t="shared" si="230"/>
        <v>775.25591919191925</v>
      </c>
      <c r="DZ112" s="67">
        <f t="shared" si="231"/>
        <v>2320.6466663809251</v>
      </c>
      <c r="EA112" s="68">
        <f t="shared" si="345"/>
        <v>665.32333361907513</v>
      </c>
      <c r="EB112" s="209">
        <v>11342.52</v>
      </c>
      <c r="EC112" s="209">
        <v>6876.54</v>
      </c>
      <c r="ED112" s="209">
        <v>19258.18</v>
      </c>
      <c r="EE112" s="209">
        <v>0</v>
      </c>
      <c r="EF112" s="209">
        <v>0</v>
      </c>
      <c r="EG112" s="209">
        <v>0</v>
      </c>
      <c r="EH112" s="209">
        <v>0</v>
      </c>
      <c r="EI112" s="209">
        <v>0</v>
      </c>
      <c r="EJ112" s="209">
        <v>0</v>
      </c>
      <c r="EK112" s="209">
        <v>0</v>
      </c>
      <c r="EL112" s="209">
        <v>26924.46</v>
      </c>
      <c r="EM112" s="178">
        <f t="shared" si="364"/>
        <v>10552.780000000006</v>
      </c>
      <c r="EN112" s="210">
        <v>1949</v>
      </c>
      <c r="EO112" s="181" t="s">
        <v>276</v>
      </c>
      <c r="EP112" s="212">
        <f t="shared" si="262"/>
        <v>37477.240000000005</v>
      </c>
      <c r="EQ112" s="209">
        <v>944.15</v>
      </c>
      <c r="ER112" s="209">
        <v>503.01</v>
      </c>
      <c r="ES112" s="209">
        <v>1229.96</v>
      </c>
      <c r="ET112" s="209">
        <v>0</v>
      </c>
      <c r="EU112" s="209">
        <v>0</v>
      </c>
      <c r="EV112" s="209">
        <v>0</v>
      </c>
      <c r="EW112" s="209">
        <v>0</v>
      </c>
      <c r="EX112" s="209">
        <v>0</v>
      </c>
      <c r="EY112" s="209">
        <v>0</v>
      </c>
      <c r="EZ112" s="209">
        <v>0</v>
      </c>
      <c r="FA112" s="64">
        <f t="shared" si="365"/>
        <v>2677.12</v>
      </c>
      <c r="FB112" s="224">
        <f t="shared" ref="FB112:FB113" si="383">4898.01/10</f>
        <v>489.80100000000004</v>
      </c>
      <c r="FC112" s="65"/>
      <c r="FD112" s="65">
        <f t="shared" si="263"/>
        <v>300.5321923423914</v>
      </c>
      <c r="FE112" s="65">
        <f t="shared" si="264"/>
        <v>274.12157355183001</v>
      </c>
      <c r="FF112" s="65"/>
      <c r="FG112" s="65"/>
      <c r="FH112" s="65">
        <f t="shared" si="265"/>
        <v>140.93333333333334</v>
      </c>
      <c r="FI112" s="65">
        <v>5</v>
      </c>
      <c r="FJ112" s="65">
        <f t="shared" si="308"/>
        <v>424.68019607843132</v>
      </c>
      <c r="FK112" s="65"/>
      <c r="FL112" s="64">
        <f t="shared" si="232"/>
        <v>1635.0682953059863</v>
      </c>
      <c r="FM112" s="66">
        <f t="shared" si="309"/>
        <v>664.41901960784321</v>
      </c>
      <c r="FN112" s="66"/>
      <c r="FO112" s="66">
        <f t="shared" si="266"/>
        <v>199.32570588235296</v>
      </c>
      <c r="FP112" s="67">
        <f t="shared" si="325"/>
        <v>863.74472549019617</v>
      </c>
      <c r="FQ112" s="67">
        <f t="shared" si="346"/>
        <v>2498.8130207961826</v>
      </c>
      <c r="FR112" s="68">
        <f t="shared" si="347"/>
        <v>178.30697920381726</v>
      </c>
      <c r="FS112" s="209">
        <v>10268.56</v>
      </c>
      <c r="FT112" s="209">
        <v>8019.82</v>
      </c>
      <c r="FU112" s="209">
        <v>18000.650000000001</v>
      </c>
      <c r="FV112" s="209">
        <v>0</v>
      </c>
      <c r="FW112" s="209">
        <v>0</v>
      </c>
      <c r="FX112" s="209">
        <v>0</v>
      </c>
      <c r="FY112" s="209">
        <v>0</v>
      </c>
      <c r="FZ112" s="209">
        <v>0</v>
      </c>
      <c r="GA112" s="209">
        <v>0</v>
      </c>
      <c r="GB112" s="209">
        <v>0</v>
      </c>
      <c r="GC112" s="209">
        <v>26225.25</v>
      </c>
      <c r="GD112" s="178">
        <f t="shared" si="366"/>
        <v>10063.779999999999</v>
      </c>
      <c r="GE112" s="210">
        <v>1917</v>
      </c>
      <c r="GF112" s="181" t="s">
        <v>276</v>
      </c>
      <c r="GG112" s="64">
        <f t="shared" si="367"/>
        <v>36289.03</v>
      </c>
      <c r="GH112" s="209">
        <v>854.76</v>
      </c>
      <c r="GI112" s="209">
        <v>586.63</v>
      </c>
      <c r="GJ112" s="209">
        <v>1149.8800000000001</v>
      </c>
      <c r="GK112" s="209">
        <v>0</v>
      </c>
      <c r="GL112" s="209">
        <v>0</v>
      </c>
      <c r="GM112" s="209">
        <v>0</v>
      </c>
      <c r="GN112" s="209">
        <v>0</v>
      </c>
      <c r="GO112" s="209">
        <v>0</v>
      </c>
      <c r="GP112" s="209">
        <v>0</v>
      </c>
      <c r="GQ112" s="209">
        <v>0</v>
      </c>
      <c r="GR112" s="211">
        <f t="shared" si="267"/>
        <v>2591.27</v>
      </c>
      <c r="GS112" s="224">
        <f t="shared" ref="GS112:GS113" si="384">4898.01/10</f>
        <v>489.80100000000004</v>
      </c>
      <c r="GT112" s="65"/>
      <c r="GU112" s="65">
        <f t="shared" si="268"/>
        <v>290.60841001305886</v>
      </c>
      <c r="GV112" s="65">
        <f t="shared" si="269"/>
        <v>296.60079164090405</v>
      </c>
      <c r="GW112" s="65"/>
      <c r="GX112" s="65"/>
      <c r="GY112" s="65">
        <f t="shared" si="270"/>
        <v>184.90588235294118</v>
      </c>
      <c r="GZ112" s="65">
        <v>5</v>
      </c>
      <c r="HA112" s="65">
        <f t="shared" si="310"/>
        <v>358.47794117647061</v>
      </c>
      <c r="HB112" s="65"/>
      <c r="HC112" s="64">
        <f t="shared" si="348"/>
        <v>1625.3940251833751</v>
      </c>
      <c r="HD112" s="66">
        <f t="shared" si="311"/>
        <v>866.92019607843133</v>
      </c>
      <c r="HE112" s="66"/>
      <c r="HF112" s="66">
        <f t="shared" si="271"/>
        <v>260.07605882352937</v>
      </c>
      <c r="HG112" s="67">
        <f t="shared" si="233"/>
        <v>1126.9962549019606</v>
      </c>
      <c r="HH112" s="67">
        <f t="shared" si="234"/>
        <v>2752.3902800853357</v>
      </c>
      <c r="HI112" s="68">
        <f t="shared" si="349"/>
        <v>-161.12028008533571</v>
      </c>
      <c r="HJ112" s="205">
        <v>17883.61</v>
      </c>
      <c r="HK112" s="205">
        <v>9520.89</v>
      </c>
      <c r="HL112" s="205">
        <v>24552.66</v>
      </c>
      <c r="HM112" s="205">
        <v>70</v>
      </c>
      <c r="HN112" s="205">
        <v>0</v>
      </c>
      <c r="HO112" s="205">
        <v>0</v>
      </c>
      <c r="HP112" s="205">
        <v>0</v>
      </c>
      <c r="HQ112" s="205">
        <v>0</v>
      </c>
      <c r="HR112" s="205">
        <v>0</v>
      </c>
      <c r="HS112" s="205">
        <v>62.4</v>
      </c>
      <c r="HT112" s="205">
        <v>38389.839999999997</v>
      </c>
      <c r="HU112" s="178">
        <f t="shared" si="368"/>
        <v>13699.720000000008</v>
      </c>
      <c r="HV112" s="206">
        <v>2652</v>
      </c>
      <c r="HW112" s="181" t="s">
        <v>276</v>
      </c>
      <c r="HX112" s="64">
        <f t="shared" si="369"/>
        <v>52089.560000000005</v>
      </c>
      <c r="HY112" s="205">
        <v>1488.64</v>
      </c>
      <c r="HZ112" s="205">
        <v>696.43</v>
      </c>
      <c r="IA112" s="205">
        <v>1568.48</v>
      </c>
      <c r="IB112" s="205">
        <v>2.94</v>
      </c>
      <c r="IC112" s="205">
        <v>0</v>
      </c>
      <c r="ID112" s="205">
        <v>0</v>
      </c>
      <c r="IE112" s="205">
        <v>0</v>
      </c>
      <c r="IF112" s="205">
        <v>0</v>
      </c>
      <c r="IG112" s="205">
        <v>0</v>
      </c>
      <c r="IH112" s="205">
        <v>3.47</v>
      </c>
      <c r="II112" s="214">
        <v>3756.49</v>
      </c>
      <c r="IJ112" s="224">
        <f t="shared" ref="IJ112:IJ113" si="385">4898.01/10</f>
        <v>489.80100000000004</v>
      </c>
      <c r="IK112" s="65"/>
      <c r="IL112" s="65">
        <f t="shared" si="272"/>
        <v>425.26179538912157</v>
      </c>
      <c r="IM112" s="65">
        <f t="shared" si="273"/>
        <v>415.20726302901159</v>
      </c>
      <c r="IN112" s="65"/>
      <c r="IO112" s="65"/>
      <c r="IP112" s="65">
        <f t="shared" si="274"/>
        <v>232.05714285714285</v>
      </c>
      <c r="IQ112" s="65">
        <v>5</v>
      </c>
      <c r="IR112" s="65">
        <f t="shared" si="312"/>
        <v>445.62857142857143</v>
      </c>
      <c r="IS112" s="65"/>
      <c r="IT112" s="64">
        <f t="shared" si="350"/>
        <v>2012.9557727038475</v>
      </c>
      <c r="IU112" s="66">
        <f t="shared" si="313"/>
        <v>538.79476190476191</v>
      </c>
      <c r="IV112" s="66"/>
      <c r="IW112" s="66">
        <f t="shared" si="275"/>
        <v>161.63842857142856</v>
      </c>
      <c r="IX112" s="67">
        <f t="shared" si="351"/>
        <v>700.43319047619048</v>
      </c>
      <c r="IY112" s="67">
        <f t="shared" si="235"/>
        <v>2713.388963180038</v>
      </c>
      <c r="IZ112" s="68">
        <f t="shared" si="352"/>
        <v>1043.1010368199618</v>
      </c>
      <c r="JA112" s="209">
        <v>20142.419999999998</v>
      </c>
      <c r="JB112" s="209">
        <v>12333.62</v>
      </c>
      <c r="JC112" s="209">
        <v>28493.5</v>
      </c>
      <c r="JD112" s="209">
        <v>30</v>
      </c>
      <c r="JE112" s="209">
        <v>0</v>
      </c>
      <c r="JF112" s="209">
        <v>0</v>
      </c>
      <c r="JG112" s="209">
        <v>0</v>
      </c>
      <c r="JH112" s="209">
        <v>0</v>
      </c>
      <c r="JI112" s="209">
        <v>0</v>
      </c>
      <c r="JJ112" s="209">
        <v>246.88</v>
      </c>
      <c r="JK112" s="209">
        <v>49635.19</v>
      </c>
      <c r="JL112" s="178">
        <f t="shared" si="370"/>
        <v>11611.229999999996</v>
      </c>
      <c r="JM112" s="210">
        <v>2892</v>
      </c>
      <c r="JN112" s="181" t="s">
        <v>276</v>
      </c>
      <c r="JO112" s="64">
        <f t="shared" si="371"/>
        <v>61246.42</v>
      </c>
      <c r="JP112" s="209">
        <v>1676.66</v>
      </c>
      <c r="JQ112" s="209">
        <v>902.18</v>
      </c>
      <c r="JR112" s="209">
        <v>1819.84</v>
      </c>
      <c r="JS112" s="209">
        <v>1.26</v>
      </c>
      <c r="JT112" s="209">
        <v>0</v>
      </c>
      <c r="JU112" s="209">
        <v>0</v>
      </c>
      <c r="JV112" s="209">
        <v>0</v>
      </c>
      <c r="JW112" s="209">
        <v>0</v>
      </c>
      <c r="JX112" s="209">
        <v>0</v>
      </c>
      <c r="JY112" s="209">
        <v>13.72</v>
      </c>
      <c r="JZ112" s="211">
        <v>4399.9399999999996</v>
      </c>
      <c r="KA112" s="224">
        <f t="shared" ref="KA112:KA113" si="386">4898.01/10</f>
        <v>489.80100000000004</v>
      </c>
      <c r="KB112" s="65"/>
      <c r="KC112" s="65">
        <f t="shared" si="276"/>
        <v>1001.17591710293</v>
      </c>
      <c r="KD112" s="65">
        <f t="shared" si="277"/>
        <v>390.96833110243108</v>
      </c>
      <c r="KE112" s="65"/>
      <c r="KF112" s="65"/>
      <c r="KG112" s="65"/>
      <c r="KH112" s="65">
        <v>5</v>
      </c>
      <c r="KI112" s="65">
        <f t="shared" si="314"/>
        <v>543.39953271028037</v>
      </c>
      <c r="KJ112" s="65"/>
      <c r="KK112" s="64">
        <f t="shared" si="353"/>
        <v>2430.3447809156414</v>
      </c>
      <c r="KL112" s="66">
        <f t="shared" si="315"/>
        <v>497.32093457943921</v>
      </c>
      <c r="KM112" s="66"/>
      <c r="KN112" s="66">
        <f t="shared" si="278"/>
        <v>149.19628037383177</v>
      </c>
      <c r="KO112" s="67">
        <f t="shared" si="236"/>
        <v>646.51721495327092</v>
      </c>
      <c r="KP112" s="67">
        <f t="shared" si="237"/>
        <v>3076.8619958689123</v>
      </c>
      <c r="KQ112" s="68">
        <f t="shared" si="354"/>
        <v>1323.0780041310873</v>
      </c>
      <c r="KR112" s="209">
        <v>22576.639999999999</v>
      </c>
      <c r="KS112" s="209">
        <v>11964.37</v>
      </c>
      <c r="KT112" s="209">
        <v>27727.41</v>
      </c>
      <c r="KU112" s="209">
        <v>0</v>
      </c>
      <c r="KV112" s="209">
        <v>0</v>
      </c>
      <c r="KW112" s="209">
        <v>0</v>
      </c>
      <c r="KX112" s="209">
        <v>0</v>
      </c>
      <c r="KY112" s="209">
        <v>0</v>
      </c>
      <c r="KZ112" s="209">
        <v>0</v>
      </c>
      <c r="LA112" s="209">
        <v>302.72000000000003</v>
      </c>
      <c r="LB112" s="209">
        <v>49612.28</v>
      </c>
      <c r="LC112" s="178">
        <f t="shared" si="372"/>
        <v>12958.86</v>
      </c>
      <c r="LD112" s="210">
        <v>2918</v>
      </c>
      <c r="LE112" s="181" t="s">
        <v>276</v>
      </c>
      <c r="LF112" s="64">
        <f t="shared" si="373"/>
        <v>62571.14</v>
      </c>
      <c r="LG112" s="209">
        <v>1879.29</v>
      </c>
      <c r="LH112" s="209">
        <v>875.17</v>
      </c>
      <c r="LI112" s="209">
        <v>1771.24</v>
      </c>
      <c r="LJ112" s="209">
        <v>0</v>
      </c>
      <c r="LK112" s="209">
        <v>0</v>
      </c>
      <c r="LL112" s="209">
        <v>0</v>
      </c>
      <c r="LM112" s="209">
        <v>0</v>
      </c>
      <c r="LN112" s="209">
        <v>0</v>
      </c>
      <c r="LO112" s="209">
        <v>0</v>
      </c>
      <c r="LP112" s="209">
        <v>16.7</v>
      </c>
      <c r="LQ112" s="211">
        <f t="shared" si="279"/>
        <v>4542.3999999999996</v>
      </c>
      <c r="LR112" s="234">
        <v>545.64</v>
      </c>
      <c r="LS112" s="245"/>
      <c r="LT112" s="65">
        <f t="shared" si="280"/>
        <v>505.80353972760054</v>
      </c>
      <c r="LU112" s="65">
        <f t="shared" si="281"/>
        <v>385.81301281631136</v>
      </c>
      <c r="LV112" s="65"/>
      <c r="LW112" s="65"/>
      <c r="LX112" s="65"/>
      <c r="LY112" s="65">
        <v>5</v>
      </c>
      <c r="LZ112" s="65">
        <f t="shared" si="316"/>
        <v>508.03738317757012</v>
      </c>
      <c r="MA112" s="65"/>
      <c r="MB112" s="64">
        <f t="shared" si="238"/>
        <v>1950.2939357214821</v>
      </c>
      <c r="MC112" s="66">
        <f t="shared" si="317"/>
        <v>593.54906542056074</v>
      </c>
      <c r="MD112" s="66"/>
      <c r="ME112" s="66">
        <f t="shared" si="282"/>
        <v>178.06471962616823</v>
      </c>
      <c r="MF112" s="67">
        <f t="shared" si="239"/>
        <v>771.61378504672894</v>
      </c>
      <c r="MG112" s="67">
        <f t="shared" si="240"/>
        <v>2721.9077207682112</v>
      </c>
      <c r="MH112" s="68">
        <f t="shared" si="241"/>
        <v>1820.4922792317884</v>
      </c>
      <c r="MI112" s="209">
        <v>16589.849999999999</v>
      </c>
      <c r="MJ112" s="209">
        <v>8471.3799999999992</v>
      </c>
      <c r="MK112" s="209">
        <v>22147.19</v>
      </c>
      <c r="ML112" s="209">
        <v>40</v>
      </c>
      <c r="MM112" s="209">
        <v>0</v>
      </c>
      <c r="MN112" s="209">
        <v>0</v>
      </c>
      <c r="MO112" s="209">
        <v>0</v>
      </c>
      <c r="MP112" s="209">
        <v>0</v>
      </c>
      <c r="MQ112" s="209">
        <v>0</v>
      </c>
      <c r="MR112" s="209">
        <v>149.51</v>
      </c>
      <c r="MS112" s="209">
        <v>36489.56</v>
      </c>
      <c r="MT112" s="178">
        <f t="shared" si="360"/>
        <v>10908.370000000003</v>
      </c>
      <c r="MU112" s="210">
        <v>2320</v>
      </c>
      <c r="MV112" s="181" t="s">
        <v>276</v>
      </c>
      <c r="MW112" s="64">
        <f t="shared" si="374"/>
        <v>47397.93</v>
      </c>
      <c r="MX112" s="209">
        <v>1380.94</v>
      </c>
      <c r="MY112" s="209">
        <v>619.66999999999996</v>
      </c>
      <c r="MZ112" s="209">
        <v>1414.67</v>
      </c>
      <c r="NA112" s="209">
        <v>1.68</v>
      </c>
      <c r="NB112" s="209">
        <v>0</v>
      </c>
      <c r="NC112" s="209">
        <v>0</v>
      </c>
      <c r="ND112" s="209">
        <v>0</v>
      </c>
      <c r="NE112" s="209">
        <v>0</v>
      </c>
      <c r="NF112" s="209">
        <v>0</v>
      </c>
      <c r="NG112" s="209">
        <v>8.31</v>
      </c>
      <c r="NH112" s="211">
        <f t="shared" si="283"/>
        <v>3425.27</v>
      </c>
      <c r="NI112" s="234">
        <v>545.64</v>
      </c>
      <c r="NJ112" s="238"/>
      <c r="NK112" s="65">
        <f t="shared" si="284"/>
        <v>0</v>
      </c>
      <c r="NL112" s="65">
        <f t="shared" si="285"/>
        <v>263.47048337538467</v>
      </c>
      <c r="NM112" s="65"/>
      <c r="NN112" s="65"/>
      <c r="NO112" s="65"/>
      <c r="NP112" s="65">
        <v>5</v>
      </c>
      <c r="NQ112" s="65">
        <f t="shared" si="318"/>
        <v>469.67889908256882</v>
      </c>
      <c r="NR112" s="65"/>
      <c r="NS112" s="64">
        <f t="shared" si="355"/>
        <v>1283.7893824579535</v>
      </c>
      <c r="NT112" s="66">
        <f t="shared" si="286"/>
        <v>723.04816513761466</v>
      </c>
      <c r="NU112" s="66"/>
      <c r="NV112" s="66">
        <f t="shared" si="287"/>
        <v>216.9144495412844</v>
      </c>
      <c r="NW112" s="67">
        <f t="shared" si="242"/>
        <v>939.96261467889906</v>
      </c>
      <c r="NX112" s="67">
        <f t="shared" si="243"/>
        <v>2223.7519971368524</v>
      </c>
      <c r="NY112" s="68">
        <f t="shared" si="356"/>
        <v>1201.5180028631476</v>
      </c>
      <c r="NZ112" s="209">
        <v>16272.17</v>
      </c>
      <c r="OA112" s="209">
        <v>10057.65</v>
      </c>
      <c r="OB112" s="209">
        <v>25419.23</v>
      </c>
      <c r="OC112" s="209">
        <v>75</v>
      </c>
      <c r="OD112" s="209">
        <v>0</v>
      </c>
      <c r="OE112" s="209">
        <v>0</v>
      </c>
      <c r="OF112" s="209">
        <v>0</v>
      </c>
      <c r="OG112" s="209">
        <v>0</v>
      </c>
      <c r="OH112" s="209">
        <v>0</v>
      </c>
      <c r="OI112" s="209">
        <v>29.38</v>
      </c>
      <c r="OJ112" s="209">
        <v>39539.74</v>
      </c>
      <c r="OK112" s="178">
        <f t="shared" si="288"/>
        <v>12313.690000000002</v>
      </c>
      <c r="OL112" s="210">
        <v>2743</v>
      </c>
      <c r="OM112" s="181" t="s">
        <v>276</v>
      </c>
      <c r="ON112" s="64">
        <f t="shared" si="375"/>
        <v>51853.43</v>
      </c>
      <c r="OO112" s="209">
        <v>1354.5</v>
      </c>
      <c r="OP112" s="209">
        <v>735.7</v>
      </c>
      <c r="OQ112" s="209">
        <v>1623.94</v>
      </c>
      <c r="OR112" s="209">
        <v>3.15</v>
      </c>
      <c r="OS112" s="209">
        <v>0</v>
      </c>
      <c r="OT112" s="209">
        <v>0</v>
      </c>
      <c r="OU112" s="209">
        <v>0</v>
      </c>
      <c r="OV112" s="209">
        <v>0</v>
      </c>
      <c r="OW112" s="209">
        <v>0</v>
      </c>
      <c r="OX112" s="209">
        <v>1.63</v>
      </c>
      <c r="OY112" s="211">
        <v>3717.29</v>
      </c>
      <c r="OZ112" s="234">
        <v>545.64</v>
      </c>
      <c r="PA112" s="238"/>
      <c r="PB112" s="65">
        <f t="shared" si="289"/>
        <v>854.97811041197838</v>
      </c>
      <c r="PC112" s="65">
        <f t="shared" si="290"/>
        <v>361.04974863534477</v>
      </c>
      <c r="PD112" s="65"/>
      <c r="PE112" s="65"/>
      <c r="PF112" s="65">
        <f t="shared" si="291"/>
        <v>32.880000000000003</v>
      </c>
      <c r="PG112" s="65">
        <v>5</v>
      </c>
      <c r="PH112" s="65">
        <f t="shared" si="319"/>
        <v>495.2049090909091</v>
      </c>
      <c r="PI112" s="65"/>
      <c r="PJ112" s="64">
        <f t="shared" si="244"/>
        <v>2294.7527681382321</v>
      </c>
      <c r="PK112" s="66">
        <f t="shared" si="320"/>
        <v>643.25572727272731</v>
      </c>
      <c r="PL112" s="66"/>
      <c r="PM112" s="66">
        <f t="shared" si="292"/>
        <v>192.9767181818182</v>
      </c>
      <c r="PN112" s="67">
        <f t="shared" si="245"/>
        <v>836.23244545454554</v>
      </c>
      <c r="PO112" s="67">
        <f t="shared" si="246"/>
        <v>3130.9852135927777</v>
      </c>
      <c r="PP112" s="68">
        <f t="shared" si="247"/>
        <v>586.30478640722231</v>
      </c>
      <c r="PQ112" s="209">
        <v>15656.82</v>
      </c>
      <c r="PR112" s="209">
        <v>8399.2199999999993</v>
      </c>
      <c r="PS112" s="209">
        <v>22296.97</v>
      </c>
      <c r="PT112" s="209">
        <v>15</v>
      </c>
      <c r="PU112" s="209">
        <v>0</v>
      </c>
      <c r="PV112" s="209">
        <v>0</v>
      </c>
      <c r="PW112" s="209">
        <v>0</v>
      </c>
      <c r="PX112" s="209">
        <v>0</v>
      </c>
      <c r="PY112" s="209">
        <v>0</v>
      </c>
      <c r="PZ112" s="209">
        <v>47.14</v>
      </c>
      <c r="QA112" s="209">
        <v>34498.35</v>
      </c>
      <c r="QB112" s="178">
        <f t="shared" si="376"/>
        <v>11916.800000000003</v>
      </c>
      <c r="QC112" s="210">
        <v>2301</v>
      </c>
      <c r="QD112" s="181" t="s">
        <v>276</v>
      </c>
      <c r="QE112" s="64">
        <f t="shared" si="377"/>
        <v>46415.15</v>
      </c>
      <c r="QF112" s="209">
        <v>1303.27</v>
      </c>
      <c r="QG112" s="209">
        <v>614.39</v>
      </c>
      <c r="QH112" s="209">
        <v>1424.42</v>
      </c>
      <c r="QI112" s="209">
        <v>0.63</v>
      </c>
      <c r="QJ112" s="209">
        <v>0</v>
      </c>
      <c r="QK112" s="209">
        <v>0</v>
      </c>
      <c r="QL112" s="209">
        <v>0</v>
      </c>
      <c r="QM112" s="209">
        <v>0</v>
      </c>
      <c r="QN112" s="209">
        <v>0</v>
      </c>
      <c r="QO112" s="209">
        <v>2.62</v>
      </c>
      <c r="QP112" s="211">
        <f t="shared" si="293"/>
        <v>3345.33</v>
      </c>
      <c r="QQ112" s="234">
        <v>545.64</v>
      </c>
      <c r="QR112" s="238"/>
      <c r="QS112" s="65">
        <f t="shared" si="294"/>
        <v>405.52830845351855</v>
      </c>
      <c r="QT112" s="65">
        <f t="shared" si="295"/>
        <v>217.4511515510699</v>
      </c>
      <c r="QU112" s="65"/>
      <c r="QV112" s="65"/>
      <c r="QW112" s="65">
        <f t="shared" si="296"/>
        <v>18.861818181818183</v>
      </c>
      <c r="QX112" s="65">
        <v>5</v>
      </c>
      <c r="QY112" s="65">
        <f t="shared" si="321"/>
        <v>428.14772727272725</v>
      </c>
      <c r="QZ112" s="65"/>
      <c r="RA112" s="64">
        <f t="shared" si="357"/>
        <v>1620.6290054591339</v>
      </c>
      <c r="RB112" s="66">
        <f t="shared" si="297"/>
        <v>619.2640909090909</v>
      </c>
      <c r="RC112" s="66"/>
      <c r="RD112" s="66">
        <f t="shared" si="298"/>
        <v>185.77922727272727</v>
      </c>
      <c r="RE112" s="67">
        <f t="shared" si="248"/>
        <v>805.04331818181822</v>
      </c>
      <c r="RF112" s="67">
        <f t="shared" si="249"/>
        <v>2425.6723236409521</v>
      </c>
      <c r="RG112" s="68">
        <f t="shared" si="250"/>
        <v>919.65767635904785</v>
      </c>
      <c r="RH112" s="205">
        <v>18672.11</v>
      </c>
      <c r="RI112" s="205">
        <v>8714.61</v>
      </c>
      <c r="RJ112" s="205">
        <v>23960.68</v>
      </c>
      <c r="RK112" s="205">
        <v>50</v>
      </c>
      <c r="RL112" s="205">
        <v>0</v>
      </c>
      <c r="RM112" s="205">
        <v>0</v>
      </c>
      <c r="RN112" s="205">
        <v>0</v>
      </c>
      <c r="RO112" s="205">
        <v>0</v>
      </c>
      <c r="RP112" s="205">
        <v>0</v>
      </c>
      <c r="RQ112" s="205">
        <v>197.23</v>
      </c>
      <c r="RR112" s="205">
        <v>38909.17</v>
      </c>
      <c r="RS112" s="178">
        <f t="shared" si="378"/>
        <v>12685.460000000006</v>
      </c>
      <c r="RT112" s="206">
        <v>2534</v>
      </c>
      <c r="RU112" s="181" t="s">
        <v>276</v>
      </c>
      <c r="RV112" s="64">
        <f t="shared" si="379"/>
        <v>51594.630000000005</v>
      </c>
      <c r="RW112" s="209">
        <v>1554.26</v>
      </c>
      <c r="RX112" s="209">
        <v>637.46</v>
      </c>
      <c r="RY112" s="209">
        <v>1530.6</v>
      </c>
      <c r="RZ112" s="209">
        <v>2.1</v>
      </c>
      <c r="SA112" s="209">
        <v>0</v>
      </c>
      <c r="SB112" s="209">
        <v>0</v>
      </c>
      <c r="SC112" s="209">
        <v>0</v>
      </c>
      <c r="SD112" s="209">
        <v>0</v>
      </c>
      <c r="SE112" s="209">
        <v>0</v>
      </c>
      <c r="SF112" s="209">
        <v>10.96</v>
      </c>
      <c r="SG112" s="211">
        <v>3724.42</v>
      </c>
      <c r="SH112" s="234">
        <v>545.64</v>
      </c>
      <c r="SI112" s="238"/>
      <c r="SJ112" s="65">
        <f t="shared" si="299"/>
        <v>382.35675795501817</v>
      </c>
      <c r="SK112" s="65">
        <f t="shared" si="300"/>
        <v>273.43851675237732</v>
      </c>
      <c r="SL112" s="65"/>
      <c r="SM112" s="65"/>
      <c r="SN112" s="65">
        <f t="shared" si="301"/>
        <v>495.92920353982299</v>
      </c>
      <c r="SO112" s="65">
        <v>5</v>
      </c>
      <c r="SP112" s="65">
        <f t="shared" si="322"/>
        <v>428.52876106194691</v>
      </c>
      <c r="SQ112" s="65"/>
      <c r="SR112" s="64">
        <f t="shared" si="326"/>
        <v>2130.8932393091654</v>
      </c>
      <c r="SS112" s="66">
        <f t="shared" si="323"/>
        <v>596.28469026548669</v>
      </c>
      <c r="ST112" s="66"/>
      <c r="SU112" s="66">
        <f t="shared" si="302"/>
        <v>178.885407079646</v>
      </c>
      <c r="SV112" s="67">
        <f t="shared" si="327"/>
        <v>775.17009734513272</v>
      </c>
      <c r="SW112" s="67">
        <f t="shared" si="251"/>
        <v>2906.0633366542979</v>
      </c>
      <c r="SX112" s="68">
        <f t="shared" si="252"/>
        <v>818.35666334570215</v>
      </c>
      <c r="SY112" s="64">
        <f t="shared" si="303"/>
        <v>525844.76</v>
      </c>
      <c r="SZ112" s="211">
        <f t="shared" si="304"/>
        <v>37886.579999999994</v>
      </c>
      <c r="TA112" s="67">
        <f t="shared" si="305"/>
        <v>30783.161988159234</v>
      </c>
      <c r="TB112" s="68">
        <f t="shared" si="306"/>
        <v>7103.4180118407603</v>
      </c>
      <c r="TC112" s="264"/>
      <c r="TD112" s="265"/>
      <c r="TE112" s="265"/>
    </row>
    <row r="113" spans="1:525">
      <c r="A113" s="173" t="s">
        <v>58</v>
      </c>
      <c r="B113" s="175" t="s">
        <v>261</v>
      </c>
      <c r="C113" s="181" t="s">
        <v>276</v>
      </c>
      <c r="D113" s="176">
        <v>8072.96</v>
      </c>
      <c r="E113" s="176">
        <v>6438.53</v>
      </c>
      <c r="F113" s="176">
        <v>10646.06</v>
      </c>
      <c r="G113" s="176">
        <v>5</v>
      </c>
      <c r="H113" s="176">
        <v>0</v>
      </c>
      <c r="I113" s="176">
        <v>0</v>
      </c>
      <c r="J113" s="176">
        <v>0</v>
      </c>
      <c r="K113" s="176">
        <v>0</v>
      </c>
      <c r="L113" s="176">
        <v>0</v>
      </c>
      <c r="M113" s="176">
        <v>0</v>
      </c>
      <c r="N113" s="180">
        <v>19219.850000000002</v>
      </c>
      <c r="O113" s="178">
        <f t="shared" si="332"/>
        <v>5942.6999999999971</v>
      </c>
      <c r="P113" s="181">
        <v>1325</v>
      </c>
      <c r="Q113" s="64">
        <f t="shared" si="328"/>
        <v>25162.55</v>
      </c>
      <c r="R113" s="178">
        <v>671.99</v>
      </c>
      <c r="S113" s="178">
        <v>470.97</v>
      </c>
      <c r="T113" s="178">
        <v>680.14</v>
      </c>
      <c r="U113" s="178">
        <v>0.21</v>
      </c>
      <c r="V113" s="178">
        <v>0</v>
      </c>
      <c r="W113" s="178">
        <v>0</v>
      </c>
      <c r="X113" s="178">
        <v>0</v>
      </c>
      <c r="Y113" s="178">
        <v>0</v>
      </c>
      <c r="Z113" s="178">
        <v>0</v>
      </c>
      <c r="AA113" s="178">
        <v>0</v>
      </c>
      <c r="AB113" s="64">
        <f t="shared" si="329"/>
        <v>1823.31</v>
      </c>
      <c r="AC113" s="224">
        <f t="shared" si="380"/>
        <v>489.80100000000004</v>
      </c>
      <c r="AD113" s="65"/>
      <c r="AE113" s="65">
        <f t="shared" si="253"/>
        <v>208.97354539399549</v>
      </c>
      <c r="AF113" s="65">
        <f t="shared" si="361"/>
        <v>159.34645903325682</v>
      </c>
      <c r="AG113" s="65"/>
      <c r="AH113" s="65"/>
      <c r="AI113" s="65"/>
      <c r="AJ113" s="65">
        <v>5</v>
      </c>
      <c r="AK113" s="65">
        <f t="shared" si="342"/>
        <v>411.38684210526316</v>
      </c>
      <c r="AL113" s="65"/>
      <c r="AM113" s="64">
        <f t="shared" si="222"/>
        <v>1274.5078465325155</v>
      </c>
      <c r="AN113" s="66">
        <f t="shared" si="343"/>
        <v>645.10084210526315</v>
      </c>
      <c r="AO113" s="66"/>
      <c r="AP113" s="66">
        <f t="shared" si="254"/>
        <v>193.53025263157895</v>
      </c>
      <c r="AQ113" s="67">
        <f t="shared" si="223"/>
        <v>838.6310947368421</v>
      </c>
      <c r="AR113" s="67">
        <f t="shared" si="224"/>
        <v>2113.1389412693575</v>
      </c>
      <c r="AS113" s="68">
        <f t="shared" si="225"/>
        <v>-289.82894126935753</v>
      </c>
      <c r="AT113" s="205">
        <v>11112.29</v>
      </c>
      <c r="AU113" s="205">
        <v>6756.54</v>
      </c>
      <c r="AV113" s="205">
        <v>12770.39</v>
      </c>
      <c r="AW113" s="205">
        <v>20</v>
      </c>
      <c r="AX113" s="207">
        <v>0</v>
      </c>
      <c r="AY113" s="207">
        <v>0</v>
      </c>
      <c r="AZ113" s="207">
        <v>0</v>
      </c>
      <c r="BA113" s="207">
        <v>0</v>
      </c>
      <c r="BB113" s="207">
        <v>0</v>
      </c>
      <c r="BC113" s="207">
        <v>0</v>
      </c>
      <c r="BD113" s="209">
        <v>21259.54</v>
      </c>
      <c r="BE113" s="178">
        <f t="shared" si="333"/>
        <v>9399.68</v>
      </c>
      <c r="BF113" s="208">
        <v>1547</v>
      </c>
      <c r="BG113" s="181" t="s">
        <v>276</v>
      </c>
      <c r="BH113" s="64">
        <f t="shared" si="330"/>
        <v>30659.22</v>
      </c>
      <c r="BI113" s="205">
        <v>924.98</v>
      </c>
      <c r="BJ113" s="205">
        <v>494.23</v>
      </c>
      <c r="BK113" s="205">
        <v>815.61</v>
      </c>
      <c r="BL113" s="205">
        <v>0.84</v>
      </c>
      <c r="BM113" s="205">
        <v>0</v>
      </c>
      <c r="BN113" s="205">
        <v>0</v>
      </c>
      <c r="BO113" s="205">
        <v>0</v>
      </c>
      <c r="BP113" s="205">
        <v>0</v>
      </c>
      <c r="BQ113" s="205">
        <v>0</v>
      </c>
      <c r="BR113" s="205">
        <v>0</v>
      </c>
      <c r="BS113" s="64">
        <f t="shared" si="331"/>
        <v>2235.6600000000003</v>
      </c>
      <c r="BT113" s="224">
        <f t="shared" si="381"/>
        <v>489.80100000000004</v>
      </c>
      <c r="BU113" s="65"/>
      <c r="BV113" s="65">
        <f t="shared" si="255"/>
        <v>233.16858066242071</v>
      </c>
      <c r="BW113" s="65">
        <f t="shared" si="256"/>
        <v>212.58280543427253</v>
      </c>
      <c r="BX113" s="65"/>
      <c r="BY113" s="65"/>
      <c r="BZ113" s="65"/>
      <c r="CA113" s="65">
        <v>5</v>
      </c>
      <c r="CB113" s="65">
        <f t="shared" si="344"/>
        <v>391.015625</v>
      </c>
      <c r="CC113" s="65"/>
      <c r="CD113" s="64">
        <f t="shared" si="226"/>
        <v>1331.5680110966932</v>
      </c>
      <c r="CE113" s="66">
        <f t="shared" si="257"/>
        <v>665.21208333333334</v>
      </c>
      <c r="CF113" s="66"/>
      <c r="CG113" s="66">
        <f t="shared" si="258"/>
        <v>199.563625</v>
      </c>
      <c r="CH113" s="67">
        <f t="shared" si="324"/>
        <v>864.77570833333334</v>
      </c>
      <c r="CI113" s="67">
        <f t="shared" si="227"/>
        <v>2196.3437194300268</v>
      </c>
      <c r="CJ113" s="68">
        <f t="shared" si="228"/>
        <v>39.316280569973515</v>
      </c>
      <c r="CK113" s="209">
        <v>8882.5400000000009</v>
      </c>
      <c r="CL113" s="209">
        <v>8887.1200000000008</v>
      </c>
      <c r="CM113" s="209">
        <v>23532.39</v>
      </c>
      <c r="CN113" s="209">
        <v>10</v>
      </c>
      <c r="CO113" s="209">
        <v>0</v>
      </c>
      <c r="CP113" s="209">
        <v>0</v>
      </c>
      <c r="CQ113" s="209">
        <v>0</v>
      </c>
      <c r="CR113" s="209">
        <v>0</v>
      </c>
      <c r="CS113" s="209">
        <v>0</v>
      </c>
      <c r="CT113" s="207">
        <v>0</v>
      </c>
      <c r="CU113" s="209">
        <v>31055.82</v>
      </c>
      <c r="CV113" s="178">
        <f t="shared" si="362"/>
        <v>10256.230000000003</v>
      </c>
      <c r="CW113" s="210">
        <v>2328</v>
      </c>
      <c r="CX113" s="181" t="s">
        <v>276</v>
      </c>
      <c r="CY113" s="64">
        <f t="shared" si="363"/>
        <v>41312.050000000003</v>
      </c>
      <c r="CZ113" s="209">
        <v>739.36</v>
      </c>
      <c r="DA113" s="209">
        <v>650.08000000000004</v>
      </c>
      <c r="DB113" s="209">
        <v>1503.23</v>
      </c>
      <c r="DC113" s="209">
        <v>0.42</v>
      </c>
      <c r="DD113" s="209">
        <v>0</v>
      </c>
      <c r="DE113" s="209">
        <v>0</v>
      </c>
      <c r="DF113" s="209">
        <v>0</v>
      </c>
      <c r="DG113" s="209">
        <v>0</v>
      </c>
      <c r="DH113" s="209">
        <v>0</v>
      </c>
      <c r="DI113" s="209">
        <v>0</v>
      </c>
      <c r="DJ113" s="211">
        <f t="shared" si="358"/>
        <v>2893.09</v>
      </c>
      <c r="DK113" s="65">
        <f t="shared" si="382"/>
        <v>489.80100000000004</v>
      </c>
      <c r="DL113" s="65"/>
      <c r="DM113" s="65">
        <f t="shared" si="259"/>
        <v>337.62016630726714</v>
      </c>
      <c r="DN113" s="65">
        <f t="shared" si="260"/>
        <v>291.75236308401793</v>
      </c>
      <c r="DO113" s="65"/>
      <c r="DP113" s="65"/>
      <c r="DQ113" s="65"/>
      <c r="DR113" s="65">
        <v>5</v>
      </c>
      <c r="DS113" s="65">
        <f t="shared" si="359"/>
        <v>428.469696969697</v>
      </c>
      <c r="DT113" s="65"/>
      <c r="DU113" s="64">
        <f t="shared" si="229"/>
        <v>1552.6432263609822</v>
      </c>
      <c r="DV113" s="66">
        <f t="shared" si="307"/>
        <v>596.35070707070713</v>
      </c>
      <c r="DW113" s="66"/>
      <c r="DX113" s="66">
        <f t="shared" si="261"/>
        <v>178.90521212121214</v>
      </c>
      <c r="DY113" s="67">
        <f t="shared" si="230"/>
        <v>775.25591919191925</v>
      </c>
      <c r="DZ113" s="67">
        <f t="shared" si="231"/>
        <v>2327.8991455529012</v>
      </c>
      <c r="EA113" s="68">
        <f t="shared" si="345"/>
        <v>565.1908544470989</v>
      </c>
      <c r="EB113" s="209">
        <v>9735.14</v>
      </c>
      <c r="EC113" s="209">
        <v>6374.19</v>
      </c>
      <c r="ED113" s="209">
        <v>17596.169999999998</v>
      </c>
      <c r="EE113" s="209">
        <v>0</v>
      </c>
      <c r="EF113" s="209">
        <v>0</v>
      </c>
      <c r="EG113" s="209">
        <v>0</v>
      </c>
      <c r="EH113" s="209">
        <v>0</v>
      </c>
      <c r="EI113" s="209">
        <v>0</v>
      </c>
      <c r="EJ113" s="209">
        <v>0</v>
      </c>
      <c r="EK113" s="209">
        <v>0</v>
      </c>
      <c r="EL113" s="209">
        <v>24966.34</v>
      </c>
      <c r="EM113" s="178">
        <f t="shared" si="364"/>
        <v>8739.16</v>
      </c>
      <c r="EN113" s="210">
        <v>1798</v>
      </c>
      <c r="EO113" s="181" t="s">
        <v>276</v>
      </c>
      <c r="EP113" s="212">
        <f t="shared" si="262"/>
        <v>33705.5</v>
      </c>
      <c r="EQ113" s="209">
        <v>810.35</v>
      </c>
      <c r="ER113" s="209">
        <v>466.26</v>
      </c>
      <c r="ES113" s="209">
        <v>1124.1099999999999</v>
      </c>
      <c r="ET113" s="209">
        <v>0</v>
      </c>
      <c r="EU113" s="209">
        <v>0</v>
      </c>
      <c r="EV113" s="209">
        <v>0</v>
      </c>
      <c r="EW113" s="209">
        <v>0</v>
      </c>
      <c r="EX113" s="209">
        <v>0</v>
      </c>
      <c r="EY113" s="209">
        <v>0</v>
      </c>
      <c r="EZ113" s="209">
        <v>0</v>
      </c>
      <c r="FA113" s="64">
        <f t="shared" si="365"/>
        <v>2400.7200000000003</v>
      </c>
      <c r="FB113" s="224">
        <f t="shared" si="383"/>
        <v>489.80100000000004</v>
      </c>
      <c r="FC113" s="65"/>
      <c r="FD113" s="65">
        <f t="shared" si="263"/>
        <v>278.67555728009177</v>
      </c>
      <c r="FE113" s="65">
        <f t="shared" si="264"/>
        <v>227.01054041884782</v>
      </c>
      <c r="FF113" s="65"/>
      <c r="FG113" s="65"/>
      <c r="FH113" s="65">
        <f t="shared" si="265"/>
        <v>140.93333333333334</v>
      </c>
      <c r="FI113" s="65">
        <v>5</v>
      </c>
      <c r="FJ113" s="65">
        <f t="shared" si="308"/>
        <v>424.68019607843132</v>
      </c>
      <c r="FK113" s="65"/>
      <c r="FL113" s="64">
        <f t="shared" si="232"/>
        <v>1566.1006271107044</v>
      </c>
      <c r="FM113" s="66">
        <f t="shared" si="309"/>
        <v>664.41901960784321</v>
      </c>
      <c r="FN113" s="66"/>
      <c r="FO113" s="66">
        <f t="shared" si="266"/>
        <v>199.32570588235296</v>
      </c>
      <c r="FP113" s="67">
        <f t="shared" si="325"/>
        <v>863.74472549019617</v>
      </c>
      <c r="FQ113" s="67">
        <f t="shared" si="346"/>
        <v>2429.8453526009007</v>
      </c>
      <c r="FR113" s="68">
        <f t="shared" si="347"/>
        <v>-29.125352600900442</v>
      </c>
      <c r="FS113" s="209">
        <v>8911.06</v>
      </c>
      <c r="FT113" s="209">
        <v>5935.19</v>
      </c>
      <c r="FU113" s="209">
        <v>14558.6</v>
      </c>
      <c r="FV113" s="209">
        <v>0</v>
      </c>
      <c r="FW113" s="209">
        <v>0</v>
      </c>
      <c r="FX113" s="209">
        <v>0</v>
      </c>
      <c r="FY113" s="209">
        <v>0</v>
      </c>
      <c r="FZ113" s="209">
        <v>0</v>
      </c>
      <c r="GA113" s="209">
        <v>0</v>
      </c>
      <c r="GB113" s="209">
        <v>0</v>
      </c>
      <c r="GC113" s="209">
        <v>21485.06</v>
      </c>
      <c r="GD113" s="178">
        <f t="shared" si="366"/>
        <v>7919.7899999999972</v>
      </c>
      <c r="GE113" s="210">
        <v>1579</v>
      </c>
      <c r="GF113" s="181" t="s">
        <v>276</v>
      </c>
      <c r="GG113" s="64">
        <f t="shared" si="367"/>
        <v>29404.85</v>
      </c>
      <c r="GH113" s="209">
        <v>741.76</v>
      </c>
      <c r="GI113" s="209">
        <v>434.15</v>
      </c>
      <c r="GJ113" s="209">
        <v>930.1</v>
      </c>
      <c r="GK113" s="209">
        <v>0</v>
      </c>
      <c r="GL113" s="209">
        <v>0</v>
      </c>
      <c r="GM113" s="209">
        <v>0</v>
      </c>
      <c r="GN113" s="209">
        <v>0</v>
      </c>
      <c r="GO113" s="209">
        <v>0</v>
      </c>
      <c r="GP113" s="209">
        <v>0</v>
      </c>
      <c r="GQ113" s="209">
        <v>0</v>
      </c>
      <c r="GR113" s="211">
        <f t="shared" si="267"/>
        <v>2106.0099999999998</v>
      </c>
      <c r="GS113" s="224">
        <f t="shared" si="384"/>
        <v>489.80100000000004</v>
      </c>
      <c r="GT113" s="65"/>
      <c r="GU113" s="65">
        <f t="shared" si="268"/>
        <v>238.08120516049118</v>
      </c>
      <c r="GV113" s="65">
        <f t="shared" si="269"/>
        <v>233.41289094452731</v>
      </c>
      <c r="GW113" s="65"/>
      <c r="GX113" s="65"/>
      <c r="GY113" s="65">
        <f t="shared" si="270"/>
        <v>184.90588235294118</v>
      </c>
      <c r="GZ113" s="65">
        <v>5</v>
      </c>
      <c r="HA113" s="65">
        <f t="shared" si="310"/>
        <v>358.47794117647061</v>
      </c>
      <c r="HB113" s="65"/>
      <c r="HC113" s="64">
        <f t="shared" si="348"/>
        <v>1509.6789196344303</v>
      </c>
      <c r="HD113" s="66">
        <f t="shared" si="311"/>
        <v>866.92019607843133</v>
      </c>
      <c r="HE113" s="66"/>
      <c r="HF113" s="66">
        <f t="shared" si="271"/>
        <v>260.07605882352937</v>
      </c>
      <c r="HG113" s="67">
        <f t="shared" si="233"/>
        <v>1126.9962549019606</v>
      </c>
      <c r="HH113" s="67">
        <f t="shared" si="234"/>
        <v>2636.6751745363908</v>
      </c>
      <c r="HI113" s="68">
        <f t="shared" si="349"/>
        <v>-530.66517453639108</v>
      </c>
      <c r="HJ113" s="205">
        <v>12652.16</v>
      </c>
      <c r="HK113" s="205">
        <v>5742.77</v>
      </c>
      <c r="HL113" s="205">
        <v>17099.13</v>
      </c>
      <c r="HM113" s="205">
        <v>10</v>
      </c>
      <c r="HN113" s="205">
        <v>0</v>
      </c>
      <c r="HO113" s="205">
        <v>0</v>
      </c>
      <c r="HP113" s="205">
        <v>0</v>
      </c>
      <c r="HQ113" s="205">
        <v>0</v>
      </c>
      <c r="HR113" s="205">
        <v>0</v>
      </c>
      <c r="HS113" s="205">
        <v>60.2</v>
      </c>
      <c r="HT113" s="205">
        <v>25856.32</v>
      </c>
      <c r="HU113" s="178">
        <f t="shared" si="368"/>
        <v>9707.9399999999951</v>
      </c>
      <c r="HV113" s="206">
        <v>1910</v>
      </c>
      <c r="HW113" s="181" t="s">
        <v>276</v>
      </c>
      <c r="HX113" s="64">
        <f t="shared" si="369"/>
        <v>35564.259999999995</v>
      </c>
      <c r="HY113" s="205">
        <v>1053.17</v>
      </c>
      <c r="HZ113" s="205">
        <v>420.07</v>
      </c>
      <c r="IA113" s="205">
        <v>1092.29</v>
      </c>
      <c r="IB113" s="205">
        <v>0.42</v>
      </c>
      <c r="IC113" s="205">
        <v>0</v>
      </c>
      <c r="ID113" s="205">
        <v>0</v>
      </c>
      <c r="IE113" s="205">
        <v>0</v>
      </c>
      <c r="IF113" s="205">
        <v>0</v>
      </c>
      <c r="IG113" s="205">
        <v>0</v>
      </c>
      <c r="IH113" s="205">
        <v>3.34</v>
      </c>
      <c r="II113" s="214">
        <v>2565.9499999999998</v>
      </c>
      <c r="IJ113" s="224">
        <f t="shared" si="385"/>
        <v>489.80100000000004</v>
      </c>
      <c r="IK113" s="65"/>
      <c r="IL113" s="65">
        <f t="shared" si="272"/>
        <v>286.42226863554663</v>
      </c>
      <c r="IM113" s="65">
        <f t="shared" si="273"/>
        <v>294.22551680252286</v>
      </c>
      <c r="IN113" s="65"/>
      <c r="IO113" s="65"/>
      <c r="IP113" s="65">
        <f t="shared" si="274"/>
        <v>232.05714285714285</v>
      </c>
      <c r="IQ113" s="65">
        <v>5</v>
      </c>
      <c r="IR113" s="65">
        <f t="shared" si="312"/>
        <v>445.62857142857143</v>
      </c>
      <c r="IS113" s="65"/>
      <c r="IT113" s="64">
        <f t="shared" si="350"/>
        <v>1753.1344997237838</v>
      </c>
      <c r="IU113" s="66">
        <f t="shared" si="313"/>
        <v>538.79476190476191</v>
      </c>
      <c r="IV113" s="66"/>
      <c r="IW113" s="66">
        <f t="shared" si="275"/>
        <v>161.63842857142856</v>
      </c>
      <c r="IX113" s="67">
        <f t="shared" si="351"/>
        <v>700.43319047619048</v>
      </c>
      <c r="IY113" s="67">
        <f t="shared" si="235"/>
        <v>2453.5676901999741</v>
      </c>
      <c r="IZ113" s="68">
        <f t="shared" si="352"/>
        <v>112.38230980002572</v>
      </c>
      <c r="JA113" s="209">
        <v>12019.64</v>
      </c>
      <c r="JB113" s="209">
        <v>6246.34</v>
      </c>
      <c r="JC113" s="209">
        <v>16162.92</v>
      </c>
      <c r="JD113" s="209">
        <v>20</v>
      </c>
      <c r="JE113" s="209">
        <v>0</v>
      </c>
      <c r="JF113" s="209">
        <v>0</v>
      </c>
      <c r="JG113" s="209">
        <v>0</v>
      </c>
      <c r="JH113" s="209">
        <v>0</v>
      </c>
      <c r="JI113" s="209">
        <v>0</v>
      </c>
      <c r="JJ113" s="209">
        <v>103.8</v>
      </c>
      <c r="JK113" s="209">
        <v>28181.82</v>
      </c>
      <c r="JL113" s="178">
        <f t="shared" si="370"/>
        <v>6370.8800000000047</v>
      </c>
      <c r="JM113" s="210">
        <v>1714</v>
      </c>
      <c r="JN113" s="181" t="s">
        <v>276</v>
      </c>
      <c r="JO113" s="64">
        <f t="shared" si="371"/>
        <v>34552.700000000004</v>
      </c>
      <c r="JP113" s="209">
        <v>1000.52</v>
      </c>
      <c r="JQ113" s="209">
        <v>456.91</v>
      </c>
      <c r="JR113" s="209">
        <v>1032.49</v>
      </c>
      <c r="JS113" s="209">
        <v>0.84</v>
      </c>
      <c r="JT113" s="209">
        <v>0</v>
      </c>
      <c r="JU113" s="209">
        <v>0</v>
      </c>
      <c r="JV113" s="209">
        <v>0</v>
      </c>
      <c r="JW113" s="209">
        <v>0</v>
      </c>
      <c r="JX113" s="209">
        <v>0</v>
      </c>
      <c r="JY113" s="209">
        <v>5.77</v>
      </c>
      <c r="JZ113" s="211">
        <v>2490.7600000000002</v>
      </c>
      <c r="KA113" s="224">
        <f t="shared" si="386"/>
        <v>489.80100000000004</v>
      </c>
      <c r="KB113" s="65"/>
      <c r="KC113" s="65">
        <f t="shared" si="276"/>
        <v>568.44669042527482</v>
      </c>
      <c r="KD113" s="65">
        <f t="shared" si="277"/>
        <v>214.51752495246922</v>
      </c>
      <c r="KE113" s="65"/>
      <c r="KF113" s="65"/>
      <c r="KG113" s="65"/>
      <c r="KH113" s="65">
        <v>5</v>
      </c>
      <c r="KI113" s="65">
        <f t="shared" si="314"/>
        <v>543.39953271028037</v>
      </c>
      <c r="KJ113" s="65"/>
      <c r="KK113" s="64">
        <f t="shared" si="353"/>
        <v>1821.1647480880242</v>
      </c>
      <c r="KL113" s="66">
        <f t="shared" si="315"/>
        <v>497.32093457943921</v>
      </c>
      <c r="KM113" s="66"/>
      <c r="KN113" s="66">
        <f t="shared" si="278"/>
        <v>149.19628037383177</v>
      </c>
      <c r="KO113" s="67">
        <f t="shared" si="236"/>
        <v>646.51721495327092</v>
      </c>
      <c r="KP113" s="67">
        <f t="shared" si="237"/>
        <v>2467.6819630412951</v>
      </c>
      <c r="KQ113" s="68">
        <f t="shared" si="354"/>
        <v>23.07803695870507</v>
      </c>
      <c r="KR113" s="209">
        <v>11998.28</v>
      </c>
      <c r="KS113" s="209">
        <v>7425.08</v>
      </c>
      <c r="KT113" s="209">
        <v>16019.81</v>
      </c>
      <c r="KU113" s="209">
        <v>0</v>
      </c>
      <c r="KV113" s="209">
        <v>0</v>
      </c>
      <c r="KW113" s="209">
        <v>0</v>
      </c>
      <c r="KX113" s="209">
        <v>0</v>
      </c>
      <c r="KY113" s="209">
        <v>0</v>
      </c>
      <c r="KZ113" s="209">
        <v>0</v>
      </c>
      <c r="LA113" s="209">
        <v>122.98</v>
      </c>
      <c r="LB113" s="209">
        <v>27082.84</v>
      </c>
      <c r="LC113" s="178">
        <f t="shared" si="372"/>
        <v>8483.3100000000013</v>
      </c>
      <c r="LD113" s="210">
        <v>1706</v>
      </c>
      <c r="LE113" s="181" t="s">
        <v>276</v>
      </c>
      <c r="LF113" s="64">
        <f t="shared" si="373"/>
        <v>35566.15</v>
      </c>
      <c r="LG113" s="209">
        <v>998.74</v>
      </c>
      <c r="LH113" s="209">
        <v>543.13</v>
      </c>
      <c r="LI113" s="209">
        <v>1023.27</v>
      </c>
      <c r="LJ113" s="209">
        <v>0</v>
      </c>
      <c r="LK113" s="209">
        <v>0</v>
      </c>
      <c r="LL113" s="209">
        <v>0</v>
      </c>
      <c r="LM113" s="209">
        <v>0</v>
      </c>
      <c r="LN113" s="209">
        <v>0</v>
      </c>
      <c r="LO113" s="209">
        <v>0</v>
      </c>
      <c r="LP113" s="209">
        <v>6.83</v>
      </c>
      <c r="LQ113" s="211">
        <f t="shared" si="279"/>
        <v>2571.9699999999998</v>
      </c>
      <c r="LR113" s="234">
        <v>545.64</v>
      </c>
      <c r="LS113" s="245"/>
      <c r="LT113" s="65">
        <f t="shared" si="280"/>
        <v>276.11301754074293</v>
      </c>
      <c r="LU113" s="65">
        <f t="shared" si="281"/>
        <v>252.56630519619338</v>
      </c>
      <c r="LV113" s="65"/>
      <c r="LW113" s="65"/>
      <c r="LX113" s="65"/>
      <c r="LY113" s="65">
        <v>5</v>
      </c>
      <c r="LZ113" s="65">
        <f t="shared" si="316"/>
        <v>508.03738317757012</v>
      </c>
      <c r="MA113" s="65"/>
      <c r="MB113" s="64">
        <f t="shared" si="238"/>
        <v>1587.3567059145064</v>
      </c>
      <c r="MC113" s="66">
        <f t="shared" si="317"/>
        <v>593.54906542056074</v>
      </c>
      <c r="MD113" s="66"/>
      <c r="ME113" s="66">
        <f t="shared" si="282"/>
        <v>178.06471962616823</v>
      </c>
      <c r="MF113" s="67">
        <f t="shared" si="239"/>
        <v>771.61378504672894</v>
      </c>
      <c r="MG113" s="67">
        <f t="shared" si="240"/>
        <v>2358.9704909612356</v>
      </c>
      <c r="MH113" s="68">
        <f t="shared" si="241"/>
        <v>212.99950903876424</v>
      </c>
      <c r="MI113" s="209">
        <v>10266.620000000001</v>
      </c>
      <c r="MJ113" s="209">
        <v>5246.09</v>
      </c>
      <c r="MK113" s="209">
        <v>11539.94</v>
      </c>
      <c r="ML113" s="209">
        <v>40</v>
      </c>
      <c r="MM113" s="209">
        <v>0</v>
      </c>
      <c r="MN113" s="209">
        <v>0</v>
      </c>
      <c r="MO113" s="209">
        <v>0</v>
      </c>
      <c r="MP113" s="209">
        <v>0</v>
      </c>
      <c r="MQ113" s="209">
        <v>0</v>
      </c>
      <c r="MR113" s="209">
        <v>239.25</v>
      </c>
      <c r="MS113" s="209">
        <v>20922.259999999998</v>
      </c>
      <c r="MT113" s="178">
        <f t="shared" si="360"/>
        <v>6409.6400000000031</v>
      </c>
      <c r="MU113" s="210">
        <v>1275</v>
      </c>
      <c r="MV113" s="181" t="s">
        <v>276</v>
      </c>
      <c r="MW113" s="64">
        <f t="shared" si="374"/>
        <v>27331.9</v>
      </c>
      <c r="MX113" s="209">
        <v>854.6</v>
      </c>
      <c r="MY113" s="209">
        <v>383.74</v>
      </c>
      <c r="MZ113" s="209">
        <v>737.06</v>
      </c>
      <c r="NA113" s="209">
        <v>1.68</v>
      </c>
      <c r="NB113" s="209">
        <v>0</v>
      </c>
      <c r="NC113" s="209">
        <v>0</v>
      </c>
      <c r="ND113" s="209">
        <v>0</v>
      </c>
      <c r="NE113" s="209">
        <v>0</v>
      </c>
      <c r="NF113" s="209">
        <v>0</v>
      </c>
      <c r="NG113" s="209">
        <v>13.29</v>
      </c>
      <c r="NH113" s="211">
        <f t="shared" si="283"/>
        <v>1990.3700000000001</v>
      </c>
      <c r="NI113" s="234">
        <v>545.64</v>
      </c>
      <c r="NJ113" s="238"/>
      <c r="NK113" s="65">
        <f t="shared" si="284"/>
        <v>0</v>
      </c>
      <c r="NL113" s="65">
        <f t="shared" si="285"/>
        <v>154.81240085019127</v>
      </c>
      <c r="NM113" s="65"/>
      <c r="NN113" s="65"/>
      <c r="NO113" s="65"/>
      <c r="NP113" s="65">
        <v>5</v>
      </c>
      <c r="NQ113" s="65">
        <f t="shared" si="318"/>
        <v>469.67889908256882</v>
      </c>
      <c r="NR113" s="65"/>
      <c r="NS113" s="64">
        <f t="shared" si="355"/>
        <v>1175.1312999327602</v>
      </c>
      <c r="NT113" s="66">
        <f t="shared" si="286"/>
        <v>723.04816513761466</v>
      </c>
      <c r="NU113" s="66"/>
      <c r="NV113" s="66">
        <f t="shared" si="287"/>
        <v>216.9144495412844</v>
      </c>
      <c r="NW113" s="67">
        <f t="shared" si="242"/>
        <v>939.96261467889906</v>
      </c>
      <c r="NX113" s="67">
        <f t="shared" si="243"/>
        <v>2115.0939146116593</v>
      </c>
      <c r="NY113" s="68">
        <f t="shared" si="356"/>
        <v>-124.72391461165921</v>
      </c>
      <c r="NZ113" s="209">
        <v>11255.35</v>
      </c>
      <c r="OA113" s="209">
        <v>4866.82</v>
      </c>
      <c r="OB113" s="209">
        <v>13554.15</v>
      </c>
      <c r="OC113" s="209">
        <v>15</v>
      </c>
      <c r="OD113" s="209">
        <v>0</v>
      </c>
      <c r="OE113" s="209">
        <v>0</v>
      </c>
      <c r="OF113" s="209">
        <v>0</v>
      </c>
      <c r="OG113" s="209">
        <v>0</v>
      </c>
      <c r="OH113" s="209">
        <v>0</v>
      </c>
      <c r="OI113" s="209">
        <v>99.5</v>
      </c>
      <c r="OJ113" s="209">
        <v>22633.85</v>
      </c>
      <c r="OK113" s="178">
        <f t="shared" si="288"/>
        <v>7156.9700000000012</v>
      </c>
      <c r="OL113" s="210">
        <v>1473</v>
      </c>
      <c r="OM113" s="181" t="s">
        <v>276</v>
      </c>
      <c r="ON113" s="64">
        <f t="shared" si="375"/>
        <v>29790.82</v>
      </c>
      <c r="OO113" s="209">
        <v>936.9</v>
      </c>
      <c r="OP113" s="209">
        <v>356</v>
      </c>
      <c r="OQ113" s="209">
        <v>865.93</v>
      </c>
      <c r="OR113" s="209">
        <v>0.63</v>
      </c>
      <c r="OS113" s="209">
        <v>0</v>
      </c>
      <c r="OT113" s="209">
        <v>0</v>
      </c>
      <c r="OU113" s="209">
        <v>0</v>
      </c>
      <c r="OV113" s="209">
        <v>0</v>
      </c>
      <c r="OW113" s="209">
        <v>0</v>
      </c>
      <c r="OX113" s="209">
        <v>5.53</v>
      </c>
      <c r="OY113" s="211">
        <v>2159.46</v>
      </c>
      <c r="OZ113" s="234">
        <v>545.64</v>
      </c>
      <c r="PA113" s="238"/>
      <c r="PB113" s="65">
        <f t="shared" si="289"/>
        <v>489.41764170295897</v>
      </c>
      <c r="PC113" s="65">
        <f t="shared" si="290"/>
        <v>209.84954302818275</v>
      </c>
      <c r="PD113" s="65"/>
      <c r="PE113" s="65"/>
      <c r="PF113" s="65">
        <f t="shared" si="291"/>
        <v>32.880000000000003</v>
      </c>
      <c r="PG113" s="65">
        <v>5</v>
      </c>
      <c r="PH113" s="65">
        <f t="shared" si="319"/>
        <v>495.2049090909091</v>
      </c>
      <c r="PI113" s="65"/>
      <c r="PJ113" s="64">
        <f t="shared" si="244"/>
        <v>1777.9920938220509</v>
      </c>
      <c r="PK113" s="66">
        <f t="shared" si="320"/>
        <v>643.25572727272731</v>
      </c>
      <c r="PL113" s="66"/>
      <c r="PM113" s="66">
        <f t="shared" si="292"/>
        <v>192.9767181818182</v>
      </c>
      <c r="PN113" s="67">
        <f t="shared" si="245"/>
        <v>836.23244545454554</v>
      </c>
      <c r="PO113" s="67">
        <f t="shared" si="246"/>
        <v>2614.2245392765963</v>
      </c>
      <c r="PP113" s="68">
        <f t="shared" si="247"/>
        <v>-454.76453927659622</v>
      </c>
      <c r="PQ113" s="209">
        <v>8500.01</v>
      </c>
      <c r="PR113" s="209">
        <v>5144.1400000000003</v>
      </c>
      <c r="PS113" s="209">
        <v>10594.92</v>
      </c>
      <c r="PT113" s="209">
        <v>175</v>
      </c>
      <c r="PU113" s="209">
        <v>0</v>
      </c>
      <c r="PV113" s="209">
        <v>0</v>
      </c>
      <c r="PW113" s="209">
        <v>0</v>
      </c>
      <c r="PX113" s="209">
        <v>0</v>
      </c>
      <c r="PY113" s="209">
        <v>0</v>
      </c>
      <c r="PZ113" s="209">
        <v>109.13</v>
      </c>
      <c r="QA113" s="209">
        <v>19523.68</v>
      </c>
      <c r="QB113" s="178">
        <f t="shared" si="376"/>
        <v>4999.5200000000004</v>
      </c>
      <c r="QC113" s="210">
        <v>1255</v>
      </c>
      <c r="QD113" s="181" t="s">
        <v>276</v>
      </c>
      <c r="QE113" s="64">
        <f t="shared" si="377"/>
        <v>24523.200000000001</v>
      </c>
      <c r="QF113" s="209">
        <v>707.54</v>
      </c>
      <c r="QG113" s="209">
        <v>376.28</v>
      </c>
      <c r="QH113" s="209">
        <v>676.88</v>
      </c>
      <c r="QI113" s="209">
        <v>7.36</v>
      </c>
      <c r="QJ113" s="209">
        <v>0</v>
      </c>
      <c r="QK113" s="209">
        <v>0</v>
      </c>
      <c r="QL113" s="209">
        <v>0</v>
      </c>
      <c r="QM113" s="209">
        <v>0</v>
      </c>
      <c r="QN113" s="209">
        <v>0</v>
      </c>
      <c r="QO113" s="209">
        <v>6.06</v>
      </c>
      <c r="QP113" s="211">
        <f t="shared" si="293"/>
        <v>1774.1199999999997</v>
      </c>
      <c r="QQ113" s="234">
        <v>545.64</v>
      </c>
      <c r="QR113" s="238"/>
      <c r="QS113" s="65">
        <f t="shared" si="294"/>
        <v>229.50097396506766</v>
      </c>
      <c r="QT113" s="65">
        <f t="shared" si="295"/>
        <v>91.228465796405459</v>
      </c>
      <c r="QU113" s="65"/>
      <c r="QV113" s="65"/>
      <c r="QW113" s="65">
        <f t="shared" si="296"/>
        <v>18.861818181818183</v>
      </c>
      <c r="QX113" s="65">
        <v>5</v>
      </c>
      <c r="QY113" s="65">
        <f t="shared" si="321"/>
        <v>428.14772727272725</v>
      </c>
      <c r="QZ113" s="65"/>
      <c r="RA113" s="64">
        <f t="shared" si="357"/>
        <v>1318.3789852160185</v>
      </c>
      <c r="RB113" s="66">
        <f t="shared" si="297"/>
        <v>619.2640909090909</v>
      </c>
      <c r="RC113" s="66"/>
      <c r="RD113" s="66">
        <f t="shared" si="298"/>
        <v>185.77922727272727</v>
      </c>
      <c r="RE113" s="67">
        <f t="shared" si="248"/>
        <v>805.04331818181822</v>
      </c>
      <c r="RF113" s="67">
        <f t="shared" si="249"/>
        <v>2123.4223033978369</v>
      </c>
      <c r="RG113" s="68">
        <f t="shared" si="250"/>
        <v>-349.30230339783725</v>
      </c>
      <c r="RH113" s="205">
        <v>10490.51</v>
      </c>
      <c r="RI113" s="205">
        <v>5372.44</v>
      </c>
      <c r="RJ113" s="205">
        <v>14197.5</v>
      </c>
      <c r="RK113" s="205">
        <v>35</v>
      </c>
      <c r="RL113" s="205">
        <v>0</v>
      </c>
      <c r="RM113" s="205">
        <v>0</v>
      </c>
      <c r="RN113" s="205">
        <v>0</v>
      </c>
      <c r="RO113" s="205">
        <v>0</v>
      </c>
      <c r="RP113" s="205">
        <v>0</v>
      </c>
      <c r="RQ113" s="205">
        <v>195.32</v>
      </c>
      <c r="RR113" s="205">
        <v>22871.39</v>
      </c>
      <c r="RS113" s="178">
        <f t="shared" si="378"/>
        <v>7419.380000000001</v>
      </c>
      <c r="RT113" s="206">
        <v>1523</v>
      </c>
      <c r="RU113" s="181" t="s">
        <v>276</v>
      </c>
      <c r="RV113" s="64">
        <f t="shared" si="379"/>
        <v>30290.77</v>
      </c>
      <c r="RW113" s="209">
        <v>873.23</v>
      </c>
      <c r="RX113" s="209">
        <v>392.98</v>
      </c>
      <c r="RY113" s="209">
        <v>907.01</v>
      </c>
      <c r="RZ113" s="209">
        <v>1.47</v>
      </c>
      <c r="SA113" s="209">
        <v>0</v>
      </c>
      <c r="SB113" s="209">
        <v>0</v>
      </c>
      <c r="SC113" s="209">
        <v>0</v>
      </c>
      <c r="SD113" s="209">
        <v>0</v>
      </c>
      <c r="SE113" s="209">
        <v>0</v>
      </c>
      <c r="SF113" s="209">
        <v>10.85</v>
      </c>
      <c r="SG113" s="211">
        <v>2174.69</v>
      </c>
      <c r="SH113" s="234">
        <v>545.64</v>
      </c>
      <c r="SI113" s="238"/>
      <c r="SJ113" s="65">
        <f t="shared" si="299"/>
        <v>224.75500069327677</v>
      </c>
      <c r="SK113" s="65">
        <f t="shared" si="300"/>
        <v>159.9267399386583</v>
      </c>
      <c r="SL113" s="65"/>
      <c r="SM113" s="65"/>
      <c r="SN113" s="65">
        <f t="shared" si="301"/>
        <v>495.92920353982299</v>
      </c>
      <c r="SO113" s="65">
        <v>5</v>
      </c>
      <c r="SP113" s="65">
        <f t="shared" si="322"/>
        <v>428.52876106194691</v>
      </c>
      <c r="SQ113" s="65"/>
      <c r="SR113" s="64">
        <f t="shared" si="326"/>
        <v>1859.7797052337048</v>
      </c>
      <c r="SS113" s="66">
        <f t="shared" si="323"/>
        <v>596.28469026548669</v>
      </c>
      <c r="ST113" s="66"/>
      <c r="SU113" s="66">
        <f t="shared" si="302"/>
        <v>178.885407079646</v>
      </c>
      <c r="SV113" s="67">
        <f t="shared" si="327"/>
        <v>775.17009734513272</v>
      </c>
      <c r="SW113" s="67">
        <f t="shared" si="251"/>
        <v>2634.9498025788375</v>
      </c>
      <c r="SX113" s="68">
        <f t="shared" si="252"/>
        <v>-460.25980257883748</v>
      </c>
      <c r="SY113" s="64">
        <f t="shared" si="303"/>
        <v>377863.97000000009</v>
      </c>
      <c r="SZ113" s="211">
        <f t="shared" si="304"/>
        <v>27186.109999999997</v>
      </c>
      <c r="TA113" s="67">
        <f t="shared" si="305"/>
        <v>28471.813037457017</v>
      </c>
      <c r="TB113" s="68">
        <f t="shared" si="306"/>
        <v>-1285.7030374570204</v>
      </c>
      <c r="TC113" s="264"/>
      <c r="TD113" s="265"/>
      <c r="TE113" s="265" t="s">
        <v>520</v>
      </c>
    </row>
    <row r="114" spans="1:525">
      <c r="A114" s="173" t="s">
        <v>59</v>
      </c>
      <c r="B114" s="175" t="s">
        <v>252</v>
      </c>
      <c r="C114" s="181" t="s">
        <v>276</v>
      </c>
      <c r="D114" s="176">
        <v>13811.75</v>
      </c>
      <c r="E114" s="176">
        <v>30337.88</v>
      </c>
      <c r="F114" s="176">
        <v>0</v>
      </c>
      <c r="G114" s="176">
        <v>90</v>
      </c>
      <c r="H114" s="176">
        <v>0</v>
      </c>
      <c r="I114" s="176">
        <v>0</v>
      </c>
      <c r="J114" s="176">
        <v>0</v>
      </c>
      <c r="K114" s="176">
        <v>0</v>
      </c>
      <c r="L114" s="176">
        <v>0</v>
      </c>
      <c r="M114" s="176">
        <v>0</v>
      </c>
      <c r="N114" s="180">
        <v>27031.65</v>
      </c>
      <c r="O114" s="178">
        <f t="shared" si="332"/>
        <v>17207.980000000003</v>
      </c>
      <c r="P114" s="181">
        <v>2744</v>
      </c>
      <c r="Q114" s="64">
        <f t="shared" si="328"/>
        <v>44239.630000000005</v>
      </c>
      <c r="R114" s="178">
        <v>1149.6600000000001</v>
      </c>
      <c r="S114" s="178">
        <v>2219.16</v>
      </c>
      <c r="T114" s="178">
        <v>0</v>
      </c>
      <c r="U114" s="178">
        <v>3.79</v>
      </c>
      <c r="V114" s="178">
        <v>0</v>
      </c>
      <c r="W114" s="178">
        <v>0</v>
      </c>
      <c r="X114" s="178">
        <v>0</v>
      </c>
      <c r="Y114" s="178">
        <v>0</v>
      </c>
      <c r="Z114" s="178">
        <v>0</v>
      </c>
      <c r="AA114" s="178">
        <v>0</v>
      </c>
      <c r="AB114" s="64">
        <f t="shared" si="329"/>
        <v>3372.6099999999997</v>
      </c>
      <c r="AC114" s="220">
        <v>1202.3399999999999</v>
      </c>
      <c r="AD114" s="65">
        <v>172.8</v>
      </c>
      <c r="AE114" s="65">
        <f t="shared" si="253"/>
        <v>293.90966830384201</v>
      </c>
      <c r="AF114" s="65">
        <f t="shared" si="361"/>
        <v>461.41159407594273</v>
      </c>
      <c r="AG114" s="65"/>
      <c r="AH114" s="65"/>
      <c r="AI114" s="65"/>
      <c r="AJ114" s="65">
        <v>5</v>
      </c>
      <c r="AK114" s="65">
        <f t="shared" si="342"/>
        <v>411.38684210526316</v>
      </c>
      <c r="AL114" s="65"/>
      <c r="AM114" s="64">
        <f t="shared" si="222"/>
        <v>2546.8481044850478</v>
      </c>
      <c r="AN114" s="66">
        <f t="shared" si="343"/>
        <v>645.10084210526315</v>
      </c>
      <c r="AO114" s="66"/>
      <c r="AP114" s="66">
        <f t="shared" si="254"/>
        <v>193.53025263157895</v>
      </c>
      <c r="AQ114" s="67">
        <f t="shared" si="223"/>
        <v>838.6310947368421</v>
      </c>
      <c r="AR114" s="67">
        <f t="shared" si="224"/>
        <v>3385.4791992218898</v>
      </c>
      <c r="AS114" s="68">
        <f t="shared" si="225"/>
        <v>-12.869199221890085</v>
      </c>
      <c r="AT114" s="205">
        <v>15957</v>
      </c>
      <c r="AU114" s="205">
        <v>31816.97</v>
      </c>
      <c r="AV114" s="205">
        <v>0</v>
      </c>
      <c r="AW114" s="205">
        <v>45</v>
      </c>
      <c r="AX114" s="207">
        <v>0</v>
      </c>
      <c r="AY114" s="207">
        <v>0</v>
      </c>
      <c r="AZ114" s="207">
        <v>0</v>
      </c>
      <c r="BA114" s="207">
        <v>0</v>
      </c>
      <c r="BB114" s="207">
        <v>0</v>
      </c>
      <c r="BC114" s="207">
        <v>0</v>
      </c>
      <c r="BD114" s="209">
        <v>28080.51</v>
      </c>
      <c r="BE114" s="178">
        <f t="shared" si="333"/>
        <v>19738.460000000003</v>
      </c>
      <c r="BF114" s="208">
        <v>2848</v>
      </c>
      <c r="BG114" s="181" t="s">
        <v>276</v>
      </c>
      <c r="BH114" s="64">
        <f t="shared" si="330"/>
        <v>47818.97</v>
      </c>
      <c r="BI114" s="205">
        <v>1328.23</v>
      </c>
      <c r="BJ114" s="205">
        <v>2327.35</v>
      </c>
      <c r="BK114" s="205">
        <v>0</v>
      </c>
      <c r="BL114" s="205">
        <v>1.89</v>
      </c>
      <c r="BM114" s="205">
        <v>0</v>
      </c>
      <c r="BN114" s="205">
        <v>0</v>
      </c>
      <c r="BO114" s="205">
        <v>0</v>
      </c>
      <c r="BP114" s="205">
        <v>0</v>
      </c>
      <c r="BQ114" s="205">
        <v>0</v>
      </c>
      <c r="BR114" s="205">
        <v>0</v>
      </c>
      <c r="BS114" s="64">
        <f t="shared" si="331"/>
        <v>3657.47</v>
      </c>
      <c r="BT114" s="220">
        <v>1202.3399999999999</v>
      </c>
      <c r="BU114" s="65">
        <v>172.8</v>
      </c>
      <c r="BV114" s="65">
        <f t="shared" si="255"/>
        <v>307.97903722173254</v>
      </c>
      <c r="BW114" s="65">
        <f t="shared" si="256"/>
        <v>446.40426075698014</v>
      </c>
      <c r="BX114" s="65"/>
      <c r="BY114" s="65"/>
      <c r="BZ114" s="65"/>
      <c r="CA114" s="65">
        <v>5</v>
      </c>
      <c r="CB114" s="65">
        <f t="shared" si="344"/>
        <v>391.015625</v>
      </c>
      <c r="CC114" s="65"/>
      <c r="CD114" s="64">
        <f t="shared" si="226"/>
        <v>2525.5389229787124</v>
      </c>
      <c r="CE114" s="66">
        <f t="shared" si="257"/>
        <v>665.21208333333334</v>
      </c>
      <c r="CF114" s="66"/>
      <c r="CG114" s="66">
        <f t="shared" si="258"/>
        <v>199.563625</v>
      </c>
      <c r="CH114" s="67">
        <f t="shared" si="324"/>
        <v>864.77570833333334</v>
      </c>
      <c r="CI114" s="67">
        <f t="shared" si="227"/>
        <v>3390.314631312046</v>
      </c>
      <c r="CJ114" s="68">
        <f t="shared" si="228"/>
        <v>267.1553686879538</v>
      </c>
      <c r="CK114" s="209">
        <v>14516.2</v>
      </c>
      <c r="CL114" s="209">
        <v>27294.03</v>
      </c>
      <c r="CM114" s="209">
        <v>0</v>
      </c>
      <c r="CN114" s="209">
        <v>100</v>
      </c>
      <c r="CO114" s="209">
        <v>0</v>
      </c>
      <c r="CP114" s="209">
        <v>0</v>
      </c>
      <c r="CQ114" s="209">
        <v>0</v>
      </c>
      <c r="CR114" s="209">
        <v>0</v>
      </c>
      <c r="CS114" s="209">
        <v>0</v>
      </c>
      <c r="CT114" s="207">
        <v>0</v>
      </c>
      <c r="CU114" s="209">
        <v>25049.48</v>
      </c>
      <c r="CV114" s="178">
        <f t="shared" si="362"/>
        <v>16860.749999999996</v>
      </c>
      <c r="CW114" s="210">
        <v>2526</v>
      </c>
      <c r="CX114" s="181" t="s">
        <v>276</v>
      </c>
      <c r="CY114" s="64">
        <f t="shared" si="363"/>
        <v>41910.229999999996</v>
      </c>
      <c r="CZ114" s="209">
        <v>1208.3</v>
      </c>
      <c r="DA114" s="209">
        <v>1996.51</v>
      </c>
      <c r="DB114" s="209">
        <v>0</v>
      </c>
      <c r="DC114" s="209">
        <v>4.21</v>
      </c>
      <c r="DD114" s="209">
        <v>0</v>
      </c>
      <c r="DE114" s="209">
        <v>0</v>
      </c>
      <c r="DF114" s="209">
        <v>0</v>
      </c>
      <c r="DG114" s="209">
        <v>0</v>
      </c>
      <c r="DH114" s="209">
        <v>0</v>
      </c>
      <c r="DI114" s="209">
        <v>0</v>
      </c>
      <c r="DJ114" s="211">
        <f t="shared" si="358"/>
        <v>3209.02</v>
      </c>
      <c r="DK114" s="65">
        <v>1202.3399999999999</v>
      </c>
      <c r="DL114" s="65">
        <v>172.8</v>
      </c>
      <c r="DM114" s="65">
        <f t="shared" si="259"/>
        <v>272.32285618317474</v>
      </c>
      <c r="DN114" s="65">
        <f t="shared" si="260"/>
        <v>479.62688588973265</v>
      </c>
      <c r="DO114" s="65"/>
      <c r="DP114" s="65"/>
      <c r="DQ114" s="65"/>
      <c r="DR114" s="65">
        <v>5</v>
      </c>
      <c r="DS114" s="65">
        <f t="shared" si="359"/>
        <v>428.469696969697</v>
      </c>
      <c r="DT114" s="65"/>
      <c r="DU114" s="64">
        <f t="shared" si="229"/>
        <v>2560.559439042604</v>
      </c>
      <c r="DV114" s="66">
        <f t="shared" si="307"/>
        <v>596.35070707070713</v>
      </c>
      <c r="DW114" s="66"/>
      <c r="DX114" s="66">
        <f t="shared" si="261"/>
        <v>178.90521212121214</v>
      </c>
      <c r="DY114" s="67">
        <f t="shared" si="230"/>
        <v>775.25591919191925</v>
      </c>
      <c r="DZ114" s="67">
        <f t="shared" si="231"/>
        <v>3335.815358234523</v>
      </c>
      <c r="EA114" s="68">
        <f t="shared" si="345"/>
        <v>-126.79535823452306</v>
      </c>
      <c r="EB114" s="209">
        <v>15158.2</v>
      </c>
      <c r="EC114" s="209">
        <v>31475.46</v>
      </c>
      <c r="ED114" s="209">
        <v>0</v>
      </c>
      <c r="EE114" s="209">
        <v>110</v>
      </c>
      <c r="EF114" s="209">
        <v>0</v>
      </c>
      <c r="EG114" s="209">
        <v>0</v>
      </c>
      <c r="EH114" s="209">
        <v>0</v>
      </c>
      <c r="EI114" s="209">
        <v>0</v>
      </c>
      <c r="EJ114" s="209">
        <v>0</v>
      </c>
      <c r="EK114" s="209">
        <v>0</v>
      </c>
      <c r="EL114" s="209">
        <v>28048.12</v>
      </c>
      <c r="EM114" s="178">
        <f t="shared" si="364"/>
        <v>18695.540000000005</v>
      </c>
      <c r="EN114" s="210">
        <v>2883</v>
      </c>
      <c r="EO114" s="181" t="s">
        <v>276</v>
      </c>
      <c r="EP114" s="212">
        <f t="shared" si="262"/>
        <v>46743.66</v>
      </c>
      <c r="EQ114" s="209">
        <v>1261.73</v>
      </c>
      <c r="ER114" s="209">
        <v>2302.37</v>
      </c>
      <c r="ES114" s="209">
        <v>0</v>
      </c>
      <c r="ET114" s="209">
        <v>4.63</v>
      </c>
      <c r="EU114" s="209">
        <v>0</v>
      </c>
      <c r="EV114" s="209">
        <v>0</v>
      </c>
      <c r="EW114" s="209">
        <v>0</v>
      </c>
      <c r="EX114" s="209">
        <v>0</v>
      </c>
      <c r="EY114" s="209">
        <v>0</v>
      </c>
      <c r="EZ114" s="209">
        <v>0</v>
      </c>
      <c r="FA114" s="64">
        <f t="shared" si="365"/>
        <v>3568.73</v>
      </c>
      <c r="FB114" s="220">
        <v>1202.3399999999999</v>
      </c>
      <c r="FC114" s="65">
        <v>172.8</v>
      </c>
      <c r="FD114" s="65">
        <f t="shared" si="263"/>
        <v>313.0745424302836</v>
      </c>
      <c r="FE114" s="65">
        <f t="shared" si="264"/>
        <v>485.63988287457687</v>
      </c>
      <c r="FF114" s="65"/>
      <c r="FG114" s="65"/>
      <c r="FH114" s="65">
        <f t="shared" si="265"/>
        <v>140.93333333333334</v>
      </c>
      <c r="FI114" s="65">
        <v>5</v>
      </c>
      <c r="FJ114" s="65">
        <f t="shared" si="308"/>
        <v>424.68019607843132</v>
      </c>
      <c r="FK114" s="65"/>
      <c r="FL114" s="64">
        <f t="shared" si="232"/>
        <v>2744.4679547166252</v>
      </c>
      <c r="FM114" s="66">
        <f t="shared" si="309"/>
        <v>664.41901960784321</v>
      </c>
      <c r="FN114" s="66"/>
      <c r="FO114" s="66">
        <f t="shared" si="266"/>
        <v>199.32570588235296</v>
      </c>
      <c r="FP114" s="67">
        <f t="shared" si="325"/>
        <v>863.74472549019617</v>
      </c>
      <c r="FQ114" s="67">
        <f t="shared" si="346"/>
        <v>3608.2126802068215</v>
      </c>
      <c r="FR114" s="68">
        <f t="shared" si="347"/>
        <v>-39.482680206821442</v>
      </c>
      <c r="FS114" s="209">
        <v>15581.69</v>
      </c>
      <c r="FT114" s="209">
        <v>40506.410000000003</v>
      </c>
      <c r="FU114" s="209">
        <v>0</v>
      </c>
      <c r="FV114" s="209">
        <v>60</v>
      </c>
      <c r="FW114" s="209">
        <v>0</v>
      </c>
      <c r="FX114" s="209">
        <v>0</v>
      </c>
      <c r="FY114" s="209">
        <v>0</v>
      </c>
      <c r="FZ114" s="209">
        <v>0</v>
      </c>
      <c r="GA114" s="209">
        <v>0</v>
      </c>
      <c r="GB114" s="209">
        <v>0</v>
      </c>
      <c r="GC114" s="209">
        <v>32403.38</v>
      </c>
      <c r="GD114" s="178">
        <f t="shared" si="366"/>
        <v>23744.720000000005</v>
      </c>
      <c r="GE114" s="210">
        <v>3436</v>
      </c>
      <c r="GF114" s="181" t="s">
        <v>276</v>
      </c>
      <c r="GG114" s="64">
        <f t="shared" si="367"/>
        <v>56148.100000000006</v>
      </c>
      <c r="GH114" s="209">
        <v>1297</v>
      </c>
      <c r="GI114" s="209">
        <v>2962.97</v>
      </c>
      <c r="GJ114" s="209">
        <v>0</v>
      </c>
      <c r="GK114" s="209">
        <v>2.52</v>
      </c>
      <c r="GL114" s="209">
        <v>0</v>
      </c>
      <c r="GM114" s="209">
        <v>0</v>
      </c>
      <c r="GN114" s="209">
        <v>0</v>
      </c>
      <c r="GO114" s="209">
        <v>0</v>
      </c>
      <c r="GP114" s="209">
        <v>0</v>
      </c>
      <c r="GQ114" s="209">
        <v>0</v>
      </c>
      <c r="GR114" s="211">
        <f t="shared" si="267"/>
        <v>4262.49</v>
      </c>
      <c r="GS114" s="220">
        <v>1202.3399999999999</v>
      </c>
      <c r="GT114" s="65">
        <v>172.8</v>
      </c>
      <c r="GU114" s="65">
        <f t="shared" si="268"/>
        <v>359.06977972941928</v>
      </c>
      <c r="GV114" s="65">
        <f t="shared" si="269"/>
        <v>699.80690647963377</v>
      </c>
      <c r="GW114" s="65"/>
      <c r="GX114" s="65"/>
      <c r="GY114" s="65">
        <f t="shared" si="270"/>
        <v>184.90588235294118</v>
      </c>
      <c r="GZ114" s="65">
        <v>5</v>
      </c>
      <c r="HA114" s="65">
        <f t="shared" si="310"/>
        <v>358.47794117647061</v>
      </c>
      <c r="HB114" s="65"/>
      <c r="HC114" s="64">
        <f t="shared" si="348"/>
        <v>2982.4005097384647</v>
      </c>
      <c r="HD114" s="66">
        <f t="shared" si="311"/>
        <v>866.92019607843133</v>
      </c>
      <c r="HE114" s="66"/>
      <c r="HF114" s="66">
        <f t="shared" si="271"/>
        <v>260.07605882352937</v>
      </c>
      <c r="HG114" s="67">
        <f t="shared" si="233"/>
        <v>1126.9962549019606</v>
      </c>
      <c r="HH114" s="67">
        <f t="shared" si="234"/>
        <v>4109.3967646404253</v>
      </c>
      <c r="HI114" s="68">
        <f t="shared" si="349"/>
        <v>153.09323535957446</v>
      </c>
      <c r="HJ114" s="205">
        <v>18767.34</v>
      </c>
      <c r="HK114" s="205">
        <v>41610.32</v>
      </c>
      <c r="HL114" s="205">
        <v>0</v>
      </c>
      <c r="HM114" s="205">
        <v>200</v>
      </c>
      <c r="HN114" s="205">
        <v>0</v>
      </c>
      <c r="HO114" s="205">
        <v>0</v>
      </c>
      <c r="HP114" s="205">
        <v>0</v>
      </c>
      <c r="HQ114" s="205">
        <v>0</v>
      </c>
      <c r="HR114" s="205">
        <v>0</v>
      </c>
      <c r="HS114" s="205">
        <v>0</v>
      </c>
      <c r="HT114" s="205">
        <v>34370.18</v>
      </c>
      <c r="HU114" s="178">
        <f t="shared" si="368"/>
        <v>26207.480000000003</v>
      </c>
      <c r="HV114" s="206">
        <v>3503</v>
      </c>
      <c r="HW114" s="181" t="s">
        <v>276</v>
      </c>
      <c r="HX114" s="64">
        <f t="shared" si="369"/>
        <v>60577.66</v>
      </c>
      <c r="HY114" s="205">
        <v>1562.19</v>
      </c>
      <c r="HZ114" s="205">
        <v>3043.72</v>
      </c>
      <c r="IA114" s="205">
        <v>0</v>
      </c>
      <c r="IB114" s="205">
        <v>8.41</v>
      </c>
      <c r="IC114" s="205">
        <v>0</v>
      </c>
      <c r="ID114" s="205">
        <v>0</v>
      </c>
      <c r="IE114" s="205">
        <v>0</v>
      </c>
      <c r="IF114" s="205">
        <v>0</v>
      </c>
      <c r="IG114" s="205">
        <v>0</v>
      </c>
      <c r="IH114" s="205">
        <v>0</v>
      </c>
      <c r="II114" s="214">
        <v>4614.32</v>
      </c>
      <c r="IJ114" s="220">
        <v>1202.3399999999999</v>
      </c>
      <c r="IK114" s="65">
        <v>172.8</v>
      </c>
      <c r="IL114" s="65">
        <f t="shared" si="272"/>
        <v>380.73418525962285</v>
      </c>
      <c r="IM114" s="65">
        <f t="shared" si="273"/>
        <v>794.28893741533079</v>
      </c>
      <c r="IN114" s="65"/>
      <c r="IO114" s="65"/>
      <c r="IP114" s="65">
        <f t="shared" si="274"/>
        <v>232.05714285714285</v>
      </c>
      <c r="IQ114" s="65">
        <v>5</v>
      </c>
      <c r="IR114" s="65">
        <f t="shared" si="312"/>
        <v>445.62857142857143</v>
      </c>
      <c r="IS114" s="65"/>
      <c r="IT114" s="64">
        <f t="shared" si="350"/>
        <v>3232.8488369606675</v>
      </c>
      <c r="IU114" s="66">
        <f t="shared" si="313"/>
        <v>538.79476190476191</v>
      </c>
      <c r="IV114" s="66"/>
      <c r="IW114" s="66">
        <f t="shared" si="275"/>
        <v>161.63842857142856</v>
      </c>
      <c r="IX114" s="67">
        <f t="shared" si="351"/>
        <v>700.43319047619048</v>
      </c>
      <c r="IY114" s="67">
        <f t="shared" si="235"/>
        <v>3933.2820274368578</v>
      </c>
      <c r="IZ114" s="68">
        <f t="shared" si="352"/>
        <v>681.03797256314192</v>
      </c>
      <c r="JA114" s="209">
        <v>18118.09</v>
      </c>
      <c r="JB114" s="209">
        <v>41189.21</v>
      </c>
      <c r="JC114" s="209">
        <v>0</v>
      </c>
      <c r="JD114" s="209">
        <v>65</v>
      </c>
      <c r="JE114" s="209">
        <v>0</v>
      </c>
      <c r="JF114" s="209">
        <v>0</v>
      </c>
      <c r="JG114" s="209">
        <v>0</v>
      </c>
      <c r="JH114" s="209">
        <v>0</v>
      </c>
      <c r="JI114" s="209">
        <v>0</v>
      </c>
      <c r="JJ114" s="209">
        <v>0</v>
      </c>
      <c r="JK114" s="209">
        <v>36465.51</v>
      </c>
      <c r="JL114" s="178">
        <f t="shared" si="370"/>
        <v>22906.79</v>
      </c>
      <c r="JM114" s="210">
        <v>3116</v>
      </c>
      <c r="JN114" s="181" t="s">
        <v>276</v>
      </c>
      <c r="JO114" s="64">
        <f t="shared" si="371"/>
        <v>59372.3</v>
      </c>
      <c r="JP114" s="209">
        <v>1508.19</v>
      </c>
      <c r="JQ114" s="209">
        <v>3012.91</v>
      </c>
      <c r="JR114" s="209">
        <v>0</v>
      </c>
      <c r="JS114" s="209">
        <v>2.73</v>
      </c>
      <c r="JT114" s="209">
        <v>0</v>
      </c>
      <c r="JU114" s="209">
        <v>0</v>
      </c>
      <c r="JV114" s="209">
        <v>0</v>
      </c>
      <c r="JW114" s="209">
        <v>0</v>
      </c>
      <c r="JX114" s="209">
        <v>0</v>
      </c>
      <c r="JY114" s="209">
        <v>0</v>
      </c>
      <c r="JZ114" s="211">
        <v>4523.83</v>
      </c>
      <c r="KA114" s="220">
        <v>1202.3399999999999</v>
      </c>
      <c r="KB114" s="65">
        <v>172.8</v>
      </c>
      <c r="KC114" s="65">
        <f t="shared" si="276"/>
        <v>735.53441453283574</v>
      </c>
      <c r="KD114" s="65">
        <f t="shared" si="277"/>
        <v>771.30755804629325</v>
      </c>
      <c r="KE114" s="65"/>
      <c r="KF114" s="65"/>
      <c r="KG114" s="65"/>
      <c r="KH114" s="65">
        <v>5</v>
      </c>
      <c r="KI114" s="65">
        <f t="shared" si="314"/>
        <v>543.39953271028037</v>
      </c>
      <c r="KJ114" s="65"/>
      <c r="KK114" s="64">
        <f t="shared" si="353"/>
        <v>3430.3815052894092</v>
      </c>
      <c r="KL114" s="66">
        <f t="shared" si="315"/>
        <v>497.32093457943921</v>
      </c>
      <c r="KM114" s="66"/>
      <c r="KN114" s="66">
        <f t="shared" si="278"/>
        <v>149.19628037383177</v>
      </c>
      <c r="KO114" s="67">
        <f t="shared" si="236"/>
        <v>646.51721495327092</v>
      </c>
      <c r="KP114" s="67">
        <f t="shared" si="237"/>
        <v>4076.8987202426802</v>
      </c>
      <c r="KQ114" s="68">
        <f t="shared" si="354"/>
        <v>446.93127975731977</v>
      </c>
      <c r="KR114" s="209">
        <v>13810.38</v>
      </c>
      <c r="KS114" s="209">
        <v>38225.74</v>
      </c>
      <c r="KT114" s="209">
        <v>0</v>
      </c>
      <c r="KU114" s="209">
        <v>40</v>
      </c>
      <c r="KV114" s="209">
        <v>0</v>
      </c>
      <c r="KW114" s="209">
        <v>0</v>
      </c>
      <c r="KX114" s="209">
        <v>0</v>
      </c>
      <c r="KY114" s="209">
        <v>0</v>
      </c>
      <c r="KZ114" s="209">
        <v>0</v>
      </c>
      <c r="LA114" s="209">
        <v>0</v>
      </c>
      <c r="LB114" s="209">
        <v>33300.449999999997</v>
      </c>
      <c r="LC114" s="178">
        <f t="shared" si="372"/>
        <v>18775.669999999998</v>
      </c>
      <c r="LD114" s="210">
        <v>2530</v>
      </c>
      <c r="LE114" s="181" t="s">
        <v>276</v>
      </c>
      <c r="LF114" s="64">
        <f t="shared" si="373"/>
        <v>52076.119999999995</v>
      </c>
      <c r="LG114" s="209">
        <v>1149.5999999999999</v>
      </c>
      <c r="LH114" s="209">
        <v>2796.14</v>
      </c>
      <c r="LI114" s="209">
        <v>0</v>
      </c>
      <c r="LJ114" s="209">
        <v>1.68</v>
      </c>
      <c r="LK114" s="209">
        <v>0</v>
      </c>
      <c r="LL114" s="209">
        <v>0</v>
      </c>
      <c r="LM114" s="209">
        <v>0</v>
      </c>
      <c r="LN114" s="209">
        <v>0</v>
      </c>
      <c r="LO114" s="209">
        <v>0</v>
      </c>
      <c r="LP114" s="209">
        <v>0</v>
      </c>
      <c r="LQ114" s="211">
        <f t="shared" si="279"/>
        <v>3947.4199999999996</v>
      </c>
      <c r="LR114" s="234">
        <v>1341.84</v>
      </c>
      <c r="LS114" s="240">
        <v>177.6</v>
      </c>
      <c r="LT114" s="65">
        <f t="shared" si="280"/>
        <v>339.50234668759379</v>
      </c>
      <c r="LU114" s="65">
        <f t="shared" si="281"/>
        <v>558.99190286374198</v>
      </c>
      <c r="LV114" s="65"/>
      <c r="LW114" s="65"/>
      <c r="LX114" s="65"/>
      <c r="LY114" s="65">
        <v>5</v>
      </c>
      <c r="LZ114" s="65">
        <f t="shared" si="316"/>
        <v>508.03738317757012</v>
      </c>
      <c r="MA114" s="65"/>
      <c r="MB114" s="64">
        <f t="shared" si="238"/>
        <v>2930.9716327289057</v>
      </c>
      <c r="MC114" s="66">
        <f t="shared" si="317"/>
        <v>593.54906542056074</v>
      </c>
      <c r="MD114" s="66"/>
      <c r="ME114" s="66">
        <f t="shared" si="282"/>
        <v>178.06471962616823</v>
      </c>
      <c r="MF114" s="67">
        <f t="shared" si="239"/>
        <v>771.61378504672894</v>
      </c>
      <c r="MG114" s="67">
        <f t="shared" si="240"/>
        <v>3702.5854177756346</v>
      </c>
      <c r="MH114" s="68">
        <f t="shared" si="241"/>
        <v>244.83458222436502</v>
      </c>
      <c r="MI114" s="209">
        <v>3903.46</v>
      </c>
      <c r="MJ114" s="209">
        <v>24911.85</v>
      </c>
      <c r="MK114" s="209">
        <v>0</v>
      </c>
      <c r="ML114" s="209">
        <v>85</v>
      </c>
      <c r="MM114" s="209">
        <v>0</v>
      </c>
      <c r="MN114" s="209">
        <v>0</v>
      </c>
      <c r="MO114" s="209">
        <v>0</v>
      </c>
      <c r="MP114" s="209">
        <v>0</v>
      </c>
      <c r="MQ114" s="209">
        <v>0</v>
      </c>
      <c r="MR114" s="209">
        <v>0</v>
      </c>
      <c r="MS114" s="209">
        <v>18610.72</v>
      </c>
      <c r="MT114" s="178">
        <f t="shared" si="360"/>
        <v>10289.589999999997</v>
      </c>
      <c r="MU114" s="210">
        <v>1621</v>
      </c>
      <c r="MV114" s="181" t="s">
        <v>276</v>
      </c>
      <c r="MW114" s="64">
        <f t="shared" si="374"/>
        <v>28900.309999999998</v>
      </c>
      <c r="MX114" s="209">
        <v>324.93</v>
      </c>
      <c r="MY114" s="209">
        <v>1822.26</v>
      </c>
      <c r="MZ114" s="209">
        <v>0</v>
      </c>
      <c r="NA114" s="209">
        <v>3.57</v>
      </c>
      <c r="NB114" s="209">
        <v>0</v>
      </c>
      <c r="NC114" s="209">
        <v>0</v>
      </c>
      <c r="ND114" s="209">
        <v>0</v>
      </c>
      <c r="NE114" s="209">
        <v>0</v>
      </c>
      <c r="NF114" s="209">
        <v>0</v>
      </c>
      <c r="NG114" s="209">
        <v>0</v>
      </c>
      <c r="NH114" s="211">
        <f t="shared" si="283"/>
        <v>2150.7600000000002</v>
      </c>
      <c r="NI114" s="234">
        <v>1341.84</v>
      </c>
      <c r="NJ114" s="248">
        <v>177.6</v>
      </c>
      <c r="NK114" s="65">
        <f t="shared" si="284"/>
        <v>0</v>
      </c>
      <c r="NL114" s="65">
        <f t="shared" si="285"/>
        <v>248.52505470886328</v>
      </c>
      <c r="NM114" s="65"/>
      <c r="NN114" s="65"/>
      <c r="NO114" s="65"/>
      <c r="NP114" s="65">
        <v>5</v>
      </c>
      <c r="NQ114" s="65">
        <f t="shared" si="318"/>
        <v>469.67889908256882</v>
      </c>
      <c r="NR114" s="65"/>
      <c r="NS114" s="64">
        <f t="shared" si="355"/>
        <v>2242.6439537914321</v>
      </c>
      <c r="NT114" s="66">
        <f t="shared" si="286"/>
        <v>723.04816513761466</v>
      </c>
      <c r="NU114" s="66"/>
      <c r="NV114" s="66">
        <f t="shared" si="287"/>
        <v>216.9144495412844</v>
      </c>
      <c r="NW114" s="67">
        <f t="shared" si="242"/>
        <v>939.96261467889906</v>
      </c>
      <c r="NX114" s="67">
        <f t="shared" si="243"/>
        <v>3182.6065684703312</v>
      </c>
      <c r="NY114" s="68">
        <f t="shared" si="356"/>
        <v>-1031.846568470331</v>
      </c>
      <c r="NZ114" s="209">
        <v>5737.46</v>
      </c>
      <c r="OA114" s="209">
        <v>21686.05</v>
      </c>
      <c r="OB114" s="209">
        <v>0</v>
      </c>
      <c r="OC114" s="209">
        <v>90</v>
      </c>
      <c r="OD114" s="209">
        <v>0</v>
      </c>
      <c r="OE114" s="209">
        <v>0</v>
      </c>
      <c r="OF114" s="209">
        <v>0</v>
      </c>
      <c r="OG114" s="209">
        <v>0</v>
      </c>
      <c r="OH114" s="209">
        <v>0</v>
      </c>
      <c r="OI114" s="209">
        <v>0</v>
      </c>
      <c r="OJ114" s="209">
        <v>16764.830000000002</v>
      </c>
      <c r="OK114" s="178">
        <f t="shared" si="288"/>
        <v>10748.679999999997</v>
      </c>
      <c r="OL114" s="210">
        <v>1587</v>
      </c>
      <c r="OM114" s="181" t="s">
        <v>276</v>
      </c>
      <c r="ON114" s="64">
        <f t="shared" si="375"/>
        <v>27513.51</v>
      </c>
      <c r="OO114" s="209">
        <v>477.59</v>
      </c>
      <c r="OP114" s="209">
        <v>1586.29</v>
      </c>
      <c r="OQ114" s="209">
        <v>0</v>
      </c>
      <c r="OR114" s="209">
        <v>3.79</v>
      </c>
      <c r="OS114" s="209">
        <v>0</v>
      </c>
      <c r="OT114" s="209">
        <v>0</v>
      </c>
      <c r="OU114" s="209">
        <v>0</v>
      </c>
      <c r="OV114" s="209">
        <v>0</v>
      </c>
      <c r="OW114" s="209">
        <v>0</v>
      </c>
      <c r="OX114" s="209">
        <v>0</v>
      </c>
      <c r="OY114" s="211">
        <v>2067.67</v>
      </c>
      <c r="OZ114" s="234">
        <v>1341.84</v>
      </c>
      <c r="PA114" s="248">
        <v>177.6</v>
      </c>
      <c r="PB114" s="65">
        <f t="shared" si="289"/>
        <v>362.51029153904528</v>
      </c>
      <c r="PC114" s="65">
        <f t="shared" si="290"/>
        <v>315.16208481468641</v>
      </c>
      <c r="PD114" s="65"/>
      <c r="PE114" s="65"/>
      <c r="PF114" s="65">
        <f t="shared" si="291"/>
        <v>32.880000000000003</v>
      </c>
      <c r="PG114" s="65">
        <v>5</v>
      </c>
      <c r="PH114" s="65">
        <f t="shared" si="319"/>
        <v>495.2049090909091</v>
      </c>
      <c r="PI114" s="65"/>
      <c r="PJ114" s="64">
        <f t="shared" si="244"/>
        <v>2730.1972854446408</v>
      </c>
      <c r="PK114" s="66">
        <f t="shared" si="320"/>
        <v>643.25572727272731</v>
      </c>
      <c r="PL114" s="66"/>
      <c r="PM114" s="66">
        <f t="shared" si="292"/>
        <v>192.9767181818182</v>
      </c>
      <c r="PN114" s="67">
        <f t="shared" si="245"/>
        <v>836.23244545454554</v>
      </c>
      <c r="PO114" s="67">
        <f t="shared" si="246"/>
        <v>3566.4297308991863</v>
      </c>
      <c r="PP114" s="68">
        <f t="shared" si="247"/>
        <v>-1498.7597308991863</v>
      </c>
      <c r="PQ114" s="209">
        <v>7265.07</v>
      </c>
      <c r="PR114" s="209">
        <v>19404.8</v>
      </c>
      <c r="PS114" s="209">
        <v>0</v>
      </c>
      <c r="PT114" s="209">
        <v>55</v>
      </c>
      <c r="PU114" s="209">
        <v>0</v>
      </c>
      <c r="PV114" s="209">
        <v>0</v>
      </c>
      <c r="PW114" s="209">
        <v>0</v>
      </c>
      <c r="PX114" s="209">
        <v>0</v>
      </c>
      <c r="PY114" s="209">
        <v>0</v>
      </c>
      <c r="PZ114" s="209">
        <v>0</v>
      </c>
      <c r="QA114" s="209">
        <v>16473.36</v>
      </c>
      <c r="QB114" s="178">
        <f t="shared" si="376"/>
        <v>10251.509999999998</v>
      </c>
      <c r="QC114" s="210">
        <v>1371</v>
      </c>
      <c r="QD114" s="181" t="s">
        <v>276</v>
      </c>
      <c r="QE114" s="64">
        <f t="shared" si="377"/>
        <v>26724.87</v>
      </c>
      <c r="QF114" s="209">
        <v>604.75</v>
      </c>
      <c r="QG114" s="209">
        <v>1419.42</v>
      </c>
      <c r="QH114" s="209">
        <v>0</v>
      </c>
      <c r="QI114" s="209">
        <v>2.31</v>
      </c>
      <c r="QJ114" s="209">
        <v>0</v>
      </c>
      <c r="QK114" s="209">
        <v>0</v>
      </c>
      <c r="QL114" s="209">
        <v>0</v>
      </c>
      <c r="QM114" s="209">
        <v>0</v>
      </c>
      <c r="QN114" s="209">
        <v>0</v>
      </c>
      <c r="QO114" s="209">
        <v>0</v>
      </c>
      <c r="QP114" s="211">
        <f t="shared" si="293"/>
        <v>2026.48</v>
      </c>
      <c r="QQ114" s="234">
        <v>1341.84</v>
      </c>
      <c r="QR114" s="248">
        <v>177.6</v>
      </c>
      <c r="QS114" s="65">
        <f t="shared" si="294"/>
        <v>193.64444430953523</v>
      </c>
      <c r="QT114" s="65">
        <f t="shared" si="295"/>
        <v>187.06386401024668</v>
      </c>
      <c r="QU114" s="65"/>
      <c r="QV114" s="65"/>
      <c r="QW114" s="65">
        <f t="shared" si="296"/>
        <v>18.861818181818183</v>
      </c>
      <c r="QX114" s="65">
        <v>5</v>
      </c>
      <c r="QY114" s="65">
        <f t="shared" si="321"/>
        <v>428.14772727272725</v>
      </c>
      <c r="QZ114" s="65"/>
      <c r="RA114" s="64">
        <f t="shared" si="357"/>
        <v>2352.1578537743271</v>
      </c>
      <c r="RB114" s="66">
        <f t="shared" si="297"/>
        <v>619.2640909090909</v>
      </c>
      <c r="RC114" s="66"/>
      <c r="RD114" s="66">
        <f t="shared" si="298"/>
        <v>185.77922727272727</v>
      </c>
      <c r="RE114" s="67">
        <f t="shared" si="248"/>
        <v>805.04331818181822</v>
      </c>
      <c r="RF114" s="67">
        <f t="shared" si="249"/>
        <v>3157.2011719561451</v>
      </c>
      <c r="RG114" s="68">
        <f t="shared" si="250"/>
        <v>-1130.7211719561451</v>
      </c>
      <c r="RH114" s="205">
        <v>14781.99</v>
      </c>
      <c r="RI114" s="205">
        <v>32921</v>
      </c>
      <c r="RJ114" s="205">
        <v>0</v>
      </c>
      <c r="RK114" s="205">
        <v>160</v>
      </c>
      <c r="RL114" s="205">
        <v>0</v>
      </c>
      <c r="RM114" s="205">
        <v>0</v>
      </c>
      <c r="RN114" s="205">
        <v>0</v>
      </c>
      <c r="RO114" s="205">
        <v>0</v>
      </c>
      <c r="RP114" s="205">
        <v>0</v>
      </c>
      <c r="RQ114" s="205">
        <v>0</v>
      </c>
      <c r="RR114" s="205">
        <v>28406.71</v>
      </c>
      <c r="RS114" s="178">
        <f t="shared" si="378"/>
        <v>19456.28</v>
      </c>
      <c r="RT114" s="206">
        <v>2399</v>
      </c>
      <c r="RU114" s="181" t="s">
        <v>276</v>
      </c>
      <c r="RV114" s="64">
        <f t="shared" si="379"/>
        <v>47862.99</v>
      </c>
      <c r="RW114" s="209">
        <v>1230.46</v>
      </c>
      <c r="RX114" s="209">
        <v>2408.11</v>
      </c>
      <c r="RY114" s="209">
        <v>0</v>
      </c>
      <c r="RZ114" s="209">
        <v>6.73</v>
      </c>
      <c r="SA114" s="209">
        <v>0</v>
      </c>
      <c r="SB114" s="209">
        <v>0</v>
      </c>
      <c r="SC114" s="209">
        <v>0</v>
      </c>
      <c r="SD114" s="209">
        <v>0</v>
      </c>
      <c r="SE114" s="209">
        <v>0</v>
      </c>
      <c r="SF114" s="209">
        <v>0</v>
      </c>
      <c r="SG114" s="211">
        <v>3645.3</v>
      </c>
      <c r="SH114" s="234">
        <v>1341.84</v>
      </c>
      <c r="SI114" s="248">
        <v>177.6</v>
      </c>
      <c r="SJ114" s="65">
        <f t="shared" si="299"/>
        <v>279.15007027311032</v>
      </c>
      <c r="SK114" s="65">
        <f t="shared" si="300"/>
        <v>419.3853707093744</v>
      </c>
      <c r="SL114" s="65"/>
      <c r="SM114" s="65"/>
      <c r="SN114" s="65">
        <f t="shared" si="301"/>
        <v>495.92920353982299</v>
      </c>
      <c r="SO114" s="65">
        <v>5</v>
      </c>
      <c r="SP114" s="65">
        <f t="shared" si="322"/>
        <v>428.52876106194691</v>
      </c>
      <c r="SQ114" s="65"/>
      <c r="SR114" s="64">
        <f t="shared" si="326"/>
        <v>3147.4334055842546</v>
      </c>
      <c r="SS114" s="66">
        <f t="shared" si="323"/>
        <v>596.28469026548669</v>
      </c>
      <c r="ST114" s="66"/>
      <c r="SU114" s="66">
        <f t="shared" si="302"/>
        <v>178.885407079646</v>
      </c>
      <c r="SV114" s="67">
        <f t="shared" si="327"/>
        <v>775.17009734513272</v>
      </c>
      <c r="SW114" s="67">
        <f t="shared" si="251"/>
        <v>3922.6035029293871</v>
      </c>
      <c r="SX114" s="68">
        <f t="shared" si="252"/>
        <v>-277.30350292938692</v>
      </c>
      <c r="SY114" s="64">
        <f t="shared" si="303"/>
        <v>539888.35</v>
      </c>
      <c r="SZ114" s="211">
        <f t="shared" si="304"/>
        <v>41046.100000000006</v>
      </c>
      <c r="TA114" s="67">
        <f t="shared" si="305"/>
        <v>43370.825773325923</v>
      </c>
      <c r="TB114" s="68">
        <f t="shared" si="306"/>
        <v>-2324.7257733259175</v>
      </c>
      <c r="TC114" s="264"/>
      <c r="TD114" s="265"/>
      <c r="TE114" s="265" t="s">
        <v>528</v>
      </c>
    </row>
    <row r="115" spans="1:525" ht="23.25">
      <c r="A115" s="173" t="s">
        <v>60</v>
      </c>
      <c r="B115" s="175" t="s">
        <v>262</v>
      </c>
      <c r="C115" s="181" t="s">
        <v>276</v>
      </c>
      <c r="D115" s="176">
        <v>17139.54</v>
      </c>
      <c r="E115" s="176">
        <v>10132.98</v>
      </c>
      <c r="F115" s="176">
        <v>0</v>
      </c>
      <c r="G115" s="176">
        <v>40</v>
      </c>
      <c r="H115" s="176">
        <v>0</v>
      </c>
      <c r="I115" s="176">
        <v>0</v>
      </c>
      <c r="J115" s="176">
        <v>0</v>
      </c>
      <c r="K115" s="176">
        <v>0</v>
      </c>
      <c r="L115" s="176">
        <v>0</v>
      </c>
      <c r="M115" s="176">
        <v>0</v>
      </c>
      <c r="N115" s="180">
        <v>20753.169999999998</v>
      </c>
      <c r="O115" s="178">
        <f t="shared" si="332"/>
        <v>6559.3500000000022</v>
      </c>
      <c r="P115" s="181">
        <v>1179</v>
      </c>
      <c r="Q115" s="64">
        <f t="shared" si="328"/>
        <v>27312.52</v>
      </c>
      <c r="R115" s="178">
        <v>1426.72</v>
      </c>
      <c r="S115" s="178">
        <v>741.21</v>
      </c>
      <c r="T115" s="178">
        <v>0</v>
      </c>
      <c r="U115" s="178">
        <v>1.68</v>
      </c>
      <c r="V115" s="178">
        <v>0</v>
      </c>
      <c r="W115" s="178">
        <v>0</v>
      </c>
      <c r="X115" s="178">
        <v>0</v>
      </c>
      <c r="Y115" s="178">
        <v>0</v>
      </c>
      <c r="Z115" s="178">
        <v>0</v>
      </c>
      <c r="AA115" s="178">
        <v>0</v>
      </c>
      <c r="AB115" s="64">
        <f t="shared" si="329"/>
        <v>2169.61</v>
      </c>
      <c r="AC115" s="220">
        <v>600</v>
      </c>
      <c r="AD115" s="65">
        <v>276.52</v>
      </c>
      <c r="AE115" s="65">
        <f t="shared" si="253"/>
        <v>225.64502392392782</v>
      </c>
      <c r="AF115" s="65">
        <f t="shared" si="361"/>
        <v>175.88119811866559</v>
      </c>
      <c r="AG115" s="65"/>
      <c r="AH115" s="65"/>
      <c r="AI115" s="65"/>
      <c r="AJ115" s="65">
        <v>5</v>
      </c>
      <c r="AK115" s="65">
        <f t="shared" si="342"/>
        <v>411.38684210526316</v>
      </c>
      <c r="AL115" s="65"/>
      <c r="AM115" s="64">
        <f t="shared" si="222"/>
        <v>1694.4330641478566</v>
      </c>
      <c r="AN115" s="66">
        <f t="shared" si="343"/>
        <v>645.10084210526315</v>
      </c>
      <c r="AO115" s="66"/>
      <c r="AP115" s="66">
        <f t="shared" si="254"/>
        <v>193.53025263157895</v>
      </c>
      <c r="AQ115" s="67">
        <f t="shared" si="223"/>
        <v>838.6310947368421</v>
      </c>
      <c r="AR115" s="67">
        <f t="shared" si="224"/>
        <v>2533.0641588846988</v>
      </c>
      <c r="AS115" s="68">
        <f t="shared" si="225"/>
        <v>-363.4541588846987</v>
      </c>
      <c r="AT115" s="205">
        <v>18586.54</v>
      </c>
      <c r="AU115" s="205">
        <v>10914.35</v>
      </c>
      <c r="AV115" s="205">
        <v>0</v>
      </c>
      <c r="AW115" s="205">
        <v>70</v>
      </c>
      <c r="AX115" s="207">
        <v>0</v>
      </c>
      <c r="AY115" s="207">
        <v>0</v>
      </c>
      <c r="AZ115" s="207">
        <v>0</v>
      </c>
      <c r="BA115" s="207">
        <v>0</v>
      </c>
      <c r="BB115" s="207">
        <v>0</v>
      </c>
      <c r="BC115" s="207">
        <v>0</v>
      </c>
      <c r="BD115" s="209">
        <v>22932.11</v>
      </c>
      <c r="BE115" s="178">
        <f t="shared" si="333"/>
        <v>6638.7799999999988</v>
      </c>
      <c r="BF115" s="208">
        <v>1170</v>
      </c>
      <c r="BG115" s="181" t="s">
        <v>276</v>
      </c>
      <c r="BH115" s="64">
        <f t="shared" si="330"/>
        <v>29570.89</v>
      </c>
      <c r="BI115" s="205">
        <v>1547.17</v>
      </c>
      <c r="BJ115" s="205">
        <v>798.36</v>
      </c>
      <c r="BK115" s="205">
        <v>0</v>
      </c>
      <c r="BL115" s="205">
        <v>2.94</v>
      </c>
      <c r="BM115" s="205">
        <v>0</v>
      </c>
      <c r="BN115" s="205">
        <v>0</v>
      </c>
      <c r="BO115" s="205">
        <v>0</v>
      </c>
      <c r="BP115" s="205">
        <v>0</v>
      </c>
      <c r="BQ115" s="205">
        <v>0</v>
      </c>
      <c r="BR115" s="205">
        <v>0</v>
      </c>
      <c r="BS115" s="64">
        <f t="shared" si="331"/>
        <v>2348.4700000000003</v>
      </c>
      <c r="BT115" s="220">
        <v>600</v>
      </c>
      <c r="BU115" s="65">
        <v>276.52</v>
      </c>
      <c r="BV115" s="65">
        <f t="shared" si="255"/>
        <v>251.51285212636327</v>
      </c>
      <c r="BW115" s="65">
        <f t="shared" si="256"/>
        <v>150.14239602421989</v>
      </c>
      <c r="BX115" s="65"/>
      <c r="BY115" s="65"/>
      <c r="BZ115" s="65"/>
      <c r="CA115" s="65">
        <v>5</v>
      </c>
      <c r="CB115" s="65">
        <f t="shared" si="344"/>
        <v>391.015625</v>
      </c>
      <c r="CC115" s="65"/>
      <c r="CD115" s="64">
        <f t="shared" si="226"/>
        <v>1674.190873150583</v>
      </c>
      <c r="CE115" s="66">
        <f t="shared" si="257"/>
        <v>665.21208333333334</v>
      </c>
      <c r="CF115" s="66"/>
      <c r="CG115" s="66">
        <f t="shared" si="258"/>
        <v>199.563625</v>
      </c>
      <c r="CH115" s="67">
        <f t="shared" si="324"/>
        <v>864.77570833333334</v>
      </c>
      <c r="CI115" s="67">
        <f t="shared" si="227"/>
        <v>2538.9665814839163</v>
      </c>
      <c r="CJ115" s="68">
        <f t="shared" si="228"/>
        <v>-190.49658148391609</v>
      </c>
      <c r="CK115" s="209">
        <v>21464.33</v>
      </c>
      <c r="CL115" s="209">
        <v>10212.6</v>
      </c>
      <c r="CM115" s="209">
        <v>0</v>
      </c>
      <c r="CN115" s="209">
        <v>55</v>
      </c>
      <c r="CO115" s="209">
        <v>0</v>
      </c>
      <c r="CP115" s="209">
        <v>0</v>
      </c>
      <c r="CQ115" s="209">
        <v>9071.86</v>
      </c>
      <c r="CR115" s="209">
        <v>0</v>
      </c>
      <c r="CS115" s="209">
        <v>0</v>
      </c>
      <c r="CT115" s="207">
        <v>0</v>
      </c>
      <c r="CU115" s="209">
        <v>34141.29</v>
      </c>
      <c r="CV115" s="178">
        <f t="shared" si="362"/>
        <v>6662.5</v>
      </c>
      <c r="CW115" s="210">
        <v>1775</v>
      </c>
      <c r="CX115" s="181" t="s">
        <v>276</v>
      </c>
      <c r="CY115" s="64">
        <f t="shared" si="363"/>
        <v>40803.79</v>
      </c>
      <c r="CZ115" s="209">
        <v>1786.72</v>
      </c>
      <c r="DA115" s="209">
        <v>747.03</v>
      </c>
      <c r="DB115" s="209">
        <v>0</v>
      </c>
      <c r="DC115" s="209">
        <v>2.31</v>
      </c>
      <c r="DD115" s="209">
        <v>0</v>
      </c>
      <c r="DE115" s="209">
        <v>0</v>
      </c>
      <c r="DF115" s="209">
        <v>750</v>
      </c>
      <c r="DG115" s="209">
        <v>0</v>
      </c>
      <c r="DH115" s="209">
        <v>0</v>
      </c>
      <c r="DI115" s="209">
        <v>0</v>
      </c>
      <c r="DJ115" s="211">
        <f t="shared" si="358"/>
        <v>3286.06</v>
      </c>
      <c r="DK115" s="65">
        <v>600</v>
      </c>
      <c r="DL115" s="65">
        <v>276.52</v>
      </c>
      <c r="DM115" s="65">
        <f t="shared" si="259"/>
        <v>371.16353738992035</v>
      </c>
      <c r="DN115" s="65">
        <f t="shared" si="260"/>
        <v>189.52384248864047</v>
      </c>
      <c r="DO115" s="65"/>
      <c r="DP115" s="65"/>
      <c r="DQ115" s="65"/>
      <c r="DR115" s="65">
        <v>5</v>
      </c>
      <c r="DS115" s="65">
        <f t="shared" si="359"/>
        <v>428.469696969697</v>
      </c>
      <c r="DT115" s="65"/>
      <c r="DU115" s="64">
        <f t="shared" si="229"/>
        <v>1870.6770768482577</v>
      </c>
      <c r="DV115" s="66">
        <f t="shared" si="307"/>
        <v>596.35070707070713</v>
      </c>
      <c r="DW115" s="66"/>
      <c r="DX115" s="66">
        <f t="shared" si="261"/>
        <v>178.90521212121214</v>
      </c>
      <c r="DY115" s="67">
        <f t="shared" si="230"/>
        <v>775.25591919191925</v>
      </c>
      <c r="DZ115" s="67">
        <f t="shared" si="231"/>
        <v>2645.9329960401769</v>
      </c>
      <c r="EA115" s="68">
        <f t="shared" si="345"/>
        <v>640.12700395982301</v>
      </c>
      <c r="EB115" s="209">
        <v>26565.38</v>
      </c>
      <c r="EC115" s="209">
        <v>11804.49</v>
      </c>
      <c r="ED115" s="209">
        <v>0</v>
      </c>
      <c r="EE115" s="209">
        <v>80</v>
      </c>
      <c r="EF115" s="209">
        <v>0</v>
      </c>
      <c r="EG115" s="209">
        <v>0</v>
      </c>
      <c r="EH115" s="209">
        <v>13594.1</v>
      </c>
      <c r="EI115" s="209">
        <v>0</v>
      </c>
      <c r="EJ115" s="209">
        <v>0</v>
      </c>
      <c r="EK115" s="209">
        <v>0</v>
      </c>
      <c r="EL115" s="209">
        <v>41399.620000000003</v>
      </c>
      <c r="EM115" s="178">
        <f t="shared" si="364"/>
        <v>10644.349999999999</v>
      </c>
      <c r="EN115" s="210">
        <v>2185</v>
      </c>
      <c r="EO115" s="181" t="s">
        <v>276</v>
      </c>
      <c r="EP115" s="212">
        <f t="shared" si="262"/>
        <v>52043.97</v>
      </c>
      <c r="EQ115" s="209">
        <v>2211.33</v>
      </c>
      <c r="ER115" s="209">
        <v>863.48</v>
      </c>
      <c r="ES115" s="209">
        <v>0</v>
      </c>
      <c r="ET115" s="209">
        <v>3.36</v>
      </c>
      <c r="EU115" s="209">
        <v>0</v>
      </c>
      <c r="EV115" s="209">
        <v>0</v>
      </c>
      <c r="EW115" s="209">
        <v>750</v>
      </c>
      <c r="EX115" s="209">
        <v>0</v>
      </c>
      <c r="EY115" s="209">
        <v>0</v>
      </c>
      <c r="EZ115" s="209">
        <v>0</v>
      </c>
      <c r="FA115" s="64">
        <f t="shared" si="365"/>
        <v>3828.17</v>
      </c>
      <c r="FB115" s="220">
        <v>600</v>
      </c>
      <c r="FC115" s="65">
        <v>276.52</v>
      </c>
      <c r="FD115" s="65">
        <f t="shared" si="263"/>
        <v>462.10466470792409</v>
      </c>
      <c r="FE115" s="65">
        <f t="shared" si="264"/>
        <v>276.50021808816439</v>
      </c>
      <c r="FF115" s="65"/>
      <c r="FG115" s="65"/>
      <c r="FH115" s="65">
        <f t="shared" si="265"/>
        <v>140.93333333333334</v>
      </c>
      <c r="FI115" s="65">
        <v>5</v>
      </c>
      <c r="FJ115" s="65">
        <f t="shared" si="308"/>
        <v>424.68019607843132</v>
      </c>
      <c r="FK115" s="65"/>
      <c r="FL115" s="64">
        <f t="shared" si="232"/>
        <v>2185.7384122078533</v>
      </c>
      <c r="FM115" s="66">
        <f t="shared" si="309"/>
        <v>664.41901960784321</v>
      </c>
      <c r="FN115" s="66"/>
      <c r="FO115" s="66">
        <f t="shared" si="266"/>
        <v>199.32570588235296</v>
      </c>
      <c r="FP115" s="67">
        <f t="shared" si="325"/>
        <v>863.74472549019617</v>
      </c>
      <c r="FQ115" s="67">
        <f t="shared" si="346"/>
        <v>3049.4831376980496</v>
      </c>
      <c r="FR115" s="68">
        <f t="shared" si="347"/>
        <v>778.68686230195044</v>
      </c>
      <c r="FS115" s="209">
        <v>25973.61</v>
      </c>
      <c r="FT115" s="209">
        <v>14228.57</v>
      </c>
      <c r="FU115" s="209">
        <v>0</v>
      </c>
      <c r="FV115" s="209">
        <v>110</v>
      </c>
      <c r="FW115" s="209">
        <v>0</v>
      </c>
      <c r="FX115" s="209">
        <v>0</v>
      </c>
      <c r="FY115" s="209">
        <v>14606.95</v>
      </c>
      <c r="FZ115" s="209">
        <v>0</v>
      </c>
      <c r="GA115" s="209">
        <v>0</v>
      </c>
      <c r="GB115" s="209">
        <v>0</v>
      </c>
      <c r="GC115" s="209">
        <v>41154.06</v>
      </c>
      <c r="GD115" s="178">
        <f t="shared" si="366"/>
        <v>13765.070000000007</v>
      </c>
      <c r="GE115" s="210">
        <v>2324</v>
      </c>
      <c r="GF115" s="181" t="s">
        <v>276</v>
      </c>
      <c r="GG115" s="64">
        <f t="shared" si="367"/>
        <v>54919.130000000005</v>
      </c>
      <c r="GH115" s="209">
        <v>2162.0700000000002</v>
      </c>
      <c r="GI115" s="209">
        <v>1040.79</v>
      </c>
      <c r="GJ115" s="209">
        <v>0</v>
      </c>
      <c r="GK115" s="209">
        <v>4.63</v>
      </c>
      <c r="GL115" s="209">
        <v>0</v>
      </c>
      <c r="GM115" s="209">
        <v>0</v>
      </c>
      <c r="GN115" s="209">
        <v>750</v>
      </c>
      <c r="GO115" s="209">
        <v>0</v>
      </c>
      <c r="GP115" s="209">
        <v>0</v>
      </c>
      <c r="GQ115" s="209">
        <v>0</v>
      </c>
      <c r="GR115" s="211">
        <f t="shared" si="267"/>
        <v>3957.4900000000002</v>
      </c>
      <c r="GS115" s="220">
        <v>600</v>
      </c>
      <c r="GT115" s="65">
        <v>276.52</v>
      </c>
      <c r="GU115" s="65">
        <f t="shared" si="268"/>
        <v>456.03820524807293</v>
      </c>
      <c r="GV115" s="65">
        <f t="shared" si="269"/>
        <v>405.68560312253067</v>
      </c>
      <c r="GW115" s="65"/>
      <c r="GX115" s="65"/>
      <c r="GY115" s="65">
        <f t="shared" si="270"/>
        <v>184.90588235294118</v>
      </c>
      <c r="GZ115" s="65">
        <v>5</v>
      </c>
      <c r="HA115" s="65">
        <f t="shared" si="310"/>
        <v>358.47794117647061</v>
      </c>
      <c r="HB115" s="65"/>
      <c r="HC115" s="64">
        <f t="shared" si="348"/>
        <v>2286.6276319000153</v>
      </c>
      <c r="HD115" s="66">
        <f t="shared" si="311"/>
        <v>866.92019607843133</v>
      </c>
      <c r="HE115" s="66"/>
      <c r="HF115" s="66">
        <f t="shared" si="271"/>
        <v>260.07605882352937</v>
      </c>
      <c r="HG115" s="67">
        <f t="shared" si="233"/>
        <v>1126.9962549019606</v>
      </c>
      <c r="HH115" s="67">
        <f t="shared" si="234"/>
        <v>3413.6238868019759</v>
      </c>
      <c r="HI115" s="68">
        <f t="shared" si="349"/>
        <v>543.86611319802432</v>
      </c>
      <c r="HJ115" s="205">
        <v>30385.56</v>
      </c>
      <c r="HK115" s="205">
        <v>12648.96</v>
      </c>
      <c r="HL115" s="205">
        <v>0</v>
      </c>
      <c r="HM115" s="205">
        <v>35</v>
      </c>
      <c r="HN115" s="205">
        <v>0</v>
      </c>
      <c r="HO115" s="205">
        <v>0</v>
      </c>
      <c r="HP115" s="205">
        <v>15285.41</v>
      </c>
      <c r="HQ115" s="205">
        <v>0</v>
      </c>
      <c r="HR115" s="205">
        <v>0</v>
      </c>
      <c r="HS115" s="205">
        <v>0</v>
      </c>
      <c r="HT115" s="205">
        <v>44600.61</v>
      </c>
      <c r="HU115" s="178">
        <f t="shared" si="368"/>
        <v>13754.320000000007</v>
      </c>
      <c r="HV115" s="206">
        <v>2276</v>
      </c>
      <c r="HW115" s="181" t="s">
        <v>276</v>
      </c>
      <c r="HX115" s="64">
        <f t="shared" si="369"/>
        <v>58354.930000000008</v>
      </c>
      <c r="HY115" s="205">
        <v>2529.31</v>
      </c>
      <c r="HZ115" s="205">
        <v>925.25</v>
      </c>
      <c r="IA115" s="205">
        <v>0</v>
      </c>
      <c r="IB115" s="205">
        <v>1.47</v>
      </c>
      <c r="IC115" s="205">
        <v>0</v>
      </c>
      <c r="ID115" s="205">
        <v>0</v>
      </c>
      <c r="IE115" s="205">
        <v>750</v>
      </c>
      <c r="IF115" s="205">
        <v>0</v>
      </c>
      <c r="IG115" s="205">
        <v>0</v>
      </c>
      <c r="IH115" s="205">
        <v>0</v>
      </c>
      <c r="II115" s="214">
        <v>3456.03</v>
      </c>
      <c r="IJ115" s="220">
        <v>600</v>
      </c>
      <c r="IK115" s="65">
        <v>276.52</v>
      </c>
      <c r="IL115" s="65">
        <f t="shared" si="272"/>
        <v>494.06133195788289</v>
      </c>
      <c r="IM115" s="65">
        <f t="shared" si="273"/>
        <v>416.86206448198897</v>
      </c>
      <c r="IN115" s="65"/>
      <c r="IO115" s="65"/>
      <c r="IP115" s="65">
        <f t="shared" si="274"/>
        <v>232.05714285714285</v>
      </c>
      <c r="IQ115" s="65">
        <v>5</v>
      </c>
      <c r="IR115" s="65">
        <f t="shared" si="312"/>
        <v>445.62857142857143</v>
      </c>
      <c r="IS115" s="65"/>
      <c r="IT115" s="64">
        <f t="shared" si="350"/>
        <v>2470.1291107255861</v>
      </c>
      <c r="IU115" s="66">
        <f t="shared" si="313"/>
        <v>538.79476190476191</v>
      </c>
      <c r="IV115" s="66"/>
      <c r="IW115" s="66">
        <f t="shared" si="275"/>
        <v>161.63842857142856</v>
      </c>
      <c r="IX115" s="67">
        <f t="shared" si="351"/>
        <v>700.43319047619048</v>
      </c>
      <c r="IY115" s="67">
        <f t="shared" si="235"/>
        <v>3170.5623012017768</v>
      </c>
      <c r="IZ115" s="68">
        <f t="shared" si="352"/>
        <v>285.46769879822341</v>
      </c>
      <c r="JA115" s="209">
        <v>31585.17</v>
      </c>
      <c r="JB115" s="209">
        <v>12953.25</v>
      </c>
      <c r="JC115" s="209">
        <v>0</v>
      </c>
      <c r="JD115" s="209">
        <v>5</v>
      </c>
      <c r="JE115" s="209">
        <v>0</v>
      </c>
      <c r="JF115" s="209">
        <v>0</v>
      </c>
      <c r="JG115" s="209">
        <v>17519.91</v>
      </c>
      <c r="JH115" s="209">
        <v>0</v>
      </c>
      <c r="JI115" s="209">
        <v>0</v>
      </c>
      <c r="JJ115" s="209">
        <v>0</v>
      </c>
      <c r="JK115" s="209">
        <v>49824.07</v>
      </c>
      <c r="JL115" s="178">
        <f t="shared" si="370"/>
        <v>12239.260000000002</v>
      </c>
      <c r="JM115" s="210">
        <v>2299</v>
      </c>
      <c r="JN115" s="181" t="s">
        <v>276</v>
      </c>
      <c r="JO115" s="64">
        <f t="shared" si="371"/>
        <v>62063.33</v>
      </c>
      <c r="JP115" s="209">
        <v>2629.19</v>
      </c>
      <c r="JQ115" s="209">
        <v>947.51</v>
      </c>
      <c r="JR115" s="209">
        <v>0</v>
      </c>
      <c r="JS115" s="209">
        <v>0.21</v>
      </c>
      <c r="JT115" s="209">
        <v>0</v>
      </c>
      <c r="JU115" s="209">
        <v>0</v>
      </c>
      <c r="JV115" s="209">
        <v>750</v>
      </c>
      <c r="JW115" s="209">
        <v>0</v>
      </c>
      <c r="JX115" s="209">
        <v>0</v>
      </c>
      <c r="JY115" s="209">
        <v>0</v>
      </c>
      <c r="JZ115" s="211">
        <v>3576.91</v>
      </c>
      <c r="KA115" s="220">
        <v>600</v>
      </c>
      <c r="KB115" s="65">
        <v>276.52</v>
      </c>
      <c r="KC115" s="65">
        <f t="shared" si="276"/>
        <v>1004.9857565983042</v>
      </c>
      <c r="KD115" s="65">
        <f t="shared" si="277"/>
        <v>412.11508652646995</v>
      </c>
      <c r="KE115" s="65"/>
      <c r="KF115" s="65"/>
      <c r="KG115" s="65"/>
      <c r="KH115" s="65">
        <v>5</v>
      </c>
      <c r="KI115" s="65">
        <f t="shared" si="314"/>
        <v>543.39953271028037</v>
      </c>
      <c r="KJ115" s="65"/>
      <c r="KK115" s="64">
        <f t="shared" si="353"/>
        <v>2842.0203758350544</v>
      </c>
      <c r="KL115" s="66">
        <f t="shared" si="315"/>
        <v>497.32093457943921</v>
      </c>
      <c r="KM115" s="66"/>
      <c r="KN115" s="66">
        <f t="shared" si="278"/>
        <v>149.19628037383177</v>
      </c>
      <c r="KO115" s="67">
        <f t="shared" si="236"/>
        <v>646.51721495327092</v>
      </c>
      <c r="KP115" s="67">
        <f t="shared" si="237"/>
        <v>3488.5375907883254</v>
      </c>
      <c r="KQ115" s="68">
        <f t="shared" si="354"/>
        <v>88.372409211674494</v>
      </c>
      <c r="KR115" s="209">
        <v>35216.129999999997</v>
      </c>
      <c r="KS115" s="209">
        <v>13461.85</v>
      </c>
      <c r="KT115" s="209">
        <v>0</v>
      </c>
      <c r="KU115" s="209">
        <v>75</v>
      </c>
      <c r="KV115" s="209">
        <v>0</v>
      </c>
      <c r="KW115" s="209">
        <v>0</v>
      </c>
      <c r="KX115" s="209">
        <v>18935.5</v>
      </c>
      <c r="KY115" s="209">
        <v>0</v>
      </c>
      <c r="KZ115" s="209">
        <v>0</v>
      </c>
      <c r="LA115" s="209">
        <v>0</v>
      </c>
      <c r="LB115" s="209">
        <v>56237.7</v>
      </c>
      <c r="LC115" s="178">
        <f t="shared" si="372"/>
        <v>11450.779999999999</v>
      </c>
      <c r="LD115" s="210">
        <v>2315</v>
      </c>
      <c r="LE115" s="181" t="s">
        <v>276</v>
      </c>
      <c r="LF115" s="64">
        <f t="shared" si="373"/>
        <v>67688.479999999996</v>
      </c>
      <c r="LG115" s="209">
        <v>2931.41</v>
      </c>
      <c r="LH115" s="209">
        <v>984.71</v>
      </c>
      <c r="LI115" s="209">
        <v>0</v>
      </c>
      <c r="LJ115" s="209">
        <v>3.15</v>
      </c>
      <c r="LK115" s="209">
        <v>0</v>
      </c>
      <c r="LL115" s="209">
        <v>0</v>
      </c>
      <c r="LM115" s="209">
        <v>750</v>
      </c>
      <c r="LN115" s="209">
        <v>0</v>
      </c>
      <c r="LO115" s="209">
        <v>0</v>
      </c>
      <c r="LP115" s="209">
        <v>0</v>
      </c>
      <c r="LQ115" s="211">
        <f t="shared" si="279"/>
        <v>4669.2700000000004</v>
      </c>
      <c r="LR115" s="234">
        <v>600</v>
      </c>
      <c r="LS115" s="247">
        <v>100</v>
      </c>
      <c r="LT115" s="65">
        <f t="shared" si="280"/>
        <v>573.35054398102397</v>
      </c>
      <c r="LU115" s="65">
        <f t="shared" si="281"/>
        <v>340.91424175404018</v>
      </c>
      <c r="LV115" s="65"/>
      <c r="LW115" s="65"/>
      <c r="LX115" s="65"/>
      <c r="LY115" s="65">
        <v>5</v>
      </c>
      <c r="LZ115" s="65">
        <f t="shared" si="316"/>
        <v>508.03738317757012</v>
      </c>
      <c r="MA115" s="65"/>
      <c r="MB115" s="64">
        <f t="shared" si="238"/>
        <v>2127.3021689126344</v>
      </c>
      <c r="MC115" s="66">
        <f t="shared" si="317"/>
        <v>593.54906542056074</v>
      </c>
      <c r="MD115" s="66"/>
      <c r="ME115" s="66">
        <f t="shared" si="282"/>
        <v>178.06471962616823</v>
      </c>
      <c r="MF115" s="67">
        <f t="shared" si="239"/>
        <v>771.61378504672894</v>
      </c>
      <c r="MG115" s="67">
        <f t="shared" si="240"/>
        <v>2898.9159539593634</v>
      </c>
      <c r="MH115" s="68">
        <f t="shared" si="241"/>
        <v>1770.3540460406371</v>
      </c>
      <c r="MI115" s="209">
        <v>25359.48</v>
      </c>
      <c r="MJ115" s="209">
        <v>11736.4</v>
      </c>
      <c r="MK115" s="209">
        <v>0</v>
      </c>
      <c r="ML115" s="209">
        <v>55</v>
      </c>
      <c r="MM115" s="209">
        <v>0</v>
      </c>
      <c r="MN115" s="209">
        <v>0</v>
      </c>
      <c r="MO115" s="209">
        <v>16213.19</v>
      </c>
      <c r="MP115" s="209">
        <v>0</v>
      </c>
      <c r="MQ115" s="209">
        <v>0</v>
      </c>
      <c r="MR115" s="209">
        <v>0</v>
      </c>
      <c r="MS115" s="209">
        <v>43270.07</v>
      </c>
      <c r="MT115" s="178">
        <f t="shared" si="360"/>
        <v>10094</v>
      </c>
      <c r="MU115" s="210">
        <v>2133</v>
      </c>
      <c r="MV115" s="181" t="s">
        <v>276</v>
      </c>
      <c r="MW115" s="64">
        <f t="shared" si="374"/>
        <v>53364.07</v>
      </c>
      <c r="MX115" s="209">
        <v>2110.94</v>
      </c>
      <c r="MY115" s="209">
        <v>858.5</v>
      </c>
      <c r="MZ115" s="209">
        <v>0</v>
      </c>
      <c r="NA115" s="209">
        <v>2.31</v>
      </c>
      <c r="NB115" s="209">
        <v>0</v>
      </c>
      <c r="NC115" s="209">
        <v>0</v>
      </c>
      <c r="ND115" s="209">
        <v>750</v>
      </c>
      <c r="NE115" s="209">
        <v>0</v>
      </c>
      <c r="NF115" s="209">
        <v>0</v>
      </c>
      <c r="NG115" s="209">
        <v>0</v>
      </c>
      <c r="NH115" s="211">
        <f t="shared" si="283"/>
        <v>3721.75</v>
      </c>
      <c r="NI115" s="234">
        <v>600</v>
      </c>
      <c r="NJ115" s="247">
        <v>100</v>
      </c>
      <c r="NK115" s="65">
        <f t="shared" si="284"/>
        <v>0</v>
      </c>
      <c r="NL115" s="65">
        <f t="shared" si="285"/>
        <v>243.80095827251296</v>
      </c>
      <c r="NM115" s="65"/>
      <c r="NN115" s="65"/>
      <c r="NO115" s="65"/>
      <c r="NP115" s="65">
        <v>5</v>
      </c>
      <c r="NQ115" s="65">
        <f t="shared" si="318"/>
        <v>469.67889908256882</v>
      </c>
      <c r="NR115" s="65"/>
      <c r="NS115" s="64">
        <f t="shared" si="355"/>
        <v>1418.4798573550818</v>
      </c>
      <c r="NT115" s="66">
        <f t="shared" si="286"/>
        <v>723.04816513761466</v>
      </c>
      <c r="NU115" s="66"/>
      <c r="NV115" s="66">
        <f t="shared" si="287"/>
        <v>216.9144495412844</v>
      </c>
      <c r="NW115" s="67">
        <f t="shared" si="242"/>
        <v>939.96261467889906</v>
      </c>
      <c r="NX115" s="67">
        <f t="shared" si="243"/>
        <v>2358.4424720339807</v>
      </c>
      <c r="NY115" s="68">
        <f t="shared" si="356"/>
        <v>1363.3075279660193</v>
      </c>
      <c r="NZ115" s="209">
        <v>26995.58</v>
      </c>
      <c r="OA115" s="209">
        <v>12313.91</v>
      </c>
      <c r="OB115" s="209">
        <v>0</v>
      </c>
      <c r="OC115" s="209">
        <v>5</v>
      </c>
      <c r="OD115" s="209">
        <v>0</v>
      </c>
      <c r="OE115" s="209">
        <v>0</v>
      </c>
      <c r="OF115" s="209">
        <v>16488.62</v>
      </c>
      <c r="OG115" s="209">
        <v>0</v>
      </c>
      <c r="OH115" s="209">
        <v>0</v>
      </c>
      <c r="OI115" s="209">
        <v>0</v>
      </c>
      <c r="OJ115" s="209">
        <v>45506.17</v>
      </c>
      <c r="OK115" s="178">
        <f t="shared" si="288"/>
        <v>10296.940000000002</v>
      </c>
      <c r="OL115" s="210">
        <v>2207</v>
      </c>
      <c r="OM115" s="181" t="s">
        <v>276</v>
      </c>
      <c r="ON115" s="64">
        <f t="shared" si="375"/>
        <v>55803.11</v>
      </c>
      <c r="OO115" s="209">
        <v>2247.12</v>
      </c>
      <c r="OP115" s="209">
        <v>900.74</v>
      </c>
      <c r="OQ115" s="209">
        <v>0</v>
      </c>
      <c r="OR115" s="209">
        <v>0.21</v>
      </c>
      <c r="OS115" s="209">
        <v>0</v>
      </c>
      <c r="OT115" s="209">
        <v>0</v>
      </c>
      <c r="OU115" s="209">
        <v>750</v>
      </c>
      <c r="OV115" s="209">
        <v>0</v>
      </c>
      <c r="OW115" s="209">
        <v>0</v>
      </c>
      <c r="OX115" s="209">
        <v>0</v>
      </c>
      <c r="OY115" s="211">
        <v>3148.07</v>
      </c>
      <c r="OZ115" s="234">
        <v>600</v>
      </c>
      <c r="PA115" s="247">
        <v>100</v>
      </c>
      <c r="PB115" s="65">
        <f t="shared" si="289"/>
        <v>983.99178241147422</v>
      </c>
      <c r="PC115" s="65">
        <f t="shared" si="290"/>
        <v>301.91661465517058</v>
      </c>
      <c r="PD115" s="65"/>
      <c r="PE115" s="65"/>
      <c r="PF115" s="65">
        <f t="shared" si="291"/>
        <v>32.880000000000003</v>
      </c>
      <c r="PG115" s="65">
        <v>5</v>
      </c>
      <c r="PH115" s="65">
        <f t="shared" si="319"/>
        <v>495.2049090909091</v>
      </c>
      <c r="PI115" s="65"/>
      <c r="PJ115" s="64">
        <f t="shared" si="244"/>
        <v>2518.9933061575539</v>
      </c>
      <c r="PK115" s="66">
        <f t="shared" si="320"/>
        <v>643.25572727272731</v>
      </c>
      <c r="PL115" s="66"/>
      <c r="PM115" s="66">
        <f t="shared" si="292"/>
        <v>192.9767181818182</v>
      </c>
      <c r="PN115" s="67">
        <f t="shared" si="245"/>
        <v>836.23244545454554</v>
      </c>
      <c r="PO115" s="67">
        <f t="shared" si="246"/>
        <v>3355.2257516120994</v>
      </c>
      <c r="PP115" s="68">
        <f t="shared" si="247"/>
        <v>-207.15575161209927</v>
      </c>
      <c r="PQ115" s="209">
        <v>19921.939999999999</v>
      </c>
      <c r="PR115" s="209">
        <v>10452.86</v>
      </c>
      <c r="PS115" s="209">
        <v>0</v>
      </c>
      <c r="PT115" s="209">
        <v>10</v>
      </c>
      <c r="PU115" s="209">
        <v>0</v>
      </c>
      <c r="PV115" s="209">
        <v>0</v>
      </c>
      <c r="PW115" s="209">
        <v>12954.94</v>
      </c>
      <c r="PX115" s="209">
        <v>0</v>
      </c>
      <c r="PY115" s="209">
        <v>0</v>
      </c>
      <c r="PZ115" s="209">
        <v>0</v>
      </c>
      <c r="QA115" s="209">
        <v>34383.75</v>
      </c>
      <c r="QB115" s="178">
        <f t="shared" si="376"/>
        <v>8955.989999999998</v>
      </c>
      <c r="QC115" s="210">
        <v>1823</v>
      </c>
      <c r="QD115" s="181" t="s">
        <v>276</v>
      </c>
      <c r="QE115" s="64">
        <f t="shared" si="377"/>
        <v>43339.74</v>
      </c>
      <c r="QF115" s="209">
        <v>1658.32</v>
      </c>
      <c r="QG115" s="209">
        <v>764.61</v>
      </c>
      <c r="QH115" s="209">
        <v>0</v>
      </c>
      <c r="QI115" s="209">
        <v>0.42</v>
      </c>
      <c r="QJ115" s="209">
        <v>0</v>
      </c>
      <c r="QK115" s="209">
        <v>0</v>
      </c>
      <c r="QL115" s="209">
        <v>750</v>
      </c>
      <c r="QM115" s="209">
        <v>0</v>
      </c>
      <c r="QN115" s="209">
        <v>0</v>
      </c>
      <c r="QO115" s="209">
        <v>0</v>
      </c>
      <c r="QP115" s="211">
        <f t="shared" si="293"/>
        <v>3173.35</v>
      </c>
      <c r="QQ115" s="234">
        <v>600</v>
      </c>
      <c r="QR115" s="247">
        <v>100</v>
      </c>
      <c r="QS115" s="65">
        <f t="shared" si="294"/>
        <v>404.18118477517527</v>
      </c>
      <c r="QT115" s="65">
        <f t="shared" si="295"/>
        <v>163.42393417527066</v>
      </c>
      <c r="QU115" s="65"/>
      <c r="QV115" s="65"/>
      <c r="QW115" s="65">
        <f t="shared" si="296"/>
        <v>18.861818181818183</v>
      </c>
      <c r="QX115" s="65">
        <v>5</v>
      </c>
      <c r="QY115" s="65">
        <f t="shared" si="321"/>
        <v>428.14772727272725</v>
      </c>
      <c r="QZ115" s="65"/>
      <c r="RA115" s="64">
        <f t="shared" si="357"/>
        <v>1719.6146644049913</v>
      </c>
      <c r="RB115" s="66">
        <f t="shared" si="297"/>
        <v>619.2640909090909</v>
      </c>
      <c r="RC115" s="66"/>
      <c r="RD115" s="66">
        <f t="shared" si="298"/>
        <v>185.77922727272727</v>
      </c>
      <c r="RE115" s="67">
        <f t="shared" si="248"/>
        <v>805.04331818181822</v>
      </c>
      <c r="RF115" s="67">
        <f t="shared" si="249"/>
        <v>2524.6579825868093</v>
      </c>
      <c r="RG115" s="68">
        <f t="shared" si="250"/>
        <v>648.69201741319057</v>
      </c>
      <c r="RH115" s="205">
        <v>30991.52</v>
      </c>
      <c r="RI115" s="205">
        <v>10580.22</v>
      </c>
      <c r="RJ115" s="205">
        <v>0</v>
      </c>
      <c r="RK115" s="205">
        <v>55</v>
      </c>
      <c r="RL115" s="205">
        <v>0</v>
      </c>
      <c r="RM115" s="205">
        <v>0</v>
      </c>
      <c r="RN115" s="205">
        <v>16908.32</v>
      </c>
      <c r="RO115" s="205">
        <v>0</v>
      </c>
      <c r="RP115" s="205">
        <v>0</v>
      </c>
      <c r="RQ115" s="205">
        <v>0</v>
      </c>
      <c r="RR115" s="205">
        <v>48853.96</v>
      </c>
      <c r="RS115" s="178">
        <f t="shared" si="378"/>
        <v>9681.0999999999985</v>
      </c>
      <c r="RT115" s="206">
        <v>2147</v>
      </c>
      <c r="RU115" s="181" t="s">
        <v>276</v>
      </c>
      <c r="RV115" s="64">
        <f t="shared" si="379"/>
        <v>58535.06</v>
      </c>
      <c r="RW115" s="209">
        <v>2579.77</v>
      </c>
      <c r="RX115" s="209">
        <v>773.92</v>
      </c>
      <c r="RY115" s="209">
        <v>0</v>
      </c>
      <c r="RZ115" s="209">
        <v>2.31</v>
      </c>
      <c r="SA115" s="209">
        <v>0</v>
      </c>
      <c r="SB115" s="209">
        <v>0</v>
      </c>
      <c r="SC115" s="209">
        <v>750</v>
      </c>
      <c r="SD115" s="209">
        <v>0</v>
      </c>
      <c r="SE115" s="209">
        <v>0</v>
      </c>
      <c r="SF115" s="209">
        <v>0</v>
      </c>
      <c r="SG115" s="211">
        <v>3356</v>
      </c>
      <c r="SH115" s="234">
        <v>600</v>
      </c>
      <c r="SI115" s="247">
        <v>100</v>
      </c>
      <c r="SJ115" s="65">
        <f t="shared" si="299"/>
        <v>480.08327494172045</v>
      </c>
      <c r="SK115" s="65">
        <f t="shared" si="300"/>
        <v>208.67872544877665</v>
      </c>
      <c r="SL115" s="65"/>
      <c r="SM115" s="65"/>
      <c r="SN115" s="65">
        <f t="shared" si="301"/>
        <v>495.92920353982299</v>
      </c>
      <c r="SO115" s="65">
        <v>5</v>
      </c>
      <c r="SP115" s="65">
        <f t="shared" si="322"/>
        <v>428.52876106194691</v>
      </c>
      <c r="SQ115" s="65"/>
      <c r="SR115" s="64">
        <f t="shared" si="326"/>
        <v>2318.2199649922673</v>
      </c>
      <c r="SS115" s="66">
        <f t="shared" si="323"/>
        <v>596.28469026548669</v>
      </c>
      <c r="ST115" s="66"/>
      <c r="SU115" s="66">
        <f t="shared" si="302"/>
        <v>178.885407079646</v>
      </c>
      <c r="SV115" s="67">
        <f t="shared" si="327"/>
        <v>775.17009734513272</v>
      </c>
      <c r="SW115" s="67">
        <f t="shared" si="251"/>
        <v>3093.3900623374002</v>
      </c>
      <c r="SX115" s="68">
        <f t="shared" si="252"/>
        <v>262.6099376625998</v>
      </c>
      <c r="SY115" s="64">
        <f t="shared" si="303"/>
        <v>603799.02</v>
      </c>
      <c r="SZ115" s="211">
        <f t="shared" si="304"/>
        <v>40691.18</v>
      </c>
      <c r="TA115" s="67">
        <f t="shared" si="305"/>
        <v>35070.802875428577</v>
      </c>
      <c r="TB115" s="68">
        <f t="shared" si="306"/>
        <v>5620.3771245714233</v>
      </c>
      <c r="TC115" s="264"/>
      <c r="TD115" s="265"/>
      <c r="TE115" s="265" t="s">
        <v>523</v>
      </c>
    </row>
    <row r="116" spans="1:525" ht="23.25">
      <c r="A116" s="173" t="s">
        <v>263</v>
      </c>
      <c r="B116" s="175" t="s">
        <v>264</v>
      </c>
      <c r="C116" s="183"/>
      <c r="D116" s="182">
        <f t="shared" ref="D116:AI116" si="387">SUM(D3:D115)</f>
        <v>742503.25000000012</v>
      </c>
      <c r="E116" s="182">
        <f t="shared" si="387"/>
        <v>830931.07999999984</v>
      </c>
      <c r="F116" s="182">
        <f t="shared" si="387"/>
        <v>341659.36</v>
      </c>
      <c r="G116" s="182">
        <f t="shared" si="387"/>
        <v>2245</v>
      </c>
      <c r="H116" s="182">
        <f t="shared" si="387"/>
        <v>7077.2800000000007</v>
      </c>
      <c r="I116" s="182">
        <f t="shared" si="387"/>
        <v>24590.550000000003</v>
      </c>
      <c r="J116" s="182">
        <f t="shared" si="387"/>
        <v>0</v>
      </c>
      <c r="K116" s="182">
        <f t="shared" si="387"/>
        <v>322824.52</v>
      </c>
      <c r="L116" s="182">
        <f t="shared" si="387"/>
        <v>230996.75</v>
      </c>
      <c r="M116" s="182">
        <f t="shared" si="387"/>
        <v>2735.07</v>
      </c>
      <c r="N116" s="182">
        <f t="shared" si="387"/>
        <v>1934030.2400000002</v>
      </c>
      <c r="O116" s="182">
        <f t="shared" si="387"/>
        <v>571532.62</v>
      </c>
      <c r="P116" s="183">
        <f t="shared" si="387"/>
        <v>159308</v>
      </c>
      <c r="Q116" s="182">
        <f t="shared" si="387"/>
        <v>2505562.86</v>
      </c>
      <c r="R116" s="182">
        <f t="shared" si="387"/>
        <v>61697.569999999992</v>
      </c>
      <c r="S116" s="182">
        <f t="shared" si="387"/>
        <v>134535.81</v>
      </c>
      <c r="T116" s="182">
        <f t="shared" si="387"/>
        <v>21826.669999999991</v>
      </c>
      <c r="U116" s="182">
        <f t="shared" si="387"/>
        <v>1444.3800000000006</v>
      </c>
      <c r="V116" s="182">
        <f t="shared" si="387"/>
        <v>1900</v>
      </c>
      <c r="W116" s="182">
        <f t="shared" si="387"/>
        <v>1597.19</v>
      </c>
      <c r="X116" s="182">
        <f t="shared" si="387"/>
        <v>750</v>
      </c>
      <c r="Y116" s="182">
        <f t="shared" si="387"/>
        <v>24213.040000000001</v>
      </c>
      <c r="Z116" s="182">
        <f t="shared" si="387"/>
        <v>14120.14</v>
      </c>
      <c r="AA116" s="182">
        <f t="shared" si="387"/>
        <v>3900</v>
      </c>
      <c r="AB116" s="182">
        <f t="shared" si="387"/>
        <v>265984.79999999981</v>
      </c>
      <c r="AC116" s="182">
        <f t="shared" si="387"/>
        <v>33340.280999999995</v>
      </c>
      <c r="AD116" s="182">
        <f t="shared" si="387"/>
        <v>7298.3600000000006</v>
      </c>
      <c r="AE116" s="182">
        <f t="shared" si="387"/>
        <v>21028.319999999989</v>
      </c>
      <c r="AF116" s="182">
        <f t="shared" si="387"/>
        <v>15324.970000000005</v>
      </c>
      <c r="AG116" s="182">
        <f t="shared" si="387"/>
        <v>0</v>
      </c>
      <c r="AH116" s="182">
        <f t="shared" si="387"/>
        <v>1277.2099999999998</v>
      </c>
      <c r="AI116" s="182">
        <f t="shared" si="387"/>
        <v>0</v>
      </c>
      <c r="AJ116" s="182">
        <f t="shared" ref="AJ116:BF116" si="388">SUM(AJ3:AJ115)</f>
        <v>470</v>
      </c>
      <c r="AK116" s="182">
        <f t="shared" si="388"/>
        <v>39081.750000000029</v>
      </c>
      <c r="AL116" s="182">
        <f t="shared" si="388"/>
        <v>0</v>
      </c>
      <c r="AM116" s="182">
        <f t="shared" si="388"/>
        <v>117820.89100000002</v>
      </c>
      <c r="AN116" s="182">
        <f t="shared" si="388"/>
        <v>61284.579999999944</v>
      </c>
      <c r="AO116" s="182">
        <f t="shared" si="388"/>
        <v>1962.6600000000005</v>
      </c>
      <c r="AP116" s="182">
        <f t="shared" si="388"/>
        <v>18974.172000000017</v>
      </c>
      <c r="AQ116" s="182">
        <f t="shared" si="388"/>
        <v>82221.412000000157</v>
      </c>
      <c r="AR116" s="182">
        <f t="shared" si="388"/>
        <v>200042.30300000004</v>
      </c>
      <c r="AS116" s="68">
        <f t="shared" si="388"/>
        <v>65942.497000000032</v>
      </c>
      <c r="AT116" s="182">
        <f t="shared" si="388"/>
        <v>797324.02000000025</v>
      </c>
      <c r="AU116" s="182">
        <f t="shared" si="388"/>
        <v>858554.8400000002</v>
      </c>
      <c r="AV116" s="182">
        <f t="shared" si="388"/>
        <v>373218.35000000003</v>
      </c>
      <c r="AW116" s="182">
        <f t="shared" si="388"/>
        <v>1715</v>
      </c>
      <c r="AX116" s="182">
        <f t="shared" si="388"/>
        <v>8038.02</v>
      </c>
      <c r="AY116" s="182">
        <f t="shared" si="388"/>
        <v>27795</v>
      </c>
      <c r="AZ116" s="182">
        <f t="shared" si="388"/>
        <v>0</v>
      </c>
      <c r="BA116" s="182">
        <f t="shared" si="388"/>
        <v>312524.51</v>
      </c>
      <c r="BB116" s="182">
        <f t="shared" si="388"/>
        <v>243122.1</v>
      </c>
      <c r="BC116" s="182">
        <f t="shared" si="388"/>
        <v>2656.0299999999997</v>
      </c>
      <c r="BD116" s="182">
        <f t="shared" si="388"/>
        <v>1922355.7099999997</v>
      </c>
      <c r="BE116" s="182">
        <f t="shared" si="388"/>
        <v>702592.16000000015</v>
      </c>
      <c r="BF116" s="183">
        <f t="shared" si="388"/>
        <v>163362</v>
      </c>
      <c r="BG116" s="183"/>
      <c r="BH116" s="182">
        <f t="shared" ref="BH116:CW116" si="389">SUM(BH3:BH115)</f>
        <v>2624947.8699999996</v>
      </c>
      <c r="BI116" s="182">
        <f t="shared" si="389"/>
        <v>66278.030000000013</v>
      </c>
      <c r="BJ116" s="182">
        <f t="shared" si="389"/>
        <v>134596.74</v>
      </c>
      <c r="BK116" s="182">
        <f t="shared" si="389"/>
        <v>23841.640000000003</v>
      </c>
      <c r="BL116" s="182">
        <f t="shared" si="389"/>
        <v>72.11</v>
      </c>
      <c r="BM116" s="182">
        <f t="shared" si="389"/>
        <v>1980.08</v>
      </c>
      <c r="BN116" s="182">
        <f t="shared" si="389"/>
        <v>1805.34</v>
      </c>
      <c r="BO116" s="182">
        <f t="shared" si="389"/>
        <v>750</v>
      </c>
      <c r="BP116" s="182">
        <f t="shared" si="389"/>
        <v>24227.95</v>
      </c>
      <c r="BQ116" s="182">
        <f t="shared" si="389"/>
        <v>14099.33</v>
      </c>
      <c r="BR116" s="182">
        <f t="shared" si="389"/>
        <v>3900</v>
      </c>
      <c r="BS116" s="182">
        <f t="shared" si="389"/>
        <v>271551.21999999986</v>
      </c>
      <c r="BT116" s="182">
        <f t="shared" si="389"/>
        <v>33830.081999999995</v>
      </c>
      <c r="BU116" s="182">
        <f t="shared" si="389"/>
        <v>7072.18</v>
      </c>
      <c r="BV116" s="182">
        <f t="shared" si="389"/>
        <v>21083.850000000002</v>
      </c>
      <c r="BW116" s="182">
        <f t="shared" si="389"/>
        <v>15889.797572781768</v>
      </c>
      <c r="BX116" s="182">
        <f t="shared" si="389"/>
        <v>0</v>
      </c>
      <c r="BY116" s="182">
        <f t="shared" si="389"/>
        <v>1297.2099999999998</v>
      </c>
      <c r="BZ116" s="182">
        <f t="shared" si="389"/>
        <v>0</v>
      </c>
      <c r="CA116" s="182">
        <f t="shared" si="389"/>
        <v>480</v>
      </c>
      <c r="CB116" s="182">
        <f t="shared" si="389"/>
        <v>37537.5</v>
      </c>
      <c r="CC116" s="182">
        <f t="shared" si="389"/>
        <v>0</v>
      </c>
      <c r="CD116" s="182">
        <f t="shared" si="389"/>
        <v>116700.81857278176</v>
      </c>
      <c r="CE116" s="182">
        <f t="shared" si="389"/>
        <v>63860.359999999913</v>
      </c>
      <c r="CF116" s="182">
        <f t="shared" si="389"/>
        <v>0</v>
      </c>
      <c r="CG116" s="182">
        <f t="shared" si="389"/>
        <v>19158.108000000007</v>
      </c>
      <c r="CH116" s="182">
        <f t="shared" si="389"/>
        <v>74370.710916666663</v>
      </c>
      <c r="CI116" s="182">
        <f t="shared" si="389"/>
        <v>191071.52948944841</v>
      </c>
      <c r="CJ116" s="68">
        <f t="shared" si="389"/>
        <v>80479.690510551562</v>
      </c>
      <c r="CK116" s="182">
        <f t="shared" si="389"/>
        <v>919089.29999999958</v>
      </c>
      <c r="CL116" s="182">
        <f t="shared" si="389"/>
        <v>921608.84000000008</v>
      </c>
      <c r="CM116" s="182">
        <f t="shared" si="389"/>
        <v>386598.06999999989</v>
      </c>
      <c r="CN116" s="182">
        <f t="shared" si="389"/>
        <v>2170</v>
      </c>
      <c r="CO116" s="182">
        <f t="shared" si="389"/>
        <v>9833.73</v>
      </c>
      <c r="CP116" s="182">
        <f t="shared" si="389"/>
        <v>27266.6</v>
      </c>
      <c r="CQ116" s="182">
        <f t="shared" si="389"/>
        <v>98141.7</v>
      </c>
      <c r="CR116" s="182">
        <f t="shared" si="389"/>
        <v>346870.99000000005</v>
      </c>
      <c r="CS116" s="182">
        <f t="shared" si="389"/>
        <v>270361.81000000006</v>
      </c>
      <c r="CT116" s="182">
        <f t="shared" si="389"/>
        <v>2656.0299999999997</v>
      </c>
      <c r="CU116" s="182">
        <f t="shared" si="389"/>
        <v>2212755.9800000004</v>
      </c>
      <c r="CV116" s="182">
        <f t="shared" si="389"/>
        <v>771841.09000000043</v>
      </c>
      <c r="CW116" s="183">
        <f t="shared" si="389"/>
        <v>184432</v>
      </c>
      <c r="CX116" s="183"/>
      <c r="CY116" s="182">
        <f t="shared" ref="CY116:EN116" si="390">SUM(CY3:CY115)</f>
        <v>2984597.0700000008</v>
      </c>
      <c r="CZ116" s="182">
        <f t="shared" si="390"/>
        <v>76329.53</v>
      </c>
      <c r="DA116" s="182">
        <f t="shared" si="390"/>
        <v>141387.89000000007</v>
      </c>
      <c r="DB116" s="182">
        <f t="shared" si="390"/>
        <v>24693.809999999998</v>
      </c>
      <c r="DC116" s="182">
        <f t="shared" si="390"/>
        <v>91.22</v>
      </c>
      <c r="DD116" s="182">
        <f t="shared" si="390"/>
        <v>2080.8900000000003</v>
      </c>
      <c r="DE116" s="182">
        <f t="shared" si="390"/>
        <v>1771.01</v>
      </c>
      <c r="DF116" s="182">
        <f t="shared" si="390"/>
        <v>4500</v>
      </c>
      <c r="DG116" s="182">
        <f t="shared" si="390"/>
        <v>24294.75</v>
      </c>
      <c r="DH116" s="182">
        <f t="shared" si="390"/>
        <v>14093.130000000001</v>
      </c>
      <c r="DI116" s="182">
        <f t="shared" si="390"/>
        <v>3900</v>
      </c>
      <c r="DJ116" s="182">
        <f t="shared" si="390"/>
        <v>293142.23000000016</v>
      </c>
      <c r="DK116" s="182">
        <f t="shared" si="390"/>
        <v>33340.280999999995</v>
      </c>
      <c r="DL116" s="182">
        <f t="shared" si="390"/>
        <v>7211.76</v>
      </c>
      <c r="DM116" s="182">
        <f t="shared" si="390"/>
        <v>24055.75</v>
      </c>
      <c r="DN116" s="182">
        <f t="shared" si="390"/>
        <v>21956.065916310774</v>
      </c>
      <c r="DO116" s="182">
        <f t="shared" si="390"/>
        <v>0</v>
      </c>
      <c r="DP116" s="182">
        <f t="shared" si="390"/>
        <v>1357.2099999999998</v>
      </c>
      <c r="DQ116" s="182">
        <f t="shared" si="390"/>
        <v>0</v>
      </c>
      <c r="DR116" s="182">
        <f t="shared" si="390"/>
        <v>495</v>
      </c>
      <c r="DS116" s="182">
        <f t="shared" si="390"/>
        <v>42418.499999999935</v>
      </c>
      <c r="DT116" s="182">
        <f t="shared" si="390"/>
        <v>0</v>
      </c>
      <c r="DU116" s="182">
        <f t="shared" si="390"/>
        <v>130834.56691631074</v>
      </c>
      <c r="DV116" s="182">
        <f t="shared" si="390"/>
        <v>59038.719999999899</v>
      </c>
      <c r="DW116" s="182">
        <f t="shared" si="390"/>
        <v>0</v>
      </c>
      <c r="DX116" s="182">
        <f t="shared" si="390"/>
        <v>17711.615999999987</v>
      </c>
      <c r="DY116" s="182">
        <f t="shared" si="390"/>
        <v>76750.336000000025</v>
      </c>
      <c r="DZ116" s="182">
        <f t="shared" si="390"/>
        <v>207584.90291631079</v>
      </c>
      <c r="EA116" s="68">
        <f t="shared" si="390"/>
        <v>85557.327083689248</v>
      </c>
      <c r="EB116" s="182">
        <f t="shared" si="390"/>
        <v>936458.3599999994</v>
      </c>
      <c r="EC116" s="182">
        <f t="shared" si="390"/>
        <v>995382.64</v>
      </c>
      <c r="ED116" s="182">
        <f t="shared" si="390"/>
        <v>387497.67999999993</v>
      </c>
      <c r="EE116" s="182">
        <f t="shared" si="390"/>
        <v>2315</v>
      </c>
      <c r="EF116" s="182">
        <f t="shared" si="390"/>
        <v>12213.380000000001</v>
      </c>
      <c r="EG116" s="182">
        <f t="shared" si="390"/>
        <v>29121.1</v>
      </c>
      <c r="EH116" s="182">
        <f t="shared" si="390"/>
        <v>158099.01999999999</v>
      </c>
      <c r="EI116" s="182">
        <f t="shared" si="390"/>
        <v>357887.22</v>
      </c>
      <c r="EJ116" s="182">
        <f t="shared" si="390"/>
        <v>243628.25</v>
      </c>
      <c r="EK116" s="182">
        <f t="shared" si="390"/>
        <v>3788.23</v>
      </c>
      <c r="EL116" s="182">
        <f t="shared" si="390"/>
        <v>2358495.7899999991</v>
      </c>
      <c r="EM116" s="182">
        <f t="shared" si="390"/>
        <v>767895.09</v>
      </c>
      <c r="EN116" s="183">
        <f t="shared" si="390"/>
        <v>189460</v>
      </c>
      <c r="EO116" s="183"/>
      <c r="EP116" s="182">
        <f t="shared" ref="EP116:GE116" si="391">SUM(EP3:EP115)</f>
        <v>3126390.8800000008</v>
      </c>
      <c r="EQ116" s="182">
        <f t="shared" si="391"/>
        <v>77826.669999999969</v>
      </c>
      <c r="ER116" s="182">
        <f t="shared" si="391"/>
        <v>159744.87000000005</v>
      </c>
      <c r="ES116" s="182">
        <f t="shared" si="391"/>
        <v>24750.179999999997</v>
      </c>
      <c r="ET116" s="182">
        <f t="shared" si="391"/>
        <v>97.33</v>
      </c>
      <c r="EU116" s="182">
        <f t="shared" si="391"/>
        <v>2142.29</v>
      </c>
      <c r="EV116" s="182">
        <f t="shared" si="391"/>
        <v>1891.47</v>
      </c>
      <c r="EW116" s="182">
        <f t="shared" si="391"/>
        <v>5250</v>
      </c>
      <c r="EX116" s="182">
        <f t="shared" si="391"/>
        <v>24357.52</v>
      </c>
      <c r="EY116" s="182">
        <f t="shared" si="391"/>
        <v>14123.35</v>
      </c>
      <c r="EZ116" s="182">
        <f t="shared" si="391"/>
        <v>3900</v>
      </c>
      <c r="FA116" s="182">
        <f t="shared" si="391"/>
        <v>314083.67999999993</v>
      </c>
      <c r="FB116" s="182">
        <f t="shared" si="391"/>
        <v>34964.311999999991</v>
      </c>
      <c r="FC116" s="182">
        <f t="shared" si="391"/>
        <v>7020.01</v>
      </c>
      <c r="FD116" s="182">
        <f t="shared" si="391"/>
        <v>26325.650000000012</v>
      </c>
      <c r="FE116" s="182">
        <f t="shared" si="391"/>
        <v>19947.029161370181</v>
      </c>
      <c r="FF116" s="182">
        <f>SUM(FF3:FF115)+600</f>
        <v>36135.259166666678</v>
      </c>
      <c r="FG116" s="182">
        <f t="shared" si="391"/>
        <v>1417.2099999999998</v>
      </c>
      <c r="FH116" s="182">
        <f t="shared" si="391"/>
        <v>14375.199999999966</v>
      </c>
      <c r="FI116" s="182">
        <f t="shared" si="391"/>
        <v>510</v>
      </c>
      <c r="FJ116" s="182">
        <f t="shared" si="391"/>
        <v>43317.379999999954</v>
      </c>
      <c r="FK116" s="182">
        <f t="shared" si="391"/>
        <v>0</v>
      </c>
      <c r="FL116" s="182">
        <f t="shared" si="391"/>
        <v>183412.05032803689</v>
      </c>
      <c r="FM116" s="182">
        <f t="shared" si="391"/>
        <v>67770.739999999889</v>
      </c>
      <c r="FN116" s="182">
        <f t="shared" si="391"/>
        <v>0</v>
      </c>
      <c r="FO116" s="182">
        <f t="shared" si="391"/>
        <v>20331.222000000027</v>
      </c>
      <c r="FP116" s="182">
        <f t="shared" si="391"/>
        <v>79464.514745097855</v>
      </c>
      <c r="FQ116" s="182">
        <f t="shared" si="391"/>
        <v>262876.56507313496</v>
      </c>
      <c r="FR116" s="68">
        <f t="shared" si="391"/>
        <v>51207.114926865077</v>
      </c>
      <c r="FS116" s="182">
        <f t="shared" si="391"/>
        <v>1037457.0800000003</v>
      </c>
      <c r="FT116" s="182">
        <f t="shared" si="391"/>
        <v>1230671.56</v>
      </c>
      <c r="FU116" s="182">
        <f t="shared" si="391"/>
        <v>416364.45000000007</v>
      </c>
      <c r="FV116" s="182">
        <f t="shared" si="391"/>
        <v>2260</v>
      </c>
      <c r="FW116" s="182">
        <f t="shared" si="391"/>
        <v>12683.369999999999</v>
      </c>
      <c r="FX116" s="182">
        <f t="shared" si="391"/>
        <v>42430.55</v>
      </c>
      <c r="FY116" s="182">
        <f t="shared" si="391"/>
        <v>181974.11000000004</v>
      </c>
      <c r="FZ116" s="182">
        <f t="shared" si="391"/>
        <v>399162.52</v>
      </c>
      <c r="GA116" s="182">
        <f t="shared" si="391"/>
        <v>268813.27999999997</v>
      </c>
      <c r="GB116" s="182">
        <f t="shared" si="391"/>
        <v>3783.81</v>
      </c>
      <c r="GC116" s="182">
        <f t="shared" si="391"/>
        <v>2725222.7600000002</v>
      </c>
      <c r="GD116" s="182">
        <f t="shared" si="391"/>
        <v>870377.9700000002</v>
      </c>
      <c r="GE116" s="183">
        <f t="shared" si="391"/>
        <v>209932</v>
      </c>
      <c r="GF116" s="183"/>
      <c r="GG116" s="182">
        <f t="shared" ref="GG116:HV116" si="392">SUM(GG3:GG115)</f>
        <v>3595600.7300000014</v>
      </c>
      <c r="GH116" s="182">
        <f t="shared" si="392"/>
        <v>86267.880000000034</v>
      </c>
      <c r="GI116" s="182">
        <f t="shared" si="392"/>
        <v>172924.83</v>
      </c>
      <c r="GJ116" s="182">
        <f t="shared" si="392"/>
        <v>26588.73</v>
      </c>
      <c r="GK116" s="182">
        <f t="shared" si="392"/>
        <v>95.009999999999991</v>
      </c>
      <c r="GL116" s="182">
        <f t="shared" si="392"/>
        <v>2061.25</v>
      </c>
      <c r="GM116" s="182">
        <f t="shared" si="392"/>
        <v>2755.9399999999996</v>
      </c>
      <c r="GN116" s="182">
        <f t="shared" si="392"/>
        <v>5250</v>
      </c>
      <c r="GO116" s="182">
        <f t="shared" si="392"/>
        <v>22465.23</v>
      </c>
      <c r="GP116" s="182">
        <f t="shared" si="392"/>
        <v>14203.41</v>
      </c>
      <c r="GQ116" s="182">
        <f t="shared" si="392"/>
        <v>3900</v>
      </c>
      <c r="GR116" s="182">
        <f t="shared" si="392"/>
        <v>336512.27999999991</v>
      </c>
      <c r="GS116" s="182">
        <f t="shared" si="392"/>
        <v>34964.311999999991</v>
      </c>
      <c r="GT116" s="182">
        <f t="shared" si="392"/>
        <v>8239.68</v>
      </c>
      <c r="GU116" s="182">
        <f t="shared" si="392"/>
        <v>30198.859999999986</v>
      </c>
      <c r="GV116" s="182">
        <f t="shared" si="392"/>
        <v>25651.871854194265</v>
      </c>
      <c r="GW116" s="182">
        <f t="shared" si="392"/>
        <v>41478.666547619046</v>
      </c>
      <c r="GX116" s="182">
        <f t="shared" si="392"/>
        <v>1417.2099999999998</v>
      </c>
      <c r="GY116" s="182">
        <f t="shared" si="392"/>
        <v>18860.400000000005</v>
      </c>
      <c r="GZ116" s="182">
        <f t="shared" si="392"/>
        <v>510</v>
      </c>
      <c r="HA116" s="182">
        <f t="shared" si="392"/>
        <v>36564.750000000036</v>
      </c>
      <c r="HB116" s="182">
        <f t="shared" si="392"/>
        <v>0</v>
      </c>
      <c r="HC116" s="182">
        <f t="shared" si="392"/>
        <v>198063.88324645051</v>
      </c>
      <c r="HD116" s="182">
        <f t="shared" si="392"/>
        <v>88425.859999999957</v>
      </c>
      <c r="HE116" s="182">
        <f t="shared" si="392"/>
        <v>0</v>
      </c>
      <c r="HF116" s="182">
        <f t="shared" si="392"/>
        <v>26527.757999999962</v>
      </c>
      <c r="HG116" s="182">
        <f t="shared" si="392"/>
        <v>114953.61799999977</v>
      </c>
      <c r="HH116" s="182">
        <f t="shared" si="392"/>
        <v>313017.50124645053</v>
      </c>
      <c r="HI116" s="68">
        <f t="shared" si="392"/>
        <v>23494.778753549464</v>
      </c>
      <c r="HJ116" s="182">
        <f t="shared" si="392"/>
        <v>1171778.8900000006</v>
      </c>
      <c r="HK116" s="182">
        <f t="shared" si="392"/>
        <v>1274713.2400000002</v>
      </c>
      <c r="HL116" s="182">
        <f t="shared" si="392"/>
        <v>425608.93</v>
      </c>
      <c r="HM116" s="182">
        <f t="shared" si="392"/>
        <v>2175</v>
      </c>
      <c r="HN116" s="182">
        <f t="shared" si="392"/>
        <v>12428.150000000001</v>
      </c>
      <c r="HO116" s="182">
        <f t="shared" si="392"/>
        <v>47854.850000000006</v>
      </c>
      <c r="HP116" s="182">
        <f t="shared" si="392"/>
        <v>175094.80000000002</v>
      </c>
      <c r="HQ116" s="182">
        <f t="shared" si="392"/>
        <v>375067.45999999996</v>
      </c>
      <c r="HR116" s="182">
        <f t="shared" si="392"/>
        <v>276259.25</v>
      </c>
      <c r="HS116" s="182">
        <f t="shared" si="392"/>
        <v>7130.0800000000008</v>
      </c>
      <c r="HT116" s="182">
        <f t="shared" si="392"/>
        <v>2874922.5100000002</v>
      </c>
      <c r="HU116" s="182">
        <f t="shared" si="392"/>
        <v>893188.14000000013</v>
      </c>
      <c r="HV116" s="183">
        <f t="shared" si="392"/>
        <v>218961</v>
      </c>
      <c r="HW116" s="183"/>
      <c r="HX116" s="182">
        <f t="shared" ref="HX116:JM116" si="393">SUM(HX3:HX115)</f>
        <v>3768110.6500000022</v>
      </c>
      <c r="HY116" s="182">
        <f t="shared" si="393"/>
        <v>97426.849999999962</v>
      </c>
      <c r="HZ116" s="182">
        <f t="shared" si="393"/>
        <v>176922.38</v>
      </c>
      <c r="IA116" s="182">
        <f t="shared" si="393"/>
        <v>27187.55</v>
      </c>
      <c r="IB116" s="182">
        <f t="shared" si="393"/>
        <v>91.43</v>
      </c>
      <c r="IC116" s="182">
        <f t="shared" si="393"/>
        <v>2044.42</v>
      </c>
      <c r="ID116" s="182">
        <f t="shared" si="393"/>
        <v>3108.26</v>
      </c>
      <c r="IE116" s="182">
        <f t="shared" si="393"/>
        <v>5250</v>
      </c>
      <c r="IF116" s="182">
        <f t="shared" si="393"/>
        <v>22457.010000000002</v>
      </c>
      <c r="IG116" s="182">
        <f t="shared" si="393"/>
        <v>14135.06</v>
      </c>
      <c r="IH116" s="182">
        <f t="shared" si="393"/>
        <v>3978.51</v>
      </c>
      <c r="II116" s="182">
        <f t="shared" si="393"/>
        <v>340987.96000000014</v>
      </c>
      <c r="IJ116" s="182">
        <f t="shared" si="393"/>
        <v>34964.311999999991</v>
      </c>
      <c r="IK116" s="182">
        <f t="shared" si="393"/>
        <v>7442.2199999999993</v>
      </c>
      <c r="IL116" s="182">
        <f t="shared" si="393"/>
        <v>31846.829999999987</v>
      </c>
      <c r="IM116" s="182">
        <f t="shared" si="393"/>
        <v>27070.495088904991</v>
      </c>
      <c r="IN116" s="182">
        <f t="shared" si="393"/>
        <v>39373.629523809526</v>
      </c>
      <c r="IO116" s="182">
        <f t="shared" si="393"/>
        <v>1477.2099999999998</v>
      </c>
      <c r="IP116" s="182">
        <f t="shared" si="393"/>
        <v>24365.999999999945</v>
      </c>
      <c r="IQ116" s="182">
        <f t="shared" si="393"/>
        <v>525</v>
      </c>
      <c r="IR116" s="182">
        <f t="shared" si="393"/>
        <v>46791.000000000007</v>
      </c>
      <c r="IS116" s="182">
        <f t="shared" si="393"/>
        <v>0</v>
      </c>
      <c r="IT116" s="182">
        <f t="shared" si="393"/>
        <v>212270.25105457514</v>
      </c>
      <c r="IU116" s="182">
        <f t="shared" si="393"/>
        <v>56573.45000000007</v>
      </c>
      <c r="IV116" s="182">
        <f t="shared" si="393"/>
        <v>0</v>
      </c>
      <c r="IW116" s="182">
        <f t="shared" si="393"/>
        <v>16972.034999999996</v>
      </c>
      <c r="IX116" s="182">
        <f t="shared" si="393"/>
        <v>69342.885857142959</v>
      </c>
      <c r="IY116" s="182">
        <f t="shared" si="393"/>
        <v>281613.13691171817</v>
      </c>
      <c r="IZ116" s="68">
        <f t="shared" si="393"/>
        <v>59374.823088281948</v>
      </c>
      <c r="JA116" s="182">
        <f t="shared" si="393"/>
        <v>1379478.2999999998</v>
      </c>
      <c r="JB116" s="182">
        <f t="shared" si="393"/>
        <v>1595625.1000000003</v>
      </c>
      <c r="JC116" s="182">
        <f t="shared" si="393"/>
        <v>438583.40999999992</v>
      </c>
      <c r="JD116" s="182">
        <f t="shared" si="393"/>
        <v>2230</v>
      </c>
      <c r="JE116" s="182">
        <f t="shared" si="393"/>
        <v>12851.31</v>
      </c>
      <c r="JF116" s="182">
        <f t="shared" si="393"/>
        <v>91446.399999999994</v>
      </c>
      <c r="JG116" s="182">
        <f t="shared" si="393"/>
        <v>199672.67</v>
      </c>
      <c r="JH116" s="182">
        <f t="shared" si="393"/>
        <v>405671.98999999993</v>
      </c>
      <c r="JI116" s="182">
        <f t="shared" si="393"/>
        <v>277369.46999999997</v>
      </c>
      <c r="JJ116" s="182">
        <f t="shared" si="393"/>
        <v>7268.3300000000017</v>
      </c>
      <c r="JK116" s="182">
        <f t="shared" si="393"/>
        <v>3605434.9599999972</v>
      </c>
      <c r="JL116" s="182">
        <f t="shared" si="393"/>
        <v>804762.02</v>
      </c>
      <c r="JM116" s="183">
        <f t="shared" si="393"/>
        <v>235914</v>
      </c>
      <c r="JN116" s="183"/>
      <c r="JO116" s="182">
        <f t="shared" ref="JO116:LD116" si="394">SUM(JO3:JO115)</f>
        <v>4410196.9799999977</v>
      </c>
      <c r="JP116" s="182">
        <f t="shared" si="394"/>
        <v>114664.69</v>
      </c>
      <c r="JQ116" s="182">
        <f t="shared" si="394"/>
        <v>197950.02</v>
      </c>
      <c r="JR116" s="182">
        <f t="shared" si="394"/>
        <v>28006.829999999998</v>
      </c>
      <c r="JS116" s="182">
        <f t="shared" si="394"/>
        <v>93.730000000000047</v>
      </c>
      <c r="JT116" s="182">
        <f t="shared" si="394"/>
        <v>2010.55</v>
      </c>
      <c r="JU116" s="182">
        <f t="shared" si="394"/>
        <v>5939.6</v>
      </c>
      <c r="JV116" s="182">
        <f t="shared" si="394"/>
        <v>5250</v>
      </c>
      <c r="JW116" s="182">
        <f t="shared" si="394"/>
        <v>23926.959999999999</v>
      </c>
      <c r="JX116" s="182">
        <f t="shared" si="394"/>
        <v>14181.619999999999</v>
      </c>
      <c r="JY116" s="182">
        <f t="shared" si="394"/>
        <v>3986.76</v>
      </c>
      <c r="JZ116" s="182">
        <f t="shared" si="394"/>
        <v>384389.00000000017</v>
      </c>
      <c r="KA116" s="182">
        <f t="shared" si="394"/>
        <v>34964.311999999991</v>
      </c>
      <c r="KB116" s="182">
        <f t="shared" si="394"/>
        <v>6005.6200000000008</v>
      </c>
      <c r="KC116" s="182">
        <f t="shared" si="394"/>
        <v>72724.102650417291</v>
      </c>
      <c r="KD116" s="182">
        <f t="shared" si="394"/>
        <v>27097.599814491779</v>
      </c>
      <c r="KE116" s="182">
        <f t="shared" si="394"/>
        <v>40653.086309523809</v>
      </c>
      <c r="KF116" s="182">
        <f t="shared" si="394"/>
        <v>1517.2099999999998</v>
      </c>
      <c r="KG116" s="182">
        <f t="shared" si="394"/>
        <v>0</v>
      </c>
      <c r="KH116" s="182">
        <f t="shared" si="394"/>
        <v>535</v>
      </c>
      <c r="KI116" s="182">
        <f t="shared" si="394"/>
        <v>58143.750000000124</v>
      </c>
      <c r="KJ116" s="182">
        <f t="shared" si="394"/>
        <v>0</v>
      </c>
      <c r="KK116" s="182">
        <f t="shared" si="394"/>
        <v>243737.01311999821</v>
      </c>
      <c r="KL116" s="182">
        <f t="shared" si="394"/>
        <v>53213.339999999931</v>
      </c>
      <c r="KM116" s="182">
        <f t="shared" si="394"/>
        <v>0</v>
      </c>
      <c r="KN116" s="182">
        <f t="shared" si="394"/>
        <v>15964.001999999979</v>
      </c>
      <c r="KO116" s="182">
        <f t="shared" si="394"/>
        <v>69177.342000000106</v>
      </c>
      <c r="KP116" s="182">
        <f t="shared" si="394"/>
        <v>312914.35511999822</v>
      </c>
      <c r="KQ116" s="68">
        <f t="shared" si="394"/>
        <v>71474.644880001913</v>
      </c>
      <c r="KR116" s="182">
        <f t="shared" si="394"/>
        <v>1429494.1299999992</v>
      </c>
      <c r="KS116" s="182">
        <f t="shared" si="394"/>
        <v>1722771.66</v>
      </c>
      <c r="KT116" s="182">
        <f t="shared" si="394"/>
        <v>431631.66000000003</v>
      </c>
      <c r="KU116" s="182">
        <f t="shared" si="394"/>
        <v>1975</v>
      </c>
      <c r="KV116" s="182">
        <f t="shared" si="394"/>
        <v>15534.09</v>
      </c>
      <c r="KW116" s="182">
        <f t="shared" si="394"/>
        <v>90978.900000000009</v>
      </c>
      <c r="KX116" s="182">
        <f t="shared" si="394"/>
        <v>224176.69</v>
      </c>
      <c r="KY116" s="182">
        <f t="shared" si="394"/>
        <v>411798.75000000006</v>
      </c>
      <c r="KZ116" s="182">
        <f t="shared" si="394"/>
        <v>301471.25</v>
      </c>
      <c r="LA116" s="182">
        <f t="shared" si="394"/>
        <v>7944.3200000000006</v>
      </c>
      <c r="LB116" s="182">
        <f t="shared" si="394"/>
        <v>3838449.1500000013</v>
      </c>
      <c r="LC116" s="182">
        <f t="shared" si="394"/>
        <v>799327.3000000004</v>
      </c>
      <c r="LD116" s="183">
        <f t="shared" si="394"/>
        <v>239382</v>
      </c>
      <c r="LE116" s="183"/>
      <c r="LF116" s="182">
        <f t="shared" ref="LF116:MU116" si="395">SUM(LF3:LF115)</f>
        <v>4637776.4500000011</v>
      </c>
      <c r="LG116" s="182">
        <f t="shared" si="395"/>
        <v>118833.93999999997</v>
      </c>
      <c r="LH116" s="182">
        <f t="shared" si="395"/>
        <v>200272.51000000007</v>
      </c>
      <c r="LI116" s="182">
        <f t="shared" si="395"/>
        <v>27561.89</v>
      </c>
      <c r="LJ116" s="182">
        <f t="shared" si="395"/>
        <v>83.04</v>
      </c>
      <c r="LK116" s="182">
        <f t="shared" si="395"/>
        <v>2132.58</v>
      </c>
      <c r="LL116" s="182">
        <f t="shared" si="395"/>
        <v>5909.24</v>
      </c>
      <c r="LM116" s="182">
        <f t="shared" si="395"/>
        <v>5250</v>
      </c>
      <c r="LN116" s="182">
        <f t="shared" si="395"/>
        <v>24323.279999999999</v>
      </c>
      <c r="LO116" s="182">
        <f t="shared" si="395"/>
        <v>14173.6</v>
      </c>
      <c r="LP116" s="182">
        <f t="shared" si="395"/>
        <v>4012.21</v>
      </c>
      <c r="LQ116" s="182">
        <f t="shared" si="395"/>
        <v>402552.29</v>
      </c>
      <c r="LR116" s="182">
        <f t="shared" si="395"/>
        <v>40770.559999999998</v>
      </c>
      <c r="LS116" s="182">
        <f t="shared" si="395"/>
        <v>6298.170000000001</v>
      </c>
      <c r="LT116" s="182">
        <f t="shared" si="395"/>
        <v>39133.48000000001</v>
      </c>
      <c r="LU116" s="182">
        <f t="shared" si="395"/>
        <v>23797.685432154332</v>
      </c>
      <c r="LV116" s="182">
        <f t="shared" si="395"/>
        <v>43253.086309523795</v>
      </c>
      <c r="LW116" s="182">
        <f t="shared" si="395"/>
        <v>1517.2099999999998</v>
      </c>
      <c r="LX116" s="182">
        <f t="shared" si="395"/>
        <v>0</v>
      </c>
      <c r="LY116" s="182">
        <f t="shared" si="395"/>
        <v>535</v>
      </c>
      <c r="LZ116" s="182">
        <f t="shared" si="395"/>
        <v>54360.000000000058</v>
      </c>
      <c r="MA116" s="182">
        <f t="shared" si="395"/>
        <v>0</v>
      </c>
      <c r="MB116" s="182">
        <f t="shared" si="395"/>
        <v>209665.19174167817</v>
      </c>
      <c r="MC116" s="182">
        <f t="shared" si="395"/>
        <v>63509.750000000167</v>
      </c>
      <c r="MD116" s="182">
        <f t="shared" si="395"/>
        <v>0</v>
      </c>
      <c r="ME116" s="182">
        <f t="shared" si="395"/>
        <v>19052.92500000001</v>
      </c>
      <c r="MF116" s="182">
        <f t="shared" si="395"/>
        <v>82562.675000000047</v>
      </c>
      <c r="MG116" s="182">
        <f t="shared" si="395"/>
        <v>292227.86674167792</v>
      </c>
      <c r="MH116" s="68">
        <f t="shared" si="395"/>
        <v>110324.42325832188</v>
      </c>
      <c r="MI116" s="182">
        <f t="shared" si="395"/>
        <v>1047104.3899999997</v>
      </c>
      <c r="MJ116" s="182">
        <f t="shared" si="395"/>
        <v>1128445.72</v>
      </c>
      <c r="MK116" s="182">
        <f t="shared" si="395"/>
        <v>351648.95999999996</v>
      </c>
      <c r="ML116" s="182">
        <f t="shared" si="395"/>
        <v>1540</v>
      </c>
      <c r="MM116" s="182">
        <f t="shared" si="395"/>
        <v>10293.06</v>
      </c>
      <c r="MN116" s="182">
        <f t="shared" si="395"/>
        <v>48256.800000000003</v>
      </c>
      <c r="MO116" s="182">
        <f t="shared" si="395"/>
        <v>184399.19</v>
      </c>
      <c r="MP116" s="182">
        <f t="shared" si="395"/>
        <v>268618.76999999996</v>
      </c>
      <c r="MQ116" s="182">
        <f t="shared" si="395"/>
        <v>245101.91</v>
      </c>
      <c r="MR116" s="182">
        <f t="shared" si="395"/>
        <v>6098.14</v>
      </c>
      <c r="MS116" s="182">
        <f t="shared" si="395"/>
        <v>2657399.25</v>
      </c>
      <c r="MT116" s="182">
        <f t="shared" si="395"/>
        <v>634107.69000000018</v>
      </c>
      <c r="MU116" s="183">
        <f t="shared" si="395"/>
        <v>182855</v>
      </c>
      <c r="MV116" s="183"/>
      <c r="MW116" s="182">
        <f t="shared" ref="MW116:OL116" si="396">SUM(MW3:MW115)</f>
        <v>3291506.9399999995</v>
      </c>
      <c r="MX116" s="182">
        <f t="shared" si="396"/>
        <v>87078.369999999952</v>
      </c>
      <c r="MY116" s="182">
        <f t="shared" si="396"/>
        <v>186836.71000000002</v>
      </c>
      <c r="MZ116" s="182">
        <f t="shared" si="396"/>
        <v>22458.440000000006</v>
      </c>
      <c r="NA116" s="182">
        <f t="shared" si="396"/>
        <v>64.740000000000009</v>
      </c>
      <c r="NB116" s="182">
        <f t="shared" si="396"/>
        <v>2020.75</v>
      </c>
      <c r="NC116" s="182">
        <f t="shared" si="396"/>
        <v>3134.37</v>
      </c>
      <c r="ND116" s="182">
        <f t="shared" si="396"/>
        <v>5250</v>
      </c>
      <c r="NE116" s="182">
        <f t="shared" si="396"/>
        <v>23629.34</v>
      </c>
      <c r="NF116" s="182">
        <f t="shared" si="396"/>
        <v>14109.17</v>
      </c>
      <c r="NG116" s="182">
        <f t="shared" si="396"/>
        <v>3989.2</v>
      </c>
      <c r="NH116" s="182">
        <f t="shared" si="396"/>
        <v>348571.09000000008</v>
      </c>
      <c r="NI116" s="182">
        <f t="shared" si="396"/>
        <v>33683.819999999992</v>
      </c>
      <c r="NJ116" s="182">
        <f t="shared" si="396"/>
        <v>5003.4800000000014</v>
      </c>
      <c r="NK116" s="182">
        <f t="shared" si="396"/>
        <v>0</v>
      </c>
      <c r="NL116" s="182">
        <v>13804.26</v>
      </c>
      <c r="NM116" s="182">
        <f t="shared" si="396"/>
        <v>41065.876428571428</v>
      </c>
      <c r="NN116" s="182">
        <f t="shared" si="396"/>
        <v>1277.2099999999998</v>
      </c>
      <c r="NO116" s="182">
        <f t="shared" si="396"/>
        <v>0</v>
      </c>
      <c r="NP116" s="182">
        <f t="shared" si="396"/>
        <v>475</v>
      </c>
      <c r="NQ116" s="182">
        <f t="shared" si="396"/>
        <v>51194.99999999992</v>
      </c>
      <c r="NR116" s="182">
        <f t="shared" si="396"/>
        <v>0</v>
      </c>
      <c r="NS116" s="182">
        <f t="shared" si="396"/>
        <v>141981.83667590405</v>
      </c>
      <c r="NT116" s="182">
        <f t="shared" si="396"/>
        <v>78812.25000000016</v>
      </c>
      <c r="NU116" s="182">
        <f t="shared" si="396"/>
        <v>0</v>
      </c>
      <c r="NV116" s="182">
        <f t="shared" si="396"/>
        <v>23643.674999999963</v>
      </c>
      <c r="NW116" s="182">
        <f t="shared" si="396"/>
        <v>102455.92499999987</v>
      </c>
      <c r="NX116" s="182">
        <f t="shared" si="396"/>
        <v>244437.7616759041</v>
      </c>
      <c r="NY116" s="68">
        <f t="shared" si="396"/>
        <v>104133.32832409604</v>
      </c>
      <c r="NZ116" s="182">
        <f t="shared" si="396"/>
        <v>1025402.2599999991</v>
      </c>
      <c r="OA116" s="182">
        <f t="shared" si="396"/>
        <v>1062510.8699999999</v>
      </c>
      <c r="OB116" s="182">
        <f t="shared" si="396"/>
        <v>399022.4</v>
      </c>
      <c r="OC116" s="182">
        <f t="shared" si="396"/>
        <v>2420</v>
      </c>
      <c r="OD116" s="182">
        <f t="shared" si="396"/>
        <v>13343.29</v>
      </c>
      <c r="OE116" s="182">
        <f t="shared" si="396"/>
        <v>40454.6</v>
      </c>
      <c r="OF116" s="182">
        <f t="shared" si="396"/>
        <v>181322.27</v>
      </c>
      <c r="OG116" s="182">
        <f t="shared" si="396"/>
        <v>340100.27999999985</v>
      </c>
      <c r="OH116" s="182">
        <f t="shared" si="396"/>
        <v>285624.90999999997</v>
      </c>
      <c r="OI116" s="182">
        <f t="shared" si="396"/>
        <v>5762.1200000000008</v>
      </c>
      <c r="OJ116" s="182">
        <f t="shared" si="396"/>
        <v>2604023.0700000012</v>
      </c>
      <c r="OK116" s="182">
        <f t="shared" si="396"/>
        <v>751939.93000000017</v>
      </c>
      <c r="OL116" s="183">
        <f t="shared" si="396"/>
        <v>192992</v>
      </c>
      <c r="OM116" s="183"/>
      <c r="ON116" s="182">
        <f t="shared" ref="ON116:QC116" si="397">SUM(ON3:ON115)</f>
        <v>3355963.0000000014</v>
      </c>
      <c r="OO116" s="182">
        <f t="shared" si="397"/>
        <v>85239.099999999977</v>
      </c>
      <c r="OP116" s="182">
        <f t="shared" si="397"/>
        <v>189853.88000000006</v>
      </c>
      <c r="OQ116" s="182">
        <f t="shared" si="397"/>
        <v>25492.329999999998</v>
      </c>
      <c r="OR116" s="182">
        <f t="shared" si="397"/>
        <v>101.75000000000003</v>
      </c>
      <c r="OS116" s="182">
        <f t="shared" si="397"/>
        <v>2046.58</v>
      </c>
      <c r="OT116" s="182">
        <f t="shared" si="397"/>
        <v>2627.6</v>
      </c>
      <c r="OU116" s="182">
        <f t="shared" si="397"/>
        <v>5250</v>
      </c>
      <c r="OV116" s="182">
        <f t="shared" si="397"/>
        <v>24013.010000000002</v>
      </c>
      <c r="OW116" s="182">
        <f t="shared" si="397"/>
        <v>14111.77</v>
      </c>
      <c r="OX116" s="182">
        <f t="shared" si="397"/>
        <v>3972.5400000000004</v>
      </c>
      <c r="OY116" s="182">
        <f t="shared" si="397"/>
        <v>341109.7900000001</v>
      </c>
      <c r="OZ116" s="182">
        <f t="shared" si="397"/>
        <v>36945.209999999992</v>
      </c>
      <c r="PA116" s="182">
        <f t="shared" si="397"/>
        <v>4848.4800000000005</v>
      </c>
      <c r="PB116" s="182">
        <f>SUM(PB3:PB115)</f>
        <v>56307.469999999965</v>
      </c>
      <c r="PC116" s="182">
        <f t="shared" si="397"/>
        <v>22047.633383281416</v>
      </c>
      <c r="PD116" s="182">
        <f t="shared" si="397"/>
        <v>43253.086309523795</v>
      </c>
      <c r="PE116" s="182">
        <f t="shared" si="397"/>
        <v>1577.2099999999998</v>
      </c>
      <c r="PF116" s="182">
        <f t="shared" si="397"/>
        <v>3616.8000000000084</v>
      </c>
      <c r="PG116" s="182">
        <f t="shared" si="397"/>
        <v>550</v>
      </c>
      <c r="PH116" s="182">
        <f t="shared" si="397"/>
        <v>54472.539999999884</v>
      </c>
      <c r="PI116" s="182">
        <f t="shared" si="397"/>
        <v>0</v>
      </c>
      <c r="PJ116" s="182">
        <f t="shared" si="397"/>
        <v>223618.42969280522</v>
      </c>
      <c r="PK116" s="182">
        <f t="shared" si="397"/>
        <v>70758.130000000077</v>
      </c>
      <c r="PL116" s="182">
        <f t="shared" si="397"/>
        <v>0</v>
      </c>
      <c r="PM116" s="182">
        <f t="shared" si="397"/>
        <v>21227.438999999991</v>
      </c>
      <c r="PN116" s="182">
        <f t="shared" si="397"/>
        <v>91985.568999999974</v>
      </c>
      <c r="PO116" s="182">
        <f t="shared" si="397"/>
        <v>315603.99869280512</v>
      </c>
      <c r="PP116" s="68">
        <f t="shared" si="397"/>
        <v>25505.791307194781</v>
      </c>
      <c r="PQ116" s="182">
        <f t="shared" si="397"/>
        <v>943004.2999999997</v>
      </c>
      <c r="PR116" s="182">
        <f t="shared" si="397"/>
        <v>938100.58999999985</v>
      </c>
      <c r="PS116" s="182">
        <f t="shared" si="397"/>
        <v>362599.41</v>
      </c>
      <c r="PT116" s="182">
        <f t="shared" si="397"/>
        <v>2240</v>
      </c>
      <c r="PU116" s="182">
        <f t="shared" si="397"/>
        <v>11517.91</v>
      </c>
      <c r="PV116" s="182">
        <f t="shared" si="397"/>
        <v>40567.050000000003</v>
      </c>
      <c r="PW116" s="182">
        <f t="shared" si="397"/>
        <v>173869.15</v>
      </c>
      <c r="PX116" s="182">
        <f t="shared" si="397"/>
        <v>302969.18999999994</v>
      </c>
      <c r="PY116" s="182">
        <f t="shared" si="397"/>
        <v>252692.56</v>
      </c>
      <c r="PZ116" s="182">
        <f t="shared" si="397"/>
        <v>5628.8200000000006</v>
      </c>
      <c r="QA116" s="182">
        <f t="shared" si="397"/>
        <v>2360106.0000000005</v>
      </c>
      <c r="QB116" s="182">
        <f t="shared" si="397"/>
        <v>673082.9800000001</v>
      </c>
      <c r="QC116" s="183">
        <f t="shared" si="397"/>
        <v>171185</v>
      </c>
      <c r="QD116" s="183"/>
      <c r="QE116" s="182">
        <f t="shared" ref="QE116:RT116" si="398">SUM(QE3:QE115)</f>
        <v>3033188.9799999986</v>
      </c>
      <c r="QF116" s="182">
        <f t="shared" si="398"/>
        <v>78357.64999999998</v>
      </c>
      <c r="QG116" s="182">
        <f t="shared" si="398"/>
        <v>188464.88999999993</v>
      </c>
      <c r="QH116" s="182">
        <f t="shared" si="398"/>
        <v>23165.02</v>
      </c>
      <c r="QI116" s="182">
        <f t="shared" si="398"/>
        <v>94.15</v>
      </c>
      <c r="QJ116" s="182">
        <f t="shared" si="398"/>
        <v>2020.92</v>
      </c>
      <c r="QK116" s="182">
        <f t="shared" si="398"/>
        <v>2634.91</v>
      </c>
      <c r="QL116" s="182">
        <f t="shared" si="398"/>
        <v>5250</v>
      </c>
      <c r="QM116" s="182">
        <f t="shared" si="398"/>
        <v>23836.27</v>
      </c>
      <c r="QN116" s="182">
        <f t="shared" si="398"/>
        <v>14110.720000000001</v>
      </c>
      <c r="QO116" s="182">
        <f t="shared" si="398"/>
        <v>4003.4399999999996</v>
      </c>
      <c r="QP116" s="182">
        <f t="shared" si="398"/>
        <v>341937.97</v>
      </c>
      <c r="QQ116" s="182">
        <f t="shared" si="398"/>
        <v>40129.359999999986</v>
      </c>
      <c r="QR116" s="182">
        <f t="shared" si="398"/>
        <v>4848.4800000000005</v>
      </c>
      <c r="QS116" s="182">
        <f t="shared" si="398"/>
        <v>27743.06</v>
      </c>
      <c r="QT116" s="182">
        <f t="shared" si="398"/>
        <v>12282.044600096142</v>
      </c>
      <c r="QU116" s="182">
        <f t="shared" si="398"/>
        <v>43706.96285714284</v>
      </c>
      <c r="QV116" s="182">
        <f t="shared" si="398"/>
        <v>1577.2099999999998</v>
      </c>
      <c r="QW116" s="182">
        <f t="shared" si="398"/>
        <v>2074.7999999999952</v>
      </c>
      <c r="QX116" s="182">
        <f t="shared" si="398"/>
        <v>550</v>
      </c>
      <c r="QY116" s="182">
        <f t="shared" si="398"/>
        <v>47096.250000000051</v>
      </c>
      <c r="QZ116" s="182">
        <f t="shared" si="398"/>
        <v>0</v>
      </c>
      <c r="RA116" s="182">
        <f t="shared" si="398"/>
        <v>182973.2993517131</v>
      </c>
      <c r="RB116" s="182">
        <f t="shared" si="398"/>
        <v>68119.050000000017</v>
      </c>
      <c r="RC116" s="182">
        <f t="shared" si="398"/>
        <v>0</v>
      </c>
      <c r="RD116" s="182">
        <f t="shared" si="398"/>
        <v>20435.715000000015</v>
      </c>
      <c r="RE116" s="182">
        <f t="shared" si="398"/>
        <v>88554.765000000029</v>
      </c>
      <c r="RF116" s="182">
        <f t="shared" si="398"/>
        <v>271528.06435171305</v>
      </c>
      <c r="RG116" s="68">
        <f t="shared" si="398"/>
        <v>70409.90564828692</v>
      </c>
      <c r="RH116" s="182">
        <f t="shared" si="398"/>
        <v>1066688.1899999997</v>
      </c>
      <c r="RI116" s="182">
        <f t="shared" si="398"/>
        <v>959773.84999999974</v>
      </c>
      <c r="RJ116" s="182">
        <f t="shared" si="398"/>
        <v>325645.73</v>
      </c>
      <c r="RK116" s="182">
        <f t="shared" si="398"/>
        <v>2110</v>
      </c>
      <c r="RL116" s="182">
        <f t="shared" si="398"/>
        <v>10444.84</v>
      </c>
      <c r="RM116" s="182">
        <f t="shared" si="398"/>
        <v>44844.600000000006</v>
      </c>
      <c r="RN116" s="182">
        <f t="shared" si="398"/>
        <v>182924.63</v>
      </c>
      <c r="RO116" s="182">
        <f t="shared" si="398"/>
        <v>383679.13999999996</v>
      </c>
      <c r="RP116" s="182">
        <f t="shared" si="398"/>
        <v>260282.05</v>
      </c>
      <c r="RQ116" s="182">
        <f t="shared" si="398"/>
        <v>8376.58</v>
      </c>
      <c r="RR116" s="182">
        <f t="shared" si="398"/>
        <v>2555833.9399999985</v>
      </c>
      <c r="RS116" s="182">
        <f t="shared" si="398"/>
        <v>688935.66999999993</v>
      </c>
      <c r="RT116" s="183">
        <f t="shared" si="398"/>
        <v>174051</v>
      </c>
      <c r="RU116" s="183"/>
      <c r="RV116" s="182">
        <f t="shared" ref="RV116:SX116" si="399">SUM(RV3:RV115)</f>
        <v>3244769.6100000013</v>
      </c>
      <c r="RW116" s="182">
        <f t="shared" si="399"/>
        <v>88643.44</v>
      </c>
      <c r="RX116" s="182">
        <f t="shared" si="399"/>
        <v>189948.22999999998</v>
      </c>
      <c r="RY116" s="182">
        <f t="shared" si="399"/>
        <v>20803.079999999991</v>
      </c>
      <c r="RZ116" s="182">
        <f t="shared" si="399"/>
        <v>88.710000000000022</v>
      </c>
      <c r="SA116" s="182">
        <f t="shared" si="399"/>
        <v>2021.99</v>
      </c>
      <c r="SB116" s="182">
        <f t="shared" si="399"/>
        <v>2912.75</v>
      </c>
      <c r="SC116" s="182">
        <f t="shared" si="399"/>
        <v>5250</v>
      </c>
      <c r="SD116" s="182">
        <f t="shared" si="399"/>
        <v>24067.57</v>
      </c>
      <c r="SE116" s="182">
        <f t="shared" si="399"/>
        <v>14142.77</v>
      </c>
      <c r="SF116" s="182">
        <f t="shared" si="399"/>
        <v>4101.42</v>
      </c>
      <c r="SG116" s="182">
        <f t="shared" si="399"/>
        <v>338743.5400000001</v>
      </c>
      <c r="SH116" s="182">
        <f t="shared" si="399"/>
        <v>38452.349999999991</v>
      </c>
      <c r="SI116" s="182">
        <f t="shared" si="399"/>
        <v>4744.0800000000008</v>
      </c>
      <c r="SJ116" s="182">
        <f t="shared" si="399"/>
        <v>25115.94000000001</v>
      </c>
      <c r="SK116" s="182">
        <f t="shared" si="399"/>
        <v>14850.194454328435</v>
      </c>
      <c r="SL116" s="182">
        <f t="shared" si="399"/>
        <v>59678.666547619003</v>
      </c>
      <c r="SM116" s="182">
        <f t="shared" si="399"/>
        <v>1637.2099999999998</v>
      </c>
      <c r="SN116" s="182">
        <f t="shared" si="399"/>
        <v>56040.000000000138</v>
      </c>
      <c r="SO116" s="182">
        <f t="shared" si="399"/>
        <v>565</v>
      </c>
      <c r="SP116" s="182">
        <f t="shared" si="399"/>
        <v>48423.750000000015</v>
      </c>
      <c r="SQ116" s="182">
        <f t="shared" si="399"/>
        <v>0</v>
      </c>
      <c r="SR116" s="182">
        <f t="shared" si="399"/>
        <v>218498.14736558482</v>
      </c>
      <c r="SS116" s="182">
        <f t="shared" si="399"/>
        <v>67380.169999999911</v>
      </c>
      <c r="ST116" s="182">
        <f t="shared" si="399"/>
        <v>0</v>
      </c>
      <c r="SU116" s="182">
        <f t="shared" si="399"/>
        <v>20214.050999999959</v>
      </c>
      <c r="SV116" s="182">
        <f t="shared" si="399"/>
        <v>68990.138663716731</v>
      </c>
      <c r="SW116" s="182">
        <f t="shared" si="399"/>
        <v>287488.28602930153</v>
      </c>
      <c r="SX116" s="68">
        <f t="shared" si="399"/>
        <v>51255.253970698315</v>
      </c>
      <c r="SY116" s="182">
        <f t="shared" ref="SY116" si="400">SUM(SY3:SY115)</f>
        <v>40578612.019999996</v>
      </c>
      <c r="SZ116" s="182">
        <f t="shared" ref="SZ116:TA116" si="401">SUM(SZ3:SZ115)</f>
        <v>3979565.8499999992</v>
      </c>
      <c r="TA116" s="182">
        <f t="shared" si="401"/>
        <v>3180406.2712484598</v>
      </c>
      <c r="TB116" s="68">
        <f t="shared" ref="TB116" si="402">SUM(TB3:TB115)</f>
        <v>799159.5787515369</v>
      </c>
      <c r="TC116" s="264"/>
      <c r="TD116" s="264"/>
      <c r="TE116" s="264"/>
    </row>
    <row r="118" spans="1:525">
      <c r="AF118" s="197"/>
      <c r="BW118" s="197"/>
      <c r="DN118" s="197"/>
      <c r="FE118" s="197"/>
      <c r="GV118" s="197"/>
      <c r="IM118" s="197"/>
      <c r="KD118" s="197"/>
      <c r="LU118" s="197"/>
      <c r="NL118" s="197"/>
      <c r="PC118" s="197"/>
      <c r="QT118" s="197"/>
      <c r="SK118" s="197"/>
    </row>
  </sheetData>
  <mergeCells count="30">
    <mergeCell ref="RH1:RT1"/>
    <mergeCell ref="RV1:SX1"/>
    <mergeCell ref="LF1:MH1"/>
    <mergeCell ref="MI1:MU1"/>
    <mergeCell ref="NZ1:OL1"/>
    <mergeCell ref="ON1:PP1"/>
    <mergeCell ref="MW1:NI1"/>
    <mergeCell ref="NJ1:NV1"/>
    <mergeCell ref="NW1:NY1"/>
    <mergeCell ref="JA1:JM1"/>
    <mergeCell ref="JO1:KQ1"/>
    <mergeCell ref="KR1:LD1"/>
    <mergeCell ref="PQ1:QC1"/>
    <mergeCell ref="QE1:RG1"/>
    <mergeCell ref="SY1:TB1"/>
    <mergeCell ref="TF3:TH9"/>
    <mergeCell ref="CK1:CW1"/>
    <mergeCell ref="BH1:CJ1"/>
    <mergeCell ref="A1:A2"/>
    <mergeCell ref="B1:B2"/>
    <mergeCell ref="D1:P1"/>
    <mergeCell ref="Q1:AS1"/>
    <mergeCell ref="AT1:BF1"/>
    <mergeCell ref="CY1:EA1"/>
    <mergeCell ref="EB1:EN1"/>
    <mergeCell ref="EP1:FR1"/>
    <mergeCell ref="FS1:GE1"/>
    <mergeCell ref="GG1:HI1"/>
    <mergeCell ref="HJ1:HV1"/>
    <mergeCell ref="HX1:IZ1"/>
  </mergeCells>
  <phoneticPr fontId="41" type="noConversion"/>
  <conditionalFormatting sqref="J3:P12 D3:I97 AT3:AY97 Q3:AA115 BI3:BR115 C3:C116 AS3:AS116 CJ3:CJ116 GF4:GF16 EO4:EO30 BH4:BH115 N13:O31 J13:L97 AZ13:BB97 M13:M115 BC13:BC115 P13:P116 GF18:GF30 BF31:BG116 N32:N100 BD32:BD100 O32:O115 BE32:BE115">
    <cfRule type="cellIs" dxfId="289" priority="117" stopIfTrue="1" operator="lessThan">
      <formula>0</formula>
    </cfRule>
    <cfRule type="cellIs" dxfId="288" priority="118" stopIfTrue="1" operator="lessThan">
      <formula>0</formula>
    </cfRule>
  </conditionalFormatting>
  <conditionalFormatting sqref="BD3:BH3 AZ3:BC12 BD4:BF12 BG4:BG30 BF13:BF30 BD13:BE31">
    <cfRule type="cellIs" dxfId="287" priority="114" stopIfTrue="1" operator="lessThan">
      <formula>0</formula>
    </cfRule>
    <cfRule type="cellIs" dxfId="286" priority="113" stopIfTrue="1" operator="lessThan">
      <formula>0</formula>
    </cfRule>
  </conditionalFormatting>
  <conditionalFormatting sqref="CK3:CP97 CQ13:CS97 CT13:CT115 CW31:CX116 CU32:CU100 CV32:CV115">
    <cfRule type="cellIs" dxfId="285" priority="106" stopIfTrue="1" operator="lessThan">
      <formula>0</formula>
    </cfRule>
    <cfRule type="cellIs" dxfId="284" priority="105" stopIfTrue="1" operator="lessThan">
      <formula>0</formula>
    </cfRule>
  </conditionalFormatting>
  <conditionalFormatting sqref="CU3:CX3 CQ3:CT12 CU4:CW12 CX4:CX30 CW13:CW30 CU13:CV31">
    <cfRule type="cellIs" dxfId="283" priority="103" stopIfTrue="1" operator="lessThan">
      <formula>0</formula>
    </cfRule>
    <cfRule type="cellIs" dxfId="282" priority="104" stopIfTrue="1" operator="lessThan">
      <formula>0</formula>
    </cfRule>
  </conditionalFormatting>
  <conditionalFormatting sqref="CY3:DI115">
    <cfRule type="cellIs" dxfId="281" priority="100" stopIfTrue="1" operator="lessThan">
      <formula>0</formula>
    </cfRule>
    <cfRule type="cellIs" dxfId="280" priority="99" stopIfTrue="1" operator="lessThan">
      <formula>0</formula>
    </cfRule>
  </conditionalFormatting>
  <conditionalFormatting sqref="EA3:EA116">
    <cfRule type="cellIs" dxfId="279" priority="102" stopIfTrue="1" operator="lessThan">
      <formula>0</formula>
    </cfRule>
    <cfRule type="cellIs" dxfId="278" priority="101" stopIfTrue="1" operator="lessThan">
      <formula>0</formula>
    </cfRule>
  </conditionalFormatting>
  <conditionalFormatting sqref="EB3:EG97 EH13:EJ97 EK13:EK115 EN31:EO116 EL32:EL100 EM32:EM115">
    <cfRule type="cellIs" dxfId="277" priority="98" stopIfTrue="1" operator="lessThan">
      <formula>0</formula>
    </cfRule>
    <cfRule type="cellIs" dxfId="276" priority="97" stopIfTrue="1" operator="lessThan">
      <formula>0</formula>
    </cfRule>
  </conditionalFormatting>
  <conditionalFormatting sqref="EH3:EK12 EL4:EN12 EN13:EN30 EL13:EM31">
    <cfRule type="cellIs" dxfId="275" priority="96" stopIfTrue="1" operator="lessThan">
      <formula>0</formula>
    </cfRule>
    <cfRule type="cellIs" dxfId="274" priority="95" stopIfTrue="1" operator="lessThan">
      <formula>0</formula>
    </cfRule>
  </conditionalFormatting>
  <conditionalFormatting sqref="EL3:EZ3">
    <cfRule type="cellIs" dxfId="273" priority="92" stopIfTrue="1" operator="lessThan">
      <formula>0</formula>
    </cfRule>
    <cfRule type="cellIs" dxfId="272" priority="91" stopIfTrue="1" operator="lessThan">
      <formula>0</formula>
    </cfRule>
  </conditionalFormatting>
  <conditionalFormatting sqref="EP4:EZ115">
    <cfRule type="cellIs" dxfId="271" priority="25" stopIfTrue="1" operator="lessThan">
      <formula>0</formula>
    </cfRule>
    <cfRule type="cellIs" dxfId="270" priority="26" stopIfTrue="1" operator="lessThan">
      <formula>0</formula>
    </cfRule>
  </conditionalFormatting>
  <conditionalFormatting sqref="FR3:FR116">
    <cfRule type="cellIs" dxfId="269" priority="94" stopIfTrue="1" operator="lessThan">
      <formula>0</formula>
    </cfRule>
    <cfRule type="cellIs" dxfId="268" priority="93" stopIfTrue="1" operator="lessThan">
      <formula>0</formula>
    </cfRule>
  </conditionalFormatting>
  <conditionalFormatting sqref="FS3:FX97 FY13:GA97 GB13:GB115 GE31:GF116 GC32:GC100 GD32:GD115">
    <cfRule type="cellIs" dxfId="267" priority="90" stopIfTrue="1" operator="lessThan">
      <formula>0</formula>
    </cfRule>
    <cfRule type="cellIs" dxfId="266" priority="89" stopIfTrue="1" operator="lessThan">
      <formula>0</formula>
    </cfRule>
  </conditionalFormatting>
  <conditionalFormatting sqref="GC3:GF3 FY3:GB12 GC4:GE12 GE13:GE30 GC13:GD31">
    <cfRule type="cellIs" dxfId="265" priority="87" stopIfTrue="1" operator="lessThan">
      <formula>0</formula>
    </cfRule>
    <cfRule type="cellIs" dxfId="264" priority="88" stopIfTrue="1" operator="lessThan">
      <formula>0</formula>
    </cfRule>
  </conditionalFormatting>
  <conditionalFormatting sqref="GG3:GQ115">
    <cfRule type="cellIs" dxfId="263" priority="24" stopIfTrue="1" operator="lessThan">
      <formula>0</formula>
    </cfRule>
    <cfRule type="cellIs" dxfId="262" priority="23" stopIfTrue="1" operator="lessThan">
      <formula>0</formula>
    </cfRule>
  </conditionalFormatting>
  <conditionalFormatting sqref="HI3:HI116">
    <cfRule type="cellIs" dxfId="261" priority="85" stopIfTrue="1" operator="lessThan">
      <formula>0</formula>
    </cfRule>
    <cfRule type="cellIs" dxfId="260" priority="86" stopIfTrue="1" operator="lessThan">
      <formula>0</formula>
    </cfRule>
  </conditionalFormatting>
  <conditionalFormatting sqref="HJ3:HO97 HP13:HR97 HS13:HS115 HV31:HW116 HT32:HT100 HU32:HU115">
    <cfRule type="cellIs" dxfId="259" priority="82" stopIfTrue="1" operator="lessThan">
      <formula>0</formula>
    </cfRule>
    <cfRule type="cellIs" dxfId="258" priority="81" stopIfTrue="1" operator="lessThan">
      <formula>0</formula>
    </cfRule>
  </conditionalFormatting>
  <conditionalFormatting sqref="HT3:HW3 HP3:HS12 HT4:HV12 HW4:HW30 HV13:HV30 HT13:HU31">
    <cfRule type="cellIs" dxfId="257" priority="80" stopIfTrue="1" operator="lessThan">
      <formula>0</formula>
    </cfRule>
    <cfRule type="cellIs" dxfId="256" priority="79" stopIfTrue="1" operator="lessThan">
      <formula>0</formula>
    </cfRule>
  </conditionalFormatting>
  <conditionalFormatting sqref="HX3:IH115">
    <cfRule type="cellIs" dxfId="255" priority="20" stopIfTrue="1" operator="lessThan">
      <formula>0</formula>
    </cfRule>
    <cfRule type="cellIs" dxfId="254" priority="19" stopIfTrue="1" operator="lessThan">
      <formula>0</formula>
    </cfRule>
  </conditionalFormatting>
  <conditionalFormatting sqref="IZ3:IZ116">
    <cfRule type="cellIs" dxfId="253" priority="78" stopIfTrue="1" operator="lessThan">
      <formula>0</formula>
    </cfRule>
    <cfRule type="cellIs" dxfId="252" priority="77" stopIfTrue="1" operator="lessThan">
      <formula>0</formula>
    </cfRule>
  </conditionalFormatting>
  <conditionalFormatting sqref="JA3:JF97 JG13:JI97 JJ13:JJ115 JM31:JN116 JK32:JK100 JL32:JL115">
    <cfRule type="cellIs" dxfId="251" priority="74" stopIfTrue="1" operator="lessThan">
      <formula>0</formula>
    </cfRule>
    <cfRule type="cellIs" dxfId="250" priority="73" stopIfTrue="1" operator="lessThan">
      <formula>0</formula>
    </cfRule>
  </conditionalFormatting>
  <conditionalFormatting sqref="JK3:JN3 JG3:JJ12 JK4:JM12 JN4:JN30 JM13:JM30 JK13:JL31">
    <cfRule type="cellIs" dxfId="249" priority="72" stopIfTrue="1" operator="lessThan">
      <formula>0</formula>
    </cfRule>
    <cfRule type="cellIs" dxfId="248" priority="71" stopIfTrue="1" operator="lessThan">
      <formula>0</formula>
    </cfRule>
  </conditionalFormatting>
  <conditionalFormatting sqref="JO3:JY115">
    <cfRule type="cellIs" dxfId="247" priority="18" stopIfTrue="1" operator="lessThan">
      <formula>0</formula>
    </cfRule>
    <cfRule type="cellIs" dxfId="246" priority="17" stopIfTrue="1" operator="lessThan">
      <formula>0</formula>
    </cfRule>
  </conditionalFormatting>
  <conditionalFormatting sqref="KQ3:KQ116">
    <cfRule type="cellIs" dxfId="245" priority="70" stopIfTrue="1" operator="lessThan">
      <formula>0</formula>
    </cfRule>
    <cfRule type="cellIs" dxfId="244" priority="69" stopIfTrue="1" operator="lessThan">
      <formula>0</formula>
    </cfRule>
  </conditionalFormatting>
  <conditionalFormatting sqref="KR3:KW97 KX13:KZ97 LA13:LA115 LD31:LE116 LB32:LB100 LC32:LC115">
    <cfRule type="cellIs" dxfId="243" priority="66" stopIfTrue="1" operator="lessThan">
      <formula>0</formula>
    </cfRule>
    <cfRule type="cellIs" dxfId="242" priority="65" stopIfTrue="1" operator="lessThan">
      <formula>0</formula>
    </cfRule>
  </conditionalFormatting>
  <conditionalFormatting sqref="LB3:LE3 KX3:LA12 LB4:LD12 LE4:LE30 LD13:LD30 LB13:LC31">
    <cfRule type="cellIs" dxfId="241" priority="64" stopIfTrue="1" operator="lessThan">
      <formula>0</formula>
    </cfRule>
    <cfRule type="cellIs" dxfId="240" priority="63" stopIfTrue="1" operator="lessThan">
      <formula>0</formula>
    </cfRule>
  </conditionalFormatting>
  <conditionalFormatting sqref="LF3:LP115">
    <cfRule type="cellIs" dxfId="239" priority="13" stopIfTrue="1" operator="lessThan">
      <formula>0</formula>
    </cfRule>
    <cfRule type="cellIs" dxfId="238" priority="14" stopIfTrue="1" operator="lessThan">
      <formula>0</formula>
    </cfRule>
  </conditionalFormatting>
  <conditionalFormatting sqref="MH3:MH116">
    <cfRule type="cellIs" dxfId="237" priority="62" stopIfTrue="1" operator="lessThan">
      <formula>0</formula>
    </cfRule>
    <cfRule type="cellIs" dxfId="236" priority="61" stopIfTrue="1" operator="lessThan">
      <formula>0</formula>
    </cfRule>
  </conditionalFormatting>
  <conditionalFormatting sqref="MI3:MN97 MO13:MQ97 MR13:MR115 MU31:MV116 MS32:MS100">
    <cfRule type="cellIs" dxfId="235" priority="57" stopIfTrue="1" operator="lessThan">
      <formula>0</formula>
    </cfRule>
    <cfRule type="cellIs" dxfId="234" priority="58" stopIfTrue="1" operator="lessThan">
      <formula>0</formula>
    </cfRule>
  </conditionalFormatting>
  <conditionalFormatting sqref="MS3:MV3 MO3:MR12 MS4:MU12 MV4:MV30 MU13:MU30 MS13:MT31 MT32:MT115">
    <cfRule type="cellIs" dxfId="233" priority="56" stopIfTrue="1" operator="lessThan">
      <formula>0</formula>
    </cfRule>
    <cfRule type="cellIs" dxfId="232" priority="55" stopIfTrue="1" operator="lessThan">
      <formula>0</formula>
    </cfRule>
  </conditionalFormatting>
  <conditionalFormatting sqref="MW3:NG115">
    <cfRule type="cellIs" dxfId="231" priority="12" stopIfTrue="1" operator="lessThan">
      <formula>0</formula>
    </cfRule>
    <cfRule type="cellIs" dxfId="230" priority="11" stopIfTrue="1" operator="lessThan">
      <formula>0</formula>
    </cfRule>
  </conditionalFormatting>
  <conditionalFormatting sqref="NY3:NY116">
    <cfRule type="cellIs" dxfId="229" priority="53" stopIfTrue="1" operator="lessThan">
      <formula>0</formula>
    </cfRule>
    <cfRule type="cellIs" dxfId="228" priority="54" stopIfTrue="1" operator="lessThan">
      <formula>0</formula>
    </cfRule>
  </conditionalFormatting>
  <conditionalFormatting sqref="NZ3:OE97 OF13:OH97 OI13:OI115">
    <cfRule type="cellIs" dxfId="227" priority="49" stopIfTrue="1" operator="lessThan">
      <formula>0</formula>
    </cfRule>
    <cfRule type="cellIs" dxfId="226" priority="50" stopIfTrue="1" operator="lessThan">
      <formula>0</formula>
    </cfRule>
  </conditionalFormatting>
  <conditionalFormatting sqref="OJ3:OM3 OF3:OI12 OJ4:OJ100 OK4:OK115 OL4:OM116">
    <cfRule type="cellIs" dxfId="225" priority="47" stopIfTrue="1" operator="lessThan">
      <formula>0</formula>
    </cfRule>
    <cfRule type="cellIs" dxfId="224" priority="48" stopIfTrue="1" operator="lessThan">
      <formula>0</formula>
    </cfRule>
  </conditionalFormatting>
  <conditionalFormatting sqref="ON3:OX115">
    <cfRule type="cellIs" dxfId="223" priority="9" stopIfTrue="1" operator="lessThan">
      <formula>0</formula>
    </cfRule>
    <cfRule type="cellIs" dxfId="222" priority="10" stopIfTrue="1" operator="lessThan">
      <formula>0</formula>
    </cfRule>
  </conditionalFormatting>
  <conditionalFormatting sqref="PP3:PP116">
    <cfRule type="cellIs" dxfId="221" priority="45" stopIfTrue="1" operator="lessThan">
      <formula>0</formula>
    </cfRule>
    <cfRule type="cellIs" dxfId="220" priority="46" stopIfTrue="1" operator="lessThan">
      <formula>0</formula>
    </cfRule>
  </conditionalFormatting>
  <conditionalFormatting sqref="PQ3:PV97 PW13:PY97 PZ13:PZ115 QC31:QD116 QA32:QA100 QB32:QB115">
    <cfRule type="cellIs" dxfId="219" priority="41" stopIfTrue="1" operator="lessThan">
      <formula>0</formula>
    </cfRule>
    <cfRule type="cellIs" dxfId="218" priority="42" stopIfTrue="1" operator="lessThan">
      <formula>0</formula>
    </cfRule>
  </conditionalFormatting>
  <conditionalFormatting sqref="QA3:QD3 PW3:PZ12 QA4:QC12 QD4:QD30 QC13:QC30 QA13:QB31">
    <cfRule type="cellIs" dxfId="217" priority="40" stopIfTrue="1" operator="lessThan">
      <formula>0</formula>
    </cfRule>
    <cfRule type="cellIs" dxfId="216" priority="39" stopIfTrue="1" operator="lessThan">
      <formula>0</formula>
    </cfRule>
  </conditionalFormatting>
  <conditionalFormatting sqref="QE3:QO115">
    <cfRule type="cellIs" dxfId="215" priority="7" stopIfTrue="1" operator="lessThan">
      <formula>0</formula>
    </cfRule>
    <cfRule type="cellIs" dxfId="214" priority="8" stopIfTrue="1" operator="lessThan">
      <formula>0</formula>
    </cfRule>
  </conditionalFormatting>
  <conditionalFormatting sqref="RG3:RG116">
    <cfRule type="cellIs" dxfId="213" priority="37" stopIfTrue="1" operator="lessThan">
      <formula>0</formula>
    </cfRule>
    <cfRule type="cellIs" dxfId="212" priority="38" stopIfTrue="1" operator="lessThan">
      <formula>0</formula>
    </cfRule>
  </conditionalFormatting>
  <conditionalFormatting sqref="RH3:RM97 RN13:RP97 RQ13:RQ115 RT31:RU116 RR32:RR100 RS32:RS115">
    <cfRule type="cellIs" dxfId="211" priority="33" stopIfTrue="1" operator="lessThan">
      <formula>0</formula>
    </cfRule>
    <cfRule type="cellIs" dxfId="210" priority="34" stopIfTrue="1" operator="lessThan">
      <formula>0</formula>
    </cfRule>
  </conditionalFormatting>
  <conditionalFormatting sqref="RR3:RU3 RN3:RQ12 RR4:RT12 RU4:RU30 RT13:RT30 RR13:RS31">
    <cfRule type="cellIs" dxfId="209" priority="31" stopIfTrue="1" operator="lessThan">
      <formula>0</formula>
    </cfRule>
    <cfRule type="cellIs" dxfId="208" priority="32" stopIfTrue="1" operator="lessThan">
      <formula>0</formula>
    </cfRule>
  </conditionalFormatting>
  <conditionalFormatting sqref="RV3:SF115">
    <cfRule type="cellIs" dxfId="207" priority="5" stopIfTrue="1" operator="lessThan">
      <formula>0</formula>
    </cfRule>
    <cfRule type="cellIs" dxfId="206" priority="6" stopIfTrue="1" operator="lessThan">
      <formula>0</formula>
    </cfRule>
  </conditionalFormatting>
  <conditionalFormatting sqref="SX3:SX116">
    <cfRule type="cellIs" dxfId="205" priority="29" stopIfTrue="1" operator="lessThan">
      <formula>0</formula>
    </cfRule>
    <cfRule type="cellIs" dxfId="204" priority="30" stopIfTrue="1" operator="lessThan">
      <formula>0</formula>
    </cfRule>
  </conditionalFormatting>
  <conditionalFormatting sqref="SY3:SY115">
    <cfRule type="cellIs" dxfId="203" priority="2" stopIfTrue="1" operator="lessThan">
      <formula>0</formula>
    </cfRule>
    <cfRule type="cellIs" dxfId="202" priority="1" stopIfTrue="1" operator="lessThan">
      <formula>0</formula>
    </cfRule>
  </conditionalFormatting>
  <conditionalFormatting sqref="TB3:TB116">
    <cfRule type="cellIs" dxfId="201" priority="4" stopIfTrue="1" operator="lessThan">
      <formula>0</formula>
    </cfRule>
    <cfRule type="cellIs" dxfId="200" priority="3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B2A2-DFEA-4259-8651-F76E17D79360}">
  <dimension ref="A1:TM251"/>
  <sheetViews>
    <sheetView tabSelected="1" zoomScale="111" zoomScaleNormal="130" workbookViewId="0">
      <pane xSplit="15" ySplit="1" topLeftCell="DL2" activePane="bottomRight" state="frozen"/>
      <selection pane="topRight" activeCell="P1" sqref="P1"/>
      <selection pane="bottomLeft" activeCell="A2" sqref="A2"/>
      <selection pane="bottomRight" activeCell="DQ3" sqref="DQ3"/>
    </sheetView>
  </sheetViews>
  <sheetFormatPr defaultColWidth="8.85546875" defaultRowHeight="15" outlineLevelCol="1"/>
  <cols>
    <col min="1" max="1" width="6" style="3" bestFit="1" customWidth="1"/>
    <col min="2" max="2" width="27.42578125" style="3" customWidth="1"/>
    <col min="3" max="3" width="10.85546875" style="4" hidden="1" customWidth="1" outlineLevel="1"/>
    <col min="4" max="4" width="10.140625" style="4" hidden="1" customWidth="1" outlineLevel="1"/>
    <col min="5" max="5" width="10.85546875" style="4" hidden="1" customWidth="1" outlineLevel="1"/>
    <col min="6" max="12" width="9.140625" style="4" hidden="1" customWidth="1" outlineLevel="1"/>
    <col min="13" max="14" width="10.85546875" style="4" hidden="1" customWidth="1" outlineLevel="1"/>
    <col min="15" max="15" width="5.85546875" style="4" hidden="1" customWidth="1" outlineLevel="1"/>
    <col min="16" max="16" width="11" style="4" customWidth="1" collapsed="1"/>
    <col min="17" max="26" width="9.140625" style="4" hidden="1" customWidth="1" outlineLevel="1"/>
    <col min="27" max="27" width="9.140625" style="4" customWidth="1" collapsed="1"/>
    <col min="28" max="42" width="9.140625" style="4" customWidth="1" outlineLevel="1"/>
    <col min="43" max="43" width="9.140625" style="4" customWidth="1"/>
    <col min="44" max="44" width="9.85546875" style="4" customWidth="1"/>
    <col min="45" max="45" width="10.140625" style="4" hidden="1" customWidth="1" outlineLevel="1"/>
    <col min="46" max="46" width="10.85546875" style="4" hidden="1" customWidth="1" outlineLevel="1"/>
    <col min="47" max="54" width="8.5703125" style="4" hidden="1" customWidth="1" outlineLevel="1"/>
    <col min="55" max="58" width="10.85546875" style="4" hidden="1" customWidth="1" outlineLevel="1"/>
    <col min="59" max="59" width="11" style="4" customWidth="1" collapsed="1"/>
    <col min="60" max="69" width="8.5703125" style="4" hidden="1" customWidth="1" outlineLevel="1"/>
    <col min="70" max="70" width="8.85546875" style="4" collapsed="1"/>
    <col min="71" max="85" width="8.5703125" style="4" hidden="1" customWidth="1" outlineLevel="1"/>
    <col min="86" max="86" width="8.85546875" style="4" collapsed="1"/>
    <col min="87" max="87" width="9.85546875" style="4" customWidth="1"/>
    <col min="88" max="88" width="10.140625" style="4" hidden="1" customWidth="1" outlineLevel="1"/>
    <col min="89" max="89" width="10.85546875" style="4" hidden="1" customWidth="1" outlineLevel="1"/>
    <col min="90" max="97" width="8.5703125" style="4" hidden="1" customWidth="1" outlineLevel="1"/>
    <col min="98" max="101" width="10.85546875" style="4" hidden="1" customWidth="1" outlineLevel="1"/>
    <col min="102" max="102" width="11" style="4" customWidth="1" collapsed="1"/>
    <col min="103" max="112" width="8.5703125" style="4" hidden="1" customWidth="1" outlineLevel="1"/>
    <col min="113" max="113" width="8.85546875" style="4" collapsed="1"/>
    <col min="114" max="128" width="8.5703125" style="4" customWidth="1" outlineLevel="1"/>
    <col min="129" max="129" width="8.85546875" style="4"/>
    <col min="130" max="130" width="9.85546875" style="4" customWidth="1"/>
    <col min="131" max="131" width="11.5703125" style="4" hidden="1" customWidth="1" outlineLevel="1"/>
    <col min="132" max="132" width="10.85546875" style="4" hidden="1" customWidth="1" outlineLevel="1"/>
    <col min="133" max="140" width="8.5703125" style="4" hidden="1" customWidth="1" outlineLevel="1"/>
    <col min="141" max="144" width="10.85546875" style="4" hidden="1" customWidth="1" outlineLevel="1"/>
    <col min="145" max="145" width="11" style="4" customWidth="1" collapsed="1"/>
    <col min="146" max="155" width="8.5703125" style="4" hidden="1" customWidth="1" outlineLevel="1"/>
    <col min="156" max="156" width="8.85546875" style="4" collapsed="1"/>
    <col min="157" max="171" width="8.5703125" style="4" hidden="1" customWidth="1" outlineLevel="1"/>
    <col min="172" max="172" width="8.85546875" style="4" collapsed="1"/>
    <col min="173" max="173" width="9.85546875" style="4" customWidth="1"/>
    <col min="174" max="174" width="10.140625" style="4" hidden="1" customWidth="1" outlineLevel="1"/>
    <col min="175" max="175" width="10.85546875" style="4" hidden="1" customWidth="1" outlineLevel="1"/>
    <col min="176" max="183" width="8.5703125" style="4" hidden="1" customWidth="1" outlineLevel="1"/>
    <col min="184" max="187" width="10.85546875" style="4" hidden="1" customWidth="1" outlineLevel="1"/>
    <col min="188" max="188" width="11" style="4" customWidth="1" collapsed="1"/>
    <col min="189" max="198" width="8.5703125" style="4" hidden="1" customWidth="1" outlineLevel="1"/>
    <col min="199" max="199" width="8.85546875" style="4" collapsed="1"/>
    <col min="200" max="214" width="8.5703125" style="4" hidden="1" customWidth="1" outlineLevel="1"/>
    <col min="215" max="215" width="8.85546875" style="4" collapsed="1"/>
    <col min="216" max="216" width="9.85546875" style="4" customWidth="1"/>
    <col min="217" max="217" width="10.140625" style="4" hidden="1" customWidth="1" outlineLevel="1"/>
    <col min="218" max="218" width="10.85546875" style="4" hidden="1" customWidth="1" outlineLevel="1"/>
    <col min="219" max="226" width="8.5703125" style="4" hidden="1" customWidth="1" outlineLevel="1"/>
    <col min="227" max="230" width="10.85546875" style="4" hidden="1" customWidth="1" outlineLevel="1"/>
    <col min="231" max="231" width="11" style="4" customWidth="1" collapsed="1"/>
    <col min="232" max="241" width="8.5703125" style="4" hidden="1" customWidth="1" outlineLevel="1"/>
    <col min="242" max="242" width="8.85546875" style="4" collapsed="1"/>
    <col min="243" max="257" width="8.5703125" style="4" customWidth="1" outlineLevel="1"/>
    <col min="258" max="258" width="8.85546875" style="4"/>
    <col min="259" max="259" width="9.85546875" style="4" customWidth="1"/>
    <col min="260" max="260" width="10.140625" style="4" hidden="1" customWidth="1" outlineLevel="1"/>
    <col min="261" max="261" width="10.85546875" style="4" hidden="1" customWidth="1" outlineLevel="1"/>
    <col min="262" max="269" width="8.5703125" style="4" hidden="1" customWidth="1" outlineLevel="1"/>
    <col min="270" max="273" width="10.85546875" style="4" hidden="1" customWidth="1" outlineLevel="1"/>
    <col min="274" max="274" width="11" style="4" customWidth="1" collapsed="1"/>
    <col min="275" max="284" width="8.5703125" style="4" hidden="1" customWidth="1" outlineLevel="1"/>
    <col min="285" max="285" width="8.85546875" style="4" collapsed="1"/>
    <col min="286" max="300" width="8.5703125" style="4" hidden="1" customWidth="1" outlineLevel="1"/>
    <col min="301" max="301" width="8.85546875" style="4" collapsed="1"/>
    <col min="302" max="302" width="9.85546875" style="4" customWidth="1"/>
    <col min="303" max="303" width="10.140625" style="4" hidden="1" customWidth="1" outlineLevel="1"/>
    <col min="304" max="304" width="10.85546875" style="4" hidden="1" customWidth="1" outlineLevel="1"/>
    <col min="305" max="312" width="8.5703125" style="4" hidden="1" customWidth="1" outlineLevel="1"/>
    <col min="313" max="316" width="10.85546875" style="4" hidden="1" customWidth="1" outlineLevel="1"/>
    <col min="317" max="317" width="11" style="4" customWidth="1" collapsed="1"/>
    <col min="318" max="327" width="8.5703125" style="4" hidden="1" customWidth="1" outlineLevel="1"/>
    <col min="328" max="328" width="8.85546875" style="4" collapsed="1"/>
    <col min="329" max="343" width="8.5703125" style="4" customWidth="1" outlineLevel="1"/>
    <col min="344" max="344" width="8.85546875" style="4"/>
    <col min="345" max="345" width="9.85546875" style="4" customWidth="1"/>
    <col min="346" max="346" width="10.140625" style="4" hidden="1" customWidth="1" outlineLevel="1"/>
    <col min="347" max="347" width="10.85546875" style="4" hidden="1" customWidth="1" outlineLevel="1"/>
    <col min="348" max="355" width="8.5703125" style="4" hidden="1" customWidth="1" outlineLevel="1"/>
    <col min="356" max="359" width="10.85546875" style="4" hidden="1" customWidth="1" outlineLevel="1"/>
    <col min="360" max="360" width="11" style="4" customWidth="1" collapsed="1"/>
    <col min="361" max="370" width="8.5703125" style="4" hidden="1" customWidth="1" outlineLevel="1"/>
    <col min="371" max="371" width="8.85546875" style="4" collapsed="1"/>
    <col min="372" max="386" width="8.5703125" style="4" customWidth="1" outlineLevel="1"/>
    <col min="387" max="387" width="8.85546875" style="4"/>
    <col min="388" max="388" width="9.85546875" style="4" customWidth="1"/>
    <col min="389" max="389" width="10.140625" style="4" hidden="1" customWidth="1" outlineLevel="1"/>
    <col min="390" max="390" width="10.85546875" style="4" hidden="1" customWidth="1" outlineLevel="1"/>
    <col min="391" max="398" width="8.5703125" style="4" hidden="1" customWidth="1" outlineLevel="1"/>
    <col min="399" max="402" width="10.85546875" style="4" hidden="1" customWidth="1" outlineLevel="1"/>
    <col min="403" max="403" width="11" style="4" customWidth="1" collapsed="1"/>
    <col min="404" max="413" width="8.5703125" style="4" hidden="1" customWidth="1" outlineLevel="1"/>
    <col min="414" max="414" width="8.85546875" style="4" collapsed="1"/>
    <col min="415" max="429" width="8.5703125" style="4" customWidth="1" outlineLevel="1"/>
    <col min="430" max="430" width="8.85546875" style="4"/>
    <col min="431" max="431" width="9.85546875" style="4" customWidth="1"/>
    <col min="432" max="432" width="10.140625" style="4" hidden="1" customWidth="1" outlineLevel="1"/>
    <col min="433" max="433" width="10.85546875" style="4" hidden="1" customWidth="1" outlineLevel="1"/>
    <col min="434" max="441" width="8.5703125" style="4" hidden="1" customWidth="1" outlineLevel="1"/>
    <col min="442" max="445" width="10.85546875" style="4" hidden="1" customWidth="1" outlineLevel="1"/>
    <col min="446" max="446" width="11" style="4" customWidth="1" collapsed="1"/>
    <col min="447" max="457" width="8.5703125" style="4" hidden="1" customWidth="1" outlineLevel="1"/>
    <col min="458" max="458" width="8.85546875" style="4" collapsed="1"/>
    <col min="459" max="461" width="8.5703125" style="4" hidden="1" customWidth="1" outlineLevel="1"/>
    <col min="462" max="462" width="9.28515625" style="4" hidden="1" customWidth="1" outlineLevel="1"/>
    <col min="463" max="474" width="8.5703125" style="4" hidden="1" customWidth="1" outlineLevel="1"/>
    <col min="475" max="475" width="8.85546875" style="4" collapsed="1"/>
    <col min="476" max="476" width="9.85546875" style="4" customWidth="1"/>
    <col min="477" max="477" width="10.140625" style="4" hidden="1" customWidth="1" outlineLevel="1"/>
    <col min="478" max="478" width="10.85546875" style="4" hidden="1" customWidth="1" outlineLevel="1"/>
    <col min="479" max="486" width="8.5703125" style="4" hidden="1" customWidth="1" outlineLevel="1"/>
    <col min="487" max="490" width="10.85546875" style="4" hidden="1" customWidth="1" outlineLevel="1"/>
    <col min="491" max="491" width="11" style="4" customWidth="1" collapsed="1"/>
    <col min="492" max="502" width="8.5703125" style="4" customWidth="1" outlineLevel="1"/>
    <col min="503" max="503" width="8.7109375" style="4" bestFit="1" customWidth="1"/>
    <col min="504" max="504" width="8.140625" style="4" bestFit="1" customWidth="1" outlineLevel="1"/>
    <col min="505" max="505" width="7" style="4" bestFit="1" customWidth="1" outlineLevel="1"/>
    <col min="506" max="506" width="7.85546875" style="4" bestFit="1" customWidth="1" outlineLevel="1"/>
    <col min="507" max="507" width="7" style="4" bestFit="1" customWidth="1" outlineLevel="1"/>
    <col min="508" max="508" width="8.42578125" style="4" bestFit="1" customWidth="1" outlineLevel="1"/>
    <col min="509" max="509" width="8.5703125" style="4" bestFit="1" customWidth="1" outlineLevel="1"/>
    <col min="510" max="511" width="7.85546875" style="4" bestFit="1" customWidth="1" outlineLevel="1"/>
    <col min="512" max="519" width="8.5703125" style="4" customWidth="1" outlineLevel="1"/>
    <col min="520" max="520" width="8.85546875" style="4"/>
    <col min="521" max="521" width="9.85546875" style="4" customWidth="1"/>
    <col min="522" max="522" width="11.5703125" customWidth="1"/>
    <col min="523" max="523" width="10" bestFit="1" customWidth="1"/>
    <col min="525" max="525" width="12" customWidth="1"/>
    <col min="526" max="526" width="13.5703125" customWidth="1"/>
    <col min="527" max="527" width="14" customWidth="1"/>
    <col min="528" max="528" width="88.5703125" bestFit="1" customWidth="1"/>
  </cols>
  <sheetData>
    <row r="1" spans="1:533" ht="15.75" thickBot="1">
      <c r="A1" s="378" t="s">
        <v>21</v>
      </c>
      <c r="B1" s="380">
        <v>0.25</v>
      </c>
      <c r="C1" s="184"/>
      <c r="D1" s="492">
        <v>45658</v>
      </c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4"/>
      <c r="P1" s="503">
        <v>45658</v>
      </c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5"/>
      <c r="AS1" s="492">
        <v>45689</v>
      </c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4"/>
      <c r="BF1" s="198"/>
      <c r="BG1" s="503">
        <v>45689</v>
      </c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4"/>
      <c r="CF1" s="504"/>
      <c r="CG1" s="504"/>
      <c r="CH1" s="504"/>
      <c r="CI1" s="505"/>
      <c r="CJ1" s="492">
        <v>45717</v>
      </c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4"/>
      <c r="CW1" s="198"/>
      <c r="CX1" s="492">
        <v>45717</v>
      </c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4"/>
      <c r="EA1" s="509">
        <v>45748</v>
      </c>
      <c r="EB1" s="510"/>
      <c r="EC1" s="510"/>
      <c r="ED1" s="510"/>
      <c r="EE1" s="510"/>
      <c r="EF1" s="510"/>
      <c r="EG1" s="510"/>
      <c r="EH1" s="510"/>
      <c r="EI1" s="510"/>
      <c r="EJ1" s="510"/>
      <c r="EK1" s="510"/>
      <c r="EL1" s="510"/>
      <c r="EM1" s="511"/>
      <c r="EN1" s="297"/>
      <c r="EO1" s="503">
        <v>45748</v>
      </c>
      <c r="EP1" s="504"/>
      <c r="EQ1" s="504"/>
      <c r="ER1" s="504"/>
      <c r="ES1" s="504"/>
      <c r="ET1" s="504"/>
      <c r="EU1" s="504"/>
      <c r="EV1" s="504"/>
      <c r="EW1" s="504"/>
      <c r="EX1" s="504"/>
      <c r="EY1" s="504"/>
      <c r="EZ1" s="504"/>
      <c r="FA1" s="504"/>
      <c r="FB1" s="504"/>
      <c r="FC1" s="504"/>
      <c r="FD1" s="504"/>
      <c r="FE1" s="504"/>
      <c r="FF1" s="504"/>
      <c r="FG1" s="504"/>
      <c r="FH1" s="504"/>
      <c r="FI1" s="504"/>
      <c r="FJ1" s="504"/>
      <c r="FK1" s="504"/>
      <c r="FL1" s="504"/>
      <c r="FM1" s="504"/>
      <c r="FN1" s="504"/>
      <c r="FO1" s="504"/>
      <c r="FP1" s="504"/>
      <c r="FQ1" s="505"/>
      <c r="FR1" s="492">
        <v>45778</v>
      </c>
      <c r="FS1" s="493"/>
      <c r="FT1" s="493"/>
      <c r="FU1" s="493"/>
      <c r="FV1" s="493"/>
      <c r="FW1" s="493"/>
      <c r="FX1" s="493"/>
      <c r="FY1" s="493"/>
      <c r="FZ1" s="493"/>
      <c r="GA1" s="493"/>
      <c r="GB1" s="493"/>
      <c r="GC1" s="493"/>
      <c r="GD1" s="494"/>
      <c r="GE1" s="198"/>
      <c r="GF1" s="492">
        <v>45778</v>
      </c>
      <c r="GG1" s="493"/>
      <c r="GH1" s="493"/>
      <c r="GI1" s="493"/>
      <c r="GJ1" s="493"/>
      <c r="GK1" s="493"/>
      <c r="GL1" s="493"/>
      <c r="GM1" s="493"/>
      <c r="GN1" s="493"/>
      <c r="GO1" s="493"/>
      <c r="GP1" s="493"/>
      <c r="GQ1" s="493"/>
      <c r="GR1" s="493"/>
      <c r="GS1" s="493"/>
      <c r="GT1" s="493"/>
      <c r="GU1" s="493"/>
      <c r="GV1" s="493"/>
      <c r="GW1" s="493"/>
      <c r="GX1" s="493"/>
      <c r="GY1" s="493"/>
      <c r="GZ1" s="493"/>
      <c r="HA1" s="493"/>
      <c r="HB1" s="493"/>
      <c r="HC1" s="493"/>
      <c r="HD1" s="493"/>
      <c r="HE1" s="493"/>
      <c r="HF1" s="493"/>
      <c r="HG1" s="493"/>
      <c r="HH1" s="494"/>
      <c r="HI1" s="492">
        <v>45809</v>
      </c>
      <c r="HJ1" s="493"/>
      <c r="HK1" s="493"/>
      <c r="HL1" s="493"/>
      <c r="HM1" s="493"/>
      <c r="HN1" s="493"/>
      <c r="HO1" s="493"/>
      <c r="HP1" s="493"/>
      <c r="HQ1" s="493"/>
      <c r="HR1" s="493"/>
      <c r="HS1" s="493"/>
      <c r="HT1" s="493"/>
      <c r="HU1" s="494"/>
      <c r="HV1" s="198"/>
      <c r="HW1" s="492">
        <v>45809</v>
      </c>
      <c r="HX1" s="493"/>
      <c r="HY1" s="493"/>
      <c r="HZ1" s="493"/>
      <c r="IA1" s="493"/>
      <c r="IB1" s="493"/>
      <c r="IC1" s="493"/>
      <c r="ID1" s="493"/>
      <c r="IE1" s="493"/>
      <c r="IF1" s="493"/>
      <c r="IG1" s="493"/>
      <c r="IH1" s="493"/>
      <c r="II1" s="493"/>
      <c r="IJ1" s="493"/>
      <c r="IK1" s="493"/>
      <c r="IL1" s="493"/>
      <c r="IM1" s="493"/>
      <c r="IN1" s="493"/>
      <c r="IO1" s="493"/>
      <c r="IP1" s="493"/>
      <c r="IQ1" s="493"/>
      <c r="IR1" s="493"/>
      <c r="IS1" s="493"/>
      <c r="IT1" s="493"/>
      <c r="IU1" s="493"/>
      <c r="IV1" s="493"/>
      <c r="IW1" s="493"/>
      <c r="IX1" s="493"/>
      <c r="IY1" s="494"/>
      <c r="IZ1" s="492">
        <v>45474</v>
      </c>
      <c r="JA1" s="493"/>
      <c r="JB1" s="493"/>
      <c r="JC1" s="493"/>
      <c r="JD1" s="493"/>
      <c r="JE1" s="493"/>
      <c r="JF1" s="493"/>
      <c r="JG1" s="493"/>
      <c r="JH1" s="493"/>
      <c r="JI1" s="493"/>
      <c r="JJ1" s="493"/>
      <c r="JK1" s="493"/>
      <c r="JL1" s="494"/>
      <c r="JM1" s="198"/>
      <c r="JN1" s="492">
        <v>45839</v>
      </c>
      <c r="JO1" s="493"/>
      <c r="JP1" s="493"/>
      <c r="JQ1" s="493"/>
      <c r="JR1" s="493"/>
      <c r="JS1" s="493"/>
      <c r="JT1" s="493"/>
      <c r="JU1" s="493"/>
      <c r="JV1" s="493"/>
      <c r="JW1" s="493"/>
      <c r="JX1" s="493"/>
      <c r="JY1" s="493"/>
      <c r="JZ1" s="493"/>
      <c r="KA1" s="493"/>
      <c r="KB1" s="493"/>
      <c r="KC1" s="493"/>
      <c r="KD1" s="493"/>
      <c r="KE1" s="493"/>
      <c r="KF1" s="493"/>
      <c r="KG1" s="493"/>
      <c r="KH1" s="493"/>
      <c r="KI1" s="493"/>
      <c r="KJ1" s="493"/>
      <c r="KK1" s="493"/>
      <c r="KL1" s="493"/>
      <c r="KM1" s="493"/>
      <c r="KN1" s="493"/>
      <c r="KO1" s="493"/>
      <c r="KP1" s="494"/>
      <c r="KQ1" s="492">
        <v>45505</v>
      </c>
      <c r="KR1" s="493"/>
      <c r="KS1" s="493"/>
      <c r="KT1" s="493"/>
      <c r="KU1" s="493"/>
      <c r="KV1" s="493"/>
      <c r="KW1" s="493"/>
      <c r="KX1" s="493"/>
      <c r="KY1" s="493"/>
      <c r="KZ1" s="493"/>
      <c r="LA1" s="493"/>
      <c r="LB1" s="493"/>
      <c r="LC1" s="494"/>
      <c r="LD1" s="198"/>
      <c r="LE1" s="506">
        <v>45870</v>
      </c>
      <c r="LF1" s="507"/>
      <c r="LG1" s="507"/>
      <c r="LH1" s="507"/>
      <c r="LI1" s="507"/>
      <c r="LJ1" s="507"/>
      <c r="LK1" s="507"/>
      <c r="LL1" s="507"/>
      <c r="LM1" s="507"/>
      <c r="LN1" s="507"/>
      <c r="LO1" s="507"/>
      <c r="LP1" s="507"/>
      <c r="LQ1" s="507"/>
      <c r="LR1" s="507"/>
      <c r="LS1" s="507"/>
      <c r="LT1" s="507"/>
      <c r="LU1" s="507"/>
      <c r="LV1" s="507"/>
      <c r="LW1" s="507"/>
      <c r="LX1" s="507"/>
      <c r="LY1" s="507"/>
      <c r="LZ1" s="507"/>
      <c r="MA1" s="507"/>
      <c r="MB1" s="507"/>
      <c r="MC1" s="507"/>
      <c r="MD1" s="507"/>
      <c r="ME1" s="507"/>
      <c r="MF1" s="507"/>
      <c r="MG1" s="508"/>
      <c r="MH1" s="492">
        <v>45536</v>
      </c>
      <c r="MI1" s="493"/>
      <c r="MJ1" s="493"/>
      <c r="MK1" s="493"/>
      <c r="ML1" s="493"/>
      <c r="MM1" s="493"/>
      <c r="MN1" s="493"/>
      <c r="MO1" s="493"/>
      <c r="MP1" s="493"/>
      <c r="MQ1" s="493"/>
      <c r="MR1" s="493"/>
      <c r="MS1" s="493"/>
      <c r="MT1" s="494"/>
      <c r="MU1" s="198"/>
      <c r="MV1" s="495">
        <v>45901</v>
      </c>
      <c r="MW1" s="496"/>
      <c r="MX1" s="496"/>
      <c r="MY1" s="496"/>
      <c r="MZ1" s="496"/>
      <c r="NA1" s="496"/>
      <c r="NB1" s="496"/>
      <c r="NC1" s="496"/>
      <c r="ND1" s="496"/>
      <c r="NE1" s="496"/>
      <c r="NF1" s="496"/>
      <c r="NG1" s="496"/>
      <c r="NH1" s="497"/>
      <c r="NI1" s="492"/>
      <c r="NJ1" s="493"/>
      <c r="NK1" s="493"/>
      <c r="NL1" s="493"/>
      <c r="NM1" s="493"/>
      <c r="NN1" s="493"/>
      <c r="NO1" s="493"/>
      <c r="NP1" s="493"/>
      <c r="NQ1" s="493"/>
      <c r="NR1" s="493"/>
      <c r="NS1" s="493"/>
      <c r="NT1" s="493"/>
      <c r="NU1" s="494"/>
      <c r="NV1" s="492"/>
      <c r="NW1" s="493"/>
      <c r="NX1" s="493"/>
      <c r="NY1" s="492">
        <v>45931</v>
      </c>
      <c r="NZ1" s="493"/>
      <c r="OA1" s="493"/>
      <c r="OB1" s="493"/>
      <c r="OC1" s="493"/>
      <c r="OD1" s="493"/>
      <c r="OE1" s="493"/>
      <c r="OF1" s="493"/>
      <c r="OG1" s="493"/>
      <c r="OH1" s="493"/>
      <c r="OI1" s="493"/>
      <c r="OJ1" s="493"/>
      <c r="OK1" s="494"/>
      <c r="OL1" s="297"/>
      <c r="OM1" s="492">
        <v>46296</v>
      </c>
      <c r="ON1" s="493"/>
      <c r="OO1" s="493"/>
      <c r="OP1" s="493"/>
      <c r="OQ1" s="493"/>
      <c r="OR1" s="493"/>
      <c r="OS1" s="493"/>
      <c r="OT1" s="493"/>
      <c r="OU1" s="493"/>
      <c r="OV1" s="493"/>
      <c r="OW1" s="493"/>
      <c r="OX1" s="493"/>
      <c r="OY1" s="493"/>
      <c r="OZ1" s="493"/>
      <c r="PA1" s="493"/>
      <c r="PB1" s="493"/>
      <c r="PC1" s="493"/>
      <c r="PD1" s="493"/>
      <c r="PE1" s="493"/>
      <c r="PF1" s="493"/>
      <c r="PG1" s="493"/>
      <c r="PH1" s="493"/>
      <c r="PI1" s="493"/>
      <c r="PJ1" s="493"/>
      <c r="PK1" s="493"/>
      <c r="PL1" s="493"/>
      <c r="PM1" s="493"/>
      <c r="PN1" s="493"/>
      <c r="PO1" s="494"/>
      <c r="PP1" s="498">
        <v>45962</v>
      </c>
      <c r="PQ1" s="499"/>
      <c r="PR1" s="499"/>
      <c r="PS1" s="499"/>
      <c r="PT1" s="499"/>
      <c r="PU1" s="499"/>
      <c r="PV1" s="499"/>
      <c r="PW1" s="499"/>
      <c r="PX1" s="499"/>
      <c r="PY1" s="499"/>
      <c r="PZ1" s="499"/>
      <c r="QA1" s="499"/>
      <c r="QB1" s="500"/>
      <c r="QC1" s="286"/>
      <c r="QD1" s="498">
        <v>45962</v>
      </c>
      <c r="QE1" s="499"/>
      <c r="QF1" s="499"/>
      <c r="QG1" s="499"/>
      <c r="QH1" s="499"/>
      <c r="QI1" s="499"/>
      <c r="QJ1" s="499"/>
      <c r="QK1" s="499"/>
      <c r="QL1" s="499"/>
      <c r="QM1" s="499"/>
      <c r="QN1" s="499"/>
      <c r="QO1" s="501"/>
      <c r="QP1" s="499"/>
      <c r="QQ1" s="499"/>
      <c r="QR1" s="499"/>
      <c r="QS1" s="499"/>
      <c r="QT1" s="499"/>
      <c r="QU1" s="499"/>
      <c r="QV1" s="499"/>
      <c r="QW1" s="499"/>
      <c r="QX1" s="499"/>
      <c r="QY1" s="499"/>
      <c r="QZ1" s="501"/>
      <c r="RA1" s="499"/>
      <c r="RB1" s="499"/>
      <c r="RC1" s="499"/>
      <c r="RD1" s="499"/>
      <c r="RE1" s="499"/>
      <c r="RF1" s="499"/>
      <c r="RG1" s="499"/>
      <c r="RH1" s="500"/>
      <c r="RI1" s="498">
        <v>45992</v>
      </c>
      <c r="RJ1" s="499"/>
      <c r="RK1" s="499"/>
      <c r="RL1" s="499"/>
      <c r="RM1" s="499"/>
      <c r="RN1" s="499"/>
      <c r="RO1" s="499"/>
      <c r="RP1" s="499"/>
      <c r="RQ1" s="499"/>
      <c r="RR1" s="499"/>
      <c r="RS1" s="499"/>
      <c r="RT1" s="499"/>
      <c r="RU1" s="500"/>
      <c r="RV1" s="286"/>
      <c r="RW1" s="498">
        <v>45992</v>
      </c>
      <c r="RX1" s="499"/>
      <c r="RY1" s="499"/>
      <c r="RZ1" s="499"/>
      <c r="SA1" s="499"/>
      <c r="SB1" s="499"/>
      <c r="SC1" s="499"/>
      <c r="SD1" s="499"/>
      <c r="SE1" s="499"/>
      <c r="SF1" s="499"/>
      <c r="SG1" s="499"/>
      <c r="SH1" s="501"/>
      <c r="SI1" s="499"/>
      <c r="SJ1" s="499"/>
      <c r="SK1" s="499"/>
      <c r="SL1" s="499"/>
      <c r="SM1" s="499"/>
      <c r="SN1" s="499"/>
      <c r="SO1" s="499"/>
      <c r="SP1" s="499"/>
      <c r="SQ1" s="499"/>
      <c r="SR1" s="499"/>
      <c r="SS1" s="501"/>
      <c r="ST1" s="499"/>
      <c r="SU1" s="499"/>
      <c r="SV1" s="499"/>
      <c r="SW1" s="499"/>
      <c r="SX1" s="499"/>
      <c r="SY1" s="499"/>
      <c r="SZ1" s="499"/>
      <c r="TA1" s="500"/>
      <c r="TB1" s="502" t="s">
        <v>541</v>
      </c>
      <c r="TC1" s="502"/>
      <c r="TD1" s="502"/>
      <c r="TE1" s="502"/>
    </row>
    <row r="2" spans="1:533" ht="48.75" thickBot="1">
      <c r="A2" s="379" t="s">
        <v>555</v>
      </c>
      <c r="B2" s="379" t="s">
        <v>26</v>
      </c>
      <c r="C2" s="177" t="s">
        <v>274</v>
      </c>
      <c r="D2" s="177" t="s">
        <v>1</v>
      </c>
      <c r="E2" s="177" t="s">
        <v>0</v>
      </c>
      <c r="F2" s="177" t="s">
        <v>2</v>
      </c>
      <c r="G2" s="177" t="s">
        <v>61</v>
      </c>
      <c r="H2" s="177" t="s">
        <v>111</v>
      </c>
      <c r="I2" s="177" t="s">
        <v>103</v>
      </c>
      <c r="J2" s="177" t="s">
        <v>109</v>
      </c>
      <c r="K2" s="177" t="s">
        <v>119</v>
      </c>
      <c r="L2" s="177" t="s">
        <v>265</v>
      </c>
      <c r="M2" s="177" t="s">
        <v>542</v>
      </c>
      <c r="N2" s="177" t="s">
        <v>110</v>
      </c>
      <c r="O2" s="177" t="s">
        <v>267</v>
      </c>
      <c r="P2" s="63" t="s">
        <v>4</v>
      </c>
      <c r="Q2" s="177" t="s">
        <v>6</v>
      </c>
      <c r="R2" s="177" t="s">
        <v>5</v>
      </c>
      <c r="S2" s="177" t="s">
        <v>7</v>
      </c>
      <c r="T2" s="177" t="s">
        <v>268</v>
      </c>
      <c r="U2" s="177" t="s">
        <v>269</v>
      </c>
      <c r="V2" s="177" t="s">
        <v>112</v>
      </c>
      <c r="W2" s="177" t="s">
        <v>270</v>
      </c>
      <c r="X2" s="177" t="s">
        <v>271</v>
      </c>
      <c r="Y2" s="177" t="s">
        <v>272</v>
      </c>
      <c r="Z2" s="177" t="s">
        <v>273</v>
      </c>
      <c r="AA2" s="63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115</v>
      </c>
      <c r="AH2" s="1" t="s">
        <v>14</v>
      </c>
      <c r="AI2" s="1" t="s">
        <v>15</v>
      </c>
      <c r="AJ2" s="1" t="s">
        <v>16</v>
      </c>
      <c r="AK2" s="1" t="s">
        <v>17</v>
      </c>
      <c r="AL2" s="2" t="s">
        <v>18</v>
      </c>
      <c r="AM2" s="1" t="s">
        <v>19</v>
      </c>
      <c r="AN2" s="1" t="s">
        <v>20</v>
      </c>
      <c r="AO2" s="1" t="s">
        <v>21</v>
      </c>
      <c r="AP2" s="63" t="s">
        <v>22</v>
      </c>
      <c r="AQ2" s="63" t="s">
        <v>23</v>
      </c>
      <c r="AR2" s="63" t="s">
        <v>24</v>
      </c>
      <c r="AS2" s="177" t="s">
        <v>1</v>
      </c>
      <c r="AT2" s="177" t="s">
        <v>0</v>
      </c>
      <c r="AU2" s="177" t="s">
        <v>2</v>
      </c>
      <c r="AV2" s="177" t="s">
        <v>266</v>
      </c>
      <c r="AW2" s="177" t="s">
        <v>61</v>
      </c>
      <c r="AX2" s="177" t="s">
        <v>111</v>
      </c>
      <c r="AY2" s="177" t="s">
        <v>103</v>
      </c>
      <c r="AZ2" s="177" t="s">
        <v>109</v>
      </c>
      <c r="BA2" s="177" t="s">
        <v>119</v>
      </c>
      <c r="BB2" s="177" t="s">
        <v>265</v>
      </c>
      <c r="BC2" s="177" t="s">
        <v>3</v>
      </c>
      <c r="BD2" s="177" t="s">
        <v>110</v>
      </c>
      <c r="BE2" s="177" t="s">
        <v>267</v>
      </c>
      <c r="BF2" s="177" t="s">
        <v>274</v>
      </c>
      <c r="BG2" s="63" t="s">
        <v>4</v>
      </c>
      <c r="BH2" s="177" t="s">
        <v>6</v>
      </c>
      <c r="BI2" s="177" t="s">
        <v>5</v>
      </c>
      <c r="BJ2" s="177" t="s">
        <v>7</v>
      </c>
      <c r="BK2" s="177" t="s">
        <v>268</v>
      </c>
      <c r="BL2" s="177" t="s">
        <v>269</v>
      </c>
      <c r="BM2" s="177" t="s">
        <v>112</v>
      </c>
      <c r="BN2" s="177" t="s">
        <v>270</v>
      </c>
      <c r="BO2" s="177" t="s">
        <v>271</v>
      </c>
      <c r="BP2" s="177" t="s">
        <v>272</v>
      </c>
      <c r="BQ2" s="177" t="s">
        <v>273</v>
      </c>
      <c r="BR2" s="63" t="s">
        <v>8</v>
      </c>
      <c r="BS2" s="1" t="s">
        <v>9</v>
      </c>
      <c r="BT2" s="1" t="s">
        <v>10</v>
      </c>
      <c r="BU2" s="1" t="s">
        <v>11</v>
      </c>
      <c r="BV2" s="1" t="s">
        <v>12</v>
      </c>
      <c r="BW2" s="1" t="s">
        <v>13</v>
      </c>
      <c r="BX2" s="1" t="s">
        <v>115</v>
      </c>
      <c r="BY2" s="1" t="s">
        <v>14</v>
      </c>
      <c r="BZ2" s="1" t="s">
        <v>15</v>
      </c>
      <c r="CA2" s="1" t="s">
        <v>16</v>
      </c>
      <c r="CB2" s="1" t="s">
        <v>17</v>
      </c>
      <c r="CC2" s="2" t="s">
        <v>18</v>
      </c>
      <c r="CD2" s="1" t="s">
        <v>19</v>
      </c>
      <c r="CE2" s="1" t="s">
        <v>20</v>
      </c>
      <c r="CF2" s="1" t="s">
        <v>21</v>
      </c>
      <c r="CG2" s="63" t="s">
        <v>22</v>
      </c>
      <c r="CH2" s="63" t="s">
        <v>23</v>
      </c>
      <c r="CI2" s="63" t="s">
        <v>24</v>
      </c>
      <c r="CJ2" s="177" t="s">
        <v>1</v>
      </c>
      <c r="CK2" s="177" t="s">
        <v>0</v>
      </c>
      <c r="CL2" s="177" t="s">
        <v>2</v>
      </c>
      <c r="CM2" s="177" t="s">
        <v>266</v>
      </c>
      <c r="CN2" s="177" t="s">
        <v>61</v>
      </c>
      <c r="CO2" s="177" t="s">
        <v>111</v>
      </c>
      <c r="CP2" s="177" t="s">
        <v>103</v>
      </c>
      <c r="CQ2" s="177" t="s">
        <v>109</v>
      </c>
      <c r="CR2" s="177" t="s">
        <v>119</v>
      </c>
      <c r="CS2" s="177" t="s">
        <v>265</v>
      </c>
      <c r="CT2" s="177" t="s">
        <v>3</v>
      </c>
      <c r="CU2" s="177" t="s">
        <v>110</v>
      </c>
      <c r="CV2" s="177" t="s">
        <v>267</v>
      </c>
      <c r="CW2" s="177" t="s">
        <v>274</v>
      </c>
      <c r="CX2" s="63" t="s">
        <v>4</v>
      </c>
      <c r="CY2" s="177" t="s">
        <v>6</v>
      </c>
      <c r="CZ2" s="177" t="s">
        <v>5</v>
      </c>
      <c r="DA2" s="177" t="s">
        <v>7</v>
      </c>
      <c r="DB2" s="177" t="s">
        <v>268</v>
      </c>
      <c r="DC2" s="177" t="s">
        <v>269</v>
      </c>
      <c r="DD2" s="177" t="s">
        <v>112</v>
      </c>
      <c r="DE2" s="177" t="s">
        <v>270</v>
      </c>
      <c r="DF2" s="177" t="s">
        <v>271</v>
      </c>
      <c r="DG2" s="177" t="s">
        <v>272</v>
      </c>
      <c r="DH2" s="177" t="s">
        <v>273</v>
      </c>
      <c r="DI2" s="63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115</v>
      </c>
      <c r="DP2" s="1" t="s">
        <v>14</v>
      </c>
      <c r="DQ2" s="1" t="s">
        <v>15</v>
      </c>
      <c r="DR2" s="1" t="s">
        <v>16</v>
      </c>
      <c r="DS2" s="1" t="s">
        <v>17</v>
      </c>
      <c r="DT2" s="2" t="s">
        <v>18</v>
      </c>
      <c r="DU2" s="1" t="s">
        <v>19</v>
      </c>
      <c r="DV2" s="1" t="s">
        <v>20</v>
      </c>
      <c r="DW2" s="1" t="s">
        <v>21</v>
      </c>
      <c r="DX2" s="63" t="s">
        <v>22</v>
      </c>
      <c r="DY2" s="63" t="s">
        <v>23</v>
      </c>
      <c r="DZ2" s="63" t="s">
        <v>24</v>
      </c>
      <c r="EA2" s="177" t="s">
        <v>1</v>
      </c>
      <c r="EB2" s="177" t="s">
        <v>0</v>
      </c>
      <c r="EC2" s="177" t="s">
        <v>2</v>
      </c>
      <c r="ED2" s="177" t="s">
        <v>266</v>
      </c>
      <c r="EE2" s="177" t="s">
        <v>61</v>
      </c>
      <c r="EF2" s="177" t="s">
        <v>111</v>
      </c>
      <c r="EG2" s="177" t="s">
        <v>103</v>
      </c>
      <c r="EH2" s="177" t="s">
        <v>109</v>
      </c>
      <c r="EI2" s="177" t="s">
        <v>119</v>
      </c>
      <c r="EJ2" s="177" t="s">
        <v>265</v>
      </c>
      <c r="EK2" s="177" t="s">
        <v>3</v>
      </c>
      <c r="EL2" s="177" t="s">
        <v>110</v>
      </c>
      <c r="EM2" s="177" t="s">
        <v>267</v>
      </c>
      <c r="EN2" s="177" t="s">
        <v>274</v>
      </c>
      <c r="EO2" s="63" t="s">
        <v>4</v>
      </c>
      <c r="EP2" s="296" t="s">
        <v>6</v>
      </c>
      <c r="EQ2" s="177" t="s">
        <v>5</v>
      </c>
      <c r="ER2" s="296" t="s">
        <v>7</v>
      </c>
      <c r="ES2" s="177" t="s">
        <v>268</v>
      </c>
      <c r="ET2" s="177" t="s">
        <v>269</v>
      </c>
      <c r="EU2" s="296" t="s">
        <v>112</v>
      </c>
      <c r="EV2" s="177" t="s">
        <v>270</v>
      </c>
      <c r="EW2" s="177" t="s">
        <v>271</v>
      </c>
      <c r="EX2" s="177" t="s">
        <v>272</v>
      </c>
      <c r="EY2" s="177" t="s">
        <v>273</v>
      </c>
      <c r="EZ2" s="63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115</v>
      </c>
      <c r="FG2" s="1" t="s">
        <v>14</v>
      </c>
      <c r="FH2" s="1" t="s">
        <v>15</v>
      </c>
      <c r="FI2" s="1" t="s">
        <v>16</v>
      </c>
      <c r="FJ2" s="1" t="s">
        <v>17</v>
      </c>
      <c r="FK2" s="2" t="s">
        <v>18</v>
      </c>
      <c r="FL2" s="1" t="s">
        <v>19</v>
      </c>
      <c r="FM2" s="1" t="s">
        <v>20</v>
      </c>
      <c r="FN2" s="1" t="s">
        <v>21</v>
      </c>
      <c r="FO2" s="63" t="s">
        <v>22</v>
      </c>
      <c r="FP2" s="63" t="s">
        <v>23</v>
      </c>
      <c r="FQ2" s="63" t="s">
        <v>24</v>
      </c>
      <c r="FR2" s="177" t="s">
        <v>1</v>
      </c>
      <c r="FS2" s="177" t="s">
        <v>0</v>
      </c>
      <c r="FT2" s="177" t="s">
        <v>2</v>
      </c>
      <c r="FU2" s="177" t="s">
        <v>266</v>
      </c>
      <c r="FV2" s="177" t="s">
        <v>61</v>
      </c>
      <c r="FW2" s="177" t="s">
        <v>111</v>
      </c>
      <c r="FX2" s="177" t="s">
        <v>103</v>
      </c>
      <c r="FY2" s="177" t="s">
        <v>109</v>
      </c>
      <c r="FZ2" s="177" t="s">
        <v>119</v>
      </c>
      <c r="GA2" s="177" t="s">
        <v>265</v>
      </c>
      <c r="GB2" s="301" t="s">
        <v>3</v>
      </c>
      <c r="GC2" s="296" t="s">
        <v>110</v>
      </c>
      <c r="GD2" s="177" t="s">
        <v>267</v>
      </c>
      <c r="GE2" s="177" t="s">
        <v>274</v>
      </c>
      <c r="GF2" s="63" t="s">
        <v>4</v>
      </c>
      <c r="GG2" s="177" t="s">
        <v>6</v>
      </c>
      <c r="GH2" s="177" t="s">
        <v>5</v>
      </c>
      <c r="GI2" s="177" t="s">
        <v>7</v>
      </c>
      <c r="GJ2" s="177" t="s">
        <v>268</v>
      </c>
      <c r="GK2" s="177" t="s">
        <v>269</v>
      </c>
      <c r="GL2" s="177" t="s">
        <v>112</v>
      </c>
      <c r="GM2" s="177" t="s">
        <v>270</v>
      </c>
      <c r="GN2" s="177" t="s">
        <v>271</v>
      </c>
      <c r="GO2" s="177" t="s">
        <v>272</v>
      </c>
      <c r="GP2" s="177" t="s">
        <v>273</v>
      </c>
      <c r="GQ2" s="63" t="s">
        <v>8</v>
      </c>
      <c r="GR2" s="317" t="s">
        <v>9</v>
      </c>
      <c r="GS2" s="317" t="s">
        <v>10</v>
      </c>
      <c r="GT2" s="317" t="s">
        <v>11</v>
      </c>
      <c r="GU2" s="317" t="s">
        <v>12</v>
      </c>
      <c r="GV2" s="305" t="s">
        <v>13</v>
      </c>
      <c r="GW2" s="317" t="s">
        <v>115</v>
      </c>
      <c r="GX2" s="317" t="s">
        <v>14</v>
      </c>
      <c r="GY2" s="317" t="s">
        <v>15</v>
      </c>
      <c r="GZ2" s="305" t="s">
        <v>16</v>
      </c>
      <c r="HA2" s="305" t="s">
        <v>17</v>
      </c>
      <c r="HB2" s="2" t="s">
        <v>18</v>
      </c>
      <c r="HC2" s="1" t="s">
        <v>19</v>
      </c>
      <c r="HD2" s="1" t="s">
        <v>20</v>
      </c>
      <c r="HE2" s="1" t="s">
        <v>21</v>
      </c>
      <c r="HF2" s="63" t="s">
        <v>22</v>
      </c>
      <c r="HG2" s="63" t="s">
        <v>23</v>
      </c>
      <c r="HH2" s="63" t="s">
        <v>24</v>
      </c>
      <c r="HI2" s="331" t="s">
        <v>1</v>
      </c>
      <c r="HJ2" s="331" t="s">
        <v>0</v>
      </c>
      <c r="HK2" s="331" t="s">
        <v>2</v>
      </c>
      <c r="HL2" s="331" t="s">
        <v>266</v>
      </c>
      <c r="HM2" s="331" t="s">
        <v>61</v>
      </c>
      <c r="HN2" s="331" t="s">
        <v>111</v>
      </c>
      <c r="HO2" s="331" t="s">
        <v>103</v>
      </c>
      <c r="HP2" s="331" t="s">
        <v>109</v>
      </c>
      <c r="HQ2" s="331" t="s">
        <v>119</v>
      </c>
      <c r="HR2" s="331" t="s">
        <v>265</v>
      </c>
      <c r="HS2" s="331" t="s">
        <v>3</v>
      </c>
      <c r="HT2" s="331" t="s">
        <v>110</v>
      </c>
      <c r="HU2" s="331" t="s">
        <v>267</v>
      </c>
      <c r="HV2" s="331" t="s">
        <v>274</v>
      </c>
      <c r="HW2" s="63" t="s">
        <v>4</v>
      </c>
      <c r="HX2" s="331" t="s">
        <v>6</v>
      </c>
      <c r="HY2" s="331" t="s">
        <v>5</v>
      </c>
      <c r="HZ2" s="331" t="s">
        <v>7</v>
      </c>
      <c r="IA2" s="331" t="s">
        <v>268</v>
      </c>
      <c r="IB2" s="331" t="s">
        <v>269</v>
      </c>
      <c r="IC2" s="331" t="s">
        <v>112</v>
      </c>
      <c r="ID2" s="331" t="s">
        <v>270</v>
      </c>
      <c r="IE2" s="331" t="s">
        <v>271</v>
      </c>
      <c r="IF2" s="331" t="s">
        <v>272</v>
      </c>
      <c r="IG2" s="331" t="s">
        <v>273</v>
      </c>
      <c r="IH2" s="63" t="s">
        <v>8</v>
      </c>
      <c r="II2" s="332" t="s">
        <v>9</v>
      </c>
      <c r="IJ2" s="332" t="s">
        <v>10</v>
      </c>
      <c r="IK2" s="332" t="s">
        <v>11</v>
      </c>
      <c r="IL2" s="332" t="s">
        <v>12</v>
      </c>
      <c r="IM2" s="333" t="s">
        <v>13</v>
      </c>
      <c r="IN2" s="333" t="s">
        <v>115</v>
      </c>
      <c r="IO2" s="332" t="s">
        <v>14</v>
      </c>
      <c r="IP2" s="332" t="s">
        <v>15</v>
      </c>
      <c r="IQ2" s="333" t="s">
        <v>16</v>
      </c>
      <c r="IR2" s="333" t="s">
        <v>17</v>
      </c>
      <c r="IS2" s="332" t="s">
        <v>18</v>
      </c>
      <c r="IT2" s="395" t="s">
        <v>19</v>
      </c>
      <c r="IU2" s="395" t="s">
        <v>20</v>
      </c>
      <c r="IV2" s="395" t="s">
        <v>21</v>
      </c>
      <c r="IW2" s="63" t="s">
        <v>22</v>
      </c>
      <c r="IX2" s="63" t="s">
        <v>23</v>
      </c>
      <c r="IY2" s="63" t="s">
        <v>24</v>
      </c>
      <c r="IZ2" s="331" t="s">
        <v>1</v>
      </c>
      <c r="JA2" s="331" t="s">
        <v>0</v>
      </c>
      <c r="JB2" s="331" t="s">
        <v>2</v>
      </c>
      <c r="JC2" s="331" t="s">
        <v>266</v>
      </c>
      <c r="JD2" s="331" t="s">
        <v>61</v>
      </c>
      <c r="JE2" s="331" t="s">
        <v>111</v>
      </c>
      <c r="JF2" s="331" t="s">
        <v>103</v>
      </c>
      <c r="JG2" s="331" t="s">
        <v>109</v>
      </c>
      <c r="JH2" s="331" t="s">
        <v>119</v>
      </c>
      <c r="JI2" s="331" t="s">
        <v>265</v>
      </c>
      <c r="JJ2" s="331" t="s">
        <v>3</v>
      </c>
      <c r="JK2" s="331" t="s">
        <v>110</v>
      </c>
      <c r="JL2" s="331" t="s">
        <v>267</v>
      </c>
      <c r="JM2" s="331" t="s">
        <v>274</v>
      </c>
      <c r="JN2" s="63" t="s">
        <v>4</v>
      </c>
      <c r="JO2" s="331" t="s">
        <v>6</v>
      </c>
      <c r="JP2" s="331" t="s">
        <v>5</v>
      </c>
      <c r="JQ2" s="331" t="s">
        <v>7</v>
      </c>
      <c r="JR2" s="331" t="s">
        <v>268</v>
      </c>
      <c r="JS2" s="331" t="s">
        <v>269</v>
      </c>
      <c r="JT2" s="331" t="s">
        <v>112</v>
      </c>
      <c r="JU2" s="331" t="s">
        <v>270</v>
      </c>
      <c r="JV2" s="331" t="s">
        <v>271</v>
      </c>
      <c r="JW2" s="331" t="s">
        <v>272</v>
      </c>
      <c r="JX2" s="331" t="s">
        <v>273</v>
      </c>
      <c r="JY2" s="215" t="s">
        <v>8</v>
      </c>
      <c r="JZ2" s="332" t="s">
        <v>9</v>
      </c>
      <c r="KA2" s="332" t="s">
        <v>10</v>
      </c>
      <c r="KB2" s="332" t="s">
        <v>11</v>
      </c>
      <c r="KC2" s="332" t="s">
        <v>12</v>
      </c>
      <c r="KD2" s="333" t="s">
        <v>13</v>
      </c>
      <c r="KE2" s="332" t="s">
        <v>115</v>
      </c>
      <c r="KF2" s="332" t="s">
        <v>14</v>
      </c>
      <c r="KG2" s="332" t="s">
        <v>15</v>
      </c>
      <c r="KH2" s="333" t="s">
        <v>16</v>
      </c>
      <c r="KI2" s="333" t="s">
        <v>17</v>
      </c>
      <c r="KJ2" s="332" t="s">
        <v>18</v>
      </c>
      <c r="KK2" s="395" t="s">
        <v>19</v>
      </c>
      <c r="KL2" s="395" t="s">
        <v>20</v>
      </c>
      <c r="KM2" s="395" t="s">
        <v>21</v>
      </c>
      <c r="KN2" s="63" t="s">
        <v>22</v>
      </c>
      <c r="KO2" s="63" t="s">
        <v>23</v>
      </c>
      <c r="KP2" s="63" t="s">
        <v>24</v>
      </c>
      <c r="KQ2" s="331" t="s">
        <v>1</v>
      </c>
      <c r="KR2" s="331" t="s">
        <v>0</v>
      </c>
      <c r="KS2" s="331" t="s">
        <v>2</v>
      </c>
      <c r="KT2" s="331" t="s">
        <v>266</v>
      </c>
      <c r="KU2" s="331" t="s">
        <v>61</v>
      </c>
      <c r="KV2" s="331" t="s">
        <v>111</v>
      </c>
      <c r="KW2" s="331" t="s">
        <v>103</v>
      </c>
      <c r="KX2" s="331" t="s">
        <v>109</v>
      </c>
      <c r="KY2" s="331" t="s">
        <v>119</v>
      </c>
      <c r="KZ2" s="331" t="s">
        <v>265</v>
      </c>
      <c r="LA2" s="331" t="s">
        <v>3</v>
      </c>
      <c r="LB2" s="331" t="s">
        <v>110</v>
      </c>
      <c r="LC2" s="331" t="s">
        <v>267</v>
      </c>
      <c r="LD2" s="331" t="s">
        <v>274</v>
      </c>
      <c r="LE2" s="63" t="s">
        <v>4</v>
      </c>
      <c r="LF2" s="331" t="s">
        <v>6</v>
      </c>
      <c r="LG2" s="331" t="s">
        <v>5</v>
      </c>
      <c r="LH2" s="331" t="s">
        <v>7</v>
      </c>
      <c r="LI2" s="331" t="s">
        <v>268</v>
      </c>
      <c r="LJ2" s="331" t="s">
        <v>269</v>
      </c>
      <c r="LK2" s="331" t="s">
        <v>112</v>
      </c>
      <c r="LL2" s="331" t="s">
        <v>270</v>
      </c>
      <c r="LM2" s="331" t="s">
        <v>271</v>
      </c>
      <c r="LN2" s="331" t="s">
        <v>272</v>
      </c>
      <c r="LO2" s="331" t="s">
        <v>273</v>
      </c>
      <c r="LP2" s="63" t="s">
        <v>8</v>
      </c>
      <c r="LQ2" s="353" t="s">
        <v>9</v>
      </c>
      <c r="LR2" s="353" t="s">
        <v>10</v>
      </c>
      <c r="LS2" s="353" t="s">
        <v>11</v>
      </c>
      <c r="LT2" s="353" t="s">
        <v>12</v>
      </c>
      <c r="LU2" s="354" t="s">
        <v>13</v>
      </c>
      <c r="LV2" s="353" t="s">
        <v>115</v>
      </c>
      <c r="LW2" s="353" t="s">
        <v>14</v>
      </c>
      <c r="LX2" s="353" t="s">
        <v>15</v>
      </c>
      <c r="LY2" s="354" t="s">
        <v>16</v>
      </c>
      <c r="LZ2" s="354" t="s">
        <v>17</v>
      </c>
      <c r="MA2" s="353" t="s">
        <v>18</v>
      </c>
      <c r="MB2" s="396" t="s">
        <v>19</v>
      </c>
      <c r="MC2" s="396" t="s">
        <v>20</v>
      </c>
      <c r="MD2" s="396" t="s">
        <v>21</v>
      </c>
      <c r="ME2" s="63" t="s">
        <v>22</v>
      </c>
      <c r="MF2" s="63" t="s">
        <v>23</v>
      </c>
      <c r="MG2" s="63" t="s">
        <v>24</v>
      </c>
      <c r="MH2" s="331" t="s">
        <v>1</v>
      </c>
      <c r="MI2" s="331" t="s">
        <v>0</v>
      </c>
      <c r="MJ2" s="331" t="s">
        <v>2</v>
      </c>
      <c r="MK2" s="331" t="s">
        <v>266</v>
      </c>
      <c r="ML2" s="331" t="s">
        <v>61</v>
      </c>
      <c r="MM2" s="331" t="s">
        <v>111</v>
      </c>
      <c r="MN2" s="331" t="s">
        <v>103</v>
      </c>
      <c r="MO2" s="331" t="s">
        <v>109</v>
      </c>
      <c r="MP2" s="331" t="s">
        <v>119</v>
      </c>
      <c r="MQ2" s="331" t="s">
        <v>265</v>
      </c>
      <c r="MR2" s="331" t="s">
        <v>3</v>
      </c>
      <c r="MS2" s="331" t="s">
        <v>110</v>
      </c>
      <c r="MT2" s="331" t="s">
        <v>267</v>
      </c>
      <c r="MU2" s="331" t="s">
        <v>274</v>
      </c>
      <c r="MV2" s="63" t="s">
        <v>4</v>
      </c>
      <c r="MW2" s="331" t="s">
        <v>6</v>
      </c>
      <c r="MX2" s="331" t="s">
        <v>5</v>
      </c>
      <c r="MY2" s="331" t="s">
        <v>7</v>
      </c>
      <c r="MZ2" s="331" t="s">
        <v>268</v>
      </c>
      <c r="NA2" s="331" t="s">
        <v>269</v>
      </c>
      <c r="NB2" s="331" t="s">
        <v>112</v>
      </c>
      <c r="NC2" s="331" t="s">
        <v>270</v>
      </c>
      <c r="ND2" s="331" t="s">
        <v>271</v>
      </c>
      <c r="NE2" s="331" t="s">
        <v>272</v>
      </c>
      <c r="NF2" s="331" t="s">
        <v>273</v>
      </c>
      <c r="NG2" s="63" t="s">
        <v>8</v>
      </c>
      <c r="NH2" s="332" t="s">
        <v>9</v>
      </c>
      <c r="NI2" s="332" t="s">
        <v>10</v>
      </c>
      <c r="NJ2" s="332" t="s">
        <v>11</v>
      </c>
      <c r="NK2" s="332" t="s">
        <v>12</v>
      </c>
      <c r="NL2" s="332" t="s">
        <v>13</v>
      </c>
      <c r="NM2" s="332" t="s">
        <v>115</v>
      </c>
      <c r="NN2" s="332" t="s">
        <v>14</v>
      </c>
      <c r="NO2" s="332" t="s">
        <v>15</v>
      </c>
      <c r="NP2" s="333" t="s">
        <v>16</v>
      </c>
      <c r="NQ2" s="333" t="s">
        <v>17</v>
      </c>
      <c r="NR2" s="332" t="s">
        <v>18</v>
      </c>
      <c r="NS2" s="395" t="s">
        <v>19</v>
      </c>
      <c r="NT2" s="395" t="s">
        <v>20</v>
      </c>
      <c r="NU2" s="395" t="s">
        <v>21</v>
      </c>
      <c r="NV2" s="63" t="s">
        <v>22</v>
      </c>
      <c r="NW2" s="63" t="s">
        <v>23</v>
      </c>
      <c r="NX2" s="63" t="s">
        <v>24</v>
      </c>
      <c r="NY2" s="177" t="s">
        <v>1</v>
      </c>
      <c r="NZ2" s="177" t="s">
        <v>0</v>
      </c>
      <c r="OA2" s="177" t="s">
        <v>2</v>
      </c>
      <c r="OB2" s="177" t="s">
        <v>266</v>
      </c>
      <c r="OC2" s="177" t="s">
        <v>61</v>
      </c>
      <c r="OD2" s="177" t="s">
        <v>111</v>
      </c>
      <c r="OE2" s="177" t="s">
        <v>103</v>
      </c>
      <c r="OF2" s="177" t="s">
        <v>109</v>
      </c>
      <c r="OG2" s="177" t="s">
        <v>119</v>
      </c>
      <c r="OH2" s="177" t="s">
        <v>265</v>
      </c>
      <c r="OI2" s="177" t="s">
        <v>3</v>
      </c>
      <c r="OJ2" s="177" t="s">
        <v>110</v>
      </c>
      <c r="OK2" s="177" t="s">
        <v>267</v>
      </c>
      <c r="OL2" s="177" t="s">
        <v>274</v>
      </c>
      <c r="OM2" s="63" t="s">
        <v>4</v>
      </c>
      <c r="ON2" s="177" t="s">
        <v>6</v>
      </c>
      <c r="OO2" s="177" t="s">
        <v>5</v>
      </c>
      <c r="OP2" s="177" t="s">
        <v>7</v>
      </c>
      <c r="OQ2" s="177" t="s">
        <v>268</v>
      </c>
      <c r="OR2" s="177" t="s">
        <v>269</v>
      </c>
      <c r="OS2" s="177" t="s">
        <v>112</v>
      </c>
      <c r="OT2" s="177" t="s">
        <v>270</v>
      </c>
      <c r="OU2" s="177" t="s">
        <v>271</v>
      </c>
      <c r="OV2" s="177" t="s">
        <v>272</v>
      </c>
      <c r="OW2" s="177" t="s">
        <v>273</v>
      </c>
      <c r="OX2" s="63" t="s">
        <v>8</v>
      </c>
      <c r="OY2" s="305" t="s">
        <v>9</v>
      </c>
      <c r="OZ2" s="305" t="s">
        <v>10</v>
      </c>
      <c r="PA2" s="1" t="s">
        <v>11</v>
      </c>
      <c r="PB2" s="1" t="s">
        <v>12</v>
      </c>
      <c r="PC2" s="1" t="s">
        <v>13</v>
      </c>
      <c r="PD2" s="1" t="s">
        <v>115</v>
      </c>
      <c r="PE2" s="1" t="s">
        <v>14</v>
      </c>
      <c r="PF2" s="1" t="s">
        <v>15</v>
      </c>
      <c r="PG2" s="1" t="s">
        <v>16</v>
      </c>
      <c r="PH2" s="1" t="s">
        <v>17</v>
      </c>
      <c r="PI2" s="2" t="s">
        <v>18</v>
      </c>
      <c r="PJ2" s="1" t="s">
        <v>19</v>
      </c>
      <c r="PK2" s="1" t="s">
        <v>20</v>
      </c>
      <c r="PL2" s="1" t="s">
        <v>21</v>
      </c>
      <c r="PM2" s="63" t="s">
        <v>22</v>
      </c>
      <c r="PN2" s="63" t="s">
        <v>23</v>
      </c>
      <c r="PO2" s="63" t="s">
        <v>24</v>
      </c>
      <c r="PP2" s="177" t="s">
        <v>1</v>
      </c>
      <c r="PQ2" s="177" t="s">
        <v>0</v>
      </c>
      <c r="PR2" s="177" t="s">
        <v>2</v>
      </c>
      <c r="PS2" s="177" t="s">
        <v>266</v>
      </c>
      <c r="PT2" s="177" t="s">
        <v>61</v>
      </c>
      <c r="PU2" s="177" t="s">
        <v>111</v>
      </c>
      <c r="PV2" s="177" t="s">
        <v>103</v>
      </c>
      <c r="PW2" s="177" t="s">
        <v>109</v>
      </c>
      <c r="PX2" s="177" t="s">
        <v>119</v>
      </c>
      <c r="PY2" s="177" t="s">
        <v>265</v>
      </c>
      <c r="PZ2" s="177" t="s">
        <v>3</v>
      </c>
      <c r="QA2" s="177" t="s">
        <v>110</v>
      </c>
      <c r="QB2" s="177" t="s">
        <v>267</v>
      </c>
      <c r="QC2" s="177" t="s">
        <v>274</v>
      </c>
      <c r="QD2" s="63" t="s">
        <v>4</v>
      </c>
      <c r="QE2" s="177" t="s">
        <v>6</v>
      </c>
      <c r="QF2" s="177" t="s">
        <v>5</v>
      </c>
      <c r="QG2" s="177" t="s">
        <v>7</v>
      </c>
      <c r="QH2" s="177" t="s">
        <v>268</v>
      </c>
      <c r="QI2" s="177" t="s">
        <v>269</v>
      </c>
      <c r="QJ2" s="177" t="s">
        <v>112</v>
      </c>
      <c r="QK2" s="177" t="s">
        <v>270</v>
      </c>
      <c r="QL2" s="177" t="s">
        <v>271</v>
      </c>
      <c r="QM2" s="177" t="s">
        <v>272</v>
      </c>
      <c r="QN2" s="177" t="s">
        <v>273</v>
      </c>
      <c r="QO2" s="484" t="s">
        <v>563</v>
      </c>
      <c r="QP2" s="63" t="s">
        <v>8</v>
      </c>
      <c r="QQ2" s="1" t="s">
        <v>9</v>
      </c>
      <c r="QR2" s="1" t="s">
        <v>10</v>
      </c>
      <c r="QS2" s="1" t="s">
        <v>11</v>
      </c>
      <c r="QT2" s="1" t="s">
        <v>12</v>
      </c>
      <c r="QU2" s="1" t="s">
        <v>13</v>
      </c>
      <c r="QV2" s="1" t="s">
        <v>115</v>
      </c>
      <c r="QW2" s="1" t="s">
        <v>14</v>
      </c>
      <c r="QX2" s="1" t="s">
        <v>15</v>
      </c>
      <c r="QY2" s="1" t="s">
        <v>16</v>
      </c>
      <c r="QZ2" s="488" t="s">
        <v>564</v>
      </c>
      <c r="RA2" s="1" t="s">
        <v>17</v>
      </c>
      <c r="RB2" s="2" t="s">
        <v>18</v>
      </c>
      <c r="RC2" s="1" t="s">
        <v>19</v>
      </c>
      <c r="RD2" s="1" t="s">
        <v>20</v>
      </c>
      <c r="RE2" s="1" t="s">
        <v>21</v>
      </c>
      <c r="RF2" s="63" t="s">
        <v>22</v>
      </c>
      <c r="RG2" s="63" t="s">
        <v>23</v>
      </c>
      <c r="RH2" s="63" t="s">
        <v>24</v>
      </c>
      <c r="RI2" s="177" t="s">
        <v>1</v>
      </c>
      <c r="RJ2" s="177" t="s">
        <v>0</v>
      </c>
      <c r="RK2" s="177" t="s">
        <v>2</v>
      </c>
      <c r="RL2" s="177" t="s">
        <v>266</v>
      </c>
      <c r="RM2" s="177" t="s">
        <v>61</v>
      </c>
      <c r="RN2" s="177" t="s">
        <v>111</v>
      </c>
      <c r="RO2" s="177" t="s">
        <v>103</v>
      </c>
      <c r="RP2" s="177" t="s">
        <v>109</v>
      </c>
      <c r="RQ2" s="177" t="s">
        <v>119</v>
      </c>
      <c r="RR2" s="177" t="s">
        <v>265</v>
      </c>
      <c r="RS2" s="177" t="s">
        <v>3</v>
      </c>
      <c r="RT2" s="177" t="s">
        <v>110</v>
      </c>
      <c r="RU2" s="177" t="s">
        <v>267</v>
      </c>
      <c r="RV2" s="177" t="s">
        <v>274</v>
      </c>
      <c r="RW2" s="63" t="s">
        <v>4</v>
      </c>
      <c r="RX2" s="177" t="s">
        <v>6</v>
      </c>
      <c r="RY2" s="177" t="s">
        <v>5</v>
      </c>
      <c r="RZ2" s="177" t="s">
        <v>7</v>
      </c>
      <c r="SA2" s="177" t="s">
        <v>268</v>
      </c>
      <c r="SB2" s="177" t="s">
        <v>269</v>
      </c>
      <c r="SC2" s="177" t="s">
        <v>112</v>
      </c>
      <c r="SD2" s="177" t="s">
        <v>270</v>
      </c>
      <c r="SE2" s="177" t="s">
        <v>271</v>
      </c>
      <c r="SF2" s="177" t="s">
        <v>272</v>
      </c>
      <c r="SG2" s="177" t="s">
        <v>273</v>
      </c>
      <c r="SH2" s="484" t="s">
        <v>563</v>
      </c>
      <c r="SI2" s="63" t="s">
        <v>8</v>
      </c>
      <c r="SJ2" s="1" t="s">
        <v>9</v>
      </c>
      <c r="SK2" s="1" t="s">
        <v>10</v>
      </c>
      <c r="SL2" s="1" t="s">
        <v>11</v>
      </c>
      <c r="SM2" s="1" t="s">
        <v>12</v>
      </c>
      <c r="SN2" s="1" t="s">
        <v>13</v>
      </c>
      <c r="SO2" s="1" t="s">
        <v>115</v>
      </c>
      <c r="SP2" s="1" t="s">
        <v>14</v>
      </c>
      <c r="SQ2" s="1" t="s">
        <v>15</v>
      </c>
      <c r="SR2" s="1" t="s">
        <v>16</v>
      </c>
      <c r="SS2" s="488" t="s">
        <v>565</v>
      </c>
      <c r="ST2" s="1" t="s">
        <v>17</v>
      </c>
      <c r="SU2" s="2" t="s">
        <v>18</v>
      </c>
      <c r="SV2" s="1" t="s">
        <v>19</v>
      </c>
      <c r="SW2" s="1" t="s">
        <v>20</v>
      </c>
      <c r="SX2" s="1" t="s">
        <v>21</v>
      </c>
      <c r="SY2" s="63" t="s">
        <v>22</v>
      </c>
      <c r="SZ2" s="63" t="s">
        <v>23</v>
      </c>
      <c r="TA2" s="63" t="s">
        <v>24</v>
      </c>
      <c r="TB2" s="63" t="s">
        <v>4</v>
      </c>
      <c r="TC2" s="63" t="s">
        <v>8</v>
      </c>
      <c r="TD2" s="63" t="s">
        <v>23</v>
      </c>
      <c r="TE2" s="63" t="s">
        <v>8</v>
      </c>
      <c r="TF2" s="263" t="s">
        <v>497</v>
      </c>
      <c r="TG2" s="263" t="s">
        <v>498</v>
      </c>
      <c r="TH2" s="263" t="s">
        <v>499</v>
      </c>
      <c r="TL2" s="65">
        <v>1758.4294</v>
      </c>
      <c r="TM2">
        <f>TL2/100</f>
        <v>17.584294</v>
      </c>
    </row>
    <row r="3" spans="1:533">
      <c r="A3" s="173" t="s">
        <v>120</v>
      </c>
      <c r="B3" s="175" t="s">
        <v>121</v>
      </c>
      <c r="C3" s="181" t="s">
        <v>275</v>
      </c>
      <c r="D3" s="273">
        <v>21099.49</v>
      </c>
      <c r="E3" s="273">
        <v>9451.74</v>
      </c>
      <c r="F3" s="273">
        <v>0</v>
      </c>
      <c r="G3" s="273">
        <v>0</v>
      </c>
      <c r="H3" s="273">
        <v>0</v>
      </c>
      <c r="I3" s="273">
        <v>17072.7</v>
      </c>
      <c r="J3" s="273">
        <v>0</v>
      </c>
      <c r="K3" s="273">
        <v>1430.22</v>
      </c>
      <c r="L3" s="273">
        <v>0</v>
      </c>
      <c r="M3" s="273">
        <v>49054.15</v>
      </c>
      <c r="N3" s="178">
        <v>0</v>
      </c>
      <c r="O3" s="274">
        <v>2183</v>
      </c>
      <c r="P3" s="64">
        <f t="shared" ref="P3:P44" si="0">SUM(D3:L3)</f>
        <v>49054.150000000009</v>
      </c>
      <c r="Q3" s="205">
        <v>1756.34</v>
      </c>
      <c r="R3" s="205">
        <v>437.58</v>
      </c>
      <c r="S3" s="267">
        <v>0</v>
      </c>
      <c r="T3" s="205">
        <v>0</v>
      </c>
      <c r="U3" s="205">
        <v>0</v>
      </c>
      <c r="V3" s="205">
        <v>0</v>
      </c>
      <c r="W3" s="205">
        <v>750</v>
      </c>
      <c r="X3" s="205">
        <v>0</v>
      </c>
      <c r="Y3" s="205">
        <v>79.459999999999994</v>
      </c>
      <c r="Z3" s="205">
        <v>0</v>
      </c>
      <c r="AA3" s="64">
        <f>SUM(Q3:Z3)</f>
        <v>3023.38</v>
      </c>
      <c r="AB3" s="65">
        <v>1134.23</v>
      </c>
      <c r="AC3" s="65">
        <v>264</v>
      </c>
      <c r="AD3" s="65">
        <f t="shared" ref="AD3:AD30" si="1">(M3/$M$127)*26868.14</f>
        <v>576.31286594908568</v>
      </c>
      <c r="AE3" s="65">
        <f t="shared" ref="AE3:AE34" si="2">(N3/$N$127)*9798.53</f>
        <v>0</v>
      </c>
      <c r="AF3" s="65">
        <v>866.67</v>
      </c>
      <c r="AG3" s="65">
        <v>20</v>
      </c>
      <c r="AH3" s="65"/>
      <c r="AI3" s="65">
        <v>5</v>
      </c>
      <c r="AJ3" s="65"/>
      <c r="AK3" s="65"/>
      <c r="AL3" s="64">
        <f t="shared" ref="AL3:AL77" si="3">SUM(AB3:AK3)</f>
        <v>2866.2128659490859</v>
      </c>
      <c r="AM3" s="66">
        <f>94157.5/113</f>
        <v>833.25221238938047</v>
      </c>
      <c r="AN3" s="66">
        <f>0/113</f>
        <v>0</v>
      </c>
      <c r="AO3" s="66">
        <f>(AM3+AN3)*B$1</f>
        <v>208.31305309734512</v>
      </c>
      <c r="AP3" s="67">
        <f t="shared" ref="AP3:AP77" si="4">SUM(AM3:AO3)</f>
        <v>1041.5652654867256</v>
      </c>
      <c r="AQ3" s="67">
        <f t="shared" ref="AQ3:AQ77" si="5">AL3+AP3</f>
        <v>3907.7781314358117</v>
      </c>
      <c r="AR3" s="68">
        <f t="shared" ref="AR3:AR77" si="6">AA3-AQ3</f>
        <v>-884.39813143581159</v>
      </c>
      <c r="AS3" s="267">
        <v>16444.150000000001</v>
      </c>
      <c r="AT3" s="267">
        <v>11093.17</v>
      </c>
      <c r="AU3" s="267">
        <v>0</v>
      </c>
      <c r="AV3" s="267">
        <v>0</v>
      </c>
      <c r="AW3" s="267">
        <v>0</v>
      </c>
      <c r="AX3" s="267">
        <v>0</v>
      </c>
      <c r="AY3" s="267">
        <v>16167.56</v>
      </c>
      <c r="AZ3" s="267">
        <v>0</v>
      </c>
      <c r="BA3" s="267">
        <v>1567.25</v>
      </c>
      <c r="BB3" s="267">
        <v>0</v>
      </c>
      <c r="BC3" s="267">
        <v>42752.92</v>
      </c>
      <c r="BD3" s="178"/>
      <c r="BE3" s="285">
        <v>2080</v>
      </c>
      <c r="BF3" s="181" t="s">
        <v>275</v>
      </c>
      <c r="BG3" s="64">
        <f>SUM(AS3:BB3)</f>
        <v>45272.13</v>
      </c>
      <c r="BH3" s="205">
        <v>1331.93</v>
      </c>
      <c r="BI3" s="205">
        <v>513.57000000000005</v>
      </c>
      <c r="BJ3" s="267">
        <v>0</v>
      </c>
      <c r="BK3" s="205">
        <v>0</v>
      </c>
      <c r="BL3" s="205">
        <v>0</v>
      </c>
      <c r="BM3" s="205">
        <v>0</v>
      </c>
      <c r="BN3" s="205">
        <v>750</v>
      </c>
      <c r="BO3" s="205">
        <v>3.04</v>
      </c>
      <c r="BP3" s="205">
        <v>97.5</v>
      </c>
      <c r="BQ3" s="205">
        <v>0</v>
      </c>
      <c r="BR3" s="64">
        <f>SUM(BH3:BQ3)</f>
        <v>2696.04</v>
      </c>
      <c r="BS3" s="65">
        <v>1134.23</v>
      </c>
      <c r="BT3" s="65">
        <v>264</v>
      </c>
      <c r="BU3" s="65">
        <f t="shared" ref="BU3:BU30" si="7">(BC3/$BC$127)*25931.19</f>
        <v>543.77644244383566</v>
      </c>
      <c r="BV3" s="65">
        <f t="shared" ref="BV3:BV34" si="8">(BD3/$N$127)*10568.79</f>
        <v>0</v>
      </c>
      <c r="BW3" s="65">
        <v>866.67</v>
      </c>
      <c r="BX3" s="65">
        <v>20</v>
      </c>
      <c r="BY3" s="65"/>
      <c r="BZ3" s="65">
        <v>5</v>
      </c>
      <c r="CA3" s="65"/>
      <c r="CB3" s="65"/>
      <c r="CC3" s="64">
        <f t="shared" ref="CC3:CC77" si="9">SUM(BS3:CB3)</f>
        <v>2833.6764424438356</v>
      </c>
      <c r="CD3" s="66">
        <f>98309.98/113</f>
        <v>869.99982300884949</v>
      </c>
      <c r="CE3" s="384">
        <f>0/113</f>
        <v>0</v>
      </c>
      <c r="CF3" s="66">
        <f>(CD3+CE3)*B$1</f>
        <v>217.49995575221237</v>
      </c>
      <c r="CG3" s="67">
        <f t="shared" ref="CG3:CG56" si="10">SUM(CD3:CF3)</f>
        <v>1087.4997787610619</v>
      </c>
      <c r="CH3" s="67">
        <f t="shared" ref="CH3:CH77" si="11">CC3+CG3</f>
        <v>3921.1762212048975</v>
      </c>
      <c r="CI3" s="68">
        <f t="shared" ref="CI3:CI77" si="12">BR3-CH3</f>
        <v>-1225.1362212048975</v>
      </c>
      <c r="CJ3" s="267">
        <v>16914.560000000001</v>
      </c>
      <c r="CK3" s="267">
        <v>10316.5</v>
      </c>
      <c r="CL3" s="267">
        <v>0</v>
      </c>
      <c r="CM3" s="267">
        <v>0</v>
      </c>
      <c r="CN3" s="267">
        <v>0</v>
      </c>
      <c r="CO3" s="267">
        <v>0</v>
      </c>
      <c r="CP3" s="267">
        <v>20810.28</v>
      </c>
      <c r="CQ3" s="267">
        <v>0</v>
      </c>
      <c r="CR3" s="267">
        <v>1378.71</v>
      </c>
      <c r="CS3" s="267">
        <v>0</v>
      </c>
      <c r="CT3" s="267">
        <v>46920.69</v>
      </c>
      <c r="CU3" s="178"/>
      <c r="CV3" s="285">
        <v>2227</v>
      </c>
      <c r="CW3" s="181" t="s">
        <v>275</v>
      </c>
      <c r="CX3" s="214">
        <f>SUM(CJ3:CS3)</f>
        <v>49420.049999999996</v>
      </c>
      <c r="CY3" s="205">
        <v>1407.99</v>
      </c>
      <c r="CZ3" s="205">
        <v>477.62</v>
      </c>
      <c r="DA3" s="205">
        <v>0</v>
      </c>
      <c r="DB3" s="205">
        <v>0</v>
      </c>
      <c r="DC3" s="205">
        <v>0</v>
      </c>
      <c r="DD3" s="205">
        <v>0</v>
      </c>
      <c r="DE3" s="205">
        <v>0</v>
      </c>
      <c r="DF3" s="205">
        <v>0</v>
      </c>
      <c r="DG3" s="205">
        <v>76.599999999999994</v>
      </c>
      <c r="DH3" s="205">
        <v>0</v>
      </c>
      <c r="DI3" s="214">
        <f>SUM(CY3:DH3)</f>
        <v>1962.21</v>
      </c>
      <c r="DJ3" s="65">
        <v>1134.23</v>
      </c>
      <c r="DK3" s="65">
        <v>264</v>
      </c>
      <c r="DL3" s="65">
        <f t="shared" ref="DL3:DL30" si="13">(CT3/$CT$127)*31296.94</f>
        <v>619.69112161266662</v>
      </c>
      <c r="DM3" s="65">
        <f t="shared" ref="DM3:DM34" si="14">(CU3/$N$127)*10655.5</f>
        <v>0</v>
      </c>
      <c r="DN3" s="65">
        <v>866.67</v>
      </c>
      <c r="DO3" s="65">
        <v>20</v>
      </c>
      <c r="DP3" s="65"/>
      <c r="DQ3" s="65">
        <v>5</v>
      </c>
      <c r="DR3" s="65"/>
      <c r="DS3" s="65"/>
      <c r="DT3" s="64">
        <f t="shared" ref="DT3:DT77" si="15">SUM(DJ3:DS3)</f>
        <v>2909.5911216126665</v>
      </c>
      <c r="DU3" s="66">
        <f>98416.78/113</f>
        <v>870.94495575221242</v>
      </c>
      <c r="DV3" s="66">
        <f>55400/113</f>
        <v>490.26548672566372</v>
      </c>
      <c r="DW3" s="66">
        <f>(DU3+DV3)*B$1</f>
        <v>340.30261061946902</v>
      </c>
      <c r="DX3" s="67">
        <f t="shared" ref="DX3:DX77" si="16">SUM(DU3:DW3)</f>
        <v>1701.5130530973452</v>
      </c>
      <c r="DY3" s="67">
        <f t="shared" ref="DY3:DY77" si="17">DT3+DX3</f>
        <v>4611.1041747100116</v>
      </c>
      <c r="DZ3" s="68">
        <f t="shared" ref="DZ3:DZ77" si="18">DI3-DY3</f>
        <v>-2648.8941747100116</v>
      </c>
      <c r="EA3" s="205">
        <v>17155.98</v>
      </c>
      <c r="EB3" s="205">
        <v>12650.67</v>
      </c>
      <c r="EC3" s="205">
        <v>0</v>
      </c>
      <c r="ED3" s="205">
        <v>0</v>
      </c>
      <c r="EE3" s="205">
        <v>0</v>
      </c>
      <c r="EF3" s="205">
        <v>0</v>
      </c>
      <c r="EG3" s="205">
        <v>23131.3</v>
      </c>
      <c r="EH3" s="205">
        <v>0</v>
      </c>
      <c r="EI3" s="205">
        <v>573.32000000000005</v>
      </c>
      <c r="EJ3" s="205">
        <v>0</v>
      </c>
      <c r="EK3" s="205">
        <v>51728.52</v>
      </c>
      <c r="EL3" s="206"/>
      <c r="EM3" s="206">
        <v>2449</v>
      </c>
      <c r="EN3" s="181" t="s">
        <v>275</v>
      </c>
      <c r="EO3" s="214">
        <f>SUM(EA3:EJ3)</f>
        <v>53511.27</v>
      </c>
      <c r="EP3" s="214">
        <v>1428.08</v>
      </c>
      <c r="EQ3" s="214">
        <v>585.67999999999995</v>
      </c>
      <c r="ER3" s="214">
        <v>0</v>
      </c>
      <c r="ES3" s="214">
        <v>0</v>
      </c>
      <c r="ET3" s="214">
        <v>0</v>
      </c>
      <c r="EU3" s="298">
        <v>0</v>
      </c>
      <c r="EV3" s="214">
        <v>750</v>
      </c>
      <c r="EW3" s="214">
        <v>0</v>
      </c>
      <c r="EX3" s="214">
        <v>31.85</v>
      </c>
      <c r="EY3" s="299">
        <v>0</v>
      </c>
      <c r="EZ3" s="214">
        <f>SUM(EP3:EY3)</f>
        <v>2795.6099999999997</v>
      </c>
      <c r="FA3" s="385">
        <v>1175.06</v>
      </c>
      <c r="FB3" s="385">
        <v>264</v>
      </c>
      <c r="FC3" s="377">
        <f t="shared" ref="FC3:FC33" si="19">(EK3/$CT$127)*32586.6</f>
        <v>711.34143934550934</v>
      </c>
      <c r="FD3" s="386">
        <f t="shared" ref="FD3:FD33" si="20">(EL3/$N$127)*10655.5</f>
        <v>0</v>
      </c>
      <c r="FE3" s="65">
        <v>866.67</v>
      </c>
      <c r="FF3" s="65">
        <v>20</v>
      </c>
      <c r="FG3" s="377"/>
      <c r="FH3" s="65">
        <v>5</v>
      </c>
      <c r="FI3" s="377"/>
      <c r="FJ3" s="386"/>
      <c r="FK3" s="214">
        <f>SUM(FA3:FJ3)</f>
        <v>3042.0714393455091</v>
      </c>
      <c r="FL3" s="377">
        <f>114511.81/116</f>
        <v>987.17077586206892</v>
      </c>
      <c r="FM3" s="377">
        <f>48000/116</f>
        <v>413.79310344827587</v>
      </c>
      <c r="FN3" s="377">
        <f>(FL3+FM3)*B$1</f>
        <v>350.24096982758618</v>
      </c>
      <c r="FO3" s="214">
        <f>SUM(FL3:FN3)</f>
        <v>1751.204849137931</v>
      </c>
      <c r="FP3" s="214">
        <f>FK3+FO3</f>
        <v>4793.2762884834401</v>
      </c>
      <c r="FQ3" s="205">
        <f>EZ3-FP3</f>
        <v>-1997.6662884834404</v>
      </c>
      <c r="FR3" s="205">
        <v>19245.25</v>
      </c>
      <c r="FS3" s="205">
        <v>14605.38</v>
      </c>
      <c r="FT3" s="205">
        <v>0</v>
      </c>
      <c r="FU3" s="205">
        <v>0</v>
      </c>
      <c r="FV3" s="205">
        <v>0</v>
      </c>
      <c r="FW3" s="205">
        <v>0</v>
      </c>
      <c r="FX3" s="205">
        <v>25330.87</v>
      </c>
      <c r="FY3" s="205">
        <v>0</v>
      </c>
      <c r="FZ3" s="205">
        <v>0</v>
      </c>
      <c r="GA3" s="205">
        <v>0</v>
      </c>
      <c r="GB3" s="205">
        <v>56508.480000000003</v>
      </c>
      <c r="GC3" s="205">
        <v>0</v>
      </c>
      <c r="GD3" s="303">
        <v>2669</v>
      </c>
      <c r="GE3" s="181" t="s">
        <v>275</v>
      </c>
      <c r="GF3" s="214">
        <f>SUM(FR3:GA3)</f>
        <v>59181.5</v>
      </c>
      <c r="GG3" s="205">
        <v>1602</v>
      </c>
      <c r="GH3" s="335">
        <v>676.18</v>
      </c>
      <c r="GI3" s="205">
        <v>0</v>
      </c>
      <c r="GJ3" s="205">
        <v>0</v>
      </c>
      <c r="GK3" s="205">
        <v>0</v>
      </c>
      <c r="GL3" s="205">
        <v>0</v>
      </c>
      <c r="GM3" s="205">
        <v>750</v>
      </c>
      <c r="GN3" s="205">
        <v>0</v>
      </c>
      <c r="GO3" s="205">
        <v>0</v>
      </c>
      <c r="GP3" s="205">
        <v>0</v>
      </c>
      <c r="GQ3" s="211">
        <f>SUM(GG3:GP3)</f>
        <v>3028.18</v>
      </c>
      <c r="GR3" s="307">
        <v>1175.06</v>
      </c>
      <c r="GS3" s="307">
        <v>264</v>
      </c>
      <c r="GT3" s="65">
        <f t="shared" ref="GT3:GT20" si="21">(GB3/$GB$127)*36187.5</f>
        <v>804.16371297465105</v>
      </c>
      <c r="GU3" s="65">
        <f t="shared" ref="GU3:GU20" si="22">(GC3/$N$127)*11499.86</f>
        <v>0</v>
      </c>
      <c r="GV3" s="65">
        <f>52000/60</f>
        <v>866.66666666666663</v>
      </c>
      <c r="GW3" s="65">
        <v>20</v>
      </c>
      <c r="GX3" s="65">
        <v>0</v>
      </c>
      <c r="GY3" s="65">
        <v>5</v>
      </c>
      <c r="GZ3" s="65"/>
      <c r="HA3" s="65"/>
      <c r="HB3" s="64">
        <f t="shared" ref="HB3:HB34" si="23">SUM(GR3:HA3)</f>
        <v>3134.8903796413174</v>
      </c>
      <c r="HC3" s="66">
        <f>96217.38/117</f>
        <v>822.37076923076927</v>
      </c>
      <c r="HD3" s="66">
        <f>0/117</f>
        <v>0</v>
      </c>
      <c r="HE3" s="66">
        <f>(HC3+HD3)*B$1</f>
        <v>205.59269230769232</v>
      </c>
      <c r="HF3" s="67">
        <f t="shared" ref="HF3:HF77" si="24">SUM(HC3:HE3)</f>
        <v>1027.9634615384616</v>
      </c>
      <c r="HG3" s="67">
        <f t="shared" ref="HG3:HG77" si="25">HB3+HF3</f>
        <v>4162.853841179779</v>
      </c>
      <c r="HH3" s="68">
        <f t="shared" ref="HH3:HH77" si="26">GQ3-HG3</f>
        <v>-1134.6738411797792</v>
      </c>
      <c r="HI3" s="335">
        <v>22979.79</v>
      </c>
      <c r="HJ3" s="335">
        <v>15103.93</v>
      </c>
      <c r="HK3" s="335">
        <v>0</v>
      </c>
      <c r="HL3" s="335">
        <v>0</v>
      </c>
      <c r="HM3" s="335">
        <v>0</v>
      </c>
      <c r="HN3" s="335">
        <v>0</v>
      </c>
      <c r="HO3" s="335">
        <v>29203.09</v>
      </c>
      <c r="HP3" s="335">
        <v>14.7</v>
      </c>
      <c r="HQ3" s="335">
        <v>0</v>
      </c>
      <c r="HR3" s="335">
        <v>0</v>
      </c>
      <c r="HS3" s="335">
        <v>64425.37</v>
      </c>
      <c r="HT3" s="205">
        <v>0</v>
      </c>
      <c r="HU3" s="371">
        <v>2855</v>
      </c>
      <c r="HV3" s="181" t="s">
        <v>275</v>
      </c>
      <c r="HW3" s="64">
        <f>SUM(HI3:HR3)</f>
        <v>67301.509999999995</v>
      </c>
      <c r="HX3" s="205">
        <v>1912.86</v>
      </c>
      <c r="HY3" s="335">
        <v>699.26</v>
      </c>
      <c r="HZ3" s="205">
        <v>0</v>
      </c>
      <c r="IA3" s="205">
        <v>0</v>
      </c>
      <c r="IB3" s="205">
        <v>0</v>
      </c>
      <c r="IC3" s="205">
        <v>0</v>
      </c>
      <c r="ID3" s="205">
        <v>750</v>
      </c>
      <c r="IE3" s="205">
        <v>1.02</v>
      </c>
      <c r="IF3" s="205">
        <v>0</v>
      </c>
      <c r="IG3" s="205">
        <v>0</v>
      </c>
      <c r="IH3" s="214">
        <f>SUM(HX3:IG3)</f>
        <v>3363.14</v>
      </c>
      <c r="II3" s="318">
        <v>1175.06</v>
      </c>
      <c r="IJ3" s="318">
        <v>264</v>
      </c>
      <c r="IK3" s="65">
        <f t="shared" ref="IK3:IK20" si="27">(HS3/$HS$127)*39677.05</f>
        <v>983.17757641695187</v>
      </c>
      <c r="IL3" s="65">
        <f t="shared" ref="IL3:IL20" si="28">(HT3/$N$127)*13477.92</f>
        <v>0</v>
      </c>
      <c r="IM3" s="65">
        <f>52000/60</f>
        <v>866.66666666666663</v>
      </c>
      <c r="IN3" s="65">
        <v>20</v>
      </c>
      <c r="IO3" s="65"/>
      <c r="IP3" s="65">
        <v>5</v>
      </c>
      <c r="IQ3" s="65"/>
      <c r="IR3" s="65"/>
      <c r="IS3" s="64">
        <f t="shared" ref="IS3:IS16" si="29">SUM(II3:IR3)</f>
        <v>3313.9042430836184</v>
      </c>
      <c r="IT3" s="66">
        <f>103529.15/119</f>
        <v>869.99285714285713</v>
      </c>
      <c r="IU3" s="66">
        <f>48000/119</f>
        <v>403.36134453781511</v>
      </c>
      <c r="IV3" s="66">
        <f>(IT3+IU3)*B$1</f>
        <v>318.33855042016808</v>
      </c>
      <c r="IW3" s="67">
        <f t="shared" ref="IW3:IW16" si="30">SUM(IT3:IV3)</f>
        <v>1591.6927521008404</v>
      </c>
      <c r="IX3" s="67">
        <f t="shared" ref="IX3:IX77" si="31">IS3+IW3</f>
        <v>4905.596995184459</v>
      </c>
      <c r="IY3" s="68">
        <f t="shared" ref="IY3:IY77" si="32">IH3-IX3</f>
        <v>-1542.4569951844592</v>
      </c>
      <c r="IZ3" s="335">
        <v>24074.81</v>
      </c>
      <c r="JA3" s="335">
        <v>17492.61</v>
      </c>
      <c r="JB3" s="335">
        <v>0</v>
      </c>
      <c r="JC3" s="335">
        <v>0</v>
      </c>
      <c r="JD3" s="335">
        <v>0</v>
      </c>
      <c r="JE3" s="335">
        <v>0</v>
      </c>
      <c r="JF3" s="335">
        <v>33515.870000000003</v>
      </c>
      <c r="JG3" s="335">
        <v>0</v>
      </c>
      <c r="JH3" s="335">
        <v>0</v>
      </c>
      <c r="JI3" s="335">
        <v>0</v>
      </c>
      <c r="JJ3" s="335">
        <v>72649.710000000006</v>
      </c>
      <c r="JK3" s="205">
        <v>0</v>
      </c>
      <c r="JL3" s="371">
        <v>3162</v>
      </c>
      <c r="JM3" s="181" t="s">
        <v>275</v>
      </c>
      <c r="JN3" s="64">
        <f>SUM(IZ3:JI3)</f>
        <v>75083.290000000008</v>
      </c>
      <c r="JO3" s="335">
        <v>2004</v>
      </c>
      <c r="JP3" s="335">
        <v>809.84</v>
      </c>
      <c r="JQ3" s="335">
        <v>0</v>
      </c>
      <c r="JR3" s="335">
        <v>0</v>
      </c>
      <c r="JS3" s="335">
        <v>0</v>
      </c>
      <c r="JT3" s="335">
        <v>0</v>
      </c>
      <c r="JU3" s="335">
        <v>750</v>
      </c>
      <c r="JV3" s="335">
        <v>0</v>
      </c>
      <c r="JW3" s="335">
        <v>0</v>
      </c>
      <c r="JX3" s="335">
        <v>0</v>
      </c>
      <c r="JY3" s="211">
        <f>SUM(JO3:JX3)</f>
        <v>3563.84</v>
      </c>
      <c r="JZ3" s="337">
        <v>1175.06</v>
      </c>
      <c r="KA3" s="337">
        <v>264</v>
      </c>
      <c r="KB3" s="65">
        <f t="shared" ref="KB3:KB34" si="33">(JJ3/$M$127)*48703.25</f>
        <v>1547.16554702387</v>
      </c>
      <c r="KC3" s="65">
        <f t="shared" ref="KC3:KC20" si="34">(JK3/$N$127)*14378.9</f>
        <v>0</v>
      </c>
      <c r="KD3" s="65">
        <f>52000/60</f>
        <v>866.66666666666663</v>
      </c>
      <c r="KE3" s="65">
        <v>20</v>
      </c>
      <c r="KF3" s="65"/>
      <c r="KG3" s="65">
        <v>5</v>
      </c>
      <c r="KH3" s="65"/>
      <c r="KI3" s="65">
        <f>52771/123</f>
        <v>429.03252032520328</v>
      </c>
      <c r="KJ3" s="64">
        <f t="shared" ref="KJ3:KJ70" si="35">SUM(JZ3:KI3)</f>
        <v>4306.9247340157399</v>
      </c>
      <c r="KK3" s="66">
        <f>101696.33/119</f>
        <v>854.59100840336134</v>
      </c>
      <c r="KL3" s="66">
        <f>0/119</f>
        <v>0</v>
      </c>
      <c r="KM3" s="66">
        <f>(KK3+KL3)*B$1</f>
        <v>213.64775210084034</v>
      </c>
      <c r="KN3" s="67">
        <f t="shared" ref="KN3:KN77" si="36">SUM(KK3:KM3)</f>
        <v>1068.2387605042018</v>
      </c>
      <c r="KO3" s="67">
        <f t="shared" ref="KO3:KO77" si="37">KJ3+KN3</f>
        <v>5375.1634945199421</v>
      </c>
      <c r="KP3" s="68">
        <f t="shared" ref="KP3:KP77" si="38">JY3-KO3</f>
        <v>-1811.323494519942</v>
      </c>
      <c r="KQ3" s="335">
        <v>28556.2</v>
      </c>
      <c r="KR3" s="335">
        <v>19601.900000000001</v>
      </c>
      <c r="KS3" s="335">
        <v>0</v>
      </c>
      <c r="KT3" s="335">
        <v>0</v>
      </c>
      <c r="KU3" s="335">
        <v>0</v>
      </c>
      <c r="KV3" s="335">
        <v>0</v>
      </c>
      <c r="KW3" s="335">
        <v>36262.26</v>
      </c>
      <c r="KX3" s="335">
        <v>28.98</v>
      </c>
      <c r="KY3" s="335">
        <v>0</v>
      </c>
      <c r="KZ3" s="335">
        <v>0</v>
      </c>
      <c r="LA3" s="335">
        <v>80078.05</v>
      </c>
      <c r="LB3" s="205">
        <v>0</v>
      </c>
      <c r="LC3" s="371">
        <v>3201</v>
      </c>
      <c r="LD3" s="181" t="s">
        <v>275</v>
      </c>
      <c r="LE3" s="64">
        <f>SUM(KQ3:KZ3)</f>
        <v>84449.340000000011</v>
      </c>
      <c r="LF3" s="205">
        <v>2377.04</v>
      </c>
      <c r="LG3" s="335">
        <v>907.5</v>
      </c>
      <c r="LH3" s="205">
        <v>0</v>
      </c>
      <c r="LI3" s="205">
        <v>0</v>
      </c>
      <c r="LJ3" s="205">
        <v>0</v>
      </c>
      <c r="LK3" s="205">
        <v>0</v>
      </c>
      <c r="LL3" s="205">
        <v>750</v>
      </c>
      <c r="LM3" s="205">
        <v>2.0099999999999998</v>
      </c>
      <c r="LN3" s="205">
        <v>0</v>
      </c>
      <c r="LO3" s="205">
        <v>0</v>
      </c>
      <c r="LP3" s="211">
        <f>SUM(LF3:LO3)</f>
        <v>4036.55</v>
      </c>
      <c r="LQ3" s="65">
        <v>1175.06</v>
      </c>
      <c r="LR3" s="65">
        <v>264</v>
      </c>
      <c r="LS3" s="65">
        <f t="shared" ref="LS3:LS20" si="39">(LA3/$LA$127)*44995.2</f>
        <v>1190.3698090906864</v>
      </c>
      <c r="LT3" s="65">
        <f t="shared" ref="LT3:LT20" si="40">(LB3/$N$127)*12957.14</f>
        <v>0</v>
      </c>
      <c r="LU3" s="65">
        <f>52000/60</f>
        <v>866.66666666666663</v>
      </c>
      <c r="LV3" s="65">
        <v>20</v>
      </c>
      <c r="LW3" s="65"/>
      <c r="LX3" s="65">
        <v>5</v>
      </c>
      <c r="LY3" s="65"/>
      <c r="LZ3" s="65"/>
      <c r="MA3" s="64">
        <f t="shared" ref="MA3:MA77" si="41">SUM(LQ3:LZ3)</f>
        <v>3521.0964757573529</v>
      </c>
      <c r="MB3" s="66">
        <f>98586.43/119</f>
        <v>828.45739495798318</v>
      </c>
      <c r="MC3" s="66">
        <f>0/119</f>
        <v>0</v>
      </c>
      <c r="MD3" s="66">
        <f>(MB3+MC3)*B$1</f>
        <v>207.1143487394958</v>
      </c>
      <c r="ME3" s="67">
        <f t="shared" ref="ME3:ME77" si="42">SUM(MB3:MD3)</f>
        <v>1035.571743697479</v>
      </c>
      <c r="MF3" s="67">
        <f t="shared" ref="MF3:MF77" si="43">MA3+ME3</f>
        <v>4556.6682194548321</v>
      </c>
      <c r="MG3" s="68">
        <f t="shared" ref="MG3:MG77" si="44">LP3-MF3</f>
        <v>-520.11821945483189</v>
      </c>
      <c r="MH3" s="335">
        <v>16725.91</v>
      </c>
      <c r="MI3" s="335">
        <v>12475.7</v>
      </c>
      <c r="MJ3" s="335">
        <v>0</v>
      </c>
      <c r="MK3" s="335">
        <v>0</v>
      </c>
      <c r="ML3" s="335">
        <v>0</v>
      </c>
      <c r="MM3" s="335">
        <v>0</v>
      </c>
      <c r="MN3" s="335">
        <v>26167.7</v>
      </c>
      <c r="MO3" s="335">
        <v>0</v>
      </c>
      <c r="MP3" s="335">
        <v>0</v>
      </c>
      <c r="MQ3" s="335">
        <v>0</v>
      </c>
      <c r="MR3" s="335">
        <v>53740.32</v>
      </c>
      <c r="MS3" s="205">
        <v>0</v>
      </c>
      <c r="MT3" s="371">
        <v>2527</v>
      </c>
      <c r="MU3" s="181" t="s">
        <v>275</v>
      </c>
      <c r="MV3" s="64">
        <f>SUM(MH3:MQ3)</f>
        <v>55369.31</v>
      </c>
      <c r="MW3" s="335">
        <v>1392.28</v>
      </c>
      <c r="MX3" s="335">
        <v>577.58000000000004</v>
      </c>
      <c r="MY3" s="335">
        <v>0</v>
      </c>
      <c r="MZ3" s="335">
        <v>0</v>
      </c>
      <c r="NA3" s="335">
        <v>0</v>
      </c>
      <c r="NB3" s="335">
        <v>0</v>
      </c>
      <c r="NC3" s="335">
        <v>750</v>
      </c>
      <c r="ND3" s="335">
        <v>0</v>
      </c>
      <c r="NE3" s="335">
        <v>0</v>
      </c>
      <c r="NF3" s="335">
        <v>0</v>
      </c>
      <c r="NG3" s="211">
        <f>SUM(MW3:NF3)</f>
        <v>2719.86</v>
      </c>
      <c r="NH3" s="351">
        <v>1175.06</v>
      </c>
      <c r="NI3" s="351">
        <v>240</v>
      </c>
      <c r="NJ3" s="65">
        <f t="shared" ref="NJ3:NJ20" si="45">(MR3/$M$127)*43215.42</f>
        <v>1015.5093913946018</v>
      </c>
      <c r="NK3" s="65">
        <f t="shared" ref="NK3:NK20" si="46">(MS3/$N$127)*7435.25</f>
        <v>0</v>
      </c>
      <c r="NL3" s="65">
        <f>52000/60</f>
        <v>866.66666666666663</v>
      </c>
      <c r="NM3" s="65">
        <v>20</v>
      </c>
      <c r="NN3" s="65">
        <f>56040/120</f>
        <v>467</v>
      </c>
      <c r="NO3" s="65">
        <v>5</v>
      </c>
      <c r="NP3" s="65"/>
      <c r="NQ3" s="65"/>
      <c r="NR3" s="64">
        <f t="shared" ref="NR3:NR67" si="47">SUM(NH3:NQ3)</f>
        <v>3789.2360580612681</v>
      </c>
      <c r="NS3" s="66">
        <f>100248.34/120</f>
        <v>835.40283333333332</v>
      </c>
      <c r="NT3" s="66">
        <f>48000/120</f>
        <v>400</v>
      </c>
      <c r="NU3" s="66">
        <f>(NS3+NT3)*B$1</f>
        <v>308.85070833333333</v>
      </c>
      <c r="NV3" s="67">
        <f t="shared" ref="NV3:NV77" si="48">SUM(NS3:NU3)</f>
        <v>1544.2535416666667</v>
      </c>
      <c r="NW3" s="67">
        <f t="shared" ref="NW3:NW77" si="49">NR3+NV3</f>
        <v>5333.4895997279345</v>
      </c>
      <c r="NX3" s="68">
        <f t="shared" ref="NX3:NX77" si="50">NG3-NW3</f>
        <v>-2613.6295997279344</v>
      </c>
      <c r="NY3" s="400">
        <v>14032.77</v>
      </c>
      <c r="NZ3" s="400">
        <v>12446.98</v>
      </c>
      <c r="OA3" s="400">
        <v>0</v>
      </c>
      <c r="OB3" s="400">
        <v>0</v>
      </c>
      <c r="OC3" s="400">
        <v>0</v>
      </c>
      <c r="OD3" s="400">
        <v>0</v>
      </c>
      <c r="OE3" s="400">
        <v>24871.279999999999</v>
      </c>
      <c r="OF3" s="400">
        <v>0</v>
      </c>
      <c r="OG3" s="400">
        <v>0</v>
      </c>
      <c r="OH3" s="400">
        <v>0</v>
      </c>
      <c r="OI3" s="400">
        <v>49517.23</v>
      </c>
      <c r="OJ3" s="178">
        <v>0</v>
      </c>
      <c r="OK3" s="401">
        <v>2611</v>
      </c>
      <c r="OL3" s="181" t="s">
        <v>275</v>
      </c>
      <c r="OM3" s="64">
        <f>SUM(NY3:OH3)</f>
        <v>51351.03</v>
      </c>
      <c r="ON3" s="205">
        <v>1168.08</v>
      </c>
      <c r="OO3" s="205">
        <v>576.25</v>
      </c>
      <c r="OP3" s="205">
        <v>0</v>
      </c>
      <c r="OQ3" s="205">
        <v>0</v>
      </c>
      <c r="OR3" s="205">
        <v>0</v>
      </c>
      <c r="OS3" s="205">
        <v>0</v>
      </c>
      <c r="OT3" s="205">
        <v>750</v>
      </c>
      <c r="OU3" s="205">
        <v>0</v>
      </c>
      <c r="OV3" s="205">
        <v>0</v>
      </c>
      <c r="OW3" s="205">
        <v>0</v>
      </c>
      <c r="OX3" s="403">
        <f>SUM(ON3:OW3)</f>
        <v>2494.33</v>
      </c>
      <c r="OY3" s="404">
        <v>1175.06</v>
      </c>
      <c r="OZ3" s="404">
        <v>240</v>
      </c>
      <c r="PA3" s="65">
        <f t="shared" ref="PA3:PA34" si="51">(OI3/$OI$127)*32273.79</f>
        <v>793.81917518423597</v>
      </c>
      <c r="PB3" s="65">
        <f t="shared" ref="PB3:PB34" si="52">(OJ3/$N$127)*9268.44</f>
        <v>0</v>
      </c>
      <c r="PC3" s="65">
        <f>52000/60</f>
        <v>866.66666666666663</v>
      </c>
      <c r="PD3" s="65">
        <v>20</v>
      </c>
      <c r="PE3" s="65"/>
      <c r="PF3" s="65">
        <v>5</v>
      </c>
      <c r="PG3" s="65"/>
      <c r="PH3" s="65"/>
      <c r="PI3" s="64">
        <f t="shared" ref="PI3:PI77" si="53">SUM(OY3:PH3)</f>
        <v>3100.5458418509024</v>
      </c>
      <c r="PJ3" s="66">
        <f>112389.52/120</f>
        <v>936.57933333333335</v>
      </c>
      <c r="PK3" s="66">
        <v>0</v>
      </c>
      <c r="PL3" s="66">
        <f>(PJ3+PK3)*B$1</f>
        <v>234.14483333333334</v>
      </c>
      <c r="PM3" s="67">
        <f t="shared" ref="PM3:PM77" si="54">SUM(PJ3:PL3)</f>
        <v>1170.7241666666666</v>
      </c>
      <c r="PN3" s="67">
        <f t="shared" ref="PN3:PN77" si="55">PI3+PM3</f>
        <v>4271.2700085175693</v>
      </c>
      <c r="PO3" s="68">
        <f t="shared" ref="PO3:PO77" si="56">OX3-PN3</f>
        <v>-1776.9400085175694</v>
      </c>
      <c r="PP3" s="400">
        <v>15896.78</v>
      </c>
      <c r="PQ3" s="400">
        <v>12534.1</v>
      </c>
      <c r="PR3" s="400">
        <v>7.9</v>
      </c>
      <c r="PS3" s="400">
        <v>0</v>
      </c>
      <c r="PT3" s="400">
        <v>0</v>
      </c>
      <c r="PU3" s="400">
        <v>0</v>
      </c>
      <c r="PV3" s="400">
        <v>27180.13</v>
      </c>
      <c r="PW3" s="400">
        <v>0</v>
      </c>
      <c r="PX3" s="400">
        <v>0</v>
      </c>
      <c r="PY3" s="464">
        <v>0</v>
      </c>
      <c r="PZ3" s="466">
        <v>55618.91</v>
      </c>
      <c r="QA3" s="178">
        <v>0</v>
      </c>
      <c r="QB3" s="401">
        <v>2624</v>
      </c>
      <c r="QC3" s="181" t="s">
        <v>275</v>
      </c>
      <c r="QD3" s="64">
        <f>SUM(PP3:PY3)</f>
        <v>55618.91</v>
      </c>
      <c r="QE3" s="400">
        <v>1323.25</v>
      </c>
      <c r="QF3" s="400">
        <v>580.28</v>
      </c>
      <c r="QG3" s="400">
        <v>0.5</v>
      </c>
      <c r="QH3" s="400">
        <v>0</v>
      </c>
      <c r="QI3" s="400">
        <v>0</v>
      </c>
      <c r="QJ3" s="400">
        <v>0</v>
      </c>
      <c r="QK3" s="400">
        <v>750</v>
      </c>
      <c r="QL3" s="400">
        <v>0</v>
      </c>
      <c r="QM3" s="400">
        <v>0</v>
      </c>
      <c r="QN3" s="400">
        <v>0</v>
      </c>
      <c r="QO3" s="486">
        <v>0</v>
      </c>
      <c r="QP3" s="211">
        <f>SUM(QE3:QO3)</f>
        <v>2654.0299999999997</v>
      </c>
      <c r="QQ3" s="436">
        <v>1175.06</v>
      </c>
      <c r="QR3" s="240">
        <v>240</v>
      </c>
      <c r="QS3" s="65">
        <f>14562.02/113</f>
        <v>128.86743362831859</v>
      </c>
      <c r="QT3" s="65">
        <f t="shared" ref="QT3:QT30" si="57">(QA3/$N$127)*10429.01</f>
        <v>0</v>
      </c>
      <c r="QU3" s="65">
        <v>862.79</v>
      </c>
      <c r="QV3" s="65">
        <v>20</v>
      </c>
      <c r="QW3" s="65">
        <f>2074.8/110</f>
        <v>18.861818181818183</v>
      </c>
      <c r="QX3" s="65">
        <v>5</v>
      </c>
      <c r="QY3" s="65">
        <f t="shared" ref="QY3:QY66" si="58">22700/124</f>
        <v>183.06451612903226</v>
      </c>
      <c r="QZ3" s="489">
        <f>PZ3*0.0135</f>
        <v>750.85528500000009</v>
      </c>
      <c r="RA3" s="65"/>
      <c r="RB3" s="64">
        <f t="shared" ref="RB3:RB16" si="59">SUM(QQ3:RA3)</f>
        <v>3384.4990529391694</v>
      </c>
      <c r="RC3" s="66">
        <f>98335.34/113</f>
        <v>870.22424778761058</v>
      </c>
      <c r="RD3" s="66"/>
      <c r="RE3" s="66">
        <f>(RB3+RC3+RD3)*20%</f>
        <v>850.94466014535601</v>
      </c>
      <c r="RF3" s="67">
        <f t="shared" ref="RF3:RF77" si="60">SUM(RC3:RE3)</f>
        <v>1721.1689079329667</v>
      </c>
      <c r="RG3" s="67">
        <f t="shared" ref="RG3:RG77" si="61">RB3+RF3</f>
        <v>5105.6679608721361</v>
      </c>
      <c r="RH3" s="68">
        <f t="shared" ref="RH3:RH77" si="62">QP3-RG3</f>
        <v>-2451.6379608721363</v>
      </c>
      <c r="RI3" s="205">
        <v>19897.89</v>
      </c>
      <c r="RJ3" s="205">
        <v>13662.37</v>
      </c>
      <c r="RK3" s="205">
        <v>0</v>
      </c>
      <c r="RL3" s="205">
        <v>0</v>
      </c>
      <c r="RM3" s="205">
        <v>0</v>
      </c>
      <c r="RN3" s="205">
        <v>0</v>
      </c>
      <c r="RO3" s="205">
        <v>30434.61</v>
      </c>
      <c r="RP3" s="205">
        <v>65.900000000000006</v>
      </c>
      <c r="RQ3" s="205">
        <v>0</v>
      </c>
      <c r="RR3" s="373">
        <v>0</v>
      </c>
      <c r="RS3" s="265">
        <v>64060.770000000004</v>
      </c>
      <c r="RT3" s="178">
        <v>0</v>
      </c>
      <c r="RU3" s="206">
        <v>2775</v>
      </c>
      <c r="RV3" s="181" t="s">
        <v>275</v>
      </c>
      <c r="RW3" s="64">
        <f>SUM(RI3:RR3)</f>
        <v>64060.770000000004</v>
      </c>
      <c r="RX3" s="205">
        <v>1656.32</v>
      </c>
      <c r="RY3" s="205">
        <v>632.52</v>
      </c>
      <c r="RZ3" s="205">
        <v>0</v>
      </c>
      <c r="SA3" s="205">
        <v>0</v>
      </c>
      <c r="SB3" s="205">
        <v>0</v>
      </c>
      <c r="SC3" s="205">
        <v>0</v>
      </c>
      <c r="SD3" s="205">
        <v>750</v>
      </c>
      <c r="SE3" s="205">
        <v>4.58</v>
      </c>
      <c r="SF3" s="205">
        <v>0</v>
      </c>
      <c r="SG3" s="205">
        <v>0</v>
      </c>
      <c r="SH3" s="65">
        <v>17.584294</v>
      </c>
      <c r="SI3" s="211">
        <f>SUM(RX3:SH3)</f>
        <v>3061.0042940000003</v>
      </c>
      <c r="SJ3" s="467">
        <v>1134.23</v>
      </c>
      <c r="SK3" s="478">
        <v>264</v>
      </c>
      <c r="SL3" s="65">
        <f>36269.25/113</f>
        <v>320.96681415929203</v>
      </c>
      <c r="SM3" s="65">
        <f t="shared" ref="SM3:SM30" si="63">(RT3/$N$127)*12319.54</f>
        <v>0</v>
      </c>
      <c r="SN3" s="65">
        <v>862.79</v>
      </c>
      <c r="SO3" s="65">
        <v>20</v>
      </c>
      <c r="SP3" s="65">
        <f>56040/113</f>
        <v>495.92920353982299</v>
      </c>
      <c r="SQ3" s="65">
        <v>5</v>
      </c>
      <c r="SR3" s="65">
        <f>48423.75/113</f>
        <v>428.52876106194691</v>
      </c>
      <c r="SS3" s="489">
        <f>RS3*0.0135</f>
        <v>864.82039500000008</v>
      </c>
      <c r="ST3" s="65"/>
      <c r="SU3" s="64">
        <f t="shared" ref="SU3:SU16" si="64">SUM(SJ3:ST3)</f>
        <v>4396.2651737610622</v>
      </c>
      <c r="SV3" s="66">
        <f>67380.17/113</f>
        <v>596.28469026548669</v>
      </c>
      <c r="SW3" s="66"/>
      <c r="SX3" s="66">
        <f>(SU3+SV3+SW3)*20%</f>
        <v>998.50997280530976</v>
      </c>
      <c r="SY3" s="67">
        <f>SUM(SV3:SX3)</f>
        <v>1594.7946630707966</v>
      </c>
      <c r="SZ3" s="67">
        <f t="shared" ref="SZ3:SZ77" si="65">SU3+SY3</f>
        <v>5991.0598368318588</v>
      </c>
      <c r="TA3" s="68">
        <f t="shared" ref="TA3:TA77" si="66">SI3-SZ3</f>
        <v>-2930.0555428318585</v>
      </c>
      <c r="TB3" s="64">
        <f t="shared" ref="TB3:TB30" si="67">P3+BG3+CX3+EO3+GF3+HW3+JN3+LE3+MV3+OM3+QD3+RW3</f>
        <v>709673.26000000013</v>
      </c>
      <c r="TC3" s="211">
        <f t="shared" ref="TC3:TC30" si="68">AA3+BR3+DI3+EZ3+GQ3+IH3+JY3+LP3+NG3+OX3+QP3+SI3</f>
        <v>35398.174293999997</v>
      </c>
      <c r="TD3" s="67">
        <f t="shared" ref="TD3:TD30" si="69">AQ3+CH3+DY3+FP3+HG3+IX3+KO3+MF3+NW3+PN3+RG3+SZ3</f>
        <v>56935.104772122679</v>
      </c>
      <c r="TE3" s="68">
        <f>TC3-TD3</f>
        <v>-21536.930478122682</v>
      </c>
      <c r="TF3" s="264"/>
      <c r="TG3" s="265"/>
      <c r="TH3" s="265"/>
      <c r="TI3" s="490" t="s">
        <v>500</v>
      </c>
      <c r="TJ3" s="491"/>
      <c r="TK3" s="491"/>
      <c r="TL3" s="65">
        <v>6540.9088000000011</v>
      </c>
      <c r="TM3">
        <f t="shared" ref="TM3:TM66" si="70">TL3/100</f>
        <v>65.409088000000011</v>
      </c>
    </row>
    <row r="4" spans="1:533">
      <c r="A4" s="173" t="s">
        <v>122</v>
      </c>
      <c r="B4" s="175" t="s">
        <v>123</v>
      </c>
      <c r="C4" s="181" t="s">
        <v>275</v>
      </c>
      <c r="D4" s="273">
        <v>3229.35</v>
      </c>
      <c r="E4" s="273">
        <v>8223.67</v>
      </c>
      <c r="F4" s="273">
        <v>0</v>
      </c>
      <c r="G4" s="273">
        <v>0</v>
      </c>
      <c r="H4" s="273">
        <v>0</v>
      </c>
      <c r="I4" s="273">
        <v>0</v>
      </c>
      <c r="J4" s="273">
        <v>4074.01</v>
      </c>
      <c r="K4" s="273">
        <v>0</v>
      </c>
      <c r="L4" s="273">
        <v>0</v>
      </c>
      <c r="M4" s="273">
        <v>15527.03</v>
      </c>
      <c r="N4" s="178">
        <f>P4-M4</f>
        <v>0</v>
      </c>
      <c r="O4" s="274">
        <v>1105</v>
      </c>
      <c r="P4" s="64">
        <f t="shared" si="0"/>
        <v>15527.03</v>
      </c>
      <c r="Q4" s="205">
        <v>268.81</v>
      </c>
      <c r="R4" s="205">
        <v>380.73</v>
      </c>
      <c r="S4" s="267">
        <v>0</v>
      </c>
      <c r="T4" s="205">
        <v>0</v>
      </c>
      <c r="U4" s="205">
        <v>0</v>
      </c>
      <c r="V4" s="205">
        <v>0</v>
      </c>
      <c r="W4" s="205">
        <v>0</v>
      </c>
      <c r="X4" s="205">
        <v>282.93</v>
      </c>
      <c r="Y4" s="205">
        <v>0</v>
      </c>
      <c r="Z4" s="205">
        <v>0</v>
      </c>
      <c r="AA4" s="64">
        <f t="shared" ref="AA4:AA78" si="71">SUM(Q4:Z4)</f>
        <v>932.47</v>
      </c>
      <c r="AB4" s="65"/>
      <c r="AC4" s="65"/>
      <c r="AD4" s="65">
        <f t="shared" si="1"/>
        <v>182.4193704095868</v>
      </c>
      <c r="AE4" s="65">
        <f t="shared" si="2"/>
        <v>0</v>
      </c>
      <c r="AF4" s="65">
        <v>866.67</v>
      </c>
      <c r="AG4" s="65">
        <v>20</v>
      </c>
      <c r="AH4" s="65"/>
      <c r="AI4" s="65">
        <v>5</v>
      </c>
      <c r="AJ4" s="65"/>
      <c r="AK4" s="65"/>
      <c r="AL4" s="64">
        <f t="shared" si="3"/>
        <v>1074.0893704095868</v>
      </c>
      <c r="AM4" s="66">
        <f t="shared" ref="AM4:AM30" si="72">94157.5/113</f>
        <v>833.25221238938047</v>
      </c>
      <c r="AN4" s="66">
        <f t="shared" ref="AN4:AN30" si="73">0/113</f>
        <v>0</v>
      </c>
      <c r="AO4" s="66">
        <f t="shared" ref="AO4:AO70" si="74">(AM4+AN4)*B$1</f>
        <v>208.31305309734512</v>
      </c>
      <c r="AP4" s="67">
        <f t="shared" si="4"/>
        <v>1041.5652654867256</v>
      </c>
      <c r="AQ4" s="67">
        <f t="shared" si="5"/>
        <v>2115.6546358963124</v>
      </c>
      <c r="AR4" s="68">
        <f t="shared" si="6"/>
        <v>-1183.1846358963123</v>
      </c>
      <c r="AS4" s="267">
        <v>2520.29</v>
      </c>
      <c r="AT4" s="267">
        <v>7718.96</v>
      </c>
      <c r="AU4" s="267">
        <v>0</v>
      </c>
      <c r="AV4" s="267">
        <v>0</v>
      </c>
      <c r="AW4" s="267">
        <v>0</v>
      </c>
      <c r="AX4" s="267">
        <v>0</v>
      </c>
      <c r="AY4" s="267">
        <v>0</v>
      </c>
      <c r="AZ4" s="267">
        <v>3020.53</v>
      </c>
      <c r="BA4" s="267">
        <v>0</v>
      </c>
      <c r="BB4" s="267">
        <v>0</v>
      </c>
      <c r="BC4" s="267">
        <v>12135.04</v>
      </c>
      <c r="BD4" s="178"/>
      <c r="BE4" s="285">
        <v>912</v>
      </c>
      <c r="BF4" s="181" t="s">
        <v>275</v>
      </c>
      <c r="BG4" s="64">
        <f t="shared" ref="BG4:BG92" si="75">SUM(AS4:BB4)</f>
        <v>13259.78</v>
      </c>
      <c r="BH4" s="205">
        <v>300.12</v>
      </c>
      <c r="BI4" s="205">
        <v>357.36</v>
      </c>
      <c r="BJ4" s="267">
        <v>0</v>
      </c>
      <c r="BK4" s="205">
        <v>0</v>
      </c>
      <c r="BL4" s="205">
        <v>0</v>
      </c>
      <c r="BM4" s="205">
        <v>0</v>
      </c>
      <c r="BN4" s="205">
        <v>0</v>
      </c>
      <c r="BO4" s="205">
        <v>5.09</v>
      </c>
      <c r="BP4" s="205">
        <v>0</v>
      </c>
      <c r="BQ4" s="205">
        <v>0</v>
      </c>
      <c r="BR4" s="64">
        <f t="shared" ref="BR4:BR92" si="76">SUM(BH4:BQ4)</f>
        <v>662.57</v>
      </c>
      <c r="BS4" s="65"/>
      <c r="BT4" s="65"/>
      <c r="BU4" s="65">
        <f t="shared" si="7"/>
        <v>154.34615647571309</v>
      </c>
      <c r="BV4" s="65">
        <f t="shared" si="8"/>
        <v>0</v>
      </c>
      <c r="BW4" s="65">
        <v>866.67</v>
      </c>
      <c r="BX4" s="65">
        <v>20</v>
      </c>
      <c r="BY4" s="65"/>
      <c r="BZ4" s="65">
        <v>5</v>
      </c>
      <c r="CA4" s="65"/>
      <c r="CB4" s="65"/>
      <c r="CC4" s="64">
        <f t="shared" si="9"/>
        <v>1046.0161564757132</v>
      </c>
      <c r="CD4" s="66">
        <f t="shared" ref="CD4:CD30" si="77">98309.98/113</f>
        <v>869.99982300884949</v>
      </c>
      <c r="CE4" s="384">
        <f t="shared" ref="CE4:CE30" si="78">0/113</f>
        <v>0</v>
      </c>
      <c r="CF4" s="66">
        <f t="shared" ref="CF4:CF41" si="79">(CD4+CE4)*B$1</f>
        <v>217.49995575221237</v>
      </c>
      <c r="CG4" s="67">
        <f t="shared" si="10"/>
        <v>1087.4997787610619</v>
      </c>
      <c r="CH4" s="67">
        <f t="shared" si="11"/>
        <v>2133.515935236775</v>
      </c>
      <c r="CI4" s="68">
        <f t="shared" si="12"/>
        <v>-1470.9459352367749</v>
      </c>
      <c r="CJ4" s="267">
        <v>2399.5700000000002</v>
      </c>
      <c r="CK4" s="267">
        <v>10178.07</v>
      </c>
      <c r="CL4" s="267">
        <v>0.3</v>
      </c>
      <c r="CM4" s="267">
        <v>0</v>
      </c>
      <c r="CN4" s="267">
        <v>7.7</v>
      </c>
      <c r="CO4" s="267">
        <v>0</v>
      </c>
      <c r="CP4" s="267">
        <v>0</v>
      </c>
      <c r="CQ4" s="267">
        <v>3520.88</v>
      </c>
      <c r="CR4" s="267">
        <v>0</v>
      </c>
      <c r="CS4" s="267">
        <v>0</v>
      </c>
      <c r="CT4" s="267">
        <v>14767.94</v>
      </c>
      <c r="CU4" s="178"/>
      <c r="CV4" s="285">
        <v>1118</v>
      </c>
      <c r="CW4" s="181" t="s">
        <v>275</v>
      </c>
      <c r="CX4" s="214">
        <f t="shared" ref="CX4:CX38" si="80">SUM(CJ4:CS4)</f>
        <v>16106.52</v>
      </c>
      <c r="CY4" s="205">
        <v>199.74</v>
      </c>
      <c r="CZ4" s="205">
        <v>471.21</v>
      </c>
      <c r="DA4" s="205">
        <v>0.02</v>
      </c>
      <c r="DB4" s="205">
        <v>0</v>
      </c>
      <c r="DC4" s="205">
        <v>0.5</v>
      </c>
      <c r="DD4" s="205">
        <v>0</v>
      </c>
      <c r="DE4" s="205">
        <v>0</v>
      </c>
      <c r="DF4" s="205">
        <v>244.36</v>
      </c>
      <c r="DG4" s="205">
        <v>0</v>
      </c>
      <c r="DH4" s="205">
        <v>0</v>
      </c>
      <c r="DI4" s="214">
        <f t="shared" ref="DI4:DI38" si="81">SUM(CY4:DH4)</f>
        <v>915.83</v>
      </c>
      <c r="DJ4" s="65"/>
      <c r="DK4" s="65"/>
      <c r="DL4" s="65">
        <f t="shared" si="13"/>
        <v>195.04319528354259</v>
      </c>
      <c r="DM4" s="65">
        <f t="shared" si="14"/>
        <v>0</v>
      </c>
      <c r="DN4" s="65">
        <v>866.67</v>
      </c>
      <c r="DO4" s="65">
        <v>20</v>
      </c>
      <c r="DP4" s="65"/>
      <c r="DQ4" s="65">
        <v>5</v>
      </c>
      <c r="DR4" s="65"/>
      <c r="DS4" s="65"/>
      <c r="DT4" s="64">
        <f t="shared" si="15"/>
        <v>1086.7131952835425</v>
      </c>
      <c r="DU4" s="66">
        <f t="shared" ref="DU4:DU30" si="82">98416.78/113</f>
        <v>870.94495575221242</v>
      </c>
      <c r="DV4" s="66">
        <f t="shared" ref="DV4:DV30" si="83">55400/113</f>
        <v>490.26548672566372</v>
      </c>
      <c r="DW4" s="66">
        <f t="shared" ref="DW4:DW68" si="84">(DU4+DV4)*B$1</f>
        <v>340.30261061946902</v>
      </c>
      <c r="DX4" s="67">
        <f t="shared" si="16"/>
        <v>1701.5130530973452</v>
      </c>
      <c r="DY4" s="67">
        <f t="shared" si="17"/>
        <v>2788.2262483808877</v>
      </c>
      <c r="DZ4" s="68">
        <f t="shared" si="18"/>
        <v>-1872.3962483808878</v>
      </c>
      <c r="EA4" s="205">
        <v>3281.33</v>
      </c>
      <c r="EB4" s="205">
        <v>8523.7099999999991</v>
      </c>
      <c r="EC4" s="205">
        <v>0</v>
      </c>
      <c r="ED4" s="205">
        <v>0</v>
      </c>
      <c r="EE4" s="205">
        <v>0</v>
      </c>
      <c r="EF4" s="205">
        <v>0</v>
      </c>
      <c r="EG4" s="205">
        <v>0</v>
      </c>
      <c r="EH4" s="205">
        <v>3448.67</v>
      </c>
      <c r="EI4" s="205">
        <v>0</v>
      </c>
      <c r="EJ4" s="205">
        <v>0</v>
      </c>
      <c r="EK4" s="205">
        <v>14233.26</v>
      </c>
      <c r="EL4" s="206"/>
      <c r="EM4" s="206">
        <v>1015</v>
      </c>
      <c r="EN4" s="181" t="s">
        <v>275</v>
      </c>
      <c r="EO4" s="214">
        <f t="shared" ref="EO4:EO75" si="85">SUM(EA4:EJ4)</f>
        <v>15253.71</v>
      </c>
      <c r="EP4" s="214">
        <v>273.13</v>
      </c>
      <c r="EQ4" s="214">
        <v>394.62</v>
      </c>
      <c r="ER4" s="214">
        <v>0</v>
      </c>
      <c r="ES4" s="214">
        <v>0</v>
      </c>
      <c r="ET4" s="214">
        <v>0</v>
      </c>
      <c r="EU4" s="298">
        <v>0</v>
      </c>
      <c r="EV4" s="214">
        <v>0</v>
      </c>
      <c r="EW4" s="214">
        <v>0</v>
      </c>
      <c r="EX4" s="214">
        <v>0</v>
      </c>
      <c r="EY4" s="299">
        <v>0</v>
      </c>
      <c r="EZ4" s="214">
        <f t="shared" ref="EZ4:EZ75" si="86">SUM(EP4:EY4)</f>
        <v>667.75</v>
      </c>
      <c r="FA4" s="377"/>
      <c r="FB4" s="377"/>
      <c r="FC4" s="377">
        <f t="shared" si="19"/>
        <v>195.72776593992765</v>
      </c>
      <c r="FD4" s="386">
        <f t="shared" si="20"/>
        <v>0</v>
      </c>
      <c r="FE4" s="65">
        <v>866.67</v>
      </c>
      <c r="FF4" s="65">
        <v>20</v>
      </c>
      <c r="FG4" s="377"/>
      <c r="FH4" s="65">
        <v>5</v>
      </c>
      <c r="FI4" s="377"/>
      <c r="FJ4" s="386"/>
      <c r="FK4" s="214">
        <f t="shared" ref="FK4:FK75" si="87">SUM(FA4:FJ4)</f>
        <v>1087.3977659399277</v>
      </c>
      <c r="FL4" s="377">
        <f t="shared" ref="FL4:FL33" si="88">114511.81/116</f>
        <v>987.17077586206892</v>
      </c>
      <c r="FM4" s="377">
        <f t="shared" ref="FM4:FM33" si="89">48000/116</f>
        <v>413.79310344827587</v>
      </c>
      <c r="FN4" s="377">
        <f t="shared" ref="FN4:FN68" si="90">(FL4+FM4)*B$1</f>
        <v>350.24096982758618</v>
      </c>
      <c r="FO4" s="214">
        <f t="shared" ref="FO4:FO75" si="91">SUM(FL4:FN4)</f>
        <v>1751.204849137931</v>
      </c>
      <c r="FP4" s="214">
        <f t="shared" ref="FP4:FP75" si="92">FK4+FO4</f>
        <v>2838.6026150778589</v>
      </c>
      <c r="FQ4" s="205">
        <f t="shared" ref="FQ4:FQ70" si="93">EZ4-FP4</f>
        <v>-2170.8526150778589</v>
      </c>
      <c r="FR4" s="205">
        <v>2663.57</v>
      </c>
      <c r="FS4" s="205">
        <v>9020.8700000000008</v>
      </c>
      <c r="FT4" s="205">
        <v>0</v>
      </c>
      <c r="FU4" s="205">
        <v>0</v>
      </c>
      <c r="FV4" s="205">
        <v>0</v>
      </c>
      <c r="FW4" s="205">
        <v>0</v>
      </c>
      <c r="FX4" s="205">
        <v>0</v>
      </c>
      <c r="FY4" s="205">
        <v>3732.19</v>
      </c>
      <c r="FZ4" s="205">
        <v>0</v>
      </c>
      <c r="GA4" s="205">
        <v>0</v>
      </c>
      <c r="GB4" s="205">
        <v>14481.94</v>
      </c>
      <c r="GC4" s="205">
        <v>0</v>
      </c>
      <c r="GD4" s="303">
        <v>1027</v>
      </c>
      <c r="GE4" s="181" t="s">
        <v>275</v>
      </c>
      <c r="GF4" s="214">
        <f t="shared" ref="GF4:GP70" si="94">SUM(FR4:GA4)</f>
        <v>15416.630000000001</v>
      </c>
      <c r="GG4" s="205">
        <v>221.72</v>
      </c>
      <c r="GH4" s="335">
        <v>417.63</v>
      </c>
      <c r="GI4" s="205">
        <v>0</v>
      </c>
      <c r="GJ4" s="205">
        <v>0</v>
      </c>
      <c r="GK4" s="205">
        <v>0</v>
      </c>
      <c r="GL4" s="205">
        <v>0</v>
      </c>
      <c r="GM4" s="205">
        <v>0</v>
      </c>
      <c r="GN4" s="205">
        <v>259.04000000000002</v>
      </c>
      <c r="GO4" s="205">
        <v>0</v>
      </c>
      <c r="GP4" s="205">
        <v>0</v>
      </c>
      <c r="GQ4" s="211">
        <f t="shared" ref="GQ4:GQ78" si="95">SUM(GG4:GP4)</f>
        <v>898.3900000000001</v>
      </c>
      <c r="GR4" s="306"/>
      <c r="GS4" s="306"/>
      <c r="GT4" s="65">
        <f t="shared" si="21"/>
        <v>206.09031850575556</v>
      </c>
      <c r="GU4" s="65">
        <f t="shared" si="22"/>
        <v>0</v>
      </c>
      <c r="GV4" s="65">
        <f t="shared" ref="GV4:GV34" si="96">52000/60</f>
        <v>866.66666666666663</v>
      </c>
      <c r="GW4" s="65">
        <v>20</v>
      </c>
      <c r="GX4" s="65">
        <v>0</v>
      </c>
      <c r="GY4" s="65">
        <v>5</v>
      </c>
      <c r="GZ4" s="65"/>
      <c r="HA4" s="65"/>
      <c r="HB4" s="64">
        <f t="shared" si="23"/>
        <v>1097.7569851724222</v>
      </c>
      <c r="HC4" s="66">
        <f>HC$3</f>
        <v>822.37076923076927</v>
      </c>
      <c r="HD4" s="66">
        <f t="shared" ref="HD4:HD68" si="97">0/117</f>
        <v>0</v>
      </c>
      <c r="HE4" s="66">
        <f t="shared" ref="HE4:HE68" si="98">(HC4+HD4)*B$1</f>
        <v>205.59269230769232</v>
      </c>
      <c r="HF4" s="67">
        <f t="shared" si="24"/>
        <v>1027.9634615384616</v>
      </c>
      <c r="HG4" s="67">
        <f t="shared" si="25"/>
        <v>2125.7204467108841</v>
      </c>
      <c r="HH4" s="68">
        <f t="shared" si="26"/>
        <v>-1227.330446710884</v>
      </c>
      <c r="HI4" s="335">
        <v>3445.61</v>
      </c>
      <c r="HJ4" s="335">
        <v>8545.52</v>
      </c>
      <c r="HK4" s="335">
        <v>0</v>
      </c>
      <c r="HL4" s="335">
        <v>0</v>
      </c>
      <c r="HM4" s="335">
        <v>0</v>
      </c>
      <c r="HN4" s="335">
        <v>0</v>
      </c>
      <c r="HO4" s="335">
        <v>0</v>
      </c>
      <c r="HP4" s="335">
        <v>3623.02</v>
      </c>
      <c r="HQ4" s="335">
        <v>0</v>
      </c>
      <c r="HR4" s="335">
        <v>0</v>
      </c>
      <c r="HS4" s="335">
        <v>14713.23</v>
      </c>
      <c r="HT4" s="205">
        <v>0</v>
      </c>
      <c r="HU4" s="371">
        <v>996</v>
      </c>
      <c r="HV4" s="181" t="s">
        <v>275</v>
      </c>
      <c r="HW4" s="64">
        <f t="shared" ref="HW4:HW38" si="99">SUM(HI4:HR4)</f>
        <v>15614.150000000001</v>
      </c>
      <c r="HX4" s="205">
        <v>286.81</v>
      </c>
      <c r="HY4" s="335">
        <v>395.63</v>
      </c>
      <c r="HZ4" s="205">
        <v>0</v>
      </c>
      <c r="IA4" s="205">
        <v>0</v>
      </c>
      <c r="IB4" s="205">
        <v>0</v>
      </c>
      <c r="IC4" s="205">
        <v>0</v>
      </c>
      <c r="ID4" s="205">
        <v>0</v>
      </c>
      <c r="IE4" s="205">
        <v>251.61</v>
      </c>
      <c r="IF4" s="205">
        <v>0</v>
      </c>
      <c r="IG4" s="205">
        <v>0</v>
      </c>
      <c r="IH4" s="214">
        <f t="shared" ref="IH4:IH37" si="100">SUM(HX4:IG4)</f>
        <v>934.05000000000007</v>
      </c>
      <c r="II4" s="319"/>
      <c r="IJ4" s="319"/>
      <c r="IK4" s="65">
        <f t="shared" si="27"/>
        <v>224.53449336286602</v>
      </c>
      <c r="IL4" s="65">
        <f t="shared" si="28"/>
        <v>0</v>
      </c>
      <c r="IM4" s="65">
        <f t="shared" ref="IM4:IM34" si="101">52000/60</f>
        <v>866.66666666666663</v>
      </c>
      <c r="IN4" s="65">
        <v>20</v>
      </c>
      <c r="IO4" s="65"/>
      <c r="IP4" s="65">
        <v>5</v>
      </c>
      <c r="IQ4" s="65"/>
      <c r="IR4" s="65"/>
      <c r="IS4" s="64">
        <f t="shared" si="29"/>
        <v>1116.2011600295327</v>
      </c>
      <c r="IT4" s="66">
        <f t="shared" ref="IT4:IT37" si="102">103529.15/119</f>
        <v>869.99285714285713</v>
      </c>
      <c r="IU4" s="66">
        <f t="shared" ref="IU4:IU68" si="103">48000/119</f>
        <v>403.36134453781511</v>
      </c>
      <c r="IV4" s="66">
        <f t="shared" ref="IV4:IV68" si="104">(IT4+IU4)*B$1</f>
        <v>318.33855042016808</v>
      </c>
      <c r="IW4" s="67">
        <f t="shared" si="30"/>
        <v>1591.6927521008404</v>
      </c>
      <c r="IX4" s="67">
        <f t="shared" si="31"/>
        <v>2707.8939121303729</v>
      </c>
      <c r="IY4" s="68">
        <f t="shared" si="32"/>
        <v>-1773.8439121303727</v>
      </c>
      <c r="IZ4" s="335">
        <v>3083.83</v>
      </c>
      <c r="JA4" s="335">
        <v>5596.6</v>
      </c>
      <c r="JB4" s="335">
        <v>0</v>
      </c>
      <c r="JC4" s="335">
        <v>0</v>
      </c>
      <c r="JD4" s="335">
        <v>0</v>
      </c>
      <c r="JE4" s="335">
        <v>0</v>
      </c>
      <c r="JF4" s="335">
        <v>0</v>
      </c>
      <c r="JG4" s="335">
        <v>2239.61</v>
      </c>
      <c r="JH4" s="335">
        <v>0</v>
      </c>
      <c r="JI4" s="335">
        <v>0</v>
      </c>
      <c r="JJ4" s="335">
        <v>10081.780000000001</v>
      </c>
      <c r="JK4" s="205">
        <v>0</v>
      </c>
      <c r="JL4" s="371">
        <v>666</v>
      </c>
      <c r="JM4" s="181" t="s">
        <v>275</v>
      </c>
      <c r="JN4" s="64">
        <f t="shared" ref="JN4:JN38" si="105">SUM(IZ4:JI4)</f>
        <v>10920.04</v>
      </c>
      <c r="JO4" s="335">
        <v>256.7</v>
      </c>
      <c r="JP4" s="335">
        <v>259.10000000000002</v>
      </c>
      <c r="JQ4" s="335">
        <v>0</v>
      </c>
      <c r="JR4" s="335">
        <v>0</v>
      </c>
      <c r="JS4" s="335">
        <v>0</v>
      </c>
      <c r="JT4" s="335">
        <v>0</v>
      </c>
      <c r="JU4" s="335">
        <v>0</v>
      </c>
      <c r="JV4" s="335">
        <v>155.53</v>
      </c>
      <c r="JW4" s="335">
        <v>0</v>
      </c>
      <c r="JX4" s="335">
        <v>0</v>
      </c>
      <c r="JY4" s="211">
        <f t="shared" ref="JY4:JY37" si="106">SUM(JO4:JX4)</f>
        <v>671.32999999999993</v>
      </c>
      <c r="JZ4" s="319"/>
      <c r="KA4" s="319"/>
      <c r="KB4" s="65">
        <f t="shared" si="33"/>
        <v>214.70399081667787</v>
      </c>
      <c r="KC4" s="65">
        <f t="shared" si="34"/>
        <v>0</v>
      </c>
      <c r="KD4" s="65">
        <f t="shared" ref="KD4:KD37" si="107">52000/60</f>
        <v>866.66666666666663</v>
      </c>
      <c r="KE4" s="65">
        <v>20</v>
      </c>
      <c r="KF4" s="65"/>
      <c r="KG4" s="65">
        <v>5</v>
      </c>
      <c r="KH4" s="65"/>
      <c r="KI4" s="65">
        <f t="shared" ref="KI4:KI68" si="108">52771/123</f>
        <v>429.03252032520328</v>
      </c>
      <c r="KJ4" s="64">
        <f t="shared" si="35"/>
        <v>1535.4031778085478</v>
      </c>
      <c r="KK4" s="66">
        <f>KK$3</f>
        <v>854.59100840336134</v>
      </c>
      <c r="KL4" s="66">
        <f t="shared" ref="KL4:KL68" si="109">0/119</f>
        <v>0</v>
      </c>
      <c r="KM4" s="66">
        <f t="shared" ref="KM4:KM68" si="110">(KK4+KL4)*B$1</f>
        <v>213.64775210084034</v>
      </c>
      <c r="KN4" s="67">
        <f t="shared" si="36"/>
        <v>1068.2387605042018</v>
      </c>
      <c r="KO4" s="67">
        <f t="shared" si="37"/>
        <v>2603.6419383127495</v>
      </c>
      <c r="KP4" s="68">
        <f t="shared" si="38"/>
        <v>-1932.3119383127496</v>
      </c>
      <c r="KQ4" s="335">
        <v>3396.59</v>
      </c>
      <c r="KR4" s="335">
        <v>9611.65</v>
      </c>
      <c r="KS4" s="335">
        <v>0</v>
      </c>
      <c r="KT4" s="335">
        <v>0</v>
      </c>
      <c r="KU4" s="335">
        <v>0</v>
      </c>
      <c r="KV4" s="335">
        <v>0</v>
      </c>
      <c r="KW4" s="335">
        <v>0</v>
      </c>
      <c r="KX4" s="335">
        <v>3724.17</v>
      </c>
      <c r="KY4" s="335">
        <v>0</v>
      </c>
      <c r="KZ4" s="335">
        <v>0</v>
      </c>
      <c r="LA4" s="335">
        <v>15209.44</v>
      </c>
      <c r="LB4" s="205">
        <v>0</v>
      </c>
      <c r="LC4" s="371">
        <v>963</v>
      </c>
      <c r="LD4" s="181" t="s">
        <v>275</v>
      </c>
      <c r="LE4" s="64">
        <f t="shared" ref="LE4:LE30" si="111">SUM(KQ4:KZ4)</f>
        <v>16732.41</v>
      </c>
      <c r="LF4" s="205">
        <v>282.73</v>
      </c>
      <c r="LG4" s="335">
        <v>444.98</v>
      </c>
      <c r="LH4" s="205">
        <v>0</v>
      </c>
      <c r="LI4" s="205">
        <v>0</v>
      </c>
      <c r="LJ4" s="205">
        <v>0</v>
      </c>
      <c r="LK4" s="205">
        <v>0</v>
      </c>
      <c r="LL4" s="205">
        <v>0</v>
      </c>
      <c r="LM4" s="205">
        <v>258.48</v>
      </c>
      <c r="LN4" s="205">
        <v>0</v>
      </c>
      <c r="LO4" s="205">
        <v>0</v>
      </c>
      <c r="LP4" s="211">
        <f t="shared" ref="LP4:LP78" si="112">SUM(LF4:LO4)</f>
        <v>986.19</v>
      </c>
      <c r="LQ4" s="65"/>
      <c r="LR4" s="65"/>
      <c r="LS4" s="65">
        <f t="shared" si="39"/>
        <v>226.09014816390072</v>
      </c>
      <c r="LT4" s="65">
        <f t="shared" si="40"/>
        <v>0</v>
      </c>
      <c r="LU4" s="65">
        <f t="shared" ref="LU4:LU37" si="113">52000/60</f>
        <v>866.66666666666663</v>
      </c>
      <c r="LV4" s="65">
        <v>20</v>
      </c>
      <c r="LW4" s="65"/>
      <c r="LX4" s="65">
        <v>5</v>
      </c>
      <c r="LY4" s="65"/>
      <c r="LZ4" s="65"/>
      <c r="MA4" s="64">
        <f t="shared" si="41"/>
        <v>1117.7568148305672</v>
      </c>
      <c r="MB4" s="66">
        <f>MB$3</f>
        <v>828.45739495798318</v>
      </c>
      <c r="MC4" s="66">
        <f t="shared" ref="MC4:MC68" si="114">0/119</f>
        <v>0</v>
      </c>
      <c r="MD4" s="66">
        <f t="shared" ref="MD4:MD68" si="115">(MB4+MC4)*B$1</f>
        <v>207.1143487394958</v>
      </c>
      <c r="ME4" s="67">
        <f t="shared" si="42"/>
        <v>1035.571743697479</v>
      </c>
      <c r="MF4" s="67">
        <f t="shared" si="43"/>
        <v>2153.3285585280464</v>
      </c>
      <c r="MG4" s="68">
        <f t="shared" si="44"/>
        <v>-1167.1385585280464</v>
      </c>
      <c r="MH4" s="335">
        <v>2866.36</v>
      </c>
      <c r="MI4" s="335">
        <v>8478.66</v>
      </c>
      <c r="MJ4" s="335">
        <v>46.59</v>
      </c>
      <c r="MK4" s="335">
        <v>0</v>
      </c>
      <c r="ML4" s="335">
        <v>0</v>
      </c>
      <c r="MM4" s="335">
        <v>0</v>
      </c>
      <c r="MN4" s="335">
        <v>0</v>
      </c>
      <c r="MO4" s="335">
        <v>3481.65</v>
      </c>
      <c r="MP4" s="335">
        <v>0</v>
      </c>
      <c r="MQ4" s="335">
        <v>0</v>
      </c>
      <c r="MR4" s="335">
        <v>13884.36</v>
      </c>
      <c r="MS4" s="205">
        <v>0</v>
      </c>
      <c r="MT4" s="371">
        <v>927</v>
      </c>
      <c r="MU4" s="181" t="s">
        <v>275</v>
      </c>
      <c r="MV4" s="64">
        <f t="shared" ref="MV4:MV38" si="116">SUM(MH4:MQ4)</f>
        <v>14873.26</v>
      </c>
      <c r="MW4" s="335">
        <v>238.6</v>
      </c>
      <c r="MX4" s="335">
        <v>392.53</v>
      </c>
      <c r="MY4" s="335">
        <v>2.98</v>
      </c>
      <c r="MZ4" s="335">
        <v>0</v>
      </c>
      <c r="NA4" s="335">
        <v>0</v>
      </c>
      <c r="NB4" s="335">
        <v>0</v>
      </c>
      <c r="NC4" s="335">
        <v>0</v>
      </c>
      <c r="ND4" s="335">
        <v>241.57</v>
      </c>
      <c r="NE4" s="335">
        <v>0</v>
      </c>
      <c r="NF4" s="335">
        <v>0</v>
      </c>
      <c r="NG4" s="211">
        <f t="shared" ref="NG4:NG70" si="117">SUM(MW4:NF4)</f>
        <v>875.68000000000006</v>
      </c>
      <c r="NH4" s="306"/>
      <c r="NI4" s="306"/>
      <c r="NJ4" s="65">
        <f t="shared" si="45"/>
        <v>262.36721280229733</v>
      </c>
      <c r="NK4" s="65">
        <f t="shared" si="46"/>
        <v>0</v>
      </c>
      <c r="NL4" s="65">
        <f t="shared" ref="NL4:NL38" si="118">52000/60</f>
        <v>866.66666666666663</v>
      </c>
      <c r="NM4" s="65">
        <v>20</v>
      </c>
      <c r="NN4" s="65">
        <f t="shared" ref="NN4:NN38" si="119">56040/120</f>
        <v>467</v>
      </c>
      <c r="NO4" s="65">
        <v>5</v>
      </c>
      <c r="NP4" s="65"/>
      <c r="NQ4" s="65"/>
      <c r="NR4" s="64">
        <f t="shared" si="47"/>
        <v>1621.033879468964</v>
      </c>
      <c r="NS4" s="66">
        <f t="shared" ref="NS4:NS38" si="120">100248.34/120</f>
        <v>835.40283333333332</v>
      </c>
      <c r="NT4" s="66">
        <f t="shared" ref="NT4:NT38" si="121">48000/120</f>
        <v>400</v>
      </c>
      <c r="NU4" s="66">
        <f t="shared" ref="NU4:NU68" si="122">(NS4+NT4)*B$1</f>
        <v>308.85070833333333</v>
      </c>
      <c r="NV4" s="67">
        <f t="shared" si="48"/>
        <v>1544.2535416666667</v>
      </c>
      <c r="NW4" s="67">
        <f t="shared" si="49"/>
        <v>3165.2874211356307</v>
      </c>
      <c r="NX4" s="68">
        <f t="shared" si="50"/>
        <v>-2289.6074211356308</v>
      </c>
      <c r="NY4" s="400">
        <v>2112.6999999999998</v>
      </c>
      <c r="NZ4" s="400">
        <v>6132.52</v>
      </c>
      <c r="OA4" s="400">
        <v>0</v>
      </c>
      <c r="OB4" s="400">
        <v>0</v>
      </c>
      <c r="OC4" s="400">
        <v>0</v>
      </c>
      <c r="OD4" s="400">
        <v>0</v>
      </c>
      <c r="OE4" s="400">
        <v>0</v>
      </c>
      <c r="OF4" s="400">
        <v>3264.24</v>
      </c>
      <c r="OG4" s="400">
        <v>0</v>
      </c>
      <c r="OH4" s="400">
        <v>0</v>
      </c>
      <c r="OI4" s="400">
        <v>11011.03</v>
      </c>
      <c r="OJ4" s="178">
        <v>0</v>
      </c>
      <c r="OK4" s="401">
        <v>766</v>
      </c>
      <c r="OL4" s="181" t="s">
        <v>275</v>
      </c>
      <c r="OM4" s="64">
        <f t="shared" ref="OM4:OM68" si="123">SUM(NY4:OH4)</f>
        <v>11509.460000000001</v>
      </c>
      <c r="ON4" s="205">
        <v>175.86</v>
      </c>
      <c r="OO4" s="205">
        <v>283.91000000000003</v>
      </c>
      <c r="OP4" s="205">
        <v>0</v>
      </c>
      <c r="OQ4" s="205">
        <v>0</v>
      </c>
      <c r="OR4" s="205">
        <v>0</v>
      </c>
      <c r="OS4" s="205">
        <v>0</v>
      </c>
      <c r="OT4" s="205">
        <v>0</v>
      </c>
      <c r="OU4" s="205">
        <v>226.69</v>
      </c>
      <c r="OV4" s="205">
        <v>0</v>
      </c>
      <c r="OW4" s="205">
        <v>0</v>
      </c>
      <c r="OX4" s="403">
        <f t="shared" ref="OX4:OX68" si="124">SUM(ON4:OW4)</f>
        <v>686.46</v>
      </c>
      <c r="OY4" s="203"/>
      <c r="OZ4" s="203"/>
      <c r="PA4" s="65">
        <f t="shared" si="51"/>
        <v>176.51970339473507</v>
      </c>
      <c r="PB4" s="65">
        <f t="shared" si="52"/>
        <v>0</v>
      </c>
      <c r="PC4" s="65">
        <f t="shared" ref="PC4:PC15" si="125">52000/60</f>
        <v>866.66666666666663</v>
      </c>
      <c r="PD4" s="65">
        <v>20</v>
      </c>
      <c r="PE4" s="65"/>
      <c r="PF4" s="65">
        <v>5</v>
      </c>
      <c r="PG4" s="65"/>
      <c r="PH4" s="65"/>
      <c r="PI4" s="64">
        <f t="shared" si="53"/>
        <v>1068.1863700614017</v>
      </c>
      <c r="PJ4" s="66">
        <f t="shared" ref="PJ4:PJ68" si="126">112389.52/120</f>
        <v>936.57933333333335</v>
      </c>
      <c r="PK4" s="66">
        <v>0</v>
      </c>
      <c r="PL4" s="66">
        <f t="shared" ref="PL4:PL68" si="127">(PJ4+PK4)*B$1</f>
        <v>234.14483333333334</v>
      </c>
      <c r="PM4" s="67">
        <f t="shared" si="54"/>
        <v>1170.7241666666666</v>
      </c>
      <c r="PN4" s="67">
        <f t="shared" si="55"/>
        <v>2238.9105367280681</v>
      </c>
      <c r="PO4" s="68">
        <f t="shared" si="56"/>
        <v>-1552.4505367280681</v>
      </c>
      <c r="PP4" s="400">
        <v>1632.27</v>
      </c>
      <c r="PQ4" s="400">
        <v>5862.42</v>
      </c>
      <c r="PR4" s="400">
        <v>0</v>
      </c>
      <c r="PS4" s="400">
        <v>0</v>
      </c>
      <c r="PT4" s="400">
        <v>0</v>
      </c>
      <c r="PU4" s="400">
        <v>0</v>
      </c>
      <c r="PV4" s="400">
        <v>0</v>
      </c>
      <c r="PW4" s="400">
        <v>2707.98</v>
      </c>
      <c r="PX4" s="400">
        <v>0</v>
      </c>
      <c r="PY4" s="464">
        <v>0</v>
      </c>
      <c r="PZ4" s="466">
        <v>10202.67</v>
      </c>
      <c r="QA4" s="178">
        <f t="shared" ref="QA4:QA8" si="128">QD4-PZ4</f>
        <v>0</v>
      </c>
      <c r="QB4" s="401">
        <v>703</v>
      </c>
      <c r="QC4" s="181" t="s">
        <v>275</v>
      </c>
      <c r="QD4" s="64">
        <f t="shared" ref="QD4:QD39" si="129">SUM(PP4:PY4)</f>
        <v>10202.67</v>
      </c>
      <c r="QE4" s="400">
        <v>135.86000000000001</v>
      </c>
      <c r="QF4" s="400">
        <v>271.41000000000003</v>
      </c>
      <c r="QG4" s="400">
        <v>0</v>
      </c>
      <c r="QH4" s="400">
        <v>0</v>
      </c>
      <c r="QI4" s="400">
        <v>0</v>
      </c>
      <c r="QJ4" s="400">
        <v>0</v>
      </c>
      <c r="QK4" s="400">
        <v>0</v>
      </c>
      <c r="QL4" s="400">
        <v>188.05</v>
      </c>
      <c r="QM4" s="400">
        <v>0</v>
      </c>
      <c r="QN4" s="400">
        <v>0</v>
      </c>
      <c r="QO4" s="486">
        <v>41.702891999999999</v>
      </c>
      <c r="QP4" s="211">
        <f t="shared" ref="QP4:QP30" si="130">SUM(QE4:QO4)</f>
        <v>637.02289200000007</v>
      </c>
      <c r="QQ4" s="437"/>
      <c r="QR4" s="452"/>
      <c r="QS4" s="65">
        <f>QS$3</f>
        <v>128.86743362831859</v>
      </c>
      <c r="QT4" s="65">
        <f t="shared" si="57"/>
        <v>0</v>
      </c>
      <c r="QU4" s="65">
        <v>862.79</v>
      </c>
      <c r="QV4" s="65">
        <v>20</v>
      </c>
      <c r="QW4" s="65">
        <f t="shared" ref="QW4:QW78" si="131">2074.8/110</f>
        <v>18.861818181818183</v>
      </c>
      <c r="QX4" s="65">
        <v>5</v>
      </c>
      <c r="QY4" s="65">
        <f t="shared" si="58"/>
        <v>183.06451612903226</v>
      </c>
      <c r="QZ4" s="489">
        <f t="shared" ref="QZ4:QZ67" si="132">PZ4*0.0135</f>
        <v>137.73604499999999</v>
      </c>
      <c r="RA4" s="65"/>
      <c r="RB4" s="64">
        <f>SUM(QQ4:RA4)</f>
        <v>1356.319812939169</v>
      </c>
      <c r="RC4" s="66">
        <f t="shared" ref="RC4:RC67" si="133">98335.34/113</f>
        <v>870.22424778761058</v>
      </c>
      <c r="RD4" s="66"/>
      <c r="RE4" s="66">
        <f t="shared" ref="RE4:RE78" si="134">(RB4+RC4+RD4)*20%</f>
        <v>445.30881214535594</v>
      </c>
      <c r="RF4" s="67">
        <f t="shared" si="60"/>
        <v>1315.5330599329666</v>
      </c>
      <c r="RG4" s="67">
        <f t="shared" si="61"/>
        <v>2671.8528728721358</v>
      </c>
      <c r="RH4" s="68">
        <f t="shared" si="62"/>
        <v>-2034.8299808721358</v>
      </c>
      <c r="RI4" s="205">
        <v>2963.4</v>
      </c>
      <c r="RJ4" s="205">
        <v>6872.55</v>
      </c>
      <c r="RK4" s="205">
        <v>7.9</v>
      </c>
      <c r="RL4" s="205">
        <v>0</v>
      </c>
      <c r="RM4" s="205">
        <v>0</v>
      </c>
      <c r="RN4" s="205">
        <v>0</v>
      </c>
      <c r="RO4" s="205">
        <v>0</v>
      </c>
      <c r="RP4" s="205">
        <v>3378.09</v>
      </c>
      <c r="RQ4" s="205">
        <v>0</v>
      </c>
      <c r="RR4" s="373">
        <v>0</v>
      </c>
      <c r="RS4" s="265">
        <v>13221.939999999999</v>
      </c>
      <c r="RT4" s="178">
        <f t="shared" ref="RT4:RT8" si="135">RW4-RS4</f>
        <v>0</v>
      </c>
      <c r="RU4" s="206">
        <v>822</v>
      </c>
      <c r="RV4" s="181" t="s">
        <v>275</v>
      </c>
      <c r="RW4" s="64">
        <f t="shared" ref="RW4:RW16" si="136">SUM(RI4:RR4)</f>
        <v>13221.94</v>
      </c>
      <c r="RX4" s="205">
        <v>246.67</v>
      </c>
      <c r="RY4" s="205">
        <v>318.17</v>
      </c>
      <c r="RZ4" s="205">
        <v>0.5</v>
      </c>
      <c r="SA4" s="205">
        <v>0</v>
      </c>
      <c r="SB4" s="205">
        <v>0</v>
      </c>
      <c r="SC4" s="205">
        <v>0</v>
      </c>
      <c r="SD4" s="205">
        <v>0</v>
      </c>
      <c r="SE4" s="205">
        <v>234.59</v>
      </c>
      <c r="SF4" s="205">
        <v>0</v>
      </c>
      <c r="SG4" s="205">
        <v>0</v>
      </c>
      <c r="SH4" s="65">
        <v>65.409088000000011</v>
      </c>
      <c r="SI4" s="211">
        <f t="shared" ref="SI4:SI30" si="137">SUM(RX4:SH4)</f>
        <v>865.33908800000006</v>
      </c>
      <c r="SJ4" s="234"/>
      <c r="SK4" s="477"/>
      <c r="SL4" s="65">
        <f>SL$3</f>
        <v>320.96681415929203</v>
      </c>
      <c r="SM4" s="65">
        <f t="shared" si="63"/>
        <v>0</v>
      </c>
      <c r="SN4" s="65">
        <v>862.79</v>
      </c>
      <c r="SO4" s="65">
        <v>20</v>
      </c>
      <c r="SP4" s="65">
        <f t="shared" ref="SP4:SP78" si="138">56040/113</f>
        <v>495.92920353982299</v>
      </c>
      <c r="SQ4" s="65">
        <v>5</v>
      </c>
      <c r="SR4" s="65">
        <f>SR$3</f>
        <v>428.52876106194691</v>
      </c>
      <c r="SS4" s="489">
        <f t="shared" ref="SS4:SS67" si="139">RS4*0.0135</f>
        <v>178.49618999999998</v>
      </c>
      <c r="ST4" s="65"/>
      <c r="SU4" s="64">
        <f t="shared" si="64"/>
        <v>2311.7109687610618</v>
      </c>
      <c r="SV4" s="66">
        <f>SV$3</f>
        <v>596.28469026548669</v>
      </c>
      <c r="SW4" s="66"/>
      <c r="SX4" s="66">
        <f t="shared" ref="SX4:SX78" si="140">(SU4+SV4+SW4)*20%</f>
        <v>581.59913180530964</v>
      </c>
      <c r="SY4" s="67">
        <f t="shared" ref="SY3:SY16" si="141">SUM(SV4:SX4)</f>
        <v>1177.8838220707962</v>
      </c>
      <c r="SZ4" s="67">
        <f t="shared" si="65"/>
        <v>3489.5947908318581</v>
      </c>
      <c r="TA4" s="68">
        <f t="shared" si="66"/>
        <v>-2624.2557028318579</v>
      </c>
      <c r="TB4" s="64">
        <f t="shared" si="67"/>
        <v>168637.60000000003</v>
      </c>
      <c r="TC4" s="211">
        <f t="shared" si="68"/>
        <v>9733.0819800000027</v>
      </c>
      <c r="TD4" s="67">
        <f t="shared" si="69"/>
        <v>31032.229911841583</v>
      </c>
      <c r="TE4" s="68">
        <f t="shared" ref="TE4:TE78" si="142">TC4-TD4</f>
        <v>-21299.14793184158</v>
      </c>
      <c r="TF4" s="264"/>
      <c r="TG4" s="265"/>
      <c r="TH4" s="265"/>
      <c r="TI4" s="491"/>
      <c r="TJ4" s="491"/>
      <c r="TK4" s="491"/>
      <c r="TL4" s="65">
        <v>62212.443299999999</v>
      </c>
      <c r="TM4">
        <f t="shared" si="70"/>
        <v>622.12443299999995</v>
      </c>
    </row>
    <row r="5" spans="1:533">
      <c r="A5" s="173" t="s">
        <v>124</v>
      </c>
      <c r="B5" s="175" t="s">
        <v>125</v>
      </c>
      <c r="C5" s="181" t="s">
        <v>275</v>
      </c>
      <c r="D5" s="273">
        <v>5283.15</v>
      </c>
      <c r="E5" s="273">
        <v>4065.49</v>
      </c>
      <c r="F5" s="273">
        <v>0</v>
      </c>
      <c r="G5" s="273">
        <v>0</v>
      </c>
      <c r="H5" s="273">
        <v>0</v>
      </c>
      <c r="I5" s="273">
        <v>0</v>
      </c>
      <c r="J5" s="273">
        <v>11680.85</v>
      </c>
      <c r="K5" s="273">
        <v>0</v>
      </c>
      <c r="L5" s="273">
        <v>0</v>
      </c>
      <c r="M5" s="273">
        <v>21029.489999999998</v>
      </c>
      <c r="N5" s="178">
        <f>P5-M5</f>
        <v>0</v>
      </c>
      <c r="O5" s="274">
        <v>1319</v>
      </c>
      <c r="P5" s="64">
        <f t="shared" si="0"/>
        <v>21029.489999999998</v>
      </c>
      <c r="Q5" s="205">
        <v>439.79</v>
      </c>
      <c r="R5" s="205">
        <v>188.22</v>
      </c>
      <c r="S5" s="267">
        <v>0</v>
      </c>
      <c r="T5" s="205">
        <v>0</v>
      </c>
      <c r="U5" s="205">
        <v>0</v>
      </c>
      <c r="V5" s="205">
        <v>0</v>
      </c>
      <c r="W5" s="205">
        <v>0</v>
      </c>
      <c r="X5" s="205">
        <v>500</v>
      </c>
      <c r="Y5" s="205">
        <v>0</v>
      </c>
      <c r="Z5" s="205">
        <v>0</v>
      </c>
      <c r="AA5" s="64">
        <f t="shared" si="71"/>
        <v>1128.01</v>
      </c>
      <c r="AB5" s="65"/>
      <c r="AC5" s="65"/>
      <c r="AD5" s="65">
        <f t="shared" si="1"/>
        <v>247.06504243468976</v>
      </c>
      <c r="AE5" s="65">
        <f t="shared" si="2"/>
        <v>0</v>
      </c>
      <c r="AF5" s="65">
        <v>866.67</v>
      </c>
      <c r="AG5" s="65">
        <v>20</v>
      </c>
      <c r="AH5" s="65"/>
      <c r="AI5" s="65">
        <v>5</v>
      </c>
      <c r="AJ5" s="65"/>
      <c r="AK5" s="65"/>
      <c r="AL5" s="64">
        <f t="shared" si="3"/>
        <v>1138.7350424346896</v>
      </c>
      <c r="AM5" s="66">
        <f t="shared" si="72"/>
        <v>833.25221238938047</v>
      </c>
      <c r="AN5" s="66">
        <f t="shared" si="73"/>
        <v>0</v>
      </c>
      <c r="AO5" s="66">
        <f t="shared" si="74"/>
        <v>208.31305309734512</v>
      </c>
      <c r="AP5" s="67">
        <f t="shared" si="4"/>
        <v>1041.5652654867256</v>
      </c>
      <c r="AQ5" s="67">
        <f>AL5+AP5</f>
        <v>2180.300307921415</v>
      </c>
      <c r="AR5" s="68">
        <f t="shared" si="6"/>
        <v>-1052.290307921415</v>
      </c>
      <c r="AS5" s="267">
        <v>5554.05</v>
      </c>
      <c r="AT5" s="267">
        <v>4909.96</v>
      </c>
      <c r="AU5" s="267">
        <v>0</v>
      </c>
      <c r="AV5" s="267">
        <v>0</v>
      </c>
      <c r="AW5" s="267">
        <v>0</v>
      </c>
      <c r="AX5" s="267">
        <v>0</v>
      </c>
      <c r="AY5" s="267">
        <v>0</v>
      </c>
      <c r="AZ5" s="267">
        <v>14269.6</v>
      </c>
      <c r="BA5" s="267">
        <v>14.5</v>
      </c>
      <c r="BB5" s="267">
        <v>0</v>
      </c>
      <c r="BC5" s="267">
        <v>23403.87</v>
      </c>
      <c r="BD5" s="178"/>
      <c r="BE5" s="285">
        <v>1477</v>
      </c>
      <c r="BF5" s="181" t="s">
        <v>275</v>
      </c>
      <c r="BG5" s="64">
        <f t="shared" si="75"/>
        <v>24748.11</v>
      </c>
      <c r="BH5" s="205">
        <v>484.67</v>
      </c>
      <c r="BI5" s="205">
        <v>227.31</v>
      </c>
      <c r="BJ5" s="267">
        <v>0</v>
      </c>
      <c r="BK5" s="205">
        <v>0</v>
      </c>
      <c r="BL5" s="205">
        <v>0</v>
      </c>
      <c r="BM5" s="205">
        <v>0</v>
      </c>
      <c r="BN5" s="205">
        <v>0</v>
      </c>
      <c r="BO5" s="205">
        <v>500</v>
      </c>
      <c r="BP5" s="205">
        <v>0</v>
      </c>
      <c r="BQ5" s="205">
        <v>0</v>
      </c>
      <c r="BR5" s="64">
        <f t="shared" si="76"/>
        <v>1211.98</v>
      </c>
      <c r="BS5" s="65"/>
      <c r="BT5" s="65"/>
      <c r="BU5" s="65">
        <f t="shared" si="7"/>
        <v>297.67494636665782</v>
      </c>
      <c r="BV5" s="65">
        <f t="shared" si="8"/>
        <v>0</v>
      </c>
      <c r="BW5" s="65">
        <v>866.67</v>
      </c>
      <c r="BX5" s="65">
        <v>20</v>
      </c>
      <c r="BY5" s="65"/>
      <c r="BZ5" s="65">
        <v>5</v>
      </c>
      <c r="CA5" s="65"/>
      <c r="CB5" s="65"/>
      <c r="CC5" s="64">
        <f t="shared" si="9"/>
        <v>1189.3449463666577</v>
      </c>
      <c r="CD5" s="66">
        <f t="shared" si="77"/>
        <v>869.99982300884949</v>
      </c>
      <c r="CE5" s="384">
        <f t="shared" si="78"/>
        <v>0</v>
      </c>
      <c r="CF5" s="66">
        <f t="shared" si="79"/>
        <v>217.49995575221237</v>
      </c>
      <c r="CG5" s="67">
        <f t="shared" si="10"/>
        <v>1087.4997787610619</v>
      </c>
      <c r="CH5" s="67">
        <f t="shared" si="11"/>
        <v>2276.8447251277194</v>
      </c>
      <c r="CI5" s="68">
        <f t="shared" si="12"/>
        <v>-1064.8647251277193</v>
      </c>
      <c r="CJ5" s="267">
        <v>6578.21</v>
      </c>
      <c r="CK5" s="267">
        <v>5744.72</v>
      </c>
      <c r="CL5" s="267">
        <v>0</v>
      </c>
      <c r="CM5" s="267">
        <v>0</v>
      </c>
      <c r="CN5" s="267">
        <v>0</v>
      </c>
      <c r="CO5" s="267">
        <v>0</v>
      </c>
      <c r="CP5" s="267">
        <v>0</v>
      </c>
      <c r="CQ5" s="267">
        <v>15784.99</v>
      </c>
      <c r="CR5" s="267">
        <v>0</v>
      </c>
      <c r="CS5" s="267">
        <v>0</v>
      </c>
      <c r="CT5" s="267">
        <v>26914.55</v>
      </c>
      <c r="CU5" s="178"/>
      <c r="CV5" s="285">
        <v>1715</v>
      </c>
      <c r="CW5" s="181" t="s">
        <v>275</v>
      </c>
      <c r="CX5" s="214">
        <f t="shared" si="80"/>
        <v>28107.919999999998</v>
      </c>
      <c r="CY5" s="205">
        <v>547.59</v>
      </c>
      <c r="CZ5" s="205">
        <v>265.95999999999998</v>
      </c>
      <c r="DA5" s="205">
        <v>0</v>
      </c>
      <c r="DB5" s="205">
        <v>0</v>
      </c>
      <c r="DC5" s="205">
        <v>0</v>
      </c>
      <c r="DD5" s="205">
        <v>0</v>
      </c>
      <c r="DE5" s="205">
        <v>0</v>
      </c>
      <c r="DF5" s="205">
        <v>0</v>
      </c>
      <c r="DG5" s="205">
        <v>0</v>
      </c>
      <c r="DH5" s="205">
        <v>0</v>
      </c>
      <c r="DI5" s="214">
        <f t="shared" si="81"/>
        <v>813.55</v>
      </c>
      <c r="DJ5" s="65"/>
      <c r="DK5" s="65"/>
      <c r="DL5" s="65">
        <f t="shared" si="13"/>
        <v>355.46595067549504</v>
      </c>
      <c r="DM5" s="65">
        <f t="shared" si="14"/>
        <v>0</v>
      </c>
      <c r="DN5" s="65">
        <v>866.67</v>
      </c>
      <c r="DO5" s="65">
        <v>20</v>
      </c>
      <c r="DP5" s="65"/>
      <c r="DQ5" s="65">
        <v>5</v>
      </c>
      <c r="DR5" s="65"/>
      <c r="DS5" s="65"/>
      <c r="DT5" s="64">
        <f t="shared" si="15"/>
        <v>1247.135950675495</v>
      </c>
      <c r="DU5" s="66">
        <f t="shared" si="82"/>
        <v>870.94495575221242</v>
      </c>
      <c r="DV5" s="66">
        <f t="shared" si="83"/>
        <v>490.26548672566372</v>
      </c>
      <c r="DW5" s="66">
        <f t="shared" si="84"/>
        <v>340.30261061946902</v>
      </c>
      <c r="DX5" s="67">
        <f t="shared" si="16"/>
        <v>1701.5130530973452</v>
      </c>
      <c r="DY5" s="67">
        <f t="shared" si="17"/>
        <v>2948.6490037728399</v>
      </c>
      <c r="DZ5" s="68">
        <f t="shared" si="18"/>
        <v>-2135.0990037728398</v>
      </c>
      <c r="EA5" s="205">
        <v>7460.4</v>
      </c>
      <c r="EB5" s="205">
        <v>5591.25</v>
      </c>
      <c r="EC5" s="205">
        <v>0</v>
      </c>
      <c r="ED5" s="205">
        <v>0</v>
      </c>
      <c r="EE5" s="205">
        <v>0</v>
      </c>
      <c r="EF5" s="205">
        <v>0</v>
      </c>
      <c r="EG5" s="205">
        <v>0</v>
      </c>
      <c r="EH5" s="205">
        <v>15596.78</v>
      </c>
      <c r="EI5" s="205">
        <v>0</v>
      </c>
      <c r="EJ5" s="205">
        <v>0</v>
      </c>
      <c r="EK5" s="205">
        <v>27346.75</v>
      </c>
      <c r="EL5" s="206"/>
      <c r="EM5" s="206">
        <v>1675</v>
      </c>
      <c r="EN5" s="181" t="s">
        <v>275</v>
      </c>
      <c r="EO5" s="214">
        <f t="shared" si="85"/>
        <v>28648.43</v>
      </c>
      <c r="EP5" s="214">
        <v>621.02</v>
      </c>
      <c r="EQ5" s="214">
        <v>258.85000000000002</v>
      </c>
      <c r="ER5" s="214">
        <v>0</v>
      </c>
      <c r="ES5" s="214">
        <v>0</v>
      </c>
      <c r="ET5" s="214">
        <v>0</v>
      </c>
      <c r="EU5" s="298">
        <v>0</v>
      </c>
      <c r="EV5" s="214">
        <v>0</v>
      </c>
      <c r="EW5" s="214">
        <v>500</v>
      </c>
      <c r="EX5" s="214">
        <v>0</v>
      </c>
      <c r="EY5" s="299">
        <v>0</v>
      </c>
      <c r="EZ5" s="214">
        <f t="shared" si="86"/>
        <v>1379.87</v>
      </c>
      <c r="FA5" s="377"/>
      <c r="FB5" s="377"/>
      <c r="FC5" s="377">
        <f t="shared" si="19"/>
        <v>376.05708623447589</v>
      </c>
      <c r="FD5" s="386">
        <f t="shared" si="20"/>
        <v>0</v>
      </c>
      <c r="FE5" s="65">
        <v>866.67</v>
      </c>
      <c r="FF5" s="65">
        <v>20</v>
      </c>
      <c r="FG5" s="377"/>
      <c r="FH5" s="65">
        <v>5</v>
      </c>
      <c r="FI5" s="377"/>
      <c r="FJ5" s="386"/>
      <c r="FK5" s="214">
        <f t="shared" si="87"/>
        <v>1267.7270862344758</v>
      </c>
      <c r="FL5" s="377">
        <f t="shared" si="88"/>
        <v>987.17077586206892</v>
      </c>
      <c r="FM5" s="377">
        <f t="shared" si="89"/>
        <v>413.79310344827587</v>
      </c>
      <c r="FN5" s="377">
        <f t="shared" si="90"/>
        <v>350.24096982758618</v>
      </c>
      <c r="FO5" s="214">
        <f t="shared" si="91"/>
        <v>1751.204849137931</v>
      </c>
      <c r="FP5" s="214">
        <f t="shared" si="92"/>
        <v>3018.9319353724068</v>
      </c>
      <c r="FQ5" s="205">
        <f t="shared" si="93"/>
        <v>-1639.0619353724069</v>
      </c>
      <c r="FR5" s="205">
        <v>7500.22</v>
      </c>
      <c r="FS5" s="205">
        <v>6222.89</v>
      </c>
      <c r="FT5" s="205">
        <v>0</v>
      </c>
      <c r="FU5" s="205">
        <v>0</v>
      </c>
      <c r="FV5" s="205">
        <v>0</v>
      </c>
      <c r="FW5" s="205">
        <v>0</v>
      </c>
      <c r="FX5" s="205">
        <v>0</v>
      </c>
      <c r="FY5" s="205">
        <v>16815.38</v>
      </c>
      <c r="FZ5" s="205">
        <v>0</v>
      </c>
      <c r="GA5" s="205">
        <v>0</v>
      </c>
      <c r="GB5" s="205">
        <v>28815.97</v>
      </c>
      <c r="GC5" s="205">
        <v>0</v>
      </c>
      <c r="GD5" s="303">
        <v>1856</v>
      </c>
      <c r="GE5" s="181" t="s">
        <v>275</v>
      </c>
      <c r="GF5" s="214">
        <f t="shared" si="94"/>
        <v>30538.49</v>
      </c>
      <c r="GG5" s="205">
        <v>624.34</v>
      </c>
      <c r="GH5" s="335">
        <v>288.10000000000002</v>
      </c>
      <c r="GI5" s="205">
        <v>0</v>
      </c>
      <c r="GJ5" s="205">
        <v>0</v>
      </c>
      <c r="GK5" s="205">
        <v>0</v>
      </c>
      <c r="GL5" s="205">
        <v>0</v>
      </c>
      <c r="GM5" s="205">
        <v>0</v>
      </c>
      <c r="GN5" s="205">
        <v>500</v>
      </c>
      <c r="GO5" s="205">
        <v>0</v>
      </c>
      <c r="GP5" s="205">
        <v>0</v>
      </c>
      <c r="GQ5" s="211">
        <f t="shared" si="95"/>
        <v>1412.44</v>
      </c>
      <c r="GR5" s="306"/>
      <c r="GS5" s="306"/>
      <c r="GT5" s="65">
        <f t="shared" si="21"/>
        <v>410.07575196087657</v>
      </c>
      <c r="GU5" s="65">
        <f t="shared" si="22"/>
        <v>0</v>
      </c>
      <c r="GV5" s="65">
        <f t="shared" si="96"/>
        <v>866.66666666666663</v>
      </c>
      <c r="GW5" s="65">
        <v>20</v>
      </c>
      <c r="GX5" s="65">
        <v>0</v>
      </c>
      <c r="GY5" s="65">
        <v>5</v>
      </c>
      <c r="GZ5" s="65"/>
      <c r="HA5" s="65"/>
      <c r="HB5" s="64">
        <f t="shared" si="23"/>
        <v>1301.7424186275432</v>
      </c>
      <c r="HC5" s="66">
        <f t="shared" ref="HC5:HC79" si="143">HC$3</f>
        <v>822.37076923076927</v>
      </c>
      <c r="HD5" s="66">
        <f t="shared" si="97"/>
        <v>0</v>
      </c>
      <c r="HE5" s="66">
        <f t="shared" si="98"/>
        <v>205.59269230769232</v>
      </c>
      <c r="HF5" s="67">
        <f t="shared" si="24"/>
        <v>1027.9634615384616</v>
      </c>
      <c r="HG5" s="67">
        <f t="shared" si="25"/>
        <v>2329.705880166005</v>
      </c>
      <c r="HH5" s="68">
        <f t="shared" si="26"/>
        <v>-917.26588016600499</v>
      </c>
      <c r="HI5" s="335">
        <v>6882.37</v>
      </c>
      <c r="HJ5" s="335">
        <v>6518.52</v>
      </c>
      <c r="HK5" s="335">
        <v>0</v>
      </c>
      <c r="HL5" s="335">
        <v>0</v>
      </c>
      <c r="HM5" s="335">
        <v>0</v>
      </c>
      <c r="HN5" s="335">
        <v>0</v>
      </c>
      <c r="HO5" s="335">
        <v>0</v>
      </c>
      <c r="HP5" s="335">
        <v>18775.32</v>
      </c>
      <c r="HQ5" s="335">
        <v>0</v>
      </c>
      <c r="HR5" s="335">
        <v>0</v>
      </c>
      <c r="HS5" s="335">
        <v>30426.35</v>
      </c>
      <c r="HT5" s="205">
        <v>0</v>
      </c>
      <c r="HU5" s="371">
        <v>1891</v>
      </c>
      <c r="HV5" s="181" t="s">
        <v>275</v>
      </c>
      <c r="HW5" s="64">
        <f t="shared" si="99"/>
        <v>32176.21</v>
      </c>
      <c r="HX5" s="205">
        <v>572.91</v>
      </c>
      <c r="HY5" s="335">
        <v>301.77999999999997</v>
      </c>
      <c r="HZ5" s="205">
        <v>0</v>
      </c>
      <c r="IA5" s="205">
        <v>0</v>
      </c>
      <c r="IB5" s="205">
        <v>0</v>
      </c>
      <c r="IC5" s="205">
        <v>0</v>
      </c>
      <c r="ID5" s="205">
        <v>0</v>
      </c>
      <c r="IE5" s="205">
        <v>500</v>
      </c>
      <c r="IF5" s="205">
        <v>0</v>
      </c>
      <c r="IG5" s="205">
        <v>0</v>
      </c>
      <c r="IH5" s="214">
        <f t="shared" si="100"/>
        <v>1374.69</v>
      </c>
      <c r="II5" s="319"/>
      <c r="IJ5" s="319"/>
      <c r="IK5" s="65">
        <f t="shared" si="27"/>
        <v>464.32802872865017</v>
      </c>
      <c r="IL5" s="65">
        <f t="shared" si="28"/>
        <v>0</v>
      </c>
      <c r="IM5" s="65">
        <f t="shared" si="101"/>
        <v>866.66666666666663</v>
      </c>
      <c r="IN5" s="65">
        <v>20</v>
      </c>
      <c r="IO5" s="65"/>
      <c r="IP5" s="65">
        <v>5</v>
      </c>
      <c r="IQ5" s="65"/>
      <c r="IR5" s="65"/>
      <c r="IS5" s="64">
        <f t="shared" si="29"/>
        <v>1355.9946953953167</v>
      </c>
      <c r="IT5" s="66">
        <f t="shared" si="102"/>
        <v>869.99285714285713</v>
      </c>
      <c r="IU5" s="66">
        <f t="shared" si="103"/>
        <v>403.36134453781511</v>
      </c>
      <c r="IV5" s="66">
        <f t="shared" si="104"/>
        <v>318.33855042016808</v>
      </c>
      <c r="IW5" s="67">
        <f t="shared" si="30"/>
        <v>1591.6927521008404</v>
      </c>
      <c r="IX5" s="67">
        <f t="shared" si="31"/>
        <v>2947.6874474961569</v>
      </c>
      <c r="IY5" s="68">
        <f t="shared" si="32"/>
        <v>-1572.9974474961568</v>
      </c>
      <c r="IZ5" s="335">
        <v>6827.12</v>
      </c>
      <c r="JA5" s="335">
        <v>7147.98</v>
      </c>
      <c r="JB5" s="335">
        <v>0</v>
      </c>
      <c r="JC5" s="335">
        <v>0</v>
      </c>
      <c r="JD5" s="335">
        <v>0</v>
      </c>
      <c r="JE5" s="335">
        <v>0</v>
      </c>
      <c r="JF5" s="335">
        <v>0</v>
      </c>
      <c r="JG5" s="335">
        <v>20900.099999999999</v>
      </c>
      <c r="JH5" s="335">
        <v>0</v>
      </c>
      <c r="JI5" s="335">
        <v>0</v>
      </c>
      <c r="JJ5" s="335">
        <v>33234.61</v>
      </c>
      <c r="JK5" s="205">
        <v>0</v>
      </c>
      <c r="JL5" s="371">
        <v>2121</v>
      </c>
      <c r="JM5" s="181" t="s">
        <v>275</v>
      </c>
      <c r="JN5" s="64">
        <f t="shared" si="105"/>
        <v>34875.199999999997</v>
      </c>
      <c r="JO5" s="335">
        <v>568.29999999999995</v>
      </c>
      <c r="JP5" s="335">
        <v>330.93</v>
      </c>
      <c r="JQ5" s="335">
        <v>0</v>
      </c>
      <c r="JR5" s="335">
        <v>0</v>
      </c>
      <c r="JS5" s="335">
        <v>0</v>
      </c>
      <c r="JT5" s="335">
        <v>0</v>
      </c>
      <c r="JU5" s="335">
        <v>0</v>
      </c>
      <c r="JV5" s="335">
        <v>500</v>
      </c>
      <c r="JW5" s="335">
        <v>0</v>
      </c>
      <c r="JX5" s="335">
        <v>0</v>
      </c>
      <c r="JY5" s="211">
        <f t="shared" si="106"/>
        <v>1399.23</v>
      </c>
      <c r="JZ5" s="319"/>
      <c r="KA5" s="319"/>
      <c r="KB5" s="65">
        <f t="shared" si="33"/>
        <v>707.77217914255914</v>
      </c>
      <c r="KC5" s="65">
        <f t="shared" si="34"/>
        <v>0</v>
      </c>
      <c r="KD5" s="65">
        <f t="shared" si="107"/>
        <v>866.66666666666663</v>
      </c>
      <c r="KE5" s="65">
        <v>20</v>
      </c>
      <c r="KF5" s="65"/>
      <c r="KG5" s="65">
        <v>5</v>
      </c>
      <c r="KH5" s="65"/>
      <c r="KI5" s="65">
        <f t="shared" si="108"/>
        <v>429.03252032520328</v>
      </c>
      <c r="KJ5" s="64">
        <f t="shared" si="35"/>
        <v>2028.471366134429</v>
      </c>
      <c r="KK5" s="66">
        <f t="shared" ref="KK5:KK79" si="144">KK$3</f>
        <v>854.59100840336134</v>
      </c>
      <c r="KL5" s="66">
        <f t="shared" si="109"/>
        <v>0</v>
      </c>
      <c r="KM5" s="66">
        <f t="shared" si="110"/>
        <v>213.64775210084034</v>
      </c>
      <c r="KN5" s="67">
        <f t="shared" si="36"/>
        <v>1068.2387605042018</v>
      </c>
      <c r="KO5" s="67">
        <f t="shared" si="37"/>
        <v>3096.7101266386308</v>
      </c>
      <c r="KP5" s="68">
        <f t="shared" si="38"/>
        <v>-1697.4801266386307</v>
      </c>
      <c r="KQ5" s="335">
        <v>9290.9599999999991</v>
      </c>
      <c r="KR5" s="335">
        <v>7163.8</v>
      </c>
      <c r="KS5" s="335">
        <v>0</v>
      </c>
      <c r="KT5" s="335">
        <v>0</v>
      </c>
      <c r="KU5" s="335">
        <v>0</v>
      </c>
      <c r="KV5" s="335">
        <v>0</v>
      </c>
      <c r="KW5" s="335">
        <v>0</v>
      </c>
      <c r="KX5" s="335">
        <v>24263.87</v>
      </c>
      <c r="KY5" s="335">
        <v>0</v>
      </c>
      <c r="KZ5" s="335">
        <v>0</v>
      </c>
      <c r="LA5" s="335">
        <v>37505.01</v>
      </c>
      <c r="LB5" s="205">
        <v>0</v>
      </c>
      <c r="LC5" s="371">
        <v>2348</v>
      </c>
      <c r="LD5" s="181" t="s">
        <v>275</v>
      </c>
      <c r="LE5" s="64">
        <f t="shared" si="111"/>
        <v>40718.629999999997</v>
      </c>
      <c r="LF5" s="205">
        <v>773.4</v>
      </c>
      <c r="LG5" s="335">
        <v>331.66</v>
      </c>
      <c r="LH5" s="205">
        <v>0</v>
      </c>
      <c r="LI5" s="205">
        <v>0</v>
      </c>
      <c r="LJ5" s="205">
        <v>0</v>
      </c>
      <c r="LK5" s="205">
        <v>0</v>
      </c>
      <c r="LL5" s="205">
        <v>0</v>
      </c>
      <c r="LM5" s="205">
        <v>500</v>
      </c>
      <c r="LN5" s="205">
        <v>0</v>
      </c>
      <c r="LO5" s="205">
        <v>0</v>
      </c>
      <c r="LP5" s="211">
        <f t="shared" si="112"/>
        <v>1605.06</v>
      </c>
      <c r="LQ5" s="65"/>
      <c r="LR5" s="65"/>
      <c r="LS5" s="65">
        <f t="shared" si="39"/>
        <v>557.51646791654264</v>
      </c>
      <c r="LT5" s="65">
        <f t="shared" si="40"/>
        <v>0</v>
      </c>
      <c r="LU5" s="65">
        <f t="shared" si="113"/>
        <v>866.66666666666663</v>
      </c>
      <c r="LV5" s="65">
        <v>20</v>
      </c>
      <c r="LW5" s="65"/>
      <c r="LX5" s="65">
        <v>5</v>
      </c>
      <c r="LY5" s="65"/>
      <c r="LZ5" s="65"/>
      <c r="MA5" s="64">
        <f t="shared" si="41"/>
        <v>1449.1831345832093</v>
      </c>
      <c r="MB5" s="66">
        <f t="shared" ref="MB5:MB79" si="145">MB$3</f>
        <v>828.45739495798318</v>
      </c>
      <c r="MC5" s="66">
        <f t="shared" si="114"/>
        <v>0</v>
      </c>
      <c r="MD5" s="66">
        <f t="shared" si="115"/>
        <v>207.1143487394958</v>
      </c>
      <c r="ME5" s="67">
        <f t="shared" si="42"/>
        <v>1035.571743697479</v>
      </c>
      <c r="MF5" s="67">
        <f t="shared" si="43"/>
        <v>2484.754878280688</v>
      </c>
      <c r="MG5" s="68">
        <f t="shared" si="44"/>
        <v>-879.69487828068804</v>
      </c>
      <c r="MH5" s="335">
        <v>6153.15</v>
      </c>
      <c r="MI5" s="335">
        <v>6207.32</v>
      </c>
      <c r="MJ5" s="335">
        <v>0</v>
      </c>
      <c r="MK5" s="335">
        <v>0</v>
      </c>
      <c r="ML5" s="335">
        <v>0</v>
      </c>
      <c r="MM5" s="335">
        <v>0</v>
      </c>
      <c r="MN5" s="335">
        <v>0</v>
      </c>
      <c r="MO5" s="335">
        <v>16748.03</v>
      </c>
      <c r="MP5" s="335">
        <v>0</v>
      </c>
      <c r="MQ5" s="335">
        <v>0</v>
      </c>
      <c r="MR5" s="335">
        <v>27484.68</v>
      </c>
      <c r="MS5" s="205">
        <v>0</v>
      </c>
      <c r="MT5" s="371">
        <v>1724</v>
      </c>
      <c r="MU5" s="181" t="s">
        <v>275</v>
      </c>
      <c r="MV5" s="64">
        <f t="shared" si="116"/>
        <v>29108.5</v>
      </c>
      <c r="MW5" s="335">
        <v>512.21</v>
      </c>
      <c r="MX5" s="335">
        <v>287.38</v>
      </c>
      <c r="MY5" s="335">
        <v>0</v>
      </c>
      <c r="MZ5" s="335">
        <v>0</v>
      </c>
      <c r="NA5" s="335">
        <v>0</v>
      </c>
      <c r="NB5" s="335">
        <v>0</v>
      </c>
      <c r="NC5" s="335">
        <v>0</v>
      </c>
      <c r="ND5" s="335">
        <v>500</v>
      </c>
      <c r="NE5" s="335">
        <v>0</v>
      </c>
      <c r="NF5" s="335">
        <v>0</v>
      </c>
      <c r="NG5" s="211">
        <f t="shared" si="117"/>
        <v>1299.5900000000001</v>
      </c>
      <c r="NH5" s="306"/>
      <c r="NI5" s="306"/>
      <c r="NJ5" s="65">
        <f t="shared" si="45"/>
        <v>519.36703502091893</v>
      </c>
      <c r="NK5" s="65">
        <f t="shared" si="46"/>
        <v>0</v>
      </c>
      <c r="NL5" s="65">
        <f t="shared" si="118"/>
        <v>866.66666666666663</v>
      </c>
      <c r="NM5" s="65">
        <v>20</v>
      </c>
      <c r="NN5" s="65">
        <f t="shared" si="119"/>
        <v>467</v>
      </c>
      <c r="NO5" s="65">
        <v>5</v>
      </c>
      <c r="NP5" s="65"/>
      <c r="NQ5" s="65"/>
      <c r="NR5" s="64">
        <f t="shared" si="47"/>
        <v>1878.0337016875856</v>
      </c>
      <c r="NS5" s="66">
        <f t="shared" si="120"/>
        <v>835.40283333333332</v>
      </c>
      <c r="NT5" s="66">
        <f t="shared" si="121"/>
        <v>400</v>
      </c>
      <c r="NU5" s="66">
        <f t="shared" si="122"/>
        <v>308.85070833333333</v>
      </c>
      <c r="NV5" s="67">
        <f t="shared" si="48"/>
        <v>1544.2535416666667</v>
      </c>
      <c r="NW5" s="67">
        <f t="shared" si="49"/>
        <v>3422.2872433542525</v>
      </c>
      <c r="NX5" s="68">
        <f t="shared" si="50"/>
        <v>-2122.6972433542524</v>
      </c>
      <c r="NY5" s="400">
        <v>4808.63</v>
      </c>
      <c r="NZ5" s="400">
        <v>6489.78</v>
      </c>
      <c r="OA5" s="400">
        <v>0</v>
      </c>
      <c r="OB5" s="400">
        <v>0</v>
      </c>
      <c r="OC5" s="400">
        <v>0</v>
      </c>
      <c r="OD5" s="400">
        <v>0</v>
      </c>
      <c r="OE5" s="400">
        <v>0</v>
      </c>
      <c r="OF5" s="400">
        <v>19682.740000000002</v>
      </c>
      <c r="OG5" s="400">
        <v>0</v>
      </c>
      <c r="OH5" s="400">
        <v>0</v>
      </c>
      <c r="OI5" s="400">
        <v>29440.44</v>
      </c>
      <c r="OJ5" s="178">
        <v>0</v>
      </c>
      <c r="OK5" s="401">
        <v>1943</v>
      </c>
      <c r="OL5" s="181" t="s">
        <v>275</v>
      </c>
      <c r="OM5" s="64">
        <f t="shared" si="123"/>
        <v>30981.15</v>
      </c>
      <c r="ON5" s="205">
        <v>400.28</v>
      </c>
      <c r="OO5" s="205">
        <v>300.45</v>
      </c>
      <c r="OP5" s="205">
        <v>0</v>
      </c>
      <c r="OQ5" s="205">
        <v>0</v>
      </c>
      <c r="OR5" s="205">
        <v>0</v>
      </c>
      <c r="OS5" s="205">
        <v>0</v>
      </c>
      <c r="OT5" s="205">
        <v>0</v>
      </c>
      <c r="OU5" s="205">
        <v>500</v>
      </c>
      <c r="OV5" s="205">
        <v>0</v>
      </c>
      <c r="OW5" s="205">
        <v>0</v>
      </c>
      <c r="OX5" s="403">
        <f t="shared" si="124"/>
        <v>1200.73</v>
      </c>
      <c r="OY5" s="65"/>
      <c r="OZ5" s="65"/>
      <c r="PA5" s="65">
        <f t="shared" si="51"/>
        <v>471.96472415482418</v>
      </c>
      <c r="PB5" s="65">
        <f t="shared" si="52"/>
        <v>0</v>
      </c>
      <c r="PC5" s="65">
        <f t="shared" si="125"/>
        <v>866.66666666666663</v>
      </c>
      <c r="PD5" s="65">
        <v>20</v>
      </c>
      <c r="PE5" s="65"/>
      <c r="PF5" s="65">
        <v>5</v>
      </c>
      <c r="PG5" s="65"/>
      <c r="PH5" s="65"/>
      <c r="PI5" s="64">
        <f t="shared" si="53"/>
        <v>1363.6313908214909</v>
      </c>
      <c r="PJ5" s="66">
        <f t="shared" si="126"/>
        <v>936.57933333333335</v>
      </c>
      <c r="PK5" s="66">
        <v>0</v>
      </c>
      <c r="PL5" s="66">
        <f t="shared" si="127"/>
        <v>234.14483333333334</v>
      </c>
      <c r="PM5" s="67">
        <f t="shared" si="54"/>
        <v>1170.7241666666666</v>
      </c>
      <c r="PN5" s="67">
        <f t="shared" si="55"/>
        <v>2534.3555574881575</v>
      </c>
      <c r="PO5" s="68">
        <f t="shared" si="56"/>
        <v>-1333.6255574881575</v>
      </c>
      <c r="PP5" s="400">
        <v>6839.2</v>
      </c>
      <c r="PQ5" s="400">
        <v>7660</v>
      </c>
      <c r="PR5" s="400">
        <v>0</v>
      </c>
      <c r="PS5" s="400">
        <v>0</v>
      </c>
      <c r="PT5" s="400">
        <v>0</v>
      </c>
      <c r="PU5" s="400">
        <v>0</v>
      </c>
      <c r="PV5" s="400">
        <v>0</v>
      </c>
      <c r="PW5" s="400">
        <v>22655.88</v>
      </c>
      <c r="PX5" s="400">
        <v>0</v>
      </c>
      <c r="PY5" s="464">
        <v>0</v>
      </c>
      <c r="PZ5" s="466">
        <v>37155.079999999994</v>
      </c>
      <c r="QA5" s="178">
        <f t="shared" si="128"/>
        <v>0</v>
      </c>
      <c r="QB5" s="401">
        <v>2206</v>
      </c>
      <c r="QC5" s="181" t="s">
        <v>275</v>
      </c>
      <c r="QD5" s="64">
        <f t="shared" si="129"/>
        <v>37155.08</v>
      </c>
      <c r="QE5" s="400">
        <v>569.29</v>
      </c>
      <c r="QF5" s="400">
        <v>354.63</v>
      </c>
      <c r="QG5" s="400">
        <v>0</v>
      </c>
      <c r="QH5" s="400">
        <v>0</v>
      </c>
      <c r="QI5" s="400">
        <v>0</v>
      </c>
      <c r="QJ5" s="400">
        <v>0</v>
      </c>
      <c r="QK5" s="400">
        <v>0</v>
      </c>
      <c r="QL5" s="400">
        <v>500</v>
      </c>
      <c r="QM5" s="400">
        <v>0</v>
      </c>
      <c r="QN5" s="400">
        <v>0</v>
      </c>
      <c r="QO5" s="486">
        <v>348.90055199999995</v>
      </c>
      <c r="QP5" s="211">
        <f t="shared" si="130"/>
        <v>1772.8205520000001</v>
      </c>
      <c r="QQ5" s="437"/>
      <c r="QR5" s="452"/>
      <c r="QS5" s="65">
        <f>QS$3</f>
        <v>128.86743362831859</v>
      </c>
      <c r="QT5" s="65">
        <f t="shared" si="57"/>
        <v>0</v>
      </c>
      <c r="QU5" s="65">
        <v>862.79</v>
      </c>
      <c r="QV5" s="65">
        <v>20</v>
      </c>
      <c r="QW5" s="65">
        <f t="shared" si="131"/>
        <v>18.861818181818183</v>
      </c>
      <c r="QX5" s="65">
        <v>5</v>
      </c>
      <c r="QY5" s="65">
        <f t="shared" si="58"/>
        <v>183.06451612903226</v>
      </c>
      <c r="QZ5" s="489">
        <f t="shared" si="132"/>
        <v>501.59357999999992</v>
      </c>
      <c r="RA5" s="65"/>
      <c r="RB5" s="64">
        <f t="shared" si="59"/>
        <v>1720.1773479391688</v>
      </c>
      <c r="RC5" s="66">
        <f t="shared" si="133"/>
        <v>870.22424778761058</v>
      </c>
      <c r="RD5" s="66"/>
      <c r="RE5" s="66">
        <f t="shared" si="134"/>
        <v>518.08031914535593</v>
      </c>
      <c r="RF5" s="67">
        <f t="shared" si="60"/>
        <v>1388.3045669329665</v>
      </c>
      <c r="RG5" s="67">
        <f t="shared" si="61"/>
        <v>3108.4819148721353</v>
      </c>
      <c r="RH5" s="68">
        <f t="shared" si="62"/>
        <v>-1335.6613628721352</v>
      </c>
      <c r="RI5" s="205">
        <v>7347.66</v>
      </c>
      <c r="RJ5" s="205">
        <v>6685.43</v>
      </c>
      <c r="RK5" s="205">
        <v>29.7</v>
      </c>
      <c r="RL5" s="205">
        <v>0</v>
      </c>
      <c r="RM5" s="205">
        <v>0</v>
      </c>
      <c r="RN5" s="205">
        <v>0</v>
      </c>
      <c r="RO5" s="205">
        <v>0</v>
      </c>
      <c r="RP5" s="205">
        <v>23084.62</v>
      </c>
      <c r="RQ5" s="205">
        <v>0</v>
      </c>
      <c r="RR5" s="373">
        <v>0</v>
      </c>
      <c r="RS5" s="265">
        <v>37147.409999999996</v>
      </c>
      <c r="RT5" s="178">
        <f t="shared" si="135"/>
        <v>0</v>
      </c>
      <c r="RU5" s="206">
        <v>2217</v>
      </c>
      <c r="RV5" s="181" t="s">
        <v>275</v>
      </c>
      <c r="RW5" s="64">
        <f t="shared" si="136"/>
        <v>37147.410000000003</v>
      </c>
      <c r="RX5" s="205">
        <v>611.63</v>
      </c>
      <c r="RY5" s="205">
        <v>309.51</v>
      </c>
      <c r="RZ5" s="205">
        <v>1.9</v>
      </c>
      <c r="SA5" s="205">
        <v>0</v>
      </c>
      <c r="SB5" s="205">
        <v>0</v>
      </c>
      <c r="SC5" s="205">
        <v>0</v>
      </c>
      <c r="SD5" s="205">
        <v>0</v>
      </c>
      <c r="SE5" s="205">
        <v>500</v>
      </c>
      <c r="SF5" s="205">
        <v>0</v>
      </c>
      <c r="SG5" s="205">
        <v>0</v>
      </c>
      <c r="SH5" s="65">
        <v>622.12443299999995</v>
      </c>
      <c r="SI5" s="211">
        <f t="shared" si="137"/>
        <v>2045.1644329999999</v>
      </c>
      <c r="SJ5" s="234"/>
      <c r="SK5" s="477"/>
      <c r="SL5" s="65">
        <f>SL$3</f>
        <v>320.96681415929203</v>
      </c>
      <c r="SM5" s="65">
        <f t="shared" si="63"/>
        <v>0</v>
      </c>
      <c r="SN5" s="65">
        <v>862.79</v>
      </c>
      <c r="SO5" s="65">
        <v>20</v>
      </c>
      <c r="SP5" s="65">
        <f t="shared" si="138"/>
        <v>495.92920353982299</v>
      </c>
      <c r="SQ5" s="65">
        <v>5</v>
      </c>
      <c r="SR5" s="65">
        <f>SR$3</f>
        <v>428.52876106194691</v>
      </c>
      <c r="SS5" s="489">
        <f t="shared" si="139"/>
        <v>501.49003499999992</v>
      </c>
      <c r="ST5" s="65"/>
      <c r="SU5" s="64">
        <f t="shared" si="64"/>
        <v>2634.7048137610618</v>
      </c>
      <c r="SV5" s="66">
        <f t="shared" ref="SV5:SV79" si="146">SV$3</f>
        <v>596.28469026548669</v>
      </c>
      <c r="SW5" s="66"/>
      <c r="SX5" s="66">
        <f t="shared" si="140"/>
        <v>646.1979008053097</v>
      </c>
      <c r="SY5" s="67">
        <f t="shared" si="141"/>
        <v>1242.4825910707964</v>
      </c>
      <c r="SZ5" s="67">
        <f t="shared" si="65"/>
        <v>3877.1874048318582</v>
      </c>
      <c r="TA5" s="68">
        <f t="shared" si="66"/>
        <v>-1832.0229718318583</v>
      </c>
      <c r="TB5" s="64">
        <f t="shared" si="67"/>
        <v>375234.62</v>
      </c>
      <c r="TC5" s="211">
        <f t="shared" si="68"/>
        <v>16643.134984999997</v>
      </c>
      <c r="TD5" s="67">
        <f t="shared" si="69"/>
        <v>34225.896425322273</v>
      </c>
      <c r="TE5" s="68">
        <f t="shared" si="142"/>
        <v>-17582.761440322276</v>
      </c>
      <c r="TF5" s="264"/>
      <c r="TG5" s="265"/>
      <c r="TH5" s="265"/>
      <c r="TI5" s="491"/>
      <c r="TJ5" s="491"/>
      <c r="TK5" s="491"/>
      <c r="TL5" s="65">
        <v>14975.244000000001</v>
      </c>
      <c r="TM5">
        <f t="shared" si="70"/>
        <v>149.75244000000001</v>
      </c>
    </row>
    <row r="6" spans="1:533">
      <c r="A6" s="173" t="s">
        <v>126</v>
      </c>
      <c r="B6" s="175" t="s">
        <v>127</v>
      </c>
      <c r="C6" s="181" t="s">
        <v>275</v>
      </c>
      <c r="D6" s="273">
        <v>21364.51</v>
      </c>
      <c r="E6" s="273">
        <v>13078.37</v>
      </c>
      <c r="F6" s="273">
        <v>32557.54</v>
      </c>
      <c r="G6" s="273">
        <v>40.6</v>
      </c>
      <c r="H6" s="273">
        <v>0</v>
      </c>
      <c r="I6" s="273">
        <v>0</v>
      </c>
      <c r="J6" s="273">
        <v>0</v>
      </c>
      <c r="K6" s="273">
        <v>0</v>
      </c>
      <c r="L6" s="273">
        <v>27.42</v>
      </c>
      <c r="M6" s="273">
        <v>67068.44</v>
      </c>
      <c r="N6" s="178">
        <f>P6-M6</f>
        <v>0</v>
      </c>
      <c r="O6" s="274">
        <v>3113</v>
      </c>
      <c r="P6" s="64">
        <f t="shared" si="0"/>
        <v>67068.44</v>
      </c>
      <c r="Q6" s="205">
        <v>1778.39</v>
      </c>
      <c r="R6" s="205">
        <v>605.48</v>
      </c>
      <c r="S6" s="267">
        <v>2079.7600000000002</v>
      </c>
      <c r="T6" s="205">
        <v>37.590000000000003</v>
      </c>
      <c r="U6" s="205">
        <v>0</v>
      </c>
      <c r="V6" s="205">
        <v>0</v>
      </c>
      <c r="W6" s="205">
        <v>0</v>
      </c>
      <c r="X6" s="205">
        <v>0</v>
      </c>
      <c r="Y6" s="205">
        <v>0</v>
      </c>
      <c r="Z6" s="205">
        <v>1.52</v>
      </c>
      <c r="AA6" s="64">
        <f t="shared" si="71"/>
        <v>4502.7400000000007</v>
      </c>
      <c r="AB6" s="65"/>
      <c r="AC6" s="65"/>
      <c r="AD6" s="65">
        <f t="shared" si="1"/>
        <v>787.95381983245659</v>
      </c>
      <c r="AE6" s="65">
        <f t="shared" si="2"/>
        <v>0</v>
      </c>
      <c r="AF6" s="65">
        <v>866.67</v>
      </c>
      <c r="AG6" s="65">
        <v>20</v>
      </c>
      <c r="AH6" s="65"/>
      <c r="AI6" s="65">
        <v>5</v>
      </c>
      <c r="AJ6" s="65"/>
      <c r="AK6" s="65"/>
      <c r="AL6" s="64">
        <f t="shared" si="3"/>
        <v>1679.6238198324565</v>
      </c>
      <c r="AM6" s="66">
        <f t="shared" si="72"/>
        <v>833.25221238938047</v>
      </c>
      <c r="AN6" s="66">
        <f t="shared" si="73"/>
        <v>0</v>
      </c>
      <c r="AO6" s="66">
        <f t="shared" si="74"/>
        <v>208.31305309734512</v>
      </c>
      <c r="AP6" s="67">
        <f t="shared" si="4"/>
        <v>1041.5652654867256</v>
      </c>
      <c r="AQ6" s="67">
        <f t="shared" si="5"/>
        <v>2721.1890853191821</v>
      </c>
      <c r="AR6" s="68">
        <f t="shared" si="6"/>
        <v>1781.5509146808186</v>
      </c>
      <c r="AS6" s="267">
        <v>24017.51</v>
      </c>
      <c r="AT6" s="267">
        <v>13171.15</v>
      </c>
      <c r="AU6" s="267">
        <v>29322.79</v>
      </c>
      <c r="AV6" s="267">
        <v>0</v>
      </c>
      <c r="AW6" s="267">
        <v>0</v>
      </c>
      <c r="AX6" s="267">
        <v>0</v>
      </c>
      <c r="AY6" s="267">
        <v>0</v>
      </c>
      <c r="AZ6" s="267">
        <v>0</v>
      </c>
      <c r="BA6" s="267">
        <v>0</v>
      </c>
      <c r="BB6" s="267">
        <v>211.8</v>
      </c>
      <c r="BC6" s="267">
        <v>61694.61</v>
      </c>
      <c r="BD6" s="178"/>
      <c r="BE6" s="285">
        <v>2957</v>
      </c>
      <c r="BF6" s="181" t="s">
        <v>275</v>
      </c>
      <c r="BG6" s="64">
        <f t="shared" si="75"/>
        <v>66723.25</v>
      </c>
      <c r="BH6" s="205">
        <v>1929.63</v>
      </c>
      <c r="BI6" s="205">
        <v>609.78</v>
      </c>
      <c r="BJ6" s="267">
        <v>1873.3</v>
      </c>
      <c r="BK6" s="205">
        <v>0</v>
      </c>
      <c r="BL6" s="205">
        <v>0</v>
      </c>
      <c r="BM6" s="205">
        <v>0</v>
      </c>
      <c r="BN6" s="205">
        <v>0</v>
      </c>
      <c r="BO6" s="205">
        <v>10.45</v>
      </c>
      <c r="BP6" s="205">
        <v>0</v>
      </c>
      <c r="BQ6" s="205">
        <v>0</v>
      </c>
      <c r="BR6" s="64">
        <f t="shared" si="76"/>
        <v>4423.16</v>
      </c>
      <c r="BS6" s="65"/>
      <c r="BT6" s="65"/>
      <c r="BU6" s="65">
        <f t="shared" si="7"/>
        <v>784.69670711988533</v>
      </c>
      <c r="BV6" s="65">
        <f t="shared" si="8"/>
        <v>0</v>
      </c>
      <c r="BW6" s="65">
        <v>866.67</v>
      </c>
      <c r="BX6" s="65">
        <v>20</v>
      </c>
      <c r="BY6" s="65"/>
      <c r="BZ6" s="65">
        <v>5</v>
      </c>
      <c r="CA6" s="65"/>
      <c r="CB6" s="65"/>
      <c r="CC6" s="64">
        <f t="shared" si="9"/>
        <v>1676.3667071198852</v>
      </c>
      <c r="CD6" s="66">
        <f t="shared" si="77"/>
        <v>869.99982300884949</v>
      </c>
      <c r="CE6" s="384">
        <f t="shared" si="78"/>
        <v>0</v>
      </c>
      <c r="CF6" s="66">
        <f t="shared" si="79"/>
        <v>217.49995575221237</v>
      </c>
      <c r="CG6" s="67">
        <f t="shared" si="10"/>
        <v>1087.4997787610619</v>
      </c>
      <c r="CH6" s="67">
        <f t="shared" si="11"/>
        <v>2763.866485880947</v>
      </c>
      <c r="CI6" s="68">
        <f t="shared" si="12"/>
        <v>1659.2935141190528</v>
      </c>
      <c r="CJ6" s="267">
        <v>23001.27</v>
      </c>
      <c r="CK6" s="267">
        <v>15313.19</v>
      </c>
      <c r="CL6" s="267">
        <v>36438.26</v>
      </c>
      <c r="CM6" s="267">
        <v>0</v>
      </c>
      <c r="CN6" s="267">
        <v>0</v>
      </c>
      <c r="CO6" s="267">
        <v>0</v>
      </c>
      <c r="CP6" s="267">
        <v>0</v>
      </c>
      <c r="CQ6" s="267">
        <v>3.05</v>
      </c>
      <c r="CR6" s="267">
        <v>0</v>
      </c>
      <c r="CS6" s="267">
        <v>625.99</v>
      </c>
      <c r="CT6" s="267">
        <v>69626.19</v>
      </c>
      <c r="CU6" s="178"/>
      <c r="CV6" s="285">
        <v>3398</v>
      </c>
      <c r="CW6" s="181" t="s">
        <v>275</v>
      </c>
      <c r="CX6" s="214">
        <f t="shared" si="80"/>
        <v>75381.760000000009</v>
      </c>
      <c r="CY6" s="205">
        <v>1914.63</v>
      </c>
      <c r="CZ6" s="205">
        <v>708.94</v>
      </c>
      <c r="DA6" s="205">
        <v>2326.5700000000002</v>
      </c>
      <c r="DB6" s="205">
        <v>0</v>
      </c>
      <c r="DC6" s="205">
        <v>0</v>
      </c>
      <c r="DD6" s="205">
        <v>0</v>
      </c>
      <c r="DE6" s="205">
        <v>0</v>
      </c>
      <c r="DF6" s="205">
        <v>0.21</v>
      </c>
      <c r="DG6" s="205">
        <v>0</v>
      </c>
      <c r="DH6" s="205">
        <v>43.47</v>
      </c>
      <c r="DI6" s="214">
        <f t="shared" si="81"/>
        <v>4993.8200000000006</v>
      </c>
      <c r="DJ6" s="65"/>
      <c r="DK6" s="65"/>
      <c r="DL6" s="65">
        <f t="shared" si="13"/>
        <v>919.56729056449581</v>
      </c>
      <c r="DM6" s="65">
        <f t="shared" si="14"/>
        <v>0</v>
      </c>
      <c r="DN6" s="65">
        <v>866.67</v>
      </c>
      <c r="DO6" s="65">
        <v>20</v>
      </c>
      <c r="DP6" s="65"/>
      <c r="DQ6" s="65">
        <v>5</v>
      </c>
      <c r="DR6" s="65"/>
      <c r="DS6" s="65"/>
      <c r="DT6" s="64">
        <f t="shared" si="15"/>
        <v>1811.2372905644957</v>
      </c>
      <c r="DU6" s="66">
        <f t="shared" si="82"/>
        <v>870.94495575221242</v>
      </c>
      <c r="DV6" s="66">
        <f t="shared" si="83"/>
        <v>490.26548672566372</v>
      </c>
      <c r="DW6" s="66">
        <f t="shared" si="84"/>
        <v>340.30261061946902</v>
      </c>
      <c r="DX6" s="67">
        <f t="shared" si="16"/>
        <v>1701.5130530973452</v>
      </c>
      <c r="DY6" s="67">
        <f t="shared" si="17"/>
        <v>3512.7503436618408</v>
      </c>
      <c r="DZ6" s="68">
        <f t="shared" si="18"/>
        <v>1481.0696563381598</v>
      </c>
      <c r="EA6" s="205">
        <v>24653.35</v>
      </c>
      <c r="EB6" s="205">
        <v>14516.17</v>
      </c>
      <c r="EC6" s="205">
        <v>37329.57</v>
      </c>
      <c r="ED6" s="205">
        <v>0</v>
      </c>
      <c r="EE6" s="205">
        <v>0</v>
      </c>
      <c r="EF6" s="205">
        <v>0</v>
      </c>
      <c r="EG6" s="205">
        <v>0</v>
      </c>
      <c r="EH6" s="205">
        <v>22</v>
      </c>
      <c r="EI6" s="205">
        <v>0</v>
      </c>
      <c r="EJ6" s="205">
        <v>26.3</v>
      </c>
      <c r="EK6" s="205">
        <v>70375.27</v>
      </c>
      <c r="EL6" s="206"/>
      <c r="EM6" s="206">
        <v>3270</v>
      </c>
      <c r="EN6" s="181" t="s">
        <v>275</v>
      </c>
      <c r="EO6" s="214">
        <f t="shared" si="85"/>
        <v>76547.39</v>
      </c>
      <c r="EP6" s="214">
        <v>2052.15</v>
      </c>
      <c r="EQ6" s="214">
        <v>672.04</v>
      </c>
      <c r="ER6" s="214">
        <v>2384.04</v>
      </c>
      <c r="ES6" s="214">
        <v>0</v>
      </c>
      <c r="ET6" s="214">
        <v>0</v>
      </c>
      <c r="EU6" s="298">
        <v>0</v>
      </c>
      <c r="EV6" s="214">
        <v>0</v>
      </c>
      <c r="EW6" s="214">
        <v>0</v>
      </c>
      <c r="EX6" s="214">
        <v>0</v>
      </c>
      <c r="EY6" s="299">
        <v>1.83</v>
      </c>
      <c r="EZ6" s="214">
        <f t="shared" si="86"/>
        <v>5110.0599999999995</v>
      </c>
      <c r="FA6" s="377"/>
      <c r="FB6" s="377"/>
      <c r="FC6" s="377">
        <f t="shared" si="19"/>
        <v>967.76103117059711</v>
      </c>
      <c r="FD6" s="386">
        <f t="shared" si="20"/>
        <v>0</v>
      </c>
      <c r="FE6" s="65">
        <v>866.67</v>
      </c>
      <c r="FF6" s="65">
        <v>20</v>
      </c>
      <c r="FG6" s="377"/>
      <c r="FH6" s="65">
        <v>5</v>
      </c>
      <c r="FI6" s="377"/>
      <c r="FJ6" s="386"/>
      <c r="FK6" s="214">
        <f t="shared" si="87"/>
        <v>1859.4310311705972</v>
      </c>
      <c r="FL6" s="377">
        <f t="shared" si="88"/>
        <v>987.17077586206892</v>
      </c>
      <c r="FM6" s="377">
        <f t="shared" si="89"/>
        <v>413.79310344827587</v>
      </c>
      <c r="FN6" s="377">
        <f t="shared" si="90"/>
        <v>350.24096982758618</v>
      </c>
      <c r="FO6" s="214">
        <f t="shared" si="91"/>
        <v>1751.204849137931</v>
      </c>
      <c r="FP6" s="214">
        <f t="shared" si="92"/>
        <v>3610.6358803085282</v>
      </c>
      <c r="FQ6" s="205">
        <f t="shared" si="93"/>
        <v>1499.4241196914713</v>
      </c>
      <c r="FR6" s="205">
        <v>27283.77</v>
      </c>
      <c r="FS6" s="205">
        <v>14800.2</v>
      </c>
      <c r="FT6" s="205">
        <v>38462.1</v>
      </c>
      <c r="FU6" s="205">
        <v>0</v>
      </c>
      <c r="FV6" s="205">
        <v>0</v>
      </c>
      <c r="FW6" s="205">
        <v>0</v>
      </c>
      <c r="FX6" s="205">
        <v>0</v>
      </c>
      <c r="FY6" s="205">
        <v>23.9</v>
      </c>
      <c r="FZ6" s="205">
        <v>0</v>
      </c>
      <c r="GA6" s="205">
        <v>58.77</v>
      </c>
      <c r="GB6" s="205">
        <v>74044.039999999994</v>
      </c>
      <c r="GC6" s="205">
        <v>0</v>
      </c>
      <c r="GD6" s="303">
        <v>3544</v>
      </c>
      <c r="GE6" s="181" t="s">
        <v>275</v>
      </c>
      <c r="GF6" s="214">
        <f t="shared" si="94"/>
        <v>80628.740000000005</v>
      </c>
      <c r="GG6" s="205">
        <v>2271.12</v>
      </c>
      <c r="GH6" s="335">
        <v>685.19</v>
      </c>
      <c r="GI6" s="205">
        <v>2456.2399999999998</v>
      </c>
      <c r="GJ6" s="205">
        <v>0</v>
      </c>
      <c r="GK6" s="205">
        <v>0</v>
      </c>
      <c r="GL6" s="205">
        <v>0</v>
      </c>
      <c r="GM6" s="205">
        <v>0</v>
      </c>
      <c r="GN6" s="205">
        <v>1.66</v>
      </c>
      <c r="GO6" s="205">
        <v>0</v>
      </c>
      <c r="GP6" s="205">
        <v>4.08</v>
      </c>
      <c r="GQ6" s="211">
        <f t="shared" si="95"/>
        <v>5418.2899999999991</v>
      </c>
      <c r="GR6" s="306"/>
      <c r="GS6" s="306"/>
      <c r="GT6" s="65">
        <f t="shared" si="21"/>
        <v>1053.7096402176021</v>
      </c>
      <c r="GU6" s="65">
        <f t="shared" si="22"/>
        <v>0</v>
      </c>
      <c r="GV6" s="65">
        <f t="shared" si="96"/>
        <v>866.66666666666663</v>
      </c>
      <c r="GW6" s="65">
        <v>20</v>
      </c>
      <c r="GX6" s="65">
        <v>0</v>
      </c>
      <c r="GY6" s="65">
        <v>5</v>
      </c>
      <c r="GZ6" s="65"/>
      <c r="HA6" s="65"/>
      <c r="HB6" s="64">
        <f t="shared" si="23"/>
        <v>1945.3763068842686</v>
      </c>
      <c r="HC6" s="66">
        <f t="shared" si="143"/>
        <v>822.37076923076927</v>
      </c>
      <c r="HD6" s="66">
        <f t="shared" si="97"/>
        <v>0</v>
      </c>
      <c r="HE6" s="66">
        <f t="shared" si="98"/>
        <v>205.59269230769232</v>
      </c>
      <c r="HF6" s="67">
        <f t="shared" si="24"/>
        <v>1027.9634615384616</v>
      </c>
      <c r="HG6" s="67">
        <f t="shared" si="25"/>
        <v>2973.3397684227302</v>
      </c>
      <c r="HH6" s="68">
        <f t="shared" si="26"/>
        <v>2444.9502315772688</v>
      </c>
      <c r="HI6" s="335">
        <v>23421.200000000001</v>
      </c>
      <c r="HJ6" s="335">
        <v>14779.05</v>
      </c>
      <c r="HK6" s="335">
        <v>37515.160000000003</v>
      </c>
      <c r="HL6" s="335">
        <v>0</v>
      </c>
      <c r="HM6" s="335">
        <v>12.3</v>
      </c>
      <c r="HN6" s="335">
        <v>0</v>
      </c>
      <c r="HO6" s="335">
        <v>0</v>
      </c>
      <c r="HP6" s="335">
        <v>23</v>
      </c>
      <c r="HQ6" s="335">
        <v>0</v>
      </c>
      <c r="HR6" s="335">
        <v>0</v>
      </c>
      <c r="HS6" s="335">
        <v>70086.47</v>
      </c>
      <c r="HT6" s="205">
        <v>0</v>
      </c>
      <c r="HU6" s="371">
        <v>3253</v>
      </c>
      <c r="HV6" s="181" t="s">
        <v>275</v>
      </c>
      <c r="HW6" s="64">
        <f t="shared" si="99"/>
        <v>75750.710000000006</v>
      </c>
      <c r="HX6" s="205">
        <v>1949.58</v>
      </c>
      <c r="HY6" s="335">
        <v>684.22</v>
      </c>
      <c r="HZ6" s="205">
        <v>2395.63</v>
      </c>
      <c r="IA6" s="205">
        <v>0</v>
      </c>
      <c r="IB6" s="205">
        <v>0.8</v>
      </c>
      <c r="IC6" s="205">
        <v>0</v>
      </c>
      <c r="ID6" s="205">
        <v>0</v>
      </c>
      <c r="IE6" s="205">
        <v>1.6</v>
      </c>
      <c r="IF6" s="205">
        <v>0</v>
      </c>
      <c r="IG6" s="205">
        <v>0</v>
      </c>
      <c r="IH6" s="214">
        <f t="shared" si="100"/>
        <v>5031.8300000000008</v>
      </c>
      <c r="II6" s="319"/>
      <c r="IJ6" s="319"/>
      <c r="IK6" s="65">
        <f t="shared" si="27"/>
        <v>1069.570042270916</v>
      </c>
      <c r="IL6" s="65">
        <f t="shared" si="28"/>
        <v>0</v>
      </c>
      <c r="IM6" s="65">
        <f t="shared" si="101"/>
        <v>866.66666666666663</v>
      </c>
      <c r="IN6" s="65">
        <v>20</v>
      </c>
      <c r="IO6" s="65"/>
      <c r="IP6" s="65">
        <v>5</v>
      </c>
      <c r="IQ6" s="65"/>
      <c r="IR6" s="65"/>
      <c r="IS6" s="64">
        <f t="shared" si="29"/>
        <v>1961.2367089375825</v>
      </c>
      <c r="IT6" s="66">
        <f t="shared" si="102"/>
        <v>869.99285714285713</v>
      </c>
      <c r="IU6" s="66">
        <f t="shared" si="103"/>
        <v>403.36134453781511</v>
      </c>
      <c r="IV6" s="66">
        <f t="shared" si="104"/>
        <v>318.33855042016808</v>
      </c>
      <c r="IW6" s="67">
        <f t="shared" si="30"/>
        <v>1591.6927521008404</v>
      </c>
      <c r="IX6" s="67">
        <f t="shared" si="31"/>
        <v>3552.9294610384231</v>
      </c>
      <c r="IY6" s="68">
        <f t="shared" si="32"/>
        <v>1478.9005389615777</v>
      </c>
      <c r="IZ6" s="335">
        <v>30880.35</v>
      </c>
      <c r="JA6" s="335">
        <v>18756.169999999998</v>
      </c>
      <c r="JB6" s="335">
        <v>45323.24</v>
      </c>
      <c r="JC6" s="335">
        <v>0</v>
      </c>
      <c r="JD6" s="335">
        <v>0</v>
      </c>
      <c r="JE6" s="335">
        <v>0</v>
      </c>
      <c r="JF6" s="335">
        <v>0</v>
      </c>
      <c r="JG6" s="335">
        <v>47.5</v>
      </c>
      <c r="JH6" s="335">
        <v>0</v>
      </c>
      <c r="JI6" s="335">
        <v>0</v>
      </c>
      <c r="JJ6" s="335">
        <v>86744.25</v>
      </c>
      <c r="JK6" s="205">
        <v>0</v>
      </c>
      <c r="JL6" s="371">
        <v>3889</v>
      </c>
      <c r="JM6" s="181" t="s">
        <v>275</v>
      </c>
      <c r="JN6" s="64">
        <f t="shared" si="105"/>
        <v>95007.26</v>
      </c>
      <c r="JO6" s="335">
        <v>2570.48</v>
      </c>
      <c r="JP6" s="335">
        <v>868.34</v>
      </c>
      <c r="JQ6" s="335">
        <v>2895.27</v>
      </c>
      <c r="JR6" s="335">
        <v>0</v>
      </c>
      <c r="JS6" s="335">
        <v>0</v>
      </c>
      <c r="JT6" s="335">
        <v>0</v>
      </c>
      <c r="JU6" s="335">
        <v>0</v>
      </c>
      <c r="JV6" s="335">
        <v>3.3</v>
      </c>
      <c r="JW6" s="335">
        <v>0</v>
      </c>
      <c r="JX6" s="335">
        <v>0</v>
      </c>
      <c r="JY6" s="211">
        <f t="shared" si="106"/>
        <v>6337.39</v>
      </c>
      <c r="JZ6" s="319"/>
      <c r="KA6" s="319"/>
      <c r="KB6" s="65">
        <f t="shared" si="33"/>
        <v>1847.3262316177909</v>
      </c>
      <c r="KC6" s="65">
        <f t="shared" si="34"/>
        <v>0</v>
      </c>
      <c r="KD6" s="65">
        <f t="shared" si="107"/>
        <v>866.66666666666663</v>
      </c>
      <c r="KE6" s="65">
        <v>20</v>
      </c>
      <c r="KF6" s="65"/>
      <c r="KG6" s="65">
        <v>5</v>
      </c>
      <c r="KH6" s="65"/>
      <c r="KI6" s="65">
        <f t="shared" si="108"/>
        <v>429.03252032520328</v>
      </c>
      <c r="KJ6" s="64">
        <f t="shared" si="35"/>
        <v>3168.0254186096608</v>
      </c>
      <c r="KK6" s="66">
        <f t="shared" si="144"/>
        <v>854.59100840336134</v>
      </c>
      <c r="KL6" s="66">
        <f t="shared" si="109"/>
        <v>0</v>
      </c>
      <c r="KM6" s="66">
        <f t="shared" si="110"/>
        <v>213.64775210084034</v>
      </c>
      <c r="KN6" s="67">
        <f t="shared" si="36"/>
        <v>1068.2387605042018</v>
      </c>
      <c r="KO6" s="67">
        <f t="shared" si="37"/>
        <v>4236.2641791138631</v>
      </c>
      <c r="KP6" s="68">
        <f t="shared" si="38"/>
        <v>2101.1258208861373</v>
      </c>
      <c r="KQ6" s="335">
        <v>27403.83</v>
      </c>
      <c r="KR6" s="335">
        <v>17463.18</v>
      </c>
      <c r="KS6" s="335">
        <v>46276.93</v>
      </c>
      <c r="KT6" s="335">
        <v>0</v>
      </c>
      <c r="KU6" s="335">
        <v>0</v>
      </c>
      <c r="KV6" s="335">
        <v>0</v>
      </c>
      <c r="KW6" s="335">
        <v>0</v>
      </c>
      <c r="KX6" s="335">
        <v>0</v>
      </c>
      <c r="KY6" s="335">
        <v>0</v>
      </c>
      <c r="KZ6" s="335">
        <v>0</v>
      </c>
      <c r="LA6" s="335">
        <v>84231.14</v>
      </c>
      <c r="LB6" s="205">
        <v>0</v>
      </c>
      <c r="LC6" s="371">
        <v>3746</v>
      </c>
      <c r="LD6" s="181" t="s">
        <v>275</v>
      </c>
      <c r="LE6" s="64">
        <f t="shared" si="111"/>
        <v>91143.94</v>
      </c>
      <c r="LF6" s="205">
        <v>2281.11</v>
      </c>
      <c r="LG6" s="335">
        <v>808.48</v>
      </c>
      <c r="LH6" s="205">
        <v>2956.45</v>
      </c>
      <c r="LI6" s="205">
        <v>0</v>
      </c>
      <c r="LJ6" s="205">
        <v>0</v>
      </c>
      <c r="LK6" s="205">
        <v>0</v>
      </c>
      <c r="LL6" s="205">
        <v>0</v>
      </c>
      <c r="LM6" s="205">
        <v>0</v>
      </c>
      <c r="LN6" s="205">
        <v>0</v>
      </c>
      <c r="LO6" s="205">
        <v>0</v>
      </c>
      <c r="LP6" s="211">
        <f t="shared" si="112"/>
        <v>6046.04</v>
      </c>
      <c r="LQ6" s="65"/>
      <c r="LR6" s="65"/>
      <c r="LS6" s="65">
        <f t="shared" si="39"/>
        <v>1252.1059896100228</v>
      </c>
      <c r="LT6" s="65">
        <f t="shared" si="40"/>
        <v>0</v>
      </c>
      <c r="LU6" s="65">
        <f t="shared" si="113"/>
        <v>866.66666666666663</v>
      </c>
      <c r="LV6" s="65">
        <v>20</v>
      </c>
      <c r="LW6" s="65"/>
      <c r="LX6" s="65">
        <v>5</v>
      </c>
      <c r="LY6" s="65"/>
      <c r="LZ6" s="65"/>
      <c r="MA6" s="64">
        <f t="shared" si="41"/>
        <v>2143.7726562766893</v>
      </c>
      <c r="MB6" s="66">
        <f t="shared" si="145"/>
        <v>828.45739495798318</v>
      </c>
      <c r="MC6" s="66">
        <f t="shared" si="114"/>
        <v>0</v>
      </c>
      <c r="MD6" s="66">
        <f t="shared" si="115"/>
        <v>207.1143487394958</v>
      </c>
      <c r="ME6" s="67">
        <f t="shared" si="42"/>
        <v>1035.571743697479</v>
      </c>
      <c r="MF6" s="67">
        <f t="shared" si="43"/>
        <v>3179.3443999741685</v>
      </c>
      <c r="MG6" s="68">
        <f t="shared" si="44"/>
        <v>2866.6956000258315</v>
      </c>
      <c r="MH6" s="335">
        <v>17667.43</v>
      </c>
      <c r="MI6" s="335">
        <v>10596.27</v>
      </c>
      <c r="MJ6" s="335">
        <v>28069.95</v>
      </c>
      <c r="MK6" s="335">
        <v>0</v>
      </c>
      <c r="ML6" s="335">
        <v>0</v>
      </c>
      <c r="MM6" s="335">
        <v>0</v>
      </c>
      <c r="MN6" s="335">
        <v>0</v>
      </c>
      <c r="MO6" s="335">
        <v>0</v>
      </c>
      <c r="MP6" s="335">
        <v>0</v>
      </c>
      <c r="MQ6" s="335">
        <v>0</v>
      </c>
      <c r="MR6" s="335">
        <v>52643.64</v>
      </c>
      <c r="MS6" s="205">
        <v>0</v>
      </c>
      <c r="MT6" s="371">
        <v>2584</v>
      </c>
      <c r="MU6" s="181" t="s">
        <v>275</v>
      </c>
      <c r="MV6" s="64">
        <f t="shared" si="116"/>
        <v>56333.65</v>
      </c>
      <c r="MW6" s="335">
        <v>1470.64</v>
      </c>
      <c r="MX6" s="335">
        <v>490.57</v>
      </c>
      <c r="MY6" s="335">
        <v>1793.27</v>
      </c>
      <c r="MZ6" s="335">
        <v>0</v>
      </c>
      <c r="NA6" s="335">
        <v>0</v>
      </c>
      <c r="NB6" s="335">
        <v>0</v>
      </c>
      <c r="NC6" s="335">
        <v>0</v>
      </c>
      <c r="ND6" s="335">
        <v>0</v>
      </c>
      <c r="NE6" s="335">
        <v>0</v>
      </c>
      <c r="NF6" s="335">
        <v>0</v>
      </c>
      <c r="NG6" s="211">
        <f t="shared" si="117"/>
        <v>3754.48</v>
      </c>
      <c r="NH6" s="306"/>
      <c r="NI6" s="306"/>
      <c r="NJ6" s="65">
        <f t="shared" si="45"/>
        <v>994.78586687233212</v>
      </c>
      <c r="NK6" s="65">
        <f t="shared" si="46"/>
        <v>0</v>
      </c>
      <c r="NL6" s="65">
        <f t="shared" si="118"/>
        <v>866.66666666666663</v>
      </c>
      <c r="NM6" s="65">
        <v>20</v>
      </c>
      <c r="NN6" s="65">
        <f t="shared" si="119"/>
        <v>467</v>
      </c>
      <c r="NO6" s="65">
        <v>5</v>
      </c>
      <c r="NP6" s="65"/>
      <c r="NQ6" s="65"/>
      <c r="NR6" s="64">
        <f t="shared" si="47"/>
        <v>2353.452533538999</v>
      </c>
      <c r="NS6" s="66">
        <f t="shared" si="120"/>
        <v>835.40283333333332</v>
      </c>
      <c r="NT6" s="66">
        <f t="shared" si="121"/>
        <v>400</v>
      </c>
      <c r="NU6" s="66">
        <f t="shared" si="122"/>
        <v>308.85070833333333</v>
      </c>
      <c r="NV6" s="67">
        <f t="shared" si="48"/>
        <v>1544.2535416666667</v>
      </c>
      <c r="NW6" s="67">
        <f t="shared" si="49"/>
        <v>3897.7060752056659</v>
      </c>
      <c r="NX6" s="68">
        <f t="shared" si="50"/>
        <v>-143.22607520566589</v>
      </c>
      <c r="NY6" s="400">
        <v>17960.52</v>
      </c>
      <c r="NZ6" s="400">
        <v>10700.11</v>
      </c>
      <c r="OA6" s="400">
        <v>29267.53</v>
      </c>
      <c r="OB6" s="400">
        <v>0</v>
      </c>
      <c r="OC6" s="400">
        <v>5.04</v>
      </c>
      <c r="OD6" s="400">
        <v>0</v>
      </c>
      <c r="OE6" s="400">
        <v>0</v>
      </c>
      <c r="OF6" s="400">
        <v>23</v>
      </c>
      <c r="OG6" s="400">
        <v>0</v>
      </c>
      <c r="OH6" s="400">
        <v>0</v>
      </c>
      <c r="OI6" s="400">
        <v>52820.54</v>
      </c>
      <c r="OJ6" s="178">
        <v>0</v>
      </c>
      <c r="OK6" s="401">
        <v>2806</v>
      </c>
      <c r="OL6" s="181" t="s">
        <v>275</v>
      </c>
      <c r="OM6" s="64">
        <f t="shared" si="123"/>
        <v>57956.200000000004</v>
      </c>
      <c r="ON6" s="205">
        <v>1495.04</v>
      </c>
      <c r="OO6" s="205">
        <v>495.38</v>
      </c>
      <c r="OP6" s="205">
        <v>1869.77</v>
      </c>
      <c r="OQ6" s="205">
        <v>0</v>
      </c>
      <c r="OR6" s="205">
        <v>0.33</v>
      </c>
      <c r="OS6" s="205">
        <v>0</v>
      </c>
      <c r="OT6" s="205">
        <v>0</v>
      </c>
      <c r="OU6" s="205">
        <v>1.6</v>
      </c>
      <c r="OV6" s="205">
        <v>0</v>
      </c>
      <c r="OW6" s="205">
        <v>0</v>
      </c>
      <c r="OX6" s="403">
        <f t="shared" si="124"/>
        <v>3862.12</v>
      </c>
      <c r="OY6" s="65"/>
      <c r="OZ6" s="65"/>
      <c r="PA6" s="65">
        <f t="shared" si="51"/>
        <v>846.7751022338274</v>
      </c>
      <c r="PB6" s="65">
        <f t="shared" si="52"/>
        <v>0</v>
      </c>
      <c r="PC6" s="65">
        <f t="shared" si="125"/>
        <v>866.66666666666663</v>
      </c>
      <c r="PD6" s="65">
        <v>20</v>
      </c>
      <c r="PE6" s="65"/>
      <c r="PF6" s="65">
        <v>5</v>
      </c>
      <c r="PG6" s="65"/>
      <c r="PH6" s="65"/>
      <c r="PI6" s="64">
        <f t="shared" si="53"/>
        <v>1738.441768900494</v>
      </c>
      <c r="PJ6" s="66">
        <f t="shared" si="126"/>
        <v>936.57933333333335</v>
      </c>
      <c r="PK6" s="66">
        <v>0</v>
      </c>
      <c r="PL6" s="66">
        <f t="shared" si="127"/>
        <v>234.14483333333334</v>
      </c>
      <c r="PM6" s="67">
        <f t="shared" si="54"/>
        <v>1170.7241666666666</v>
      </c>
      <c r="PN6" s="67">
        <f t="shared" si="55"/>
        <v>2909.1659355671609</v>
      </c>
      <c r="PO6" s="68">
        <f t="shared" si="56"/>
        <v>952.954064432839</v>
      </c>
      <c r="PP6" s="400">
        <v>16002.51</v>
      </c>
      <c r="PQ6" s="400">
        <v>10584.4</v>
      </c>
      <c r="PR6" s="400">
        <v>27719.5</v>
      </c>
      <c r="PS6" s="400">
        <v>0</v>
      </c>
      <c r="PT6" s="400">
        <v>0</v>
      </c>
      <c r="PU6" s="400">
        <v>0</v>
      </c>
      <c r="PV6" s="400">
        <v>0</v>
      </c>
      <c r="PW6" s="400">
        <v>0</v>
      </c>
      <c r="PX6" s="400">
        <v>0</v>
      </c>
      <c r="PY6" s="464">
        <v>0</v>
      </c>
      <c r="PZ6" s="466">
        <v>54306.409999999996</v>
      </c>
      <c r="QA6" s="178">
        <f t="shared" si="128"/>
        <v>0</v>
      </c>
      <c r="QB6" s="401">
        <v>2577</v>
      </c>
      <c r="QC6" s="181" t="s">
        <v>275</v>
      </c>
      <c r="QD6" s="64">
        <f t="shared" si="129"/>
        <v>54306.41</v>
      </c>
      <c r="QE6" s="400">
        <v>1332.06</v>
      </c>
      <c r="QF6" s="400">
        <v>490.02</v>
      </c>
      <c r="QG6" s="400">
        <v>1770.86</v>
      </c>
      <c r="QH6" s="400">
        <v>0</v>
      </c>
      <c r="QI6" s="400">
        <v>0</v>
      </c>
      <c r="QJ6" s="400">
        <v>0</v>
      </c>
      <c r="QK6" s="400">
        <v>0</v>
      </c>
      <c r="QL6" s="400">
        <v>0</v>
      </c>
      <c r="QM6" s="400">
        <v>0</v>
      </c>
      <c r="QN6" s="400">
        <v>0</v>
      </c>
      <c r="QO6" s="486">
        <v>0</v>
      </c>
      <c r="QP6" s="211">
        <f t="shared" si="130"/>
        <v>3592.9399999999996</v>
      </c>
      <c r="QQ6" s="437"/>
      <c r="QR6" s="452"/>
      <c r="QS6" s="65">
        <f t="shared" ref="QS6:QS79" si="147">QS$3</f>
        <v>128.86743362831859</v>
      </c>
      <c r="QT6" s="65">
        <f t="shared" si="57"/>
        <v>0</v>
      </c>
      <c r="QU6" s="65">
        <v>862.79</v>
      </c>
      <c r="QV6" s="65">
        <v>20</v>
      </c>
      <c r="QW6" s="65">
        <f t="shared" si="131"/>
        <v>18.861818181818183</v>
      </c>
      <c r="QX6" s="65">
        <v>5</v>
      </c>
      <c r="QY6" s="65">
        <f t="shared" si="58"/>
        <v>183.06451612903226</v>
      </c>
      <c r="QZ6" s="489">
        <f t="shared" si="132"/>
        <v>733.13653499999998</v>
      </c>
      <c r="RA6" s="65"/>
      <c r="RB6" s="64">
        <f t="shared" si="59"/>
        <v>1951.720302939169</v>
      </c>
      <c r="RC6" s="66">
        <f t="shared" si="133"/>
        <v>870.22424778761058</v>
      </c>
      <c r="RD6" s="66"/>
      <c r="RE6" s="66">
        <f t="shared" si="134"/>
        <v>564.38891014535591</v>
      </c>
      <c r="RF6" s="67">
        <f t="shared" si="60"/>
        <v>1434.6131579329665</v>
      </c>
      <c r="RG6" s="67">
        <f t="shared" si="61"/>
        <v>3386.3334608721352</v>
      </c>
      <c r="RH6" s="68">
        <f t="shared" si="62"/>
        <v>206.60653912786438</v>
      </c>
      <c r="RI6" s="205">
        <v>17729.8</v>
      </c>
      <c r="RJ6" s="205">
        <v>12074.29</v>
      </c>
      <c r="RK6" s="205">
        <v>37421.440000000002</v>
      </c>
      <c r="RL6" s="205">
        <v>0</v>
      </c>
      <c r="RM6" s="205">
        <v>0</v>
      </c>
      <c r="RN6" s="205">
        <v>0</v>
      </c>
      <c r="RO6" s="205">
        <v>0</v>
      </c>
      <c r="RP6" s="205">
        <v>54.26</v>
      </c>
      <c r="RQ6" s="205">
        <v>0</v>
      </c>
      <c r="RR6" s="373">
        <v>0</v>
      </c>
      <c r="RS6" s="265">
        <v>67279.789999999994</v>
      </c>
      <c r="RT6" s="178">
        <f t="shared" si="135"/>
        <v>0</v>
      </c>
      <c r="RU6" s="206">
        <v>3059</v>
      </c>
      <c r="RV6" s="181" t="s">
        <v>275</v>
      </c>
      <c r="RW6" s="64">
        <f t="shared" si="136"/>
        <v>67279.789999999994</v>
      </c>
      <c r="RX6" s="205">
        <v>1475.84</v>
      </c>
      <c r="RY6" s="205">
        <v>558.99</v>
      </c>
      <c r="RZ6" s="205">
        <v>2390.6999999999998</v>
      </c>
      <c r="SA6" s="205">
        <v>0</v>
      </c>
      <c r="SB6" s="205">
        <v>0</v>
      </c>
      <c r="SC6" s="205">
        <v>0</v>
      </c>
      <c r="SD6" s="205">
        <v>0</v>
      </c>
      <c r="SE6" s="205">
        <v>3.77</v>
      </c>
      <c r="SF6" s="205">
        <v>0</v>
      </c>
      <c r="SG6" s="205">
        <v>0</v>
      </c>
      <c r="SH6" s="65">
        <v>149.75244000000001</v>
      </c>
      <c r="SI6" s="211">
        <f t="shared" si="137"/>
        <v>4579.0524400000004</v>
      </c>
      <c r="SJ6" s="234"/>
      <c r="SK6" s="477"/>
      <c r="SL6" s="65">
        <f t="shared" ref="SL6:SL79" si="148">SL$3</f>
        <v>320.96681415929203</v>
      </c>
      <c r="SM6" s="65">
        <f t="shared" si="63"/>
        <v>0</v>
      </c>
      <c r="SN6" s="65">
        <v>862.79</v>
      </c>
      <c r="SO6" s="65">
        <v>20</v>
      </c>
      <c r="SP6" s="65">
        <f t="shared" si="138"/>
        <v>495.92920353982299</v>
      </c>
      <c r="SQ6" s="65">
        <v>5</v>
      </c>
      <c r="SR6" s="65">
        <f t="shared" ref="SR6:SR79" si="149">SR$3</f>
        <v>428.52876106194691</v>
      </c>
      <c r="SS6" s="489">
        <f t="shared" si="139"/>
        <v>908.27716499999985</v>
      </c>
      <c r="ST6" s="65"/>
      <c r="SU6" s="64">
        <f t="shared" si="64"/>
        <v>3041.491943761062</v>
      </c>
      <c r="SV6" s="66">
        <f t="shared" si="146"/>
        <v>596.28469026548669</v>
      </c>
      <c r="SW6" s="66"/>
      <c r="SX6" s="66">
        <f t="shared" si="140"/>
        <v>727.55532680530985</v>
      </c>
      <c r="SY6" s="67">
        <f t="shared" si="141"/>
        <v>1323.8400170707964</v>
      </c>
      <c r="SZ6" s="67">
        <f t="shared" si="65"/>
        <v>4365.3319608318579</v>
      </c>
      <c r="TA6" s="68">
        <f t="shared" si="66"/>
        <v>213.72047916814245</v>
      </c>
      <c r="TB6" s="64">
        <f t="shared" si="67"/>
        <v>864127.54</v>
      </c>
      <c r="TC6" s="211">
        <f t="shared" si="68"/>
        <v>57651.922440000009</v>
      </c>
      <c r="TD6" s="67">
        <f t="shared" si="69"/>
        <v>41108.857036196496</v>
      </c>
      <c r="TE6" s="68">
        <f t="shared" si="142"/>
        <v>16543.065403803514</v>
      </c>
      <c r="TF6" s="264"/>
      <c r="TG6" s="265"/>
      <c r="TH6" s="265"/>
      <c r="TI6" s="491"/>
      <c r="TJ6" s="491"/>
      <c r="TK6" s="491"/>
      <c r="TL6" s="65">
        <v>40305.568200000002</v>
      </c>
      <c r="TM6">
        <f t="shared" si="70"/>
        <v>403.05568199999999</v>
      </c>
    </row>
    <row r="7" spans="1:533">
      <c r="A7" s="173" t="s">
        <v>128</v>
      </c>
      <c r="B7" s="175" t="s">
        <v>129</v>
      </c>
      <c r="C7" s="181" t="s">
        <v>275</v>
      </c>
      <c r="D7" s="273">
        <v>2844.23</v>
      </c>
      <c r="E7" s="273">
        <v>7466.33</v>
      </c>
      <c r="F7" s="273">
        <v>0.3</v>
      </c>
      <c r="G7" s="273">
        <v>0</v>
      </c>
      <c r="H7" s="273">
        <v>0</v>
      </c>
      <c r="I7" s="273">
        <v>0</v>
      </c>
      <c r="J7" s="273">
        <v>0</v>
      </c>
      <c r="K7" s="273">
        <v>0</v>
      </c>
      <c r="L7" s="273">
        <v>0</v>
      </c>
      <c r="M7" s="273">
        <v>10310.86</v>
      </c>
      <c r="N7" s="178">
        <f>P7-M7</f>
        <v>0</v>
      </c>
      <c r="O7" s="274">
        <v>408</v>
      </c>
      <c r="P7" s="64">
        <f t="shared" si="0"/>
        <v>10310.859999999999</v>
      </c>
      <c r="Q7" s="205">
        <v>236.75</v>
      </c>
      <c r="R7" s="205">
        <v>345.66</v>
      </c>
      <c r="S7" s="267">
        <v>0.02</v>
      </c>
      <c r="T7" s="205">
        <v>0</v>
      </c>
      <c r="U7" s="205">
        <v>0</v>
      </c>
      <c r="V7" s="205">
        <v>0</v>
      </c>
      <c r="W7" s="205">
        <v>0</v>
      </c>
      <c r="X7" s="205">
        <v>0</v>
      </c>
      <c r="Y7" s="205">
        <v>0</v>
      </c>
      <c r="Z7" s="205">
        <v>0</v>
      </c>
      <c r="AA7" s="64">
        <f t="shared" si="71"/>
        <v>582.43000000000006</v>
      </c>
      <c r="AB7" s="65"/>
      <c r="AC7" s="65"/>
      <c r="AD7" s="65">
        <f t="shared" si="1"/>
        <v>121.13717752727935</v>
      </c>
      <c r="AE7" s="65">
        <f t="shared" si="2"/>
        <v>0</v>
      </c>
      <c r="AF7" s="65">
        <v>866.67</v>
      </c>
      <c r="AG7" s="65">
        <v>20</v>
      </c>
      <c r="AH7" s="65"/>
      <c r="AI7" s="65">
        <v>5</v>
      </c>
      <c r="AJ7" s="65"/>
      <c r="AK7" s="65"/>
      <c r="AL7" s="64">
        <f t="shared" si="3"/>
        <v>1012.8071775272794</v>
      </c>
      <c r="AM7" s="66">
        <f t="shared" si="72"/>
        <v>833.25221238938047</v>
      </c>
      <c r="AN7" s="66">
        <f t="shared" si="73"/>
        <v>0</v>
      </c>
      <c r="AO7" s="66">
        <f t="shared" si="74"/>
        <v>208.31305309734512</v>
      </c>
      <c r="AP7" s="67">
        <f t="shared" si="4"/>
        <v>1041.5652654867256</v>
      </c>
      <c r="AQ7" s="67">
        <f>AL7+AP7</f>
        <v>2054.3724430140051</v>
      </c>
      <c r="AR7" s="68">
        <f t="shared" si="6"/>
        <v>-1471.942443014005</v>
      </c>
      <c r="AS7" s="267">
        <v>3808.89</v>
      </c>
      <c r="AT7" s="267">
        <v>9310.0499999999993</v>
      </c>
      <c r="AU7" s="267">
        <v>0</v>
      </c>
      <c r="AV7" s="267">
        <v>0</v>
      </c>
      <c r="AW7" s="267">
        <v>0</v>
      </c>
      <c r="AX7" s="267">
        <v>0</v>
      </c>
      <c r="AY7" s="267">
        <v>0</v>
      </c>
      <c r="AZ7" s="267">
        <v>0</v>
      </c>
      <c r="BA7" s="267">
        <v>27.5</v>
      </c>
      <c r="BB7" s="267">
        <v>0</v>
      </c>
      <c r="BC7" s="267">
        <v>12060.04</v>
      </c>
      <c r="BD7" s="178"/>
      <c r="BE7" s="285">
        <v>478</v>
      </c>
      <c r="BF7" s="181" t="s">
        <v>275</v>
      </c>
      <c r="BG7" s="64">
        <f t="shared" si="75"/>
        <v>13146.439999999999</v>
      </c>
      <c r="BH7" s="205">
        <v>263.91000000000003</v>
      </c>
      <c r="BI7" s="205">
        <v>431.02</v>
      </c>
      <c r="BJ7" s="267">
        <v>0</v>
      </c>
      <c r="BK7" s="205">
        <v>0</v>
      </c>
      <c r="BL7" s="205">
        <v>0</v>
      </c>
      <c r="BM7" s="205">
        <v>0</v>
      </c>
      <c r="BN7" s="205">
        <v>0</v>
      </c>
      <c r="BO7" s="205">
        <v>0</v>
      </c>
      <c r="BP7" s="205">
        <v>0</v>
      </c>
      <c r="BQ7" s="205">
        <v>0</v>
      </c>
      <c r="BR7" s="64">
        <f t="shared" si="76"/>
        <v>694.93000000000006</v>
      </c>
      <c r="BS7" s="65"/>
      <c r="BT7" s="65"/>
      <c r="BU7" s="65">
        <f t="shared" si="7"/>
        <v>153.39222787426817</v>
      </c>
      <c r="BV7" s="65">
        <f t="shared" si="8"/>
        <v>0</v>
      </c>
      <c r="BW7" s="65">
        <v>866.67</v>
      </c>
      <c r="BX7" s="65">
        <v>20</v>
      </c>
      <c r="BY7" s="65"/>
      <c r="BZ7" s="65">
        <v>5</v>
      </c>
      <c r="CA7" s="65"/>
      <c r="CB7" s="65"/>
      <c r="CC7" s="64">
        <f t="shared" si="9"/>
        <v>1045.062227874268</v>
      </c>
      <c r="CD7" s="66">
        <f t="shared" si="77"/>
        <v>869.99982300884949</v>
      </c>
      <c r="CE7" s="384">
        <f t="shared" si="78"/>
        <v>0</v>
      </c>
      <c r="CF7" s="66">
        <f t="shared" si="79"/>
        <v>217.49995575221237</v>
      </c>
      <c r="CG7" s="67">
        <f t="shared" si="10"/>
        <v>1087.4997787610619</v>
      </c>
      <c r="CH7" s="67">
        <f t="shared" si="11"/>
        <v>2132.5620066353299</v>
      </c>
      <c r="CI7" s="68">
        <f t="shared" si="12"/>
        <v>-1437.6320066353298</v>
      </c>
      <c r="CJ7" s="267">
        <v>2044.54</v>
      </c>
      <c r="CK7" s="267">
        <v>8187.51</v>
      </c>
      <c r="CL7" s="267">
        <v>0</v>
      </c>
      <c r="CM7" s="267">
        <v>0</v>
      </c>
      <c r="CN7" s="267">
        <v>0</v>
      </c>
      <c r="CO7" s="267">
        <v>0</v>
      </c>
      <c r="CP7" s="267">
        <v>0</v>
      </c>
      <c r="CQ7" s="267">
        <v>0</v>
      </c>
      <c r="CR7" s="267">
        <v>0</v>
      </c>
      <c r="CS7" s="267">
        <v>0</v>
      </c>
      <c r="CT7" s="267">
        <v>9435.31</v>
      </c>
      <c r="CU7" s="178"/>
      <c r="CV7" s="285">
        <v>409</v>
      </c>
      <c r="CW7" s="181" t="s">
        <v>275</v>
      </c>
      <c r="CX7" s="214">
        <f t="shared" si="80"/>
        <v>10232.049999999999</v>
      </c>
      <c r="CY7" s="205">
        <v>170.18</v>
      </c>
      <c r="CZ7" s="205">
        <v>379.05</v>
      </c>
      <c r="DA7" s="205">
        <v>0</v>
      </c>
      <c r="DB7" s="205">
        <v>0</v>
      </c>
      <c r="DC7" s="205">
        <v>0</v>
      </c>
      <c r="DD7" s="205">
        <v>0</v>
      </c>
      <c r="DE7" s="205">
        <v>0</v>
      </c>
      <c r="DF7" s="205">
        <v>0</v>
      </c>
      <c r="DG7" s="205">
        <v>0</v>
      </c>
      <c r="DH7" s="205">
        <v>0</v>
      </c>
      <c r="DI7" s="214">
        <f t="shared" si="81"/>
        <v>549.23</v>
      </c>
      <c r="DJ7" s="65"/>
      <c r="DK7" s="65"/>
      <c r="DL7" s="65">
        <f t="shared" si="13"/>
        <v>124.61406336230793</v>
      </c>
      <c r="DM7" s="65">
        <f t="shared" si="14"/>
        <v>0</v>
      </c>
      <c r="DN7" s="65">
        <v>866.67</v>
      </c>
      <c r="DO7" s="65">
        <v>20</v>
      </c>
      <c r="DP7" s="65"/>
      <c r="DQ7" s="65">
        <v>5</v>
      </c>
      <c r="DR7" s="65"/>
      <c r="DS7" s="65"/>
      <c r="DT7" s="64">
        <f t="shared" si="15"/>
        <v>1016.2840633623078</v>
      </c>
      <c r="DU7" s="66">
        <f t="shared" si="82"/>
        <v>870.94495575221242</v>
      </c>
      <c r="DV7" s="66">
        <f t="shared" si="83"/>
        <v>490.26548672566372</v>
      </c>
      <c r="DW7" s="66">
        <f t="shared" si="84"/>
        <v>340.30261061946902</v>
      </c>
      <c r="DX7" s="67">
        <f t="shared" si="16"/>
        <v>1701.5130530973452</v>
      </c>
      <c r="DY7" s="67">
        <f t="shared" si="17"/>
        <v>2717.7971164596529</v>
      </c>
      <c r="DZ7" s="68">
        <f t="shared" si="18"/>
        <v>-2168.5671164596529</v>
      </c>
      <c r="EA7" s="205">
        <v>3203.59</v>
      </c>
      <c r="EB7" s="205">
        <v>9721.51</v>
      </c>
      <c r="EC7" s="205">
        <v>0</v>
      </c>
      <c r="ED7" s="205">
        <v>0</v>
      </c>
      <c r="EE7" s="205">
        <v>0</v>
      </c>
      <c r="EF7" s="205">
        <v>0</v>
      </c>
      <c r="EG7" s="205">
        <v>0</v>
      </c>
      <c r="EH7" s="205">
        <v>0</v>
      </c>
      <c r="EI7" s="205">
        <v>0</v>
      </c>
      <c r="EJ7" s="205">
        <v>0</v>
      </c>
      <c r="EK7" s="205">
        <v>12034.36</v>
      </c>
      <c r="EL7" s="206"/>
      <c r="EM7" s="206">
        <v>507</v>
      </c>
      <c r="EN7" s="181" t="s">
        <v>275</v>
      </c>
      <c r="EO7" s="214">
        <f t="shared" si="85"/>
        <v>12925.1</v>
      </c>
      <c r="EP7" s="214">
        <v>266.66000000000003</v>
      </c>
      <c r="EQ7" s="214">
        <v>450.07</v>
      </c>
      <c r="ER7" s="214">
        <v>0</v>
      </c>
      <c r="ES7" s="214">
        <v>0</v>
      </c>
      <c r="ET7" s="214">
        <v>0</v>
      </c>
      <c r="EU7" s="298">
        <v>0</v>
      </c>
      <c r="EV7" s="214">
        <v>0</v>
      </c>
      <c r="EW7" s="214">
        <v>0</v>
      </c>
      <c r="EX7" s="214">
        <v>0</v>
      </c>
      <c r="EY7" s="299">
        <v>0</v>
      </c>
      <c r="EZ7" s="214">
        <f t="shared" si="86"/>
        <v>716.73</v>
      </c>
      <c r="FA7" s="377"/>
      <c r="FB7" s="377"/>
      <c r="FC7" s="377">
        <f t="shared" si="19"/>
        <v>165.48973301385823</v>
      </c>
      <c r="FD7" s="386">
        <f t="shared" si="20"/>
        <v>0</v>
      </c>
      <c r="FE7" s="65">
        <v>866.67</v>
      </c>
      <c r="FF7" s="65">
        <v>20</v>
      </c>
      <c r="FG7" s="377"/>
      <c r="FH7" s="65">
        <v>5</v>
      </c>
      <c r="FI7" s="377"/>
      <c r="FJ7" s="386"/>
      <c r="FK7" s="214">
        <f t="shared" si="87"/>
        <v>1057.1597330138582</v>
      </c>
      <c r="FL7" s="377">
        <f t="shared" si="88"/>
        <v>987.17077586206892</v>
      </c>
      <c r="FM7" s="377">
        <f t="shared" si="89"/>
        <v>413.79310344827587</v>
      </c>
      <c r="FN7" s="377">
        <f t="shared" si="90"/>
        <v>350.24096982758618</v>
      </c>
      <c r="FO7" s="214">
        <f t="shared" si="91"/>
        <v>1751.204849137931</v>
      </c>
      <c r="FP7" s="214">
        <f t="shared" si="92"/>
        <v>2808.3645821517894</v>
      </c>
      <c r="FQ7" s="205">
        <f t="shared" si="93"/>
        <v>-2091.6345821517893</v>
      </c>
      <c r="FR7" s="205">
        <v>4165.68</v>
      </c>
      <c r="FS7" s="205">
        <v>11370.88</v>
      </c>
      <c r="FT7" s="205">
        <v>0</v>
      </c>
      <c r="FU7" s="205">
        <v>0</v>
      </c>
      <c r="FV7" s="205">
        <v>0</v>
      </c>
      <c r="FW7" s="205">
        <v>0</v>
      </c>
      <c r="FX7" s="205">
        <v>0</v>
      </c>
      <c r="FY7" s="205">
        <v>22</v>
      </c>
      <c r="FZ7" s="205">
        <v>0</v>
      </c>
      <c r="GA7" s="205">
        <v>0</v>
      </c>
      <c r="GB7" s="205">
        <v>14678.13</v>
      </c>
      <c r="GC7" s="205">
        <v>0</v>
      </c>
      <c r="GD7" s="303">
        <v>650</v>
      </c>
      <c r="GE7" s="181" t="s">
        <v>275</v>
      </c>
      <c r="GF7" s="214">
        <f t="shared" si="94"/>
        <v>15558.56</v>
      </c>
      <c r="GG7" s="205">
        <v>346.75</v>
      </c>
      <c r="GH7" s="335">
        <v>526.42999999999995</v>
      </c>
      <c r="GI7" s="205">
        <v>0</v>
      </c>
      <c r="GJ7" s="205">
        <v>0</v>
      </c>
      <c r="GK7" s="205">
        <v>0</v>
      </c>
      <c r="GL7" s="205">
        <v>0</v>
      </c>
      <c r="GM7" s="205">
        <v>0</v>
      </c>
      <c r="GN7" s="205">
        <v>1.53</v>
      </c>
      <c r="GO7" s="205">
        <v>0</v>
      </c>
      <c r="GP7" s="205">
        <v>0</v>
      </c>
      <c r="GQ7" s="211">
        <f t="shared" si="95"/>
        <v>874.70999999999992</v>
      </c>
      <c r="GR7" s="306"/>
      <c r="GS7" s="306"/>
      <c r="GT7" s="65">
        <f t="shared" si="21"/>
        <v>208.88226900324716</v>
      </c>
      <c r="GU7" s="65">
        <f t="shared" si="22"/>
        <v>0</v>
      </c>
      <c r="GV7" s="65">
        <f t="shared" si="96"/>
        <v>866.66666666666663</v>
      </c>
      <c r="GW7" s="65">
        <v>20</v>
      </c>
      <c r="GX7" s="65">
        <v>0</v>
      </c>
      <c r="GY7" s="65">
        <v>5</v>
      </c>
      <c r="GZ7" s="65"/>
      <c r="HA7" s="65"/>
      <c r="HB7" s="64">
        <f t="shared" si="23"/>
        <v>1100.5489356699138</v>
      </c>
      <c r="HC7" s="66">
        <f t="shared" si="143"/>
        <v>822.37076923076927</v>
      </c>
      <c r="HD7" s="66">
        <f t="shared" si="97"/>
        <v>0</v>
      </c>
      <c r="HE7" s="66">
        <f t="shared" si="98"/>
        <v>205.59269230769232</v>
      </c>
      <c r="HF7" s="67">
        <f t="shared" si="24"/>
        <v>1027.9634615384616</v>
      </c>
      <c r="HG7" s="67">
        <f t="shared" si="25"/>
        <v>2128.5123972083757</v>
      </c>
      <c r="HH7" s="68">
        <f t="shared" si="26"/>
        <v>-1253.8023972083756</v>
      </c>
      <c r="HI7" s="335">
        <v>4207.5600000000004</v>
      </c>
      <c r="HJ7" s="335">
        <v>15739.43</v>
      </c>
      <c r="HK7" s="335">
        <v>0</v>
      </c>
      <c r="HL7" s="335">
        <v>0</v>
      </c>
      <c r="HM7" s="335">
        <v>0</v>
      </c>
      <c r="HN7" s="335">
        <v>0</v>
      </c>
      <c r="HO7" s="335">
        <v>0</v>
      </c>
      <c r="HP7" s="335">
        <v>48.66</v>
      </c>
      <c r="HQ7" s="335">
        <v>0</v>
      </c>
      <c r="HR7" s="335">
        <v>0</v>
      </c>
      <c r="HS7" s="335">
        <v>18501.7</v>
      </c>
      <c r="HT7" s="205">
        <v>0</v>
      </c>
      <c r="HU7" s="371">
        <v>815</v>
      </c>
      <c r="HV7" s="181" t="s">
        <v>275</v>
      </c>
      <c r="HW7" s="64">
        <f t="shared" si="99"/>
        <v>19995.650000000001</v>
      </c>
      <c r="HX7" s="205">
        <v>350.23</v>
      </c>
      <c r="HY7" s="335">
        <v>728.68</v>
      </c>
      <c r="HZ7" s="205">
        <v>0</v>
      </c>
      <c r="IA7" s="205">
        <v>0</v>
      </c>
      <c r="IB7" s="205">
        <v>0</v>
      </c>
      <c r="IC7" s="205">
        <v>0</v>
      </c>
      <c r="ID7" s="205">
        <v>0</v>
      </c>
      <c r="IE7" s="205">
        <v>3.38</v>
      </c>
      <c r="IF7" s="205">
        <v>0</v>
      </c>
      <c r="IG7" s="205">
        <v>0</v>
      </c>
      <c r="IH7" s="214">
        <f t="shared" si="100"/>
        <v>1082.29</v>
      </c>
      <c r="II7" s="319"/>
      <c r="IJ7" s="319"/>
      <c r="IK7" s="65">
        <f t="shared" si="27"/>
        <v>282.34927584573467</v>
      </c>
      <c r="IL7" s="65">
        <f t="shared" si="28"/>
        <v>0</v>
      </c>
      <c r="IM7" s="65">
        <f t="shared" si="101"/>
        <v>866.66666666666663</v>
      </c>
      <c r="IN7" s="65">
        <v>20</v>
      </c>
      <c r="IO7" s="65"/>
      <c r="IP7" s="65">
        <v>5</v>
      </c>
      <c r="IQ7" s="65"/>
      <c r="IR7" s="65"/>
      <c r="IS7" s="64">
        <f t="shared" si="29"/>
        <v>1174.0159425124014</v>
      </c>
      <c r="IT7" s="66">
        <f t="shared" si="102"/>
        <v>869.99285714285713</v>
      </c>
      <c r="IU7" s="66">
        <f t="shared" si="103"/>
        <v>403.36134453781511</v>
      </c>
      <c r="IV7" s="66">
        <f t="shared" si="104"/>
        <v>318.33855042016808</v>
      </c>
      <c r="IW7" s="67">
        <f t="shared" si="30"/>
        <v>1591.6927521008404</v>
      </c>
      <c r="IX7" s="67">
        <f t="shared" si="31"/>
        <v>2765.7086946132417</v>
      </c>
      <c r="IY7" s="68">
        <f t="shared" si="32"/>
        <v>-1683.4186946132418</v>
      </c>
      <c r="IZ7" s="335">
        <v>6354.43</v>
      </c>
      <c r="JA7" s="335">
        <v>15199.12</v>
      </c>
      <c r="JB7" s="335">
        <v>22.67</v>
      </c>
      <c r="JC7" s="335">
        <v>0</v>
      </c>
      <c r="JD7" s="335">
        <v>0</v>
      </c>
      <c r="JE7" s="335">
        <v>0</v>
      </c>
      <c r="JF7" s="335">
        <v>0</v>
      </c>
      <c r="JG7" s="335">
        <v>29.7</v>
      </c>
      <c r="JH7" s="335">
        <v>0</v>
      </c>
      <c r="JI7" s="335">
        <v>0</v>
      </c>
      <c r="JJ7" s="335">
        <v>19476.73</v>
      </c>
      <c r="JK7" s="205">
        <v>0</v>
      </c>
      <c r="JL7" s="371">
        <v>1005</v>
      </c>
      <c r="JM7" s="181" t="s">
        <v>275</v>
      </c>
      <c r="JN7" s="64">
        <f t="shared" si="105"/>
        <v>21605.920000000002</v>
      </c>
      <c r="JO7" s="335">
        <v>528.92999999999995</v>
      </c>
      <c r="JP7" s="335">
        <v>703.66</v>
      </c>
      <c r="JQ7" s="335">
        <v>1.45</v>
      </c>
      <c r="JR7" s="335">
        <v>0</v>
      </c>
      <c r="JS7" s="335">
        <v>0</v>
      </c>
      <c r="JT7" s="335">
        <v>0</v>
      </c>
      <c r="JU7" s="335">
        <v>0</v>
      </c>
      <c r="JV7" s="335">
        <v>2.06</v>
      </c>
      <c r="JW7" s="335">
        <v>0</v>
      </c>
      <c r="JX7" s="335">
        <v>0</v>
      </c>
      <c r="JY7" s="211">
        <f t="shared" si="106"/>
        <v>1236.0999999999999</v>
      </c>
      <c r="JZ7" s="319"/>
      <c r="KA7" s="319"/>
      <c r="KB7" s="65">
        <f t="shared" si="33"/>
        <v>414.78108618308613</v>
      </c>
      <c r="KC7" s="65">
        <f t="shared" si="34"/>
        <v>0</v>
      </c>
      <c r="KD7" s="65">
        <f t="shared" si="107"/>
        <v>866.66666666666663</v>
      </c>
      <c r="KE7" s="65">
        <v>20</v>
      </c>
      <c r="KF7" s="65"/>
      <c r="KG7" s="65">
        <v>5</v>
      </c>
      <c r="KH7" s="65"/>
      <c r="KI7" s="65">
        <f t="shared" si="108"/>
        <v>429.03252032520328</v>
      </c>
      <c r="KJ7" s="64">
        <f t="shared" si="35"/>
        <v>1735.480273174956</v>
      </c>
      <c r="KK7" s="66">
        <f t="shared" si="144"/>
        <v>854.59100840336134</v>
      </c>
      <c r="KL7" s="66">
        <f t="shared" si="109"/>
        <v>0</v>
      </c>
      <c r="KM7" s="66">
        <f t="shared" si="110"/>
        <v>213.64775210084034</v>
      </c>
      <c r="KN7" s="67">
        <f t="shared" si="36"/>
        <v>1068.2387605042018</v>
      </c>
      <c r="KO7" s="67">
        <f t="shared" si="37"/>
        <v>2803.7190336791577</v>
      </c>
      <c r="KP7" s="68">
        <f t="shared" si="38"/>
        <v>-1567.6190336791578</v>
      </c>
      <c r="KQ7" s="335">
        <v>7484.3</v>
      </c>
      <c r="KR7" s="335">
        <v>18335.39</v>
      </c>
      <c r="KS7" s="335">
        <v>0</v>
      </c>
      <c r="KT7" s="335">
        <v>0</v>
      </c>
      <c r="KU7" s="335">
        <v>0</v>
      </c>
      <c r="KV7" s="335">
        <v>0</v>
      </c>
      <c r="KW7" s="335">
        <v>0</v>
      </c>
      <c r="KX7" s="335">
        <v>0</v>
      </c>
      <c r="KY7" s="335">
        <v>0</v>
      </c>
      <c r="KZ7" s="335">
        <v>0</v>
      </c>
      <c r="LA7" s="335">
        <v>23507.01</v>
      </c>
      <c r="LB7" s="205">
        <v>0</v>
      </c>
      <c r="LC7" s="371">
        <v>1164</v>
      </c>
      <c r="LD7" s="181" t="s">
        <v>275</v>
      </c>
      <c r="LE7" s="64">
        <f t="shared" si="111"/>
        <v>25819.69</v>
      </c>
      <c r="LF7" s="205">
        <v>622.98</v>
      </c>
      <c r="LG7" s="335">
        <v>848.86</v>
      </c>
      <c r="LH7" s="205">
        <v>0</v>
      </c>
      <c r="LI7" s="205">
        <v>0</v>
      </c>
      <c r="LJ7" s="205">
        <v>0</v>
      </c>
      <c r="LK7" s="205">
        <v>0</v>
      </c>
      <c r="LL7" s="205">
        <v>0</v>
      </c>
      <c r="LM7" s="205">
        <v>0</v>
      </c>
      <c r="LN7" s="205">
        <v>0</v>
      </c>
      <c r="LO7" s="205">
        <v>0</v>
      </c>
      <c r="LP7" s="211">
        <f t="shared" si="112"/>
        <v>1471.8400000000001</v>
      </c>
      <c r="LQ7" s="65"/>
      <c r="LR7" s="65"/>
      <c r="LS7" s="65">
        <f t="shared" si="39"/>
        <v>349.43452052082762</v>
      </c>
      <c r="LT7" s="65">
        <f t="shared" si="40"/>
        <v>0</v>
      </c>
      <c r="LU7" s="65">
        <f t="shared" si="113"/>
        <v>866.66666666666663</v>
      </c>
      <c r="LV7" s="65">
        <v>20</v>
      </c>
      <c r="LW7" s="65"/>
      <c r="LX7" s="65">
        <v>5</v>
      </c>
      <c r="LY7" s="65"/>
      <c r="LZ7" s="65"/>
      <c r="MA7" s="64">
        <f t="shared" si="41"/>
        <v>1241.1011871874944</v>
      </c>
      <c r="MB7" s="66">
        <f t="shared" si="145"/>
        <v>828.45739495798318</v>
      </c>
      <c r="MC7" s="66">
        <f t="shared" si="114"/>
        <v>0</v>
      </c>
      <c r="MD7" s="66">
        <f t="shared" si="115"/>
        <v>207.1143487394958</v>
      </c>
      <c r="ME7" s="67">
        <f t="shared" si="42"/>
        <v>1035.571743697479</v>
      </c>
      <c r="MF7" s="67">
        <f t="shared" si="43"/>
        <v>2276.6729308849735</v>
      </c>
      <c r="MG7" s="68">
        <f t="shared" si="44"/>
        <v>-804.83293088497339</v>
      </c>
      <c r="MH7" s="335">
        <v>4783.63</v>
      </c>
      <c r="MI7" s="335">
        <v>9939.18</v>
      </c>
      <c r="MJ7" s="335">
        <v>0</v>
      </c>
      <c r="MK7" s="335">
        <v>0</v>
      </c>
      <c r="ML7" s="335">
        <v>0</v>
      </c>
      <c r="MM7" s="335">
        <v>0</v>
      </c>
      <c r="MN7" s="335">
        <v>0</v>
      </c>
      <c r="MO7" s="335">
        <v>0</v>
      </c>
      <c r="MP7" s="335">
        <v>0</v>
      </c>
      <c r="MQ7" s="335">
        <v>0</v>
      </c>
      <c r="MR7" s="335">
        <v>13285.73</v>
      </c>
      <c r="MS7" s="205">
        <v>0</v>
      </c>
      <c r="MT7" s="371">
        <v>615</v>
      </c>
      <c r="MU7" s="181" t="s">
        <v>275</v>
      </c>
      <c r="MV7" s="64">
        <f t="shared" si="116"/>
        <v>14722.810000000001</v>
      </c>
      <c r="MW7" s="335">
        <v>398.17</v>
      </c>
      <c r="MX7" s="335">
        <v>460.15</v>
      </c>
      <c r="MY7" s="335">
        <v>0</v>
      </c>
      <c r="MZ7" s="335">
        <v>0</v>
      </c>
      <c r="NA7" s="335">
        <v>0</v>
      </c>
      <c r="NB7" s="335">
        <v>0</v>
      </c>
      <c r="NC7" s="335">
        <v>0</v>
      </c>
      <c r="ND7" s="335">
        <v>0</v>
      </c>
      <c r="NE7" s="335">
        <v>0</v>
      </c>
      <c r="NF7" s="335">
        <v>0</v>
      </c>
      <c r="NG7" s="211">
        <f t="shared" si="117"/>
        <v>858.31999999999994</v>
      </c>
      <c r="NH7" s="306"/>
      <c r="NI7" s="306"/>
      <c r="NJ7" s="65">
        <f t="shared" si="45"/>
        <v>251.05514047056297</v>
      </c>
      <c r="NK7" s="65">
        <f t="shared" si="46"/>
        <v>0</v>
      </c>
      <c r="NL7" s="65">
        <f t="shared" si="118"/>
        <v>866.66666666666663</v>
      </c>
      <c r="NM7" s="65">
        <v>20</v>
      </c>
      <c r="NN7" s="65">
        <f t="shared" si="119"/>
        <v>467</v>
      </c>
      <c r="NO7" s="65">
        <v>5</v>
      </c>
      <c r="NP7" s="65"/>
      <c r="NQ7" s="65"/>
      <c r="NR7" s="64">
        <f t="shared" si="47"/>
        <v>1609.7218071372297</v>
      </c>
      <c r="NS7" s="66">
        <f t="shared" si="120"/>
        <v>835.40283333333332</v>
      </c>
      <c r="NT7" s="66">
        <f t="shared" si="121"/>
        <v>400</v>
      </c>
      <c r="NU7" s="66">
        <f t="shared" si="122"/>
        <v>308.85070833333333</v>
      </c>
      <c r="NV7" s="67">
        <f t="shared" si="48"/>
        <v>1544.2535416666667</v>
      </c>
      <c r="NW7" s="67">
        <f t="shared" si="49"/>
        <v>3153.9753488038964</v>
      </c>
      <c r="NX7" s="68">
        <f t="shared" si="50"/>
        <v>-2295.6553488038962</v>
      </c>
      <c r="NY7" s="400">
        <v>2405.66</v>
      </c>
      <c r="NZ7" s="400">
        <v>10621.79</v>
      </c>
      <c r="OA7" s="400">
        <v>0</v>
      </c>
      <c r="OB7" s="400">
        <v>0</v>
      </c>
      <c r="OC7" s="400">
        <v>0</v>
      </c>
      <c r="OD7" s="400">
        <v>0</v>
      </c>
      <c r="OE7" s="400">
        <v>0</v>
      </c>
      <c r="OF7" s="400">
        <v>13.65</v>
      </c>
      <c r="OG7" s="400">
        <v>0</v>
      </c>
      <c r="OH7" s="400">
        <v>0</v>
      </c>
      <c r="OI7" s="400">
        <v>11989.37</v>
      </c>
      <c r="OJ7" s="178">
        <v>0</v>
      </c>
      <c r="OK7" s="401">
        <v>560</v>
      </c>
      <c r="OL7" s="181" t="s">
        <v>275</v>
      </c>
      <c r="OM7" s="64">
        <f t="shared" si="123"/>
        <v>13041.1</v>
      </c>
      <c r="ON7" s="205">
        <v>200.24</v>
      </c>
      <c r="OO7" s="205">
        <v>491.75</v>
      </c>
      <c r="OP7" s="205">
        <v>0</v>
      </c>
      <c r="OQ7" s="205">
        <v>0</v>
      </c>
      <c r="OR7" s="205">
        <v>0</v>
      </c>
      <c r="OS7" s="205">
        <v>0</v>
      </c>
      <c r="OT7" s="205">
        <v>0</v>
      </c>
      <c r="OU7" s="205">
        <v>0.95</v>
      </c>
      <c r="OV7" s="205">
        <v>0</v>
      </c>
      <c r="OW7" s="205">
        <v>0</v>
      </c>
      <c r="OX7" s="403">
        <f t="shared" si="124"/>
        <v>692.94</v>
      </c>
      <c r="OY7" s="65"/>
      <c r="OZ7" s="65"/>
      <c r="PA7" s="65">
        <f t="shared" si="51"/>
        <v>192.20363910458283</v>
      </c>
      <c r="PB7" s="65">
        <f t="shared" si="52"/>
        <v>0</v>
      </c>
      <c r="PC7" s="65">
        <f t="shared" si="125"/>
        <v>866.66666666666663</v>
      </c>
      <c r="PD7" s="65">
        <v>20</v>
      </c>
      <c r="PE7" s="65"/>
      <c r="PF7" s="65">
        <v>5</v>
      </c>
      <c r="PG7" s="65"/>
      <c r="PH7" s="65"/>
      <c r="PI7" s="64">
        <f t="shared" si="53"/>
        <v>1083.8703057712494</v>
      </c>
      <c r="PJ7" s="66">
        <f t="shared" si="126"/>
        <v>936.57933333333335</v>
      </c>
      <c r="PK7" s="66">
        <v>0</v>
      </c>
      <c r="PL7" s="66">
        <f t="shared" si="127"/>
        <v>234.14483333333334</v>
      </c>
      <c r="PM7" s="67">
        <f t="shared" si="54"/>
        <v>1170.7241666666666</v>
      </c>
      <c r="PN7" s="67">
        <f t="shared" si="55"/>
        <v>2254.594472437916</v>
      </c>
      <c r="PO7" s="68">
        <f t="shared" si="56"/>
        <v>-1561.654472437916</v>
      </c>
      <c r="PP7" s="400">
        <v>692.21</v>
      </c>
      <c r="PQ7" s="400">
        <v>10111.75</v>
      </c>
      <c r="PR7" s="400">
        <v>0</v>
      </c>
      <c r="PS7" s="400">
        <v>0</v>
      </c>
      <c r="PT7" s="400">
        <v>0</v>
      </c>
      <c r="PU7" s="400">
        <v>0</v>
      </c>
      <c r="PV7" s="400">
        <v>0</v>
      </c>
      <c r="PW7" s="400">
        <v>0</v>
      </c>
      <c r="PX7" s="400">
        <v>0</v>
      </c>
      <c r="PY7" s="464">
        <v>0</v>
      </c>
      <c r="PZ7" s="466">
        <v>10803.96</v>
      </c>
      <c r="QA7" s="178">
        <f t="shared" si="128"/>
        <v>0</v>
      </c>
      <c r="QB7" s="401">
        <v>446</v>
      </c>
      <c r="QC7" s="181" t="s">
        <v>275</v>
      </c>
      <c r="QD7" s="64">
        <f t="shared" si="129"/>
        <v>10803.96</v>
      </c>
      <c r="QE7" s="400">
        <v>57.61</v>
      </c>
      <c r="QF7" s="400">
        <v>468.14</v>
      </c>
      <c r="QG7" s="400">
        <v>0</v>
      </c>
      <c r="QH7" s="400">
        <v>0</v>
      </c>
      <c r="QI7" s="400">
        <v>0</v>
      </c>
      <c r="QJ7" s="400">
        <v>0</v>
      </c>
      <c r="QK7" s="400">
        <v>0</v>
      </c>
      <c r="QL7" s="400">
        <v>0</v>
      </c>
      <c r="QM7" s="400">
        <v>0</v>
      </c>
      <c r="QN7" s="400">
        <v>0</v>
      </c>
      <c r="QO7" s="486">
        <v>0</v>
      </c>
      <c r="QP7" s="211">
        <f t="shared" si="130"/>
        <v>525.75</v>
      </c>
      <c r="QQ7" s="437"/>
      <c r="QR7" s="452"/>
      <c r="QS7" s="65">
        <f t="shared" si="147"/>
        <v>128.86743362831859</v>
      </c>
      <c r="QT7" s="65">
        <f t="shared" si="57"/>
        <v>0</v>
      </c>
      <c r="QU7" s="65">
        <v>862.79</v>
      </c>
      <c r="QV7" s="65">
        <v>20</v>
      </c>
      <c r="QW7" s="65">
        <f t="shared" si="131"/>
        <v>18.861818181818183</v>
      </c>
      <c r="QX7" s="65">
        <v>5</v>
      </c>
      <c r="QY7" s="65">
        <f t="shared" si="58"/>
        <v>183.06451612903226</v>
      </c>
      <c r="QZ7" s="489">
        <f t="shared" si="132"/>
        <v>145.85345999999998</v>
      </c>
      <c r="RA7" s="65"/>
      <c r="RB7" s="64">
        <f t="shared" si="59"/>
        <v>1364.4372279391689</v>
      </c>
      <c r="RC7" s="66">
        <f t="shared" si="133"/>
        <v>870.22424778761058</v>
      </c>
      <c r="RD7" s="66"/>
      <c r="RE7" s="66">
        <f t="shared" si="134"/>
        <v>446.93229514535591</v>
      </c>
      <c r="RF7" s="67">
        <f t="shared" si="60"/>
        <v>1317.1565429329664</v>
      </c>
      <c r="RG7" s="67">
        <f t="shared" si="61"/>
        <v>2681.5937708721353</v>
      </c>
      <c r="RH7" s="68">
        <f t="shared" si="62"/>
        <v>-2155.8437708721353</v>
      </c>
      <c r="RI7" s="205">
        <v>2449.34</v>
      </c>
      <c r="RJ7" s="205">
        <v>7492.91</v>
      </c>
      <c r="RK7" s="205">
        <v>0</v>
      </c>
      <c r="RL7" s="205">
        <v>0</v>
      </c>
      <c r="RM7" s="205">
        <v>0</v>
      </c>
      <c r="RN7" s="205">
        <v>0</v>
      </c>
      <c r="RO7" s="205">
        <v>0</v>
      </c>
      <c r="RP7" s="205">
        <v>0</v>
      </c>
      <c r="RQ7" s="205">
        <v>0</v>
      </c>
      <c r="RR7" s="373">
        <v>0</v>
      </c>
      <c r="RS7" s="265">
        <v>9942.25</v>
      </c>
      <c r="RT7" s="178">
        <f t="shared" si="135"/>
        <v>0</v>
      </c>
      <c r="RU7" s="206">
        <v>390</v>
      </c>
      <c r="RV7" s="181" t="s">
        <v>275</v>
      </c>
      <c r="RW7" s="64">
        <f t="shared" si="136"/>
        <v>9942.25</v>
      </c>
      <c r="RX7" s="205">
        <v>203.88</v>
      </c>
      <c r="RY7" s="205">
        <v>346.89</v>
      </c>
      <c r="RZ7" s="205">
        <v>0</v>
      </c>
      <c r="SA7" s="205">
        <v>0</v>
      </c>
      <c r="SB7" s="205">
        <v>0</v>
      </c>
      <c r="SC7" s="205">
        <v>0</v>
      </c>
      <c r="SD7" s="205">
        <v>0</v>
      </c>
      <c r="SE7" s="205">
        <v>0</v>
      </c>
      <c r="SF7" s="205">
        <v>0</v>
      </c>
      <c r="SG7" s="205">
        <v>0</v>
      </c>
      <c r="SH7" s="65">
        <v>403.05568199999999</v>
      </c>
      <c r="SI7" s="211">
        <f t="shared" si="137"/>
        <v>953.82568199999992</v>
      </c>
      <c r="SJ7" s="234"/>
      <c r="SK7" s="477"/>
      <c r="SL7" s="65">
        <f t="shared" si="148"/>
        <v>320.96681415929203</v>
      </c>
      <c r="SM7" s="65">
        <f t="shared" si="63"/>
        <v>0</v>
      </c>
      <c r="SN7" s="65">
        <v>862.79</v>
      </c>
      <c r="SO7" s="65">
        <v>20</v>
      </c>
      <c r="SP7" s="65">
        <f t="shared" si="138"/>
        <v>495.92920353982299</v>
      </c>
      <c r="SQ7" s="65">
        <v>5</v>
      </c>
      <c r="SR7" s="65">
        <f t="shared" si="149"/>
        <v>428.52876106194691</v>
      </c>
      <c r="SS7" s="489">
        <f t="shared" si="139"/>
        <v>134.22037499999999</v>
      </c>
      <c r="ST7" s="65"/>
      <c r="SU7" s="64">
        <f t="shared" si="64"/>
        <v>2267.4351537610619</v>
      </c>
      <c r="SV7" s="66">
        <f t="shared" si="146"/>
        <v>596.28469026548669</v>
      </c>
      <c r="SW7" s="66"/>
      <c r="SX7" s="66">
        <f t="shared" si="140"/>
        <v>572.74396880530969</v>
      </c>
      <c r="SY7" s="67">
        <f t="shared" si="141"/>
        <v>1169.0286590707965</v>
      </c>
      <c r="SZ7" s="67">
        <f t="shared" si="65"/>
        <v>3436.4638128318584</v>
      </c>
      <c r="TA7" s="68">
        <f t="shared" si="66"/>
        <v>-2482.6381308318587</v>
      </c>
      <c r="TB7" s="64">
        <f t="shared" si="67"/>
        <v>178104.38999999998</v>
      </c>
      <c r="TC7" s="211">
        <f t="shared" si="68"/>
        <v>10239.095682000001</v>
      </c>
      <c r="TD7" s="67">
        <f t="shared" si="69"/>
        <v>31214.33660959233</v>
      </c>
      <c r="TE7" s="68">
        <f t="shared" si="142"/>
        <v>-20975.240927592327</v>
      </c>
      <c r="TF7" s="264"/>
      <c r="TG7" s="265"/>
      <c r="TH7" s="265"/>
      <c r="TI7" s="491"/>
      <c r="TJ7" s="491"/>
      <c r="TK7" s="491"/>
      <c r="TL7" s="65">
        <v>18664.944599999999</v>
      </c>
      <c r="TM7">
        <f t="shared" si="70"/>
        <v>186.64944599999998</v>
      </c>
    </row>
    <row r="8" spans="1:533">
      <c r="A8" s="173" t="s">
        <v>130</v>
      </c>
      <c r="B8" s="175" t="s">
        <v>131</v>
      </c>
      <c r="C8" s="181" t="s">
        <v>275</v>
      </c>
      <c r="D8" s="273">
        <v>15118.06</v>
      </c>
      <c r="E8" s="273">
        <v>25572.11</v>
      </c>
      <c r="F8" s="273">
        <v>23.55</v>
      </c>
      <c r="G8" s="273">
        <v>0</v>
      </c>
      <c r="H8" s="273">
        <v>0</v>
      </c>
      <c r="I8" s="273">
        <v>0</v>
      </c>
      <c r="J8" s="273">
        <v>63.4</v>
      </c>
      <c r="K8" s="273">
        <v>0</v>
      </c>
      <c r="L8" s="273">
        <v>0</v>
      </c>
      <c r="M8" s="273">
        <v>40777.119999999995</v>
      </c>
      <c r="N8" s="178">
        <f>P8-M8</f>
        <v>0</v>
      </c>
      <c r="O8" s="274">
        <v>1751</v>
      </c>
      <c r="P8" s="64">
        <f t="shared" si="0"/>
        <v>40777.120000000003</v>
      </c>
      <c r="Q8" s="205">
        <v>1258.43</v>
      </c>
      <c r="R8" s="205">
        <v>1183.8900000000001</v>
      </c>
      <c r="S8" s="267">
        <v>1.5</v>
      </c>
      <c r="T8" s="205">
        <v>0</v>
      </c>
      <c r="U8" s="205">
        <v>0</v>
      </c>
      <c r="V8" s="205">
        <v>0</v>
      </c>
      <c r="W8" s="205">
        <v>0</v>
      </c>
      <c r="X8" s="205">
        <v>4.4000000000000004</v>
      </c>
      <c r="Y8" s="205">
        <v>0</v>
      </c>
      <c r="Z8" s="205">
        <v>0</v>
      </c>
      <c r="AA8" s="64">
        <f t="shared" si="71"/>
        <v>2448.2200000000003</v>
      </c>
      <c r="AB8" s="65"/>
      <c r="AC8" s="65"/>
      <c r="AD8" s="65">
        <f t="shared" si="1"/>
        <v>479.07014783356306</v>
      </c>
      <c r="AE8" s="65">
        <f t="shared" si="2"/>
        <v>0</v>
      </c>
      <c r="AF8" s="65">
        <v>866.67</v>
      </c>
      <c r="AG8" s="65">
        <v>20</v>
      </c>
      <c r="AH8" s="65"/>
      <c r="AI8" s="65">
        <v>5</v>
      </c>
      <c r="AJ8" s="65"/>
      <c r="AK8" s="65"/>
      <c r="AL8" s="64">
        <f t="shared" si="3"/>
        <v>1370.740147833563</v>
      </c>
      <c r="AM8" s="66">
        <f t="shared" si="72"/>
        <v>833.25221238938047</v>
      </c>
      <c r="AN8" s="66">
        <f t="shared" si="73"/>
        <v>0</v>
      </c>
      <c r="AO8" s="66">
        <f t="shared" si="74"/>
        <v>208.31305309734512</v>
      </c>
      <c r="AP8" s="67">
        <f t="shared" si="4"/>
        <v>1041.5652654867256</v>
      </c>
      <c r="AQ8" s="67">
        <f t="shared" si="5"/>
        <v>2412.3054133202886</v>
      </c>
      <c r="AR8" s="68">
        <f t="shared" si="6"/>
        <v>35.914586679711647</v>
      </c>
      <c r="AS8" s="267">
        <v>17290.740000000002</v>
      </c>
      <c r="AT8" s="267">
        <v>30071.78</v>
      </c>
      <c r="AU8" s="267">
        <v>20.5</v>
      </c>
      <c r="AV8" s="267">
        <v>0</v>
      </c>
      <c r="AW8" s="267">
        <v>0</v>
      </c>
      <c r="AX8" s="267">
        <v>0</v>
      </c>
      <c r="AY8" s="267">
        <v>0</v>
      </c>
      <c r="AZ8" s="267">
        <v>0</v>
      </c>
      <c r="BA8" s="267">
        <v>0</v>
      </c>
      <c r="BB8" s="267">
        <v>0</v>
      </c>
      <c r="BC8" s="267">
        <v>43328.46</v>
      </c>
      <c r="BD8" s="178"/>
      <c r="BE8" s="285">
        <v>1882</v>
      </c>
      <c r="BF8" s="181" t="s">
        <v>275</v>
      </c>
      <c r="BG8" s="64">
        <f t="shared" si="75"/>
        <v>47383.020000000004</v>
      </c>
      <c r="BH8" s="205">
        <v>695.01</v>
      </c>
      <c r="BI8" s="205">
        <v>1392.21</v>
      </c>
      <c r="BJ8" s="267">
        <v>1.31</v>
      </c>
      <c r="BK8" s="205">
        <v>0</v>
      </c>
      <c r="BL8" s="205">
        <v>0</v>
      </c>
      <c r="BM8" s="205">
        <v>0</v>
      </c>
      <c r="BN8" s="205">
        <v>0</v>
      </c>
      <c r="BO8" s="205">
        <v>2.65</v>
      </c>
      <c r="BP8" s="205">
        <v>0</v>
      </c>
      <c r="BQ8" s="205">
        <v>0</v>
      </c>
      <c r="BR8" s="64">
        <f t="shared" si="76"/>
        <v>2091.1800000000003</v>
      </c>
      <c r="BS8" s="65"/>
      <c r="BT8" s="65"/>
      <c r="BU8" s="65">
        <f t="shared" si="7"/>
        <v>551.09676334084395</v>
      </c>
      <c r="BV8" s="65">
        <f t="shared" si="8"/>
        <v>0</v>
      </c>
      <c r="BW8" s="65">
        <v>866.67</v>
      </c>
      <c r="BX8" s="65">
        <v>20</v>
      </c>
      <c r="BY8" s="65"/>
      <c r="BZ8" s="65">
        <v>5</v>
      </c>
      <c r="CA8" s="65"/>
      <c r="CB8" s="65"/>
      <c r="CC8" s="64">
        <f t="shared" si="9"/>
        <v>1442.7667633408439</v>
      </c>
      <c r="CD8" s="66">
        <f t="shared" si="77"/>
        <v>869.99982300884949</v>
      </c>
      <c r="CE8" s="384">
        <f t="shared" si="78"/>
        <v>0</v>
      </c>
      <c r="CF8" s="66">
        <f t="shared" si="79"/>
        <v>217.49995575221237</v>
      </c>
      <c r="CG8" s="67">
        <f t="shared" si="10"/>
        <v>1087.4997787610619</v>
      </c>
      <c r="CH8" s="67">
        <f t="shared" si="11"/>
        <v>2530.2665421019055</v>
      </c>
      <c r="CI8" s="68">
        <f t="shared" si="12"/>
        <v>-439.08654210190525</v>
      </c>
      <c r="CJ8" s="267">
        <v>12939.18</v>
      </c>
      <c r="CK8" s="267">
        <v>28960.92</v>
      </c>
      <c r="CL8" s="267">
        <v>0</v>
      </c>
      <c r="CM8" s="267">
        <v>0</v>
      </c>
      <c r="CN8" s="267">
        <v>0</v>
      </c>
      <c r="CO8" s="267">
        <v>0</v>
      </c>
      <c r="CP8" s="267">
        <v>0</v>
      </c>
      <c r="CQ8" s="267">
        <v>18.2</v>
      </c>
      <c r="CR8" s="267">
        <v>0</v>
      </c>
      <c r="CS8" s="267">
        <v>0</v>
      </c>
      <c r="CT8" s="267">
        <v>37642.07</v>
      </c>
      <c r="CU8" s="178"/>
      <c r="CV8" s="285">
        <v>1889</v>
      </c>
      <c r="CW8" s="181" t="s">
        <v>275</v>
      </c>
      <c r="CX8" s="214">
        <f t="shared" si="80"/>
        <v>41918.299999999996</v>
      </c>
      <c r="CY8" s="205">
        <v>1077.08</v>
      </c>
      <c r="CZ8" s="205">
        <v>1340.78</v>
      </c>
      <c r="DA8" s="205">
        <v>0</v>
      </c>
      <c r="DB8" s="205">
        <v>0</v>
      </c>
      <c r="DC8" s="205">
        <v>0</v>
      </c>
      <c r="DD8" s="205">
        <v>0</v>
      </c>
      <c r="DE8" s="205">
        <v>0</v>
      </c>
      <c r="DF8" s="205">
        <v>1.26</v>
      </c>
      <c r="DG8" s="205">
        <v>0</v>
      </c>
      <c r="DH8" s="205">
        <v>0</v>
      </c>
      <c r="DI8" s="214">
        <f t="shared" si="81"/>
        <v>2419.12</v>
      </c>
      <c r="DJ8" s="65"/>
      <c r="DK8" s="65"/>
      <c r="DL8" s="65">
        <f t="shared" si="13"/>
        <v>497.14649503497299</v>
      </c>
      <c r="DM8" s="65">
        <f t="shared" si="14"/>
        <v>0</v>
      </c>
      <c r="DN8" s="65">
        <v>866.67</v>
      </c>
      <c r="DO8" s="65">
        <v>20</v>
      </c>
      <c r="DP8" s="65"/>
      <c r="DQ8" s="65">
        <v>5</v>
      </c>
      <c r="DR8" s="65"/>
      <c r="DS8" s="65"/>
      <c r="DT8" s="64">
        <f t="shared" si="15"/>
        <v>1388.8164950349728</v>
      </c>
      <c r="DU8" s="66">
        <f t="shared" si="82"/>
        <v>870.94495575221242</v>
      </c>
      <c r="DV8" s="66">
        <f t="shared" si="83"/>
        <v>490.26548672566372</v>
      </c>
      <c r="DW8" s="66">
        <f t="shared" si="84"/>
        <v>340.30261061946902</v>
      </c>
      <c r="DX8" s="67">
        <f t="shared" si="16"/>
        <v>1701.5130530973452</v>
      </c>
      <c r="DY8" s="67">
        <f t="shared" si="17"/>
        <v>3090.329548132318</v>
      </c>
      <c r="DZ8" s="68">
        <f t="shared" si="18"/>
        <v>-671.2095481323181</v>
      </c>
      <c r="EA8" s="205">
        <v>15799.92</v>
      </c>
      <c r="EB8" s="205">
        <v>31943.42</v>
      </c>
      <c r="EC8" s="205">
        <v>0</v>
      </c>
      <c r="ED8" s="205">
        <v>0</v>
      </c>
      <c r="EE8" s="205">
        <v>4.22</v>
      </c>
      <c r="EF8" s="205">
        <v>0</v>
      </c>
      <c r="EG8" s="205">
        <v>0</v>
      </c>
      <c r="EH8" s="205">
        <v>53.8</v>
      </c>
      <c r="EI8" s="205">
        <v>0</v>
      </c>
      <c r="EJ8" s="205">
        <v>0</v>
      </c>
      <c r="EK8" s="205">
        <v>43648.26</v>
      </c>
      <c r="EL8" s="206"/>
      <c r="EM8" s="206">
        <v>2075</v>
      </c>
      <c r="EN8" s="181" t="s">
        <v>275</v>
      </c>
      <c r="EO8" s="214">
        <f t="shared" si="85"/>
        <v>47801.36</v>
      </c>
      <c r="EP8" s="214">
        <v>1315.2</v>
      </c>
      <c r="EQ8" s="214">
        <v>1478.86</v>
      </c>
      <c r="ER8" s="214">
        <v>0</v>
      </c>
      <c r="ES8" s="214">
        <v>0</v>
      </c>
      <c r="ET8" s="214">
        <v>0.27</v>
      </c>
      <c r="EU8" s="298">
        <v>0</v>
      </c>
      <c r="EV8" s="214">
        <v>0</v>
      </c>
      <c r="EW8" s="214">
        <v>0</v>
      </c>
      <c r="EX8" s="214">
        <v>0</v>
      </c>
      <c r="EY8" s="299">
        <v>0</v>
      </c>
      <c r="EZ8" s="214">
        <f t="shared" si="86"/>
        <v>2794.33</v>
      </c>
      <c r="FA8" s="377"/>
      <c r="FB8" s="377"/>
      <c r="FC8" s="377">
        <f t="shared" si="19"/>
        <v>600.22625996891134</v>
      </c>
      <c r="FD8" s="386">
        <f t="shared" si="20"/>
        <v>0</v>
      </c>
      <c r="FE8" s="65">
        <v>866.67</v>
      </c>
      <c r="FF8" s="65">
        <v>20</v>
      </c>
      <c r="FG8" s="377"/>
      <c r="FH8" s="65">
        <v>5</v>
      </c>
      <c r="FI8" s="377"/>
      <c r="FJ8" s="386"/>
      <c r="FK8" s="214">
        <f t="shared" si="87"/>
        <v>1491.8962599689112</v>
      </c>
      <c r="FL8" s="377">
        <f t="shared" si="88"/>
        <v>987.17077586206892</v>
      </c>
      <c r="FM8" s="377">
        <f t="shared" si="89"/>
        <v>413.79310344827587</v>
      </c>
      <c r="FN8" s="377">
        <f t="shared" si="90"/>
        <v>350.24096982758618</v>
      </c>
      <c r="FO8" s="214">
        <f t="shared" si="91"/>
        <v>1751.204849137931</v>
      </c>
      <c r="FP8" s="214">
        <f t="shared" si="92"/>
        <v>3243.1011091068422</v>
      </c>
      <c r="FQ8" s="205">
        <f t="shared" si="93"/>
        <v>-448.77110910684223</v>
      </c>
      <c r="FR8" s="205">
        <v>19331.63</v>
      </c>
      <c r="FS8" s="205">
        <v>36621.26</v>
      </c>
      <c r="FT8" s="205">
        <v>23.96</v>
      </c>
      <c r="FU8" s="205">
        <v>0</v>
      </c>
      <c r="FV8" s="205">
        <v>0</v>
      </c>
      <c r="FW8" s="205">
        <v>0</v>
      </c>
      <c r="FX8" s="205">
        <v>0</v>
      </c>
      <c r="FY8" s="205">
        <v>57.4</v>
      </c>
      <c r="FZ8" s="205">
        <v>0</v>
      </c>
      <c r="GA8" s="205">
        <v>43.4</v>
      </c>
      <c r="GB8" s="205">
        <v>49980.95</v>
      </c>
      <c r="GC8" s="205">
        <v>0</v>
      </c>
      <c r="GD8" s="303">
        <v>2286</v>
      </c>
      <c r="GE8" s="181" t="s">
        <v>275</v>
      </c>
      <c r="GF8" s="214">
        <f t="shared" si="94"/>
        <v>56077.65</v>
      </c>
      <c r="GG8" s="205">
        <v>1609.18</v>
      </c>
      <c r="GH8" s="335">
        <v>1695.43</v>
      </c>
      <c r="GI8" s="205">
        <v>1.53</v>
      </c>
      <c r="GJ8" s="205">
        <v>0</v>
      </c>
      <c r="GK8" s="205">
        <v>0</v>
      </c>
      <c r="GL8" s="205">
        <v>0</v>
      </c>
      <c r="GM8" s="205">
        <v>0</v>
      </c>
      <c r="GN8" s="205">
        <v>3.99</v>
      </c>
      <c r="GO8" s="205">
        <v>0</v>
      </c>
      <c r="GP8" s="205">
        <v>3.01</v>
      </c>
      <c r="GQ8" s="211">
        <f t="shared" si="95"/>
        <v>3313.1400000000003</v>
      </c>
      <c r="GR8" s="306"/>
      <c r="GS8" s="306"/>
      <c r="GT8" s="65">
        <f t="shared" si="21"/>
        <v>711.27141147665589</v>
      </c>
      <c r="GU8" s="65">
        <f t="shared" si="22"/>
        <v>0</v>
      </c>
      <c r="GV8" s="65">
        <f t="shared" si="96"/>
        <v>866.66666666666663</v>
      </c>
      <c r="GW8" s="65">
        <v>20</v>
      </c>
      <c r="GX8" s="65">
        <v>0</v>
      </c>
      <c r="GY8" s="65">
        <v>5</v>
      </c>
      <c r="GZ8" s="65"/>
      <c r="HA8" s="65"/>
      <c r="HB8" s="64">
        <f t="shared" si="23"/>
        <v>1602.9380781433224</v>
      </c>
      <c r="HC8" s="66">
        <f t="shared" si="143"/>
        <v>822.37076923076927</v>
      </c>
      <c r="HD8" s="66">
        <f t="shared" si="97"/>
        <v>0</v>
      </c>
      <c r="HE8" s="66">
        <f t="shared" si="98"/>
        <v>205.59269230769232</v>
      </c>
      <c r="HF8" s="67">
        <f t="shared" si="24"/>
        <v>1027.9634615384616</v>
      </c>
      <c r="HG8" s="67">
        <f t="shared" si="25"/>
        <v>2630.901539681784</v>
      </c>
      <c r="HH8" s="68">
        <f t="shared" si="26"/>
        <v>682.23846031821631</v>
      </c>
      <c r="HI8" s="335">
        <v>13996.84</v>
      </c>
      <c r="HJ8" s="335">
        <v>33599.93</v>
      </c>
      <c r="HK8" s="335">
        <v>0</v>
      </c>
      <c r="HL8" s="335">
        <v>0</v>
      </c>
      <c r="HM8" s="335">
        <v>0</v>
      </c>
      <c r="HN8" s="335">
        <v>0</v>
      </c>
      <c r="HO8" s="335">
        <v>0</v>
      </c>
      <c r="HP8" s="335">
        <v>16.7</v>
      </c>
      <c r="HQ8" s="335">
        <v>0</v>
      </c>
      <c r="HR8" s="335">
        <v>0</v>
      </c>
      <c r="HS8" s="335">
        <v>43522.46</v>
      </c>
      <c r="HT8" s="205">
        <v>0</v>
      </c>
      <c r="HU8" s="371">
        <v>1960</v>
      </c>
      <c r="HV8" s="181" t="s">
        <v>275</v>
      </c>
      <c r="HW8" s="64">
        <f t="shared" si="99"/>
        <v>47613.47</v>
      </c>
      <c r="HX8" s="205">
        <v>1165.1099999999999</v>
      </c>
      <c r="HY8" s="335">
        <v>1555.55</v>
      </c>
      <c r="HZ8" s="205">
        <v>0</v>
      </c>
      <c r="IA8" s="205">
        <v>0</v>
      </c>
      <c r="IB8" s="205">
        <v>0</v>
      </c>
      <c r="IC8" s="205">
        <v>0</v>
      </c>
      <c r="ID8" s="205">
        <v>0</v>
      </c>
      <c r="IE8" s="205">
        <v>1.1599999999999999</v>
      </c>
      <c r="IF8" s="205">
        <v>0</v>
      </c>
      <c r="IG8" s="205">
        <v>0</v>
      </c>
      <c r="IH8" s="214">
        <f t="shared" si="100"/>
        <v>2721.8199999999997</v>
      </c>
      <c r="II8" s="319"/>
      <c r="IJ8" s="319"/>
      <c r="IK8" s="65">
        <f t="shared" si="27"/>
        <v>664.18410546192797</v>
      </c>
      <c r="IL8" s="65">
        <f t="shared" si="28"/>
        <v>0</v>
      </c>
      <c r="IM8" s="65">
        <f t="shared" si="101"/>
        <v>866.66666666666663</v>
      </c>
      <c r="IN8" s="65">
        <v>20</v>
      </c>
      <c r="IO8" s="65"/>
      <c r="IP8" s="65">
        <v>5</v>
      </c>
      <c r="IQ8" s="65"/>
      <c r="IR8" s="65"/>
      <c r="IS8" s="64">
        <f t="shared" si="29"/>
        <v>1555.8507721285946</v>
      </c>
      <c r="IT8" s="66">
        <f t="shared" si="102"/>
        <v>869.99285714285713</v>
      </c>
      <c r="IU8" s="66">
        <f t="shared" si="103"/>
        <v>403.36134453781511</v>
      </c>
      <c r="IV8" s="66">
        <f t="shared" si="104"/>
        <v>318.33855042016808</v>
      </c>
      <c r="IW8" s="67">
        <f t="shared" si="30"/>
        <v>1591.6927521008404</v>
      </c>
      <c r="IX8" s="67">
        <f t="shared" si="31"/>
        <v>3147.5435242294352</v>
      </c>
      <c r="IY8" s="68">
        <f t="shared" si="32"/>
        <v>-425.7235242294355</v>
      </c>
      <c r="IZ8" s="335">
        <v>18036.47</v>
      </c>
      <c r="JA8" s="335">
        <v>39658.300000000003</v>
      </c>
      <c r="JB8" s="335">
        <v>8.1999999999999993</v>
      </c>
      <c r="JC8" s="335">
        <v>0</v>
      </c>
      <c r="JD8" s="335">
        <v>0</v>
      </c>
      <c r="JE8" s="335">
        <v>0</v>
      </c>
      <c r="JF8" s="335">
        <v>0</v>
      </c>
      <c r="JG8" s="335">
        <v>0</v>
      </c>
      <c r="JH8" s="335">
        <v>0</v>
      </c>
      <c r="JI8" s="335">
        <v>0</v>
      </c>
      <c r="JJ8" s="335">
        <v>52584.25</v>
      </c>
      <c r="JK8" s="205">
        <v>0</v>
      </c>
      <c r="JL8" s="371">
        <v>2256</v>
      </c>
      <c r="JM8" s="181" t="s">
        <v>275</v>
      </c>
      <c r="JN8" s="64">
        <f t="shared" si="105"/>
        <v>57702.97</v>
      </c>
      <c r="JO8" s="335">
        <v>1501.36</v>
      </c>
      <c r="JP8" s="335">
        <v>1836.03</v>
      </c>
      <c r="JQ8" s="335">
        <v>0.52</v>
      </c>
      <c r="JR8" s="335">
        <v>0</v>
      </c>
      <c r="JS8" s="335">
        <v>0</v>
      </c>
      <c r="JT8" s="335">
        <v>0</v>
      </c>
      <c r="JU8" s="335">
        <v>0</v>
      </c>
      <c r="JV8" s="335">
        <v>0</v>
      </c>
      <c r="JW8" s="335">
        <v>0</v>
      </c>
      <c r="JX8" s="335">
        <v>0</v>
      </c>
      <c r="JY8" s="211">
        <f t="shared" si="106"/>
        <v>3337.91</v>
      </c>
      <c r="JZ8" s="319"/>
      <c r="KA8" s="319"/>
      <c r="KB8" s="65">
        <f t="shared" si="33"/>
        <v>1119.8467263818386</v>
      </c>
      <c r="KC8" s="65">
        <f t="shared" si="34"/>
        <v>0</v>
      </c>
      <c r="KD8" s="65">
        <f t="shared" si="107"/>
        <v>866.66666666666663</v>
      </c>
      <c r="KE8" s="65">
        <v>20</v>
      </c>
      <c r="KF8" s="65"/>
      <c r="KG8" s="65">
        <v>5</v>
      </c>
      <c r="KH8" s="65"/>
      <c r="KI8" s="65">
        <f t="shared" si="108"/>
        <v>429.03252032520328</v>
      </c>
      <c r="KJ8" s="64">
        <f t="shared" si="35"/>
        <v>2440.5459133737086</v>
      </c>
      <c r="KK8" s="66">
        <f t="shared" si="144"/>
        <v>854.59100840336134</v>
      </c>
      <c r="KL8" s="66">
        <f t="shared" si="109"/>
        <v>0</v>
      </c>
      <c r="KM8" s="66">
        <f t="shared" si="110"/>
        <v>213.64775210084034</v>
      </c>
      <c r="KN8" s="67">
        <f t="shared" si="36"/>
        <v>1068.2387605042018</v>
      </c>
      <c r="KO8" s="67">
        <f t="shared" si="37"/>
        <v>3508.7846738779103</v>
      </c>
      <c r="KP8" s="68">
        <f t="shared" si="38"/>
        <v>-170.87467387791048</v>
      </c>
      <c r="KQ8" s="335">
        <v>11424.93</v>
      </c>
      <c r="KR8" s="335">
        <v>32799.449999999997</v>
      </c>
      <c r="KS8" s="335">
        <v>67.400000000000006</v>
      </c>
      <c r="KT8" s="335">
        <v>0</v>
      </c>
      <c r="KU8" s="335">
        <v>0</v>
      </c>
      <c r="KV8" s="335">
        <v>0</v>
      </c>
      <c r="KW8" s="335">
        <v>0</v>
      </c>
      <c r="KX8" s="335">
        <v>14.94</v>
      </c>
      <c r="KY8" s="335">
        <v>0</v>
      </c>
      <c r="KZ8" s="335">
        <v>0</v>
      </c>
      <c r="LA8" s="335">
        <v>40464.06</v>
      </c>
      <c r="LB8" s="205">
        <v>0</v>
      </c>
      <c r="LC8" s="371">
        <v>1785</v>
      </c>
      <c r="LD8" s="181" t="s">
        <v>275</v>
      </c>
      <c r="LE8" s="64">
        <f t="shared" si="111"/>
        <v>44306.720000000001</v>
      </c>
      <c r="LF8" s="205">
        <v>951.02</v>
      </c>
      <c r="LG8" s="335">
        <v>1518.49</v>
      </c>
      <c r="LH8" s="205">
        <v>4.3099999999999996</v>
      </c>
      <c r="LI8" s="205">
        <v>0</v>
      </c>
      <c r="LJ8" s="205">
        <v>0</v>
      </c>
      <c r="LK8" s="205">
        <v>0</v>
      </c>
      <c r="LL8" s="205">
        <v>0</v>
      </c>
      <c r="LM8" s="205">
        <v>1.04</v>
      </c>
      <c r="LN8" s="205">
        <v>0</v>
      </c>
      <c r="LO8" s="205">
        <v>0</v>
      </c>
      <c r="LP8" s="211">
        <f t="shared" si="112"/>
        <v>2474.86</v>
      </c>
      <c r="LQ8" s="65"/>
      <c r="LR8" s="65"/>
      <c r="LS8" s="65">
        <f t="shared" si="39"/>
        <v>601.50310075275411</v>
      </c>
      <c r="LT8" s="65">
        <f t="shared" si="40"/>
        <v>0</v>
      </c>
      <c r="LU8" s="65">
        <f t="shared" si="113"/>
        <v>866.66666666666663</v>
      </c>
      <c r="LV8" s="65">
        <v>20</v>
      </c>
      <c r="LW8" s="65"/>
      <c r="LX8" s="65">
        <v>5</v>
      </c>
      <c r="LY8" s="65"/>
      <c r="LZ8" s="65"/>
      <c r="MA8" s="64">
        <f t="shared" si="41"/>
        <v>1493.1697674194206</v>
      </c>
      <c r="MB8" s="66">
        <f t="shared" si="145"/>
        <v>828.45739495798318</v>
      </c>
      <c r="MC8" s="66">
        <f t="shared" si="114"/>
        <v>0</v>
      </c>
      <c r="MD8" s="66">
        <f t="shared" si="115"/>
        <v>207.1143487394958</v>
      </c>
      <c r="ME8" s="67">
        <f t="shared" si="42"/>
        <v>1035.571743697479</v>
      </c>
      <c r="MF8" s="67">
        <f t="shared" si="43"/>
        <v>2528.7415111168993</v>
      </c>
      <c r="MG8" s="68">
        <f t="shared" si="44"/>
        <v>-53.881511116899219</v>
      </c>
      <c r="MH8" s="335">
        <v>14745.52</v>
      </c>
      <c r="MI8" s="335">
        <v>27392.639999999999</v>
      </c>
      <c r="MJ8" s="335">
        <v>0</v>
      </c>
      <c r="MK8" s="335">
        <v>0</v>
      </c>
      <c r="ML8" s="335">
        <v>0</v>
      </c>
      <c r="MM8" s="335">
        <v>0</v>
      </c>
      <c r="MN8" s="335">
        <v>0</v>
      </c>
      <c r="MO8" s="335">
        <v>18.2</v>
      </c>
      <c r="MP8" s="335">
        <v>0</v>
      </c>
      <c r="MQ8" s="335">
        <v>0</v>
      </c>
      <c r="MR8" s="335">
        <v>38244.49</v>
      </c>
      <c r="MS8" s="205">
        <v>0</v>
      </c>
      <c r="MT8" s="371">
        <v>1878</v>
      </c>
      <c r="MU8" s="181" t="s">
        <v>275</v>
      </c>
      <c r="MV8" s="64">
        <f t="shared" si="116"/>
        <v>42156.36</v>
      </c>
      <c r="MW8" s="335">
        <v>1227.4100000000001</v>
      </c>
      <c r="MX8" s="335">
        <v>1268.18</v>
      </c>
      <c r="MY8" s="335">
        <v>0</v>
      </c>
      <c r="MZ8" s="335">
        <v>0</v>
      </c>
      <c r="NA8" s="335">
        <v>0</v>
      </c>
      <c r="NB8" s="335">
        <v>0</v>
      </c>
      <c r="NC8" s="335">
        <v>0</v>
      </c>
      <c r="ND8" s="335">
        <v>1.26</v>
      </c>
      <c r="NE8" s="335">
        <v>0</v>
      </c>
      <c r="NF8" s="335">
        <v>0</v>
      </c>
      <c r="NG8" s="211">
        <f t="shared" si="117"/>
        <v>2496.8500000000004</v>
      </c>
      <c r="NH8" s="306"/>
      <c r="NI8" s="306"/>
      <c r="NJ8" s="65">
        <f t="shared" si="45"/>
        <v>722.69087277665881</v>
      </c>
      <c r="NK8" s="65">
        <f t="shared" si="46"/>
        <v>0</v>
      </c>
      <c r="NL8" s="65">
        <f t="shared" si="118"/>
        <v>866.66666666666663</v>
      </c>
      <c r="NM8" s="65">
        <v>20</v>
      </c>
      <c r="NN8" s="65">
        <f t="shared" si="119"/>
        <v>467</v>
      </c>
      <c r="NO8" s="65">
        <v>5</v>
      </c>
      <c r="NP8" s="65"/>
      <c r="NQ8" s="65"/>
      <c r="NR8" s="64">
        <f t="shared" si="47"/>
        <v>2081.3575394433255</v>
      </c>
      <c r="NS8" s="66">
        <f t="shared" si="120"/>
        <v>835.40283333333332</v>
      </c>
      <c r="NT8" s="66">
        <f t="shared" si="121"/>
        <v>400</v>
      </c>
      <c r="NU8" s="66">
        <f t="shared" si="122"/>
        <v>308.85070833333333</v>
      </c>
      <c r="NV8" s="67">
        <f t="shared" si="48"/>
        <v>1544.2535416666667</v>
      </c>
      <c r="NW8" s="67">
        <f t="shared" si="49"/>
        <v>3625.6110811099925</v>
      </c>
      <c r="NX8" s="68">
        <f t="shared" si="50"/>
        <v>-1128.7610811099921</v>
      </c>
      <c r="NY8" s="400">
        <v>10191.92</v>
      </c>
      <c r="NZ8" s="400">
        <v>31286.71</v>
      </c>
      <c r="OA8" s="400">
        <v>0.3</v>
      </c>
      <c r="OB8" s="400">
        <v>0</v>
      </c>
      <c r="OC8" s="400">
        <v>0</v>
      </c>
      <c r="OD8" s="400">
        <v>0</v>
      </c>
      <c r="OE8" s="400">
        <v>0</v>
      </c>
      <c r="OF8" s="400">
        <v>0</v>
      </c>
      <c r="OG8" s="400">
        <v>0</v>
      </c>
      <c r="OH8" s="400">
        <v>0</v>
      </c>
      <c r="OI8" s="400">
        <v>37569.050000000003</v>
      </c>
      <c r="OJ8" s="178">
        <v>0</v>
      </c>
      <c r="OK8" s="401">
        <v>1975</v>
      </c>
      <c r="OL8" s="181" t="s">
        <v>275</v>
      </c>
      <c r="OM8" s="64">
        <f t="shared" si="123"/>
        <v>41478.93</v>
      </c>
      <c r="ON8" s="205">
        <v>848.38</v>
      </c>
      <c r="OO8" s="205">
        <v>1448.46</v>
      </c>
      <c r="OP8" s="205">
        <v>0.02</v>
      </c>
      <c r="OQ8" s="205">
        <v>0</v>
      </c>
      <c r="OR8" s="205">
        <v>0</v>
      </c>
      <c r="OS8" s="205">
        <v>0</v>
      </c>
      <c r="OT8" s="205">
        <v>0</v>
      </c>
      <c r="OU8" s="205">
        <v>0</v>
      </c>
      <c r="OV8" s="205">
        <v>0</v>
      </c>
      <c r="OW8" s="205">
        <v>0</v>
      </c>
      <c r="OX8" s="403">
        <f t="shared" si="124"/>
        <v>2296.86</v>
      </c>
      <c r="OY8" s="65"/>
      <c r="OZ8" s="65"/>
      <c r="PA8" s="65">
        <f t="shared" si="51"/>
        <v>602.27586000782594</v>
      </c>
      <c r="PB8" s="65">
        <f t="shared" si="52"/>
        <v>0</v>
      </c>
      <c r="PC8" s="65">
        <f t="shared" si="125"/>
        <v>866.66666666666663</v>
      </c>
      <c r="PD8" s="65">
        <v>20</v>
      </c>
      <c r="PE8" s="65"/>
      <c r="PF8" s="65">
        <v>5</v>
      </c>
      <c r="PG8" s="65"/>
      <c r="PH8" s="65"/>
      <c r="PI8" s="64">
        <f t="shared" si="53"/>
        <v>1493.9425266744925</v>
      </c>
      <c r="PJ8" s="66">
        <f t="shared" si="126"/>
        <v>936.57933333333335</v>
      </c>
      <c r="PK8" s="66">
        <v>0</v>
      </c>
      <c r="PL8" s="66">
        <f t="shared" si="127"/>
        <v>234.14483333333334</v>
      </c>
      <c r="PM8" s="67">
        <f t="shared" si="54"/>
        <v>1170.7241666666666</v>
      </c>
      <c r="PN8" s="67">
        <f t="shared" si="55"/>
        <v>2664.6666933411589</v>
      </c>
      <c r="PO8" s="68">
        <f t="shared" si="56"/>
        <v>-367.80669334115873</v>
      </c>
      <c r="PP8" s="400">
        <v>9850.67</v>
      </c>
      <c r="PQ8" s="400">
        <v>32930.19</v>
      </c>
      <c r="PR8" s="400">
        <v>11.27</v>
      </c>
      <c r="PS8" s="400">
        <v>0</v>
      </c>
      <c r="PT8" s="400">
        <v>0</v>
      </c>
      <c r="PU8" s="400">
        <v>0</v>
      </c>
      <c r="PV8" s="400">
        <v>0</v>
      </c>
      <c r="PW8" s="400">
        <v>0</v>
      </c>
      <c r="PX8" s="400">
        <v>0</v>
      </c>
      <c r="PY8" s="464">
        <v>0</v>
      </c>
      <c r="PZ8" s="466">
        <v>42792.13</v>
      </c>
      <c r="QA8" s="178">
        <f t="shared" si="128"/>
        <v>0</v>
      </c>
      <c r="QB8" s="401">
        <v>2045</v>
      </c>
      <c r="QC8" s="181" t="s">
        <v>275</v>
      </c>
      <c r="QD8" s="64">
        <f t="shared" si="129"/>
        <v>42792.13</v>
      </c>
      <c r="QE8" s="400">
        <v>819.96</v>
      </c>
      <c r="QF8" s="400">
        <v>1524.55</v>
      </c>
      <c r="QG8" s="400">
        <v>0.72</v>
      </c>
      <c r="QH8" s="400">
        <v>0</v>
      </c>
      <c r="QI8" s="400">
        <v>0</v>
      </c>
      <c r="QJ8" s="400">
        <v>0</v>
      </c>
      <c r="QK8" s="400">
        <v>0</v>
      </c>
      <c r="QL8" s="400">
        <v>0</v>
      </c>
      <c r="QM8" s="400">
        <v>0</v>
      </c>
      <c r="QN8" s="400">
        <v>0</v>
      </c>
      <c r="QO8" s="486">
        <v>0</v>
      </c>
      <c r="QP8" s="211">
        <f t="shared" si="130"/>
        <v>2345.23</v>
      </c>
      <c r="QQ8" s="437"/>
      <c r="QR8" s="452"/>
      <c r="QS8" s="65">
        <f t="shared" si="147"/>
        <v>128.86743362831859</v>
      </c>
      <c r="QT8" s="65">
        <f t="shared" si="57"/>
        <v>0</v>
      </c>
      <c r="QU8" s="65">
        <v>862.79</v>
      </c>
      <c r="QV8" s="65">
        <v>20</v>
      </c>
      <c r="QW8" s="65">
        <f t="shared" si="131"/>
        <v>18.861818181818183</v>
      </c>
      <c r="QX8" s="65">
        <v>5</v>
      </c>
      <c r="QY8" s="65">
        <f t="shared" si="58"/>
        <v>183.06451612903226</v>
      </c>
      <c r="QZ8" s="489">
        <f t="shared" si="132"/>
        <v>577.69375500000001</v>
      </c>
      <c r="RA8" s="65"/>
      <c r="RB8" s="64">
        <f t="shared" si="59"/>
        <v>1796.2775229391689</v>
      </c>
      <c r="RC8" s="66">
        <f t="shared" si="133"/>
        <v>870.22424778761058</v>
      </c>
      <c r="RD8" s="66"/>
      <c r="RE8" s="66">
        <f t="shared" si="134"/>
        <v>533.30035414535587</v>
      </c>
      <c r="RF8" s="67">
        <f t="shared" si="60"/>
        <v>1403.5246019329666</v>
      </c>
      <c r="RG8" s="67">
        <f t="shared" si="61"/>
        <v>3199.8021248721352</v>
      </c>
      <c r="RH8" s="68">
        <f t="shared" si="62"/>
        <v>-854.57212487213519</v>
      </c>
      <c r="RI8" s="205">
        <v>9973.3700000000008</v>
      </c>
      <c r="RJ8" s="205">
        <v>27948.959999999999</v>
      </c>
      <c r="RK8" s="205">
        <v>0</v>
      </c>
      <c r="RL8" s="205">
        <v>0</v>
      </c>
      <c r="RM8" s="205">
        <v>0</v>
      </c>
      <c r="RN8" s="205">
        <v>0</v>
      </c>
      <c r="RO8" s="205">
        <v>0</v>
      </c>
      <c r="RP8" s="205">
        <v>0</v>
      </c>
      <c r="RQ8" s="205">
        <v>0</v>
      </c>
      <c r="RR8" s="373">
        <v>0</v>
      </c>
      <c r="RS8" s="265">
        <v>37922.33</v>
      </c>
      <c r="RT8" s="178">
        <f t="shared" si="135"/>
        <v>0</v>
      </c>
      <c r="RU8" s="206">
        <v>1810</v>
      </c>
      <c r="RV8" s="181" t="s">
        <v>275</v>
      </c>
      <c r="RW8" s="64">
        <f t="shared" si="136"/>
        <v>37922.33</v>
      </c>
      <c r="RX8" s="205">
        <v>830.19</v>
      </c>
      <c r="RY8" s="205">
        <v>1293.93</v>
      </c>
      <c r="RZ8" s="205">
        <v>0</v>
      </c>
      <c r="SA8" s="205">
        <v>0</v>
      </c>
      <c r="SB8" s="205">
        <v>0</v>
      </c>
      <c r="SC8" s="205">
        <v>0</v>
      </c>
      <c r="SD8" s="205">
        <v>0</v>
      </c>
      <c r="SE8" s="205">
        <v>0</v>
      </c>
      <c r="SF8" s="205">
        <v>0</v>
      </c>
      <c r="SG8" s="205">
        <v>0</v>
      </c>
      <c r="SH8" s="65">
        <v>186.64944599999998</v>
      </c>
      <c r="SI8" s="211">
        <f t="shared" si="137"/>
        <v>2310.7694459999998</v>
      </c>
      <c r="SJ8" s="234"/>
      <c r="SK8" s="477"/>
      <c r="SL8" s="65">
        <f t="shared" si="148"/>
        <v>320.96681415929203</v>
      </c>
      <c r="SM8" s="65">
        <f t="shared" si="63"/>
        <v>0</v>
      </c>
      <c r="SN8" s="65">
        <v>862.79</v>
      </c>
      <c r="SO8" s="65">
        <v>20</v>
      </c>
      <c r="SP8" s="65">
        <f t="shared" si="138"/>
        <v>495.92920353982299</v>
      </c>
      <c r="SQ8" s="65">
        <v>5</v>
      </c>
      <c r="SR8" s="65">
        <f t="shared" si="149"/>
        <v>428.52876106194691</v>
      </c>
      <c r="SS8" s="489">
        <f t="shared" si="139"/>
        <v>511.95145500000001</v>
      </c>
      <c r="ST8" s="65"/>
      <c r="SU8" s="64">
        <f t="shared" si="64"/>
        <v>2645.1662337610619</v>
      </c>
      <c r="SV8" s="66">
        <f t="shared" si="146"/>
        <v>596.28469026548669</v>
      </c>
      <c r="SW8" s="66"/>
      <c r="SX8" s="66">
        <f t="shared" si="140"/>
        <v>648.29018480530976</v>
      </c>
      <c r="SY8" s="67">
        <f t="shared" si="141"/>
        <v>1244.5748750707965</v>
      </c>
      <c r="SZ8" s="67">
        <f t="shared" si="65"/>
        <v>3889.7411088318586</v>
      </c>
      <c r="TA8" s="68">
        <f t="shared" si="66"/>
        <v>-1578.9716628318588</v>
      </c>
      <c r="TB8" s="64">
        <f t="shared" si="67"/>
        <v>547930.36</v>
      </c>
      <c r="TC8" s="211">
        <f t="shared" si="68"/>
        <v>31050.289445999999</v>
      </c>
      <c r="TD8" s="67">
        <f t="shared" si="69"/>
        <v>36471.794869722537</v>
      </c>
      <c r="TE8" s="68">
        <f t="shared" si="142"/>
        <v>-5421.5054237225377</v>
      </c>
      <c r="TF8" s="264"/>
      <c r="TG8" s="265"/>
      <c r="TH8" s="265"/>
      <c r="TI8" s="491"/>
      <c r="TJ8" s="491"/>
      <c r="TK8" s="491"/>
      <c r="TL8" s="65">
        <v>11539.081400000001</v>
      </c>
      <c r="TM8">
        <f t="shared" si="70"/>
        <v>115.39081400000001</v>
      </c>
    </row>
    <row r="9" spans="1:533">
      <c r="A9" s="173" t="s">
        <v>132</v>
      </c>
      <c r="B9" s="175" t="s">
        <v>133</v>
      </c>
      <c r="C9" s="181" t="s">
        <v>275</v>
      </c>
      <c r="D9" s="273">
        <v>8949.69</v>
      </c>
      <c r="E9" s="273">
        <v>17158.79</v>
      </c>
      <c r="F9" s="273">
        <v>0</v>
      </c>
      <c r="G9" s="273">
        <v>0</v>
      </c>
      <c r="H9" s="273">
        <v>0</v>
      </c>
      <c r="I9" s="273">
        <v>0</v>
      </c>
      <c r="J9" s="273">
        <v>87</v>
      </c>
      <c r="K9" s="273">
        <v>0</v>
      </c>
      <c r="L9" s="273">
        <v>0</v>
      </c>
      <c r="M9" s="273">
        <v>26195.48</v>
      </c>
      <c r="N9" s="178">
        <v>0</v>
      </c>
      <c r="O9" s="274">
        <v>1733</v>
      </c>
      <c r="P9" s="64">
        <f t="shared" si="0"/>
        <v>26195.480000000003</v>
      </c>
      <c r="Q9" s="205">
        <v>745.01</v>
      </c>
      <c r="R9" s="205">
        <v>794.39</v>
      </c>
      <c r="S9" s="267">
        <v>0</v>
      </c>
      <c r="T9" s="205">
        <v>0</v>
      </c>
      <c r="U9" s="205">
        <v>0</v>
      </c>
      <c r="V9" s="205">
        <v>0</v>
      </c>
      <c r="W9" s="205">
        <v>0</v>
      </c>
      <c r="X9" s="205">
        <v>6.04</v>
      </c>
      <c r="Y9" s="205">
        <v>0</v>
      </c>
      <c r="Z9" s="205">
        <v>0</v>
      </c>
      <c r="AA9" s="64">
        <f t="shared" si="71"/>
        <v>1545.44</v>
      </c>
      <c r="AB9" s="65"/>
      <c r="AC9" s="65"/>
      <c r="AD9" s="65">
        <f t="shared" si="1"/>
        <v>307.75769539808471</v>
      </c>
      <c r="AE9" s="65">
        <f t="shared" si="2"/>
        <v>0</v>
      </c>
      <c r="AF9" s="65">
        <v>866.67</v>
      </c>
      <c r="AG9" s="65">
        <v>20</v>
      </c>
      <c r="AH9" s="65"/>
      <c r="AI9" s="65">
        <v>5</v>
      </c>
      <c r="AJ9" s="65"/>
      <c r="AK9" s="65"/>
      <c r="AL9" s="64">
        <f t="shared" si="3"/>
        <v>1199.4276953980848</v>
      </c>
      <c r="AM9" s="66">
        <f t="shared" si="72"/>
        <v>833.25221238938047</v>
      </c>
      <c r="AN9" s="66">
        <f t="shared" si="73"/>
        <v>0</v>
      </c>
      <c r="AO9" s="66">
        <f t="shared" si="74"/>
        <v>208.31305309734512</v>
      </c>
      <c r="AP9" s="67">
        <f t="shared" si="4"/>
        <v>1041.5652654867256</v>
      </c>
      <c r="AQ9" s="67">
        <f t="shared" si="5"/>
        <v>2240.9929608848106</v>
      </c>
      <c r="AR9" s="68">
        <f t="shared" si="6"/>
        <v>-695.55296088481055</v>
      </c>
      <c r="AS9" s="267">
        <v>9904.33</v>
      </c>
      <c r="AT9" s="267">
        <v>17058.5</v>
      </c>
      <c r="AU9" s="267">
        <v>9.8000000000000007</v>
      </c>
      <c r="AV9" s="267">
        <v>0</v>
      </c>
      <c r="AW9" s="267">
        <v>0</v>
      </c>
      <c r="AX9" s="267">
        <v>0</v>
      </c>
      <c r="AY9" s="267">
        <v>0</v>
      </c>
      <c r="AZ9" s="267">
        <v>39.5</v>
      </c>
      <c r="BA9" s="267">
        <v>0</v>
      </c>
      <c r="BB9" s="267">
        <v>0</v>
      </c>
      <c r="BC9" s="267">
        <v>25126.78</v>
      </c>
      <c r="BD9" s="178"/>
      <c r="BE9" s="285">
        <v>1694</v>
      </c>
      <c r="BF9" s="181" t="s">
        <v>275</v>
      </c>
      <c r="BG9" s="64">
        <f t="shared" si="75"/>
        <v>27012.13</v>
      </c>
      <c r="BH9" s="205">
        <v>686.78</v>
      </c>
      <c r="BI9" s="205">
        <v>789.75</v>
      </c>
      <c r="BJ9" s="267">
        <v>0.63</v>
      </c>
      <c r="BK9" s="205">
        <v>0</v>
      </c>
      <c r="BL9" s="205">
        <v>0</v>
      </c>
      <c r="BM9" s="205">
        <v>0</v>
      </c>
      <c r="BN9" s="205">
        <v>0</v>
      </c>
      <c r="BO9" s="205">
        <v>6.72</v>
      </c>
      <c r="BP9" s="205">
        <v>1.83</v>
      </c>
      <c r="BQ9" s="205">
        <v>0</v>
      </c>
      <c r="BR9" s="64">
        <f t="shared" si="76"/>
        <v>1485.71</v>
      </c>
      <c r="BS9" s="65"/>
      <c r="BT9" s="65"/>
      <c r="BU9" s="65">
        <f t="shared" si="7"/>
        <v>319.58872138953132</v>
      </c>
      <c r="BV9" s="65">
        <f t="shared" si="8"/>
        <v>0</v>
      </c>
      <c r="BW9" s="65">
        <v>866.67</v>
      </c>
      <c r="BX9" s="65">
        <v>20</v>
      </c>
      <c r="BY9" s="65"/>
      <c r="BZ9" s="65">
        <v>5</v>
      </c>
      <c r="CA9" s="65"/>
      <c r="CB9" s="65"/>
      <c r="CC9" s="64">
        <f t="shared" si="9"/>
        <v>1211.2587213895313</v>
      </c>
      <c r="CD9" s="66">
        <f t="shared" si="77"/>
        <v>869.99982300884949</v>
      </c>
      <c r="CE9" s="384">
        <f t="shared" si="78"/>
        <v>0</v>
      </c>
      <c r="CF9" s="66">
        <f t="shared" si="79"/>
        <v>217.49995575221237</v>
      </c>
      <c r="CG9" s="67">
        <f t="shared" si="10"/>
        <v>1087.4997787610619</v>
      </c>
      <c r="CH9" s="67">
        <f t="shared" si="11"/>
        <v>2298.7585001505931</v>
      </c>
      <c r="CI9" s="68">
        <f t="shared" si="12"/>
        <v>-813.0485001505931</v>
      </c>
      <c r="CJ9" s="267">
        <v>11449.72</v>
      </c>
      <c r="CK9" s="267">
        <v>19375.84</v>
      </c>
      <c r="CL9" s="267">
        <v>0</v>
      </c>
      <c r="CM9" s="267">
        <v>0</v>
      </c>
      <c r="CN9" s="267">
        <v>0</v>
      </c>
      <c r="CO9" s="267">
        <v>0</v>
      </c>
      <c r="CP9" s="267">
        <v>0</v>
      </c>
      <c r="CQ9" s="267">
        <v>43.1</v>
      </c>
      <c r="CR9" s="267">
        <v>0</v>
      </c>
      <c r="CS9" s="267">
        <v>0</v>
      </c>
      <c r="CT9" s="267">
        <v>29231.74</v>
      </c>
      <c r="CU9" s="178"/>
      <c r="CV9" s="285">
        <v>1981</v>
      </c>
      <c r="CW9" s="181" t="s">
        <v>275</v>
      </c>
      <c r="CX9" s="214">
        <f t="shared" si="80"/>
        <v>30868.659999999996</v>
      </c>
      <c r="CY9" s="205">
        <v>953.12</v>
      </c>
      <c r="CZ9" s="205">
        <v>897.03</v>
      </c>
      <c r="DA9" s="205">
        <v>0</v>
      </c>
      <c r="DB9" s="205">
        <v>0</v>
      </c>
      <c r="DC9" s="205">
        <v>0</v>
      </c>
      <c r="DD9" s="205">
        <v>0</v>
      </c>
      <c r="DE9" s="205">
        <v>0</v>
      </c>
      <c r="DF9" s="205">
        <v>2.99</v>
      </c>
      <c r="DG9" s="205">
        <v>0</v>
      </c>
      <c r="DH9" s="205">
        <v>0</v>
      </c>
      <c r="DI9" s="214">
        <f t="shared" si="81"/>
        <v>1853.14</v>
      </c>
      <c r="DJ9" s="65"/>
      <c r="DK9" s="65"/>
      <c r="DL9" s="65">
        <f t="shared" si="13"/>
        <v>386.06955156221807</v>
      </c>
      <c r="DM9" s="65">
        <f t="shared" si="14"/>
        <v>0</v>
      </c>
      <c r="DN9" s="65">
        <v>866.67</v>
      </c>
      <c r="DO9" s="65">
        <v>20</v>
      </c>
      <c r="DP9" s="65"/>
      <c r="DQ9" s="65">
        <v>5</v>
      </c>
      <c r="DR9" s="65"/>
      <c r="DS9" s="65"/>
      <c r="DT9" s="64">
        <f t="shared" si="15"/>
        <v>1277.7395515622179</v>
      </c>
      <c r="DU9" s="66">
        <f t="shared" si="82"/>
        <v>870.94495575221242</v>
      </c>
      <c r="DV9" s="66">
        <f t="shared" si="83"/>
        <v>490.26548672566372</v>
      </c>
      <c r="DW9" s="66">
        <f t="shared" si="84"/>
        <v>340.30261061946902</v>
      </c>
      <c r="DX9" s="67">
        <f t="shared" si="16"/>
        <v>1701.5130530973452</v>
      </c>
      <c r="DY9" s="67">
        <f t="shared" si="17"/>
        <v>2979.2526046595631</v>
      </c>
      <c r="DZ9" s="68">
        <f t="shared" si="18"/>
        <v>-1126.112604659563</v>
      </c>
      <c r="EA9" s="205">
        <v>9838.02</v>
      </c>
      <c r="EB9" s="205">
        <v>18803.3</v>
      </c>
      <c r="EC9" s="205">
        <v>0</v>
      </c>
      <c r="ED9" s="205">
        <v>0</v>
      </c>
      <c r="EE9" s="205">
        <v>0</v>
      </c>
      <c r="EF9" s="205">
        <v>0</v>
      </c>
      <c r="EG9" s="205">
        <v>0</v>
      </c>
      <c r="EH9" s="205">
        <v>3.84</v>
      </c>
      <c r="EI9" s="205">
        <v>0</v>
      </c>
      <c r="EJ9" s="205">
        <v>0</v>
      </c>
      <c r="EK9" s="205">
        <v>27015.43</v>
      </c>
      <c r="EL9" s="206"/>
      <c r="EM9" s="206">
        <v>1817</v>
      </c>
      <c r="EN9" s="181" t="s">
        <v>275</v>
      </c>
      <c r="EO9" s="214">
        <f t="shared" si="85"/>
        <v>28645.16</v>
      </c>
      <c r="EP9" s="214">
        <v>818.96</v>
      </c>
      <c r="EQ9" s="214">
        <v>870.52</v>
      </c>
      <c r="ER9" s="214">
        <v>0</v>
      </c>
      <c r="ES9" s="214">
        <v>0</v>
      </c>
      <c r="ET9" s="214">
        <v>0</v>
      </c>
      <c r="EU9" s="298">
        <v>0</v>
      </c>
      <c r="EV9" s="214">
        <v>0</v>
      </c>
      <c r="EW9" s="214">
        <v>0</v>
      </c>
      <c r="EX9" s="214">
        <v>0</v>
      </c>
      <c r="EY9" s="299">
        <v>0</v>
      </c>
      <c r="EZ9" s="214">
        <f t="shared" si="86"/>
        <v>1689.48</v>
      </c>
      <c r="FA9" s="377"/>
      <c r="FB9" s="377"/>
      <c r="FC9" s="377">
        <f t="shared" si="19"/>
        <v>371.50096041289908</v>
      </c>
      <c r="FD9" s="386">
        <f t="shared" si="20"/>
        <v>0</v>
      </c>
      <c r="FE9" s="65">
        <v>866.67</v>
      </c>
      <c r="FF9" s="65">
        <v>20</v>
      </c>
      <c r="FG9" s="377"/>
      <c r="FH9" s="65">
        <v>5</v>
      </c>
      <c r="FI9" s="377"/>
      <c r="FJ9" s="386"/>
      <c r="FK9" s="214">
        <f t="shared" si="87"/>
        <v>1263.1709604128991</v>
      </c>
      <c r="FL9" s="377">
        <f t="shared" si="88"/>
        <v>987.17077586206892</v>
      </c>
      <c r="FM9" s="377">
        <f t="shared" si="89"/>
        <v>413.79310344827587</v>
      </c>
      <c r="FN9" s="377">
        <f t="shared" si="90"/>
        <v>350.24096982758618</v>
      </c>
      <c r="FO9" s="214">
        <f t="shared" si="91"/>
        <v>1751.204849137931</v>
      </c>
      <c r="FP9" s="214">
        <f t="shared" si="92"/>
        <v>3014.3758095508301</v>
      </c>
      <c r="FQ9" s="205">
        <f t="shared" si="93"/>
        <v>-1324.8958095508301</v>
      </c>
      <c r="FR9" s="205">
        <v>12281.02</v>
      </c>
      <c r="FS9" s="205">
        <v>20250.990000000002</v>
      </c>
      <c r="FT9" s="205">
        <v>0</v>
      </c>
      <c r="FU9" s="205">
        <v>0</v>
      </c>
      <c r="FV9" s="205">
        <v>4.1100000000000003</v>
      </c>
      <c r="FW9" s="205">
        <v>0</v>
      </c>
      <c r="FX9" s="205">
        <v>0</v>
      </c>
      <c r="FY9" s="205">
        <v>68.150000000000006</v>
      </c>
      <c r="FZ9" s="205">
        <v>0</v>
      </c>
      <c r="GA9" s="205">
        <v>0</v>
      </c>
      <c r="GB9" s="205">
        <v>30487.03</v>
      </c>
      <c r="GC9" s="205">
        <v>0</v>
      </c>
      <c r="GD9" s="303">
        <v>2054</v>
      </c>
      <c r="GE9" s="181" t="s">
        <v>275</v>
      </c>
      <c r="GF9" s="214">
        <f t="shared" si="94"/>
        <v>32604.270000000004</v>
      </c>
      <c r="GG9" s="205">
        <v>1022.33</v>
      </c>
      <c r="GH9" s="335">
        <v>937.55</v>
      </c>
      <c r="GI9" s="205">
        <v>0</v>
      </c>
      <c r="GJ9" s="205">
        <v>0</v>
      </c>
      <c r="GK9" s="205">
        <v>0.27</v>
      </c>
      <c r="GL9" s="205">
        <v>0</v>
      </c>
      <c r="GM9" s="205">
        <v>0</v>
      </c>
      <c r="GN9" s="205">
        <v>4.7300000000000004</v>
      </c>
      <c r="GO9" s="205">
        <v>0</v>
      </c>
      <c r="GP9" s="205">
        <v>0</v>
      </c>
      <c r="GQ9" s="211">
        <f t="shared" si="95"/>
        <v>1964.88</v>
      </c>
      <c r="GR9" s="306"/>
      <c r="GS9" s="306"/>
      <c r="GT9" s="65">
        <f t="shared" si="21"/>
        <v>433.85635646843753</v>
      </c>
      <c r="GU9" s="65">
        <f t="shared" si="22"/>
        <v>0</v>
      </c>
      <c r="GV9" s="65">
        <f t="shared" si="96"/>
        <v>866.66666666666663</v>
      </c>
      <c r="GW9" s="65">
        <v>20</v>
      </c>
      <c r="GX9" s="65">
        <v>0</v>
      </c>
      <c r="GY9" s="65">
        <v>5</v>
      </c>
      <c r="GZ9" s="65"/>
      <c r="HA9" s="65"/>
      <c r="HB9" s="64">
        <f t="shared" si="23"/>
        <v>1325.5230231351043</v>
      </c>
      <c r="HC9" s="66">
        <f t="shared" si="143"/>
        <v>822.37076923076927</v>
      </c>
      <c r="HD9" s="66">
        <f t="shared" si="97"/>
        <v>0</v>
      </c>
      <c r="HE9" s="66">
        <f t="shared" si="98"/>
        <v>205.59269230769232</v>
      </c>
      <c r="HF9" s="67">
        <f t="shared" si="24"/>
        <v>1027.9634615384616</v>
      </c>
      <c r="HG9" s="67">
        <f t="shared" si="25"/>
        <v>2353.4864846735659</v>
      </c>
      <c r="HH9" s="68">
        <f t="shared" si="26"/>
        <v>-388.60648467356577</v>
      </c>
      <c r="HI9" s="335">
        <v>12270.03</v>
      </c>
      <c r="HJ9" s="335">
        <v>21571.52</v>
      </c>
      <c r="HK9" s="335">
        <v>0</v>
      </c>
      <c r="HL9" s="335">
        <v>0</v>
      </c>
      <c r="HM9" s="335">
        <v>0</v>
      </c>
      <c r="HN9" s="335">
        <v>0</v>
      </c>
      <c r="HO9" s="335">
        <v>0</v>
      </c>
      <c r="HP9" s="335">
        <v>100.5</v>
      </c>
      <c r="HQ9" s="335">
        <v>0</v>
      </c>
      <c r="HR9" s="335">
        <v>0</v>
      </c>
      <c r="HS9" s="335">
        <v>32023.66</v>
      </c>
      <c r="HT9" s="205">
        <v>0</v>
      </c>
      <c r="HU9" s="371">
        <v>2108</v>
      </c>
      <c r="HV9" s="181" t="s">
        <v>275</v>
      </c>
      <c r="HW9" s="64">
        <f t="shared" si="99"/>
        <v>33942.050000000003</v>
      </c>
      <c r="HX9" s="205">
        <v>1021.41</v>
      </c>
      <c r="HY9" s="335">
        <v>998.68</v>
      </c>
      <c r="HZ9" s="205">
        <v>0</v>
      </c>
      <c r="IA9" s="205">
        <v>0</v>
      </c>
      <c r="IB9" s="205">
        <v>0</v>
      </c>
      <c r="IC9" s="205">
        <v>0</v>
      </c>
      <c r="ID9" s="205">
        <v>0</v>
      </c>
      <c r="IE9" s="205">
        <v>6.98</v>
      </c>
      <c r="IF9" s="205">
        <v>0</v>
      </c>
      <c r="IG9" s="205">
        <v>0</v>
      </c>
      <c r="IH9" s="214">
        <f t="shared" si="100"/>
        <v>2027.07</v>
      </c>
      <c r="II9" s="319"/>
      <c r="IJ9" s="319"/>
      <c r="IK9" s="65">
        <f t="shared" si="27"/>
        <v>488.70413048152432</v>
      </c>
      <c r="IL9" s="65">
        <f t="shared" si="28"/>
        <v>0</v>
      </c>
      <c r="IM9" s="65">
        <f t="shared" si="101"/>
        <v>866.66666666666663</v>
      </c>
      <c r="IN9" s="65">
        <v>20</v>
      </c>
      <c r="IO9" s="65"/>
      <c r="IP9" s="65">
        <v>5</v>
      </c>
      <c r="IQ9" s="65"/>
      <c r="IR9" s="65"/>
      <c r="IS9" s="64">
        <f t="shared" si="29"/>
        <v>1380.3707971481908</v>
      </c>
      <c r="IT9" s="66">
        <f t="shared" si="102"/>
        <v>869.99285714285713</v>
      </c>
      <c r="IU9" s="66">
        <f t="shared" si="103"/>
        <v>403.36134453781511</v>
      </c>
      <c r="IV9" s="66">
        <f t="shared" si="104"/>
        <v>318.33855042016808</v>
      </c>
      <c r="IW9" s="67">
        <f t="shared" si="30"/>
        <v>1591.6927521008404</v>
      </c>
      <c r="IX9" s="67">
        <f t="shared" si="31"/>
        <v>2972.063549249031</v>
      </c>
      <c r="IY9" s="68">
        <f t="shared" si="32"/>
        <v>-944.99354924903105</v>
      </c>
      <c r="IZ9" s="335">
        <v>11021.03</v>
      </c>
      <c r="JA9" s="335">
        <v>21291.13</v>
      </c>
      <c r="JB9" s="335">
        <v>0</v>
      </c>
      <c r="JC9" s="335">
        <v>0</v>
      </c>
      <c r="JD9" s="335">
        <v>0</v>
      </c>
      <c r="JE9" s="335">
        <v>0</v>
      </c>
      <c r="JF9" s="335">
        <v>0</v>
      </c>
      <c r="JG9" s="335">
        <v>133.54</v>
      </c>
      <c r="JH9" s="335">
        <v>0</v>
      </c>
      <c r="JI9" s="335">
        <v>0</v>
      </c>
      <c r="JJ9" s="335">
        <v>30009.85</v>
      </c>
      <c r="JK9" s="205">
        <v>0</v>
      </c>
      <c r="JL9" s="371">
        <v>1982</v>
      </c>
      <c r="JM9" s="181" t="s">
        <v>275</v>
      </c>
      <c r="JN9" s="64">
        <f t="shared" si="105"/>
        <v>32445.700000000004</v>
      </c>
      <c r="JO9" s="335">
        <v>917.43</v>
      </c>
      <c r="JP9" s="335">
        <v>985.7</v>
      </c>
      <c r="JQ9" s="335">
        <v>0</v>
      </c>
      <c r="JR9" s="335">
        <v>0</v>
      </c>
      <c r="JS9" s="335">
        <v>0</v>
      </c>
      <c r="JT9" s="335">
        <v>0</v>
      </c>
      <c r="JU9" s="335">
        <v>0</v>
      </c>
      <c r="JV9" s="335">
        <v>9.27</v>
      </c>
      <c r="JW9" s="335">
        <v>0</v>
      </c>
      <c r="JX9" s="335">
        <v>0</v>
      </c>
      <c r="JY9" s="211">
        <f t="shared" si="106"/>
        <v>1912.4</v>
      </c>
      <c r="JZ9" s="319"/>
      <c r="KA9" s="319"/>
      <c r="KB9" s="65">
        <f t="shared" si="33"/>
        <v>639.09692125893253</v>
      </c>
      <c r="KC9" s="65">
        <f t="shared" si="34"/>
        <v>0</v>
      </c>
      <c r="KD9" s="65">
        <f t="shared" si="107"/>
        <v>866.66666666666663</v>
      </c>
      <c r="KE9" s="65">
        <v>20</v>
      </c>
      <c r="KF9" s="65"/>
      <c r="KG9" s="65">
        <v>5</v>
      </c>
      <c r="KH9" s="65"/>
      <c r="KI9" s="65">
        <f t="shared" si="108"/>
        <v>429.03252032520328</v>
      </c>
      <c r="KJ9" s="64">
        <f t="shared" si="35"/>
        <v>1959.7961082508023</v>
      </c>
      <c r="KK9" s="66">
        <f t="shared" si="144"/>
        <v>854.59100840336134</v>
      </c>
      <c r="KL9" s="66">
        <f t="shared" si="109"/>
        <v>0</v>
      </c>
      <c r="KM9" s="66">
        <f t="shared" si="110"/>
        <v>213.64775210084034</v>
      </c>
      <c r="KN9" s="67">
        <f t="shared" si="36"/>
        <v>1068.2387605042018</v>
      </c>
      <c r="KO9" s="67">
        <f t="shared" si="37"/>
        <v>3028.034868755004</v>
      </c>
      <c r="KP9" s="68">
        <f t="shared" si="38"/>
        <v>-1115.6348687550039</v>
      </c>
      <c r="KQ9" s="335">
        <v>11935.55</v>
      </c>
      <c r="KR9" s="335">
        <v>23245.200000000001</v>
      </c>
      <c r="KS9" s="335">
        <v>0</v>
      </c>
      <c r="KT9" s="335">
        <v>0</v>
      </c>
      <c r="KU9" s="335">
        <v>0</v>
      </c>
      <c r="KV9" s="335">
        <v>0</v>
      </c>
      <c r="KW9" s="335">
        <v>0</v>
      </c>
      <c r="KX9" s="335">
        <v>112.25</v>
      </c>
      <c r="KY9" s="335">
        <v>0</v>
      </c>
      <c r="KZ9" s="335">
        <v>0</v>
      </c>
      <c r="LA9" s="335">
        <v>32805.620000000003</v>
      </c>
      <c r="LB9" s="205">
        <v>0</v>
      </c>
      <c r="LC9" s="371">
        <v>2128</v>
      </c>
      <c r="LD9" s="181" t="s">
        <v>275</v>
      </c>
      <c r="LE9" s="64">
        <f t="shared" si="111"/>
        <v>35293</v>
      </c>
      <c r="LF9" s="205">
        <v>993.56</v>
      </c>
      <c r="LG9" s="335">
        <v>1076.17</v>
      </c>
      <c r="LH9" s="205">
        <v>0</v>
      </c>
      <c r="LI9" s="205">
        <v>0</v>
      </c>
      <c r="LJ9" s="205">
        <v>0</v>
      </c>
      <c r="LK9" s="205">
        <v>0</v>
      </c>
      <c r="LL9" s="205">
        <v>0</v>
      </c>
      <c r="LM9" s="205">
        <v>7.8</v>
      </c>
      <c r="LN9" s="205">
        <v>0</v>
      </c>
      <c r="LO9" s="205">
        <v>0</v>
      </c>
      <c r="LP9" s="211">
        <f t="shared" si="112"/>
        <v>2077.5300000000002</v>
      </c>
      <c r="LQ9" s="65"/>
      <c r="LR9" s="65"/>
      <c r="LS9" s="65">
        <f t="shared" si="39"/>
        <v>487.65947243347716</v>
      </c>
      <c r="LT9" s="65">
        <f t="shared" si="40"/>
        <v>0</v>
      </c>
      <c r="LU9" s="65">
        <f t="shared" si="113"/>
        <v>866.66666666666663</v>
      </c>
      <c r="LV9" s="65">
        <v>20</v>
      </c>
      <c r="LW9" s="65"/>
      <c r="LX9" s="65">
        <v>5</v>
      </c>
      <c r="LY9" s="65"/>
      <c r="LZ9" s="65"/>
      <c r="MA9" s="64">
        <f t="shared" si="41"/>
        <v>1379.3261391001438</v>
      </c>
      <c r="MB9" s="66">
        <f t="shared" si="145"/>
        <v>828.45739495798318</v>
      </c>
      <c r="MC9" s="66">
        <f t="shared" si="114"/>
        <v>0</v>
      </c>
      <c r="MD9" s="66">
        <f t="shared" si="115"/>
        <v>207.1143487394958</v>
      </c>
      <c r="ME9" s="67">
        <f t="shared" si="42"/>
        <v>1035.571743697479</v>
      </c>
      <c r="MF9" s="67">
        <f t="shared" si="43"/>
        <v>2414.8978827976225</v>
      </c>
      <c r="MG9" s="68">
        <f t="shared" si="44"/>
        <v>-337.36788279762231</v>
      </c>
      <c r="MH9" s="335">
        <v>10742.71</v>
      </c>
      <c r="MI9" s="335">
        <v>16649.48</v>
      </c>
      <c r="MJ9" s="335">
        <v>0</v>
      </c>
      <c r="MK9" s="335">
        <v>0</v>
      </c>
      <c r="ML9" s="335">
        <v>0</v>
      </c>
      <c r="MM9" s="335">
        <v>0</v>
      </c>
      <c r="MN9" s="335">
        <v>0</v>
      </c>
      <c r="MO9" s="335">
        <v>13.4</v>
      </c>
      <c r="MP9" s="335">
        <v>0</v>
      </c>
      <c r="MQ9" s="335">
        <v>0</v>
      </c>
      <c r="MR9" s="335">
        <v>24786.97</v>
      </c>
      <c r="MS9" s="205">
        <v>0</v>
      </c>
      <c r="MT9" s="371">
        <v>1769</v>
      </c>
      <c r="MU9" s="181" t="s">
        <v>275</v>
      </c>
      <c r="MV9" s="64">
        <f t="shared" si="116"/>
        <v>27405.59</v>
      </c>
      <c r="MW9" s="335">
        <v>894.27</v>
      </c>
      <c r="MX9" s="335">
        <v>770.81</v>
      </c>
      <c r="MY9" s="335">
        <v>0</v>
      </c>
      <c r="MZ9" s="335">
        <v>0</v>
      </c>
      <c r="NA9" s="335">
        <v>0</v>
      </c>
      <c r="NB9" s="335">
        <v>0</v>
      </c>
      <c r="NC9" s="335">
        <v>0</v>
      </c>
      <c r="ND9" s="335">
        <v>0.93</v>
      </c>
      <c r="NE9" s="335">
        <v>0</v>
      </c>
      <c r="NF9" s="335">
        <v>0</v>
      </c>
      <c r="NG9" s="211">
        <f t="shared" si="117"/>
        <v>1666.01</v>
      </c>
      <c r="NH9" s="306"/>
      <c r="NI9" s="306"/>
      <c r="NJ9" s="65">
        <f t="shared" si="45"/>
        <v>468.38948519875311</v>
      </c>
      <c r="NK9" s="65">
        <f t="shared" si="46"/>
        <v>0</v>
      </c>
      <c r="NL9" s="65">
        <f t="shared" si="118"/>
        <v>866.66666666666663</v>
      </c>
      <c r="NM9" s="65">
        <v>20</v>
      </c>
      <c r="NN9" s="65">
        <f t="shared" si="119"/>
        <v>467</v>
      </c>
      <c r="NO9" s="65">
        <v>5</v>
      </c>
      <c r="NP9" s="65"/>
      <c r="NQ9" s="65"/>
      <c r="NR9" s="64">
        <f t="shared" si="47"/>
        <v>1827.0561518654197</v>
      </c>
      <c r="NS9" s="66">
        <f t="shared" si="120"/>
        <v>835.40283333333332</v>
      </c>
      <c r="NT9" s="66">
        <f t="shared" si="121"/>
        <v>400</v>
      </c>
      <c r="NU9" s="66">
        <f t="shared" si="122"/>
        <v>308.85070833333333</v>
      </c>
      <c r="NV9" s="67">
        <f t="shared" si="48"/>
        <v>1544.2535416666667</v>
      </c>
      <c r="NW9" s="67">
        <f t="shared" si="49"/>
        <v>3371.3096935320864</v>
      </c>
      <c r="NX9" s="68">
        <f t="shared" si="50"/>
        <v>-1705.2996935320864</v>
      </c>
      <c r="NY9" s="400">
        <v>9686.15</v>
      </c>
      <c r="NZ9" s="400">
        <v>19571.189999999999</v>
      </c>
      <c r="OA9" s="400">
        <v>0</v>
      </c>
      <c r="OB9" s="400">
        <v>0</v>
      </c>
      <c r="OC9" s="400">
        <v>0</v>
      </c>
      <c r="OD9" s="400">
        <v>0</v>
      </c>
      <c r="OE9" s="400">
        <v>0</v>
      </c>
      <c r="OF9" s="400">
        <v>148.84</v>
      </c>
      <c r="OG9" s="400">
        <v>0</v>
      </c>
      <c r="OH9" s="400">
        <v>0</v>
      </c>
      <c r="OI9" s="400">
        <v>26746.09</v>
      </c>
      <c r="OJ9" s="178">
        <v>0</v>
      </c>
      <c r="OK9" s="401">
        <v>2091</v>
      </c>
      <c r="OL9" s="181" t="s">
        <v>275</v>
      </c>
      <c r="OM9" s="64">
        <f t="shared" si="123"/>
        <v>29406.179999999997</v>
      </c>
      <c r="ON9" s="205">
        <v>806.31</v>
      </c>
      <c r="OO9" s="205">
        <v>906.07</v>
      </c>
      <c r="OP9" s="205">
        <v>0</v>
      </c>
      <c r="OQ9" s="205">
        <v>0</v>
      </c>
      <c r="OR9" s="205">
        <v>0</v>
      </c>
      <c r="OS9" s="205">
        <v>0</v>
      </c>
      <c r="OT9" s="205">
        <v>0</v>
      </c>
      <c r="OU9" s="205">
        <v>10.34</v>
      </c>
      <c r="OV9" s="205">
        <v>0</v>
      </c>
      <c r="OW9" s="205">
        <v>0</v>
      </c>
      <c r="OX9" s="403">
        <f t="shared" si="124"/>
        <v>1722.72</v>
      </c>
      <c r="OY9" s="65"/>
      <c r="OZ9" s="65"/>
      <c r="PA9" s="65">
        <f t="shared" si="51"/>
        <v>428.77113891878321</v>
      </c>
      <c r="PB9" s="65">
        <f t="shared" si="52"/>
        <v>0</v>
      </c>
      <c r="PC9" s="65">
        <f t="shared" si="125"/>
        <v>866.66666666666663</v>
      </c>
      <c r="PD9" s="65">
        <v>20</v>
      </c>
      <c r="PE9" s="65"/>
      <c r="PF9" s="65">
        <v>5</v>
      </c>
      <c r="PG9" s="65"/>
      <c r="PH9" s="65"/>
      <c r="PI9" s="64">
        <f t="shared" si="53"/>
        <v>1320.43780558545</v>
      </c>
      <c r="PJ9" s="66">
        <f t="shared" si="126"/>
        <v>936.57933333333335</v>
      </c>
      <c r="PK9" s="66">
        <v>0</v>
      </c>
      <c r="PL9" s="66">
        <f t="shared" si="127"/>
        <v>234.14483333333334</v>
      </c>
      <c r="PM9" s="67">
        <f t="shared" si="54"/>
        <v>1170.7241666666666</v>
      </c>
      <c r="PN9" s="67">
        <f t="shared" si="55"/>
        <v>2491.1619722521164</v>
      </c>
      <c r="PO9" s="68">
        <f t="shared" si="56"/>
        <v>-768.44197225211633</v>
      </c>
      <c r="PP9" s="400">
        <v>9290.4</v>
      </c>
      <c r="PQ9" s="400">
        <v>19613.580000000002</v>
      </c>
      <c r="PR9" s="400">
        <v>0</v>
      </c>
      <c r="PS9" s="400">
        <v>0</v>
      </c>
      <c r="PT9" s="400">
        <v>0</v>
      </c>
      <c r="PU9" s="400">
        <v>0</v>
      </c>
      <c r="PV9" s="400">
        <v>0</v>
      </c>
      <c r="PW9" s="400">
        <v>79.099999999999994</v>
      </c>
      <c r="PX9" s="400">
        <v>0</v>
      </c>
      <c r="PY9" s="464">
        <v>0</v>
      </c>
      <c r="PZ9" s="466">
        <v>28983.08</v>
      </c>
      <c r="QA9" s="178">
        <v>0</v>
      </c>
      <c r="QB9" s="401">
        <v>1958</v>
      </c>
      <c r="QC9" s="181" t="s">
        <v>275</v>
      </c>
      <c r="QD9" s="64">
        <f t="shared" si="129"/>
        <v>28983.08</v>
      </c>
      <c r="QE9" s="400">
        <v>773.35</v>
      </c>
      <c r="QF9" s="400">
        <v>908.04</v>
      </c>
      <c r="QG9" s="400">
        <v>0</v>
      </c>
      <c r="QH9" s="400">
        <v>0</v>
      </c>
      <c r="QI9" s="400">
        <v>0</v>
      </c>
      <c r="QJ9" s="400">
        <v>0</v>
      </c>
      <c r="QK9" s="400">
        <v>0</v>
      </c>
      <c r="QL9" s="400">
        <v>5.49</v>
      </c>
      <c r="QM9" s="400">
        <v>0</v>
      </c>
      <c r="QN9" s="400">
        <v>0</v>
      </c>
      <c r="QO9" s="486">
        <v>1.21814</v>
      </c>
      <c r="QP9" s="211">
        <f t="shared" si="130"/>
        <v>1688.0981399999998</v>
      </c>
      <c r="QQ9" s="437"/>
      <c r="QR9" s="452"/>
      <c r="QS9" s="65">
        <f t="shared" si="147"/>
        <v>128.86743362831859</v>
      </c>
      <c r="QT9" s="65">
        <f t="shared" si="57"/>
        <v>0</v>
      </c>
      <c r="QU9" s="65">
        <v>862.79</v>
      </c>
      <c r="QV9" s="65">
        <v>20</v>
      </c>
      <c r="QW9" s="65">
        <f t="shared" si="131"/>
        <v>18.861818181818183</v>
      </c>
      <c r="QX9" s="65">
        <v>5</v>
      </c>
      <c r="QY9" s="65">
        <f t="shared" si="58"/>
        <v>183.06451612903226</v>
      </c>
      <c r="QZ9" s="489">
        <f t="shared" si="132"/>
        <v>391.27158000000003</v>
      </c>
      <c r="RA9" s="65"/>
      <c r="RB9" s="64">
        <f t="shared" si="59"/>
        <v>1609.855347939169</v>
      </c>
      <c r="RC9" s="66">
        <f t="shared" si="133"/>
        <v>870.22424778761058</v>
      </c>
      <c r="RD9" s="66"/>
      <c r="RE9" s="66">
        <f t="shared" si="134"/>
        <v>496.01591914535595</v>
      </c>
      <c r="RF9" s="67">
        <f t="shared" si="60"/>
        <v>1366.2401669329665</v>
      </c>
      <c r="RG9" s="67">
        <f t="shared" si="61"/>
        <v>2976.0955148721355</v>
      </c>
      <c r="RH9" s="68">
        <f t="shared" si="62"/>
        <v>-1287.9973748721357</v>
      </c>
      <c r="RI9" s="205">
        <v>10185.48</v>
      </c>
      <c r="RJ9" s="205">
        <v>17058.03</v>
      </c>
      <c r="RK9" s="205">
        <v>0</v>
      </c>
      <c r="RL9" s="205">
        <v>0</v>
      </c>
      <c r="RM9" s="205">
        <v>0</v>
      </c>
      <c r="RN9" s="205">
        <v>0</v>
      </c>
      <c r="RO9" s="205">
        <v>0</v>
      </c>
      <c r="RP9" s="205">
        <v>230.42</v>
      </c>
      <c r="RQ9" s="205">
        <v>0</v>
      </c>
      <c r="RR9" s="373">
        <v>0</v>
      </c>
      <c r="RS9" s="265">
        <v>27473.93</v>
      </c>
      <c r="RT9" s="178">
        <v>0</v>
      </c>
      <c r="RU9" s="206">
        <v>1728</v>
      </c>
      <c r="RV9" s="181" t="s">
        <v>275</v>
      </c>
      <c r="RW9" s="64">
        <f t="shared" si="136"/>
        <v>27473.929999999997</v>
      </c>
      <c r="RX9" s="205">
        <v>847.86</v>
      </c>
      <c r="RY9" s="205">
        <v>789.72</v>
      </c>
      <c r="RZ9" s="205">
        <v>0</v>
      </c>
      <c r="SA9" s="205">
        <v>0</v>
      </c>
      <c r="SB9" s="205">
        <v>0</v>
      </c>
      <c r="SC9" s="205">
        <v>0</v>
      </c>
      <c r="SD9" s="205">
        <v>0</v>
      </c>
      <c r="SE9" s="205">
        <v>16</v>
      </c>
      <c r="SF9" s="205">
        <v>0</v>
      </c>
      <c r="SG9" s="205">
        <v>0</v>
      </c>
      <c r="SH9" s="65">
        <v>115.39081400000001</v>
      </c>
      <c r="SI9" s="211">
        <f t="shared" si="137"/>
        <v>1768.970814</v>
      </c>
      <c r="SJ9" s="234"/>
      <c r="SK9" s="477"/>
      <c r="SL9" s="65">
        <f t="shared" si="148"/>
        <v>320.96681415929203</v>
      </c>
      <c r="SM9" s="65">
        <f t="shared" si="63"/>
        <v>0</v>
      </c>
      <c r="SN9" s="65">
        <v>862.79</v>
      </c>
      <c r="SO9" s="65">
        <v>20</v>
      </c>
      <c r="SP9" s="65">
        <f t="shared" si="138"/>
        <v>495.92920353982299</v>
      </c>
      <c r="SQ9" s="65">
        <v>5</v>
      </c>
      <c r="SR9" s="65">
        <f t="shared" si="149"/>
        <v>428.52876106194691</v>
      </c>
      <c r="SS9" s="489">
        <f t="shared" si="139"/>
        <v>370.898055</v>
      </c>
      <c r="ST9" s="65"/>
      <c r="SU9" s="64">
        <f t="shared" si="64"/>
        <v>2504.1128337610621</v>
      </c>
      <c r="SV9" s="66">
        <f t="shared" si="146"/>
        <v>596.28469026548669</v>
      </c>
      <c r="SW9" s="66"/>
      <c r="SX9" s="66">
        <f t="shared" si="140"/>
        <v>620.07950480530985</v>
      </c>
      <c r="SY9" s="67">
        <f t="shared" si="141"/>
        <v>1216.3641950707965</v>
      </c>
      <c r="SZ9" s="67">
        <f t="shared" si="65"/>
        <v>3720.4770288318587</v>
      </c>
      <c r="TA9" s="68">
        <f t="shared" si="66"/>
        <v>-1951.5062148318586</v>
      </c>
      <c r="TB9" s="64">
        <f t="shared" si="67"/>
        <v>360275.23000000004</v>
      </c>
      <c r="TC9" s="211">
        <f t="shared" si="68"/>
        <v>21401.448954</v>
      </c>
      <c r="TD9" s="67">
        <f t="shared" si="69"/>
        <v>33860.906870209219</v>
      </c>
      <c r="TE9" s="68">
        <f t="shared" si="142"/>
        <v>-12459.45791620922</v>
      </c>
      <c r="TF9" s="264"/>
      <c r="TG9" s="265"/>
      <c r="TH9" s="265"/>
      <c r="TI9" s="491"/>
      <c r="TJ9" s="491"/>
      <c r="TK9" s="491"/>
      <c r="TL9" s="65">
        <v>43041.398400000005</v>
      </c>
      <c r="TM9">
        <f t="shared" si="70"/>
        <v>430.41398400000003</v>
      </c>
    </row>
    <row r="10" spans="1:533">
      <c r="A10" s="173" t="s">
        <v>134</v>
      </c>
      <c r="B10" s="175" t="s">
        <v>135</v>
      </c>
      <c r="C10" s="181" t="s">
        <v>275</v>
      </c>
      <c r="D10" s="273">
        <v>7814.52</v>
      </c>
      <c r="E10" s="273">
        <v>17426.46</v>
      </c>
      <c r="F10" s="273">
        <v>0</v>
      </c>
      <c r="G10" s="273">
        <v>0</v>
      </c>
      <c r="H10" s="273">
        <v>395.05</v>
      </c>
      <c r="I10" s="273">
        <v>0</v>
      </c>
      <c r="J10" s="273">
        <v>0</v>
      </c>
      <c r="K10" s="273">
        <v>0</v>
      </c>
      <c r="L10" s="273">
        <v>0</v>
      </c>
      <c r="M10" s="273">
        <v>25636.03</v>
      </c>
      <c r="N10" s="178">
        <v>0</v>
      </c>
      <c r="O10" s="274">
        <v>1762</v>
      </c>
      <c r="P10" s="64">
        <f t="shared" si="0"/>
        <v>25636.03</v>
      </c>
      <c r="Q10" s="205">
        <v>650.51</v>
      </c>
      <c r="R10" s="205">
        <v>806.78</v>
      </c>
      <c r="S10" s="267">
        <v>0</v>
      </c>
      <c r="T10" s="205">
        <v>0</v>
      </c>
      <c r="U10" s="205">
        <v>0</v>
      </c>
      <c r="V10" s="205">
        <v>25.66</v>
      </c>
      <c r="W10" s="205">
        <v>0</v>
      </c>
      <c r="X10" s="205">
        <v>0</v>
      </c>
      <c r="Y10" s="205">
        <v>0</v>
      </c>
      <c r="Z10" s="205">
        <v>0</v>
      </c>
      <c r="AA10" s="64">
        <f t="shared" si="71"/>
        <v>1482.95</v>
      </c>
      <c r="AB10" s="65"/>
      <c r="AC10" s="65"/>
      <c r="AD10" s="65">
        <f t="shared" si="1"/>
        <v>301.18499496692408</v>
      </c>
      <c r="AE10" s="65">
        <f t="shared" si="2"/>
        <v>0</v>
      </c>
      <c r="AF10" s="65">
        <v>866.67</v>
      </c>
      <c r="AG10" s="65">
        <v>20</v>
      </c>
      <c r="AH10" s="65"/>
      <c r="AI10" s="65">
        <v>5</v>
      </c>
      <c r="AJ10" s="65">
        <v>203.39</v>
      </c>
      <c r="AK10" s="65"/>
      <c r="AL10" s="64">
        <f t="shared" si="3"/>
        <v>1396.244994966924</v>
      </c>
      <c r="AM10" s="66">
        <f t="shared" si="72"/>
        <v>833.25221238938047</v>
      </c>
      <c r="AN10" s="66">
        <f t="shared" si="73"/>
        <v>0</v>
      </c>
      <c r="AO10" s="66">
        <f t="shared" si="74"/>
        <v>208.31305309734512</v>
      </c>
      <c r="AP10" s="67">
        <f t="shared" si="4"/>
        <v>1041.5652654867256</v>
      </c>
      <c r="AQ10" s="67">
        <f t="shared" si="5"/>
        <v>2437.8102604536498</v>
      </c>
      <c r="AR10" s="68">
        <f t="shared" si="6"/>
        <v>-954.86026045364974</v>
      </c>
      <c r="AS10" s="267">
        <v>7367.72</v>
      </c>
      <c r="AT10" s="267">
        <v>15779.73</v>
      </c>
      <c r="AU10" s="267">
        <v>0</v>
      </c>
      <c r="AV10" s="267">
        <v>0</v>
      </c>
      <c r="AW10" s="267">
        <v>0</v>
      </c>
      <c r="AX10" s="267">
        <v>229.6</v>
      </c>
      <c r="AY10" s="267">
        <v>0</v>
      </c>
      <c r="AZ10" s="267">
        <v>28.98</v>
      </c>
      <c r="BA10" s="267">
        <v>0</v>
      </c>
      <c r="BB10" s="267">
        <v>0</v>
      </c>
      <c r="BC10" s="267">
        <v>22132.639999999999</v>
      </c>
      <c r="BD10" s="178"/>
      <c r="BE10" s="285">
        <v>1605</v>
      </c>
      <c r="BF10" s="181" t="s">
        <v>275</v>
      </c>
      <c r="BG10" s="64">
        <f t="shared" si="75"/>
        <v>23406.03</v>
      </c>
      <c r="BH10" s="205">
        <v>720.04</v>
      </c>
      <c r="BI10" s="205">
        <v>730.54</v>
      </c>
      <c r="BJ10" s="267">
        <v>0</v>
      </c>
      <c r="BK10" s="205">
        <v>0</v>
      </c>
      <c r="BL10" s="205">
        <v>0</v>
      </c>
      <c r="BM10" s="205">
        <v>8.0500000000000007</v>
      </c>
      <c r="BN10" s="205">
        <v>0</v>
      </c>
      <c r="BO10" s="205">
        <v>0</v>
      </c>
      <c r="BP10" s="205">
        <v>0</v>
      </c>
      <c r="BQ10" s="205">
        <v>0</v>
      </c>
      <c r="BR10" s="64">
        <f t="shared" si="76"/>
        <v>1458.6299999999999</v>
      </c>
      <c r="BS10" s="65"/>
      <c r="BT10" s="65"/>
      <c r="BU10" s="65">
        <f t="shared" si="7"/>
        <v>281.50611095312638</v>
      </c>
      <c r="BV10" s="65">
        <f t="shared" si="8"/>
        <v>0</v>
      </c>
      <c r="BW10" s="65">
        <v>866.67</v>
      </c>
      <c r="BX10" s="65">
        <v>20</v>
      </c>
      <c r="BY10" s="65"/>
      <c r="BZ10" s="65">
        <v>5</v>
      </c>
      <c r="CA10" s="65"/>
      <c r="CB10" s="65"/>
      <c r="CC10" s="64">
        <f t="shared" si="9"/>
        <v>1173.1761109531262</v>
      </c>
      <c r="CD10" s="66">
        <f t="shared" si="77"/>
        <v>869.99982300884949</v>
      </c>
      <c r="CE10" s="384">
        <f t="shared" si="78"/>
        <v>0</v>
      </c>
      <c r="CF10" s="66">
        <f t="shared" si="79"/>
        <v>217.49995575221237</v>
      </c>
      <c r="CG10" s="67">
        <f t="shared" si="10"/>
        <v>1087.4997787610619</v>
      </c>
      <c r="CH10" s="67">
        <f t="shared" si="11"/>
        <v>2260.6758897141881</v>
      </c>
      <c r="CI10" s="68">
        <f t="shared" si="12"/>
        <v>-802.04588971418821</v>
      </c>
      <c r="CJ10" s="267">
        <v>8009.08</v>
      </c>
      <c r="CK10" s="267">
        <v>17237.88</v>
      </c>
      <c r="CL10" s="267">
        <v>0</v>
      </c>
      <c r="CM10" s="267">
        <v>0</v>
      </c>
      <c r="CN10" s="267">
        <v>14.87</v>
      </c>
      <c r="CO10" s="267">
        <v>234.65</v>
      </c>
      <c r="CP10" s="267">
        <v>0</v>
      </c>
      <c r="CQ10" s="267">
        <v>0</v>
      </c>
      <c r="CR10" s="267">
        <v>27.5</v>
      </c>
      <c r="CS10" s="267">
        <v>0</v>
      </c>
      <c r="CT10" s="267">
        <v>23738.27</v>
      </c>
      <c r="CU10" s="178"/>
      <c r="CV10" s="285">
        <v>1795</v>
      </c>
      <c r="CW10" s="181" t="s">
        <v>275</v>
      </c>
      <c r="CX10" s="214">
        <f t="shared" si="80"/>
        <v>25523.98</v>
      </c>
      <c r="CY10" s="205">
        <v>666.71</v>
      </c>
      <c r="CZ10" s="205">
        <v>798.05</v>
      </c>
      <c r="DA10" s="205">
        <v>0</v>
      </c>
      <c r="DB10" s="205">
        <v>0</v>
      </c>
      <c r="DC10" s="205">
        <v>0.96</v>
      </c>
      <c r="DD10" s="205">
        <v>9.34</v>
      </c>
      <c r="DE10" s="205">
        <v>0</v>
      </c>
      <c r="DF10" s="205">
        <v>0</v>
      </c>
      <c r="DG10" s="205">
        <v>1.53</v>
      </c>
      <c r="DH10" s="205">
        <v>0</v>
      </c>
      <c r="DI10" s="214">
        <f t="shared" si="81"/>
        <v>1476.59</v>
      </c>
      <c r="DJ10" s="65"/>
      <c r="DK10" s="65"/>
      <c r="DL10" s="65">
        <f t="shared" si="13"/>
        <v>313.51617296003775</v>
      </c>
      <c r="DM10" s="65">
        <f t="shared" si="14"/>
        <v>0</v>
      </c>
      <c r="DN10" s="65">
        <v>866.67</v>
      </c>
      <c r="DO10" s="65">
        <v>20</v>
      </c>
      <c r="DP10" s="65"/>
      <c r="DQ10" s="65">
        <v>5</v>
      </c>
      <c r="DR10" s="65"/>
      <c r="DS10" s="65"/>
      <c r="DT10" s="64">
        <f t="shared" si="15"/>
        <v>1205.1861729600378</v>
      </c>
      <c r="DU10" s="66">
        <f t="shared" si="82"/>
        <v>870.94495575221242</v>
      </c>
      <c r="DV10" s="66">
        <f t="shared" si="83"/>
        <v>490.26548672566372</v>
      </c>
      <c r="DW10" s="66">
        <f t="shared" si="84"/>
        <v>340.30261061946902</v>
      </c>
      <c r="DX10" s="67">
        <f t="shared" si="16"/>
        <v>1701.5130530973452</v>
      </c>
      <c r="DY10" s="67">
        <f t="shared" si="17"/>
        <v>2906.6992260573829</v>
      </c>
      <c r="DZ10" s="68">
        <f t="shared" si="18"/>
        <v>-1430.109226057383</v>
      </c>
      <c r="EA10" s="205">
        <v>8053.23</v>
      </c>
      <c r="EB10" s="205">
        <v>17728.580000000002</v>
      </c>
      <c r="EC10" s="205">
        <v>0</v>
      </c>
      <c r="ED10" s="205">
        <v>0</v>
      </c>
      <c r="EE10" s="205">
        <v>0</v>
      </c>
      <c r="EF10" s="205">
        <v>170.7</v>
      </c>
      <c r="EG10" s="205">
        <v>0</v>
      </c>
      <c r="EH10" s="205">
        <v>0</v>
      </c>
      <c r="EI10" s="205">
        <v>0</v>
      </c>
      <c r="EJ10" s="205">
        <v>0</v>
      </c>
      <c r="EK10" s="205">
        <v>24078.83</v>
      </c>
      <c r="EL10" s="206"/>
      <c r="EM10" s="206">
        <v>1737</v>
      </c>
      <c r="EN10" s="181" t="s">
        <v>275</v>
      </c>
      <c r="EO10" s="214">
        <f t="shared" si="85"/>
        <v>25952.510000000002</v>
      </c>
      <c r="EP10" s="214">
        <v>670.39</v>
      </c>
      <c r="EQ10" s="214">
        <v>820.77</v>
      </c>
      <c r="ER10" s="214">
        <v>0</v>
      </c>
      <c r="ES10" s="214">
        <v>0</v>
      </c>
      <c r="ET10" s="214">
        <v>0</v>
      </c>
      <c r="EU10" s="298">
        <v>6.8</v>
      </c>
      <c r="EV10" s="214">
        <v>0</v>
      </c>
      <c r="EW10" s="214">
        <v>0</v>
      </c>
      <c r="EX10" s="214">
        <v>0</v>
      </c>
      <c r="EY10" s="299">
        <v>0</v>
      </c>
      <c r="EZ10" s="214">
        <f t="shared" si="86"/>
        <v>1497.9599999999998</v>
      </c>
      <c r="FA10" s="377"/>
      <c r="FB10" s="377"/>
      <c r="FC10" s="377">
        <f t="shared" si="19"/>
        <v>331.11849304708187</v>
      </c>
      <c r="FD10" s="386">
        <f t="shared" si="20"/>
        <v>0</v>
      </c>
      <c r="FE10" s="65">
        <v>866.67</v>
      </c>
      <c r="FF10" s="65">
        <v>20</v>
      </c>
      <c r="FG10" s="377"/>
      <c r="FH10" s="65">
        <v>5</v>
      </c>
      <c r="FI10" s="377"/>
      <c r="FJ10" s="386"/>
      <c r="FK10" s="214">
        <f t="shared" si="87"/>
        <v>1222.7884930470818</v>
      </c>
      <c r="FL10" s="377">
        <f t="shared" si="88"/>
        <v>987.17077586206892</v>
      </c>
      <c r="FM10" s="377">
        <f t="shared" si="89"/>
        <v>413.79310344827587</v>
      </c>
      <c r="FN10" s="377">
        <f t="shared" si="90"/>
        <v>350.24096982758618</v>
      </c>
      <c r="FO10" s="214">
        <f t="shared" si="91"/>
        <v>1751.204849137931</v>
      </c>
      <c r="FP10" s="214">
        <f t="shared" si="92"/>
        <v>2973.9933421850128</v>
      </c>
      <c r="FQ10" s="205">
        <f t="shared" si="93"/>
        <v>-1476.033342185013</v>
      </c>
      <c r="FR10" s="205">
        <v>11058.32</v>
      </c>
      <c r="FS10" s="205">
        <v>19111.34</v>
      </c>
      <c r="FT10" s="205">
        <v>0</v>
      </c>
      <c r="FU10" s="205">
        <v>0</v>
      </c>
      <c r="FV10" s="205">
        <v>0</v>
      </c>
      <c r="FW10" s="205">
        <v>244.95</v>
      </c>
      <c r="FX10" s="205">
        <v>0</v>
      </c>
      <c r="FY10" s="205">
        <v>0</v>
      </c>
      <c r="FZ10" s="205">
        <v>0</v>
      </c>
      <c r="GA10" s="205">
        <v>0</v>
      </c>
      <c r="GB10" s="205">
        <v>27706.43</v>
      </c>
      <c r="GC10" s="205">
        <v>0</v>
      </c>
      <c r="GD10" s="303">
        <v>2068</v>
      </c>
      <c r="GE10" s="181" t="s">
        <v>275</v>
      </c>
      <c r="GF10" s="214">
        <f t="shared" si="94"/>
        <v>30414.61</v>
      </c>
      <c r="GG10" s="205">
        <v>920.54</v>
      </c>
      <c r="GH10" s="335">
        <v>884.78</v>
      </c>
      <c r="GI10" s="205">
        <v>0</v>
      </c>
      <c r="GJ10" s="205">
        <v>0</v>
      </c>
      <c r="GK10" s="205">
        <v>0</v>
      </c>
      <c r="GL10" s="205">
        <v>9.75</v>
      </c>
      <c r="GM10" s="205">
        <v>0</v>
      </c>
      <c r="GN10" s="205">
        <v>0</v>
      </c>
      <c r="GO10" s="205">
        <v>0</v>
      </c>
      <c r="GP10" s="205">
        <v>0</v>
      </c>
      <c r="GQ10" s="211">
        <f t="shared" si="95"/>
        <v>1815.07</v>
      </c>
      <c r="GR10" s="306"/>
      <c r="GS10" s="306"/>
      <c r="GT10" s="65">
        <f t="shared" si="21"/>
        <v>394.28605444832812</v>
      </c>
      <c r="GU10" s="65">
        <f t="shared" si="22"/>
        <v>0</v>
      </c>
      <c r="GV10" s="65">
        <f t="shared" si="96"/>
        <v>866.66666666666663</v>
      </c>
      <c r="GW10" s="65">
        <v>20</v>
      </c>
      <c r="GX10" s="65">
        <v>0</v>
      </c>
      <c r="GY10" s="65">
        <v>5</v>
      </c>
      <c r="GZ10" s="65"/>
      <c r="HA10" s="65"/>
      <c r="HB10" s="64">
        <f t="shared" si="23"/>
        <v>1285.9527211149948</v>
      </c>
      <c r="HC10" s="66">
        <f t="shared" si="143"/>
        <v>822.37076923076927</v>
      </c>
      <c r="HD10" s="66">
        <f t="shared" si="97"/>
        <v>0</v>
      </c>
      <c r="HE10" s="66">
        <f t="shared" si="98"/>
        <v>205.59269230769232</v>
      </c>
      <c r="HF10" s="67">
        <f t="shared" si="24"/>
        <v>1027.9634615384616</v>
      </c>
      <c r="HG10" s="67">
        <f t="shared" si="25"/>
        <v>2313.9161826534564</v>
      </c>
      <c r="HH10" s="68">
        <f t="shared" si="26"/>
        <v>-498.84618265345648</v>
      </c>
      <c r="HI10" s="335">
        <v>7882.05</v>
      </c>
      <c r="HJ10" s="335">
        <v>21298.880000000001</v>
      </c>
      <c r="HK10" s="335">
        <v>0</v>
      </c>
      <c r="HL10" s="335">
        <v>0</v>
      </c>
      <c r="HM10" s="335">
        <v>15.4</v>
      </c>
      <c r="HN10" s="335">
        <v>247.45</v>
      </c>
      <c r="HO10" s="335">
        <v>0</v>
      </c>
      <c r="HP10" s="335">
        <v>0</v>
      </c>
      <c r="HQ10" s="335">
        <v>0</v>
      </c>
      <c r="HR10" s="335">
        <v>0</v>
      </c>
      <c r="HS10" s="335">
        <v>27678.32</v>
      </c>
      <c r="HT10" s="205">
        <v>0</v>
      </c>
      <c r="HU10" s="371">
        <v>2027</v>
      </c>
      <c r="HV10" s="181" t="s">
        <v>275</v>
      </c>
      <c r="HW10" s="64">
        <f t="shared" si="99"/>
        <v>29443.780000000002</v>
      </c>
      <c r="HX10" s="205">
        <v>656.13</v>
      </c>
      <c r="HY10" s="335">
        <v>986.06</v>
      </c>
      <c r="HZ10" s="205">
        <v>0</v>
      </c>
      <c r="IA10" s="205">
        <v>0</v>
      </c>
      <c r="IB10" s="205">
        <v>1</v>
      </c>
      <c r="IC10" s="205">
        <v>9.85</v>
      </c>
      <c r="ID10" s="205">
        <v>0</v>
      </c>
      <c r="IE10" s="205">
        <v>0</v>
      </c>
      <c r="IF10" s="205">
        <v>0</v>
      </c>
      <c r="IG10" s="205">
        <v>0</v>
      </c>
      <c r="IH10" s="214">
        <f t="shared" si="100"/>
        <v>1653.04</v>
      </c>
      <c r="II10" s="319"/>
      <c r="IJ10" s="319"/>
      <c r="IK10" s="65">
        <f t="shared" si="27"/>
        <v>422.39111047236275</v>
      </c>
      <c r="IL10" s="65">
        <f t="shared" si="28"/>
        <v>0</v>
      </c>
      <c r="IM10" s="65">
        <f t="shared" si="101"/>
        <v>866.66666666666663</v>
      </c>
      <c r="IN10" s="65">
        <v>20</v>
      </c>
      <c r="IO10" s="65"/>
      <c r="IP10" s="65">
        <v>5</v>
      </c>
      <c r="IQ10" s="65"/>
      <c r="IR10" s="65"/>
      <c r="IS10" s="64">
        <f t="shared" si="29"/>
        <v>1314.0577771390294</v>
      </c>
      <c r="IT10" s="66">
        <f t="shared" si="102"/>
        <v>869.99285714285713</v>
      </c>
      <c r="IU10" s="66">
        <f t="shared" si="103"/>
        <v>403.36134453781511</v>
      </c>
      <c r="IV10" s="66">
        <f t="shared" si="104"/>
        <v>318.33855042016808</v>
      </c>
      <c r="IW10" s="67">
        <f t="shared" si="30"/>
        <v>1591.6927521008404</v>
      </c>
      <c r="IX10" s="67">
        <f t="shared" si="31"/>
        <v>2905.75052923987</v>
      </c>
      <c r="IY10" s="68">
        <f t="shared" si="32"/>
        <v>-1252.7105292398701</v>
      </c>
      <c r="IZ10" s="335">
        <v>8082</v>
      </c>
      <c r="JA10" s="335">
        <v>22270.18</v>
      </c>
      <c r="JB10" s="335">
        <v>0</v>
      </c>
      <c r="JC10" s="335">
        <v>0</v>
      </c>
      <c r="JD10" s="335">
        <v>0</v>
      </c>
      <c r="JE10" s="335">
        <v>293.85000000000002</v>
      </c>
      <c r="JF10" s="335">
        <v>0</v>
      </c>
      <c r="JG10" s="335">
        <v>0</v>
      </c>
      <c r="JH10" s="335">
        <v>0</v>
      </c>
      <c r="JI10" s="335">
        <v>0</v>
      </c>
      <c r="JJ10" s="335">
        <v>28847.59</v>
      </c>
      <c r="JK10" s="205">
        <v>0</v>
      </c>
      <c r="JL10" s="371">
        <v>2028</v>
      </c>
      <c r="JM10" s="181" t="s">
        <v>275</v>
      </c>
      <c r="JN10" s="64">
        <f t="shared" si="105"/>
        <v>30646.03</v>
      </c>
      <c r="JO10" s="335">
        <v>672.79</v>
      </c>
      <c r="JP10" s="335">
        <v>1031.03</v>
      </c>
      <c r="JQ10" s="335">
        <v>0</v>
      </c>
      <c r="JR10" s="335">
        <v>0</v>
      </c>
      <c r="JS10" s="335">
        <v>0</v>
      </c>
      <c r="JT10" s="335">
        <v>11.7</v>
      </c>
      <c r="JU10" s="335">
        <v>0</v>
      </c>
      <c r="JV10" s="335">
        <v>0</v>
      </c>
      <c r="JW10" s="335">
        <v>0</v>
      </c>
      <c r="JX10" s="335">
        <v>0</v>
      </c>
      <c r="JY10" s="211">
        <f t="shared" si="106"/>
        <v>1715.52</v>
      </c>
      <c r="JZ10" s="319"/>
      <c r="KA10" s="319"/>
      <c r="KB10" s="65">
        <f t="shared" si="33"/>
        <v>614.34515516538636</v>
      </c>
      <c r="KC10" s="65">
        <f t="shared" si="34"/>
        <v>0</v>
      </c>
      <c r="KD10" s="65">
        <f t="shared" si="107"/>
        <v>866.66666666666663</v>
      </c>
      <c r="KE10" s="65">
        <v>20</v>
      </c>
      <c r="KF10" s="65"/>
      <c r="KG10" s="65">
        <v>5</v>
      </c>
      <c r="KH10" s="65"/>
      <c r="KI10" s="65">
        <f t="shared" si="108"/>
        <v>429.03252032520328</v>
      </c>
      <c r="KJ10" s="64">
        <f t="shared" si="35"/>
        <v>1935.0443421572563</v>
      </c>
      <c r="KK10" s="66">
        <f t="shared" si="144"/>
        <v>854.59100840336134</v>
      </c>
      <c r="KL10" s="66">
        <f t="shared" si="109"/>
        <v>0</v>
      </c>
      <c r="KM10" s="66">
        <f t="shared" si="110"/>
        <v>213.64775210084034</v>
      </c>
      <c r="KN10" s="67">
        <f t="shared" si="36"/>
        <v>1068.2387605042018</v>
      </c>
      <c r="KO10" s="67">
        <f t="shared" si="37"/>
        <v>3003.2831026614581</v>
      </c>
      <c r="KP10" s="68">
        <f t="shared" si="38"/>
        <v>-1287.7631026614581</v>
      </c>
      <c r="KQ10" s="335">
        <v>8885.4</v>
      </c>
      <c r="KR10" s="335">
        <v>27623.97</v>
      </c>
      <c r="KS10" s="335">
        <v>0</v>
      </c>
      <c r="KT10" s="335">
        <v>0</v>
      </c>
      <c r="KU10" s="335">
        <v>0</v>
      </c>
      <c r="KV10" s="335">
        <v>527.54999999999995</v>
      </c>
      <c r="KW10" s="335">
        <v>0</v>
      </c>
      <c r="KX10" s="335">
        <v>0</v>
      </c>
      <c r="KY10" s="335">
        <v>0</v>
      </c>
      <c r="KZ10" s="335">
        <v>0</v>
      </c>
      <c r="LA10" s="335">
        <v>34850.980000000003</v>
      </c>
      <c r="LB10" s="205">
        <v>0</v>
      </c>
      <c r="LC10" s="371">
        <v>2299</v>
      </c>
      <c r="LD10" s="181" t="s">
        <v>275</v>
      </c>
      <c r="LE10" s="64">
        <f t="shared" si="111"/>
        <v>37036.920000000006</v>
      </c>
      <c r="LF10" s="205">
        <v>739.65</v>
      </c>
      <c r="LG10" s="335">
        <v>1278.8900000000001</v>
      </c>
      <c r="LH10" s="205">
        <v>0</v>
      </c>
      <c r="LI10" s="205">
        <v>0</v>
      </c>
      <c r="LJ10" s="205">
        <v>0</v>
      </c>
      <c r="LK10" s="205">
        <v>21</v>
      </c>
      <c r="LL10" s="205">
        <v>0</v>
      </c>
      <c r="LM10" s="205">
        <v>0</v>
      </c>
      <c r="LN10" s="205">
        <v>0</v>
      </c>
      <c r="LO10" s="205">
        <v>0</v>
      </c>
      <c r="LP10" s="211">
        <f t="shared" si="112"/>
        <v>2039.54</v>
      </c>
      <c r="LQ10" s="65"/>
      <c r="LR10" s="65"/>
      <c r="LS10" s="65">
        <f t="shared" si="39"/>
        <v>518.06399393121262</v>
      </c>
      <c r="LT10" s="65">
        <f t="shared" si="40"/>
        <v>0</v>
      </c>
      <c r="LU10" s="65">
        <f t="shared" si="113"/>
        <v>866.66666666666663</v>
      </c>
      <c r="LV10" s="65">
        <v>20</v>
      </c>
      <c r="LW10" s="65"/>
      <c r="LX10" s="65">
        <v>5</v>
      </c>
      <c r="LY10" s="65"/>
      <c r="LZ10" s="65"/>
      <c r="MA10" s="64">
        <f t="shared" si="41"/>
        <v>1409.7306605978793</v>
      </c>
      <c r="MB10" s="66">
        <f t="shared" si="145"/>
        <v>828.45739495798318</v>
      </c>
      <c r="MC10" s="66">
        <f t="shared" si="114"/>
        <v>0</v>
      </c>
      <c r="MD10" s="66">
        <f t="shared" si="115"/>
        <v>207.1143487394958</v>
      </c>
      <c r="ME10" s="67">
        <f t="shared" si="42"/>
        <v>1035.571743697479</v>
      </c>
      <c r="MF10" s="67">
        <f t="shared" si="43"/>
        <v>2445.3024042953584</v>
      </c>
      <c r="MG10" s="68">
        <f t="shared" si="44"/>
        <v>-405.76240429535846</v>
      </c>
      <c r="MH10" s="335">
        <v>6330.8</v>
      </c>
      <c r="MI10" s="335">
        <v>17782.349999999999</v>
      </c>
      <c r="MJ10" s="335">
        <v>0</v>
      </c>
      <c r="MK10" s="335">
        <v>0</v>
      </c>
      <c r="ML10" s="335">
        <v>22.2</v>
      </c>
      <c r="MM10" s="335">
        <v>206.05</v>
      </c>
      <c r="MN10" s="335">
        <v>0</v>
      </c>
      <c r="MO10" s="335">
        <v>0</v>
      </c>
      <c r="MP10" s="335">
        <v>0</v>
      </c>
      <c r="MQ10" s="335">
        <v>0</v>
      </c>
      <c r="MR10" s="335">
        <v>22988.17</v>
      </c>
      <c r="MS10" s="205">
        <v>0</v>
      </c>
      <c r="MT10" s="371">
        <v>1744</v>
      </c>
      <c r="MU10" s="181" t="s">
        <v>275</v>
      </c>
      <c r="MV10" s="64">
        <f t="shared" si="116"/>
        <v>24341.399999999998</v>
      </c>
      <c r="MW10" s="335">
        <v>527</v>
      </c>
      <c r="MX10" s="335">
        <v>823.26</v>
      </c>
      <c r="MY10" s="335">
        <v>0</v>
      </c>
      <c r="MZ10" s="335">
        <v>0</v>
      </c>
      <c r="NA10" s="335">
        <v>1.44</v>
      </c>
      <c r="NB10" s="335">
        <v>8.2100000000000009</v>
      </c>
      <c r="NC10" s="335">
        <v>0</v>
      </c>
      <c r="ND10" s="335">
        <v>0</v>
      </c>
      <c r="NE10" s="335">
        <v>0</v>
      </c>
      <c r="NF10" s="335">
        <v>0</v>
      </c>
      <c r="NG10" s="211">
        <f t="shared" si="117"/>
        <v>1359.91</v>
      </c>
      <c r="NH10" s="306"/>
      <c r="NI10" s="306"/>
      <c r="NJ10" s="65">
        <f t="shared" si="45"/>
        <v>434.39827909427493</v>
      </c>
      <c r="NK10" s="65">
        <f t="shared" si="46"/>
        <v>0</v>
      </c>
      <c r="NL10" s="65">
        <f t="shared" si="118"/>
        <v>866.66666666666663</v>
      </c>
      <c r="NM10" s="65">
        <v>20</v>
      </c>
      <c r="NN10" s="65">
        <f t="shared" si="119"/>
        <v>467</v>
      </c>
      <c r="NO10" s="65">
        <v>5</v>
      </c>
      <c r="NP10" s="65"/>
      <c r="NQ10" s="65"/>
      <c r="NR10" s="64">
        <f t="shared" si="47"/>
        <v>1793.0649457609416</v>
      </c>
      <c r="NS10" s="66">
        <f t="shared" si="120"/>
        <v>835.40283333333332</v>
      </c>
      <c r="NT10" s="66">
        <f t="shared" si="121"/>
        <v>400</v>
      </c>
      <c r="NU10" s="66">
        <f t="shared" si="122"/>
        <v>308.85070833333333</v>
      </c>
      <c r="NV10" s="67">
        <f t="shared" si="48"/>
        <v>1544.2535416666667</v>
      </c>
      <c r="NW10" s="67">
        <f t="shared" si="49"/>
        <v>3337.3184874276085</v>
      </c>
      <c r="NX10" s="68">
        <f t="shared" si="50"/>
        <v>-1977.4084874276084</v>
      </c>
      <c r="NY10" s="400">
        <v>7408.44</v>
      </c>
      <c r="NZ10" s="400">
        <v>17755.64</v>
      </c>
      <c r="OA10" s="400">
        <v>0</v>
      </c>
      <c r="OB10" s="400">
        <v>0</v>
      </c>
      <c r="OC10" s="400">
        <v>0</v>
      </c>
      <c r="OD10" s="400">
        <v>266.75</v>
      </c>
      <c r="OE10" s="400">
        <v>0</v>
      </c>
      <c r="OF10" s="400">
        <v>0</v>
      </c>
      <c r="OG10" s="400">
        <v>0</v>
      </c>
      <c r="OH10" s="400">
        <v>0</v>
      </c>
      <c r="OI10" s="400">
        <v>24135.32</v>
      </c>
      <c r="OJ10" s="178">
        <v>0</v>
      </c>
      <c r="OK10" s="401">
        <v>1816</v>
      </c>
      <c r="OL10" s="181" t="s">
        <v>275</v>
      </c>
      <c r="OM10" s="64">
        <f t="shared" si="123"/>
        <v>25430.829999999998</v>
      </c>
      <c r="ON10" s="205">
        <v>616.72</v>
      </c>
      <c r="OO10" s="205">
        <v>822.02</v>
      </c>
      <c r="OP10" s="205">
        <v>0</v>
      </c>
      <c r="OQ10" s="205">
        <v>0</v>
      </c>
      <c r="OR10" s="205">
        <v>0</v>
      </c>
      <c r="OS10" s="205">
        <v>10.62</v>
      </c>
      <c r="OT10" s="205">
        <v>0</v>
      </c>
      <c r="OU10" s="205">
        <v>0</v>
      </c>
      <c r="OV10" s="205">
        <v>0</v>
      </c>
      <c r="OW10" s="205">
        <v>0</v>
      </c>
      <c r="OX10" s="403">
        <f t="shared" si="124"/>
        <v>1449.36</v>
      </c>
      <c r="OY10" s="65"/>
      <c r="OZ10" s="65"/>
      <c r="PA10" s="65">
        <f t="shared" si="51"/>
        <v>386.91743894413298</v>
      </c>
      <c r="PB10" s="65">
        <f t="shared" si="52"/>
        <v>0</v>
      </c>
      <c r="PC10" s="65">
        <f t="shared" si="125"/>
        <v>866.66666666666663</v>
      </c>
      <c r="PD10" s="65">
        <v>20</v>
      </c>
      <c r="PE10" s="65"/>
      <c r="PF10" s="65">
        <v>5</v>
      </c>
      <c r="PG10" s="65"/>
      <c r="PH10" s="65"/>
      <c r="PI10" s="64">
        <f t="shared" si="53"/>
        <v>1278.5841056107997</v>
      </c>
      <c r="PJ10" s="66">
        <f t="shared" si="126"/>
        <v>936.57933333333335</v>
      </c>
      <c r="PK10" s="66">
        <v>0</v>
      </c>
      <c r="PL10" s="66">
        <f t="shared" si="127"/>
        <v>234.14483333333334</v>
      </c>
      <c r="PM10" s="67">
        <f t="shared" si="54"/>
        <v>1170.7241666666666</v>
      </c>
      <c r="PN10" s="67">
        <f t="shared" si="55"/>
        <v>2449.3082722774661</v>
      </c>
      <c r="PO10" s="68">
        <f t="shared" si="56"/>
        <v>-999.94827227746623</v>
      </c>
      <c r="PP10" s="400">
        <v>6609.39</v>
      </c>
      <c r="PQ10" s="400">
        <v>18609.61</v>
      </c>
      <c r="PR10" s="400">
        <v>0</v>
      </c>
      <c r="PS10" s="400">
        <v>0</v>
      </c>
      <c r="PT10" s="400">
        <v>0</v>
      </c>
      <c r="PU10" s="400">
        <v>198.75</v>
      </c>
      <c r="PV10" s="400">
        <v>0</v>
      </c>
      <c r="PW10" s="400">
        <v>0</v>
      </c>
      <c r="PX10" s="400">
        <v>0</v>
      </c>
      <c r="PY10" s="464">
        <v>0</v>
      </c>
      <c r="PZ10" s="466">
        <v>25417.75</v>
      </c>
      <c r="QA10" s="178">
        <v>0</v>
      </c>
      <c r="QB10" s="401">
        <v>1774</v>
      </c>
      <c r="QC10" s="181" t="s">
        <v>275</v>
      </c>
      <c r="QD10" s="64">
        <f t="shared" si="129"/>
        <v>25417.75</v>
      </c>
      <c r="QE10" s="400">
        <v>550.19000000000005</v>
      </c>
      <c r="QF10" s="400">
        <v>861.56</v>
      </c>
      <c r="QG10" s="400">
        <v>0</v>
      </c>
      <c r="QH10" s="400">
        <v>0</v>
      </c>
      <c r="QI10" s="400">
        <v>0</v>
      </c>
      <c r="QJ10" s="400">
        <v>7.91</v>
      </c>
      <c r="QK10" s="400">
        <v>0</v>
      </c>
      <c r="QL10" s="400">
        <v>0</v>
      </c>
      <c r="QM10" s="400">
        <v>0</v>
      </c>
      <c r="QN10" s="400">
        <v>0</v>
      </c>
      <c r="QO10" s="486">
        <v>0</v>
      </c>
      <c r="QP10" s="211">
        <f t="shared" si="130"/>
        <v>1419.66</v>
      </c>
      <c r="QQ10" s="437"/>
      <c r="QR10" s="452"/>
      <c r="QS10" s="65">
        <f t="shared" si="147"/>
        <v>128.86743362831859</v>
      </c>
      <c r="QT10" s="65">
        <f t="shared" si="57"/>
        <v>0</v>
      </c>
      <c r="QU10" s="65">
        <v>862.79</v>
      </c>
      <c r="QV10" s="65">
        <v>20</v>
      </c>
      <c r="QW10" s="65">
        <f t="shared" si="131"/>
        <v>18.861818181818183</v>
      </c>
      <c r="QX10" s="65">
        <v>5</v>
      </c>
      <c r="QY10" s="65">
        <f t="shared" si="58"/>
        <v>183.06451612903226</v>
      </c>
      <c r="QZ10" s="489">
        <f t="shared" si="132"/>
        <v>343.13962500000002</v>
      </c>
      <c r="RA10" s="65"/>
      <c r="RB10" s="64">
        <f t="shared" si="59"/>
        <v>1561.7233929391689</v>
      </c>
      <c r="RC10" s="66">
        <f t="shared" si="133"/>
        <v>870.22424778761058</v>
      </c>
      <c r="RD10" s="66"/>
      <c r="RE10" s="66">
        <f t="shared" si="134"/>
        <v>486.38952814535588</v>
      </c>
      <c r="RF10" s="67">
        <f t="shared" si="60"/>
        <v>1356.6137759329665</v>
      </c>
      <c r="RG10" s="67">
        <f t="shared" si="61"/>
        <v>2918.3371688721354</v>
      </c>
      <c r="RH10" s="68">
        <f t="shared" si="62"/>
        <v>-1498.6771688721353</v>
      </c>
      <c r="RI10" s="205">
        <v>7597.95</v>
      </c>
      <c r="RJ10" s="205">
        <v>20026.87</v>
      </c>
      <c r="RK10" s="205">
        <v>0</v>
      </c>
      <c r="RL10" s="205">
        <v>0</v>
      </c>
      <c r="RM10" s="205">
        <v>0</v>
      </c>
      <c r="RN10" s="205">
        <v>189.1</v>
      </c>
      <c r="RO10" s="205">
        <v>0</v>
      </c>
      <c r="RP10" s="205">
        <v>0</v>
      </c>
      <c r="RQ10" s="205">
        <v>0</v>
      </c>
      <c r="RR10" s="373">
        <v>0</v>
      </c>
      <c r="RS10" s="265">
        <v>27813.920000000002</v>
      </c>
      <c r="RT10" s="178">
        <v>0</v>
      </c>
      <c r="RU10" s="206">
        <v>1898</v>
      </c>
      <c r="RV10" s="181" t="s">
        <v>275</v>
      </c>
      <c r="RW10" s="64">
        <f t="shared" si="136"/>
        <v>27813.919999999998</v>
      </c>
      <c r="RX10" s="205">
        <v>632.47</v>
      </c>
      <c r="RY10" s="205">
        <v>927.17</v>
      </c>
      <c r="RZ10" s="205">
        <v>0</v>
      </c>
      <c r="SA10" s="205">
        <v>0</v>
      </c>
      <c r="SB10" s="205">
        <v>0</v>
      </c>
      <c r="SC10" s="205">
        <v>7.53</v>
      </c>
      <c r="SD10" s="205">
        <v>0</v>
      </c>
      <c r="SE10" s="205">
        <v>0</v>
      </c>
      <c r="SF10" s="205">
        <v>0</v>
      </c>
      <c r="SG10" s="205">
        <v>0</v>
      </c>
      <c r="SH10" s="65">
        <v>430.41398400000003</v>
      </c>
      <c r="SI10" s="211">
        <f t="shared" si="137"/>
        <v>1997.5839839999999</v>
      </c>
      <c r="SJ10" s="234"/>
      <c r="SK10" s="477"/>
      <c r="SL10" s="65">
        <f t="shared" si="148"/>
        <v>320.96681415929203</v>
      </c>
      <c r="SM10" s="65">
        <f t="shared" si="63"/>
        <v>0</v>
      </c>
      <c r="SN10" s="65">
        <v>862.79</v>
      </c>
      <c r="SO10" s="65">
        <v>20</v>
      </c>
      <c r="SP10" s="65">
        <f t="shared" si="138"/>
        <v>495.92920353982299</v>
      </c>
      <c r="SQ10" s="65">
        <v>5</v>
      </c>
      <c r="SR10" s="65">
        <f t="shared" si="149"/>
        <v>428.52876106194691</v>
      </c>
      <c r="SS10" s="489">
        <f t="shared" si="139"/>
        <v>375.48792000000003</v>
      </c>
      <c r="ST10" s="65"/>
      <c r="SU10" s="64">
        <f t="shared" si="64"/>
        <v>2508.702698761062</v>
      </c>
      <c r="SV10" s="66">
        <f t="shared" si="146"/>
        <v>596.28469026548669</v>
      </c>
      <c r="SW10" s="66"/>
      <c r="SX10" s="66">
        <f t="shared" si="140"/>
        <v>620.99747780530981</v>
      </c>
      <c r="SY10" s="67">
        <f t="shared" si="141"/>
        <v>1217.2821680707966</v>
      </c>
      <c r="SZ10" s="67">
        <f t="shared" si="65"/>
        <v>3725.9848668318587</v>
      </c>
      <c r="TA10" s="68">
        <f t="shared" si="66"/>
        <v>-1728.4008828318588</v>
      </c>
      <c r="TB10" s="64">
        <f t="shared" si="67"/>
        <v>331063.78999999998</v>
      </c>
      <c r="TC10" s="211">
        <f t="shared" si="68"/>
        <v>19365.813984</v>
      </c>
      <c r="TD10" s="67">
        <f t="shared" si="69"/>
        <v>33678.379732669448</v>
      </c>
      <c r="TE10" s="68">
        <f t="shared" si="142"/>
        <v>-14312.565748669447</v>
      </c>
      <c r="TF10" s="264"/>
      <c r="TG10" s="265"/>
      <c r="TH10" s="265"/>
      <c r="TL10" s="65">
        <v>26568.912199999999</v>
      </c>
      <c r="TM10">
        <f t="shared" si="70"/>
        <v>265.689122</v>
      </c>
    </row>
    <row r="11" spans="1:533">
      <c r="A11" s="173" t="s">
        <v>136</v>
      </c>
      <c r="B11" s="175" t="s">
        <v>137</v>
      </c>
      <c r="C11" s="181" t="s">
        <v>275</v>
      </c>
      <c r="D11" s="273">
        <v>2858.16</v>
      </c>
      <c r="E11" s="273">
        <v>5847.71</v>
      </c>
      <c r="F11" s="273">
        <v>0</v>
      </c>
      <c r="G11" s="273">
        <v>0</v>
      </c>
      <c r="H11" s="273">
        <v>0</v>
      </c>
      <c r="I11" s="273">
        <v>0</v>
      </c>
      <c r="J11" s="273">
        <v>0</v>
      </c>
      <c r="K11" s="273">
        <v>0</v>
      </c>
      <c r="L11" s="273">
        <v>0</v>
      </c>
      <c r="M11" s="273">
        <v>8705.8700000000008</v>
      </c>
      <c r="N11" s="178">
        <v>0</v>
      </c>
      <c r="O11" s="274">
        <v>667</v>
      </c>
      <c r="P11" s="64">
        <f t="shared" si="0"/>
        <v>8705.869999999999</v>
      </c>
      <c r="Q11" s="205">
        <v>237.92</v>
      </c>
      <c r="R11" s="205">
        <v>270.73</v>
      </c>
      <c r="S11" s="267">
        <v>0</v>
      </c>
      <c r="T11" s="205">
        <v>0</v>
      </c>
      <c r="U11" s="205">
        <v>0</v>
      </c>
      <c r="V11" s="205">
        <v>0</v>
      </c>
      <c r="W11" s="205">
        <v>0</v>
      </c>
      <c r="X11" s="205">
        <v>0</v>
      </c>
      <c r="Y11" s="205">
        <v>0</v>
      </c>
      <c r="Z11" s="205">
        <v>0</v>
      </c>
      <c r="AA11" s="64">
        <f t="shared" si="71"/>
        <v>508.65</v>
      </c>
      <c r="AB11" s="65"/>
      <c r="AC11" s="65"/>
      <c r="AD11" s="65">
        <f t="shared" si="1"/>
        <v>102.28094646997587</v>
      </c>
      <c r="AE11" s="65">
        <f t="shared" si="2"/>
        <v>0</v>
      </c>
      <c r="AF11" s="65">
        <v>866.67</v>
      </c>
      <c r="AG11" s="65">
        <v>20</v>
      </c>
      <c r="AH11" s="65"/>
      <c r="AI11" s="65">
        <v>5</v>
      </c>
      <c r="AJ11" s="65"/>
      <c r="AK11" s="65"/>
      <c r="AL11" s="64">
        <f t="shared" si="3"/>
        <v>993.95094646997586</v>
      </c>
      <c r="AM11" s="66">
        <f t="shared" si="72"/>
        <v>833.25221238938047</v>
      </c>
      <c r="AN11" s="66">
        <f t="shared" si="73"/>
        <v>0</v>
      </c>
      <c r="AO11" s="66">
        <f t="shared" si="74"/>
        <v>208.31305309734512</v>
      </c>
      <c r="AP11" s="67">
        <f t="shared" si="4"/>
        <v>1041.5652654867256</v>
      </c>
      <c r="AQ11" s="67">
        <f t="shared" si="5"/>
        <v>2035.5162119567015</v>
      </c>
      <c r="AR11" s="68">
        <f t="shared" si="6"/>
        <v>-1526.8662119567016</v>
      </c>
      <c r="AS11" s="267">
        <v>2753.29</v>
      </c>
      <c r="AT11" s="267">
        <v>4981.79</v>
      </c>
      <c r="AU11" s="267">
        <v>0</v>
      </c>
      <c r="AV11" s="267">
        <v>0</v>
      </c>
      <c r="AW11" s="267">
        <v>0</v>
      </c>
      <c r="AX11" s="267">
        <v>0</v>
      </c>
      <c r="AY11" s="267">
        <v>0</v>
      </c>
      <c r="AZ11" s="267">
        <v>0</v>
      </c>
      <c r="BA11" s="267">
        <v>0</v>
      </c>
      <c r="BB11" s="267">
        <v>0</v>
      </c>
      <c r="BC11" s="267">
        <v>7384.19</v>
      </c>
      <c r="BD11" s="178"/>
      <c r="BE11" s="285">
        <v>576</v>
      </c>
      <c r="BF11" s="181" t="s">
        <v>275</v>
      </c>
      <c r="BG11" s="64">
        <f t="shared" si="75"/>
        <v>7735.08</v>
      </c>
      <c r="BH11" s="205">
        <v>246.84</v>
      </c>
      <c r="BI11" s="205">
        <v>230.64</v>
      </c>
      <c r="BJ11" s="267">
        <v>0</v>
      </c>
      <c r="BK11" s="205">
        <v>0</v>
      </c>
      <c r="BL11" s="205">
        <v>0</v>
      </c>
      <c r="BM11" s="205">
        <v>0</v>
      </c>
      <c r="BN11" s="205">
        <v>0</v>
      </c>
      <c r="BO11" s="205">
        <v>0</v>
      </c>
      <c r="BP11" s="205">
        <v>0</v>
      </c>
      <c r="BQ11" s="205">
        <v>0</v>
      </c>
      <c r="BR11" s="64">
        <f t="shared" si="76"/>
        <v>477.48</v>
      </c>
      <c r="BS11" s="65"/>
      <c r="BT11" s="65"/>
      <c r="BU11" s="65">
        <f t="shared" si="7"/>
        <v>93.919867193383439</v>
      </c>
      <c r="BV11" s="65">
        <f t="shared" si="8"/>
        <v>0</v>
      </c>
      <c r="BW11" s="65">
        <v>866.67</v>
      </c>
      <c r="BX11" s="65">
        <v>20</v>
      </c>
      <c r="BY11" s="65"/>
      <c r="BZ11" s="65">
        <v>5</v>
      </c>
      <c r="CA11" s="65"/>
      <c r="CB11" s="65"/>
      <c r="CC11" s="64">
        <f t="shared" si="9"/>
        <v>985.58986719338338</v>
      </c>
      <c r="CD11" s="66">
        <f t="shared" si="77"/>
        <v>869.99982300884949</v>
      </c>
      <c r="CE11" s="384">
        <f t="shared" si="78"/>
        <v>0</v>
      </c>
      <c r="CF11" s="66">
        <f t="shared" si="79"/>
        <v>217.49995575221237</v>
      </c>
      <c r="CG11" s="67">
        <f t="shared" si="10"/>
        <v>1087.4997787610619</v>
      </c>
      <c r="CH11" s="67">
        <f t="shared" si="11"/>
        <v>2073.0896459544451</v>
      </c>
      <c r="CI11" s="68">
        <f t="shared" si="12"/>
        <v>-1595.6096459544451</v>
      </c>
      <c r="CJ11" s="267">
        <v>3036.69</v>
      </c>
      <c r="CK11" s="267">
        <v>5794.11</v>
      </c>
      <c r="CL11" s="267">
        <v>0</v>
      </c>
      <c r="CM11" s="267">
        <v>0</v>
      </c>
      <c r="CN11" s="267">
        <v>0</v>
      </c>
      <c r="CO11" s="267">
        <v>0</v>
      </c>
      <c r="CP11" s="267">
        <v>0</v>
      </c>
      <c r="CQ11" s="267">
        <v>0</v>
      </c>
      <c r="CR11" s="267">
        <v>0</v>
      </c>
      <c r="CS11" s="267">
        <v>0</v>
      </c>
      <c r="CT11" s="267">
        <v>8615.7800000000007</v>
      </c>
      <c r="CU11" s="178"/>
      <c r="CV11" s="285">
        <v>738</v>
      </c>
      <c r="CW11" s="181" t="s">
        <v>275</v>
      </c>
      <c r="CX11" s="214">
        <f t="shared" si="80"/>
        <v>8830.7999999999993</v>
      </c>
      <c r="CY11" s="205">
        <v>252.79</v>
      </c>
      <c r="CZ11" s="205">
        <v>268.25</v>
      </c>
      <c r="DA11" s="205">
        <v>0</v>
      </c>
      <c r="DB11" s="205">
        <v>0</v>
      </c>
      <c r="DC11" s="205">
        <v>0</v>
      </c>
      <c r="DD11" s="205">
        <v>0</v>
      </c>
      <c r="DE11" s="205">
        <v>0</v>
      </c>
      <c r="DF11" s="205">
        <v>0</v>
      </c>
      <c r="DG11" s="205">
        <v>0</v>
      </c>
      <c r="DH11" s="205">
        <v>0</v>
      </c>
      <c r="DI11" s="214">
        <f t="shared" si="81"/>
        <v>521.04</v>
      </c>
      <c r="DJ11" s="65"/>
      <c r="DK11" s="65"/>
      <c r="DL11" s="65">
        <f t="shared" si="13"/>
        <v>113.79036352125216</v>
      </c>
      <c r="DM11" s="65">
        <f t="shared" si="14"/>
        <v>0</v>
      </c>
      <c r="DN11" s="65">
        <v>866.67</v>
      </c>
      <c r="DO11" s="65">
        <v>20</v>
      </c>
      <c r="DP11" s="65"/>
      <c r="DQ11" s="65">
        <v>5</v>
      </c>
      <c r="DR11" s="65"/>
      <c r="DS11" s="65"/>
      <c r="DT11" s="64">
        <f t="shared" si="15"/>
        <v>1005.4603635212521</v>
      </c>
      <c r="DU11" s="66">
        <f t="shared" si="82"/>
        <v>870.94495575221242</v>
      </c>
      <c r="DV11" s="66">
        <f t="shared" si="83"/>
        <v>490.26548672566372</v>
      </c>
      <c r="DW11" s="66">
        <f t="shared" si="84"/>
        <v>340.30261061946902</v>
      </c>
      <c r="DX11" s="67">
        <f t="shared" si="16"/>
        <v>1701.5130530973452</v>
      </c>
      <c r="DY11" s="67">
        <f t="shared" si="17"/>
        <v>2706.9734166185972</v>
      </c>
      <c r="DZ11" s="68">
        <f t="shared" si="18"/>
        <v>-2185.9334166185972</v>
      </c>
      <c r="EA11" s="205">
        <v>3158.54</v>
      </c>
      <c r="EB11" s="205">
        <v>4393.82</v>
      </c>
      <c r="EC11" s="205">
        <v>0</v>
      </c>
      <c r="ED11" s="205">
        <v>0</v>
      </c>
      <c r="EE11" s="205">
        <v>0</v>
      </c>
      <c r="EF11" s="205">
        <v>0</v>
      </c>
      <c r="EG11" s="205">
        <v>0</v>
      </c>
      <c r="EH11" s="205">
        <v>0</v>
      </c>
      <c r="EI11" s="205">
        <v>0</v>
      </c>
      <c r="EJ11" s="205">
        <v>0</v>
      </c>
      <c r="EK11" s="205">
        <v>7258.63</v>
      </c>
      <c r="EL11" s="206"/>
      <c r="EM11" s="206">
        <v>580</v>
      </c>
      <c r="EN11" s="181" t="s">
        <v>275</v>
      </c>
      <c r="EO11" s="214">
        <f t="shared" si="85"/>
        <v>7552.36</v>
      </c>
      <c r="EP11" s="214">
        <v>262.92</v>
      </c>
      <c r="EQ11" s="214">
        <v>203.42</v>
      </c>
      <c r="ER11" s="214">
        <v>0</v>
      </c>
      <c r="ES11" s="214">
        <v>0</v>
      </c>
      <c r="ET11" s="214">
        <v>0</v>
      </c>
      <c r="EU11" s="298">
        <v>0</v>
      </c>
      <c r="EV11" s="214">
        <v>0</v>
      </c>
      <c r="EW11" s="214">
        <v>0</v>
      </c>
      <c r="EX11" s="214">
        <v>0</v>
      </c>
      <c r="EY11" s="299">
        <v>0</v>
      </c>
      <c r="EZ11" s="214">
        <f t="shared" si="86"/>
        <v>466.34000000000003</v>
      </c>
      <c r="FA11" s="377"/>
      <c r="FB11" s="377"/>
      <c r="FC11" s="377">
        <f t="shared" si="19"/>
        <v>99.816586901703261</v>
      </c>
      <c r="FD11" s="386">
        <f t="shared" si="20"/>
        <v>0</v>
      </c>
      <c r="FE11" s="65">
        <v>866.67</v>
      </c>
      <c r="FF11" s="65">
        <v>20</v>
      </c>
      <c r="FG11" s="377"/>
      <c r="FH11" s="65">
        <v>5</v>
      </c>
      <c r="FI11" s="377"/>
      <c r="FJ11" s="386"/>
      <c r="FK11" s="214">
        <f t="shared" si="87"/>
        <v>991.48658690170328</v>
      </c>
      <c r="FL11" s="377">
        <f t="shared" si="88"/>
        <v>987.17077586206892</v>
      </c>
      <c r="FM11" s="377">
        <f t="shared" si="89"/>
        <v>413.79310344827587</v>
      </c>
      <c r="FN11" s="377">
        <f t="shared" si="90"/>
        <v>350.24096982758618</v>
      </c>
      <c r="FO11" s="214">
        <f t="shared" si="91"/>
        <v>1751.204849137931</v>
      </c>
      <c r="FP11" s="214">
        <f t="shared" si="92"/>
        <v>2742.691436039634</v>
      </c>
      <c r="FQ11" s="205">
        <f t="shared" si="93"/>
        <v>-2276.3514360396339</v>
      </c>
      <c r="FR11" s="205">
        <v>2786.85</v>
      </c>
      <c r="FS11" s="205">
        <v>4694.72</v>
      </c>
      <c r="FT11" s="205">
        <v>0</v>
      </c>
      <c r="FU11" s="205">
        <v>0</v>
      </c>
      <c r="FV11" s="205">
        <v>0</v>
      </c>
      <c r="FW11" s="205">
        <v>0</v>
      </c>
      <c r="FX11" s="205">
        <v>0</v>
      </c>
      <c r="FY11" s="205">
        <v>0</v>
      </c>
      <c r="FZ11" s="205">
        <v>0</v>
      </c>
      <c r="GA11" s="205">
        <v>0</v>
      </c>
      <c r="GB11" s="205">
        <v>7297.26</v>
      </c>
      <c r="GC11" s="205">
        <v>0</v>
      </c>
      <c r="GD11" s="303">
        <v>587</v>
      </c>
      <c r="GE11" s="181" t="s">
        <v>275</v>
      </c>
      <c r="GF11" s="214">
        <f t="shared" si="94"/>
        <v>7481.57</v>
      </c>
      <c r="GG11" s="205">
        <v>231.98</v>
      </c>
      <c r="GH11" s="335">
        <v>217.35</v>
      </c>
      <c r="GI11" s="205">
        <v>0</v>
      </c>
      <c r="GJ11" s="205">
        <v>0</v>
      </c>
      <c r="GK11" s="205">
        <v>0</v>
      </c>
      <c r="GL11" s="205">
        <v>0</v>
      </c>
      <c r="GM11" s="205">
        <v>0</v>
      </c>
      <c r="GN11" s="205">
        <v>0</v>
      </c>
      <c r="GO11" s="205">
        <v>0</v>
      </c>
      <c r="GP11" s="205">
        <v>0</v>
      </c>
      <c r="GQ11" s="211">
        <f t="shared" si="95"/>
        <v>449.33</v>
      </c>
      <c r="GR11" s="306"/>
      <c r="GS11" s="306"/>
      <c r="GT11" s="65">
        <f t="shared" si="21"/>
        <v>103.84621380970434</v>
      </c>
      <c r="GU11" s="65">
        <f t="shared" si="22"/>
        <v>0</v>
      </c>
      <c r="GV11" s="65">
        <f t="shared" si="96"/>
        <v>866.66666666666663</v>
      </c>
      <c r="GW11" s="65">
        <v>20</v>
      </c>
      <c r="GX11" s="65">
        <v>0</v>
      </c>
      <c r="GY11" s="65">
        <v>5</v>
      </c>
      <c r="GZ11" s="65"/>
      <c r="HA11" s="65"/>
      <c r="HB11" s="64">
        <f t="shared" si="23"/>
        <v>995.51288047637092</v>
      </c>
      <c r="HC11" s="66">
        <f t="shared" si="143"/>
        <v>822.37076923076927</v>
      </c>
      <c r="HD11" s="66">
        <f t="shared" si="97"/>
        <v>0</v>
      </c>
      <c r="HE11" s="66">
        <f t="shared" si="98"/>
        <v>205.59269230769232</v>
      </c>
      <c r="HF11" s="67">
        <f t="shared" si="24"/>
        <v>1027.9634615384616</v>
      </c>
      <c r="HG11" s="67">
        <f t="shared" si="25"/>
        <v>2023.4763420148324</v>
      </c>
      <c r="HH11" s="68">
        <f t="shared" si="26"/>
        <v>-1574.1463420148325</v>
      </c>
      <c r="HI11" s="335">
        <v>3717.77</v>
      </c>
      <c r="HJ11" s="335">
        <v>4990.32</v>
      </c>
      <c r="HK11" s="335">
        <v>11.8</v>
      </c>
      <c r="HL11" s="335">
        <v>0</v>
      </c>
      <c r="HM11" s="335">
        <v>0</v>
      </c>
      <c r="HN11" s="335">
        <v>0</v>
      </c>
      <c r="HO11" s="335">
        <v>0</v>
      </c>
      <c r="HP11" s="335">
        <v>0</v>
      </c>
      <c r="HQ11" s="335">
        <v>0</v>
      </c>
      <c r="HR11" s="335">
        <v>0</v>
      </c>
      <c r="HS11" s="335">
        <v>8299.5</v>
      </c>
      <c r="HT11" s="205">
        <v>0</v>
      </c>
      <c r="HU11" s="371">
        <v>646</v>
      </c>
      <c r="HV11" s="181" t="s">
        <v>275</v>
      </c>
      <c r="HW11" s="64">
        <f t="shared" si="99"/>
        <v>8719.89</v>
      </c>
      <c r="HX11" s="205">
        <v>309.48</v>
      </c>
      <c r="HY11" s="335">
        <v>231.03</v>
      </c>
      <c r="HZ11" s="205">
        <v>0.75</v>
      </c>
      <c r="IA11" s="205">
        <v>0</v>
      </c>
      <c r="IB11" s="205">
        <v>0</v>
      </c>
      <c r="IC11" s="205">
        <v>0</v>
      </c>
      <c r="ID11" s="205">
        <v>0</v>
      </c>
      <c r="IE11" s="205">
        <v>0</v>
      </c>
      <c r="IF11" s="205">
        <v>0</v>
      </c>
      <c r="IG11" s="205">
        <v>0</v>
      </c>
      <c r="IH11" s="214">
        <f t="shared" si="100"/>
        <v>541.26</v>
      </c>
      <c r="II11" s="319"/>
      <c r="IJ11" s="319"/>
      <c r="IK11" s="65">
        <f t="shared" si="27"/>
        <v>126.65635130186278</v>
      </c>
      <c r="IL11" s="65">
        <f t="shared" si="28"/>
        <v>0</v>
      </c>
      <c r="IM11" s="65">
        <f t="shared" si="101"/>
        <v>866.66666666666663</v>
      </c>
      <c r="IN11" s="65">
        <v>20</v>
      </c>
      <c r="IO11" s="65"/>
      <c r="IP11" s="65">
        <v>5</v>
      </c>
      <c r="IQ11" s="65"/>
      <c r="IR11" s="65"/>
      <c r="IS11" s="64">
        <f t="shared" si="29"/>
        <v>1018.3230179685294</v>
      </c>
      <c r="IT11" s="66">
        <f t="shared" si="102"/>
        <v>869.99285714285713</v>
      </c>
      <c r="IU11" s="66">
        <f t="shared" si="103"/>
        <v>403.36134453781511</v>
      </c>
      <c r="IV11" s="66">
        <f t="shared" si="104"/>
        <v>318.33855042016808</v>
      </c>
      <c r="IW11" s="67">
        <f t="shared" si="30"/>
        <v>1591.6927521008404</v>
      </c>
      <c r="IX11" s="67">
        <f t="shared" si="31"/>
        <v>2610.0157700693699</v>
      </c>
      <c r="IY11" s="68">
        <f t="shared" si="32"/>
        <v>-2068.7557700693696</v>
      </c>
      <c r="IZ11" s="335">
        <v>2462.5700000000002</v>
      </c>
      <c r="JA11" s="335">
        <v>4259.1499999999996</v>
      </c>
      <c r="JB11" s="335">
        <v>0</v>
      </c>
      <c r="JC11" s="335">
        <v>0</v>
      </c>
      <c r="JD11" s="335">
        <v>0</v>
      </c>
      <c r="JE11" s="335">
        <v>0</v>
      </c>
      <c r="JF11" s="335">
        <v>0</v>
      </c>
      <c r="JG11" s="335">
        <v>0</v>
      </c>
      <c r="JH11" s="335">
        <v>0</v>
      </c>
      <c r="JI11" s="335">
        <v>0</v>
      </c>
      <c r="JJ11" s="335">
        <v>6521.28</v>
      </c>
      <c r="JK11" s="205">
        <v>0</v>
      </c>
      <c r="JL11" s="371">
        <v>483</v>
      </c>
      <c r="JM11" s="181" t="s">
        <v>275</v>
      </c>
      <c r="JN11" s="64">
        <f t="shared" si="105"/>
        <v>6721.7199999999993</v>
      </c>
      <c r="JO11" s="335">
        <v>204.99</v>
      </c>
      <c r="JP11" s="335">
        <v>197.18</v>
      </c>
      <c r="JQ11" s="335">
        <v>0</v>
      </c>
      <c r="JR11" s="335">
        <v>0</v>
      </c>
      <c r="JS11" s="335">
        <v>0</v>
      </c>
      <c r="JT11" s="335">
        <v>0</v>
      </c>
      <c r="JU11" s="335">
        <v>0</v>
      </c>
      <c r="JV11" s="335">
        <v>0</v>
      </c>
      <c r="JW11" s="335">
        <v>0</v>
      </c>
      <c r="JX11" s="335">
        <v>0</v>
      </c>
      <c r="JY11" s="211">
        <f t="shared" si="106"/>
        <v>402.17</v>
      </c>
      <c r="JZ11" s="319"/>
      <c r="KA11" s="319"/>
      <c r="KB11" s="65">
        <f t="shared" si="33"/>
        <v>138.87873383797159</v>
      </c>
      <c r="KC11" s="65">
        <f t="shared" si="34"/>
        <v>0</v>
      </c>
      <c r="KD11" s="65">
        <f t="shared" si="107"/>
        <v>866.66666666666663</v>
      </c>
      <c r="KE11" s="65">
        <v>20</v>
      </c>
      <c r="KF11" s="65"/>
      <c r="KG11" s="65">
        <v>5</v>
      </c>
      <c r="KH11" s="65"/>
      <c r="KI11" s="65">
        <f t="shared" si="108"/>
        <v>429.03252032520328</v>
      </c>
      <c r="KJ11" s="64">
        <f t="shared" si="35"/>
        <v>1459.5779208298413</v>
      </c>
      <c r="KK11" s="66">
        <f t="shared" si="144"/>
        <v>854.59100840336134</v>
      </c>
      <c r="KL11" s="66">
        <f t="shared" si="109"/>
        <v>0</v>
      </c>
      <c r="KM11" s="66">
        <f t="shared" si="110"/>
        <v>213.64775210084034</v>
      </c>
      <c r="KN11" s="67">
        <f t="shared" si="36"/>
        <v>1068.2387605042018</v>
      </c>
      <c r="KO11" s="67">
        <f t="shared" si="37"/>
        <v>2527.8166813340431</v>
      </c>
      <c r="KP11" s="68">
        <f t="shared" si="38"/>
        <v>-2125.646681334043</v>
      </c>
      <c r="KQ11" s="335">
        <v>5243.41</v>
      </c>
      <c r="KR11" s="335">
        <v>6440.12</v>
      </c>
      <c r="KS11" s="335">
        <v>0</v>
      </c>
      <c r="KT11" s="335">
        <v>0</v>
      </c>
      <c r="KU11" s="335">
        <v>0</v>
      </c>
      <c r="KV11" s="335">
        <v>0</v>
      </c>
      <c r="KW11" s="335">
        <v>0</v>
      </c>
      <c r="KX11" s="335">
        <v>0</v>
      </c>
      <c r="KY11" s="335">
        <v>0</v>
      </c>
      <c r="KZ11" s="335">
        <v>0</v>
      </c>
      <c r="LA11" s="335">
        <v>10548.86</v>
      </c>
      <c r="LB11" s="205">
        <v>0</v>
      </c>
      <c r="LC11" s="371">
        <v>720</v>
      </c>
      <c r="LD11" s="181" t="s">
        <v>275</v>
      </c>
      <c r="LE11" s="64">
        <f t="shared" si="111"/>
        <v>11683.529999999999</v>
      </c>
      <c r="LF11" s="205">
        <v>436.47</v>
      </c>
      <c r="LG11" s="335">
        <v>298.14999999999998</v>
      </c>
      <c r="LH11" s="205">
        <v>0</v>
      </c>
      <c r="LI11" s="205">
        <v>0</v>
      </c>
      <c r="LJ11" s="205">
        <v>0</v>
      </c>
      <c r="LK11" s="205">
        <v>0</v>
      </c>
      <c r="LL11" s="205">
        <v>0</v>
      </c>
      <c r="LM11" s="205">
        <v>0</v>
      </c>
      <c r="LN11" s="205">
        <v>0</v>
      </c>
      <c r="LO11" s="205">
        <v>0</v>
      </c>
      <c r="LP11" s="211">
        <f t="shared" si="112"/>
        <v>734.62</v>
      </c>
      <c r="LQ11" s="65"/>
      <c r="LR11" s="65"/>
      <c r="LS11" s="65">
        <f t="shared" si="39"/>
        <v>156.81006798148033</v>
      </c>
      <c r="LT11" s="65">
        <f t="shared" si="40"/>
        <v>0</v>
      </c>
      <c r="LU11" s="65">
        <f t="shared" si="113"/>
        <v>866.66666666666663</v>
      </c>
      <c r="LV11" s="65">
        <v>20</v>
      </c>
      <c r="LW11" s="65"/>
      <c r="LX11" s="65">
        <v>5</v>
      </c>
      <c r="LY11" s="65"/>
      <c r="LZ11" s="65"/>
      <c r="MA11" s="64">
        <f t="shared" si="41"/>
        <v>1048.4767346481469</v>
      </c>
      <c r="MB11" s="66">
        <f t="shared" si="145"/>
        <v>828.45739495798318</v>
      </c>
      <c r="MC11" s="66">
        <f t="shared" si="114"/>
        <v>0</v>
      </c>
      <c r="MD11" s="66">
        <f t="shared" si="115"/>
        <v>207.1143487394958</v>
      </c>
      <c r="ME11" s="67">
        <f t="shared" si="42"/>
        <v>1035.571743697479</v>
      </c>
      <c r="MF11" s="67">
        <f t="shared" si="43"/>
        <v>2084.0484783456259</v>
      </c>
      <c r="MG11" s="68">
        <f t="shared" si="44"/>
        <v>-1349.428478345626</v>
      </c>
      <c r="MH11" s="335">
        <v>3912.65</v>
      </c>
      <c r="MI11" s="335">
        <v>5041.74</v>
      </c>
      <c r="MJ11" s="335">
        <v>0</v>
      </c>
      <c r="MK11" s="335">
        <v>0</v>
      </c>
      <c r="ML11" s="335">
        <v>0</v>
      </c>
      <c r="MM11" s="335">
        <v>0</v>
      </c>
      <c r="MN11" s="335">
        <v>0</v>
      </c>
      <c r="MO11" s="335">
        <v>0</v>
      </c>
      <c r="MP11" s="335">
        <v>0</v>
      </c>
      <c r="MQ11" s="335">
        <v>0</v>
      </c>
      <c r="MR11" s="335">
        <v>8346.6299999999992</v>
      </c>
      <c r="MS11" s="205">
        <v>0</v>
      </c>
      <c r="MT11" s="371">
        <v>614</v>
      </c>
      <c r="MU11" s="181" t="s">
        <v>275</v>
      </c>
      <c r="MV11" s="64">
        <f t="shared" si="116"/>
        <v>8954.39</v>
      </c>
      <c r="MW11" s="335">
        <v>325.7</v>
      </c>
      <c r="MX11" s="335">
        <v>233.41</v>
      </c>
      <c r="MY11" s="335">
        <v>0</v>
      </c>
      <c r="MZ11" s="335">
        <v>0</v>
      </c>
      <c r="NA11" s="335">
        <v>0</v>
      </c>
      <c r="NB11" s="335">
        <v>0</v>
      </c>
      <c r="NC11" s="335">
        <v>0</v>
      </c>
      <c r="ND11" s="335">
        <v>0</v>
      </c>
      <c r="NE11" s="335">
        <v>0</v>
      </c>
      <c r="NF11" s="335">
        <v>0</v>
      </c>
      <c r="NG11" s="211">
        <f t="shared" si="117"/>
        <v>559.11</v>
      </c>
      <c r="NH11" s="306"/>
      <c r="NI11" s="306"/>
      <c r="NJ11" s="65">
        <f t="shared" si="45"/>
        <v>157.7229378518015</v>
      </c>
      <c r="NK11" s="65">
        <f t="shared" si="46"/>
        <v>0</v>
      </c>
      <c r="NL11" s="65">
        <f t="shared" si="118"/>
        <v>866.66666666666663</v>
      </c>
      <c r="NM11" s="65">
        <v>20</v>
      </c>
      <c r="NN11" s="65">
        <f t="shared" si="119"/>
        <v>467</v>
      </c>
      <c r="NO11" s="65">
        <v>5</v>
      </c>
      <c r="NP11" s="65"/>
      <c r="NQ11" s="65"/>
      <c r="NR11" s="64">
        <f t="shared" si="47"/>
        <v>1516.3896045184681</v>
      </c>
      <c r="NS11" s="66">
        <f t="shared" si="120"/>
        <v>835.40283333333332</v>
      </c>
      <c r="NT11" s="66">
        <f t="shared" si="121"/>
        <v>400</v>
      </c>
      <c r="NU11" s="66">
        <f t="shared" si="122"/>
        <v>308.85070833333333</v>
      </c>
      <c r="NV11" s="67">
        <f t="shared" si="48"/>
        <v>1544.2535416666667</v>
      </c>
      <c r="NW11" s="67">
        <f t="shared" si="49"/>
        <v>3060.6431461851348</v>
      </c>
      <c r="NX11" s="68">
        <f t="shared" si="50"/>
        <v>-2501.5331461851347</v>
      </c>
      <c r="NY11" s="400">
        <v>3621.71</v>
      </c>
      <c r="NZ11" s="400">
        <v>5275.81</v>
      </c>
      <c r="OA11" s="400">
        <v>0</v>
      </c>
      <c r="OB11" s="400">
        <v>0</v>
      </c>
      <c r="OC11" s="400">
        <v>0</v>
      </c>
      <c r="OD11" s="400">
        <v>0</v>
      </c>
      <c r="OE11" s="400">
        <v>0</v>
      </c>
      <c r="OF11" s="400">
        <v>0</v>
      </c>
      <c r="OG11" s="400">
        <v>0</v>
      </c>
      <c r="OH11" s="400">
        <v>0</v>
      </c>
      <c r="OI11" s="400">
        <v>8589.02</v>
      </c>
      <c r="OJ11" s="178">
        <v>0</v>
      </c>
      <c r="OK11" s="401">
        <v>697</v>
      </c>
      <c r="OL11" s="181" t="s">
        <v>275</v>
      </c>
      <c r="OM11" s="64">
        <f t="shared" si="123"/>
        <v>8897.52</v>
      </c>
      <c r="ON11" s="205">
        <v>301.44</v>
      </c>
      <c r="OO11" s="205">
        <v>244.25</v>
      </c>
      <c r="OP11" s="205">
        <v>0</v>
      </c>
      <c r="OQ11" s="205">
        <v>0</v>
      </c>
      <c r="OR11" s="205">
        <v>0</v>
      </c>
      <c r="OS11" s="205">
        <v>0</v>
      </c>
      <c r="OT11" s="205">
        <v>0</v>
      </c>
      <c r="OU11" s="205">
        <v>0</v>
      </c>
      <c r="OV11" s="205">
        <v>0</v>
      </c>
      <c r="OW11" s="205">
        <v>0</v>
      </c>
      <c r="OX11" s="403">
        <f t="shared" si="124"/>
        <v>545.69000000000005</v>
      </c>
      <c r="OY11" s="65"/>
      <c r="OZ11" s="65"/>
      <c r="PA11" s="65">
        <f t="shared" si="51"/>
        <v>137.69204723367818</v>
      </c>
      <c r="PB11" s="65">
        <f t="shared" si="52"/>
        <v>0</v>
      </c>
      <c r="PC11" s="65">
        <f t="shared" si="125"/>
        <v>866.66666666666663</v>
      </c>
      <c r="PD11" s="65">
        <v>20</v>
      </c>
      <c r="PE11" s="65"/>
      <c r="PF11" s="65">
        <v>5</v>
      </c>
      <c r="PG11" s="65"/>
      <c r="PH11" s="65"/>
      <c r="PI11" s="64">
        <f t="shared" si="53"/>
        <v>1029.3587139003448</v>
      </c>
      <c r="PJ11" s="66">
        <f t="shared" si="126"/>
        <v>936.57933333333335</v>
      </c>
      <c r="PK11" s="66">
        <v>0</v>
      </c>
      <c r="PL11" s="66">
        <f t="shared" si="127"/>
        <v>234.14483333333334</v>
      </c>
      <c r="PM11" s="67">
        <f t="shared" si="54"/>
        <v>1170.7241666666666</v>
      </c>
      <c r="PN11" s="67">
        <f t="shared" si="55"/>
        <v>2200.0828805670117</v>
      </c>
      <c r="PO11" s="68">
        <f t="shared" si="56"/>
        <v>-1654.3928805670116</v>
      </c>
      <c r="PP11" s="400">
        <v>1865.53</v>
      </c>
      <c r="PQ11" s="400">
        <v>4595.2700000000004</v>
      </c>
      <c r="PR11" s="400">
        <v>0</v>
      </c>
      <c r="PS11" s="400">
        <v>0</v>
      </c>
      <c r="PT11" s="400">
        <v>0</v>
      </c>
      <c r="PU11" s="400">
        <v>0</v>
      </c>
      <c r="PV11" s="400">
        <v>0</v>
      </c>
      <c r="PW11" s="400">
        <v>0</v>
      </c>
      <c r="PX11" s="400">
        <v>0</v>
      </c>
      <c r="PY11" s="464">
        <v>0</v>
      </c>
      <c r="PZ11" s="466">
        <v>6460.8</v>
      </c>
      <c r="QA11" s="178">
        <v>0</v>
      </c>
      <c r="QB11" s="401">
        <v>723</v>
      </c>
      <c r="QC11" s="181" t="s">
        <v>275</v>
      </c>
      <c r="QD11" s="64">
        <f t="shared" si="129"/>
        <v>6460.8</v>
      </c>
      <c r="QE11" s="400">
        <v>155.21</v>
      </c>
      <c r="QF11" s="400">
        <v>212.74</v>
      </c>
      <c r="QG11" s="400">
        <v>0</v>
      </c>
      <c r="QH11" s="400">
        <v>0</v>
      </c>
      <c r="QI11" s="400">
        <v>0</v>
      </c>
      <c r="QJ11" s="400">
        <v>0</v>
      </c>
      <c r="QK11" s="400">
        <v>0</v>
      </c>
      <c r="QL11" s="400">
        <v>0</v>
      </c>
      <c r="QM11" s="400">
        <v>0</v>
      </c>
      <c r="QN11" s="400">
        <v>0</v>
      </c>
      <c r="QO11" s="486">
        <v>0</v>
      </c>
      <c r="QP11" s="211">
        <f t="shared" si="130"/>
        <v>367.95000000000005</v>
      </c>
      <c r="QQ11" s="437"/>
      <c r="QR11" s="452"/>
      <c r="QS11" s="65">
        <f t="shared" si="147"/>
        <v>128.86743362831859</v>
      </c>
      <c r="QT11" s="65">
        <f t="shared" si="57"/>
        <v>0</v>
      </c>
      <c r="QU11" s="65">
        <v>862.79</v>
      </c>
      <c r="QV11" s="65">
        <v>20</v>
      </c>
      <c r="QW11" s="65">
        <f t="shared" si="131"/>
        <v>18.861818181818183</v>
      </c>
      <c r="QX11" s="65">
        <v>5</v>
      </c>
      <c r="QY11" s="65">
        <f t="shared" si="58"/>
        <v>183.06451612903226</v>
      </c>
      <c r="QZ11" s="489">
        <f t="shared" si="132"/>
        <v>87.220799999999997</v>
      </c>
      <c r="RA11" s="65"/>
      <c r="RB11" s="64">
        <f t="shared" si="59"/>
        <v>1305.8045679391689</v>
      </c>
      <c r="RC11" s="66">
        <f t="shared" si="133"/>
        <v>870.22424778761058</v>
      </c>
      <c r="RD11" s="66"/>
      <c r="RE11" s="66">
        <f t="shared" si="134"/>
        <v>435.20576314535595</v>
      </c>
      <c r="RF11" s="67">
        <f t="shared" si="60"/>
        <v>1305.4300109329665</v>
      </c>
      <c r="RG11" s="67">
        <f t="shared" si="61"/>
        <v>2611.2345788721354</v>
      </c>
      <c r="RH11" s="68">
        <f t="shared" si="62"/>
        <v>-2243.2845788721352</v>
      </c>
      <c r="RI11" s="205">
        <v>3482.67</v>
      </c>
      <c r="RJ11" s="205">
        <v>4685.2</v>
      </c>
      <c r="RK11" s="205">
        <v>0</v>
      </c>
      <c r="RL11" s="205">
        <v>0</v>
      </c>
      <c r="RM11" s="205">
        <v>0</v>
      </c>
      <c r="RN11" s="205">
        <v>0</v>
      </c>
      <c r="RO11" s="205">
        <v>0</v>
      </c>
      <c r="RP11" s="205">
        <v>0</v>
      </c>
      <c r="RQ11" s="205">
        <v>0</v>
      </c>
      <c r="RR11" s="373">
        <v>0</v>
      </c>
      <c r="RS11" s="265">
        <v>8167.87</v>
      </c>
      <c r="RT11" s="178">
        <v>0</v>
      </c>
      <c r="RU11" s="206">
        <v>632</v>
      </c>
      <c r="RV11" s="181" t="s">
        <v>275</v>
      </c>
      <c r="RW11" s="64">
        <f t="shared" si="136"/>
        <v>8167.87</v>
      </c>
      <c r="RX11" s="205">
        <v>289.87</v>
      </c>
      <c r="RY11" s="205">
        <v>216.91</v>
      </c>
      <c r="RZ11" s="205">
        <v>0</v>
      </c>
      <c r="SA11" s="205">
        <v>0</v>
      </c>
      <c r="SB11" s="205">
        <v>0</v>
      </c>
      <c r="SC11" s="205">
        <v>0</v>
      </c>
      <c r="SD11" s="205">
        <v>0</v>
      </c>
      <c r="SE11" s="205">
        <v>0</v>
      </c>
      <c r="SF11" s="205">
        <v>0</v>
      </c>
      <c r="SG11" s="205">
        <v>0</v>
      </c>
      <c r="SH11" s="65">
        <v>265.689122</v>
      </c>
      <c r="SI11" s="211">
        <f t="shared" si="137"/>
        <v>772.46912199999997</v>
      </c>
      <c r="SJ11" s="234"/>
      <c r="SK11" s="477"/>
      <c r="SL11" s="65">
        <f t="shared" si="148"/>
        <v>320.96681415929203</v>
      </c>
      <c r="SM11" s="65">
        <f t="shared" si="63"/>
        <v>0</v>
      </c>
      <c r="SN11" s="65">
        <v>862.79</v>
      </c>
      <c r="SO11" s="65">
        <v>20</v>
      </c>
      <c r="SP11" s="65">
        <f t="shared" si="138"/>
        <v>495.92920353982299</v>
      </c>
      <c r="SQ11" s="65">
        <v>5</v>
      </c>
      <c r="SR11" s="65">
        <f t="shared" si="149"/>
        <v>428.52876106194691</v>
      </c>
      <c r="SS11" s="489">
        <f t="shared" si="139"/>
        <v>110.266245</v>
      </c>
      <c r="ST11" s="65"/>
      <c r="SU11" s="64">
        <f t="shared" si="64"/>
        <v>2243.4810237610618</v>
      </c>
      <c r="SV11" s="66">
        <f t="shared" si="146"/>
        <v>596.28469026548669</v>
      </c>
      <c r="SW11" s="66"/>
      <c r="SX11" s="66">
        <f t="shared" si="140"/>
        <v>567.95314280530965</v>
      </c>
      <c r="SY11" s="67">
        <f t="shared" si="141"/>
        <v>1164.2378330707963</v>
      </c>
      <c r="SZ11" s="67">
        <f t="shared" si="65"/>
        <v>3407.7188568318579</v>
      </c>
      <c r="TA11" s="68">
        <f t="shared" si="66"/>
        <v>-2635.2497348318579</v>
      </c>
      <c r="TB11" s="64">
        <f t="shared" si="67"/>
        <v>99911.4</v>
      </c>
      <c r="TC11" s="211">
        <f t="shared" si="68"/>
        <v>6346.1091219999998</v>
      </c>
      <c r="TD11" s="67">
        <f t="shared" si="69"/>
        <v>30083.307444789389</v>
      </c>
      <c r="TE11" s="68">
        <f t="shared" si="142"/>
        <v>-23737.198322789387</v>
      </c>
      <c r="TF11" s="264"/>
      <c r="TG11" s="265"/>
      <c r="TH11" s="265"/>
      <c r="TL11" s="65">
        <v>30841.379800000006</v>
      </c>
      <c r="TM11">
        <f t="shared" si="70"/>
        <v>308.41379800000004</v>
      </c>
    </row>
    <row r="12" spans="1:533">
      <c r="A12" s="173" t="s">
        <v>138</v>
      </c>
      <c r="B12" s="175" t="s">
        <v>139</v>
      </c>
      <c r="C12" s="181" t="s">
        <v>275</v>
      </c>
      <c r="D12" s="273">
        <v>2753.78</v>
      </c>
      <c r="E12" s="273">
        <v>4557.12</v>
      </c>
      <c r="F12" s="273">
        <v>0</v>
      </c>
      <c r="G12" s="273">
        <v>0</v>
      </c>
      <c r="H12" s="273">
        <v>0</v>
      </c>
      <c r="I12" s="273">
        <v>0</v>
      </c>
      <c r="J12" s="273">
        <v>0</v>
      </c>
      <c r="K12" s="273">
        <v>0</v>
      </c>
      <c r="L12" s="273">
        <v>0</v>
      </c>
      <c r="M12" s="273">
        <v>7310.9</v>
      </c>
      <c r="N12" s="178">
        <f t="shared" ref="N12:N100" si="150">P12-M12</f>
        <v>0</v>
      </c>
      <c r="O12" s="274">
        <v>606</v>
      </c>
      <c r="P12" s="64">
        <f t="shared" si="0"/>
        <v>7310.9</v>
      </c>
      <c r="Q12" s="205">
        <v>229.22</v>
      </c>
      <c r="R12" s="205">
        <v>210.98</v>
      </c>
      <c r="S12" s="267">
        <v>0</v>
      </c>
      <c r="T12" s="205">
        <v>0</v>
      </c>
      <c r="U12" s="205">
        <v>0</v>
      </c>
      <c r="V12" s="205">
        <v>0</v>
      </c>
      <c r="W12" s="205">
        <v>0</v>
      </c>
      <c r="X12" s="205">
        <v>0</v>
      </c>
      <c r="Y12" s="205">
        <v>0</v>
      </c>
      <c r="Z12" s="205">
        <v>0</v>
      </c>
      <c r="AA12" s="64">
        <f t="shared" si="71"/>
        <v>440.2</v>
      </c>
      <c r="AB12" s="65"/>
      <c r="AC12" s="65"/>
      <c r="AD12" s="65">
        <f t="shared" si="1"/>
        <v>85.892136173334379</v>
      </c>
      <c r="AE12" s="65">
        <f t="shared" si="2"/>
        <v>0</v>
      </c>
      <c r="AF12" s="65">
        <v>866.67</v>
      </c>
      <c r="AG12" s="65">
        <v>20</v>
      </c>
      <c r="AH12" s="65"/>
      <c r="AI12" s="65">
        <v>5</v>
      </c>
      <c r="AJ12" s="65"/>
      <c r="AK12" s="65"/>
      <c r="AL12" s="64">
        <f t="shared" si="3"/>
        <v>977.56213617333435</v>
      </c>
      <c r="AM12" s="66">
        <f t="shared" si="72"/>
        <v>833.25221238938047</v>
      </c>
      <c r="AN12" s="66">
        <f t="shared" si="73"/>
        <v>0</v>
      </c>
      <c r="AO12" s="66">
        <f t="shared" si="74"/>
        <v>208.31305309734512</v>
      </c>
      <c r="AP12" s="67">
        <f t="shared" si="4"/>
        <v>1041.5652654867256</v>
      </c>
      <c r="AQ12" s="67">
        <f t="shared" si="5"/>
        <v>2019.1274016600601</v>
      </c>
      <c r="AR12" s="68">
        <f t="shared" si="6"/>
        <v>-1578.92740166006</v>
      </c>
      <c r="AS12" s="267">
        <v>2032.66</v>
      </c>
      <c r="AT12" s="267">
        <v>4516.7700000000004</v>
      </c>
      <c r="AU12" s="267">
        <v>0</v>
      </c>
      <c r="AV12" s="267">
        <v>0</v>
      </c>
      <c r="AW12" s="267">
        <v>0</v>
      </c>
      <c r="AX12" s="267">
        <v>0</v>
      </c>
      <c r="AY12" s="267">
        <v>0</v>
      </c>
      <c r="AZ12" s="267">
        <v>0</v>
      </c>
      <c r="BA12" s="267">
        <v>0</v>
      </c>
      <c r="BB12" s="267">
        <v>0</v>
      </c>
      <c r="BC12" s="267">
        <v>5832.34</v>
      </c>
      <c r="BD12" s="178"/>
      <c r="BE12" s="285">
        <v>589</v>
      </c>
      <c r="BF12" s="181" t="s">
        <v>275</v>
      </c>
      <c r="BG12" s="64">
        <f t="shared" si="75"/>
        <v>6549.43</v>
      </c>
      <c r="BH12" s="205">
        <v>262.89999999999998</v>
      </c>
      <c r="BI12" s="205">
        <v>209.11</v>
      </c>
      <c r="BJ12" s="267">
        <v>0</v>
      </c>
      <c r="BK12" s="205">
        <v>0</v>
      </c>
      <c r="BL12" s="205">
        <v>0</v>
      </c>
      <c r="BM12" s="205">
        <v>0</v>
      </c>
      <c r="BN12" s="205">
        <v>0</v>
      </c>
      <c r="BO12" s="205">
        <v>0</v>
      </c>
      <c r="BP12" s="205">
        <v>0</v>
      </c>
      <c r="BQ12" s="205">
        <v>0</v>
      </c>
      <c r="BR12" s="64">
        <f t="shared" si="76"/>
        <v>472.01</v>
      </c>
      <c r="BS12" s="65"/>
      <c r="BT12" s="65"/>
      <c r="BU12" s="65">
        <f t="shared" si="7"/>
        <v>74.181812524685583</v>
      </c>
      <c r="BV12" s="65">
        <f t="shared" si="8"/>
        <v>0</v>
      </c>
      <c r="BW12" s="65">
        <v>866.67</v>
      </c>
      <c r="BX12" s="65">
        <v>20</v>
      </c>
      <c r="BY12" s="65"/>
      <c r="BZ12" s="65">
        <v>5</v>
      </c>
      <c r="CA12" s="65"/>
      <c r="CB12" s="65"/>
      <c r="CC12" s="64">
        <f t="shared" si="9"/>
        <v>965.85181252468556</v>
      </c>
      <c r="CD12" s="66">
        <f t="shared" si="77"/>
        <v>869.99982300884949</v>
      </c>
      <c r="CE12" s="384">
        <f t="shared" si="78"/>
        <v>0</v>
      </c>
      <c r="CF12" s="66">
        <f t="shared" si="79"/>
        <v>217.49995575221237</v>
      </c>
      <c r="CG12" s="67">
        <f t="shared" si="10"/>
        <v>1087.4997787610619</v>
      </c>
      <c r="CH12" s="67">
        <f t="shared" si="11"/>
        <v>2053.3515912857474</v>
      </c>
      <c r="CI12" s="68">
        <f t="shared" si="12"/>
        <v>-1581.3415912857474</v>
      </c>
      <c r="CJ12" s="267">
        <v>1614.31</v>
      </c>
      <c r="CK12" s="267">
        <v>4531.4799999999996</v>
      </c>
      <c r="CL12" s="267">
        <v>0</v>
      </c>
      <c r="CM12" s="267">
        <v>0</v>
      </c>
      <c r="CN12" s="267">
        <v>0</v>
      </c>
      <c r="CO12" s="267">
        <v>0</v>
      </c>
      <c r="CP12" s="267">
        <v>0</v>
      </c>
      <c r="CQ12" s="267">
        <v>0</v>
      </c>
      <c r="CR12" s="267">
        <v>0</v>
      </c>
      <c r="CS12" s="267">
        <v>0</v>
      </c>
      <c r="CT12" s="267">
        <v>5489.37</v>
      </c>
      <c r="CU12" s="178"/>
      <c r="CV12" s="285">
        <v>662</v>
      </c>
      <c r="CW12" s="181" t="s">
        <v>275</v>
      </c>
      <c r="CX12" s="214">
        <f t="shared" si="80"/>
        <v>6145.7899999999991</v>
      </c>
      <c r="CY12" s="205">
        <v>134.37</v>
      </c>
      <c r="CZ12" s="205">
        <v>209.79</v>
      </c>
      <c r="DA12" s="205">
        <v>0</v>
      </c>
      <c r="DB12" s="205">
        <v>0</v>
      </c>
      <c r="DC12" s="205">
        <v>0</v>
      </c>
      <c r="DD12" s="205">
        <v>0</v>
      </c>
      <c r="DE12" s="205">
        <v>0</v>
      </c>
      <c r="DF12" s="205">
        <v>0</v>
      </c>
      <c r="DG12" s="205">
        <v>0</v>
      </c>
      <c r="DH12" s="205">
        <v>0</v>
      </c>
      <c r="DI12" s="214">
        <f t="shared" si="81"/>
        <v>344.15999999999997</v>
      </c>
      <c r="DJ12" s="65"/>
      <c r="DK12" s="65"/>
      <c r="DL12" s="65">
        <f t="shared" si="13"/>
        <v>72.499229066045785</v>
      </c>
      <c r="DM12" s="65">
        <f t="shared" si="14"/>
        <v>0</v>
      </c>
      <c r="DN12" s="65">
        <v>866.67</v>
      </c>
      <c r="DO12" s="65">
        <v>20</v>
      </c>
      <c r="DP12" s="65"/>
      <c r="DQ12" s="65">
        <v>5</v>
      </c>
      <c r="DR12" s="65"/>
      <c r="DS12" s="65"/>
      <c r="DT12" s="64">
        <f t="shared" si="15"/>
        <v>964.16922906604577</v>
      </c>
      <c r="DU12" s="66">
        <f t="shared" si="82"/>
        <v>870.94495575221242</v>
      </c>
      <c r="DV12" s="66">
        <f t="shared" si="83"/>
        <v>490.26548672566372</v>
      </c>
      <c r="DW12" s="66">
        <f t="shared" si="84"/>
        <v>340.30261061946902</v>
      </c>
      <c r="DX12" s="67">
        <f t="shared" si="16"/>
        <v>1701.5130530973452</v>
      </c>
      <c r="DY12" s="67">
        <f t="shared" si="17"/>
        <v>2665.6822821633909</v>
      </c>
      <c r="DZ12" s="68">
        <f t="shared" si="18"/>
        <v>-2321.5222821633911</v>
      </c>
      <c r="EA12" s="205">
        <v>2650.47</v>
      </c>
      <c r="EB12" s="205">
        <v>5510.95</v>
      </c>
      <c r="EC12" s="205">
        <v>0</v>
      </c>
      <c r="ED12" s="205">
        <v>0</v>
      </c>
      <c r="EE12" s="205">
        <v>0</v>
      </c>
      <c r="EF12" s="205">
        <v>0</v>
      </c>
      <c r="EG12" s="205">
        <v>0</v>
      </c>
      <c r="EH12" s="205">
        <v>0</v>
      </c>
      <c r="EI12" s="205">
        <v>0</v>
      </c>
      <c r="EJ12" s="205">
        <v>0</v>
      </c>
      <c r="EK12" s="205">
        <v>7001.07</v>
      </c>
      <c r="EL12" s="206"/>
      <c r="EM12" s="206">
        <v>700</v>
      </c>
      <c r="EN12" s="181" t="s">
        <v>275</v>
      </c>
      <c r="EO12" s="214">
        <f t="shared" si="85"/>
        <v>8161.42</v>
      </c>
      <c r="EP12" s="214">
        <v>220.63</v>
      </c>
      <c r="EQ12" s="214">
        <v>255.14</v>
      </c>
      <c r="ER12" s="214">
        <v>0</v>
      </c>
      <c r="ES12" s="214">
        <v>0</v>
      </c>
      <c r="ET12" s="214">
        <v>0</v>
      </c>
      <c r="EU12" s="298">
        <v>0</v>
      </c>
      <c r="EV12" s="214">
        <v>0</v>
      </c>
      <c r="EW12" s="214">
        <v>0</v>
      </c>
      <c r="EX12" s="214">
        <v>0</v>
      </c>
      <c r="EY12" s="299">
        <v>0</v>
      </c>
      <c r="EZ12" s="214">
        <f t="shared" si="86"/>
        <v>475.77</v>
      </c>
      <c r="FA12" s="377"/>
      <c r="FB12" s="377"/>
      <c r="FC12" s="377">
        <f t="shared" si="19"/>
        <v>96.274767009739804</v>
      </c>
      <c r="FD12" s="386">
        <f t="shared" si="20"/>
        <v>0</v>
      </c>
      <c r="FE12" s="65">
        <v>866.67</v>
      </c>
      <c r="FF12" s="65">
        <v>20</v>
      </c>
      <c r="FG12" s="377"/>
      <c r="FH12" s="65">
        <v>5</v>
      </c>
      <c r="FI12" s="377"/>
      <c r="FJ12" s="386"/>
      <c r="FK12" s="214">
        <f t="shared" si="87"/>
        <v>987.94476700973973</v>
      </c>
      <c r="FL12" s="377">
        <f t="shared" si="88"/>
        <v>987.17077586206892</v>
      </c>
      <c r="FM12" s="377">
        <f t="shared" si="89"/>
        <v>413.79310344827587</v>
      </c>
      <c r="FN12" s="377">
        <f t="shared" si="90"/>
        <v>350.24096982758618</v>
      </c>
      <c r="FO12" s="214">
        <f t="shared" si="91"/>
        <v>1751.204849137931</v>
      </c>
      <c r="FP12" s="214">
        <f t="shared" si="92"/>
        <v>2739.1496161476707</v>
      </c>
      <c r="FQ12" s="205">
        <f t="shared" si="93"/>
        <v>-2263.3796161476707</v>
      </c>
      <c r="FR12" s="205">
        <v>3405.71</v>
      </c>
      <c r="FS12" s="205">
        <v>5495.91</v>
      </c>
      <c r="FT12" s="205">
        <v>0</v>
      </c>
      <c r="FU12" s="205">
        <v>0</v>
      </c>
      <c r="FV12" s="205">
        <v>0</v>
      </c>
      <c r="FW12" s="205">
        <v>0</v>
      </c>
      <c r="FX12" s="205">
        <v>0</v>
      </c>
      <c r="FY12" s="205">
        <v>0</v>
      </c>
      <c r="FZ12" s="205">
        <v>0</v>
      </c>
      <c r="GA12" s="205">
        <v>0</v>
      </c>
      <c r="GB12" s="205">
        <v>8130.51</v>
      </c>
      <c r="GC12" s="205">
        <v>0</v>
      </c>
      <c r="GD12" s="303">
        <v>747</v>
      </c>
      <c r="GE12" s="181" t="s">
        <v>275</v>
      </c>
      <c r="GF12" s="214">
        <f t="shared" si="94"/>
        <v>8901.619999999999</v>
      </c>
      <c r="GG12" s="205">
        <v>283.49</v>
      </c>
      <c r="GH12" s="335">
        <v>254.44</v>
      </c>
      <c r="GI12" s="205">
        <v>0</v>
      </c>
      <c r="GJ12" s="205">
        <v>0</v>
      </c>
      <c r="GK12" s="205">
        <v>0</v>
      </c>
      <c r="GL12" s="205">
        <v>0</v>
      </c>
      <c r="GM12" s="205">
        <v>0</v>
      </c>
      <c r="GN12" s="205">
        <v>0</v>
      </c>
      <c r="GO12" s="205">
        <v>0</v>
      </c>
      <c r="GP12" s="205">
        <v>0</v>
      </c>
      <c r="GQ12" s="211">
        <f t="shared" si="95"/>
        <v>537.93000000000006</v>
      </c>
      <c r="GR12" s="306"/>
      <c r="GS12" s="306"/>
      <c r="GT12" s="65">
        <f t="shared" si="21"/>
        <v>115.70406972506656</v>
      </c>
      <c r="GU12" s="65">
        <f t="shared" si="22"/>
        <v>0</v>
      </c>
      <c r="GV12" s="65">
        <f t="shared" si="96"/>
        <v>866.66666666666663</v>
      </c>
      <c r="GW12" s="65">
        <v>20</v>
      </c>
      <c r="GX12" s="65">
        <v>0</v>
      </c>
      <c r="GY12" s="65">
        <v>5</v>
      </c>
      <c r="GZ12" s="65"/>
      <c r="HA12" s="65"/>
      <c r="HB12" s="64">
        <f t="shared" si="23"/>
        <v>1007.3707363917332</v>
      </c>
      <c r="HC12" s="66">
        <f t="shared" si="143"/>
        <v>822.37076923076927</v>
      </c>
      <c r="HD12" s="66">
        <f t="shared" si="97"/>
        <v>0</v>
      </c>
      <c r="HE12" s="66">
        <f t="shared" si="98"/>
        <v>205.59269230769232</v>
      </c>
      <c r="HF12" s="67">
        <f t="shared" si="24"/>
        <v>1027.9634615384616</v>
      </c>
      <c r="HG12" s="67">
        <f t="shared" si="25"/>
        <v>2035.3341979301949</v>
      </c>
      <c r="HH12" s="68">
        <f t="shared" si="26"/>
        <v>-1497.4041979301949</v>
      </c>
      <c r="HI12" s="335">
        <v>5064.07</v>
      </c>
      <c r="HJ12" s="335">
        <v>6246.35</v>
      </c>
      <c r="HK12" s="335">
        <v>0</v>
      </c>
      <c r="HL12" s="335">
        <v>0</v>
      </c>
      <c r="HM12" s="335">
        <v>28.5</v>
      </c>
      <c r="HN12" s="335">
        <v>0</v>
      </c>
      <c r="HO12" s="335">
        <v>0</v>
      </c>
      <c r="HP12" s="335">
        <v>0</v>
      </c>
      <c r="HQ12" s="335">
        <v>0</v>
      </c>
      <c r="HR12" s="335">
        <v>0</v>
      </c>
      <c r="HS12" s="335">
        <v>9326.36</v>
      </c>
      <c r="HT12" s="205">
        <v>0</v>
      </c>
      <c r="HU12" s="371">
        <v>826</v>
      </c>
      <c r="HV12" s="181" t="s">
        <v>275</v>
      </c>
      <c r="HW12" s="64">
        <f t="shared" si="99"/>
        <v>11338.92</v>
      </c>
      <c r="HX12" s="205">
        <v>421.53</v>
      </c>
      <c r="HY12" s="335">
        <v>289.18</v>
      </c>
      <c r="HZ12" s="205">
        <v>0</v>
      </c>
      <c r="IA12" s="205">
        <v>0</v>
      </c>
      <c r="IB12" s="205">
        <v>1.8</v>
      </c>
      <c r="IC12" s="205">
        <v>0</v>
      </c>
      <c r="ID12" s="205">
        <v>0</v>
      </c>
      <c r="IE12" s="205">
        <v>0</v>
      </c>
      <c r="IF12" s="205">
        <v>0</v>
      </c>
      <c r="IG12" s="205">
        <v>0</v>
      </c>
      <c r="IH12" s="214">
        <f t="shared" si="100"/>
        <v>712.51</v>
      </c>
      <c r="II12" s="319"/>
      <c r="IJ12" s="319"/>
      <c r="IK12" s="65">
        <f t="shared" si="27"/>
        <v>142.32697494157975</v>
      </c>
      <c r="IL12" s="65">
        <f t="shared" si="28"/>
        <v>0</v>
      </c>
      <c r="IM12" s="65">
        <f>52000/60</f>
        <v>866.66666666666663</v>
      </c>
      <c r="IN12" s="65">
        <v>20</v>
      </c>
      <c r="IO12" s="65"/>
      <c r="IP12" s="65">
        <v>5</v>
      </c>
      <c r="IQ12" s="65"/>
      <c r="IR12" s="65"/>
      <c r="IS12" s="64">
        <f t="shared" si="29"/>
        <v>1033.9936416082464</v>
      </c>
      <c r="IT12" s="66">
        <f t="shared" si="102"/>
        <v>869.99285714285713</v>
      </c>
      <c r="IU12" s="66">
        <f t="shared" si="103"/>
        <v>403.36134453781511</v>
      </c>
      <c r="IV12" s="66">
        <f t="shared" si="104"/>
        <v>318.33855042016808</v>
      </c>
      <c r="IW12" s="67">
        <f t="shared" si="30"/>
        <v>1591.6927521008404</v>
      </c>
      <c r="IX12" s="67">
        <f t="shared" si="31"/>
        <v>2625.6863937090866</v>
      </c>
      <c r="IY12" s="68">
        <f t="shared" si="32"/>
        <v>-1913.1763937090866</v>
      </c>
      <c r="IZ12" s="335">
        <v>3992.59</v>
      </c>
      <c r="JA12" s="335">
        <v>7039.06</v>
      </c>
      <c r="JB12" s="335">
        <v>0</v>
      </c>
      <c r="JC12" s="335">
        <v>0</v>
      </c>
      <c r="JD12" s="335">
        <v>0</v>
      </c>
      <c r="JE12" s="335">
        <v>0</v>
      </c>
      <c r="JF12" s="335">
        <v>0</v>
      </c>
      <c r="JG12" s="335">
        <v>0</v>
      </c>
      <c r="JH12" s="335">
        <v>0</v>
      </c>
      <c r="JI12" s="335">
        <v>0</v>
      </c>
      <c r="JJ12" s="335">
        <v>9800.99</v>
      </c>
      <c r="JK12" s="205">
        <v>0</v>
      </c>
      <c r="JL12" s="371">
        <v>777</v>
      </c>
      <c r="JM12" s="181" t="s">
        <v>275</v>
      </c>
      <c r="JN12" s="64">
        <f t="shared" si="105"/>
        <v>11031.650000000001</v>
      </c>
      <c r="JO12" s="335">
        <v>332.34</v>
      </c>
      <c r="JP12" s="335">
        <v>325.88</v>
      </c>
      <c r="JQ12" s="335">
        <v>0</v>
      </c>
      <c r="JR12" s="335">
        <v>0</v>
      </c>
      <c r="JS12" s="335">
        <v>0</v>
      </c>
      <c r="JT12" s="335">
        <v>0</v>
      </c>
      <c r="JU12" s="335">
        <v>0</v>
      </c>
      <c r="JV12" s="335">
        <v>0</v>
      </c>
      <c r="JW12" s="335">
        <v>0</v>
      </c>
      <c r="JX12" s="335">
        <v>0</v>
      </c>
      <c r="JY12" s="211">
        <f t="shared" si="106"/>
        <v>658.22</v>
      </c>
      <c r="JZ12" s="319"/>
      <c r="KA12" s="319"/>
      <c r="KB12" s="65">
        <f t="shared" si="33"/>
        <v>208.72422002407825</v>
      </c>
      <c r="KC12" s="65">
        <f t="shared" si="34"/>
        <v>0</v>
      </c>
      <c r="KD12" s="65">
        <f t="shared" si="107"/>
        <v>866.66666666666663</v>
      </c>
      <c r="KE12" s="65">
        <v>20</v>
      </c>
      <c r="KF12" s="65"/>
      <c r="KG12" s="65">
        <v>5</v>
      </c>
      <c r="KH12" s="65"/>
      <c r="KI12" s="65">
        <f t="shared" si="108"/>
        <v>429.03252032520328</v>
      </c>
      <c r="KJ12" s="64">
        <f t="shared" si="35"/>
        <v>1529.4234070159482</v>
      </c>
      <c r="KK12" s="66">
        <f t="shared" si="144"/>
        <v>854.59100840336134</v>
      </c>
      <c r="KL12" s="66">
        <f t="shared" si="109"/>
        <v>0</v>
      </c>
      <c r="KM12" s="66">
        <f t="shared" si="110"/>
        <v>213.64775210084034</v>
      </c>
      <c r="KN12" s="67">
        <f t="shared" si="36"/>
        <v>1068.2387605042018</v>
      </c>
      <c r="KO12" s="67">
        <f t="shared" si="37"/>
        <v>2597.66216752015</v>
      </c>
      <c r="KP12" s="68">
        <f t="shared" si="38"/>
        <v>-1939.44216752015</v>
      </c>
      <c r="KQ12" s="335">
        <v>3319.29</v>
      </c>
      <c r="KR12" s="335">
        <v>7655.7</v>
      </c>
      <c r="KS12" s="335">
        <v>0</v>
      </c>
      <c r="KT12" s="335">
        <v>0</v>
      </c>
      <c r="KU12" s="335">
        <v>0</v>
      </c>
      <c r="KV12" s="335">
        <v>0</v>
      </c>
      <c r="KW12" s="335">
        <v>0</v>
      </c>
      <c r="KX12" s="335">
        <v>0</v>
      </c>
      <c r="KY12" s="335">
        <v>0</v>
      </c>
      <c r="KZ12" s="335">
        <v>0</v>
      </c>
      <c r="LA12" s="335">
        <v>10103.98</v>
      </c>
      <c r="LB12" s="205">
        <v>0</v>
      </c>
      <c r="LC12" s="371">
        <v>854</v>
      </c>
      <c r="LD12" s="181" t="s">
        <v>275</v>
      </c>
      <c r="LE12" s="64">
        <f t="shared" si="111"/>
        <v>10974.99</v>
      </c>
      <c r="LF12" s="205">
        <v>276.3</v>
      </c>
      <c r="LG12" s="335">
        <v>354.43</v>
      </c>
      <c r="LH12" s="205">
        <v>0</v>
      </c>
      <c r="LI12" s="205">
        <v>0</v>
      </c>
      <c r="LJ12" s="205">
        <v>0</v>
      </c>
      <c r="LK12" s="205">
        <v>0</v>
      </c>
      <c r="LL12" s="205">
        <v>0</v>
      </c>
      <c r="LM12" s="205">
        <v>0</v>
      </c>
      <c r="LN12" s="205">
        <v>0</v>
      </c>
      <c r="LO12" s="205">
        <v>0</v>
      </c>
      <c r="LP12" s="211">
        <f t="shared" si="112"/>
        <v>630.73</v>
      </c>
      <c r="LQ12" s="65"/>
      <c r="LR12" s="65"/>
      <c r="LS12" s="65">
        <f t="shared" si="39"/>
        <v>150.19687347102126</v>
      </c>
      <c r="LT12" s="65">
        <f t="shared" si="40"/>
        <v>0</v>
      </c>
      <c r="LU12" s="65">
        <f t="shared" si="113"/>
        <v>866.66666666666663</v>
      </c>
      <c r="LV12" s="65">
        <v>20</v>
      </c>
      <c r="LW12" s="65"/>
      <c r="LX12" s="65">
        <v>5</v>
      </c>
      <c r="LY12" s="65"/>
      <c r="LZ12" s="65"/>
      <c r="MA12" s="64">
        <f t="shared" si="41"/>
        <v>1041.8635401376878</v>
      </c>
      <c r="MB12" s="66">
        <f t="shared" si="145"/>
        <v>828.45739495798318</v>
      </c>
      <c r="MC12" s="66">
        <f t="shared" si="114"/>
        <v>0</v>
      </c>
      <c r="MD12" s="66">
        <f t="shared" si="115"/>
        <v>207.1143487394958</v>
      </c>
      <c r="ME12" s="67">
        <f t="shared" si="42"/>
        <v>1035.571743697479</v>
      </c>
      <c r="MF12" s="67">
        <f t="shared" si="43"/>
        <v>2077.435283835167</v>
      </c>
      <c r="MG12" s="68">
        <f t="shared" si="44"/>
        <v>-1446.7052838351669</v>
      </c>
      <c r="MH12" s="335">
        <v>3450.78</v>
      </c>
      <c r="MI12" s="335">
        <v>5081.3900000000003</v>
      </c>
      <c r="MJ12" s="335">
        <v>0</v>
      </c>
      <c r="MK12" s="335">
        <v>0</v>
      </c>
      <c r="ML12" s="335">
        <v>0</v>
      </c>
      <c r="MM12" s="335">
        <v>0</v>
      </c>
      <c r="MN12" s="335">
        <v>0</v>
      </c>
      <c r="MO12" s="335">
        <v>0</v>
      </c>
      <c r="MP12" s="335">
        <v>0</v>
      </c>
      <c r="MQ12" s="335">
        <v>0</v>
      </c>
      <c r="MR12" s="335">
        <v>7422.09</v>
      </c>
      <c r="MS12" s="205">
        <v>0</v>
      </c>
      <c r="MT12" s="371">
        <v>668</v>
      </c>
      <c r="MU12" s="181" t="s">
        <v>275</v>
      </c>
      <c r="MV12" s="64">
        <f t="shared" si="116"/>
        <v>8532.17</v>
      </c>
      <c r="MW12" s="335">
        <v>287.24</v>
      </c>
      <c r="MX12" s="335">
        <v>235.25</v>
      </c>
      <c r="MY12" s="335">
        <v>0</v>
      </c>
      <c r="MZ12" s="335">
        <v>0</v>
      </c>
      <c r="NA12" s="335">
        <v>0</v>
      </c>
      <c r="NB12" s="335">
        <v>0</v>
      </c>
      <c r="NC12" s="335">
        <v>0</v>
      </c>
      <c r="ND12" s="335">
        <v>0</v>
      </c>
      <c r="NE12" s="335">
        <v>0</v>
      </c>
      <c r="NF12" s="335">
        <v>0</v>
      </c>
      <c r="NG12" s="211">
        <f t="shared" si="117"/>
        <v>522.49</v>
      </c>
      <c r="NH12" s="306"/>
      <c r="NI12" s="306"/>
      <c r="NJ12" s="65">
        <f t="shared" si="45"/>
        <v>140.25227424726836</v>
      </c>
      <c r="NK12" s="65">
        <f t="shared" si="46"/>
        <v>0</v>
      </c>
      <c r="NL12" s="65">
        <f t="shared" si="118"/>
        <v>866.66666666666663</v>
      </c>
      <c r="NM12" s="65">
        <v>20</v>
      </c>
      <c r="NN12" s="65">
        <f t="shared" si="119"/>
        <v>467</v>
      </c>
      <c r="NO12" s="65">
        <v>5</v>
      </c>
      <c r="NP12" s="65"/>
      <c r="NQ12" s="65"/>
      <c r="NR12" s="64">
        <f t="shared" si="47"/>
        <v>1498.9189409139349</v>
      </c>
      <c r="NS12" s="66">
        <f t="shared" si="120"/>
        <v>835.40283333333332</v>
      </c>
      <c r="NT12" s="66">
        <f t="shared" si="121"/>
        <v>400</v>
      </c>
      <c r="NU12" s="66">
        <f t="shared" si="122"/>
        <v>308.85070833333333</v>
      </c>
      <c r="NV12" s="67">
        <f t="shared" si="48"/>
        <v>1544.2535416666667</v>
      </c>
      <c r="NW12" s="67">
        <f t="shared" si="49"/>
        <v>3043.1724825806014</v>
      </c>
      <c r="NX12" s="68">
        <f t="shared" si="50"/>
        <v>-2520.6824825806016</v>
      </c>
      <c r="NY12" s="400">
        <v>3603.04</v>
      </c>
      <c r="NZ12" s="400">
        <v>5718.7</v>
      </c>
      <c r="OA12" s="400">
        <v>0</v>
      </c>
      <c r="OB12" s="400">
        <v>0</v>
      </c>
      <c r="OC12" s="400">
        <v>0</v>
      </c>
      <c r="OD12" s="400">
        <v>0</v>
      </c>
      <c r="OE12" s="400">
        <v>0</v>
      </c>
      <c r="OF12" s="400">
        <v>0</v>
      </c>
      <c r="OG12" s="400">
        <v>0</v>
      </c>
      <c r="OH12" s="400">
        <v>3.05</v>
      </c>
      <c r="OI12" s="400">
        <v>8441.2800000000007</v>
      </c>
      <c r="OJ12" s="178">
        <v>0</v>
      </c>
      <c r="OK12" s="401">
        <v>828</v>
      </c>
      <c r="OL12" s="181" t="s">
        <v>275</v>
      </c>
      <c r="OM12" s="64">
        <f t="shared" si="123"/>
        <v>9324.7899999999991</v>
      </c>
      <c r="ON12" s="205">
        <v>299.91000000000003</v>
      </c>
      <c r="OO12" s="205">
        <v>264.75</v>
      </c>
      <c r="OP12" s="205">
        <v>0</v>
      </c>
      <c r="OQ12" s="205">
        <v>0</v>
      </c>
      <c r="OR12" s="205">
        <v>0</v>
      </c>
      <c r="OS12" s="205">
        <v>0</v>
      </c>
      <c r="OT12" s="205">
        <v>0</v>
      </c>
      <c r="OU12" s="205">
        <v>0</v>
      </c>
      <c r="OV12" s="205">
        <v>0</v>
      </c>
      <c r="OW12" s="205">
        <v>0.21</v>
      </c>
      <c r="OX12" s="403">
        <f t="shared" si="124"/>
        <v>564.87000000000012</v>
      </c>
      <c r="OY12" s="65"/>
      <c r="OZ12" s="65"/>
      <c r="PA12" s="65">
        <f t="shared" si="51"/>
        <v>135.32360204920971</v>
      </c>
      <c r="PB12" s="65">
        <f t="shared" si="52"/>
        <v>0</v>
      </c>
      <c r="PC12" s="65">
        <f t="shared" si="125"/>
        <v>866.66666666666663</v>
      </c>
      <c r="PD12" s="65">
        <v>20</v>
      </c>
      <c r="PE12" s="65"/>
      <c r="PF12" s="65">
        <v>5</v>
      </c>
      <c r="PG12" s="65"/>
      <c r="PH12" s="65"/>
      <c r="PI12" s="64">
        <f t="shared" si="53"/>
        <v>1026.9902687158765</v>
      </c>
      <c r="PJ12" s="66">
        <f t="shared" si="126"/>
        <v>936.57933333333335</v>
      </c>
      <c r="PK12" s="66">
        <v>0</v>
      </c>
      <c r="PL12" s="66">
        <f t="shared" si="127"/>
        <v>234.14483333333334</v>
      </c>
      <c r="PM12" s="67">
        <f t="shared" si="54"/>
        <v>1170.7241666666666</v>
      </c>
      <c r="PN12" s="67">
        <f t="shared" si="55"/>
        <v>2197.7144353825433</v>
      </c>
      <c r="PO12" s="68">
        <f t="shared" si="56"/>
        <v>-1632.8444353825432</v>
      </c>
      <c r="PP12" s="400">
        <v>2275.31</v>
      </c>
      <c r="PQ12" s="400">
        <v>4597.7</v>
      </c>
      <c r="PR12" s="400">
        <v>0</v>
      </c>
      <c r="PS12" s="400">
        <v>0</v>
      </c>
      <c r="PT12" s="400">
        <v>0</v>
      </c>
      <c r="PU12" s="400">
        <v>0</v>
      </c>
      <c r="PV12" s="400">
        <v>0</v>
      </c>
      <c r="PW12" s="400">
        <v>0</v>
      </c>
      <c r="PX12" s="400">
        <v>0</v>
      </c>
      <c r="PY12" s="464">
        <v>0</v>
      </c>
      <c r="PZ12" s="466">
        <v>6873.01</v>
      </c>
      <c r="QA12" s="178">
        <f t="shared" ref="QA12:QA40" si="151">QD12-PZ12</f>
        <v>0</v>
      </c>
      <c r="QB12" s="401">
        <v>675</v>
      </c>
      <c r="QC12" s="181" t="s">
        <v>275</v>
      </c>
      <c r="QD12" s="64">
        <f t="shared" si="129"/>
        <v>6873.01</v>
      </c>
      <c r="QE12" s="400">
        <v>189.39</v>
      </c>
      <c r="QF12" s="400">
        <v>212.86</v>
      </c>
      <c r="QG12" s="400">
        <v>0</v>
      </c>
      <c r="QH12" s="400">
        <v>0</v>
      </c>
      <c r="QI12" s="400">
        <v>0</v>
      </c>
      <c r="QJ12" s="400">
        <v>0</v>
      </c>
      <c r="QK12" s="400">
        <v>0</v>
      </c>
      <c r="QL12" s="400">
        <v>0</v>
      </c>
      <c r="QM12" s="400">
        <v>0</v>
      </c>
      <c r="QN12" s="400">
        <v>0</v>
      </c>
      <c r="QO12" s="486">
        <v>0</v>
      </c>
      <c r="QP12" s="211">
        <f t="shared" si="130"/>
        <v>402.25</v>
      </c>
      <c r="QQ12" s="437"/>
      <c r="QR12" s="452"/>
      <c r="QS12" s="65">
        <f t="shared" si="147"/>
        <v>128.86743362831859</v>
      </c>
      <c r="QT12" s="65">
        <f t="shared" si="57"/>
        <v>0</v>
      </c>
      <c r="QU12" s="65">
        <v>862.8</v>
      </c>
      <c r="QV12" s="65">
        <v>20</v>
      </c>
      <c r="QW12" s="65">
        <f t="shared" si="131"/>
        <v>18.861818181818183</v>
      </c>
      <c r="QX12" s="65">
        <v>5</v>
      </c>
      <c r="QY12" s="65">
        <f t="shared" si="58"/>
        <v>183.06451612903226</v>
      </c>
      <c r="QZ12" s="489">
        <f t="shared" si="132"/>
        <v>92.785634999999999</v>
      </c>
      <c r="RA12" s="65"/>
      <c r="RB12" s="64">
        <f t="shared" si="59"/>
        <v>1311.3794029391688</v>
      </c>
      <c r="RC12" s="66">
        <f t="shared" si="133"/>
        <v>870.22424778761058</v>
      </c>
      <c r="RD12" s="66"/>
      <c r="RE12" s="66">
        <f t="shared" si="134"/>
        <v>436.32073014535592</v>
      </c>
      <c r="RF12" s="67">
        <f t="shared" si="60"/>
        <v>1306.5449779329665</v>
      </c>
      <c r="RG12" s="67">
        <f t="shared" si="61"/>
        <v>2617.9243808721353</v>
      </c>
      <c r="RH12" s="68">
        <f t="shared" si="62"/>
        <v>-2215.6743808721353</v>
      </c>
      <c r="RI12" s="205">
        <v>2148.65</v>
      </c>
      <c r="RJ12" s="205">
        <v>3654.04</v>
      </c>
      <c r="RK12" s="205">
        <v>0</v>
      </c>
      <c r="RL12" s="205">
        <v>0</v>
      </c>
      <c r="RM12" s="205">
        <v>0</v>
      </c>
      <c r="RN12" s="205">
        <v>0</v>
      </c>
      <c r="RO12" s="205">
        <v>0</v>
      </c>
      <c r="RP12" s="205">
        <v>0</v>
      </c>
      <c r="RQ12" s="205">
        <v>0</v>
      </c>
      <c r="RR12" s="373">
        <v>0</v>
      </c>
      <c r="RS12" s="265">
        <v>5802.6900000000005</v>
      </c>
      <c r="RT12" s="178">
        <f t="shared" ref="RT12:RT16" si="152">RW12-RS12</f>
        <v>0</v>
      </c>
      <c r="RU12" s="206">
        <v>565</v>
      </c>
      <c r="RV12" s="181" t="s">
        <v>275</v>
      </c>
      <c r="RW12" s="64">
        <f t="shared" si="136"/>
        <v>5802.6900000000005</v>
      </c>
      <c r="RX12" s="205">
        <v>178.85</v>
      </c>
      <c r="RY12" s="205">
        <v>169.17</v>
      </c>
      <c r="RZ12" s="205">
        <v>0</v>
      </c>
      <c r="SA12" s="205">
        <v>0</v>
      </c>
      <c r="SB12" s="205">
        <v>0</v>
      </c>
      <c r="SC12" s="205">
        <v>0</v>
      </c>
      <c r="SD12" s="205">
        <v>0</v>
      </c>
      <c r="SE12" s="205">
        <v>0</v>
      </c>
      <c r="SF12" s="205">
        <v>0</v>
      </c>
      <c r="SG12" s="205">
        <v>0</v>
      </c>
      <c r="SH12" s="65">
        <v>308.41379800000004</v>
      </c>
      <c r="SI12" s="211">
        <f t="shared" si="137"/>
        <v>656.43379800000002</v>
      </c>
      <c r="SJ12" s="234"/>
      <c r="SK12" s="477"/>
      <c r="SL12" s="65">
        <f t="shared" si="148"/>
        <v>320.96681415929203</v>
      </c>
      <c r="SM12" s="65">
        <f t="shared" si="63"/>
        <v>0</v>
      </c>
      <c r="SN12" s="65">
        <v>862.8</v>
      </c>
      <c r="SO12" s="65">
        <v>20</v>
      </c>
      <c r="SP12" s="65">
        <f t="shared" si="138"/>
        <v>495.92920353982299</v>
      </c>
      <c r="SQ12" s="65">
        <v>5</v>
      </c>
      <c r="SR12" s="65">
        <f t="shared" si="149"/>
        <v>428.52876106194691</v>
      </c>
      <c r="SS12" s="489">
        <f t="shared" si="139"/>
        <v>78.336314999999999</v>
      </c>
      <c r="ST12" s="65"/>
      <c r="SU12" s="64">
        <f t="shared" si="64"/>
        <v>2211.5610937610618</v>
      </c>
      <c r="SV12" s="66">
        <f t="shared" si="146"/>
        <v>596.28469026548669</v>
      </c>
      <c r="SW12" s="66"/>
      <c r="SX12" s="66">
        <f t="shared" si="140"/>
        <v>561.56915680530972</v>
      </c>
      <c r="SY12" s="67">
        <f t="shared" si="141"/>
        <v>1157.8538470707963</v>
      </c>
      <c r="SZ12" s="67">
        <f t="shared" si="65"/>
        <v>3369.4149408318581</v>
      </c>
      <c r="TA12" s="68">
        <f t="shared" si="66"/>
        <v>-2712.9811428318581</v>
      </c>
      <c r="TB12" s="64">
        <f t="shared" si="67"/>
        <v>100947.37999999999</v>
      </c>
      <c r="TC12" s="211">
        <f t="shared" si="68"/>
        <v>6417.5737980000004</v>
      </c>
      <c r="TD12" s="67">
        <f t="shared" si="69"/>
        <v>30041.655173918603</v>
      </c>
      <c r="TE12" s="68">
        <f t="shared" si="142"/>
        <v>-23624.081375918602</v>
      </c>
      <c r="TF12" s="264"/>
      <c r="TG12" s="265"/>
      <c r="TH12" s="265"/>
      <c r="TL12" s="65">
        <v>7215.2079999999996</v>
      </c>
      <c r="TM12">
        <f t="shared" si="70"/>
        <v>72.152079999999998</v>
      </c>
    </row>
    <row r="13" spans="1:533">
      <c r="A13" s="173" t="s">
        <v>140</v>
      </c>
      <c r="B13" s="175" t="s">
        <v>141</v>
      </c>
      <c r="C13" s="181" t="s">
        <v>275</v>
      </c>
      <c r="D13" s="273">
        <v>148</v>
      </c>
      <c r="E13" s="273">
        <v>3771.45</v>
      </c>
      <c r="F13" s="273">
        <v>0</v>
      </c>
      <c r="G13" s="273">
        <v>0</v>
      </c>
      <c r="H13" s="273">
        <v>0</v>
      </c>
      <c r="I13" s="273">
        <v>0</v>
      </c>
      <c r="J13" s="273">
        <v>0</v>
      </c>
      <c r="K13" s="273">
        <v>0</v>
      </c>
      <c r="L13" s="273">
        <v>0</v>
      </c>
      <c r="M13" s="273">
        <v>3919.45</v>
      </c>
      <c r="N13" s="178">
        <f t="shared" si="150"/>
        <v>0</v>
      </c>
      <c r="O13" s="274">
        <v>312</v>
      </c>
      <c r="P13" s="64">
        <f t="shared" si="0"/>
        <v>3919.45</v>
      </c>
      <c r="Q13" s="205">
        <v>12.32</v>
      </c>
      <c r="R13" s="205">
        <v>3500</v>
      </c>
      <c r="S13" s="267">
        <v>0</v>
      </c>
      <c r="T13" s="205">
        <v>0</v>
      </c>
      <c r="U13" s="205">
        <v>0</v>
      </c>
      <c r="V13" s="205">
        <v>0</v>
      </c>
      <c r="W13" s="205">
        <v>0</v>
      </c>
      <c r="X13" s="205">
        <v>0</v>
      </c>
      <c r="Y13" s="205">
        <v>0</v>
      </c>
      <c r="Z13" s="205">
        <v>0</v>
      </c>
      <c r="AA13" s="64">
        <f t="shared" si="71"/>
        <v>3512.32</v>
      </c>
      <c r="AB13" s="65"/>
      <c r="AC13" s="65"/>
      <c r="AD13" s="65">
        <f t="shared" si="1"/>
        <v>46.047673080547597</v>
      </c>
      <c r="AE13" s="65">
        <f t="shared" si="2"/>
        <v>0</v>
      </c>
      <c r="AF13" s="65">
        <v>866.67</v>
      </c>
      <c r="AG13" s="65">
        <v>20</v>
      </c>
      <c r="AH13" s="65"/>
      <c r="AI13" s="65">
        <v>5</v>
      </c>
      <c r="AJ13" s="65"/>
      <c r="AK13" s="65"/>
      <c r="AL13" s="64">
        <f t="shared" si="3"/>
        <v>937.71767308054757</v>
      </c>
      <c r="AM13" s="66">
        <f t="shared" si="72"/>
        <v>833.25221238938047</v>
      </c>
      <c r="AN13" s="66">
        <f t="shared" si="73"/>
        <v>0</v>
      </c>
      <c r="AO13" s="66">
        <f t="shared" si="74"/>
        <v>208.31305309734512</v>
      </c>
      <c r="AP13" s="67">
        <f t="shared" si="4"/>
        <v>1041.5652654867256</v>
      </c>
      <c r="AQ13" s="67">
        <f t="shared" si="5"/>
        <v>1979.282938567273</v>
      </c>
      <c r="AR13" s="68">
        <f t="shared" si="6"/>
        <v>1533.0370614327271</v>
      </c>
      <c r="AS13" s="267">
        <v>0</v>
      </c>
      <c r="AT13" s="267">
        <v>3440.36</v>
      </c>
      <c r="AU13" s="267">
        <v>0</v>
      </c>
      <c r="AV13" s="267">
        <v>0</v>
      </c>
      <c r="AW13" s="267">
        <v>0</v>
      </c>
      <c r="AX13" s="267">
        <v>0</v>
      </c>
      <c r="AY13" s="267">
        <v>0</v>
      </c>
      <c r="AZ13" s="267">
        <v>0</v>
      </c>
      <c r="BA13" s="267">
        <v>0</v>
      </c>
      <c r="BB13" s="267">
        <v>0</v>
      </c>
      <c r="BC13" s="267">
        <v>3203.77</v>
      </c>
      <c r="BD13" s="178"/>
      <c r="BE13" s="285">
        <v>300</v>
      </c>
      <c r="BF13" s="181" t="s">
        <v>275</v>
      </c>
      <c r="BG13" s="64">
        <f t="shared" si="75"/>
        <v>3440.36</v>
      </c>
      <c r="BH13" s="267">
        <v>0</v>
      </c>
      <c r="BI13" s="267">
        <v>3500</v>
      </c>
      <c r="BJ13" s="267">
        <v>0</v>
      </c>
      <c r="BK13" s="267">
        <v>0</v>
      </c>
      <c r="BL13" s="267">
        <v>0</v>
      </c>
      <c r="BM13" s="267">
        <v>0</v>
      </c>
      <c r="BN13" s="267">
        <v>0</v>
      </c>
      <c r="BO13" s="267">
        <v>0</v>
      </c>
      <c r="BP13" s="267">
        <v>0</v>
      </c>
      <c r="BQ13" s="267">
        <v>0</v>
      </c>
      <c r="BR13" s="64">
        <f t="shared" si="76"/>
        <v>3500</v>
      </c>
      <c r="BS13" s="65"/>
      <c r="BT13" s="65"/>
      <c r="BU13" s="65">
        <f t="shared" si="7"/>
        <v>40.748904472683677</v>
      </c>
      <c r="BV13" s="65">
        <f t="shared" si="8"/>
        <v>0</v>
      </c>
      <c r="BW13" s="65">
        <v>866.67</v>
      </c>
      <c r="BX13" s="65">
        <v>20</v>
      </c>
      <c r="BY13" s="65"/>
      <c r="BZ13" s="65">
        <v>5</v>
      </c>
      <c r="CA13" s="65"/>
      <c r="CB13" s="65"/>
      <c r="CC13" s="64">
        <f t="shared" si="9"/>
        <v>932.41890447268361</v>
      </c>
      <c r="CD13" s="66">
        <f t="shared" si="77"/>
        <v>869.99982300884949</v>
      </c>
      <c r="CE13" s="384">
        <f t="shared" si="78"/>
        <v>0</v>
      </c>
      <c r="CF13" s="66">
        <f t="shared" si="79"/>
        <v>217.49995575221237</v>
      </c>
      <c r="CG13" s="67">
        <f t="shared" si="10"/>
        <v>1087.4997787610619</v>
      </c>
      <c r="CH13" s="67">
        <f t="shared" si="11"/>
        <v>2019.9186832337455</v>
      </c>
      <c r="CI13" s="68">
        <f t="shared" si="12"/>
        <v>1480.0813167662545</v>
      </c>
      <c r="CJ13" s="267">
        <v>0</v>
      </c>
      <c r="CK13" s="267">
        <v>3537.24</v>
      </c>
      <c r="CL13" s="267">
        <v>0</v>
      </c>
      <c r="CM13" s="267">
        <v>0</v>
      </c>
      <c r="CN13" s="267">
        <v>0</v>
      </c>
      <c r="CO13" s="267">
        <v>0</v>
      </c>
      <c r="CP13" s="267">
        <v>0</v>
      </c>
      <c r="CQ13" s="267">
        <v>0</v>
      </c>
      <c r="CR13" s="267">
        <v>0</v>
      </c>
      <c r="CS13" s="267">
        <v>0</v>
      </c>
      <c r="CT13" s="267">
        <v>3096.23</v>
      </c>
      <c r="CU13" s="178"/>
      <c r="CV13" s="285">
        <v>283</v>
      </c>
      <c r="CW13" s="181" t="s">
        <v>275</v>
      </c>
      <c r="CX13" s="214">
        <f t="shared" si="80"/>
        <v>3537.24</v>
      </c>
      <c r="CY13" s="205">
        <v>0</v>
      </c>
      <c r="CZ13" s="205">
        <v>3500</v>
      </c>
      <c r="DA13" s="205">
        <v>0</v>
      </c>
      <c r="DB13" s="205">
        <v>0</v>
      </c>
      <c r="DC13" s="205">
        <v>0</v>
      </c>
      <c r="DD13" s="205">
        <v>0</v>
      </c>
      <c r="DE13" s="205">
        <v>0</v>
      </c>
      <c r="DF13" s="205">
        <v>0</v>
      </c>
      <c r="DG13" s="205">
        <v>0</v>
      </c>
      <c r="DH13" s="205">
        <v>0</v>
      </c>
      <c r="DI13" s="214">
        <f t="shared" si="81"/>
        <v>3500</v>
      </c>
      <c r="DJ13" s="65"/>
      <c r="DK13" s="65"/>
      <c r="DL13" s="65">
        <f t="shared" si="13"/>
        <v>40.892541040440506</v>
      </c>
      <c r="DM13" s="65">
        <f t="shared" si="14"/>
        <v>0</v>
      </c>
      <c r="DN13" s="65">
        <v>866.67</v>
      </c>
      <c r="DO13" s="65">
        <v>20</v>
      </c>
      <c r="DP13" s="65"/>
      <c r="DQ13" s="65">
        <v>5</v>
      </c>
      <c r="DR13" s="65"/>
      <c r="DS13" s="65"/>
      <c r="DT13" s="64">
        <f t="shared" si="15"/>
        <v>932.56254104044046</v>
      </c>
      <c r="DU13" s="66">
        <f t="shared" si="82"/>
        <v>870.94495575221242</v>
      </c>
      <c r="DV13" s="66">
        <f t="shared" si="83"/>
        <v>490.26548672566372</v>
      </c>
      <c r="DW13" s="66">
        <f t="shared" si="84"/>
        <v>340.30261061946902</v>
      </c>
      <c r="DX13" s="67">
        <f t="shared" si="16"/>
        <v>1701.5130530973452</v>
      </c>
      <c r="DY13" s="67">
        <f t="shared" si="17"/>
        <v>2634.0755941377856</v>
      </c>
      <c r="DZ13" s="68">
        <f t="shared" si="18"/>
        <v>865.92440586221437</v>
      </c>
      <c r="EA13" s="205">
        <v>182</v>
      </c>
      <c r="EB13" s="205">
        <v>3814.67</v>
      </c>
      <c r="EC13" s="205">
        <v>0</v>
      </c>
      <c r="ED13" s="205">
        <v>0</v>
      </c>
      <c r="EE13" s="205">
        <v>0</v>
      </c>
      <c r="EF13" s="205">
        <v>0</v>
      </c>
      <c r="EG13" s="205">
        <v>0</v>
      </c>
      <c r="EH13" s="205">
        <v>0</v>
      </c>
      <c r="EI13" s="205">
        <v>0</v>
      </c>
      <c r="EJ13" s="205">
        <v>0</v>
      </c>
      <c r="EK13" s="205">
        <v>3725.82</v>
      </c>
      <c r="EL13" s="206"/>
      <c r="EM13" s="206">
        <v>272</v>
      </c>
      <c r="EN13" s="181" t="s">
        <v>275</v>
      </c>
      <c r="EO13" s="214">
        <f t="shared" si="85"/>
        <v>3996.67</v>
      </c>
      <c r="EP13" s="214">
        <v>15.15</v>
      </c>
      <c r="EQ13" s="214">
        <v>3500</v>
      </c>
      <c r="ER13" s="214">
        <v>0</v>
      </c>
      <c r="ES13" s="214">
        <v>0</v>
      </c>
      <c r="ET13" s="214">
        <v>0</v>
      </c>
      <c r="EU13" s="298">
        <v>0</v>
      </c>
      <c r="EV13" s="299">
        <v>0</v>
      </c>
      <c r="EW13" s="214">
        <v>0</v>
      </c>
      <c r="EX13" s="214">
        <v>0</v>
      </c>
      <c r="EY13" s="299">
        <v>0</v>
      </c>
      <c r="EZ13" s="214">
        <f t="shared" si="86"/>
        <v>3515.15</v>
      </c>
      <c r="FA13" s="377"/>
      <c r="FB13" s="377"/>
      <c r="FC13" s="377">
        <f t="shared" si="19"/>
        <v>51.235375795446807</v>
      </c>
      <c r="FD13" s="386">
        <f t="shared" si="20"/>
        <v>0</v>
      </c>
      <c r="FE13" s="65">
        <v>866.67</v>
      </c>
      <c r="FF13" s="65">
        <v>20</v>
      </c>
      <c r="FG13" s="377"/>
      <c r="FH13" s="65">
        <v>5</v>
      </c>
      <c r="FI13" s="377"/>
      <c r="FJ13" s="386"/>
      <c r="FK13" s="214">
        <f t="shared" si="87"/>
        <v>942.90537579544673</v>
      </c>
      <c r="FL13" s="377">
        <f t="shared" si="88"/>
        <v>987.17077586206892</v>
      </c>
      <c r="FM13" s="377">
        <f t="shared" si="89"/>
        <v>413.79310344827587</v>
      </c>
      <c r="FN13" s="377">
        <f t="shared" si="90"/>
        <v>350.24096982758618</v>
      </c>
      <c r="FO13" s="214">
        <f t="shared" si="91"/>
        <v>1751.204849137931</v>
      </c>
      <c r="FP13" s="214">
        <f t="shared" si="92"/>
        <v>2694.1102249333776</v>
      </c>
      <c r="FQ13" s="205">
        <f t="shared" si="93"/>
        <v>821.0397750666225</v>
      </c>
      <c r="FR13" s="205">
        <v>40.32</v>
      </c>
      <c r="FS13" s="205">
        <v>5573.07</v>
      </c>
      <c r="FT13" s="205">
        <v>0</v>
      </c>
      <c r="FU13" s="205">
        <v>0</v>
      </c>
      <c r="FV13" s="205">
        <v>0</v>
      </c>
      <c r="FW13" s="205">
        <v>0</v>
      </c>
      <c r="FX13" s="205">
        <v>0</v>
      </c>
      <c r="FY13" s="205">
        <v>0</v>
      </c>
      <c r="FZ13" s="205">
        <v>0</v>
      </c>
      <c r="GA13" s="205">
        <v>0</v>
      </c>
      <c r="GB13" s="205">
        <v>5187.6099999999997</v>
      </c>
      <c r="GC13" s="205">
        <v>0</v>
      </c>
      <c r="GD13" s="303">
        <v>343</v>
      </c>
      <c r="GE13" s="181" t="s">
        <v>275</v>
      </c>
      <c r="GF13" s="214">
        <f t="shared" si="94"/>
        <v>5613.3899999999994</v>
      </c>
      <c r="GG13" s="205">
        <v>3.36</v>
      </c>
      <c r="GH13" s="205">
        <v>3500</v>
      </c>
      <c r="GI13" s="205">
        <v>0</v>
      </c>
      <c r="GJ13" s="205">
        <v>0</v>
      </c>
      <c r="GK13" s="205">
        <v>0</v>
      </c>
      <c r="GL13" s="205">
        <v>0</v>
      </c>
      <c r="GM13" s="205">
        <v>0</v>
      </c>
      <c r="GN13" s="205">
        <v>0</v>
      </c>
      <c r="GO13" s="205">
        <v>0</v>
      </c>
      <c r="GP13" s="205">
        <v>0</v>
      </c>
      <c r="GQ13" s="211">
        <f t="shared" si="95"/>
        <v>3503.36</v>
      </c>
      <c r="GR13" s="306"/>
      <c r="GS13" s="306"/>
      <c r="GT13" s="65">
        <f t="shared" si="21"/>
        <v>73.824100720182685</v>
      </c>
      <c r="GU13" s="65">
        <f t="shared" si="22"/>
        <v>0</v>
      </c>
      <c r="GV13" s="65">
        <f t="shared" si="96"/>
        <v>866.66666666666663</v>
      </c>
      <c r="GW13" s="65">
        <v>20</v>
      </c>
      <c r="GX13" s="65">
        <v>0</v>
      </c>
      <c r="GY13" s="65">
        <v>5</v>
      </c>
      <c r="GZ13" s="65"/>
      <c r="HA13" s="65"/>
      <c r="HB13" s="64">
        <f t="shared" si="23"/>
        <v>965.49076738684926</v>
      </c>
      <c r="HC13" s="66">
        <f t="shared" si="143"/>
        <v>822.37076923076927</v>
      </c>
      <c r="HD13" s="66">
        <f t="shared" si="97"/>
        <v>0</v>
      </c>
      <c r="HE13" s="66">
        <f t="shared" si="98"/>
        <v>205.59269230769232</v>
      </c>
      <c r="HF13" s="67">
        <f t="shared" si="24"/>
        <v>1027.9634615384616</v>
      </c>
      <c r="HG13" s="67">
        <f t="shared" si="25"/>
        <v>1993.4542289253109</v>
      </c>
      <c r="HH13" s="68">
        <f t="shared" si="26"/>
        <v>1509.9057710746893</v>
      </c>
      <c r="HI13" s="335">
        <v>377.8</v>
      </c>
      <c r="HJ13" s="335">
        <v>4914.2</v>
      </c>
      <c r="HK13" s="335">
        <v>0</v>
      </c>
      <c r="HL13" s="335">
        <v>0</v>
      </c>
      <c r="HM13" s="335">
        <v>0</v>
      </c>
      <c r="HN13" s="335">
        <v>0</v>
      </c>
      <c r="HO13" s="335">
        <v>0</v>
      </c>
      <c r="HP13" s="335">
        <v>57.4</v>
      </c>
      <c r="HQ13" s="335">
        <v>0</v>
      </c>
      <c r="HR13" s="335">
        <v>0</v>
      </c>
      <c r="HS13" s="335">
        <v>5062.3900000000003</v>
      </c>
      <c r="HT13" s="205">
        <v>0</v>
      </c>
      <c r="HU13" s="371">
        <v>343</v>
      </c>
      <c r="HV13" s="181" t="s">
        <v>275</v>
      </c>
      <c r="HW13" s="64">
        <f t="shared" si="99"/>
        <v>5349.4</v>
      </c>
      <c r="HX13" s="205">
        <v>31.45</v>
      </c>
      <c r="HY13" s="205">
        <v>3500</v>
      </c>
      <c r="HZ13" s="205">
        <v>0</v>
      </c>
      <c r="IA13" s="205">
        <v>0</v>
      </c>
      <c r="IB13" s="205">
        <v>0</v>
      </c>
      <c r="IC13" s="205">
        <v>0</v>
      </c>
      <c r="ID13" s="205">
        <v>0</v>
      </c>
      <c r="IE13" s="205">
        <v>3.99</v>
      </c>
      <c r="IF13" s="205">
        <v>0</v>
      </c>
      <c r="IG13" s="205">
        <v>0</v>
      </c>
      <c r="IH13" s="214">
        <f t="shared" si="100"/>
        <v>3535.4399999999996</v>
      </c>
      <c r="II13" s="319"/>
      <c r="IJ13" s="319"/>
      <c r="IK13" s="65">
        <f t="shared" si="27"/>
        <v>77.255719774328227</v>
      </c>
      <c r="IL13" s="65">
        <f t="shared" si="28"/>
        <v>0</v>
      </c>
      <c r="IM13" s="65">
        <f t="shared" si="101"/>
        <v>866.66666666666663</v>
      </c>
      <c r="IN13" s="65">
        <v>20</v>
      </c>
      <c r="IO13" s="65"/>
      <c r="IP13" s="65">
        <v>5</v>
      </c>
      <c r="IQ13" s="65"/>
      <c r="IR13" s="65"/>
      <c r="IS13" s="64">
        <f t="shared" si="29"/>
        <v>968.92238644099484</v>
      </c>
      <c r="IT13" s="66">
        <f t="shared" si="102"/>
        <v>869.99285714285713</v>
      </c>
      <c r="IU13" s="66">
        <f t="shared" si="103"/>
        <v>403.36134453781511</v>
      </c>
      <c r="IV13" s="66">
        <f t="shared" si="104"/>
        <v>318.33855042016808</v>
      </c>
      <c r="IW13" s="67">
        <f t="shared" si="30"/>
        <v>1591.6927521008404</v>
      </c>
      <c r="IX13" s="67">
        <f t="shared" si="31"/>
        <v>2560.6151385418352</v>
      </c>
      <c r="IY13" s="68">
        <f t="shared" si="32"/>
        <v>974.82486145816438</v>
      </c>
      <c r="IZ13" s="335">
        <v>1679.38</v>
      </c>
      <c r="JA13" s="335">
        <v>11384.82</v>
      </c>
      <c r="JB13" s="335">
        <v>0</v>
      </c>
      <c r="JC13" s="335">
        <v>0</v>
      </c>
      <c r="JD13" s="335">
        <v>0</v>
      </c>
      <c r="JE13" s="335">
        <v>0</v>
      </c>
      <c r="JF13" s="335">
        <v>0</v>
      </c>
      <c r="JG13" s="335">
        <v>0</v>
      </c>
      <c r="JH13" s="335">
        <v>0</v>
      </c>
      <c r="JI13" s="335">
        <v>0</v>
      </c>
      <c r="JJ13" s="335">
        <v>11907.76</v>
      </c>
      <c r="JK13" s="205">
        <v>0</v>
      </c>
      <c r="JL13" s="371">
        <v>630</v>
      </c>
      <c r="JM13" s="181" t="s">
        <v>275</v>
      </c>
      <c r="JN13" s="64">
        <f t="shared" si="105"/>
        <v>13064.2</v>
      </c>
      <c r="JO13" s="335">
        <v>139.80000000000001</v>
      </c>
      <c r="JP13" s="335">
        <v>3500</v>
      </c>
      <c r="JQ13" s="335">
        <v>0</v>
      </c>
      <c r="JR13" s="335">
        <v>0</v>
      </c>
      <c r="JS13" s="335">
        <v>0</v>
      </c>
      <c r="JT13" s="335">
        <v>0</v>
      </c>
      <c r="JU13" s="335">
        <v>0</v>
      </c>
      <c r="JV13" s="335">
        <v>0</v>
      </c>
      <c r="JW13" s="335">
        <v>0</v>
      </c>
      <c r="JX13" s="335">
        <v>0</v>
      </c>
      <c r="JY13" s="211">
        <f t="shared" si="106"/>
        <v>3639.8</v>
      </c>
      <c r="JZ13" s="319"/>
      <c r="KA13" s="319"/>
      <c r="KB13" s="65">
        <f t="shared" si="33"/>
        <v>253.59049629006029</v>
      </c>
      <c r="KC13" s="65">
        <f t="shared" si="34"/>
        <v>0</v>
      </c>
      <c r="KD13" s="65">
        <f t="shared" si="107"/>
        <v>866.66666666666663</v>
      </c>
      <c r="KE13" s="65">
        <v>20</v>
      </c>
      <c r="KF13" s="65"/>
      <c r="KG13" s="65">
        <v>5</v>
      </c>
      <c r="KH13" s="65"/>
      <c r="KI13" s="65">
        <f t="shared" si="108"/>
        <v>429.03252032520328</v>
      </c>
      <c r="KJ13" s="64">
        <f t="shared" si="35"/>
        <v>1574.2896832819301</v>
      </c>
      <c r="KK13" s="66">
        <f t="shared" si="144"/>
        <v>854.59100840336134</v>
      </c>
      <c r="KL13" s="66">
        <f t="shared" si="109"/>
        <v>0</v>
      </c>
      <c r="KM13" s="66">
        <f t="shared" si="110"/>
        <v>213.64775210084034</v>
      </c>
      <c r="KN13" s="67">
        <f t="shared" si="36"/>
        <v>1068.2387605042018</v>
      </c>
      <c r="KO13" s="67">
        <f t="shared" si="37"/>
        <v>2642.5284437861319</v>
      </c>
      <c r="KP13" s="68">
        <f t="shared" si="38"/>
        <v>997.27155621386828</v>
      </c>
      <c r="KQ13" s="335">
        <v>1343.74</v>
      </c>
      <c r="KR13" s="335">
        <v>10234.780000000001</v>
      </c>
      <c r="KS13" s="335">
        <v>0</v>
      </c>
      <c r="KT13" s="335">
        <v>0</v>
      </c>
      <c r="KU13" s="335">
        <v>0</v>
      </c>
      <c r="KV13" s="335">
        <v>0</v>
      </c>
      <c r="KW13" s="335">
        <v>0</v>
      </c>
      <c r="KX13" s="335">
        <v>0</v>
      </c>
      <c r="KY13" s="335">
        <v>0</v>
      </c>
      <c r="KZ13" s="335">
        <v>0</v>
      </c>
      <c r="LA13" s="335">
        <v>10710.47</v>
      </c>
      <c r="LB13" s="205">
        <v>0</v>
      </c>
      <c r="LC13" s="371">
        <v>543</v>
      </c>
      <c r="LD13" s="181" t="s">
        <v>275</v>
      </c>
      <c r="LE13" s="64">
        <f t="shared" si="111"/>
        <v>11578.52</v>
      </c>
      <c r="LF13" s="205">
        <v>111.86</v>
      </c>
      <c r="LG13" s="205">
        <v>3500</v>
      </c>
      <c r="LH13" s="205">
        <v>0</v>
      </c>
      <c r="LI13" s="205">
        <v>0</v>
      </c>
      <c r="LJ13" s="205">
        <v>0</v>
      </c>
      <c r="LK13" s="205">
        <v>0</v>
      </c>
      <c r="LL13" s="205">
        <v>0</v>
      </c>
      <c r="LM13" s="205">
        <v>0</v>
      </c>
      <c r="LN13" s="205">
        <v>0</v>
      </c>
      <c r="LO13" s="205">
        <v>0</v>
      </c>
      <c r="LP13" s="211">
        <f t="shared" si="112"/>
        <v>3611.86</v>
      </c>
      <c r="LQ13" s="65"/>
      <c r="LR13" s="65"/>
      <c r="LS13" s="65">
        <f t="shared" si="39"/>
        <v>159.2124199973841</v>
      </c>
      <c r="LT13" s="65">
        <f t="shared" si="40"/>
        <v>0</v>
      </c>
      <c r="LU13" s="65">
        <f t="shared" si="113"/>
        <v>866.66666666666663</v>
      </c>
      <c r="LV13" s="65">
        <v>20</v>
      </c>
      <c r="LW13" s="65"/>
      <c r="LX13" s="65">
        <v>5</v>
      </c>
      <c r="LY13" s="65"/>
      <c r="LZ13" s="65"/>
      <c r="MA13" s="64">
        <f t="shared" si="41"/>
        <v>1050.8790866640506</v>
      </c>
      <c r="MB13" s="66">
        <f t="shared" si="145"/>
        <v>828.45739495798318</v>
      </c>
      <c r="MC13" s="66">
        <f t="shared" si="114"/>
        <v>0</v>
      </c>
      <c r="MD13" s="66">
        <f t="shared" si="115"/>
        <v>207.1143487394958</v>
      </c>
      <c r="ME13" s="67">
        <f t="shared" si="42"/>
        <v>1035.571743697479</v>
      </c>
      <c r="MF13" s="67">
        <f t="shared" si="43"/>
        <v>2086.4508303615294</v>
      </c>
      <c r="MG13" s="68">
        <f t="shared" si="44"/>
        <v>1525.4091696384708</v>
      </c>
      <c r="MH13" s="335">
        <v>52</v>
      </c>
      <c r="MI13" s="335">
        <v>3782.04</v>
      </c>
      <c r="MJ13" s="335">
        <v>0</v>
      </c>
      <c r="MK13" s="335">
        <v>0</v>
      </c>
      <c r="ML13" s="335">
        <v>0</v>
      </c>
      <c r="MM13" s="335">
        <v>0</v>
      </c>
      <c r="MN13" s="335">
        <v>0</v>
      </c>
      <c r="MO13" s="335">
        <v>0</v>
      </c>
      <c r="MP13" s="335">
        <v>0</v>
      </c>
      <c r="MQ13" s="335">
        <v>0</v>
      </c>
      <c r="MR13" s="335">
        <v>3621.56</v>
      </c>
      <c r="MS13" s="205">
        <v>0</v>
      </c>
      <c r="MT13" s="371">
        <v>281</v>
      </c>
      <c r="MU13" s="181" t="s">
        <v>275</v>
      </c>
      <c r="MV13" s="64">
        <f t="shared" si="116"/>
        <v>3834.04</v>
      </c>
      <c r="MW13" s="335">
        <v>4.33</v>
      </c>
      <c r="MX13" s="335">
        <v>3500</v>
      </c>
      <c r="MY13" s="335">
        <v>0</v>
      </c>
      <c r="MZ13" s="335">
        <v>0</v>
      </c>
      <c r="NA13" s="335">
        <v>0</v>
      </c>
      <c r="NB13" s="335">
        <v>0</v>
      </c>
      <c r="NC13" s="335">
        <v>0</v>
      </c>
      <c r="ND13" s="335">
        <v>0</v>
      </c>
      <c r="NE13" s="335">
        <v>0</v>
      </c>
      <c r="NF13" s="335">
        <v>0</v>
      </c>
      <c r="NG13" s="211">
        <f t="shared" si="117"/>
        <v>3504.33</v>
      </c>
      <c r="NH13" s="306"/>
      <c r="NI13" s="306"/>
      <c r="NJ13" s="65">
        <f t="shared" si="45"/>
        <v>68.435174771922362</v>
      </c>
      <c r="NK13" s="65">
        <f t="shared" si="46"/>
        <v>0</v>
      </c>
      <c r="NL13" s="65">
        <f t="shared" si="118"/>
        <v>866.66666666666663</v>
      </c>
      <c r="NM13" s="65">
        <v>20</v>
      </c>
      <c r="NN13" s="65">
        <f t="shared" si="119"/>
        <v>467</v>
      </c>
      <c r="NO13" s="65">
        <v>5</v>
      </c>
      <c r="NP13" s="65"/>
      <c r="NQ13" s="65"/>
      <c r="NR13" s="64">
        <f t="shared" si="47"/>
        <v>1427.101841438589</v>
      </c>
      <c r="NS13" s="66">
        <f t="shared" si="120"/>
        <v>835.40283333333332</v>
      </c>
      <c r="NT13" s="66">
        <f t="shared" si="121"/>
        <v>400</v>
      </c>
      <c r="NU13" s="66">
        <f t="shared" si="122"/>
        <v>308.85070833333333</v>
      </c>
      <c r="NV13" s="67">
        <f t="shared" si="48"/>
        <v>1544.2535416666667</v>
      </c>
      <c r="NW13" s="67">
        <f t="shared" si="49"/>
        <v>2971.3553831052559</v>
      </c>
      <c r="NX13" s="68">
        <f t="shared" si="50"/>
        <v>532.97461689474403</v>
      </c>
      <c r="NY13" s="400">
        <v>27</v>
      </c>
      <c r="NZ13" s="400">
        <v>3755.15</v>
      </c>
      <c r="OA13" s="400">
        <v>0</v>
      </c>
      <c r="OB13" s="400">
        <v>0</v>
      </c>
      <c r="OC13" s="400">
        <v>0</v>
      </c>
      <c r="OD13" s="400">
        <v>0</v>
      </c>
      <c r="OE13" s="400">
        <v>0</v>
      </c>
      <c r="OF13" s="400">
        <v>0</v>
      </c>
      <c r="OG13" s="400">
        <v>0</v>
      </c>
      <c r="OH13" s="400">
        <v>0</v>
      </c>
      <c r="OI13" s="400">
        <v>3445.76</v>
      </c>
      <c r="OJ13" s="178">
        <v>0</v>
      </c>
      <c r="OK13" s="401">
        <v>287</v>
      </c>
      <c r="OL13" s="181" t="s">
        <v>275</v>
      </c>
      <c r="OM13" s="64">
        <f t="shared" si="123"/>
        <v>3782.15</v>
      </c>
      <c r="ON13" s="205">
        <v>2.25</v>
      </c>
      <c r="OO13" s="205">
        <v>3500</v>
      </c>
      <c r="OP13" s="205">
        <v>0</v>
      </c>
      <c r="OQ13" s="205">
        <v>0</v>
      </c>
      <c r="OR13" s="205">
        <v>0</v>
      </c>
      <c r="OS13" s="205">
        <v>0</v>
      </c>
      <c r="OT13" s="205">
        <v>0</v>
      </c>
      <c r="OU13" s="205">
        <v>0</v>
      </c>
      <c r="OV13" s="205">
        <v>0</v>
      </c>
      <c r="OW13" s="205">
        <v>0</v>
      </c>
      <c r="OX13" s="403">
        <f t="shared" si="124"/>
        <v>3502.25</v>
      </c>
      <c r="OY13" s="65"/>
      <c r="OZ13" s="65"/>
      <c r="PA13" s="65">
        <f t="shared" si="51"/>
        <v>55.239567340152767</v>
      </c>
      <c r="PB13" s="65">
        <f t="shared" si="52"/>
        <v>0</v>
      </c>
      <c r="PC13" s="65">
        <f t="shared" si="125"/>
        <v>866.66666666666663</v>
      </c>
      <c r="PD13" s="65">
        <v>20</v>
      </c>
      <c r="PE13" s="65"/>
      <c r="PF13" s="65">
        <v>5</v>
      </c>
      <c r="PG13" s="65"/>
      <c r="PH13" s="65"/>
      <c r="PI13" s="64">
        <f t="shared" si="53"/>
        <v>946.90623400681943</v>
      </c>
      <c r="PJ13" s="66">
        <f t="shared" si="126"/>
        <v>936.57933333333335</v>
      </c>
      <c r="PK13" s="66">
        <v>0</v>
      </c>
      <c r="PL13" s="66">
        <f t="shared" si="127"/>
        <v>234.14483333333334</v>
      </c>
      <c r="PM13" s="67">
        <f t="shared" si="54"/>
        <v>1170.7241666666666</v>
      </c>
      <c r="PN13" s="67">
        <f t="shared" si="55"/>
        <v>2117.6304006734863</v>
      </c>
      <c r="PO13" s="68">
        <f t="shared" si="56"/>
        <v>1384.6195993265137</v>
      </c>
      <c r="PP13" s="400">
        <v>72</v>
      </c>
      <c r="PQ13" s="400">
        <v>3307.22</v>
      </c>
      <c r="PR13" s="400">
        <v>0</v>
      </c>
      <c r="PS13" s="400">
        <v>0</v>
      </c>
      <c r="PT13" s="400">
        <v>0</v>
      </c>
      <c r="PU13" s="400">
        <v>0</v>
      </c>
      <c r="PV13" s="400">
        <v>0</v>
      </c>
      <c r="PW13" s="400">
        <v>0</v>
      </c>
      <c r="PX13" s="400">
        <v>0</v>
      </c>
      <c r="PY13" s="464">
        <v>0</v>
      </c>
      <c r="PZ13" s="466">
        <v>3379.2200000000003</v>
      </c>
      <c r="QA13" s="178">
        <f t="shared" si="151"/>
        <v>0</v>
      </c>
      <c r="QB13" s="401">
        <v>251</v>
      </c>
      <c r="QC13" s="181" t="s">
        <v>275</v>
      </c>
      <c r="QD13" s="64">
        <f t="shared" si="129"/>
        <v>3379.22</v>
      </c>
      <c r="QE13" s="400">
        <v>5.99</v>
      </c>
      <c r="QF13" s="400">
        <v>3500</v>
      </c>
      <c r="QG13" s="400">
        <v>0</v>
      </c>
      <c r="QH13" s="400">
        <v>0</v>
      </c>
      <c r="QI13" s="400">
        <v>0</v>
      </c>
      <c r="QJ13" s="400">
        <v>0</v>
      </c>
      <c r="QK13" s="400">
        <v>0</v>
      </c>
      <c r="QL13" s="400">
        <v>0</v>
      </c>
      <c r="QM13" s="400">
        <v>0</v>
      </c>
      <c r="QN13" s="400">
        <v>0</v>
      </c>
      <c r="QO13" s="486">
        <v>0</v>
      </c>
      <c r="QP13" s="211">
        <f t="shared" si="130"/>
        <v>3505.99</v>
      </c>
      <c r="QQ13" s="437"/>
      <c r="QR13" s="452"/>
      <c r="QS13" s="65">
        <f t="shared" si="147"/>
        <v>128.86743362831859</v>
      </c>
      <c r="QT13" s="65">
        <f t="shared" si="57"/>
        <v>0</v>
      </c>
      <c r="QU13" s="65">
        <v>767.95</v>
      </c>
      <c r="QV13" s="65">
        <v>20</v>
      </c>
      <c r="QW13" s="65">
        <f t="shared" si="131"/>
        <v>18.861818181818183</v>
      </c>
      <c r="QX13" s="65">
        <v>5</v>
      </c>
      <c r="QY13" s="65">
        <f t="shared" si="58"/>
        <v>183.06451612903226</v>
      </c>
      <c r="QZ13" s="489">
        <f t="shared" si="132"/>
        <v>45.61947</v>
      </c>
      <c r="RA13" s="65"/>
      <c r="RB13" s="64">
        <f t="shared" si="59"/>
        <v>1169.3632379391693</v>
      </c>
      <c r="RC13" s="66">
        <f t="shared" si="133"/>
        <v>870.22424778761058</v>
      </c>
      <c r="RD13" s="66"/>
      <c r="RE13" s="66">
        <f t="shared" si="134"/>
        <v>407.91749714535604</v>
      </c>
      <c r="RF13" s="67">
        <f t="shared" si="60"/>
        <v>1278.1417449329665</v>
      </c>
      <c r="RG13" s="67">
        <f t="shared" si="61"/>
        <v>2447.5049828721358</v>
      </c>
      <c r="RH13" s="68">
        <f t="shared" si="62"/>
        <v>1058.485017127864</v>
      </c>
      <c r="RI13" s="205">
        <v>0</v>
      </c>
      <c r="RJ13" s="205">
        <v>3815.87</v>
      </c>
      <c r="RK13" s="205">
        <v>0</v>
      </c>
      <c r="RL13" s="205">
        <v>0</v>
      </c>
      <c r="RM13" s="205">
        <v>0</v>
      </c>
      <c r="RN13" s="205">
        <v>0</v>
      </c>
      <c r="RO13" s="205">
        <v>0</v>
      </c>
      <c r="RP13" s="205">
        <v>0</v>
      </c>
      <c r="RQ13" s="205">
        <v>0</v>
      </c>
      <c r="RR13" s="373">
        <v>0</v>
      </c>
      <c r="RS13" s="265">
        <v>3815.8700000000003</v>
      </c>
      <c r="RT13" s="178">
        <f t="shared" si="152"/>
        <v>0</v>
      </c>
      <c r="RU13" s="206">
        <v>280</v>
      </c>
      <c r="RV13" s="181" t="s">
        <v>275</v>
      </c>
      <c r="RW13" s="64">
        <f t="shared" si="136"/>
        <v>3815.87</v>
      </c>
      <c r="RX13" s="205">
        <v>0</v>
      </c>
      <c r="RY13" s="205">
        <v>3500</v>
      </c>
      <c r="RZ13" s="205">
        <v>0</v>
      </c>
      <c r="SA13" s="205">
        <v>0</v>
      </c>
      <c r="SB13" s="205">
        <v>0</v>
      </c>
      <c r="SC13" s="205">
        <v>0</v>
      </c>
      <c r="SD13" s="205">
        <v>0</v>
      </c>
      <c r="SE13" s="205">
        <v>0</v>
      </c>
      <c r="SF13" s="205">
        <v>0</v>
      </c>
      <c r="SG13" s="205">
        <v>0</v>
      </c>
      <c r="SH13" s="65">
        <v>72.152079999999998</v>
      </c>
      <c r="SI13" s="211">
        <f t="shared" si="137"/>
        <v>3572.1520799999998</v>
      </c>
      <c r="SJ13" s="234"/>
      <c r="SK13" s="477"/>
      <c r="SL13" s="65">
        <f t="shared" si="148"/>
        <v>320.96681415929203</v>
      </c>
      <c r="SM13" s="65">
        <f t="shared" si="63"/>
        <v>0</v>
      </c>
      <c r="SN13" s="65">
        <v>767.95</v>
      </c>
      <c r="SO13" s="65">
        <v>20</v>
      </c>
      <c r="SP13" s="65">
        <f t="shared" si="138"/>
        <v>495.92920353982299</v>
      </c>
      <c r="SQ13" s="65">
        <v>5</v>
      </c>
      <c r="SR13" s="65">
        <f t="shared" si="149"/>
        <v>428.52876106194691</v>
      </c>
      <c r="SS13" s="489">
        <f t="shared" si="139"/>
        <v>51.514245000000003</v>
      </c>
      <c r="ST13" s="65"/>
      <c r="SU13" s="64">
        <f t="shared" si="64"/>
        <v>2089.8890237610617</v>
      </c>
      <c r="SV13" s="66">
        <f t="shared" si="146"/>
        <v>596.28469026548669</v>
      </c>
      <c r="SW13" s="66"/>
      <c r="SX13" s="66">
        <f t="shared" si="140"/>
        <v>537.23474280530979</v>
      </c>
      <c r="SY13" s="67">
        <f t="shared" si="141"/>
        <v>1133.5194330707964</v>
      </c>
      <c r="SZ13" s="67">
        <f t="shared" si="65"/>
        <v>3223.4084568318581</v>
      </c>
      <c r="TA13" s="68">
        <f t="shared" si="66"/>
        <v>348.74362316814177</v>
      </c>
      <c r="TB13" s="64">
        <f t="shared" si="67"/>
        <v>65310.510000000017</v>
      </c>
      <c r="TC13" s="211">
        <f t="shared" si="68"/>
        <v>42402.652079999993</v>
      </c>
      <c r="TD13" s="67">
        <f t="shared" si="69"/>
        <v>29370.335305969722</v>
      </c>
      <c r="TE13" s="68">
        <f t="shared" si="142"/>
        <v>13032.316774030271</v>
      </c>
      <c r="TF13" s="264"/>
      <c r="TG13" s="265"/>
      <c r="TH13" s="265"/>
      <c r="TL13" s="65">
        <v>5627.2215999999999</v>
      </c>
      <c r="TM13">
        <f t="shared" si="70"/>
        <v>56.272216</v>
      </c>
    </row>
    <row r="14" spans="1:533">
      <c r="A14" s="173" t="s">
        <v>142</v>
      </c>
      <c r="B14" s="175" t="s">
        <v>143</v>
      </c>
      <c r="C14" s="181" t="s">
        <v>275</v>
      </c>
      <c r="D14" s="273">
        <v>969.54</v>
      </c>
      <c r="E14" s="273">
        <v>4046.75</v>
      </c>
      <c r="F14" s="273">
        <v>0</v>
      </c>
      <c r="G14" s="273">
        <v>841.29</v>
      </c>
      <c r="H14" s="273">
        <v>0</v>
      </c>
      <c r="I14" s="273">
        <v>0</v>
      </c>
      <c r="J14" s="273">
        <v>0</v>
      </c>
      <c r="K14" s="273">
        <v>0</v>
      </c>
      <c r="L14" s="273">
        <v>0</v>
      </c>
      <c r="M14" s="273">
        <v>5857.58</v>
      </c>
      <c r="N14" s="178">
        <f t="shared" si="150"/>
        <v>0</v>
      </c>
      <c r="O14" s="274">
        <v>239</v>
      </c>
      <c r="P14" s="64">
        <f t="shared" si="0"/>
        <v>5857.58</v>
      </c>
      <c r="Q14" s="205">
        <v>80.709999999999994</v>
      </c>
      <c r="R14" s="205">
        <v>3500</v>
      </c>
      <c r="S14" s="267">
        <v>0</v>
      </c>
      <c r="T14" s="205">
        <v>779.04</v>
      </c>
      <c r="U14" s="205">
        <v>54.53</v>
      </c>
      <c r="V14" s="205">
        <v>0</v>
      </c>
      <c r="W14" s="205">
        <v>0</v>
      </c>
      <c r="X14" s="205">
        <v>0</v>
      </c>
      <c r="Y14" s="205">
        <v>0</v>
      </c>
      <c r="Z14" s="205">
        <v>0</v>
      </c>
      <c r="AA14" s="64">
        <f t="shared" si="71"/>
        <v>4414.28</v>
      </c>
      <c r="AB14" s="65"/>
      <c r="AC14" s="65"/>
      <c r="AD14" s="65">
        <f t="shared" si="1"/>
        <v>68.817800682022735</v>
      </c>
      <c r="AE14" s="65">
        <f t="shared" si="2"/>
        <v>0</v>
      </c>
      <c r="AF14" s="65">
        <v>866.67</v>
      </c>
      <c r="AG14" s="65">
        <v>20</v>
      </c>
      <c r="AH14" s="65"/>
      <c r="AI14" s="65">
        <v>5</v>
      </c>
      <c r="AJ14" s="65"/>
      <c r="AK14" s="65"/>
      <c r="AL14" s="64">
        <f t="shared" si="3"/>
        <v>960.48780068202268</v>
      </c>
      <c r="AM14" s="66">
        <f t="shared" si="72"/>
        <v>833.25221238938047</v>
      </c>
      <c r="AN14" s="66">
        <f t="shared" si="73"/>
        <v>0</v>
      </c>
      <c r="AO14" s="66">
        <f t="shared" si="74"/>
        <v>208.31305309734512</v>
      </c>
      <c r="AP14" s="67">
        <f t="shared" si="4"/>
        <v>1041.5652654867256</v>
      </c>
      <c r="AQ14" s="67">
        <f t="shared" si="5"/>
        <v>2002.0530661687483</v>
      </c>
      <c r="AR14" s="68">
        <f t="shared" si="6"/>
        <v>2412.2269338312517</v>
      </c>
      <c r="AS14" s="267">
        <v>962.04</v>
      </c>
      <c r="AT14" s="267">
        <v>5414.35</v>
      </c>
      <c r="AU14" s="267">
        <v>0</v>
      </c>
      <c r="AV14" s="267">
        <v>0</v>
      </c>
      <c r="AW14" s="267">
        <v>1720.91</v>
      </c>
      <c r="AX14" s="267">
        <v>0</v>
      </c>
      <c r="AY14" s="267">
        <v>0</v>
      </c>
      <c r="AZ14" s="267">
        <v>0</v>
      </c>
      <c r="BA14" s="267">
        <v>0</v>
      </c>
      <c r="BB14" s="267">
        <v>0</v>
      </c>
      <c r="BC14" s="267">
        <v>7323.56</v>
      </c>
      <c r="BD14" s="178"/>
      <c r="BE14" s="285">
        <v>339</v>
      </c>
      <c r="BF14" s="181" t="s">
        <v>275</v>
      </c>
      <c r="BG14" s="64">
        <f t="shared" si="75"/>
        <v>8097.3</v>
      </c>
      <c r="BH14" s="205">
        <v>47.58</v>
      </c>
      <c r="BI14" s="205">
        <v>3500</v>
      </c>
      <c r="BJ14" s="267">
        <v>0</v>
      </c>
      <c r="BK14" s="205">
        <v>0</v>
      </c>
      <c r="BL14" s="205">
        <v>80.08</v>
      </c>
      <c r="BM14" s="205">
        <v>0</v>
      </c>
      <c r="BN14" s="205">
        <v>0</v>
      </c>
      <c r="BO14" s="205">
        <v>0</v>
      </c>
      <c r="BP14" s="205">
        <v>0</v>
      </c>
      <c r="BQ14" s="205">
        <v>0</v>
      </c>
      <c r="BR14" s="64">
        <f t="shared" si="76"/>
        <v>3627.66</v>
      </c>
      <c r="BS14" s="65"/>
      <c r="BT14" s="65"/>
      <c r="BU14" s="65">
        <f t="shared" si="7"/>
        <v>93.148711311975362</v>
      </c>
      <c r="BV14" s="65">
        <f t="shared" si="8"/>
        <v>0</v>
      </c>
      <c r="BW14" s="65">
        <v>866.67</v>
      </c>
      <c r="BX14" s="65">
        <v>20</v>
      </c>
      <c r="BY14" s="65"/>
      <c r="BZ14" s="65">
        <v>5</v>
      </c>
      <c r="CA14" s="65"/>
      <c r="CB14" s="65"/>
      <c r="CC14" s="64">
        <f t="shared" si="9"/>
        <v>984.81871131197533</v>
      </c>
      <c r="CD14" s="66">
        <f t="shared" si="77"/>
        <v>869.99982300884949</v>
      </c>
      <c r="CE14" s="384">
        <f t="shared" si="78"/>
        <v>0</v>
      </c>
      <c r="CF14" s="66">
        <f t="shared" si="79"/>
        <v>217.49995575221237</v>
      </c>
      <c r="CG14" s="67">
        <f t="shared" si="10"/>
        <v>1087.4997787610619</v>
      </c>
      <c r="CH14" s="67">
        <f t="shared" si="11"/>
        <v>2072.3184900730371</v>
      </c>
      <c r="CI14" s="68">
        <f t="shared" si="12"/>
        <v>1555.3415099269628</v>
      </c>
      <c r="CJ14" s="267">
        <v>918.04</v>
      </c>
      <c r="CK14" s="267">
        <v>6384.58</v>
      </c>
      <c r="CL14" s="267">
        <v>29.7</v>
      </c>
      <c r="CM14" s="267">
        <v>0</v>
      </c>
      <c r="CN14" s="267">
        <v>1963.31</v>
      </c>
      <c r="CO14" s="267">
        <v>0</v>
      </c>
      <c r="CP14" s="267">
        <v>0</v>
      </c>
      <c r="CQ14" s="267">
        <v>0</v>
      </c>
      <c r="CR14" s="267">
        <v>0</v>
      </c>
      <c r="CS14" s="267">
        <v>0</v>
      </c>
      <c r="CT14" s="267">
        <v>8453.51</v>
      </c>
      <c r="CU14" s="178"/>
      <c r="CV14" s="285">
        <v>416</v>
      </c>
      <c r="CW14" s="181" t="s">
        <v>275</v>
      </c>
      <c r="CX14" s="214">
        <f t="shared" si="80"/>
        <v>9295.6299999999992</v>
      </c>
      <c r="CY14" s="205">
        <v>76.42</v>
      </c>
      <c r="CZ14" s="205">
        <v>3500</v>
      </c>
      <c r="DA14" s="205">
        <v>1.9</v>
      </c>
      <c r="DB14" s="205">
        <v>0</v>
      </c>
      <c r="DC14" s="205">
        <v>127.26</v>
      </c>
      <c r="DD14" s="205">
        <v>0</v>
      </c>
      <c r="DE14" s="205">
        <v>0</v>
      </c>
      <c r="DF14" s="205">
        <v>0</v>
      </c>
      <c r="DG14" s="205">
        <v>0</v>
      </c>
      <c r="DH14" s="205">
        <v>0</v>
      </c>
      <c r="DI14" s="214">
        <f t="shared" si="81"/>
        <v>3705.5800000000004</v>
      </c>
      <c r="DJ14" s="65"/>
      <c r="DK14" s="65"/>
      <c r="DL14" s="65">
        <f t="shared" si="13"/>
        <v>111.64723053867907</v>
      </c>
      <c r="DM14" s="65">
        <f t="shared" si="14"/>
        <v>0</v>
      </c>
      <c r="DN14" s="65">
        <v>866.67</v>
      </c>
      <c r="DO14" s="65">
        <v>20</v>
      </c>
      <c r="DP14" s="65"/>
      <c r="DQ14" s="65">
        <v>5</v>
      </c>
      <c r="DR14" s="65"/>
      <c r="DS14" s="65"/>
      <c r="DT14" s="64">
        <f t="shared" si="15"/>
        <v>1003.317230538679</v>
      </c>
      <c r="DU14" s="66">
        <f t="shared" si="82"/>
        <v>870.94495575221242</v>
      </c>
      <c r="DV14" s="66">
        <f t="shared" si="83"/>
        <v>490.26548672566372</v>
      </c>
      <c r="DW14" s="66">
        <f t="shared" si="84"/>
        <v>340.30261061946902</v>
      </c>
      <c r="DX14" s="67">
        <f t="shared" si="16"/>
        <v>1701.5130530973452</v>
      </c>
      <c r="DY14" s="67">
        <f t="shared" si="17"/>
        <v>2704.8302836360244</v>
      </c>
      <c r="DZ14" s="68">
        <f t="shared" si="18"/>
        <v>1000.7497163639759</v>
      </c>
      <c r="EA14" s="205">
        <v>686.95</v>
      </c>
      <c r="EB14" s="205">
        <v>6579.02</v>
      </c>
      <c r="EC14" s="205">
        <v>0</v>
      </c>
      <c r="ED14" s="205">
        <v>0</v>
      </c>
      <c r="EE14" s="205">
        <v>2457.9299999999998</v>
      </c>
      <c r="EF14" s="205">
        <v>0</v>
      </c>
      <c r="EG14" s="205">
        <v>0</v>
      </c>
      <c r="EH14" s="205">
        <v>0</v>
      </c>
      <c r="EI14" s="205">
        <v>0</v>
      </c>
      <c r="EJ14" s="205">
        <v>0</v>
      </c>
      <c r="EK14" s="205">
        <v>8731.93</v>
      </c>
      <c r="EL14" s="206"/>
      <c r="EM14" s="206">
        <v>440</v>
      </c>
      <c r="EN14" s="181" t="s">
        <v>275</v>
      </c>
      <c r="EO14" s="214">
        <f t="shared" si="85"/>
        <v>9723.9</v>
      </c>
      <c r="EP14" s="214">
        <v>57.18</v>
      </c>
      <c r="EQ14" s="214">
        <v>3500</v>
      </c>
      <c r="ER14" s="214">
        <v>0</v>
      </c>
      <c r="ES14" s="214">
        <v>0</v>
      </c>
      <c r="ET14" s="214">
        <v>159.06</v>
      </c>
      <c r="EU14" s="298">
        <v>0</v>
      </c>
      <c r="EV14" s="214">
        <v>0</v>
      </c>
      <c r="EW14" s="214">
        <v>0</v>
      </c>
      <c r="EX14" s="214">
        <v>0</v>
      </c>
      <c r="EY14" s="299">
        <v>0</v>
      </c>
      <c r="EZ14" s="214">
        <f t="shared" si="86"/>
        <v>3716.24</v>
      </c>
      <c r="FA14" s="377"/>
      <c r="FB14" s="377"/>
      <c r="FC14" s="377">
        <f t="shared" si="19"/>
        <v>120.07657776530692</v>
      </c>
      <c r="FD14" s="386">
        <f t="shared" si="20"/>
        <v>0</v>
      </c>
      <c r="FE14" s="65">
        <v>866.67</v>
      </c>
      <c r="FF14" s="65">
        <v>20</v>
      </c>
      <c r="FG14" s="377"/>
      <c r="FH14" s="65">
        <v>5</v>
      </c>
      <c r="FI14" s="377"/>
      <c r="FJ14" s="386"/>
      <c r="FK14" s="214">
        <f t="shared" si="87"/>
        <v>1011.7465777653069</v>
      </c>
      <c r="FL14" s="377">
        <f t="shared" si="88"/>
        <v>987.17077586206892</v>
      </c>
      <c r="FM14" s="377">
        <f t="shared" si="89"/>
        <v>413.79310344827587</v>
      </c>
      <c r="FN14" s="377">
        <f t="shared" si="90"/>
        <v>350.24096982758618</v>
      </c>
      <c r="FO14" s="214">
        <f t="shared" si="91"/>
        <v>1751.204849137931</v>
      </c>
      <c r="FP14" s="214">
        <f t="shared" si="92"/>
        <v>2762.9514269032379</v>
      </c>
      <c r="FQ14" s="205">
        <f t="shared" si="93"/>
        <v>953.28857309676187</v>
      </c>
      <c r="FR14" s="205">
        <v>718.26</v>
      </c>
      <c r="FS14" s="205">
        <v>8109.63</v>
      </c>
      <c r="FT14" s="205">
        <v>29.7</v>
      </c>
      <c r="FU14" s="205">
        <v>0</v>
      </c>
      <c r="FV14" s="205">
        <v>2077.11</v>
      </c>
      <c r="FW14" s="205">
        <v>0</v>
      </c>
      <c r="FX14" s="205">
        <v>0</v>
      </c>
      <c r="FY14" s="205">
        <v>0</v>
      </c>
      <c r="FZ14" s="205">
        <v>0</v>
      </c>
      <c r="GA14" s="205">
        <v>0</v>
      </c>
      <c r="GB14" s="205">
        <v>10185.25</v>
      </c>
      <c r="GC14" s="205">
        <v>0</v>
      </c>
      <c r="GD14" s="303">
        <v>467</v>
      </c>
      <c r="GE14" s="181" t="s">
        <v>275</v>
      </c>
      <c r="GF14" s="214">
        <f t="shared" si="94"/>
        <v>10934.7</v>
      </c>
      <c r="GG14" s="205">
        <v>59.79</v>
      </c>
      <c r="GH14" s="205">
        <v>3500</v>
      </c>
      <c r="GI14" s="205">
        <v>1.9</v>
      </c>
      <c r="GJ14" s="205">
        <v>0</v>
      </c>
      <c r="GK14" s="205">
        <v>134.24</v>
      </c>
      <c r="GL14" s="205">
        <v>0</v>
      </c>
      <c r="GM14" s="205">
        <v>0</v>
      </c>
      <c r="GN14" s="205">
        <v>0</v>
      </c>
      <c r="GO14" s="205">
        <v>0</v>
      </c>
      <c r="GP14" s="205">
        <v>0</v>
      </c>
      <c r="GQ14" s="211">
        <f t="shared" si="95"/>
        <v>3695.9300000000003</v>
      </c>
      <c r="GR14" s="306"/>
      <c r="GS14" s="306"/>
      <c r="GT14" s="65">
        <f t="shared" si="21"/>
        <v>144.94476683101482</v>
      </c>
      <c r="GU14" s="65">
        <f t="shared" si="22"/>
        <v>0</v>
      </c>
      <c r="GV14" s="65">
        <f t="shared" si="96"/>
        <v>866.66666666666663</v>
      </c>
      <c r="GW14" s="65">
        <v>20</v>
      </c>
      <c r="GX14" s="65">
        <v>0</v>
      </c>
      <c r="GY14" s="65">
        <v>5</v>
      </c>
      <c r="GZ14" s="65"/>
      <c r="HA14" s="65"/>
      <c r="HB14" s="64">
        <f t="shared" si="23"/>
        <v>1036.6114334976814</v>
      </c>
      <c r="HC14" s="66">
        <f t="shared" si="143"/>
        <v>822.37076923076927</v>
      </c>
      <c r="HD14" s="66">
        <f t="shared" si="97"/>
        <v>0</v>
      </c>
      <c r="HE14" s="66">
        <f t="shared" si="98"/>
        <v>205.59269230769232</v>
      </c>
      <c r="HF14" s="67">
        <f t="shared" si="24"/>
        <v>1027.9634615384616</v>
      </c>
      <c r="HG14" s="67">
        <f t="shared" si="25"/>
        <v>2064.5748950361431</v>
      </c>
      <c r="HH14" s="68">
        <f t="shared" si="26"/>
        <v>1631.3551049638572</v>
      </c>
      <c r="HI14" s="335">
        <v>1782.54</v>
      </c>
      <c r="HJ14" s="335">
        <v>9124.44</v>
      </c>
      <c r="HK14" s="335">
        <v>0</v>
      </c>
      <c r="HL14" s="335">
        <v>0</v>
      </c>
      <c r="HM14" s="335">
        <v>2552.77</v>
      </c>
      <c r="HN14" s="335">
        <v>0</v>
      </c>
      <c r="HO14" s="335">
        <v>0</v>
      </c>
      <c r="HP14" s="335">
        <v>0</v>
      </c>
      <c r="HQ14" s="335">
        <v>0</v>
      </c>
      <c r="HR14" s="335">
        <v>0</v>
      </c>
      <c r="HS14" s="335">
        <v>12351.47</v>
      </c>
      <c r="HT14" s="205">
        <v>0</v>
      </c>
      <c r="HU14" s="371">
        <v>533</v>
      </c>
      <c r="HV14" s="181" t="s">
        <v>275</v>
      </c>
      <c r="HW14" s="64">
        <f t="shared" si="99"/>
        <v>13459.75</v>
      </c>
      <c r="HX14" s="205">
        <v>148.38</v>
      </c>
      <c r="HY14" s="205">
        <v>3500</v>
      </c>
      <c r="HZ14" s="205">
        <v>0</v>
      </c>
      <c r="IA14" s="205">
        <v>0</v>
      </c>
      <c r="IB14" s="205">
        <v>165.38</v>
      </c>
      <c r="IC14" s="205">
        <v>0</v>
      </c>
      <c r="ID14" s="205">
        <v>0</v>
      </c>
      <c r="IE14" s="205">
        <v>0</v>
      </c>
      <c r="IF14" s="205">
        <v>0</v>
      </c>
      <c r="IG14" s="205">
        <v>0</v>
      </c>
      <c r="IH14" s="214">
        <f t="shared" si="100"/>
        <v>3813.76</v>
      </c>
      <c r="II14" s="319"/>
      <c r="IJ14" s="319"/>
      <c r="IK14" s="65">
        <f t="shared" si="27"/>
        <v>188.4923336844893</v>
      </c>
      <c r="IL14" s="65">
        <f t="shared" si="28"/>
        <v>0</v>
      </c>
      <c r="IM14" s="65">
        <f t="shared" si="101"/>
        <v>866.66666666666663</v>
      </c>
      <c r="IN14" s="65">
        <v>20</v>
      </c>
      <c r="IO14" s="65"/>
      <c r="IP14" s="65">
        <v>5</v>
      </c>
      <c r="IQ14" s="65"/>
      <c r="IR14" s="65"/>
      <c r="IS14" s="64">
        <f t="shared" si="29"/>
        <v>1080.159000351156</v>
      </c>
      <c r="IT14" s="66">
        <f t="shared" si="102"/>
        <v>869.99285714285713</v>
      </c>
      <c r="IU14" s="66">
        <f t="shared" si="103"/>
        <v>403.36134453781511</v>
      </c>
      <c r="IV14" s="66">
        <f t="shared" si="104"/>
        <v>318.33855042016808</v>
      </c>
      <c r="IW14" s="67">
        <f t="shared" si="30"/>
        <v>1591.6927521008404</v>
      </c>
      <c r="IX14" s="67">
        <f t="shared" si="31"/>
        <v>2671.8517524519966</v>
      </c>
      <c r="IY14" s="68">
        <f t="shared" si="32"/>
        <v>1141.9082475480036</v>
      </c>
      <c r="IZ14" s="335">
        <v>1573.2</v>
      </c>
      <c r="JA14" s="335">
        <v>8763.25</v>
      </c>
      <c r="JB14" s="335">
        <v>29.7</v>
      </c>
      <c r="JC14" s="335">
        <v>0</v>
      </c>
      <c r="JD14" s="335">
        <v>2936.3</v>
      </c>
      <c r="JE14" s="335">
        <v>0</v>
      </c>
      <c r="JF14" s="335">
        <v>0</v>
      </c>
      <c r="JG14" s="335">
        <v>19.66</v>
      </c>
      <c r="JH14" s="335">
        <v>0</v>
      </c>
      <c r="JI14" s="335">
        <v>0</v>
      </c>
      <c r="JJ14" s="335">
        <v>12497.19</v>
      </c>
      <c r="JK14" s="205">
        <v>0</v>
      </c>
      <c r="JL14" s="371">
        <v>483</v>
      </c>
      <c r="JM14" s="181" t="s">
        <v>275</v>
      </c>
      <c r="JN14" s="64">
        <f t="shared" si="105"/>
        <v>13322.11</v>
      </c>
      <c r="JO14" s="335">
        <v>130.96</v>
      </c>
      <c r="JP14" s="335">
        <v>3500</v>
      </c>
      <c r="JQ14" s="335">
        <v>1.9</v>
      </c>
      <c r="JR14" s="335">
        <v>0</v>
      </c>
      <c r="JS14" s="335">
        <v>190.11</v>
      </c>
      <c r="JT14" s="335">
        <v>0</v>
      </c>
      <c r="JU14" s="335">
        <v>0</v>
      </c>
      <c r="JV14" s="335">
        <v>1.37</v>
      </c>
      <c r="JW14" s="335">
        <v>0</v>
      </c>
      <c r="JX14" s="335">
        <v>0</v>
      </c>
      <c r="JY14" s="211">
        <f t="shared" si="106"/>
        <v>3824.34</v>
      </c>
      <c r="JZ14" s="319"/>
      <c r="KA14" s="319"/>
      <c r="KB14" s="65">
        <f t="shared" si="33"/>
        <v>266.14313811591592</v>
      </c>
      <c r="KC14" s="65">
        <f t="shared" si="34"/>
        <v>0</v>
      </c>
      <c r="KD14" s="65">
        <f t="shared" si="107"/>
        <v>866.66666666666663</v>
      </c>
      <c r="KE14" s="65">
        <v>20</v>
      </c>
      <c r="KF14" s="65"/>
      <c r="KG14" s="65">
        <v>5</v>
      </c>
      <c r="KH14" s="65"/>
      <c r="KI14" s="65">
        <f t="shared" si="108"/>
        <v>429.03252032520328</v>
      </c>
      <c r="KJ14" s="64">
        <f t="shared" si="35"/>
        <v>1586.8423251077857</v>
      </c>
      <c r="KK14" s="66">
        <f t="shared" si="144"/>
        <v>854.59100840336134</v>
      </c>
      <c r="KL14" s="66">
        <f t="shared" si="109"/>
        <v>0</v>
      </c>
      <c r="KM14" s="66">
        <f t="shared" si="110"/>
        <v>213.64775210084034</v>
      </c>
      <c r="KN14" s="67">
        <f t="shared" si="36"/>
        <v>1068.2387605042018</v>
      </c>
      <c r="KO14" s="67">
        <f t="shared" si="37"/>
        <v>2655.0810856119874</v>
      </c>
      <c r="KP14" s="68">
        <f t="shared" si="38"/>
        <v>1169.2589143880127</v>
      </c>
      <c r="KQ14" s="335">
        <v>1187.7</v>
      </c>
      <c r="KR14" s="335">
        <v>9728.84</v>
      </c>
      <c r="KS14" s="335">
        <v>0</v>
      </c>
      <c r="KT14" s="335">
        <v>0</v>
      </c>
      <c r="KU14" s="335">
        <v>2953.81</v>
      </c>
      <c r="KV14" s="335">
        <v>0</v>
      </c>
      <c r="KW14" s="335">
        <v>0</v>
      </c>
      <c r="KX14" s="335">
        <v>0</v>
      </c>
      <c r="KY14" s="335">
        <v>0</v>
      </c>
      <c r="KZ14" s="335">
        <v>0</v>
      </c>
      <c r="LA14" s="335">
        <v>12517.65</v>
      </c>
      <c r="LB14" s="205">
        <v>0</v>
      </c>
      <c r="LC14" s="371">
        <v>497</v>
      </c>
      <c r="LD14" s="181" t="s">
        <v>275</v>
      </c>
      <c r="LE14" s="64">
        <f t="shared" si="111"/>
        <v>13870.35</v>
      </c>
      <c r="LF14" s="205">
        <v>98.87</v>
      </c>
      <c r="LG14" s="205">
        <v>3500</v>
      </c>
      <c r="LH14" s="205">
        <v>0</v>
      </c>
      <c r="LI14" s="205">
        <v>0</v>
      </c>
      <c r="LJ14" s="205">
        <v>191.33</v>
      </c>
      <c r="LK14" s="205">
        <v>0</v>
      </c>
      <c r="LL14" s="205">
        <v>0</v>
      </c>
      <c r="LM14" s="205">
        <v>0</v>
      </c>
      <c r="LN14" s="205">
        <v>0</v>
      </c>
      <c r="LO14" s="205">
        <v>0</v>
      </c>
      <c r="LP14" s="211">
        <f t="shared" si="112"/>
        <v>3790.2</v>
      </c>
      <c r="LQ14" s="65"/>
      <c r="LR14" s="65"/>
      <c r="LS14" s="65">
        <f t="shared" si="39"/>
        <v>186.07636725374849</v>
      </c>
      <c r="LT14" s="65">
        <f t="shared" si="40"/>
        <v>0</v>
      </c>
      <c r="LU14" s="65">
        <f t="shared" si="113"/>
        <v>866.66666666666663</v>
      </c>
      <c r="LV14" s="65">
        <v>20</v>
      </c>
      <c r="LW14" s="65"/>
      <c r="LX14" s="65">
        <v>5</v>
      </c>
      <c r="LY14" s="65"/>
      <c r="LZ14" s="65"/>
      <c r="MA14" s="64">
        <f t="shared" si="41"/>
        <v>1077.7430339204152</v>
      </c>
      <c r="MB14" s="66">
        <f t="shared" si="145"/>
        <v>828.45739495798318</v>
      </c>
      <c r="MC14" s="66">
        <f t="shared" si="114"/>
        <v>0</v>
      </c>
      <c r="MD14" s="66">
        <f t="shared" si="115"/>
        <v>207.1143487394958</v>
      </c>
      <c r="ME14" s="67">
        <f t="shared" si="42"/>
        <v>1035.571743697479</v>
      </c>
      <c r="MF14" s="67">
        <f t="shared" si="43"/>
        <v>2113.3147776178939</v>
      </c>
      <c r="MG14" s="68">
        <f t="shared" si="44"/>
        <v>1676.8852223821059</v>
      </c>
      <c r="MH14" s="335">
        <v>618.71</v>
      </c>
      <c r="MI14" s="335">
        <v>5800.04</v>
      </c>
      <c r="MJ14" s="335">
        <v>0</v>
      </c>
      <c r="MK14" s="335">
        <v>0</v>
      </c>
      <c r="ML14" s="335">
        <v>1578.98</v>
      </c>
      <c r="MM14" s="335">
        <v>0</v>
      </c>
      <c r="MN14" s="335">
        <v>0</v>
      </c>
      <c r="MO14" s="335">
        <v>0</v>
      </c>
      <c r="MP14" s="335">
        <v>0</v>
      </c>
      <c r="MQ14" s="335">
        <v>0</v>
      </c>
      <c r="MR14" s="335">
        <v>7014.83</v>
      </c>
      <c r="MS14" s="205">
        <v>0</v>
      </c>
      <c r="MT14" s="371">
        <v>374</v>
      </c>
      <c r="MU14" s="181" t="s">
        <v>275</v>
      </c>
      <c r="MV14" s="64">
        <f t="shared" si="116"/>
        <v>7997.73</v>
      </c>
      <c r="MW14" s="335">
        <v>51.5</v>
      </c>
      <c r="MX14" s="335">
        <v>3500</v>
      </c>
      <c r="MY14" s="335">
        <v>0</v>
      </c>
      <c r="MZ14" s="335">
        <v>0</v>
      </c>
      <c r="NA14" s="335">
        <v>102.05</v>
      </c>
      <c r="NB14" s="335">
        <v>0</v>
      </c>
      <c r="NC14" s="335">
        <v>0</v>
      </c>
      <c r="ND14" s="335">
        <v>0</v>
      </c>
      <c r="NE14" s="335">
        <v>0</v>
      </c>
      <c r="NF14" s="335">
        <v>0</v>
      </c>
      <c r="NG14" s="211">
        <f t="shared" si="117"/>
        <v>3653.55</v>
      </c>
      <c r="NH14" s="306"/>
      <c r="NI14" s="306"/>
      <c r="NJ14" s="65">
        <f t="shared" si="45"/>
        <v>132.55644447291337</v>
      </c>
      <c r="NK14" s="65">
        <f t="shared" si="46"/>
        <v>0</v>
      </c>
      <c r="NL14" s="65">
        <f t="shared" si="118"/>
        <v>866.66666666666663</v>
      </c>
      <c r="NM14" s="65">
        <v>20</v>
      </c>
      <c r="NN14" s="65">
        <f t="shared" si="119"/>
        <v>467</v>
      </c>
      <c r="NO14" s="65">
        <v>5</v>
      </c>
      <c r="NP14" s="65"/>
      <c r="NQ14" s="65"/>
      <c r="NR14" s="64">
        <f t="shared" si="47"/>
        <v>1491.2231111395799</v>
      </c>
      <c r="NS14" s="66">
        <f t="shared" si="120"/>
        <v>835.40283333333332</v>
      </c>
      <c r="NT14" s="66">
        <f t="shared" si="121"/>
        <v>400</v>
      </c>
      <c r="NU14" s="66">
        <f t="shared" si="122"/>
        <v>308.85070833333333</v>
      </c>
      <c r="NV14" s="67">
        <f t="shared" si="48"/>
        <v>1544.2535416666667</v>
      </c>
      <c r="NW14" s="67">
        <f t="shared" si="49"/>
        <v>3035.4766528062464</v>
      </c>
      <c r="NX14" s="68">
        <f t="shared" si="50"/>
        <v>618.07334719375376</v>
      </c>
      <c r="NY14" s="400">
        <v>714.1</v>
      </c>
      <c r="NZ14" s="400">
        <v>5367.97</v>
      </c>
      <c r="OA14" s="400">
        <v>29.7</v>
      </c>
      <c r="OB14" s="400">
        <v>0</v>
      </c>
      <c r="OC14" s="400">
        <v>2145.94</v>
      </c>
      <c r="OD14" s="400">
        <v>0</v>
      </c>
      <c r="OE14" s="400">
        <v>0</v>
      </c>
      <c r="OF14" s="400">
        <v>0</v>
      </c>
      <c r="OG14" s="400">
        <v>0</v>
      </c>
      <c r="OH14" s="400">
        <v>0</v>
      </c>
      <c r="OI14" s="400">
        <v>7507.77</v>
      </c>
      <c r="OJ14" s="178">
        <v>0</v>
      </c>
      <c r="OK14" s="401">
        <v>365</v>
      </c>
      <c r="OL14" s="181" t="s">
        <v>275</v>
      </c>
      <c r="OM14" s="64">
        <f t="shared" si="123"/>
        <v>8257.7100000000009</v>
      </c>
      <c r="ON14" s="205">
        <v>59.44</v>
      </c>
      <c r="OO14" s="205">
        <v>3500</v>
      </c>
      <c r="OP14" s="205">
        <v>1.9</v>
      </c>
      <c r="OQ14" s="205">
        <v>0</v>
      </c>
      <c r="OR14" s="205">
        <v>139.1</v>
      </c>
      <c r="OS14" s="205">
        <v>0</v>
      </c>
      <c r="OT14" s="205">
        <v>0</v>
      </c>
      <c r="OU14" s="205">
        <v>0</v>
      </c>
      <c r="OV14" s="205">
        <v>0</v>
      </c>
      <c r="OW14" s="205">
        <v>0</v>
      </c>
      <c r="OX14" s="403">
        <f t="shared" si="124"/>
        <v>3700.44</v>
      </c>
      <c r="OY14" s="65"/>
      <c r="OZ14" s="65"/>
      <c r="PA14" s="65">
        <f t="shared" si="51"/>
        <v>120.35834372950488</v>
      </c>
      <c r="PB14" s="65">
        <f t="shared" si="52"/>
        <v>0</v>
      </c>
      <c r="PC14" s="65">
        <f t="shared" si="125"/>
        <v>866.66666666666663</v>
      </c>
      <c r="PD14" s="65">
        <v>20</v>
      </c>
      <c r="PE14" s="65"/>
      <c r="PF14" s="65">
        <v>5</v>
      </c>
      <c r="PG14" s="65"/>
      <c r="PH14" s="65"/>
      <c r="PI14" s="64">
        <f t="shared" si="53"/>
        <v>1012.0250103961715</v>
      </c>
      <c r="PJ14" s="66">
        <f t="shared" si="126"/>
        <v>936.57933333333335</v>
      </c>
      <c r="PK14" s="66">
        <v>0</v>
      </c>
      <c r="PL14" s="66">
        <f t="shared" si="127"/>
        <v>234.14483333333334</v>
      </c>
      <c r="PM14" s="67">
        <f t="shared" si="54"/>
        <v>1170.7241666666666</v>
      </c>
      <c r="PN14" s="67">
        <f t="shared" si="55"/>
        <v>2182.749177062838</v>
      </c>
      <c r="PO14" s="68">
        <f t="shared" si="56"/>
        <v>1517.690822937162</v>
      </c>
      <c r="PP14" s="400">
        <v>775.93</v>
      </c>
      <c r="PQ14" s="400">
        <v>5523.04</v>
      </c>
      <c r="PR14" s="400">
        <v>0</v>
      </c>
      <c r="PS14" s="400">
        <v>0</v>
      </c>
      <c r="PT14" s="400">
        <v>1872.36</v>
      </c>
      <c r="PU14" s="400">
        <v>0</v>
      </c>
      <c r="PV14" s="400">
        <v>0</v>
      </c>
      <c r="PW14" s="400">
        <v>23</v>
      </c>
      <c r="PX14" s="400">
        <v>0</v>
      </c>
      <c r="PY14" s="464">
        <v>0</v>
      </c>
      <c r="PZ14" s="466">
        <v>8194.33</v>
      </c>
      <c r="QA14" s="178">
        <f t="shared" si="151"/>
        <v>0</v>
      </c>
      <c r="QB14" s="401">
        <v>348</v>
      </c>
      <c r="QC14" s="181" t="s">
        <v>275</v>
      </c>
      <c r="QD14" s="64">
        <f t="shared" si="129"/>
        <v>8194.33</v>
      </c>
      <c r="QE14" s="400">
        <v>64.59</v>
      </c>
      <c r="QF14" s="400">
        <v>3500</v>
      </c>
      <c r="QG14" s="400">
        <v>0</v>
      </c>
      <c r="QH14" s="400">
        <v>0</v>
      </c>
      <c r="QI14" s="400">
        <v>121.28</v>
      </c>
      <c r="QJ14" s="400">
        <v>0</v>
      </c>
      <c r="QK14" s="400">
        <v>0</v>
      </c>
      <c r="QL14" s="400">
        <v>1.6</v>
      </c>
      <c r="QM14" s="400">
        <v>0</v>
      </c>
      <c r="QN14" s="400">
        <v>0</v>
      </c>
      <c r="QO14" s="486">
        <v>29.188544</v>
      </c>
      <c r="QP14" s="211">
        <f t="shared" si="130"/>
        <v>3716.6585440000003</v>
      </c>
      <c r="QQ14" s="437"/>
      <c r="QR14" s="452"/>
      <c r="QS14" s="65">
        <f t="shared" si="147"/>
        <v>128.86743362831859</v>
      </c>
      <c r="QT14" s="65">
        <f t="shared" si="57"/>
        <v>0</v>
      </c>
      <c r="QU14" s="65">
        <v>789.5</v>
      </c>
      <c r="QV14" s="65">
        <v>20</v>
      </c>
      <c r="QW14" s="65">
        <f t="shared" si="131"/>
        <v>18.861818181818183</v>
      </c>
      <c r="QX14" s="65">
        <v>5</v>
      </c>
      <c r="QY14" s="65">
        <f t="shared" si="58"/>
        <v>183.06451612903226</v>
      </c>
      <c r="QZ14" s="489">
        <f t="shared" si="132"/>
        <v>110.62345499999999</v>
      </c>
      <c r="RA14" s="65"/>
      <c r="RB14" s="64">
        <f t="shared" si="59"/>
        <v>1255.9172229391691</v>
      </c>
      <c r="RC14" s="66">
        <f t="shared" si="133"/>
        <v>870.22424778761058</v>
      </c>
      <c r="RD14" s="66"/>
      <c r="RE14" s="66">
        <f t="shared" si="134"/>
        <v>425.2282941453559</v>
      </c>
      <c r="RF14" s="67">
        <f t="shared" si="60"/>
        <v>1295.4525419329666</v>
      </c>
      <c r="RG14" s="67">
        <f t="shared" si="61"/>
        <v>2551.3697648721354</v>
      </c>
      <c r="RH14" s="68">
        <f t="shared" si="62"/>
        <v>1165.2887791278649</v>
      </c>
      <c r="RI14" s="205">
        <v>1605.16</v>
      </c>
      <c r="RJ14" s="205">
        <v>5682.81</v>
      </c>
      <c r="RK14" s="205">
        <v>0</v>
      </c>
      <c r="RL14" s="205">
        <v>0</v>
      </c>
      <c r="RM14" s="205">
        <v>2354.37</v>
      </c>
      <c r="RN14" s="205">
        <v>0</v>
      </c>
      <c r="RO14" s="205">
        <v>0</v>
      </c>
      <c r="RP14" s="205">
        <v>0</v>
      </c>
      <c r="RQ14" s="205">
        <v>0</v>
      </c>
      <c r="RR14" s="373">
        <v>0</v>
      </c>
      <c r="RS14" s="265">
        <v>9642.34</v>
      </c>
      <c r="RT14" s="178">
        <f t="shared" si="152"/>
        <v>0</v>
      </c>
      <c r="RU14" s="206">
        <v>370</v>
      </c>
      <c r="RV14" s="181" t="s">
        <v>275</v>
      </c>
      <c r="RW14" s="64">
        <f t="shared" si="136"/>
        <v>9642.34</v>
      </c>
      <c r="RX14" s="205">
        <v>133.61000000000001</v>
      </c>
      <c r="RY14" s="205">
        <v>3500</v>
      </c>
      <c r="RZ14" s="205">
        <v>0</v>
      </c>
      <c r="SA14" s="205">
        <v>0</v>
      </c>
      <c r="SB14" s="205">
        <v>152.6</v>
      </c>
      <c r="SC14" s="205">
        <v>0</v>
      </c>
      <c r="SD14" s="205">
        <v>0</v>
      </c>
      <c r="SE14" s="205">
        <v>0</v>
      </c>
      <c r="SF14" s="205">
        <v>0</v>
      </c>
      <c r="SG14" s="205">
        <v>0</v>
      </c>
      <c r="SH14" s="65">
        <v>56.272216</v>
      </c>
      <c r="SI14" s="211">
        <f t="shared" si="137"/>
        <v>3842.4822159999999</v>
      </c>
      <c r="SJ14" s="234"/>
      <c r="SK14" s="477"/>
      <c r="SL14" s="65">
        <f t="shared" si="148"/>
        <v>320.96681415929203</v>
      </c>
      <c r="SM14" s="65">
        <f t="shared" si="63"/>
        <v>0</v>
      </c>
      <c r="SN14" s="65">
        <v>789.5</v>
      </c>
      <c r="SO14" s="65">
        <v>20</v>
      </c>
      <c r="SP14" s="65">
        <f t="shared" si="138"/>
        <v>495.92920353982299</v>
      </c>
      <c r="SQ14" s="65">
        <v>5</v>
      </c>
      <c r="SR14" s="65">
        <f t="shared" si="149"/>
        <v>428.52876106194691</v>
      </c>
      <c r="SS14" s="489">
        <f t="shared" si="139"/>
        <v>130.17159000000001</v>
      </c>
      <c r="ST14" s="65"/>
      <c r="SU14" s="64">
        <f t="shared" si="64"/>
        <v>2190.096368761062</v>
      </c>
      <c r="SV14" s="66">
        <f t="shared" si="146"/>
        <v>596.28469026548669</v>
      </c>
      <c r="SW14" s="66"/>
      <c r="SX14" s="66">
        <f t="shared" si="140"/>
        <v>557.27621180530969</v>
      </c>
      <c r="SY14" s="67">
        <f t="shared" si="141"/>
        <v>1153.5609020707964</v>
      </c>
      <c r="SZ14" s="67">
        <f t="shared" si="65"/>
        <v>3343.6572708318581</v>
      </c>
      <c r="TA14" s="68">
        <f t="shared" si="66"/>
        <v>498.82494516814177</v>
      </c>
      <c r="TB14" s="64">
        <f t="shared" si="67"/>
        <v>118653.43000000001</v>
      </c>
      <c r="TC14" s="211">
        <f t="shared" si="68"/>
        <v>45501.120760000005</v>
      </c>
      <c r="TD14" s="67">
        <f t="shared" si="69"/>
        <v>30160.228643072143</v>
      </c>
      <c r="TE14" s="68">
        <f t="shared" si="142"/>
        <v>15340.892116927862</v>
      </c>
      <c r="TF14" s="264"/>
      <c r="TG14" s="265"/>
      <c r="TH14" s="265"/>
      <c r="TL14" s="65">
        <v>5876.439800000001</v>
      </c>
      <c r="TM14">
        <f t="shared" si="70"/>
        <v>58.764398000000007</v>
      </c>
    </row>
    <row r="15" spans="1:533">
      <c r="A15" s="173" t="s">
        <v>144</v>
      </c>
      <c r="B15" s="175" t="s">
        <v>145</v>
      </c>
      <c r="C15" s="181" t="s">
        <v>275</v>
      </c>
      <c r="D15" s="273">
        <v>15102.09</v>
      </c>
      <c r="E15" s="273">
        <v>21553.05</v>
      </c>
      <c r="F15" s="273">
        <v>0</v>
      </c>
      <c r="G15" s="273">
        <v>0</v>
      </c>
      <c r="H15" s="273">
        <v>0</v>
      </c>
      <c r="I15" s="273">
        <v>0</v>
      </c>
      <c r="J15" s="273">
        <v>354.43</v>
      </c>
      <c r="K15" s="273">
        <v>0</v>
      </c>
      <c r="L15" s="273">
        <v>0</v>
      </c>
      <c r="M15" s="273">
        <v>37009.57</v>
      </c>
      <c r="N15" s="178">
        <f t="shared" si="150"/>
        <v>0</v>
      </c>
      <c r="O15" s="274">
        <v>2579</v>
      </c>
      <c r="P15" s="64">
        <f t="shared" si="0"/>
        <v>37009.57</v>
      </c>
      <c r="Q15" s="205">
        <v>1257.17</v>
      </c>
      <c r="R15" s="205">
        <v>3900</v>
      </c>
      <c r="S15" s="267">
        <v>0</v>
      </c>
      <c r="T15" s="205">
        <v>0</v>
      </c>
      <c r="U15" s="205">
        <v>0</v>
      </c>
      <c r="V15" s="205">
        <v>0</v>
      </c>
      <c r="W15" s="205">
        <v>0</v>
      </c>
      <c r="X15" s="205">
        <v>24.61</v>
      </c>
      <c r="Y15" s="205">
        <v>0</v>
      </c>
      <c r="Z15" s="205">
        <v>0</v>
      </c>
      <c r="AA15" s="64">
        <f t="shared" si="71"/>
        <v>5181.78</v>
      </c>
      <c r="AB15" s="65"/>
      <c r="AC15" s="65"/>
      <c r="AD15" s="65">
        <f t="shared" si="1"/>
        <v>434.80707247487322</v>
      </c>
      <c r="AE15" s="65">
        <f t="shared" si="2"/>
        <v>0</v>
      </c>
      <c r="AF15" s="65">
        <v>866.67</v>
      </c>
      <c r="AG15" s="65">
        <v>20</v>
      </c>
      <c r="AH15" s="65"/>
      <c r="AI15" s="65">
        <v>5</v>
      </c>
      <c r="AJ15" s="65"/>
      <c r="AK15" s="65"/>
      <c r="AL15" s="64">
        <f t="shared" si="3"/>
        <v>1326.4770724748732</v>
      </c>
      <c r="AM15" s="66">
        <f t="shared" si="72"/>
        <v>833.25221238938047</v>
      </c>
      <c r="AN15" s="66">
        <f t="shared" si="73"/>
        <v>0</v>
      </c>
      <c r="AO15" s="66">
        <f t="shared" si="74"/>
        <v>208.31305309734512</v>
      </c>
      <c r="AP15" s="67">
        <f t="shared" si="4"/>
        <v>1041.5652654867256</v>
      </c>
      <c r="AQ15" s="67">
        <f t="shared" si="5"/>
        <v>2368.0423379615986</v>
      </c>
      <c r="AR15" s="68">
        <f t="shared" si="6"/>
        <v>2813.7376620384011</v>
      </c>
      <c r="AS15" s="267">
        <v>13935.1</v>
      </c>
      <c r="AT15" s="267">
        <v>20049.07</v>
      </c>
      <c r="AU15" s="267">
        <v>0</v>
      </c>
      <c r="AV15" s="267">
        <v>0</v>
      </c>
      <c r="AW15" s="267">
        <v>0</v>
      </c>
      <c r="AX15" s="267">
        <v>0</v>
      </c>
      <c r="AY15" s="267">
        <v>0</v>
      </c>
      <c r="AZ15" s="267">
        <v>259.49</v>
      </c>
      <c r="BA15" s="267">
        <v>0</v>
      </c>
      <c r="BB15" s="267">
        <v>0</v>
      </c>
      <c r="BC15" s="267">
        <v>32348.1</v>
      </c>
      <c r="BD15" s="178"/>
      <c r="BE15" s="285">
        <v>2359</v>
      </c>
      <c r="BF15" s="181" t="s">
        <v>275</v>
      </c>
      <c r="BG15" s="64">
        <f t="shared" si="75"/>
        <v>34243.659999999996</v>
      </c>
      <c r="BH15" s="267">
        <v>1160.04</v>
      </c>
      <c r="BI15" s="267">
        <v>3900</v>
      </c>
      <c r="BJ15" s="267">
        <v>0</v>
      </c>
      <c r="BK15" s="267">
        <v>0</v>
      </c>
      <c r="BL15" s="267">
        <v>0</v>
      </c>
      <c r="BM15" s="267">
        <v>0</v>
      </c>
      <c r="BN15" s="267">
        <v>0</v>
      </c>
      <c r="BO15" s="267">
        <v>18.02</v>
      </c>
      <c r="BP15" s="267">
        <v>0</v>
      </c>
      <c r="BQ15" s="267">
        <v>0</v>
      </c>
      <c r="BR15" s="64">
        <f t="shared" si="76"/>
        <v>5078.0600000000004</v>
      </c>
      <c r="BS15" s="65"/>
      <c r="BT15" s="65"/>
      <c r="BU15" s="65">
        <f t="shared" si="7"/>
        <v>411.43703723201691</v>
      </c>
      <c r="BV15" s="65">
        <f t="shared" si="8"/>
        <v>0</v>
      </c>
      <c r="BW15" s="65">
        <v>866.67</v>
      </c>
      <c r="BX15" s="65">
        <v>20</v>
      </c>
      <c r="BY15" s="65"/>
      <c r="BZ15" s="65">
        <v>5</v>
      </c>
      <c r="CA15" s="65"/>
      <c r="CB15" s="65"/>
      <c r="CC15" s="64">
        <f t="shared" si="9"/>
        <v>1303.1070372320169</v>
      </c>
      <c r="CD15" s="66">
        <f t="shared" si="77"/>
        <v>869.99982300884949</v>
      </c>
      <c r="CE15" s="384">
        <f t="shared" si="78"/>
        <v>0</v>
      </c>
      <c r="CF15" s="66">
        <f t="shared" si="79"/>
        <v>217.49995575221237</v>
      </c>
      <c r="CG15" s="67">
        <f t="shared" si="10"/>
        <v>1087.4997787610619</v>
      </c>
      <c r="CH15" s="67">
        <f t="shared" si="11"/>
        <v>2390.6068159930787</v>
      </c>
      <c r="CI15" s="68">
        <f t="shared" si="12"/>
        <v>2687.4531840069217</v>
      </c>
      <c r="CJ15" s="267">
        <v>16482.599999999999</v>
      </c>
      <c r="CK15" s="267">
        <v>20589.580000000002</v>
      </c>
      <c r="CL15" s="267">
        <v>23</v>
      </c>
      <c r="CM15" s="267">
        <v>0</v>
      </c>
      <c r="CN15" s="267">
        <v>0</v>
      </c>
      <c r="CO15" s="267">
        <v>0</v>
      </c>
      <c r="CP15" s="267">
        <v>0</v>
      </c>
      <c r="CQ15" s="267">
        <v>106.47</v>
      </c>
      <c r="CR15" s="267">
        <v>0</v>
      </c>
      <c r="CS15" s="267">
        <v>0</v>
      </c>
      <c r="CT15" s="267">
        <v>34435.120000000003</v>
      </c>
      <c r="CU15" s="178"/>
      <c r="CV15" s="285">
        <v>2549</v>
      </c>
      <c r="CW15" s="181" t="s">
        <v>275</v>
      </c>
      <c r="CX15" s="214">
        <f t="shared" si="80"/>
        <v>37201.65</v>
      </c>
      <c r="CY15" s="205">
        <v>1372.1</v>
      </c>
      <c r="CZ15" s="205">
        <v>3900</v>
      </c>
      <c r="DA15" s="205">
        <v>1.47</v>
      </c>
      <c r="DB15" s="205">
        <v>0</v>
      </c>
      <c r="DC15" s="205">
        <v>0</v>
      </c>
      <c r="DD15" s="205">
        <v>0</v>
      </c>
      <c r="DE15" s="205">
        <v>0</v>
      </c>
      <c r="DF15" s="205">
        <v>7.4</v>
      </c>
      <c r="DG15" s="205">
        <v>0</v>
      </c>
      <c r="DH15" s="205">
        <v>0</v>
      </c>
      <c r="DI15" s="214">
        <f t="shared" si="81"/>
        <v>5280.97</v>
      </c>
      <c r="DJ15" s="65"/>
      <c r="DK15" s="65"/>
      <c r="DL15" s="65">
        <f t="shared" si="13"/>
        <v>454.79165237482164</v>
      </c>
      <c r="DM15" s="65">
        <f t="shared" si="14"/>
        <v>0</v>
      </c>
      <c r="DN15" s="65">
        <v>866.67</v>
      </c>
      <c r="DO15" s="65">
        <v>20</v>
      </c>
      <c r="DP15" s="65"/>
      <c r="DQ15" s="65">
        <v>5</v>
      </c>
      <c r="DR15" s="65"/>
      <c r="DS15" s="65"/>
      <c r="DT15" s="64">
        <f t="shared" si="15"/>
        <v>1346.4616523748216</v>
      </c>
      <c r="DU15" s="66">
        <f t="shared" si="82"/>
        <v>870.94495575221242</v>
      </c>
      <c r="DV15" s="66">
        <f t="shared" si="83"/>
        <v>490.26548672566372</v>
      </c>
      <c r="DW15" s="66">
        <f t="shared" si="84"/>
        <v>340.30261061946902</v>
      </c>
      <c r="DX15" s="67">
        <f t="shared" si="16"/>
        <v>1701.5130530973452</v>
      </c>
      <c r="DY15" s="67">
        <f t="shared" si="17"/>
        <v>3047.9747054721665</v>
      </c>
      <c r="DZ15" s="68">
        <f t="shared" si="18"/>
        <v>2232.9952945278337</v>
      </c>
      <c r="EA15" s="205">
        <v>15364.63</v>
      </c>
      <c r="EB15" s="205">
        <v>21359.64</v>
      </c>
      <c r="EC15" s="205">
        <v>0</v>
      </c>
      <c r="ED15" s="205">
        <v>0</v>
      </c>
      <c r="EE15" s="205">
        <v>0</v>
      </c>
      <c r="EF15" s="205">
        <v>0</v>
      </c>
      <c r="EG15" s="205">
        <v>0</v>
      </c>
      <c r="EH15" s="205">
        <v>135.80000000000001</v>
      </c>
      <c r="EI15" s="205">
        <v>0</v>
      </c>
      <c r="EJ15" s="205">
        <v>0</v>
      </c>
      <c r="EK15" s="205">
        <v>34817.760000000002</v>
      </c>
      <c r="EL15" s="206"/>
      <c r="EM15" s="206">
        <v>2644</v>
      </c>
      <c r="EN15" s="181" t="s">
        <v>275</v>
      </c>
      <c r="EO15" s="214">
        <f t="shared" si="85"/>
        <v>36860.07</v>
      </c>
      <c r="EP15" s="214">
        <v>1279.04</v>
      </c>
      <c r="EQ15" s="214">
        <v>3900</v>
      </c>
      <c r="ER15" s="214">
        <v>0</v>
      </c>
      <c r="ES15" s="214">
        <v>0</v>
      </c>
      <c r="ET15" s="214">
        <v>0</v>
      </c>
      <c r="EU15" s="298">
        <v>0</v>
      </c>
      <c r="EV15" s="299">
        <v>0</v>
      </c>
      <c r="EW15" s="214">
        <v>9.43</v>
      </c>
      <c r="EX15" s="214">
        <v>0</v>
      </c>
      <c r="EY15" s="299">
        <v>0</v>
      </c>
      <c r="EZ15" s="214">
        <f t="shared" si="86"/>
        <v>5188.47</v>
      </c>
      <c r="FA15" s="377"/>
      <c r="FB15" s="377"/>
      <c r="FC15" s="377">
        <f t="shared" si="19"/>
        <v>478.79420314338216</v>
      </c>
      <c r="FD15" s="386">
        <f t="shared" si="20"/>
        <v>0</v>
      </c>
      <c r="FE15" s="65">
        <v>866.67</v>
      </c>
      <c r="FF15" s="65">
        <v>20</v>
      </c>
      <c r="FG15" s="377"/>
      <c r="FH15" s="65">
        <v>5</v>
      </c>
      <c r="FI15" s="377"/>
      <c r="FJ15" s="386"/>
      <c r="FK15" s="214">
        <f t="shared" si="87"/>
        <v>1370.4642031433821</v>
      </c>
      <c r="FL15" s="377">
        <f t="shared" si="88"/>
        <v>987.17077586206892</v>
      </c>
      <c r="FM15" s="377">
        <f t="shared" si="89"/>
        <v>413.79310344827587</v>
      </c>
      <c r="FN15" s="377">
        <f t="shared" si="90"/>
        <v>350.24096982758618</v>
      </c>
      <c r="FO15" s="214">
        <f t="shared" si="91"/>
        <v>1751.204849137931</v>
      </c>
      <c r="FP15" s="214">
        <f t="shared" si="92"/>
        <v>3121.6690522813133</v>
      </c>
      <c r="FQ15" s="205">
        <f t="shared" si="93"/>
        <v>2066.800947718687</v>
      </c>
      <c r="FR15" s="205">
        <v>16107.83</v>
      </c>
      <c r="FS15" s="205">
        <v>19784.86</v>
      </c>
      <c r="FT15" s="205">
        <v>38.799999999999997</v>
      </c>
      <c r="FU15" s="205">
        <v>0</v>
      </c>
      <c r="FV15" s="205">
        <v>0</v>
      </c>
      <c r="FW15" s="205">
        <v>0</v>
      </c>
      <c r="FX15" s="205">
        <v>0</v>
      </c>
      <c r="FY15" s="205">
        <v>174.9</v>
      </c>
      <c r="FZ15" s="205">
        <v>0</v>
      </c>
      <c r="GA15" s="205">
        <v>0</v>
      </c>
      <c r="GB15" s="205">
        <v>34157.919999999998</v>
      </c>
      <c r="GC15" s="205">
        <v>0</v>
      </c>
      <c r="GD15" s="303">
        <v>2511</v>
      </c>
      <c r="GE15" s="181" t="s">
        <v>275</v>
      </c>
      <c r="GF15" s="214">
        <f t="shared" si="94"/>
        <v>36106.390000000007</v>
      </c>
      <c r="GG15" s="205">
        <v>1340.91</v>
      </c>
      <c r="GH15" s="205">
        <v>3900</v>
      </c>
      <c r="GI15" s="205">
        <v>2.48</v>
      </c>
      <c r="GJ15" s="205">
        <v>0</v>
      </c>
      <c r="GK15" s="205">
        <v>0</v>
      </c>
      <c r="GL15" s="205">
        <v>0</v>
      </c>
      <c r="GM15" s="205">
        <v>0</v>
      </c>
      <c r="GN15" s="205">
        <v>12.14</v>
      </c>
      <c r="GO15" s="205">
        <v>0</v>
      </c>
      <c r="GP15" s="205">
        <v>0</v>
      </c>
      <c r="GQ15" s="211">
        <f t="shared" si="95"/>
        <v>5255.53</v>
      </c>
      <c r="GR15" s="306"/>
      <c r="GS15" s="306"/>
      <c r="GT15" s="65">
        <f t="shared" si="21"/>
        <v>486.09624209837335</v>
      </c>
      <c r="GU15" s="65">
        <f t="shared" si="22"/>
        <v>0</v>
      </c>
      <c r="GV15" s="65">
        <f t="shared" si="96"/>
        <v>866.66666666666663</v>
      </c>
      <c r="GW15" s="65">
        <v>20</v>
      </c>
      <c r="GX15" s="65">
        <v>0</v>
      </c>
      <c r="GY15" s="65">
        <v>5</v>
      </c>
      <c r="GZ15" s="65"/>
      <c r="HA15" s="65"/>
      <c r="HB15" s="64">
        <f t="shared" si="23"/>
        <v>1377.76290876504</v>
      </c>
      <c r="HC15" s="66">
        <f t="shared" si="143"/>
        <v>822.37076923076927</v>
      </c>
      <c r="HD15" s="66">
        <f t="shared" si="97"/>
        <v>0</v>
      </c>
      <c r="HE15" s="66">
        <f t="shared" si="98"/>
        <v>205.59269230769232</v>
      </c>
      <c r="HF15" s="67">
        <f t="shared" si="24"/>
        <v>1027.9634615384616</v>
      </c>
      <c r="HG15" s="67">
        <f t="shared" si="25"/>
        <v>2405.7263703035014</v>
      </c>
      <c r="HH15" s="68">
        <f t="shared" si="26"/>
        <v>2849.8036296964983</v>
      </c>
      <c r="HI15" s="335">
        <v>13816.46</v>
      </c>
      <c r="HJ15" s="335">
        <v>19006.060000000001</v>
      </c>
      <c r="HK15" s="335">
        <v>14.7</v>
      </c>
      <c r="HL15" s="335">
        <v>0</v>
      </c>
      <c r="HM15" s="335">
        <v>0</v>
      </c>
      <c r="HN15" s="335">
        <v>0</v>
      </c>
      <c r="HO15" s="335">
        <v>0</v>
      </c>
      <c r="HP15" s="335">
        <v>175.71</v>
      </c>
      <c r="HQ15" s="335">
        <v>0</v>
      </c>
      <c r="HR15" s="335">
        <v>0</v>
      </c>
      <c r="HS15" s="335">
        <v>31050.639999999999</v>
      </c>
      <c r="HT15" s="205">
        <v>0</v>
      </c>
      <c r="HU15" s="371">
        <v>2329</v>
      </c>
      <c r="HV15" s="181" t="s">
        <v>275</v>
      </c>
      <c r="HW15" s="64">
        <f t="shared" si="99"/>
        <v>33012.93</v>
      </c>
      <c r="HX15" s="205">
        <v>1150.17</v>
      </c>
      <c r="HY15" s="205">
        <v>3900</v>
      </c>
      <c r="HZ15" s="205">
        <v>0.94</v>
      </c>
      <c r="IA15" s="205">
        <v>0</v>
      </c>
      <c r="IB15" s="205">
        <v>0</v>
      </c>
      <c r="IC15" s="205">
        <v>0</v>
      </c>
      <c r="ID15" s="205">
        <v>0</v>
      </c>
      <c r="IE15" s="205">
        <v>12.2</v>
      </c>
      <c r="IF15" s="205">
        <v>0</v>
      </c>
      <c r="IG15" s="205">
        <v>0</v>
      </c>
      <c r="IH15" s="214">
        <f t="shared" si="100"/>
        <v>5063.3099999999995</v>
      </c>
      <c r="II15" s="319"/>
      <c r="IJ15" s="319"/>
      <c r="IK15" s="65">
        <f t="shared" si="27"/>
        <v>473.85514404333668</v>
      </c>
      <c r="IL15" s="65">
        <f t="shared" si="28"/>
        <v>0</v>
      </c>
      <c r="IM15" s="65">
        <f t="shared" si="101"/>
        <v>866.66666666666663</v>
      </c>
      <c r="IN15" s="65">
        <v>20</v>
      </c>
      <c r="IO15" s="65"/>
      <c r="IP15" s="65">
        <v>5</v>
      </c>
      <c r="IQ15" s="65"/>
      <c r="IR15" s="65"/>
      <c r="IS15" s="64">
        <f t="shared" si="29"/>
        <v>1365.5218107100034</v>
      </c>
      <c r="IT15" s="66">
        <f t="shared" si="102"/>
        <v>869.99285714285713</v>
      </c>
      <c r="IU15" s="66">
        <f t="shared" si="103"/>
        <v>403.36134453781511</v>
      </c>
      <c r="IV15" s="66">
        <f t="shared" si="104"/>
        <v>318.33855042016808</v>
      </c>
      <c r="IW15" s="67">
        <f t="shared" si="30"/>
        <v>1591.6927521008404</v>
      </c>
      <c r="IX15" s="67">
        <f t="shared" si="31"/>
        <v>2957.2145628108437</v>
      </c>
      <c r="IY15" s="68">
        <f t="shared" si="32"/>
        <v>2106.0954371891557</v>
      </c>
      <c r="IZ15" s="335">
        <v>11236.74</v>
      </c>
      <c r="JA15" s="335">
        <v>13593.28</v>
      </c>
      <c r="JB15" s="335">
        <v>0</v>
      </c>
      <c r="JC15" s="335">
        <v>0</v>
      </c>
      <c r="JD15" s="335">
        <v>0</v>
      </c>
      <c r="JE15" s="335">
        <v>0</v>
      </c>
      <c r="JF15" s="335">
        <v>0</v>
      </c>
      <c r="JG15" s="335">
        <v>113.36</v>
      </c>
      <c r="JH15" s="335">
        <v>0</v>
      </c>
      <c r="JI15" s="335">
        <v>0</v>
      </c>
      <c r="JJ15" s="335">
        <v>22702.16</v>
      </c>
      <c r="JK15" s="205">
        <v>0</v>
      </c>
      <c r="JL15" s="371">
        <v>1580</v>
      </c>
      <c r="JM15" s="181" t="s">
        <v>275</v>
      </c>
      <c r="JN15" s="64">
        <f t="shared" si="105"/>
        <v>24943.38</v>
      </c>
      <c r="JO15" s="335">
        <v>935.4</v>
      </c>
      <c r="JP15" s="335">
        <v>3900</v>
      </c>
      <c r="JQ15" s="335">
        <v>0</v>
      </c>
      <c r="JR15" s="335">
        <v>0</v>
      </c>
      <c r="JS15" s="335">
        <v>0</v>
      </c>
      <c r="JT15" s="335">
        <v>0</v>
      </c>
      <c r="JU15" s="335">
        <v>0</v>
      </c>
      <c r="JV15" s="335">
        <v>7.87</v>
      </c>
      <c r="JW15" s="335">
        <v>0</v>
      </c>
      <c r="JX15" s="335">
        <v>0</v>
      </c>
      <c r="JY15" s="211">
        <f t="shared" si="106"/>
        <v>4843.2699999999995</v>
      </c>
      <c r="JZ15" s="319"/>
      <c r="KA15" s="319"/>
      <c r="KB15" s="65">
        <f t="shared" si="33"/>
        <v>483.47061254647014</v>
      </c>
      <c r="KC15" s="65">
        <f t="shared" si="34"/>
        <v>0</v>
      </c>
      <c r="KD15" s="65">
        <f t="shared" si="107"/>
        <v>866.66666666666663</v>
      </c>
      <c r="KE15" s="65">
        <v>20</v>
      </c>
      <c r="KF15" s="65"/>
      <c r="KG15" s="65">
        <v>5</v>
      </c>
      <c r="KH15" s="65"/>
      <c r="KI15" s="65">
        <f t="shared" si="108"/>
        <v>429.03252032520328</v>
      </c>
      <c r="KJ15" s="64">
        <f t="shared" si="35"/>
        <v>1804.1697995383399</v>
      </c>
      <c r="KK15" s="66">
        <f t="shared" si="144"/>
        <v>854.59100840336134</v>
      </c>
      <c r="KL15" s="66">
        <f t="shared" si="109"/>
        <v>0</v>
      </c>
      <c r="KM15" s="66">
        <f t="shared" si="110"/>
        <v>213.64775210084034</v>
      </c>
      <c r="KN15" s="67">
        <f t="shared" si="36"/>
        <v>1068.2387605042018</v>
      </c>
      <c r="KO15" s="67">
        <f t="shared" si="37"/>
        <v>2872.4085600425415</v>
      </c>
      <c r="KP15" s="68">
        <f t="shared" si="38"/>
        <v>1970.8614399574581</v>
      </c>
      <c r="KQ15" s="335">
        <v>10111.01</v>
      </c>
      <c r="KR15" s="335">
        <v>14120.42</v>
      </c>
      <c r="KS15" s="335">
        <v>0</v>
      </c>
      <c r="KT15" s="335">
        <v>0</v>
      </c>
      <c r="KU15" s="335">
        <v>0</v>
      </c>
      <c r="KV15" s="335">
        <v>0</v>
      </c>
      <c r="KW15" s="335">
        <v>0</v>
      </c>
      <c r="KX15" s="335">
        <v>455.48</v>
      </c>
      <c r="KY15" s="335">
        <v>0</v>
      </c>
      <c r="KZ15" s="335">
        <v>0</v>
      </c>
      <c r="LA15" s="335">
        <v>22700.46</v>
      </c>
      <c r="LB15" s="205">
        <v>0</v>
      </c>
      <c r="LC15" s="371">
        <v>1608</v>
      </c>
      <c r="LD15" s="181" t="s">
        <v>275</v>
      </c>
      <c r="LE15" s="64">
        <f t="shared" si="111"/>
        <v>24686.91</v>
      </c>
      <c r="LF15" s="205">
        <v>841.7</v>
      </c>
      <c r="LG15" s="205">
        <v>3900</v>
      </c>
      <c r="LH15" s="205">
        <v>0</v>
      </c>
      <c r="LI15" s="205">
        <v>0</v>
      </c>
      <c r="LJ15" s="205">
        <v>0</v>
      </c>
      <c r="LK15" s="205">
        <v>0</v>
      </c>
      <c r="LL15" s="205">
        <v>0</v>
      </c>
      <c r="LM15" s="205">
        <v>31.46</v>
      </c>
      <c r="LN15" s="205">
        <v>0</v>
      </c>
      <c r="LO15" s="205">
        <v>0</v>
      </c>
      <c r="LP15" s="211">
        <f t="shared" si="112"/>
        <v>4773.16</v>
      </c>
      <c r="LQ15" s="65"/>
      <c r="LR15" s="65"/>
      <c r="LS15" s="65">
        <f t="shared" si="39"/>
        <v>337.44505812105524</v>
      </c>
      <c r="LT15" s="65">
        <f t="shared" si="40"/>
        <v>0</v>
      </c>
      <c r="LU15" s="65">
        <f t="shared" si="113"/>
        <v>866.66666666666663</v>
      </c>
      <c r="LV15" s="65">
        <v>20</v>
      </c>
      <c r="LW15" s="65"/>
      <c r="LX15" s="65">
        <v>5</v>
      </c>
      <c r="LY15" s="65"/>
      <c r="LZ15" s="65"/>
      <c r="MA15" s="64">
        <f t="shared" si="41"/>
        <v>1229.1117247877219</v>
      </c>
      <c r="MB15" s="66">
        <f t="shared" si="145"/>
        <v>828.45739495798318</v>
      </c>
      <c r="MC15" s="66">
        <f t="shared" si="114"/>
        <v>0</v>
      </c>
      <c r="MD15" s="66">
        <f t="shared" si="115"/>
        <v>207.1143487394958</v>
      </c>
      <c r="ME15" s="67">
        <f t="shared" si="42"/>
        <v>1035.571743697479</v>
      </c>
      <c r="MF15" s="67">
        <f t="shared" si="43"/>
        <v>2264.683468485201</v>
      </c>
      <c r="MG15" s="68">
        <f t="shared" si="44"/>
        <v>2508.4765315147988</v>
      </c>
      <c r="MH15" s="335">
        <v>7164.74</v>
      </c>
      <c r="MI15" s="335">
        <v>10499.06</v>
      </c>
      <c r="MJ15" s="335">
        <v>0</v>
      </c>
      <c r="MK15" s="335">
        <v>0</v>
      </c>
      <c r="ML15" s="335">
        <v>0</v>
      </c>
      <c r="MM15" s="335">
        <v>0</v>
      </c>
      <c r="MN15" s="335">
        <v>0</v>
      </c>
      <c r="MO15" s="335">
        <v>248.94</v>
      </c>
      <c r="MP15" s="335">
        <v>0</v>
      </c>
      <c r="MQ15" s="335">
        <v>0</v>
      </c>
      <c r="MR15" s="335">
        <v>16984.73</v>
      </c>
      <c r="MS15" s="205">
        <v>0</v>
      </c>
      <c r="MT15" s="371">
        <v>1226</v>
      </c>
      <c r="MU15" s="181" t="s">
        <v>275</v>
      </c>
      <c r="MV15" s="64">
        <f t="shared" si="116"/>
        <v>17912.739999999998</v>
      </c>
      <c r="MW15" s="335">
        <v>596.42999999999995</v>
      </c>
      <c r="MX15" s="335">
        <v>3900</v>
      </c>
      <c r="MY15" s="335">
        <v>0</v>
      </c>
      <c r="MZ15" s="335">
        <v>0</v>
      </c>
      <c r="NA15" s="335">
        <v>0</v>
      </c>
      <c r="NB15" s="335">
        <v>0</v>
      </c>
      <c r="NC15" s="335">
        <v>0</v>
      </c>
      <c r="ND15" s="335">
        <v>17.12</v>
      </c>
      <c r="NE15" s="335">
        <v>0</v>
      </c>
      <c r="NF15" s="335">
        <v>0</v>
      </c>
      <c r="NG15" s="211">
        <f t="shared" si="117"/>
        <v>4513.55</v>
      </c>
      <c r="NH15" s="306"/>
      <c r="NI15" s="306"/>
      <c r="NJ15" s="65">
        <f t="shared" si="45"/>
        <v>320.95366803364101</v>
      </c>
      <c r="NK15" s="65">
        <f t="shared" si="46"/>
        <v>0</v>
      </c>
      <c r="NL15" s="65">
        <f t="shared" si="118"/>
        <v>866.66666666666663</v>
      </c>
      <c r="NM15" s="65">
        <v>20</v>
      </c>
      <c r="NN15" s="65">
        <f t="shared" si="119"/>
        <v>467</v>
      </c>
      <c r="NO15" s="65">
        <v>5</v>
      </c>
      <c r="NP15" s="65"/>
      <c r="NQ15" s="65"/>
      <c r="NR15" s="64">
        <f t="shared" si="47"/>
        <v>1679.6203347003077</v>
      </c>
      <c r="NS15" s="66">
        <f t="shared" si="120"/>
        <v>835.40283333333332</v>
      </c>
      <c r="NT15" s="66">
        <f t="shared" si="121"/>
        <v>400</v>
      </c>
      <c r="NU15" s="66">
        <f t="shared" si="122"/>
        <v>308.85070833333333</v>
      </c>
      <c r="NV15" s="67">
        <f t="shared" si="48"/>
        <v>1544.2535416666667</v>
      </c>
      <c r="NW15" s="67">
        <f t="shared" si="49"/>
        <v>3223.8738763669744</v>
      </c>
      <c r="NX15" s="68">
        <f t="shared" si="50"/>
        <v>1289.6761236330258</v>
      </c>
      <c r="NY15" s="400">
        <v>6268.05</v>
      </c>
      <c r="NZ15" s="400">
        <v>9437.99</v>
      </c>
      <c r="OA15" s="400">
        <v>0</v>
      </c>
      <c r="OB15" s="400">
        <v>0</v>
      </c>
      <c r="OC15" s="400">
        <v>0</v>
      </c>
      <c r="OD15" s="400">
        <v>0</v>
      </c>
      <c r="OE15" s="400">
        <v>0</v>
      </c>
      <c r="OF15" s="400">
        <v>61.5</v>
      </c>
      <c r="OG15" s="400">
        <v>0</v>
      </c>
      <c r="OH15" s="400">
        <v>0</v>
      </c>
      <c r="OI15" s="400">
        <v>14952.35</v>
      </c>
      <c r="OJ15" s="178">
        <v>0</v>
      </c>
      <c r="OK15" s="401">
        <v>1247</v>
      </c>
      <c r="OL15" s="181" t="s">
        <v>275</v>
      </c>
      <c r="OM15" s="64">
        <f t="shared" si="123"/>
        <v>15767.54</v>
      </c>
      <c r="ON15" s="205">
        <v>521.79999999999995</v>
      </c>
      <c r="OO15" s="205">
        <v>3900</v>
      </c>
      <c r="OP15" s="205">
        <v>0</v>
      </c>
      <c r="OQ15" s="205">
        <v>0</v>
      </c>
      <c r="OR15" s="205">
        <v>0</v>
      </c>
      <c r="OS15" s="205">
        <v>0</v>
      </c>
      <c r="OT15" s="205">
        <v>0</v>
      </c>
      <c r="OU15" s="205">
        <v>4.2699999999999996</v>
      </c>
      <c r="OV15" s="205">
        <v>0</v>
      </c>
      <c r="OW15" s="205">
        <v>0</v>
      </c>
      <c r="OX15" s="403">
        <f t="shared" si="124"/>
        <v>4426.0700000000006</v>
      </c>
      <c r="OY15" s="65"/>
      <c r="OZ15" s="65"/>
      <c r="PA15" s="65">
        <f t="shared" si="51"/>
        <v>239.70367777167687</v>
      </c>
      <c r="PB15" s="65">
        <f t="shared" si="52"/>
        <v>0</v>
      </c>
      <c r="PC15" s="65">
        <f t="shared" si="125"/>
        <v>866.66666666666663</v>
      </c>
      <c r="PD15" s="65">
        <v>20</v>
      </c>
      <c r="PE15" s="65"/>
      <c r="PF15" s="65">
        <v>5</v>
      </c>
      <c r="PG15" s="65"/>
      <c r="PH15" s="65"/>
      <c r="PI15" s="64">
        <f t="shared" si="53"/>
        <v>1131.3703444383434</v>
      </c>
      <c r="PJ15" s="66">
        <f t="shared" si="126"/>
        <v>936.57933333333335</v>
      </c>
      <c r="PK15" s="66">
        <v>0</v>
      </c>
      <c r="PL15" s="66">
        <f t="shared" si="127"/>
        <v>234.14483333333334</v>
      </c>
      <c r="PM15" s="67">
        <f t="shared" si="54"/>
        <v>1170.7241666666666</v>
      </c>
      <c r="PN15" s="67">
        <f t="shared" si="55"/>
        <v>2302.09451110501</v>
      </c>
      <c r="PO15" s="68">
        <f t="shared" si="56"/>
        <v>2123.9754888949906</v>
      </c>
      <c r="PP15" s="400">
        <v>6234.35</v>
      </c>
      <c r="PQ15" s="400">
        <v>10170.200000000001</v>
      </c>
      <c r="PR15" s="400">
        <v>0</v>
      </c>
      <c r="PS15" s="400">
        <v>0</v>
      </c>
      <c r="PT15" s="400">
        <v>0</v>
      </c>
      <c r="PU15" s="400">
        <v>0</v>
      </c>
      <c r="PV15" s="400">
        <v>0</v>
      </c>
      <c r="PW15" s="400">
        <v>139.35</v>
      </c>
      <c r="PX15" s="400">
        <v>0</v>
      </c>
      <c r="PY15" s="464">
        <v>0</v>
      </c>
      <c r="PZ15" s="466">
        <v>16543.900000000001</v>
      </c>
      <c r="QA15" s="178">
        <f t="shared" si="151"/>
        <v>0</v>
      </c>
      <c r="QB15" s="401">
        <v>1225</v>
      </c>
      <c r="QC15" s="181" t="s">
        <v>275</v>
      </c>
      <c r="QD15" s="64">
        <f t="shared" si="129"/>
        <v>16543.900000000001</v>
      </c>
      <c r="QE15" s="400">
        <v>518.96</v>
      </c>
      <c r="QF15" s="400">
        <v>3900</v>
      </c>
      <c r="QG15" s="400">
        <v>0</v>
      </c>
      <c r="QH15" s="400">
        <v>0</v>
      </c>
      <c r="QI15" s="400">
        <v>0</v>
      </c>
      <c r="QJ15" s="400">
        <v>0</v>
      </c>
      <c r="QK15" s="400">
        <v>0</v>
      </c>
      <c r="QL15" s="400">
        <v>9.68</v>
      </c>
      <c r="QM15" s="400">
        <v>0</v>
      </c>
      <c r="QN15" s="400">
        <v>0</v>
      </c>
      <c r="QO15" s="486">
        <v>2.1459900000000003</v>
      </c>
      <c r="QP15" s="211">
        <f t="shared" si="130"/>
        <v>4430.7859900000003</v>
      </c>
      <c r="QQ15" s="437"/>
      <c r="QR15" s="452"/>
      <c r="QS15" s="65">
        <f t="shared" si="147"/>
        <v>128.86743362831859</v>
      </c>
      <c r="QT15" s="65">
        <f t="shared" si="57"/>
        <v>0</v>
      </c>
      <c r="QU15" s="65">
        <v>789.5</v>
      </c>
      <c r="QV15" s="65">
        <v>20</v>
      </c>
      <c r="QW15" s="65">
        <f t="shared" si="131"/>
        <v>18.861818181818183</v>
      </c>
      <c r="QX15" s="65">
        <v>5</v>
      </c>
      <c r="QY15" s="65">
        <f t="shared" si="58"/>
        <v>183.06451612903226</v>
      </c>
      <c r="QZ15" s="489">
        <f t="shared" si="132"/>
        <v>223.34265000000002</v>
      </c>
      <c r="RA15" s="65"/>
      <c r="RB15" s="64">
        <f t="shared" si="59"/>
        <v>1368.6364179391692</v>
      </c>
      <c r="RC15" s="66">
        <f t="shared" si="133"/>
        <v>870.22424778761058</v>
      </c>
      <c r="RD15" s="66"/>
      <c r="RE15" s="66">
        <f t="shared" si="134"/>
        <v>447.77213314535595</v>
      </c>
      <c r="RF15" s="67">
        <f t="shared" si="60"/>
        <v>1317.9963809329665</v>
      </c>
      <c r="RG15" s="67">
        <f t="shared" si="61"/>
        <v>2686.6327988721359</v>
      </c>
      <c r="RH15" s="68">
        <f t="shared" si="62"/>
        <v>1744.1531911278644</v>
      </c>
      <c r="RI15" s="205">
        <v>6375.27</v>
      </c>
      <c r="RJ15" s="205">
        <v>10061.290000000001</v>
      </c>
      <c r="RK15" s="205">
        <v>0</v>
      </c>
      <c r="RL15" s="205">
        <v>0</v>
      </c>
      <c r="RM15" s="205">
        <v>0</v>
      </c>
      <c r="RN15" s="205">
        <v>0</v>
      </c>
      <c r="RO15" s="205">
        <v>0</v>
      </c>
      <c r="RP15" s="205">
        <v>3685.29</v>
      </c>
      <c r="RQ15" s="205">
        <v>0</v>
      </c>
      <c r="RR15" s="373">
        <v>0</v>
      </c>
      <c r="RS15" s="265">
        <v>20121.849999999999</v>
      </c>
      <c r="RT15" s="178">
        <f t="shared" si="152"/>
        <v>0</v>
      </c>
      <c r="RU15" s="206">
        <v>1509</v>
      </c>
      <c r="RV15" s="181" t="s">
        <v>275</v>
      </c>
      <c r="RW15" s="64">
        <f t="shared" si="136"/>
        <v>20121.850000000002</v>
      </c>
      <c r="RX15" s="205">
        <v>530.70000000000005</v>
      </c>
      <c r="RY15" s="205">
        <v>3900</v>
      </c>
      <c r="RZ15" s="205">
        <v>0</v>
      </c>
      <c r="SA15" s="205">
        <v>0</v>
      </c>
      <c r="SB15" s="205">
        <v>0</v>
      </c>
      <c r="SC15" s="205">
        <v>0</v>
      </c>
      <c r="SD15" s="205">
        <v>0</v>
      </c>
      <c r="SE15" s="205">
        <v>255.85</v>
      </c>
      <c r="SF15" s="205">
        <v>0</v>
      </c>
      <c r="SG15" s="205">
        <v>0</v>
      </c>
      <c r="SH15" s="65">
        <v>58.764398000000007</v>
      </c>
      <c r="SI15" s="211">
        <f t="shared" si="137"/>
        <v>4745.3143980000004</v>
      </c>
      <c r="SJ15" s="234"/>
      <c r="SK15" s="477"/>
      <c r="SL15" s="65">
        <f t="shared" si="148"/>
        <v>320.96681415929203</v>
      </c>
      <c r="SM15" s="65">
        <f t="shared" si="63"/>
        <v>0</v>
      </c>
      <c r="SN15" s="65">
        <v>789.5</v>
      </c>
      <c r="SO15" s="65">
        <v>20</v>
      </c>
      <c r="SP15" s="65">
        <f t="shared" si="138"/>
        <v>495.92920353982299</v>
      </c>
      <c r="SQ15" s="65">
        <v>5</v>
      </c>
      <c r="SR15" s="65">
        <f t="shared" si="149"/>
        <v>428.52876106194691</v>
      </c>
      <c r="SS15" s="489">
        <f t="shared" si="139"/>
        <v>271.64497499999999</v>
      </c>
      <c r="ST15" s="65"/>
      <c r="SU15" s="64">
        <f t="shared" si="64"/>
        <v>2331.5697537610622</v>
      </c>
      <c r="SV15" s="66">
        <f t="shared" si="146"/>
        <v>596.28469026548669</v>
      </c>
      <c r="SW15" s="66"/>
      <c r="SX15" s="66">
        <f t="shared" si="140"/>
        <v>585.57088880530978</v>
      </c>
      <c r="SY15" s="67">
        <f t="shared" si="141"/>
        <v>1181.8555790707965</v>
      </c>
      <c r="SZ15" s="67">
        <f t="shared" si="65"/>
        <v>3513.4253328318587</v>
      </c>
      <c r="TA15" s="68">
        <f t="shared" si="66"/>
        <v>1231.8890651681418</v>
      </c>
      <c r="TB15" s="64">
        <f t="shared" si="67"/>
        <v>334410.58999999997</v>
      </c>
      <c r="TC15" s="211">
        <f t="shared" si="68"/>
        <v>58780.270388000004</v>
      </c>
      <c r="TD15" s="67">
        <f t="shared" si="69"/>
        <v>33154.35239252622</v>
      </c>
      <c r="TE15" s="68">
        <f t="shared" si="142"/>
        <v>25625.917995473785</v>
      </c>
      <c r="TF15" s="264"/>
      <c r="TG15" s="265"/>
      <c r="TH15" s="265"/>
      <c r="TL15" s="65">
        <v>12377.2572</v>
      </c>
      <c r="TM15">
        <f t="shared" si="70"/>
        <v>123.772572</v>
      </c>
    </row>
    <row r="16" spans="1:533">
      <c r="A16" s="173" t="s">
        <v>146</v>
      </c>
      <c r="B16" s="175" t="s">
        <v>147</v>
      </c>
      <c r="C16" s="181" t="s">
        <v>275</v>
      </c>
      <c r="D16" s="273">
        <v>28</v>
      </c>
      <c r="E16" s="273">
        <v>3325.56</v>
      </c>
      <c r="F16" s="273">
        <v>0</v>
      </c>
      <c r="G16" s="273">
        <v>24.6</v>
      </c>
      <c r="H16" s="273">
        <v>0</v>
      </c>
      <c r="I16" s="273">
        <v>0</v>
      </c>
      <c r="J16" s="273">
        <v>0</v>
      </c>
      <c r="K16" s="273">
        <v>0</v>
      </c>
      <c r="L16" s="273">
        <v>0</v>
      </c>
      <c r="M16" s="273">
        <v>3378.16</v>
      </c>
      <c r="N16" s="178">
        <f t="shared" si="150"/>
        <v>0</v>
      </c>
      <c r="O16" s="274">
        <v>152</v>
      </c>
      <c r="P16" s="64">
        <f t="shared" si="0"/>
        <v>3378.16</v>
      </c>
      <c r="Q16" s="205">
        <v>2.33</v>
      </c>
      <c r="R16" s="205">
        <v>3500</v>
      </c>
      <c r="S16" s="267">
        <v>0</v>
      </c>
      <c r="T16" s="205">
        <v>22.78</v>
      </c>
      <c r="U16" s="205">
        <v>1.59</v>
      </c>
      <c r="V16" s="205">
        <v>0</v>
      </c>
      <c r="W16" s="205">
        <v>0</v>
      </c>
      <c r="X16" s="205">
        <v>0</v>
      </c>
      <c r="Y16" s="205">
        <v>0</v>
      </c>
      <c r="Z16" s="205">
        <v>0</v>
      </c>
      <c r="AA16" s="64">
        <f t="shared" si="71"/>
        <v>3526.7000000000003</v>
      </c>
      <c r="AB16" s="65"/>
      <c r="AC16" s="65"/>
      <c r="AD16" s="65">
        <f t="shared" si="1"/>
        <v>39.688325477753935</v>
      </c>
      <c r="AE16" s="65">
        <f t="shared" si="2"/>
        <v>0</v>
      </c>
      <c r="AF16" s="65">
        <v>866.67</v>
      </c>
      <c r="AG16" s="65">
        <v>20</v>
      </c>
      <c r="AH16" s="65"/>
      <c r="AI16" s="65">
        <v>5</v>
      </c>
      <c r="AJ16" s="65"/>
      <c r="AK16" s="65"/>
      <c r="AL16" s="64">
        <f t="shared" si="3"/>
        <v>931.35832547775385</v>
      </c>
      <c r="AM16" s="66">
        <f t="shared" si="72"/>
        <v>833.25221238938047</v>
      </c>
      <c r="AN16" s="66">
        <f t="shared" si="73"/>
        <v>0</v>
      </c>
      <c r="AO16" s="66">
        <f t="shared" si="74"/>
        <v>208.31305309734512</v>
      </c>
      <c r="AP16" s="67">
        <f t="shared" si="4"/>
        <v>1041.5652654867256</v>
      </c>
      <c r="AQ16" s="67">
        <f t="shared" si="5"/>
        <v>1972.9235909644794</v>
      </c>
      <c r="AR16" s="68">
        <f t="shared" si="6"/>
        <v>1553.7764090355208</v>
      </c>
      <c r="AS16" s="267">
        <v>56.7</v>
      </c>
      <c r="AT16" s="267">
        <v>1874.52</v>
      </c>
      <c r="AU16" s="267">
        <v>0</v>
      </c>
      <c r="AV16" s="267">
        <v>0</v>
      </c>
      <c r="AW16" s="267">
        <v>0</v>
      </c>
      <c r="AX16" s="267">
        <v>0</v>
      </c>
      <c r="AY16" s="267">
        <v>0</v>
      </c>
      <c r="AZ16" s="267">
        <v>0</v>
      </c>
      <c r="BA16" s="267">
        <v>0</v>
      </c>
      <c r="BB16" s="267">
        <v>0</v>
      </c>
      <c r="BC16" s="267">
        <v>1806.49</v>
      </c>
      <c r="BD16" s="178"/>
      <c r="BE16" s="285">
        <v>111</v>
      </c>
      <c r="BF16" s="181" t="s">
        <v>275</v>
      </c>
      <c r="BG16" s="64">
        <f t="shared" si="75"/>
        <v>1931.22</v>
      </c>
      <c r="BH16" s="267">
        <v>4.72</v>
      </c>
      <c r="BI16" s="267">
        <v>3500</v>
      </c>
      <c r="BJ16" s="267">
        <v>0</v>
      </c>
      <c r="BK16" s="267">
        <v>0</v>
      </c>
      <c r="BL16" s="267">
        <v>0</v>
      </c>
      <c r="BM16" s="267">
        <v>0</v>
      </c>
      <c r="BN16" s="267">
        <v>0</v>
      </c>
      <c r="BO16" s="267">
        <v>0</v>
      </c>
      <c r="BP16" s="267">
        <v>0</v>
      </c>
      <c r="BQ16" s="267">
        <v>0</v>
      </c>
      <c r="BR16" s="64">
        <f t="shared" si="76"/>
        <v>3504.72</v>
      </c>
      <c r="BS16" s="65"/>
      <c r="BT16" s="65"/>
      <c r="BU16" s="65">
        <f t="shared" si="7"/>
        <v>22.976833056323752</v>
      </c>
      <c r="BV16" s="65">
        <f t="shared" si="8"/>
        <v>0</v>
      </c>
      <c r="BW16" s="65">
        <v>866.67</v>
      </c>
      <c r="BX16" s="65">
        <v>20</v>
      </c>
      <c r="BY16" s="65"/>
      <c r="BZ16" s="65">
        <v>5</v>
      </c>
      <c r="CA16" s="65"/>
      <c r="CB16" s="65"/>
      <c r="CC16" s="64">
        <f t="shared" si="9"/>
        <v>914.64683305632366</v>
      </c>
      <c r="CD16" s="66">
        <f t="shared" si="77"/>
        <v>869.99982300884949</v>
      </c>
      <c r="CE16" s="384">
        <f t="shared" si="78"/>
        <v>0</v>
      </c>
      <c r="CF16" s="66">
        <f t="shared" si="79"/>
        <v>217.49995575221237</v>
      </c>
      <c r="CG16" s="67">
        <f t="shared" si="10"/>
        <v>1087.4997787610619</v>
      </c>
      <c r="CH16" s="67">
        <f t="shared" si="11"/>
        <v>2002.1466118173855</v>
      </c>
      <c r="CI16" s="68">
        <f t="shared" si="12"/>
        <v>1502.5733881826143</v>
      </c>
      <c r="CJ16" s="267">
        <v>241</v>
      </c>
      <c r="CK16" s="267">
        <v>2221.98</v>
      </c>
      <c r="CL16" s="267">
        <v>0</v>
      </c>
      <c r="CM16" s="267">
        <v>0</v>
      </c>
      <c r="CN16" s="267">
        <v>0</v>
      </c>
      <c r="CO16" s="267">
        <v>0</v>
      </c>
      <c r="CP16" s="267">
        <v>0</v>
      </c>
      <c r="CQ16" s="267">
        <v>0</v>
      </c>
      <c r="CR16" s="267">
        <v>0</v>
      </c>
      <c r="CS16" s="267">
        <v>0</v>
      </c>
      <c r="CT16" s="267">
        <v>2117.31</v>
      </c>
      <c r="CU16" s="178"/>
      <c r="CV16" s="285">
        <v>114</v>
      </c>
      <c r="CW16" s="181" t="s">
        <v>275</v>
      </c>
      <c r="CX16" s="214">
        <f t="shared" si="80"/>
        <v>2462.98</v>
      </c>
      <c r="CY16" s="205">
        <v>20.059999999999999</v>
      </c>
      <c r="CZ16" s="205">
        <v>3500</v>
      </c>
      <c r="DA16" s="205">
        <v>0</v>
      </c>
      <c r="DB16" s="205">
        <v>0</v>
      </c>
      <c r="DC16" s="205">
        <v>0</v>
      </c>
      <c r="DD16" s="205">
        <v>0</v>
      </c>
      <c r="DE16" s="205">
        <v>0</v>
      </c>
      <c r="DF16" s="205">
        <v>0</v>
      </c>
      <c r="DG16" s="205">
        <v>0</v>
      </c>
      <c r="DH16" s="205">
        <v>0</v>
      </c>
      <c r="DI16" s="214">
        <f t="shared" si="81"/>
        <v>3520.06</v>
      </c>
      <c r="DJ16" s="65"/>
      <c r="DK16" s="65"/>
      <c r="DL16" s="65">
        <f t="shared" si="13"/>
        <v>27.963744964145135</v>
      </c>
      <c r="DM16" s="65">
        <f t="shared" si="14"/>
        <v>0</v>
      </c>
      <c r="DN16" s="65">
        <v>866.67</v>
      </c>
      <c r="DO16" s="65">
        <v>20</v>
      </c>
      <c r="DP16" s="65"/>
      <c r="DQ16" s="65">
        <v>5</v>
      </c>
      <c r="DR16" s="65"/>
      <c r="DS16" s="65"/>
      <c r="DT16" s="64">
        <f t="shared" si="15"/>
        <v>919.63374496414508</v>
      </c>
      <c r="DU16" s="66">
        <f t="shared" si="82"/>
        <v>870.94495575221242</v>
      </c>
      <c r="DV16" s="66">
        <f t="shared" si="83"/>
        <v>490.26548672566372</v>
      </c>
      <c r="DW16" s="66">
        <f t="shared" si="84"/>
        <v>340.30261061946902</v>
      </c>
      <c r="DX16" s="67">
        <f t="shared" si="16"/>
        <v>1701.5130530973452</v>
      </c>
      <c r="DY16" s="67">
        <f t="shared" si="17"/>
        <v>2621.1467980614902</v>
      </c>
      <c r="DZ16" s="68">
        <f t="shared" si="18"/>
        <v>898.9132019385097</v>
      </c>
      <c r="EA16" s="205">
        <v>244</v>
      </c>
      <c r="EB16" s="205">
        <v>2085.83</v>
      </c>
      <c r="EC16" s="205">
        <v>0</v>
      </c>
      <c r="ED16" s="205">
        <v>0</v>
      </c>
      <c r="EE16" s="205">
        <v>0</v>
      </c>
      <c r="EF16" s="205">
        <v>0</v>
      </c>
      <c r="EG16" s="205">
        <v>0</v>
      </c>
      <c r="EH16" s="205">
        <v>0</v>
      </c>
      <c r="EI16" s="205">
        <v>0</v>
      </c>
      <c r="EJ16" s="205">
        <v>0</v>
      </c>
      <c r="EK16" s="205">
        <v>1876.25</v>
      </c>
      <c r="EL16" s="206"/>
      <c r="EM16" s="206">
        <v>119</v>
      </c>
      <c r="EN16" s="181" t="s">
        <v>275</v>
      </c>
      <c r="EO16" s="214">
        <f t="shared" si="85"/>
        <v>2329.83</v>
      </c>
      <c r="EP16" s="214">
        <v>20.309999999999999</v>
      </c>
      <c r="EQ16" s="214">
        <v>3500</v>
      </c>
      <c r="ER16" s="214">
        <v>0</v>
      </c>
      <c r="ES16" s="214">
        <v>0</v>
      </c>
      <c r="ET16" s="214">
        <v>0</v>
      </c>
      <c r="EU16" s="298">
        <v>0</v>
      </c>
      <c r="EV16" s="299">
        <v>0</v>
      </c>
      <c r="EW16" s="214">
        <v>0</v>
      </c>
      <c r="EX16" s="214">
        <v>0</v>
      </c>
      <c r="EY16" s="299">
        <v>0</v>
      </c>
      <c r="EZ16" s="214">
        <f t="shared" si="86"/>
        <v>3520.31</v>
      </c>
      <c r="FA16" s="377"/>
      <c r="FB16" s="377"/>
      <c r="FC16" s="377">
        <f t="shared" si="19"/>
        <v>25.801132055817799</v>
      </c>
      <c r="FD16" s="386">
        <f t="shared" si="20"/>
        <v>0</v>
      </c>
      <c r="FE16" s="65">
        <v>866.67</v>
      </c>
      <c r="FF16" s="65">
        <v>20</v>
      </c>
      <c r="FG16" s="377"/>
      <c r="FH16" s="65">
        <v>5</v>
      </c>
      <c r="FI16" s="377"/>
      <c r="FJ16" s="386"/>
      <c r="FK16" s="214">
        <f t="shared" si="87"/>
        <v>917.47113205581775</v>
      </c>
      <c r="FL16" s="377">
        <f t="shared" si="88"/>
        <v>987.17077586206892</v>
      </c>
      <c r="FM16" s="377">
        <f t="shared" si="89"/>
        <v>413.79310344827587</v>
      </c>
      <c r="FN16" s="377">
        <f t="shared" si="90"/>
        <v>350.24096982758618</v>
      </c>
      <c r="FO16" s="214">
        <f t="shared" si="91"/>
        <v>1751.204849137931</v>
      </c>
      <c r="FP16" s="214">
        <f t="shared" si="92"/>
        <v>2668.6759811937486</v>
      </c>
      <c r="FQ16" s="205">
        <f t="shared" si="93"/>
        <v>851.63401880625133</v>
      </c>
      <c r="FR16" s="205">
        <v>119</v>
      </c>
      <c r="FS16" s="205">
        <v>2528.4699999999998</v>
      </c>
      <c r="FT16" s="205">
        <v>0</v>
      </c>
      <c r="FU16" s="205">
        <v>0</v>
      </c>
      <c r="FV16" s="205">
        <v>15.8</v>
      </c>
      <c r="FW16" s="205">
        <v>0</v>
      </c>
      <c r="FX16" s="205">
        <v>0</v>
      </c>
      <c r="FY16" s="205">
        <v>0</v>
      </c>
      <c r="FZ16" s="205">
        <v>0</v>
      </c>
      <c r="GA16" s="205">
        <v>0</v>
      </c>
      <c r="GB16" s="205">
        <v>2412.77</v>
      </c>
      <c r="GC16" s="205">
        <v>0</v>
      </c>
      <c r="GD16" s="303">
        <v>131</v>
      </c>
      <c r="GE16" s="181" t="s">
        <v>275</v>
      </c>
      <c r="GF16" s="214">
        <f t="shared" si="94"/>
        <v>2663.27</v>
      </c>
      <c r="GG16" s="205">
        <v>9.91</v>
      </c>
      <c r="GH16" s="205">
        <v>3500</v>
      </c>
      <c r="GI16" s="205">
        <v>0</v>
      </c>
      <c r="GJ16" s="205">
        <v>0</v>
      </c>
      <c r="GK16" s="205">
        <v>1.02</v>
      </c>
      <c r="GL16" s="205">
        <v>0</v>
      </c>
      <c r="GM16" s="205">
        <v>0</v>
      </c>
      <c r="GN16" s="205">
        <v>0</v>
      </c>
      <c r="GO16" s="205">
        <v>0</v>
      </c>
      <c r="GP16" s="205">
        <v>0</v>
      </c>
      <c r="GQ16" s="211">
        <f t="shared" si="95"/>
        <v>3510.93</v>
      </c>
      <c r="GR16" s="306"/>
      <c r="GS16" s="306"/>
      <c r="GT16" s="65">
        <f t="shared" si="21"/>
        <v>34.335768397129932</v>
      </c>
      <c r="GU16" s="65">
        <f t="shared" si="22"/>
        <v>0</v>
      </c>
      <c r="GV16" s="65">
        <f t="shared" si="96"/>
        <v>866.66666666666663</v>
      </c>
      <c r="GW16" s="65">
        <v>20</v>
      </c>
      <c r="GX16" s="65">
        <v>0</v>
      </c>
      <c r="GY16" s="65">
        <v>5</v>
      </c>
      <c r="GZ16" s="65"/>
      <c r="HA16" s="65"/>
      <c r="HB16" s="64">
        <f t="shared" si="23"/>
        <v>926.00243506379661</v>
      </c>
      <c r="HC16" s="66">
        <f t="shared" si="143"/>
        <v>822.37076923076927</v>
      </c>
      <c r="HD16" s="66">
        <f t="shared" si="97"/>
        <v>0</v>
      </c>
      <c r="HE16" s="66">
        <f t="shared" si="98"/>
        <v>205.59269230769232</v>
      </c>
      <c r="HF16" s="67">
        <f t="shared" si="24"/>
        <v>1027.9634615384616</v>
      </c>
      <c r="HG16" s="67">
        <f t="shared" si="25"/>
        <v>1953.9658966022582</v>
      </c>
      <c r="HH16" s="68">
        <f t="shared" si="26"/>
        <v>1556.9641033977416</v>
      </c>
      <c r="HI16" s="335">
        <v>95</v>
      </c>
      <c r="HJ16" s="335">
        <v>2704.24</v>
      </c>
      <c r="HK16" s="335">
        <v>0</v>
      </c>
      <c r="HL16" s="335">
        <v>0</v>
      </c>
      <c r="HM16" s="335">
        <v>49.2</v>
      </c>
      <c r="HN16" s="335">
        <v>0</v>
      </c>
      <c r="HO16" s="335">
        <v>0</v>
      </c>
      <c r="HP16" s="335">
        <v>0</v>
      </c>
      <c r="HQ16" s="335">
        <v>0</v>
      </c>
      <c r="HR16" s="335">
        <v>0</v>
      </c>
      <c r="HS16" s="335">
        <v>2406.39</v>
      </c>
      <c r="HT16" s="205">
        <v>0</v>
      </c>
      <c r="HU16" s="371">
        <v>138</v>
      </c>
      <c r="HV16" s="181" t="s">
        <v>275</v>
      </c>
      <c r="HW16" s="64">
        <f t="shared" si="99"/>
        <v>2848.4399999999996</v>
      </c>
      <c r="HX16" s="205">
        <v>7.91</v>
      </c>
      <c r="HY16" s="205">
        <v>3500</v>
      </c>
      <c r="HZ16" s="205">
        <v>0</v>
      </c>
      <c r="IA16" s="205">
        <v>0</v>
      </c>
      <c r="IB16" s="205">
        <v>3.19</v>
      </c>
      <c r="IC16" s="205">
        <v>0</v>
      </c>
      <c r="ID16" s="205">
        <v>0</v>
      </c>
      <c r="IE16" s="205">
        <v>0</v>
      </c>
      <c r="IF16" s="205">
        <v>0</v>
      </c>
      <c r="IG16" s="205">
        <v>0</v>
      </c>
      <c r="IH16" s="214">
        <f t="shared" si="100"/>
        <v>3511.1</v>
      </c>
      <c r="II16" s="319"/>
      <c r="IJ16" s="319"/>
      <c r="IK16" s="65">
        <f t="shared" si="27"/>
        <v>36.723245642422988</v>
      </c>
      <c r="IL16" s="65">
        <f t="shared" si="28"/>
        <v>0</v>
      </c>
      <c r="IM16" s="65">
        <f t="shared" si="101"/>
        <v>866.66666666666663</v>
      </c>
      <c r="IN16" s="65">
        <v>20</v>
      </c>
      <c r="IO16" s="65"/>
      <c r="IP16" s="65">
        <v>5</v>
      </c>
      <c r="IQ16" s="65"/>
      <c r="IR16" s="65"/>
      <c r="IS16" s="64">
        <f t="shared" si="29"/>
        <v>928.3899123090896</v>
      </c>
      <c r="IT16" s="66">
        <f t="shared" si="102"/>
        <v>869.99285714285713</v>
      </c>
      <c r="IU16" s="66">
        <f t="shared" si="103"/>
        <v>403.36134453781511</v>
      </c>
      <c r="IV16" s="66">
        <f t="shared" si="104"/>
        <v>318.33855042016808</v>
      </c>
      <c r="IW16" s="67">
        <f t="shared" si="30"/>
        <v>1591.6927521008404</v>
      </c>
      <c r="IX16" s="67">
        <f t="shared" si="31"/>
        <v>2520.0826644099297</v>
      </c>
      <c r="IY16" s="68">
        <f t="shared" si="32"/>
        <v>991.01733559007016</v>
      </c>
      <c r="IZ16" s="335">
        <v>68.349999999999994</v>
      </c>
      <c r="JA16" s="335">
        <v>3378.8</v>
      </c>
      <c r="JB16" s="335">
        <v>0</v>
      </c>
      <c r="JC16" s="335">
        <v>0</v>
      </c>
      <c r="JD16" s="335">
        <v>36.1</v>
      </c>
      <c r="JE16" s="335">
        <v>0</v>
      </c>
      <c r="JF16" s="335">
        <v>0</v>
      </c>
      <c r="JG16" s="335">
        <v>0</v>
      </c>
      <c r="JH16" s="335">
        <v>0</v>
      </c>
      <c r="JI16" s="335">
        <v>0</v>
      </c>
      <c r="JJ16" s="335">
        <v>3098.67</v>
      </c>
      <c r="JK16" s="205">
        <v>0</v>
      </c>
      <c r="JL16" s="371">
        <v>146</v>
      </c>
      <c r="JM16" s="181" t="s">
        <v>275</v>
      </c>
      <c r="JN16" s="64">
        <f t="shared" si="105"/>
        <v>3483.25</v>
      </c>
      <c r="JO16" s="335">
        <v>5.69</v>
      </c>
      <c r="JP16" s="335">
        <v>3500</v>
      </c>
      <c r="JQ16" s="335">
        <v>0</v>
      </c>
      <c r="JR16" s="335">
        <v>0</v>
      </c>
      <c r="JS16" s="335">
        <v>2.34</v>
      </c>
      <c r="JT16" s="335">
        <v>0</v>
      </c>
      <c r="JU16" s="335">
        <v>0</v>
      </c>
      <c r="JV16" s="335">
        <v>0</v>
      </c>
      <c r="JW16" s="335">
        <v>0</v>
      </c>
      <c r="JX16" s="335">
        <v>0</v>
      </c>
      <c r="JY16" s="211">
        <f t="shared" si="106"/>
        <v>3508.03</v>
      </c>
      <c r="JZ16" s="319"/>
      <c r="KA16" s="319"/>
      <c r="KB16" s="65">
        <f t="shared" si="33"/>
        <v>65.990015178263675</v>
      </c>
      <c r="KC16" s="65">
        <f t="shared" si="34"/>
        <v>0</v>
      </c>
      <c r="KD16" s="65">
        <f t="shared" si="107"/>
        <v>866.66666666666663</v>
      </c>
      <c r="KE16" s="65">
        <v>20</v>
      </c>
      <c r="KF16" s="65"/>
      <c r="KG16" s="65">
        <v>5</v>
      </c>
      <c r="KH16" s="65"/>
      <c r="KI16" s="65">
        <f t="shared" si="108"/>
        <v>429.03252032520328</v>
      </c>
      <c r="KJ16" s="64">
        <f t="shared" si="35"/>
        <v>1386.6892021701335</v>
      </c>
      <c r="KK16" s="66">
        <f t="shared" si="144"/>
        <v>854.59100840336134</v>
      </c>
      <c r="KL16" s="66">
        <f t="shared" si="109"/>
        <v>0</v>
      </c>
      <c r="KM16" s="66">
        <f t="shared" si="110"/>
        <v>213.64775210084034</v>
      </c>
      <c r="KN16" s="67">
        <f t="shared" si="36"/>
        <v>1068.2387605042018</v>
      </c>
      <c r="KO16" s="67">
        <f t="shared" si="37"/>
        <v>2454.9279626743355</v>
      </c>
      <c r="KP16" s="68">
        <f t="shared" si="38"/>
        <v>1053.1020373256647</v>
      </c>
      <c r="KQ16" s="335">
        <v>116</v>
      </c>
      <c r="KR16" s="335">
        <v>3211.9</v>
      </c>
      <c r="KS16" s="335">
        <v>0</v>
      </c>
      <c r="KT16" s="335">
        <v>0</v>
      </c>
      <c r="KU16" s="335">
        <v>31</v>
      </c>
      <c r="KV16" s="335">
        <v>0</v>
      </c>
      <c r="KW16" s="335">
        <v>0</v>
      </c>
      <c r="KX16" s="335">
        <v>0</v>
      </c>
      <c r="KY16" s="335">
        <v>0</v>
      </c>
      <c r="KZ16" s="335">
        <v>0</v>
      </c>
      <c r="LA16" s="335">
        <v>3045.27</v>
      </c>
      <c r="LB16" s="205">
        <v>0</v>
      </c>
      <c r="LC16" s="371">
        <v>161</v>
      </c>
      <c r="LD16" s="181" t="s">
        <v>275</v>
      </c>
      <c r="LE16" s="64">
        <f t="shared" si="111"/>
        <v>3358.9</v>
      </c>
      <c r="LF16" s="205">
        <v>9.66</v>
      </c>
      <c r="LG16" s="205">
        <v>3500</v>
      </c>
      <c r="LH16" s="205">
        <v>0</v>
      </c>
      <c r="LI16" s="205">
        <v>0</v>
      </c>
      <c r="LJ16" s="205">
        <v>2.0099999999999998</v>
      </c>
      <c r="LK16" s="205">
        <v>0</v>
      </c>
      <c r="LL16" s="205">
        <v>0</v>
      </c>
      <c r="LM16" s="205">
        <v>0</v>
      </c>
      <c r="LN16" s="205">
        <v>0</v>
      </c>
      <c r="LO16" s="205">
        <v>0</v>
      </c>
      <c r="LP16" s="211">
        <f t="shared" si="112"/>
        <v>3511.67</v>
      </c>
      <c r="LQ16" s="65"/>
      <c r="LR16" s="65"/>
      <c r="LS16" s="65">
        <f t="shared" si="39"/>
        <v>45.268303468048927</v>
      </c>
      <c r="LT16" s="65">
        <f t="shared" si="40"/>
        <v>0</v>
      </c>
      <c r="LU16" s="65">
        <f t="shared" si="113"/>
        <v>866.66666666666663</v>
      </c>
      <c r="LV16" s="65">
        <v>20</v>
      </c>
      <c r="LW16" s="65"/>
      <c r="LX16" s="65">
        <v>5</v>
      </c>
      <c r="LY16" s="65"/>
      <c r="LZ16" s="65"/>
      <c r="MA16" s="64">
        <f t="shared" si="41"/>
        <v>936.93497013471551</v>
      </c>
      <c r="MB16" s="66">
        <f t="shared" si="145"/>
        <v>828.45739495798318</v>
      </c>
      <c r="MC16" s="66">
        <f t="shared" si="114"/>
        <v>0</v>
      </c>
      <c r="MD16" s="66">
        <f t="shared" si="115"/>
        <v>207.1143487394958</v>
      </c>
      <c r="ME16" s="67">
        <f t="shared" si="42"/>
        <v>1035.571743697479</v>
      </c>
      <c r="MF16" s="67">
        <f t="shared" si="43"/>
        <v>1972.5067138321945</v>
      </c>
      <c r="MG16" s="68">
        <f t="shared" si="44"/>
        <v>1539.1632861678056</v>
      </c>
      <c r="MH16" s="335">
        <v>57</v>
      </c>
      <c r="MI16" s="335">
        <v>2321.1</v>
      </c>
      <c r="MJ16" s="335">
        <v>0</v>
      </c>
      <c r="MK16" s="335">
        <v>0</v>
      </c>
      <c r="ML16" s="335">
        <v>15.8</v>
      </c>
      <c r="MM16" s="335">
        <v>0</v>
      </c>
      <c r="MN16" s="335">
        <v>0</v>
      </c>
      <c r="MO16" s="335">
        <v>0</v>
      </c>
      <c r="MP16" s="335">
        <v>0</v>
      </c>
      <c r="MQ16" s="335">
        <v>0</v>
      </c>
      <c r="MR16" s="335">
        <v>1983.14</v>
      </c>
      <c r="MS16" s="205">
        <v>0</v>
      </c>
      <c r="MT16" s="371">
        <v>122</v>
      </c>
      <c r="MU16" s="181" t="s">
        <v>275</v>
      </c>
      <c r="MV16" s="64">
        <f t="shared" si="116"/>
        <v>2393.9</v>
      </c>
      <c r="MW16" s="335">
        <v>4.74</v>
      </c>
      <c r="MX16" s="335">
        <v>3500</v>
      </c>
      <c r="MY16" s="335">
        <v>0</v>
      </c>
      <c r="MZ16" s="335">
        <v>0</v>
      </c>
      <c r="NA16" s="335">
        <v>1.02</v>
      </c>
      <c r="NB16" s="335">
        <v>0</v>
      </c>
      <c r="NC16" s="335">
        <v>0</v>
      </c>
      <c r="ND16" s="335">
        <v>0</v>
      </c>
      <c r="NE16" s="335">
        <v>0</v>
      </c>
      <c r="NF16" s="335">
        <v>0</v>
      </c>
      <c r="NG16" s="211">
        <f t="shared" si="117"/>
        <v>3505.7599999999998</v>
      </c>
      <c r="NH16" s="355"/>
      <c r="NI16" s="356"/>
      <c r="NJ16" s="65">
        <f t="shared" si="45"/>
        <v>37.474605555945537</v>
      </c>
      <c r="NK16" s="65">
        <f t="shared" si="46"/>
        <v>0</v>
      </c>
      <c r="NL16" s="65">
        <f t="shared" si="118"/>
        <v>866.66666666666663</v>
      </c>
      <c r="NM16" s="65">
        <v>20</v>
      </c>
      <c r="NN16" s="65">
        <f t="shared" si="119"/>
        <v>467</v>
      </c>
      <c r="NO16" s="65">
        <v>5</v>
      </c>
      <c r="NP16" s="65"/>
      <c r="NQ16" s="65"/>
      <c r="NR16" s="64">
        <f t="shared" si="47"/>
        <v>1396.1412722226123</v>
      </c>
      <c r="NS16" s="66">
        <f t="shared" si="120"/>
        <v>835.40283333333332</v>
      </c>
      <c r="NT16" s="66">
        <f t="shared" si="121"/>
        <v>400</v>
      </c>
      <c r="NU16" s="66">
        <f t="shared" si="122"/>
        <v>308.85070833333333</v>
      </c>
      <c r="NV16" s="67">
        <f t="shared" si="48"/>
        <v>1544.2535416666667</v>
      </c>
      <c r="NW16" s="67">
        <f t="shared" si="49"/>
        <v>2940.3948138892792</v>
      </c>
      <c r="NX16" s="68">
        <f t="shared" si="50"/>
        <v>565.36518611072051</v>
      </c>
      <c r="NY16" s="400">
        <v>29</v>
      </c>
      <c r="NZ16" s="400">
        <v>2335.04</v>
      </c>
      <c r="OA16" s="400">
        <v>0</v>
      </c>
      <c r="OB16" s="400">
        <v>0</v>
      </c>
      <c r="OC16" s="400">
        <v>0</v>
      </c>
      <c r="OD16" s="400">
        <v>0</v>
      </c>
      <c r="OE16" s="400">
        <v>0</v>
      </c>
      <c r="OF16" s="400">
        <v>0</v>
      </c>
      <c r="OG16" s="400">
        <v>0</v>
      </c>
      <c r="OH16" s="400">
        <v>0</v>
      </c>
      <c r="OI16" s="400">
        <v>2036.74</v>
      </c>
      <c r="OJ16" s="178">
        <v>0</v>
      </c>
      <c r="OK16" s="401">
        <v>116</v>
      </c>
      <c r="OL16" s="181" t="s">
        <v>275</v>
      </c>
      <c r="OM16" s="64">
        <f t="shared" si="123"/>
        <v>2364.04</v>
      </c>
      <c r="ON16" s="205">
        <v>2.41</v>
      </c>
      <c r="OO16" s="205">
        <v>3500</v>
      </c>
      <c r="OP16" s="205">
        <v>0</v>
      </c>
      <c r="OQ16" s="205">
        <v>0</v>
      </c>
      <c r="OR16" s="205">
        <v>0</v>
      </c>
      <c r="OS16" s="205">
        <v>0</v>
      </c>
      <c r="OT16" s="205">
        <v>0</v>
      </c>
      <c r="OU16" s="205">
        <v>0</v>
      </c>
      <c r="OV16" s="205">
        <v>0</v>
      </c>
      <c r="OW16" s="205">
        <v>0</v>
      </c>
      <c r="OX16" s="403">
        <f t="shared" si="124"/>
        <v>3502.41</v>
      </c>
      <c r="OY16" s="65"/>
      <c r="OZ16" s="405"/>
      <c r="PA16" s="65">
        <f t="shared" si="51"/>
        <v>32.651326959620732</v>
      </c>
      <c r="PB16" s="65">
        <f t="shared" si="52"/>
        <v>0</v>
      </c>
      <c r="PC16" s="65"/>
      <c r="PD16" s="65">
        <v>20</v>
      </c>
      <c r="PE16" s="65"/>
      <c r="PF16" s="65">
        <v>5</v>
      </c>
      <c r="PG16" s="65"/>
      <c r="PH16" s="65"/>
      <c r="PI16" s="64">
        <f t="shared" si="53"/>
        <v>57.651326959620732</v>
      </c>
      <c r="PJ16" s="66">
        <f t="shared" si="126"/>
        <v>936.57933333333335</v>
      </c>
      <c r="PK16" s="66">
        <v>0</v>
      </c>
      <c r="PL16" s="66">
        <f t="shared" si="127"/>
        <v>234.14483333333334</v>
      </c>
      <c r="PM16" s="67">
        <f t="shared" si="54"/>
        <v>1170.7241666666666</v>
      </c>
      <c r="PN16" s="67">
        <f t="shared" si="55"/>
        <v>1228.3754936262874</v>
      </c>
      <c r="PO16" s="68">
        <f t="shared" si="56"/>
        <v>2274.0345063737122</v>
      </c>
      <c r="PP16" s="400">
        <v>15</v>
      </c>
      <c r="PQ16" s="400">
        <v>2868.54</v>
      </c>
      <c r="PR16" s="400">
        <v>0</v>
      </c>
      <c r="PS16" s="400">
        <v>0</v>
      </c>
      <c r="PT16" s="400">
        <v>8.4</v>
      </c>
      <c r="PU16" s="400">
        <v>0</v>
      </c>
      <c r="PV16" s="400">
        <v>0</v>
      </c>
      <c r="PW16" s="400">
        <v>0</v>
      </c>
      <c r="PX16" s="400">
        <v>0</v>
      </c>
      <c r="PY16" s="464">
        <v>0</v>
      </c>
      <c r="PZ16" s="466">
        <v>2891.94</v>
      </c>
      <c r="QA16" s="178">
        <f t="shared" si="151"/>
        <v>0</v>
      </c>
      <c r="QB16" s="401">
        <v>138</v>
      </c>
      <c r="QC16" s="181" t="s">
        <v>275</v>
      </c>
      <c r="QD16" s="64">
        <f t="shared" si="129"/>
        <v>2891.94</v>
      </c>
      <c r="QE16" s="400">
        <v>1.25</v>
      </c>
      <c r="QF16" s="400">
        <v>3500</v>
      </c>
      <c r="QG16" s="400">
        <v>0</v>
      </c>
      <c r="QH16" s="400">
        <v>0</v>
      </c>
      <c r="QI16" s="400">
        <v>0.54</v>
      </c>
      <c r="QJ16" s="400">
        <v>0</v>
      </c>
      <c r="QK16" s="400">
        <v>0</v>
      </c>
      <c r="QL16" s="400">
        <v>0</v>
      </c>
      <c r="QM16" s="400">
        <v>0</v>
      </c>
      <c r="QN16" s="400">
        <v>0</v>
      </c>
      <c r="QO16" s="486">
        <v>0.12936000000000003</v>
      </c>
      <c r="QP16" s="211">
        <f t="shared" si="130"/>
        <v>3501.9193599999999</v>
      </c>
      <c r="QQ16" s="437"/>
      <c r="QR16" s="248"/>
      <c r="QS16" s="65">
        <f t="shared" si="147"/>
        <v>128.86743362831859</v>
      </c>
      <c r="QT16" s="65">
        <f t="shared" si="57"/>
        <v>0</v>
      </c>
      <c r="QU16" s="65">
        <v>789.5</v>
      </c>
      <c r="QV16" s="65">
        <v>20</v>
      </c>
      <c r="QW16" s="65">
        <f t="shared" si="131"/>
        <v>18.861818181818183</v>
      </c>
      <c r="QX16" s="65">
        <v>5</v>
      </c>
      <c r="QY16" s="65">
        <f t="shared" si="58"/>
        <v>183.06451612903226</v>
      </c>
      <c r="QZ16" s="489">
        <f t="shared" si="132"/>
        <v>39.04119</v>
      </c>
      <c r="RA16" s="65"/>
      <c r="RB16" s="64">
        <f t="shared" si="59"/>
        <v>1184.334957939169</v>
      </c>
      <c r="RC16" s="66">
        <f t="shared" si="133"/>
        <v>870.22424778761058</v>
      </c>
      <c r="RD16" s="66"/>
      <c r="RE16" s="66">
        <f t="shared" si="134"/>
        <v>410.91184114535594</v>
      </c>
      <c r="RF16" s="67">
        <f t="shared" si="60"/>
        <v>1281.1360889329665</v>
      </c>
      <c r="RG16" s="67">
        <f t="shared" si="61"/>
        <v>2465.4710468721355</v>
      </c>
      <c r="RH16" s="68">
        <f t="shared" si="62"/>
        <v>1036.4483131278644</v>
      </c>
      <c r="RI16" s="205">
        <v>0</v>
      </c>
      <c r="RJ16" s="205">
        <v>2371.63</v>
      </c>
      <c r="RK16" s="205">
        <v>0</v>
      </c>
      <c r="RL16" s="205">
        <v>0</v>
      </c>
      <c r="RM16" s="205">
        <v>17.399999999999999</v>
      </c>
      <c r="RN16" s="205">
        <v>0</v>
      </c>
      <c r="RO16" s="205">
        <v>0</v>
      </c>
      <c r="RP16" s="205">
        <v>0</v>
      </c>
      <c r="RQ16" s="205">
        <v>0</v>
      </c>
      <c r="RR16" s="373">
        <v>0</v>
      </c>
      <c r="RS16" s="265">
        <v>2389.0299999999997</v>
      </c>
      <c r="RT16" s="178">
        <f t="shared" si="152"/>
        <v>0</v>
      </c>
      <c r="RU16" s="206">
        <v>127</v>
      </c>
      <c r="RV16" s="181" t="s">
        <v>275</v>
      </c>
      <c r="RW16" s="64">
        <f t="shared" si="136"/>
        <v>2389.0300000000002</v>
      </c>
      <c r="RX16" s="205">
        <v>0</v>
      </c>
      <c r="RY16" s="205">
        <v>3500</v>
      </c>
      <c r="RZ16" s="205">
        <v>0</v>
      </c>
      <c r="SA16" s="205">
        <v>0</v>
      </c>
      <c r="SB16" s="205">
        <v>1.1299999999999999</v>
      </c>
      <c r="SC16" s="205">
        <v>0</v>
      </c>
      <c r="SD16" s="205">
        <v>0</v>
      </c>
      <c r="SE16" s="205">
        <v>0</v>
      </c>
      <c r="SF16" s="205">
        <v>0</v>
      </c>
      <c r="SG16" s="205">
        <v>0</v>
      </c>
      <c r="SH16" s="65">
        <v>123.772572</v>
      </c>
      <c r="SI16" s="211">
        <f t="shared" si="137"/>
        <v>3624.902572</v>
      </c>
      <c r="SJ16" s="234"/>
      <c r="SK16" s="479"/>
      <c r="SL16" s="65">
        <f t="shared" si="148"/>
        <v>320.96681415929203</v>
      </c>
      <c r="SM16" s="65">
        <f t="shared" si="63"/>
        <v>0</v>
      </c>
      <c r="SN16" s="65">
        <v>789.5</v>
      </c>
      <c r="SO16" s="65">
        <v>20</v>
      </c>
      <c r="SP16" s="65">
        <f t="shared" si="138"/>
        <v>495.92920353982299</v>
      </c>
      <c r="SQ16" s="65">
        <v>5</v>
      </c>
      <c r="SR16" s="65">
        <f t="shared" si="149"/>
        <v>428.52876106194691</v>
      </c>
      <c r="SS16" s="489">
        <f t="shared" si="139"/>
        <v>32.251904999999994</v>
      </c>
      <c r="ST16" s="65"/>
      <c r="SU16" s="64">
        <f t="shared" si="64"/>
        <v>2092.1766837610621</v>
      </c>
      <c r="SV16" s="66">
        <f t="shared" si="146"/>
        <v>596.28469026548669</v>
      </c>
      <c r="SW16" s="66"/>
      <c r="SX16" s="66">
        <f t="shared" si="140"/>
        <v>537.69227480530969</v>
      </c>
      <c r="SY16" s="67">
        <f t="shared" si="141"/>
        <v>1133.9769650707963</v>
      </c>
      <c r="SZ16" s="67">
        <f t="shared" si="65"/>
        <v>3226.1536488318584</v>
      </c>
      <c r="TA16" s="68">
        <f t="shared" si="66"/>
        <v>398.74892316814157</v>
      </c>
      <c r="TB16" s="64">
        <f t="shared" si="67"/>
        <v>32494.960000000003</v>
      </c>
      <c r="TC16" s="211">
        <f t="shared" si="68"/>
        <v>42248.511931999994</v>
      </c>
      <c r="TD16" s="67">
        <f t="shared" si="69"/>
        <v>28026.771222775387</v>
      </c>
      <c r="TE16" s="68">
        <f t="shared" si="142"/>
        <v>14221.740709224607</v>
      </c>
      <c r="TF16" s="264"/>
      <c r="TG16" s="265"/>
      <c r="TH16" s="265"/>
      <c r="TL16" s="65">
        <v>20285.263599999998</v>
      </c>
      <c r="TM16">
        <f t="shared" si="70"/>
        <v>202.85263599999999</v>
      </c>
    </row>
    <row r="17" spans="1:533">
      <c r="A17" s="173" t="s">
        <v>464</v>
      </c>
      <c r="B17" s="175" t="s">
        <v>478</v>
      </c>
      <c r="C17" s="181" t="s">
        <v>275</v>
      </c>
      <c r="D17" s="273">
        <v>9189.94</v>
      </c>
      <c r="E17" s="273">
        <v>3093.95</v>
      </c>
      <c r="F17" s="273">
        <v>0</v>
      </c>
      <c r="G17" s="273">
        <v>0</v>
      </c>
      <c r="H17" s="273">
        <v>0</v>
      </c>
      <c r="I17" s="273">
        <v>24365.51</v>
      </c>
      <c r="J17" s="273">
        <v>0</v>
      </c>
      <c r="K17" s="273">
        <v>0</v>
      </c>
      <c r="L17" s="273">
        <v>0</v>
      </c>
      <c r="M17" s="273">
        <v>36649.4</v>
      </c>
      <c r="N17" s="178">
        <f t="shared" si="150"/>
        <v>0</v>
      </c>
      <c r="O17" s="274">
        <v>1454</v>
      </c>
      <c r="P17" s="64">
        <f t="shared" si="0"/>
        <v>36649.399999999994</v>
      </c>
      <c r="Q17" s="205">
        <v>764.98</v>
      </c>
      <c r="R17" s="205">
        <v>4150</v>
      </c>
      <c r="S17" s="267">
        <v>0</v>
      </c>
      <c r="T17" s="205">
        <v>0</v>
      </c>
      <c r="U17" s="205">
        <v>0</v>
      </c>
      <c r="V17" s="205">
        <v>0</v>
      </c>
      <c r="W17" s="205">
        <v>750</v>
      </c>
      <c r="X17" s="205">
        <v>0</v>
      </c>
      <c r="Y17" s="205">
        <v>0</v>
      </c>
      <c r="Z17" s="205">
        <v>0</v>
      </c>
      <c r="AA17" s="64">
        <f t="shared" si="71"/>
        <v>5664.98</v>
      </c>
      <c r="AB17" s="65">
        <v>1020</v>
      </c>
      <c r="AC17" s="65">
        <v>317.39999999999998</v>
      </c>
      <c r="AD17" s="65">
        <f t="shared" si="1"/>
        <v>430.57561387394179</v>
      </c>
      <c r="AE17" s="65">
        <f t="shared" si="2"/>
        <v>0</v>
      </c>
      <c r="AF17" s="65">
        <v>866.67</v>
      </c>
      <c r="AG17" s="65">
        <v>20</v>
      </c>
      <c r="AH17" s="202"/>
      <c r="AI17" s="65">
        <v>5</v>
      </c>
      <c r="AJ17" s="202"/>
      <c r="AK17" s="202"/>
      <c r="AL17" s="64">
        <f t="shared" si="3"/>
        <v>2659.6456138739418</v>
      </c>
      <c r="AM17" s="66">
        <f t="shared" si="72"/>
        <v>833.25221238938047</v>
      </c>
      <c r="AN17" s="66">
        <f t="shared" si="73"/>
        <v>0</v>
      </c>
      <c r="AO17" s="66">
        <f t="shared" si="74"/>
        <v>208.31305309734512</v>
      </c>
      <c r="AP17" s="67">
        <f t="shared" si="4"/>
        <v>1041.5652654867256</v>
      </c>
      <c r="AQ17" s="67">
        <f t="shared" si="5"/>
        <v>3701.2108793606676</v>
      </c>
      <c r="AR17" s="68">
        <f t="shared" si="6"/>
        <v>1963.769120639332</v>
      </c>
      <c r="AS17" s="267">
        <v>9881.23</v>
      </c>
      <c r="AT17" s="267">
        <v>3887.7</v>
      </c>
      <c r="AU17" s="267">
        <v>0</v>
      </c>
      <c r="AV17" s="267">
        <v>0</v>
      </c>
      <c r="AW17" s="267">
        <v>0</v>
      </c>
      <c r="AX17" s="267">
        <v>0</v>
      </c>
      <c r="AY17" s="267">
        <v>30937.85</v>
      </c>
      <c r="AZ17" s="267">
        <v>29.36</v>
      </c>
      <c r="BA17" s="267">
        <v>0</v>
      </c>
      <c r="BB17" s="267">
        <v>0</v>
      </c>
      <c r="BC17" s="267">
        <v>43526.080000000002</v>
      </c>
      <c r="BD17" s="199"/>
      <c r="BE17" s="285">
        <v>1678</v>
      </c>
      <c r="BF17" s="181"/>
      <c r="BG17" s="64">
        <f t="shared" si="75"/>
        <v>44736.14</v>
      </c>
      <c r="BH17" s="267">
        <v>822.52</v>
      </c>
      <c r="BI17" s="267">
        <v>4150</v>
      </c>
      <c r="BJ17" s="267">
        <v>0</v>
      </c>
      <c r="BK17" s="267">
        <v>0</v>
      </c>
      <c r="BL17" s="267">
        <v>0</v>
      </c>
      <c r="BM17" s="267">
        <v>0</v>
      </c>
      <c r="BN17" s="267">
        <v>750</v>
      </c>
      <c r="BO17" s="267">
        <v>2.04</v>
      </c>
      <c r="BP17" s="267">
        <v>0</v>
      </c>
      <c r="BQ17" s="267">
        <v>0</v>
      </c>
      <c r="BR17" s="64">
        <f t="shared" si="76"/>
        <v>5724.56</v>
      </c>
      <c r="BS17" s="65">
        <v>1020</v>
      </c>
      <c r="BT17" s="65">
        <v>317.39999999999998</v>
      </c>
      <c r="BU17" s="65">
        <f t="shared" si="7"/>
        <v>553.6103016104114</v>
      </c>
      <c r="BV17" s="65">
        <f t="shared" si="8"/>
        <v>0</v>
      </c>
      <c r="BW17" s="65">
        <v>866.67</v>
      </c>
      <c r="BX17" s="65">
        <v>20</v>
      </c>
      <c r="BY17" s="202"/>
      <c r="BZ17" s="65">
        <v>5</v>
      </c>
      <c r="CA17" s="202"/>
      <c r="CB17" s="202"/>
      <c r="CC17" s="64">
        <f t="shared" si="9"/>
        <v>2782.6803016104113</v>
      </c>
      <c r="CD17" s="66">
        <f t="shared" si="77"/>
        <v>869.99982300884949</v>
      </c>
      <c r="CE17" s="384">
        <f t="shared" si="78"/>
        <v>0</v>
      </c>
      <c r="CF17" s="66">
        <f t="shared" si="79"/>
        <v>217.49995575221237</v>
      </c>
      <c r="CG17" s="204"/>
      <c r="CH17" s="67">
        <f t="shared" si="11"/>
        <v>2782.6803016104113</v>
      </c>
      <c r="CI17" s="68">
        <f t="shared" si="12"/>
        <v>2941.8796983895891</v>
      </c>
      <c r="CJ17" s="267">
        <v>11322.6</v>
      </c>
      <c r="CK17" s="267">
        <v>5185.3599999999997</v>
      </c>
      <c r="CL17" s="267">
        <v>0</v>
      </c>
      <c r="CM17" s="267">
        <v>0</v>
      </c>
      <c r="CN17" s="267">
        <v>0</v>
      </c>
      <c r="CO17" s="267">
        <v>0</v>
      </c>
      <c r="CP17" s="267">
        <v>35068.29</v>
      </c>
      <c r="CQ17" s="267">
        <v>0</v>
      </c>
      <c r="CR17" s="267">
        <v>0</v>
      </c>
      <c r="CS17" s="267">
        <v>0</v>
      </c>
      <c r="CT17" s="267">
        <v>49684.87</v>
      </c>
      <c r="CU17" s="199"/>
      <c r="CV17" s="285">
        <v>2058</v>
      </c>
      <c r="CW17" s="181" t="s">
        <v>275</v>
      </c>
      <c r="CX17" s="214">
        <f t="shared" si="80"/>
        <v>51576.25</v>
      </c>
      <c r="CY17" s="205">
        <v>942.5</v>
      </c>
      <c r="CZ17" s="205">
        <v>4150</v>
      </c>
      <c r="DA17" s="205">
        <v>0</v>
      </c>
      <c r="DB17" s="205">
        <v>0</v>
      </c>
      <c r="DC17" s="205">
        <v>0</v>
      </c>
      <c r="DD17" s="205">
        <v>0</v>
      </c>
      <c r="DE17" s="205">
        <v>750</v>
      </c>
      <c r="DF17" s="205">
        <v>0</v>
      </c>
      <c r="DG17" s="205">
        <v>0</v>
      </c>
      <c r="DH17" s="205">
        <v>0</v>
      </c>
      <c r="DI17" s="214">
        <f t="shared" si="81"/>
        <v>5842.5</v>
      </c>
      <c r="DJ17" s="65">
        <v>1020</v>
      </c>
      <c r="DK17" s="65">
        <v>317.39999999999998</v>
      </c>
      <c r="DL17" s="65">
        <f t="shared" si="13"/>
        <v>656.19821058640719</v>
      </c>
      <c r="DM17" s="65">
        <f t="shared" si="14"/>
        <v>0</v>
      </c>
      <c r="DN17" s="65">
        <v>866.67</v>
      </c>
      <c r="DO17" s="65">
        <v>20</v>
      </c>
      <c r="DP17" s="202"/>
      <c r="DQ17" s="65">
        <v>5</v>
      </c>
      <c r="DR17" s="65"/>
      <c r="DS17" s="202"/>
      <c r="DT17" s="64">
        <f t="shared" si="15"/>
        <v>2885.2682105864073</v>
      </c>
      <c r="DU17" s="66">
        <f t="shared" si="82"/>
        <v>870.94495575221242</v>
      </c>
      <c r="DV17" s="66">
        <f t="shared" si="83"/>
        <v>490.26548672566372</v>
      </c>
      <c r="DW17" s="66">
        <f t="shared" si="84"/>
        <v>340.30261061946902</v>
      </c>
      <c r="DX17" s="67">
        <f t="shared" si="16"/>
        <v>1701.5130530973452</v>
      </c>
      <c r="DY17" s="67">
        <f t="shared" si="17"/>
        <v>4586.7812636837525</v>
      </c>
      <c r="DZ17" s="68">
        <f t="shared" si="18"/>
        <v>1255.7187363162475</v>
      </c>
      <c r="EA17" s="205">
        <v>13650.13</v>
      </c>
      <c r="EB17" s="205">
        <v>6724.68</v>
      </c>
      <c r="EC17" s="205">
        <v>0</v>
      </c>
      <c r="ED17" s="205">
        <v>0</v>
      </c>
      <c r="EE17" s="205">
        <v>0</v>
      </c>
      <c r="EF17" s="205">
        <v>0</v>
      </c>
      <c r="EG17" s="205">
        <v>38800.21</v>
      </c>
      <c r="EH17" s="205">
        <v>0</v>
      </c>
      <c r="EI17" s="205">
        <v>0</v>
      </c>
      <c r="EJ17" s="205">
        <v>0</v>
      </c>
      <c r="EK17" s="205">
        <v>56994.66</v>
      </c>
      <c r="EL17" s="206"/>
      <c r="EM17" s="206">
        <v>2197</v>
      </c>
      <c r="EN17" s="181" t="s">
        <v>275</v>
      </c>
      <c r="EO17" s="214">
        <f t="shared" si="85"/>
        <v>59175.02</v>
      </c>
      <c r="EP17" s="214">
        <v>0</v>
      </c>
      <c r="EQ17" s="214">
        <v>4150</v>
      </c>
      <c r="ER17" s="214">
        <v>0</v>
      </c>
      <c r="ES17" s="214">
        <v>0</v>
      </c>
      <c r="ET17" s="214">
        <v>0</v>
      </c>
      <c r="EU17" s="298">
        <v>0</v>
      </c>
      <c r="EV17" s="299">
        <v>750</v>
      </c>
      <c r="EW17" s="214">
        <v>0</v>
      </c>
      <c r="EX17" s="214">
        <v>0</v>
      </c>
      <c r="EY17" s="299">
        <v>0</v>
      </c>
      <c r="EZ17" s="214">
        <f t="shared" si="86"/>
        <v>4900</v>
      </c>
      <c r="FA17" s="387">
        <v>1056.72</v>
      </c>
      <c r="FB17" s="385">
        <v>317.39999999999998</v>
      </c>
      <c r="FC17" s="377">
        <f t="shared" si="19"/>
        <v>783.75842725459654</v>
      </c>
      <c r="FD17" s="386">
        <f t="shared" si="20"/>
        <v>0</v>
      </c>
      <c r="FE17" s="65">
        <v>866.67</v>
      </c>
      <c r="FF17" s="65">
        <v>20</v>
      </c>
      <c r="FG17" s="377"/>
      <c r="FH17" s="65">
        <v>5</v>
      </c>
      <c r="FI17" s="377"/>
      <c r="FJ17" s="386"/>
      <c r="FK17" s="214">
        <f t="shared" si="87"/>
        <v>3049.5484272545964</v>
      </c>
      <c r="FL17" s="377">
        <f t="shared" si="88"/>
        <v>987.17077586206892</v>
      </c>
      <c r="FM17" s="377">
        <f t="shared" si="89"/>
        <v>413.79310344827587</v>
      </c>
      <c r="FN17" s="377">
        <f t="shared" si="90"/>
        <v>350.24096982758618</v>
      </c>
      <c r="FO17" s="214">
        <f t="shared" si="91"/>
        <v>1751.204849137931</v>
      </c>
      <c r="FP17" s="214">
        <f t="shared" si="92"/>
        <v>4800.7532763925274</v>
      </c>
      <c r="FQ17" s="205">
        <f t="shared" si="93"/>
        <v>99.246723607472632</v>
      </c>
      <c r="FR17" s="205">
        <v>14655.98</v>
      </c>
      <c r="FS17" s="205">
        <v>7613.55</v>
      </c>
      <c r="FT17" s="205">
        <v>0</v>
      </c>
      <c r="FU17" s="205">
        <v>0</v>
      </c>
      <c r="FV17" s="205">
        <v>0</v>
      </c>
      <c r="FW17" s="205">
        <v>0</v>
      </c>
      <c r="FX17" s="205">
        <v>45973.11</v>
      </c>
      <c r="FY17" s="205">
        <v>0</v>
      </c>
      <c r="FZ17" s="205">
        <v>0</v>
      </c>
      <c r="GA17" s="205">
        <v>0</v>
      </c>
      <c r="GB17" s="205">
        <v>65677.88</v>
      </c>
      <c r="GC17" s="205">
        <v>0</v>
      </c>
      <c r="GD17" s="303">
        <v>2496</v>
      </c>
      <c r="GE17" s="4" t="s">
        <v>275</v>
      </c>
      <c r="GF17" s="214">
        <f t="shared" si="94"/>
        <v>68242.64</v>
      </c>
      <c r="GG17" s="205">
        <v>1219.97</v>
      </c>
      <c r="GH17" s="205">
        <v>4150</v>
      </c>
      <c r="GI17" s="205">
        <v>0</v>
      </c>
      <c r="GJ17" s="205">
        <v>0</v>
      </c>
      <c r="GK17" s="205">
        <v>0</v>
      </c>
      <c r="GL17" s="205">
        <v>0</v>
      </c>
      <c r="GM17" s="205">
        <v>750</v>
      </c>
      <c r="GN17" s="205">
        <v>0</v>
      </c>
      <c r="GO17" s="205">
        <v>0</v>
      </c>
      <c r="GP17" s="205">
        <v>0</v>
      </c>
      <c r="GQ17" s="211">
        <f t="shared" si="95"/>
        <v>6119.97</v>
      </c>
      <c r="GR17" s="315">
        <f>1056.72</f>
        <v>1056.72</v>
      </c>
      <c r="GS17" s="316">
        <f>'[1]2025'!$O$3</f>
        <v>317.39999999999998</v>
      </c>
      <c r="GT17" s="65">
        <f t="shared" si="21"/>
        <v>934.6520706468051</v>
      </c>
      <c r="GU17" s="65">
        <f t="shared" si="22"/>
        <v>0</v>
      </c>
      <c r="GV17" s="65">
        <f t="shared" si="96"/>
        <v>866.66666666666663</v>
      </c>
      <c r="GW17" s="65">
        <v>20</v>
      </c>
      <c r="GX17" s="65">
        <v>0</v>
      </c>
      <c r="GY17" s="65">
        <v>5</v>
      </c>
      <c r="GZ17" s="65"/>
      <c r="HA17" s="202"/>
      <c r="HB17" s="64">
        <f t="shared" si="23"/>
        <v>3200.4387373134714</v>
      </c>
      <c r="HC17" s="66">
        <f t="shared" si="143"/>
        <v>822.37076923076927</v>
      </c>
      <c r="HD17" s="66">
        <f t="shared" si="97"/>
        <v>0</v>
      </c>
      <c r="HE17" s="66">
        <f t="shared" si="98"/>
        <v>205.59269230769232</v>
      </c>
      <c r="HF17" s="67">
        <f t="shared" si="24"/>
        <v>1027.9634615384616</v>
      </c>
      <c r="HG17" s="67">
        <f t="shared" si="25"/>
        <v>4228.4021988519326</v>
      </c>
      <c r="HH17" s="68">
        <f t="shared" si="26"/>
        <v>1891.5678011480677</v>
      </c>
      <c r="HI17" s="335">
        <v>16736.97</v>
      </c>
      <c r="HJ17" s="335">
        <v>8475.1</v>
      </c>
      <c r="HK17" s="335">
        <v>6.1</v>
      </c>
      <c r="HL17" s="335">
        <v>0</v>
      </c>
      <c r="HM17" s="335">
        <v>0</v>
      </c>
      <c r="HN17" s="335">
        <v>0</v>
      </c>
      <c r="HO17" s="335">
        <v>46137.97</v>
      </c>
      <c r="HP17" s="335">
        <v>29.7</v>
      </c>
      <c r="HQ17" s="335">
        <v>0</v>
      </c>
      <c r="HR17" s="335">
        <v>0</v>
      </c>
      <c r="HS17" s="335">
        <v>69114.990000000005</v>
      </c>
      <c r="HT17" s="205">
        <v>0</v>
      </c>
      <c r="HU17" s="371">
        <v>2631</v>
      </c>
      <c r="HV17" s="181" t="s">
        <v>275</v>
      </c>
      <c r="HW17" s="64">
        <f t="shared" si="99"/>
        <v>71385.84</v>
      </c>
      <c r="HX17" s="205">
        <v>1393.19</v>
      </c>
      <c r="HY17" s="205">
        <v>4150</v>
      </c>
      <c r="HZ17" s="205">
        <v>0.39</v>
      </c>
      <c r="IA17" s="205">
        <v>0</v>
      </c>
      <c r="IB17" s="205">
        <v>0</v>
      </c>
      <c r="IC17" s="205">
        <v>0</v>
      </c>
      <c r="ID17" s="205">
        <v>750</v>
      </c>
      <c r="IE17" s="205">
        <v>2.06</v>
      </c>
      <c r="IF17" s="205">
        <v>0</v>
      </c>
      <c r="IG17" s="205">
        <v>0</v>
      </c>
      <c r="IH17" s="214">
        <f t="shared" si="100"/>
        <v>6295.6400000000012</v>
      </c>
      <c r="II17" s="318">
        <v>1056.72</v>
      </c>
      <c r="IJ17" s="320">
        <v>317.39999999999998</v>
      </c>
      <c r="IK17" s="65">
        <f t="shared" si="27"/>
        <v>1054.7445573425789</v>
      </c>
      <c r="IL17" s="65">
        <f t="shared" si="28"/>
        <v>0</v>
      </c>
      <c r="IM17" s="65">
        <f t="shared" si="101"/>
        <v>866.66666666666663</v>
      </c>
      <c r="IN17" s="65">
        <v>20</v>
      </c>
      <c r="IO17" s="65"/>
      <c r="IP17" s="65">
        <v>5</v>
      </c>
      <c r="IQ17" s="65"/>
      <c r="IR17" s="202"/>
      <c r="IS17" s="201">
        <v>1978.78</v>
      </c>
      <c r="IT17" s="66">
        <f t="shared" si="102"/>
        <v>869.99285714285713</v>
      </c>
      <c r="IU17" s="66">
        <f t="shared" si="103"/>
        <v>403.36134453781511</v>
      </c>
      <c r="IV17" s="66">
        <f t="shared" si="104"/>
        <v>318.33855042016808</v>
      </c>
      <c r="IW17" s="204"/>
      <c r="IX17" s="67">
        <f t="shared" si="31"/>
        <v>1978.78</v>
      </c>
      <c r="IY17" s="68">
        <f t="shared" si="32"/>
        <v>4316.8600000000015</v>
      </c>
      <c r="IZ17" s="335">
        <v>11939.52</v>
      </c>
      <c r="JA17" s="335">
        <v>7706.55</v>
      </c>
      <c r="JB17" s="335">
        <v>0</v>
      </c>
      <c r="JC17" s="335">
        <v>0</v>
      </c>
      <c r="JD17" s="335">
        <v>0</v>
      </c>
      <c r="JE17" s="335">
        <v>0</v>
      </c>
      <c r="JF17" s="335">
        <v>45094.44</v>
      </c>
      <c r="JG17" s="335">
        <v>0</v>
      </c>
      <c r="JH17" s="335">
        <v>0</v>
      </c>
      <c r="JI17" s="335">
        <v>0</v>
      </c>
      <c r="JJ17" s="335">
        <v>62537.24</v>
      </c>
      <c r="JK17" s="205">
        <v>0</v>
      </c>
      <c r="JL17" s="371">
        <v>2435</v>
      </c>
      <c r="JM17" s="181" t="s">
        <v>275</v>
      </c>
      <c r="JN17" s="64">
        <f t="shared" si="105"/>
        <v>64740.51</v>
      </c>
      <c r="JO17" s="335">
        <v>993.85</v>
      </c>
      <c r="JP17" s="335">
        <v>4150</v>
      </c>
      <c r="JQ17" s="335">
        <v>0</v>
      </c>
      <c r="JR17" s="335">
        <v>0</v>
      </c>
      <c r="JS17" s="335">
        <v>0</v>
      </c>
      <c r="JT17" s="335">
        <v>0</v>
      </c>
      <c r="JU17" s="335">
        <v>750</v>
      </c>
      <c r="JV17" s="335">
        <v>0</v>
      </c>
      <c r="JW17" s="335">
        <v>0</v>
      </c>
      <c r="JX17" s="335">
        <v>0</v>
      </c>
      <c r="JY17" s="211">
        <f t="shared" si="106"/>
        <v>5893.85</v>
      </c>
      <c r="JZ17" s="338">
        <v>1056.72</v>
      </c>
      <c r="KA17" s="339">
        <v>317.39999999999998</v>
      </c>
      <c r="KB17" s="65">
        <f t="shared" si="33"/>
        <v>1331.8079746493556</v>
      </c>
      <c r="KC17" s="65">
        <f t="shared" si="34"/>
        <v>0</v>
      </c>
      <c r="KD17" s="65">
        <f t="shared" si="107"/>
        <v>866.66666666666663</v>
      </c>
      <c r="KE17" s="65">
        <v>20</v>
      </c>
      <c r="KF17" s="202"/>
      <c r="KG17" s="65">
        <v>5</v>
      </c>
      <c r="KH17" s="65"/>
      <c r="KI17" s="65">
        <f t="shared" si="108"/>
        <v>429.03252032520328</v>
      </c>
      <c r="KJ17" s="64">
        <f t="shared" si="35"/>
        <v>4026.6271616412255</v>
      </c>
      <c r="KK17" s="66">
        <f t="shared" si="144"/>
        <v>854.59100840336134</v>
      </c>
      <c r="KL17" s="66">
        <f t="shared" si="109"/>
        <v>0</v>
      </c>
      <c r="KM17" s="66">
        <f t="shared" si="110"/>
        <v>213.64775210084034</v>
      </c>
      <c r="KN17" s="67">
        <f t="shared" si="36"/>
        <v>1068.2387605042018</v>
      </c>
      <c r="KO17" s="67">
        <f t="shared" si="37"/>
        <v>5094.8659221454272</v>
      </c>
      <c r="KP17" s="68">
        <f t="shared" si="38"/>
        <v>798.98407785457312</v>
      </c>
      <c r="KQ17" s="335">
        <v>18626.849999999999</v>
      </c>
      <c r="KR17" s="335">
        <v>10845.9</v>
      </c>
      <c r="KS17" s="335">
        <v>0</v>
      </c>
      <c r="KT17" s="335">
        <v>0</v>
      </c>
      <c r="KU17" s="335">
        <v>0</v>
      </c>
      <c r="KV17" s="335">
        <v>0</v>
      </c>
      <c r="KW17" s="335">
        <v>48997.34</v>
      </c>
      <c r="KX17" s="335">
        <v>6.7</v>
      </c>
      <c r="KY17" s="335">
        <v>0</v>
      </c>
      <c r="KZ17" s="335">
        <v>0</v>
      </c>
      <c r="LA17" s="335">
        <v>75661.679999999993</v>
      </c>
      <c r="LB17" s="205">
        <v>0</v>
      </c>
      <c r="LC17" s="371">
        <v>2837</v>
      </c>
      <c r="LD17" s="181" t="s">
        <v>275</v>
      </c>
      <c r="LE17" s="64">
        <f t="shared" si="111"/>
        <v>78476.789999999994</v>
      </c>
      <c r="LF17" s="205">
        <v>1550.51</v>
      </c>
      <c r="LG17" s="205">
        <v>4150</v>
      </c>
      <c r="LH17" s="205">
        <v>0</v>
      </c>
      <c r="LI17" s="205">
        <v>0</v>
      </c>
      <c r="LJ17" s="205">
        <v>0</v>
      </c>
      <c r="LK17" s="205">
        <v>0</v>
      </c>
      <c r="LL17" s="205">
        <v>750</v>
      </c>
      <c r="LM17" s="205">
        <v>0.47</v>
      </c>
      <c r="LN17" s="205">
        <v>0</v>
      </c>
      <c r="LO17" s="205">
        <v>0</v>
      </c>
      <c r="LP17" s="211">
        <f t="shared" si="112"/>
        <v>6450.9800000000005</v>
      </c>
      <c r="LQ17" s="65">
        <v>1056.72</v>
      </c>
      <c r="LR17" s="65">
        <v>317.39999999999998</v>
      </c>
      <c r="LS17" s="65">
        <f t="shared" si="39"/>
        <v>1124.7199398222185</v>
      </c>
      <c r="LT17" s="65">
        <f t="shared" si="40"/>
        <v>0</v>
      </c>
      <c r="LU17" s="65">
        <f t="shared" si="113"/>
        <v>866.66666666666663</v>
      </c>
      <c r="LV17" s="65">
        <v>20</v>
      </c>
      <c r="LW17" s="202"/>
      <c r="LX17" s="65">
        <v>5</v>
      </c>
      <c r="LY17" s="65"/>
      <c r="LZ17" s="202"/>
      <c r="MA17" s="64">
        <f t="shared" si="41"/>
        <v>3390.5066064888847</v>
      </c>
      <c r="MB17" s="66">
        <f t="shared" si="145"/>
        <v>828.45739495798318</v>
      </c>
      <c r="MC17" s="66">
        <f t="shared" si="114"/>
        <v>0</v>
      </c>
      <c r="MD17" s="66">
        <f t="shared" si="115"/>
        <v>207.1143487394958</v>
      </c>
      <c r="ME17" s="67">
        <f t="shared" si="42"/>
        <v>1035.571743697479</v>
      </c>
      <c r="MF17" s="67">
        <f t="shared" si="43"/>
        <v>4426.0783501863634</v>
      </c>
      <c r="MG17" s="68">
        <f t="shared" si="44"/>
        <v>2024.9016498136371</v>
      </c>
      <c r="MH17" s="335">
        <v>12009.48</v>
      </c>
      <c r="MI17" s="335">
        <v>6791.53</v>
      </c>
      <c r="MJ17" s="335">
        <v>44</v>
      </c>
      <c r="MK17" s="335">
        <v>0</v>
      </c>
      <c r="ML17" s="335">
        <v>0</v>
      </c>
      <c r="MM17" s="335">
        <v>0</v>
      </c>
      <c r="MN17" s="335">
        <v>40406.959999999999</v>
      </c>
      <c r="MO17" s="335">
        <v>6.7</v>
      </c>
      <c r="MP17" s="335">
        <v>0</v>
      </c>
      <c r="MQ17" s="335">
        <v>8.8000000000000007</v>
      </c>
      <c r="MR17" s="335">
        <v>57708.09</v>
      </c>
      <c r="MS17" s="205">
        <v>0</v>
      </c>
      <c r="MT17" s="371">
        <v>2255</v>
      </c>
      <c r="MU17" s="181" t="s">
        <v>275</v>
      </c>
      <c r="MV17" s="64">
        <f t="shared" si="116"/>
        <v>59267.47</v>
      </c>
      <c r="MW17" s="335">
        <v>999.67</v>
      </c>
      <c r="MX17" s="335">
        <v>4150</v>
      </c>
      <c r="MY17" s="335">
        <v>2.81</v>
      </c>
      <c r="MZ17" s="335">
        <v>0</v>
      </c>
      <c r="NA17" s="335">
        <v>0</v>
      </c>
      <c r="NB17" s="335">
        <v>0</v>
      </c>
      <c r="NC17" s="335">
        <v>750</v>
      </c>
      <c r="ND17" s="335">
        <v>0.47</v>
      </c>
      <c r="NE17" s="335">
        <v>0</v>
      </c>
      <c r="NF17" s="335">
        <v>0.61</v>
      </c>
      <c r="NG17" s="211">
        <f t="shared" si="117"/>
        <v>5903.56</v>
      </c>
      <c r="NH17" s="355">
        <v>1056.72</v>
      </c>
      <c r="NI17" s="356">
        <v>276</v>
      </c>
      <c r="NJ17" s="65">
        <f t="shared" si="45"/>
        <v>1090.48675844217</v>
      </c>
      <c r="NK17" s="65">
        <f t="shared" si="46"/>
        <v>0</v>
      </c>
      <c r="NL17" s="65">
        <f t="shared" si="118"/>
        <v>866.66666666666663</v>
      </c>
      <c r="NM17" s="65">
        <v>20</v>
      </c>
      <c r="NN17" s="65">
        <f t="shared" si="119"/>
        <v>467</v>
      </c>
      <c r="NO17" s="65">
        <v>5</v>
      </c>
      <c r="NP17" s="65"/>
      <c r="NQ17" s="202"/>
      <c r="NR17" s="64">
        <f t="shared" si="47"/>
        <v>3781.8734251088367</v>
      </c>
      <c r="NS17" s="66">
        <f t="shared" si="120"/>
        <v>835.40283333333332</v>
      </c>
      <c r="NT17" s="66">
        <f t="shared" si="121"/>
        <v>400</v>
      </c>
      <c r="NU17" s="66">
        <f t="shared" si="122"/>
        <v>308.85070833333333</v>
      </c>
      <c r="NV17" s="67">
        <f t="shared" si="48"/>
        <v>1544.2535416666667</v>
      </c>
      <c r="NW17" s="67">
        <f t="shared" si="49"/>
        <v>5326.1269667755032</v>
      </c>
      <c r="NX17" s="68">
        <f t="shared" si="50"/>
        <v>577.43303322449719</v>
      </c>
      <c r="NY17" s="400">
        <v>9043.5300000000007</v>
      </c>
      <c r="NZ17" s="400">
        <v>6337.34</v>
      </c>
      <c r="OA17" s="400">
        <v>0</v>
      </c>
      <c r="OB17" s="400">
        <v>0</v>
      </c>
      <c r="OC17" s="400">
        <v>0</v>
      </c>
      <c r="OD17" s="400">
        <v>0</v>
      </c>
      <c r="OE17" s="400">
        <v>43440.6</v>
      </c>
      <c r="OF17" s="400">
        <v>0</v>
      </c>
      <c r="OG17" s="400">
        <v>0</v>
      </c>
      <c r="OH17" s="400">
        <v>0</v>
      </c>
      <c r="OI17" s="400">
        <v>57259.61</v>
      </c>
      <c r="OJ17" s="178">
        <v>0</v>
      </c>
      <c r="OK17" s="401">
        <v>2428</v>
      </c>
      <c r="OL17" s="181" t="s">
        <v>275</v>
      </c>
      <c r="OM17" s="64">
        <f t="shared" si="123"/>
        <v>58821.47</v>
      </c>
      <c r="ON17" s="205">
        <v>752.78</v>
      </c>
      <c r="OO17" s="205">
        <v>4150</v>
      </c>
      <c r="OP17" s="205">
        <v>0</v>
      </c>
      <c r="OQ17" s="205">
        <v>0</v>
      </c>
      <c r="OR17" s="205">
        <v>0</v>
      </c>
      <c r="OS17" s="205">
        <v>0</v>
      </c>
      <c r="OT17" s="205">
        <v>750</v>
      </c>
      <c r="OU17" s="205">
        <v>0</v>
      </c>
      <c r="OV17" s="205">
        <v>0</v>
      </c>
      <c r="OW17" s="205">
        <v>0</v>
      </c>
      <c r="OX17" s="403">
        <f t="shared" si="124"/>
        <v>5652.78</v>
      </c>
      <c r="OY17" s="406">
        <f>1056.72</f>
        <v>1056.72</v>
      </c>
      <c r="OZ17" s="405">
        <v>276</v>
      </c>
      <c r="PA17" s="65">
        <f t="shared" si="51"/>
        <v>917.93859191176546</v>
      </c>
      <c r="PB17" s="65">
        <f t="shared" si="52"/>
        <v>0</v>
      </c>
      <c r="PC17" s="65"/>
      <c r="PD17" s="65">
        <v>20</v>
      </c>
      <c r="PE17" s="65"/>
      <c r="PF17" s="65">
        <v>5</v>
      </c>
      <c r="PG17" s="65"/>
      <c r="PH17" s="202"/>
      <c r="PI17" s="64">
        <f t="shared" si="53"/>
        <v>2275.6585919117656</v>
      </c>
      <c r="PJ17" s="66">
        <f t="shared" si="126"/>
        <v>936.57933333333335</v>
      </c>
      <c r="PK17" s="66">
        <v>0</v>
      </c>
      <c r="PL17" s="66">
        <f t="shared" si="127"/>
        <v>234.14483333333334</v>
      </c>
      <c r="PM17" s="67">
        <f t="shared" si="54"/>
        <v>1170.7241666666666</v>
      </c>
      <c r="PN17" s="67">
        <f t="shared" si="55"/>
        <v>3446.382758578432</v>
      </c>
      <c r="PO17" s="68">
        <f t="shared" si="56"/>
        <v>2206.3972414215677</v>
      </c>
      <c r="PP17" s="400">
        <v>11372.71</v>
      </c>
      <c r="PQ17" s="400">
        <v>6637.25</v>
      </c>
      <c r="PR17" s="400">
        <v>0</v>
      </c>
      <c r="PS17" s="400">
        <v>0</v>
      </c>
      <c r="PT17" s="400">
        <v>0</v>
      </c>
      <c r="PU17" s="400">
        <v>0</v>
      </c>
      <c r="PV17" s="400">
        <v>51240.29</v>
      </c>
      <c r="PW17" s="400">
        <v>0</v>
      </c>
      <c r="PX17" s="400">
        <v>0</v>
      </c>
      <c r="PY17" s="464">
        <v>0</v>
      </c>
      <c r="PZ17" s="466">
        <v>69250.25</v>
      </c>
      <c r="QA17" s="178">
        <f>QD17-PZ17</f>
        <v>0</v>
      </c>
      <c r="QB17" s="401">
        <v>2820</v>
      </c>
      <c r="QC17" s="181" t="s">
        <v>275</v>
      </c>
      <c r="QD17" s="64">
        <f t="shared" si="129"/>
        <v>69250.25</v>
      </c>
      <c r="QE17" s="400">
        <v>946.67</v>
      </c>
      <c r="QF17" s="400">
        <v>4150</v>
      </c>
      <c r="QG17" s="400">
        <v>0</v>
      </c>
      <c r="QH17" s="400">
        <v>0</v>
      </c>
      <c r="QI17" s="400">
        <v>0</v>
      </c>
      <c r="QJ17" s="400">
        <v>0</v>
      </c>
      <c r="QK17" s="400">
        <v>750</v>
      </c>
      <c r="QL17" s="400">
        <v>0</v>
      </c>
      <c r="QM17" s="400">
        <v>0</v>
      </c>
      <c r="QN17" s="400">
        <v>0</v>
      </c>
      <c r="QO17" s="486">
        <v>0</v>
      </c>
      <c r="QP17" s="211">
        <f t="shared" si="130"/>
        <v>5846.67</v>
      </c>
      <c r="QQ17" s="438">
        <v>1056.72</v>
      </c>
      <c r="QR17" s="245">
        <v>276</v>
      </c>
      <c r="QS17" s="65">
        <f t="shared" si="147"/>
        <v>128.86743362831859</v>
      </c>
      <c r="QT17" s="65">
        <f t="shared" si="57"/>
        <v>0</v>
      </c>
      <c r="QU17" s="65">
        <v>789.5</v>
      </c>
      <c r="QV17" s="65">
        <v>20</v>
      </c>
      <c r="QW17" s="65">
        <f t="shared" si="131"/>
        <v>18.861818181818183</v>
      </c>
      <c r="QX17" s="65">
        <v>5</v>
      </c>
      <c r="QY17" s="65">
        <f t="shared" si="58"/>
        <v>183.06451612903226</v>
      </c>
      <c r="QZ17" s="489">
        <f t="shared" si="132"/>
        <v>934.87837500000001</v>
      </c>
      <c r="RA17" s="202"/>
      <c r="RB17" s="201">
        <v>1594.52</v>
      </c>
      <c r="RC17" s="66">
        <f t="shared" si="133"/>
        <v>870.22424778761058</v>
      </c>
      <c r="RD17" s="203"/>
      <c r="RE17" s="66">
        <f t="shared" si="134"/>
        <v>492.94884955752218</v>
      </c>
      <c r="RF17" s="67">
        <f t="shared" si="60"/>
        <v>1363.1730973451326</v>
      </c>
      <c r="RG17" s="67">
        <f t="shared" si="61"/>
        <v>2957.6930973451326</v>
      </c>
      <c r="RH17" s="68">
        <f t="shared" si="62"/>
        <v>2888.9769026548674</v>
      </c>
      <c r="RI17" s="205">
        <v>13265.06</v>
      </c>
      <c r="RJ17" s="205">
        <v>7147.04</v>
      </c>
      <c r="RK17" s="205">
        <v>0</v>
      </c>
      <c r="RL17" s="205">
        <v>0</v>
      </c>
      <c r="RM17" s="205">
        <v>0</v>
      </c>
      <c r="RN17" s="205">
        <v>0</v>
      </c>
      <c r="RO17" s="205">
        <v>51262.07</v>
      </c>
      <c r="RP17" s="205">
        <v>0</v>
      </c>
      <c r="RQ17" s="205">
        <v>0</v>
      </c>
      <c r="RR17" s="373">
        <v>0</v>
      </c>
      <c r="RS17" s="265">
        <v>71674.170000000013</v>
      </c>
      <c r="RT17" s="199"/>
      <c r="RU17" s="206">
        <v>2565</v>
      </c>
      <c r="RV17" s="181" t="s">
        <v>275</v>
      </c>
      <c r="RW17" s="213">
        <v>52825.48</v>
      </c>
      <c r="RX17" s="205">
        <v>1104.19</v>
      </c>
      <c r="RY17" s="205">
        <v>4150</v>
      </c>
      <c r="RZ17" s="205">
        <v>0</v>
      </c>
      <c r="SA17" s="205">
        <v>0</v>
      </c>
      <c r="SB17" s="205">
        <v>0</v>
      </c>
      <c r="SC17" s="205">
        <v>0</v>
      </c>
      <c r="SD17" s="205">
        <v>750</v>
      </c>
      <c r="SE17" s="205">
        <v>0</v>
      </c>
      <c r="SF17" s="205">
        <v>0</v>
      </c>
      <c r="SG17" s="205">
        <v>0</v>
      </c>
      <c r="SH17" s="65">
        <v>202.85263599999999</v>
      </c>
      <c r="SI17" s="211">
        <f t="shared" si="137"/>
        <v>6207.0426360000001</v>
      </c>
      <c r="SJ17" s="468">
        <v>1020</v>
      </c>
      <c r="SK17" s="480">
        <v>317.39999999999998</v>
      </c>
      <c r="SL17" s="65">
        <f t="shared" si="148"/>
        <v>320.96681415929203</v>
      </c>
      <c r="SM17" s="65">
        <f t="shared" si="63"/>
        <v>0</v>
      </c>
      <c r="SN17" s="65">
        <v>789.5</v>
      </c>
      <c r="SO17" s="65">
        <v>20</v>
      </c>
      <c r="SP17" s="65">
        <f t="shared" si="138"/>
        <v>495.92920353982299</v>
      </c>
      <c r="SQ17" s="65">
        <v>5</v>
      </c>
      <c r="SR17" s="65">
        <f t="shared" si="149"/>
        <v>428.52876106194691</v>
      </c>
      <c r="SS17" s="489">
        <f t="shared" si="139"/>
        <v>967.60129500000016</v>
      </c>
      <c r="ST17" s="202"/>
      <c r="SU17" s="201">
        <v>2073.6</v>
      </c>
      <c r="SV17" s="66">
        <f t="shared" si="146"/>
        <v>596.28469026548669</v>
      </c>
      <c r="SW17" s="203"/>
      <c r="SX17" s="66">
        <f t="shared" si="140"/>
        <v>533.97693805309734</v>
      </c>
      <c r="SY17" s="204"/>
      <c r="SZ17" s="67">
        <f t="shared" si="65"/>
        <v>2073.6</v>
      </c>
      <c r="TA17" s="68">
        <f t="shared" si="66"/>
        <v>4133.4426359999998</v>
      </c>
      <c r="TB17" s="64">
        <f t="shared" si="67"/>
        <v>715147.25999999989</v>
      </c>
      <c r="TC17" s="211">
        <f t="shared" si="68"/>
        <v>70502.532636000004</v>
      </c>
      <c r="TD17" s="67">
        <f t="shared" si="69"/>
        <v>45403.355014930145</v>
      </c>
      <c r="TE17" s="68">
        <f t="shared" si="142"/>
        <v>25099.177621069859</v>
      </c>
      <c r="TF17" s="264"/>
      <c r="TG17" s="265"/>
      <c r="TH17" s="265"/>
      <c r="TL17" s="65">
        <v>3679.1062000000002</v>
      </c>
      <c r="TM17">
        <f t="shared" si="70"/>
        <v>36.791062000000004</v>
      </c>
    </row>
    <row r="18" spans="1:533">
      <c r="A18" s="173" t="s">
        <v>465</v>
      </c>
      <c r="B18" s="175" t="s">
        <v>480</v>
      </c>
      <c r="C18" s="181" t="s">
        <v>275</v>
      </c>
      <c r="D18" s="273">
        <v>0</v>
      </c>
      <c r="E18" s="273">
        <v>1247.5</v>
      </c>
      <c r="F18" s="273">
        <v>0</v>
      </c>
      <c r="G18" s="273">
        <v>0</v>
      </c>
      <c r="H18" s="273">
        <v>0</v>
      </c>
      <c r="I18" s="273">
        <v>0</v>
      </c>
      <c r="J18" s="273">
        <v>0</v>
      </c>
      <c r="K18" s="273">
        <v>0</v>
      </c>
      <c r="L18" s="273">
        <v>0</v>
      </c>
      <c r="M18" s="273">
        <v>1247.5</v>
      </c>
      <c r="N18" s="178">
        <f t="shared" si="150"/>
        <v>0</v>
      </c>
      <c r="O18" s="274">
        <v>115</v>
      </c>
      <c r="P18" s="64">
        <f t="shared" si="0"/>
        <v>1247.5</v>
      </c>
      <c r="Q18" s="205">
        <v>0</v>
      </c>
      <c r="R18" s="205">
        <v>3500</v>
      </c>
      <c r="S18" s="267">
        <v>0</v>
      </c>
      <c r="T18" s="205">
        <v>0</v>
      </c>
      <c r="U18" s="205">
        <v>0</v>
      </c>
      <c r="V18" s="205">
        <v>0</v>
      </c>
      <c r="W18" s="205">
        <v>0</v>
      </c>
      <c r="X18" s="205">
        <v>0</v>
      </c>
      <c r="Y18" s="205">
        <v>0</v>
      </c>
      <c r="Z18" s="205">
        <v>0</v>
      </c>
      <c r="AA18" s="64">
        <f t="shared" si="71"/>
        <v>3500</v>
      </c>
      <c r="AB18" s="65"/>
      <c r="AC18" s="65"/>
      <c r="AD18" s="65">
        <f t="shared" si="1"/>
        <v>14.656258446461401</v>
      </c>
      <c r="AE18" s="65">
        <f t="shared" si="2"/>
        <v>0</v>
      </c>
      <c r="AF18" s="65">
        <v>866.67</v>
      </c>
      <c r="AG18" s="65">
        <v>20</v>
      </c>
      <c r="AH18" s="202"/>
      <c r="AI18" s="65">
        <v>5</v>
      </c>
      <c r="AJ18" s="202"/>
      <c r="AK18" s="202"/>
      <c r="AL18" s="64">
        <f t="shared" si="3"/>
        <v>906.32625844646134</v>
      </c>
      <c r="AM18" s="66">
        <f t="shared" si="72"/>
        <v>833.25221238938047</v>
      </c>
      <c r="AN18" s="66">
        <f t="shared" si="73"/>
        <v>0</v>
      </c>
      <c r="AO18" s="66">
        <f t="shared" si="74"/>
        <v>208.31305309734512</v>
      </c>
      <c r="AP18" s="67">
        <f t="shared" si="4"/>
        <v>1041.5652654867256</v>
      </c>
      <c r="AQ18" s="67">
        <f t="shared" si="5"/>
        <v>1947.8915239331868</v>
      </c>
      <c r="AR18" s="68">
        <f t="shared" si="6"/>
        <v>1552.1084760668132</v>
      </c>
      <c r="AS18" s="267">
        <v>0</v>
      </c>
      <c r="AT18" s="267">
        <v>1051.57</v>
      </c>
      <c r="AU18" s="267">
        <v>0</v>
      </c>
      <c r="AV18" s="267">
        <v>0</v>
      </c>
      <c r="AW18" s="267">
        <v>0</v>
      </c>
      <c r="AX18" s="267">
        <v>0</v>
      </c>
      <c r="AY18" s="267">
        <v>0</v>
      </c>
      <c r="AZ18" s="267">
        <v>0</v>
      </c>
      <c r="BA18" s="267">
        <v>0</v>
      </c>
      <c r="BB18" s="267">
        <v>0</v>
      </c>
      <c r="BC18" s="267">
        <v>1035.25</v>
      </c>
      <c r="BD18" s="199"/>
      <c r="BE18" s="285">
        <v>100</v>
      </c>
      <c r="BF18" s="181"/>
      <c r="BG18" s="64">
        <f t="shared" si="75"/>
        <v>1051.57</v>
      </c>
      <c r="BH18" s="267">
        <v>0</v>
      </c>
      <c r="BI18" s="267">
        <v>3500</v>
      </c>
      <c r="BJ18" s="267">
        <v>0</v>
      </c>
      <c r="BK18" s="267">
        <v>0</v>
      </c>
      <c r="BL18" s="267">
        <v>0</v>
      </c>
      <c r="BM18" s="267">
        <v>0</v>
      </c>
      <c r="BN18" s="267">
        <v>0</v>
      </c>
      <c r="BO18" s="267">
        <v>0</v>
      </c>
      <c r="BP18" s="267">
        <v>0</v>
      </c>
      <c r="BQ18" s="267">
        <v>0</v>
      </c>
      <c r="BR18" s="64">
        <f t="shared" si="76"/>
        <v>3500</v>
      </c>
      <c r="BS18" s="65"/>
      <c r="BT18" s="65"/>
      <c r="BU18" s="65">
        <f t="shared" si="7"/>
        <v>13.167394461945078</v>
      </c>
      <c r="BV18" s="65">
        <f t="shared" si="8"/>
        <v>0</v>
      </c>
      <c r="BW18" s="65">
        <v>866.67</v>
      </c>
      <c r="BX18" s="65">
        <v>20</v>
      </c>
      <c r="BY18" s="202"/>
      <c r="BZ18" s="65">
        <v>5</v>
      </c>
      <c r="CA18" s="202"/>
      <c r="CB18" s="202"/>
      <c r="CC18" s="64">
        <f t="shared" si="9"/>
        <v>904.837394461945</v>
      </c>
      <c r="CD18" s="66">
        <f t="shared" si="77"/>
        <v>869.99982300884949</v>
      </c>
      <c r="CE18" s="384">
        <f t="shared" si="78"/>
        <v>0</v>
      </c>
      <c r="CF18" s="66">
        <f t="shared" si="79"/>
        <v>217.49995575221237</v>
      </c>
      <c r="CG18" s="204"/>
      <c r="CH18" s="67">
        <f t="shared" si="11"/>
        <v>904.837394461945</v>
      </c>
      <c r="CI18" s="68">
        <f t="shared" si="12"/>
        <v>2595.1626055380548</v>
      </c>
      <c r="CJ18" s="267">
        <v>0</v>
      </c>
      <c r="CK18" s="267">
        <v>1224.24</v>
      </c>
      <c r="CL18" s="267">
        <v>0</v>
      </c>
      <c r="CM18" s="267">
        <v>0</v>
      </c>
      <c r="CN18" s="267">
        <v>0</v>
      </c>
      <c r="CO18" s="267">
        <v>0</v>
      </c>
      <c r="CP18" s="267">
        <v>0</v>
      </c>
      <c r="CQ18" s="267">
        <v>0</v>
      </c>
      <c r="CR18" s="267">
        <v>0</v>
      </c>
      <c r="CS18" s="267">
        <v>0</v>
      </c>
      <c r="CT18" s="267">
        <v>1173.04</v>
      </c>
      <c r="CU18" s="199"/>
      <c r="CV18" s="285">
        <v>105</v>
      </c>
      <c r="CW18" s="181" t="s">
        <v>275</v>
      </c>
      <c r="CX18" s="214">
        <f t="shared" si="80"/>
        <v>1224.24</v>
      </c>
      <c r="CY18" s="205">
        <v>0</v>
      </c>
      <c r="CZ18" s="205">
        <v>3500</v>
      </c>
      <c r="DA18" s="205">
        <v>0</v>
      </c>
      <c r="DB18" s="205">
        <v>0</v>
      </c>
      <c r="DC18" s="205">
        <v>0</v>
      </c>
      <c r="DD18" s="205">
        <v>0</v>
      </c>
      <c r="DE18" s="205">
        <v>0</v>
      </c>
      <c r="DF18" s="205">
        <v>0</v>
      </c>
      <c r="DG18" s="205">
        <v>0</v>
      </c>
      <c r="DH18" s="205">
        <v>0</v>
      </c>
      <c r="DI18" s="214">
        <f t="shared" si="81"/>
        <v>3500</v>
      </c>
      <c r="DJ18" s="65"/>
      <c r="DK18" s="65"/>
      <c r="DL18" s="65">
        <f t="shared" si="13"/>
        <v>15.492578504206191</v>
      </c>
      <c r="DM18" s="65">
        <f t="shared" si="14"/>
        <v>0</v>
      </c>
      <c r="DN18" s="65">
        <v>866.67</v>
      </c>
      <c r="DO18" s="65">
        <v>20</v>
      </c>
      <c r="DP18" s="202"/>
      <c r="DQ18" s="65">
        <v>5</v>
      </c>
      <c r="DR18" s="65"/>
      <c r="DS18" s="202"/>
      <c r="DT18" s="64">
        <f t="shared" si="15"/>
        <v>907.16257850420618</v>
      </c>
      <c r="DU18" s="66">
        <f t="shared" si="82"/>
        <v>870.94495575221242</v>
      </c>
      <c r="DV18" s="66">
        <f t="shared" si="83"/>
        <v>490.26548672566372</v>
      </c>
      <c r="DW18" s="66">
        <f t="shared" si="84"/>
        <v>340.30261061946902</v>
      </c>
      <c r="DX18" s="67">
        <f t="shared" si="16"/>
        <v>1701.5130530973452</v>
      </c>
      <c r="DY18" s="67">
        <f t="shared" si="17"/>
        <v>2608.6756316015512</v>
      </c>
      <c r="DZ18" s="68">
        <f t="shared" si="18"/>
        <v>891.32436839844877</v>
      </c>
      <c r="EA18" s="205">
        <v>33</v>
      </c>
      <c r="EB18" s="205">
        <v>1406.93</v>
      </c>
      <c r="EC18" s="205">
        <v>0</v>
      </c>
      <c r="ED18" s="205">
        <v>0</v>
      </c>
      <c r="EE18" s="205">
        <v>0</v>
      </c>
      <c r="EF18" s="205">
        <v>0</v>
      </c>
      <c r="EG18" s="205">
        <v>0</v>
      </c>
      <c r="EH18" s="205">
        <v>0</v>
      </c>
      <c r="EI18" s="205">
        <v>0</v>
      </c>
      <c r="EJ18" s="205">
        <v>0</v>
      </c>
      <c r="EK18" s="205">
        <v>1335.17</v>
      </c>
      <c r="EL18" s="206"/>
      <c r="EM18" s="206">
        <v>125</v>
      </c>
      <c r="EN18" s="181" t="s">
        <v>275</v>
      </c>
      <c r="EO18" s="214">
        <f t="shared" si="85"/>
        <v>1439.93</v>
      </c>
      <c r="EP18" s="214">
        <v>2.75</v>
      </c>
      <c r="EQ18" s="214">
        <v>3500</v>
      </c>
      <c r="ER18" s="214">
        <v>0</v>
      </c>
      <c r="ES18" s="214">
        <v>0</v>
      </c>
      <c r="ET18" s="214">
        <v>0</v>
      </c>
      <c r="EU18" s="298">
        <v>0</v>
      </c>
      <c r="EV18" s="299">
        <v>0</v>
      </c>
      <c r="EW18" s="214">
        <v>0</v>
      </c>
      <c r="EX18" s="214">
        <v>0</v>
      </c>
      <c r="EY18" s="299">
        <v>0</v>
      </c>
      <c r="EZ18" s="214">
        <f t="shared" si="86"/>
        <v>3502.75</v>
      </c>
      <c r="FA18" s="377"/>
      <c r="FB18" s="377"/>
      <c r="FC18" s="377">
        <f t="shared" si="19"/>
        <v>18.360504989722187</v>
      </c>
      <c r="FD18" s="386">
        <f t="shared" si="20"/>
        <v>0</v>
      </c>
      <c r="FE18" s="65">
        <v>866.67</v>
      </c>
      <c r="FF18" s="65">
        <v>20</v>
      </c>
      <c r="FG18" s="377"/>
      <c r="FH18" s="65">
        <v>5</v>
      </c>
      <c r="FI18" s="377"/>
      <c r="FJ18" s="386"/>
      <c r="FK18" s="214">
        <f t="shared" si="87"/>
        <v>910.0305049897222</v>
      </c>
      <c r="FL18" s="377">
        <f t="shared" si="88"/>
        <v>987.17077586206892</v>
      </c>
      <c r="FM18" s="377">
        <f t="shared" si="89"/>
        <v>413.79310344827587</v>
      </c>
      <c r="FN18" s="377">
        <f t="shared" si="90"/>
        <v>350.24096982758618</v>
      </c>
      <c r="FO18" s="214">
        <f t="shared" si="91"/>
        <v>1751.204849137931</v>
      </c>
      <c r="FP18" s="214">
        <f t="shared" si="92"/>
        <v>2661.2353541276534</v>
      </c>
      <c r="FQ18" s="205">
        <f t="shared" si="93"/>
        <v>841.51464587234659</v>
      </c>
      <c r="FR18" s="205">
        <v>0</v>
      </c>
      <c r="FS18" s="205">
        <v>1805.78</v>
      </c>
      <c r="FT18" s="205">
        <v>0</v>
      </c>
      <c r="FU18" s="205">
        <v>0</v>
      </c>
      <c r="FV18" s="205">
        <v>0</v>
      </c>
      <c r="FW18" s="205">
        <v>0</v>
      </c>
      <c r="FX18" s="205">
        <v>0</v>
      </c>
      <c r="FY18" s="205">
        <v>0</v>
      </c>
      <c r="FZ18" s="205">
        <v>0</v>
      </c>
      <c r="GA18" s="205">
        <v>0</v>
      </c>
      <c r="GB18" s="205">
        <v>1785.57</v>
      </c>
      <c r="GC18" s="205">
        <v>0</v>
      </c>
      <c r="GD18" s="303">
        <v>126</v>
      </c>
      <c r="GE18" s="181" t="s">
        <v>275</v>
      </c>
      <c r="GF18" s="214">
        <f t="shared" si="94"/>
        <v>1805.78</v>
      </c>
      <c r="GG18" s="205">
        <v>0</v>
      </c>
      <c r="GH18" s="205">
        <v>3500</v>
      </c>
      <c r="GI18" s="205">
        <v>0</v>
      </c>
      <c r="GJ18" s="205">
        <v>0</v>
      </c>
      <c r="GK18" s="205">
        <v>0</v>
      </c>
      <c r="GL18" s="205">
        <v>0</v>
      </c>
      <c r="GM18" s="205">
        <v>0</v>
      </c>
      <c r="GN18" s="205">
        <v>0</v>
      </c>
      <c r="GO18" s="205">
        <v>0</v>
      </c>
      <c r="GP18" s="205">
        <v>0</v>
      </c>
      <c r="GQ18" s="211">
        <f t="shared" si="95"/>
        <v>3500</v>
      </c>
      <c r="GR18" s="202"/>
      <c r="GS18" s="202"/>
      <c r="GT18" s="65">
        <f t="shared" si="21"/>
        <v>25.410179162068196</v>
      </c>
      <c r="GU18" s="65">
        <f t="shared" si="22"/>
        <v>0</v>
      </c>
      <c r="GV18" s="65">
        <f t="shared" si="96"/>
        <v>866.66666666666663</v>
      </c>
      <c r="GW18" s="65">
        <v>20</v>
      </c>
      <c r="GX18" s="65">
        <v>0</v>
      </c>
      <c r="GY18" s="65">
        <v>5</v>
      </c>
      <c r="GZ18" s="65"/>
      <c r="HA18" s="202"/>
      <c r="HB18" s="64">
        <f t="shared" si="23"/>
        <v>917.0768458287348</v>
      </c>
      <c r="HC18" s="66">
        <f t="shared" si="143"/>
        <v>822.37076923076927</v>
      </c>
      <c r="HD18" s="66">
        <f t="shared" si="97"/>
        <v>0</v>
      </c>
      <c r="HE18" s="66">
        <f t="shared" si="98"/>
        <v>205.59269230769232</v>
      </c>
      <c r="HF18" s="67">
        <f t="shared" si="24"/>
        <v>1027.9634615384616</v>
      </c>
      <c r="HG18" s="67">
        <f t="shared" si="25"/>
        <v>1945.0403073671964</v>
      </c>
      <c r="HH18" s="68">
        <f t="shared" si="26"/>
        <v>1554.9596926328036</v>
      </c>
      <c r="HI18" s="335">
        <v>0</v>
      </c>
      <c r="HJ18" s="335">
        <v>955.35</v>
      </c>
      <c r="HK18" s="335">
        <v>0</v>
      </c>
      <c r="HL18" s="335">
        <v>0</v>
      </c>
      <c r="HM18" s="335">
        <v>0</v>
      </c>
      <c r="HN18" s="335">
        <v>0</v>
      </c>
      <c r="HO18" s="335">
        <v>0</v>
      </c>
      <c r="HP18" s="335">
        <v>0</v>
      </c>
      <c r="HQ18" s="335">
        <v>0</v>
      </c>
      <c r="HR18" s="335">
        <v>0</v>
      </c>
      <c r="HS18" s="335">
        <v>883.09</v>
      </c>
      <c r="HT18" s="205">
        <v>0</v>
      </c>
      <c r="HU18" s="371">
        <v>94</v>
      </c>
      <c r="HV18" s="181" t="s">
        <v>275</v>
      </c>
      <c r="HW18" s="64">
        <f t="shared" si="99"/>
        <v>955.35</v>
      </c>
      <c r="HX18" s="205">
        <v>0</v>
      </c>
      <c r="HY18" s="205">
        <v>3500</v>
      </c>
      <c r="HZ18" s="205">
        <v>0</v>
      </c>
      <c r="IA18" s="205">
        <v>0</v>
      </c>
      <c r="IB18" s="205">
        <v>0</v>
      </c>
      <c r="IC18" s="205">
        <v>0</v>
      </c>
      <c r="ID18" s="205">
        <v>0</v>
      </c>
      <c r="IE18" s="205">
        <v>0</v>
      </c>
      <c r="IF18" s="205">
        <v>0</v>
      </c>
      <c r="IG18" s="205">
        <v>0</v>
      </c>
      <c r="IH18" s="214">
        <f t="shared" si="100"/>
        <v>3500</v>
      </c>
      <c r="II18" s="321"/>
      <c r="IJ18" s="321"/>
      <c r="IK18" s="65">
        <f t="shared" si="27"/>
        <v>13.476589827238028</v>
      </c>
      <c r="IL18" s="65">
        <f t="shared" si="28"/>
        <v>0</v>
      </c>
      <c r="IM18" s="65">
        <f t="shared" si="101"/>
        <v>866.66666666666663</v>
      </c>
      <c r="IN18" s="65">
        <v>20</v>
      </c>
      <c r="IO18" s="65"/>
      <c r="IP18" s="65">
        <v>5</v>
      </c>
      <c r="IQ18" s="65"/>
      <c r="IR18" s="202"/>
      <c r="IS18" s="201">
        <v>1160.43</v>
      </c>
      <c r="IT18" s="66">
        <f t="shared" si="102"/>
        <v>869.99285714285713</v>
      </c>
      <c r="IU18" s="66">
        <f t="shared" si="103"/>
        <v>403.36134453781511</v>
      </c>
      <c r="IV18" s="66">
        <f t="shared" si="104"/>
        <v>318.33855042016808</v>
      </c>
      <c r="IW18" s="204"/>
      <c r="IX18" s="67">
        <f t="shared" si="31"/>
        <v>1160.43</v>
      </c>
      <c r="IY18" s="68">
        <f t="shared" si="32"/>
        <v>2339.5699999999997</v>
      </c>
      <c r="IZ18" s="335">
        <v>0</v>
      </c>
      <c r="JA18" s="335">
        <v>2065.25</v>
      </c>
      <c r="JB18" s="335">
        <v>0</v>
      </c>
      <c r="JC18" s="335">
        <v>0</v>
      </c>
      <c r="JD18" s="335">
        <v>0</v>
      </c>
      <c r="JE18" s="335">
        <v>0</v>
      </c>
      <c r="JF18" s="335">
        <v>0</v>
      </c>
      <c r="JG18" s="335">
        <v>0</v>
      </c>
      <c r="JH18" s="335">
        <v>0</v>
      </c>
      <c r="JI18" s="335">
        <v>0</v>
      </c>
      <c r="JJ18" s="335">
        <v>1998.82</v>
      </c>
      <c r="JK18" s="205">
        <v>0</v>
      </c>
      <c r="JL18" s="371">
        <v>160</v>
      </c>
      <c r="JM18" s="181" t="s">
        <v>275</v>
      </c>
      <c r="JN18" s="64">
        <f t="shared" si="105"/>
        <v>2065.25</v>
      </c>
      <c r="JO18" s="335">
        <v>0</v>
      </c>
      <c r="JP18" s="335">
        <v>3500</v>
      </c>
      <c r="JQ18" s="335">
        <v>0</v>
      </c>
      <c r="JR18" s="335">
        <v>0</v>
      </c>
      <c r="JS18" s="335">
        <v>0</v>
      </c>
      <c r="JT18" s="335">
        <v>0</v>
      </c>
      <c r="JU18" s="335">
        <v>0</v>
      </c>
      <c r="JV18" s="335">
        <v>0</v>
      </c>
      <c r="JW18" s="335">
        <v>0</v>
      </c>
      <c r="JX18" s="335">
        <v>0</v>
      </c>
      <c r="JY18" s="211">
        <f t="shared" si="106"/>
        <v>3500</v>
      </c>
      <c r="JZ18" s="321"/>
      <c r="KA18" s="321"/>
      <c r="KB18" s="65">
        <f t="shared" si="33"/>
        <v>42.567347325987285</v>
      </c>
      <c r="KC18" s="65">
        <f t="shared" si="34"/>
        <v>0</v>
      </c>
      <c r="KD18" s="65">
        <f t="shared" si="107"/>
        <v>866.66666666666663</v>
      </c>
      <c r="KE18" s="65">
        <v>20</v>
      </c>
      <c r="KF18" s="202"/>
      <c r="KG18" s="65">
        <v>5</v>
      </c>
      <c r="KH18" s="65"/>
      <c r="KI18" s="65">
        <f t="shared" si="108"/>
        <v>429.03252032520328</v>
      </c>
      <c r="KJ18" s="64">
        <f t="shared" si="35"/>
        <v>1363.2665343178571</v>
      </c>
      <c r="KK18" s="66">
        <f t="shared" si="144"/>
        <v>854.59100840336134</v>
      </c>
      <c r="KL18" s="66">
        <f t="shared" si="109"/>
        <v>0</v>
      </c>
      <c r="KM18" s="66">
        <f t="shared" si="110"/>
        <v>213.64775210084034</v>
      </c>
      <c r="KN18" s="67">
        <f t="shared" si="36"/>
        <v>1068.2387605042018</v>
      </c>
      <c r="KO18" s="67">
        <f t="shared" si="37"/>
        <v>2431.5052948220591</v>
      </c>
      <c r="KP18" s="68">
        <f t="shared" si="38"/>
        <v>1068.4947051779409</v>
      </c>
      <c r="KQ18" s="335">
        <v>0</v>
      </c>
      <c r="KR18" s="335">
        <v>2090.9</v>
      </c>
      <c r="KS18" s="335">
        <v>0</v>
      </c>
      <c r="KT18" s="335">
        <v>0</v>
      </c>
      <c r="KU18" s="335">
        <v>0</v>
      </c>
      <c r="KV18" s="335">
        <v>0</v>
      </c>
      <c r="KW18" s="335">
        <v>0</v>
      </c>
      <c r="KX18" s="335">
        <v>0</v>
      </c>
      <c r="KY18" s="335">
        <v>0</v>
      </c>
      <c r="KZ18" s="335">
        <v>0</v>
      </c>
      <c r="LA18" s="335">
        <v>1911.48</v>
      </c>
      <c r="LB18" s="205">
        <v>0</v>
      </c>
      <c r="LC18" s="371">
        <v>145</v>
      </c>
      <c r="LD18" s="181" t="s">
        <v>275</v>
      </c>
      <c r="LE18" s="64">
        <f t="shared" si="111"/>
        <v>2090.9</v>
      </c>
      <c r="LF18" s="205">
        <v>0</v>
      </c>
      <c r="LG18" s="205">
        <v>3500</v>
      </c>
      <c r="LH18" s="205">
        <v>0</v>
      </c>
      <c r="LI18" s="205">
        <v>0</v>
      </c>
      <c r="LJ18" s="205">
        <v>0</v>
      </c>
      <c r="LK18" s="205">
        <v>0</v>
      </c>
      <c r="LL18" s="205">
        <v>0</v>
      </c>
      <c r="LM18" s="205">
        <v>0</v>
      </c>
      <c r="LN18" s="205">
        <v>0</v>
      </c>
      <c r="LO18" s="205">
        <v>0</v>
      </c>
      <c r="LP18" s="211">
        <f t="shared" si="112"/>
        <v>3500</v>
      </c>
      <c r="LQ18" s="65"/>
      <c r="LR18" s="65"/>
      <c r="LS18" s="65">
        <f t="shared" si="39"/>
        <v>28.414379254747903</v>
      </c>
      <c r="LT18" s="65">
        <f t="shared" si="40"/>
        <v>0</v>
      </c>
      <c r="LU18" s="65">
        <f t="shared" si="113"/>
        <v>866.66666666666663</v>
      </c>
      <c r="LV18" s="65">
        <v>20</v>
      </c>
      <c r="LW18" s="202"/>
      <c r="LX18" s="65">
        <v>5</v>
      </c>
      <c r="LY18" s="65"/>
      <c r="LZ18" s="202"/>
      <c r="MA18" s="64">
        <f t="shared" si="41"/>
        <v>920.08104592141456</v>
      </c>
      <c r="MB18" s="66">
        <f t="shared" si="145"/>
        <v>828.45739495798318</v>
      </c>
      <c r="MC18" s="66">
        <f t="shared" si="114"/>
        <v>0</v>
      </c>
      <c r="MD18" s="66">
        <f t="shared" si="115"/>
        <v>207.1143487394958</v>
      </c>
      <c r="ME18" s="67">
        <f t="shared" si="42"/>
        <v>1035.571743697479</v>
      </c>
      <c r="MF18" s="67">
        <f t="shared" si="43"/>
        <v>1955.6527896188936</v>
      </c>
      <c r="MG18" s="68">
        <f t="shared" si="44"/>
        <v>1544.3472103811064</v>
      </c>
      <c r="MH18" s="335">
        <v>0</v>
      </c>
      <c r="MI18" s="335">
        <v>1648.39</v>
      </c>
      <c r="MJ18" s="335">
        <v>0</v>
      </c>
      <c r="MK18" s="335">
        <v>0</v>
      </c>
      <c r="ML18" s="335">
        <v>0</v>
      </c>
      <c r="MM18" s="335">
        <v>0</v>
      </c>
      <c r="MN18" s="335">
        <v>0</v>
      </c>
      <c r="MO18" s="335">
        <v>0</v>
      </c>
      <c r="MP18" s="335">
        <v>0</v>
      </c>
      <c r="MQ18" s="335">
        <v>0</v>
      </c>
      <c r="MR18" s="335">
        <v>1469.32</v>
      </c>
      <c r="MS18" s="205">
        <v>0</v>
      </c>
      <c r="MT18" s="371">
        <v>136</v>
      </c>
      <c r="MU18" s="181" t="s">
        <v>275</v>
      </c>
      <c r="MV18" s="64">
        <f t="shared" si="116"/>
        <v>1648.39</v>
      </c>
      <c r="MW18" s="335">
        <v>0</v>
      </c>
      <c r="MX18" s="335">
        <v>3500</v>
      </c>
      <c r="MY18" s="335">
        <v>0</v>
      </c>
      <c r="MZ18" s="335">
        <v>0</v>
      </c>
      <c r="NA18" s="335">
        <v>0</v>
      </c>
      <c r="NB18" s="335">
        <v>0</v>
      </c>
      <c r="NC18" s="335">
        <v>0</v>
      </c>
      <c r="ND18" s="335">
        <v>0</v>
      </c>
      <c r="NE18" s="335">
        <v>0</v>
      </c>
      <c r="NF18" s="335">
        <v>0</v>
      </c>
      <c r="NG18" s="211">
        <f t="shared" si="117"/>
        <v>3500</v>
      </c>
      <c r="NH18" s="336"/>
      <c r="NI18" s="336"/>
      <c r="NJ18" s="65">
        <f t="shared" si="45"/>
        <v>27.765153965661469</v>
      </c>
      <c r="NK18" s="65">
        <f t="shared" si="46"/>
        <v>0</v>
      </c>
      <c r="NL18" s="65">
        <f t="shared" si="118"/>
        <v>866.66666666666663</v>
      </c>
      <c r="NM18" s="65">
        <v>20</v>
      </c>
      <c r="NN18" s="65">
        <f t="shared" si="119"/>
        <v>467</v>
      </c>
      <c r="NO18" s="65">
        <v>5</v>
      </c>
      <c r="NP18" s="65"/>
      <c r="NQ18" s="202"/>
      <c r="NR18" s="64">
        <f t="shared" si="47"/>
        <v>1386.4318206323283</v>
      </c>
      <c r="NS18" s="66">
        <f t="shared" si="120"/>
        <v>835.40283333333332</v>
      </c>
      <c r="NT18" s="66">
        <f t="shared" si="121"/>
        <v>400</v>
      </c>
      <c r="NU18" s="66">
        <f t="shared" si="122"/>
        <v>308.85070833333333</v>
      </c>
      <c r="NV18" s="67">
        <f t="shared" si="48"/>
        <v>1544.2535416666667</v>
      </c>
      <c r="NW18" s="67">
        <f t="shared" si="49"/>
        <v>2930.6853622989947</v>
      </c>
      <c r="NX18" s="68">
        <f t="shared" si="50"/>
        <v>569.31463770100527</v>
      </c>
      <c r="NY18" s="400">
        <v>0</v>
      </c>
      <c r="NZ18" s="400">
        <v>1680.48</v>
      </c>
      <c r="OA18" s="400">
        <v>0</v>
      </c>
      <c r="OB18" s="400">
        <v>0</v>
      </c>
      <c r="OC18" s="400">
        <v>0</v>
      </c>
      <c r="OD18" s="400">
        <v>0</v>
      </c>
      <c r="OE18" s="400">
        <v>0</v>
      </c>
      <c r="OF18" s="400">
        <v>0</v>
      </c>
      <c r="OG18" s="400">
        <v>0</v>
      </c>
      <c r="OH18" s="400">
        <v>0</v>
      </c>
      <c r="OI18" s="400">
        <v>1419.08</v>
      </c>
      <c r="OJ18" s="178">
        <v>0</v>
      </c>
      <c r="OK18" s="401">
        <v>146</v>
      </c>
      <c r="OL18" s="181" t="s">
        <v>275</v>
      </c>
      <c r="OM18" s="64">
        <f t="shared" si="123"/>
        <v>1680.48</v>
      </c>
      <c r="ON18" s="205">
        <v>0</v>
      </c>
      <c r="OO18" s="205">
        <v>3500</v>
      </c>
      <c r="OP18" s="205">
        <v>0</v>
      </c>
      <c r="OQ18" s="205">
        <v>0</v>
      </c>
      <c r="OR18" s="205">
        <v>0</v>
      </c>
      <c r="OS18" s="205">
        <v>0</v>
      </c>
      <c r="OT18" s="205">
        <v>0</v>
      </c>
      <c r="OU18" s="205">
        <v>0</v>
      </c>
      <c r="OV18" s="205">
        <v>0</v>
      </c>
      <c r="OW18" s="205">
        <v>0</v>
      </c>
      <c r="OX18" s="403">
        <f t="shared" si="124"/>
        <v>3500</v>
      </c>
      <c r="OY18" s="202"/>
      <c r="OZ18" s="202"/>
      <c r="PA18" s="65">
        <f t="shared" si="51"/>
        <v>22.749513959493402</v>
      </c>
      <c r="PB18" s="65">
        <f t="shared" si="52"/>
        <v>0</v>
      </c>
      <c r="PC18" s="65"/>
      <c r="PD18" s="65">
        <v>20</v>
      </c>
      <c r="PE18" s="65"/>
      <c r="PF18" s="65">
        <v>5</v>
      </c>
      <c r="PG18" s="65"/>
      <c r="PH18" s="202"/>
      <c r="PI18" s="64">
        <f t="shared" si="53"/>
        <v>47.749513959493399</v>
      </c>
      <c r="PJ18" s="66">
        <f t="shared" si="126"/>
        <v>936.57933333333335</v>
      </c>
      <c r="PK18" s="66">
        <v>0</v>
      </c>
      <c r="PL18" s="66">
        <f t="shared" si="127"/>
        <v>234.14483333333334</v>
      </c>
      <c r="PM18" s="67">
        <f t="shared" si="54"/>
        <v>1170.7241666666666</v>
      </c>
      <c r="PN18" s="67">
        <f t="shared" si="55"/>
        <v>1218.4736806261601</v>
      </c>
      <c r="PO18" s="68">
        <f t="shared" si="56"/>
        <v>2281.5263193738401</v>
      </c>
      <c r="PP18" s="400">
        <v>0</v>
      </c>
      <c r="PQ18" s="400">
        <v>1638.38</v>
      </c>
      <c r="PR18" s="400">
        <v>0</v>
      </c>
      <c r="PS18" s="400">
        <v>0</v>
      </c>
      <c r="PT18" s="400">
        <v>0</v>
      </c>
      <c r="PU18" s="400">
        <v>0</v>
      </c>
      <c r="PV18" s="400">
        <v>0</v>
      </c>
      <c r="PW18" s="400">
        <v>0</v>
      </c>
      <c r="PX18" s="400">
        <v>0</v>
      </c>
      <c r="PY18" s="464">
        <v>0</v>
      </c>
      <c r="PZ18" s="466">
        <v>1638.3799999999999</v>
      </c>
      <c r="QA18" s="178">
        <f t="shared" si="151"/>
        <v>0</v>
      </c>
      <c r="QB18" s="401">
        <v>127</v>
      </c>
      <c r="QC18" s="181" t="s">
        <v>275</v>
      </c>
      <c r="QD18" s="64">
        <f t="shared" si="129"/>
        <v>1638.38</v>
      </c>
      <c r="QE18" s="400">
        <v>0</v>
      </c>
      <c r="QF18" s="400">
        <v>3500</v>
      </c>
      <c r="QG18" s="400">
        <v>0</v>
      </c>
      <c r="QH18" s="400">
        <v>0</v>
      </c>
      <c r="QI18" s="400">
        <v>0</v>
      </c>
      <c r="QJ18" s="400">
        <v>0</v>
      </c>
      <c r="QK18" s="400">
        <v>0</v>
      </c>
      <c r="QL18" s="400">
        <v>0</v>
      </c>
      <c r="QM18" s="400">
        <v>0</v>
      </c>
      <c r="QN18" s="400">
        <v>0</v>
      </c>
      <c r="QO18" s="486">
        <v>0</v>
      </c>
      <c r="QP18" s="211">
        <f t="shared" si="130"/>
        <v>3500</v>
      </c>
      <c r="QQ18" s="439"/>
      <c r="QR18" s="453"/>
      <c r="QS18" s="65">
        <f t="shared" si="147"/>
        <v>128.86743362831859</v>
      </c>
      <c r="QT18" s="65">
        <f t="shared" si="57"/>
        <v>0</v>
      </c>
      <c r="QU18" s="65">
        <v>789.5</v>
      </c>
      <c r="QV18" s="65">
        <v>20</v>
      </c>
      <c r="QW18" s="65">
        <f t="shared" si="131"/>
        <v>18.861818181818183</v>
      </c>
      <c r="QX18" s="65">
        <v>5</v>
      </c>
      <c r="QY18" s="65">
        <f t="shared" si="58"/>
        <v>183.06451612903226</v>
      </c>
      <c r="QZ18" s="489">
        <f t="shared" si="132"/>
        <v>22.118129999999997</v>
      </c>
      <c r="RA18" s="202"/>
      <c r="RB18" s="201">
        <v>939.51</v>
      </c>
      <c r="RC18" s="66">
        <f t="shared" si="133"/>
        <v>870.22424778761058</v>
      </c>
      <c r="RD18" s="203"/>
      <c r="RE18" s="66">
        <f t="shared" si="134"/>
        <v>361.94684955752211</v>
      </c>
      <c r="RF18" s="67">
        <f t="shared" si="60"/>
        <v>1232.1710973451327</v>
      </c>
      <c r="RG18" s="67">
        <f t="shared" si="61"/>
        <v>2171.6810973451329</v>
      </c>
      <c r="RH18" s="68">
        <f t="shared" si="62"/>
        <v>1328.3189026548671</v>
      </c>
      <c r="RI18" s="205">
        <v>165</v>
      </c>
      <c r="RJ18" s="205">
        <v>1372.45</v>
      </c>
      <c r="RK18" s="205">
        <v>0</v>
      </c>
      <c r="RL18" s="205">
        <v>0</v>
      </c>
      <c r="RM18" s="205">
        <v>0</v>
      </c>
      <c r="RN18" s="205">
        <v>0</v>
      </c>
      <c r="RO18" s="205">
        <v>0</v>
      </c>
      <c r="RP18" s="205">
        <v>0</v>
      </c>
      <c r="RQ18" s="205">
        <v>0</v>
      </c>
      <c r="RR18" s="373">
        <v>0</v>
      </c>
      <c r="RS18" s="265">
        <v>1537.4499999999998</v>
      </c>
      <c r="RT18" s="199"/>
      <c r="RU18" s="206">
        <v>136</v>
      </c>
      <c r="RV18" s="181" t="s">
        <v>275</v>
      </c>
      <c r="RW18" s="213">
        <v>1765.7</v>
      </c>
      <c r="RX18" s="205">
        <v>13.73</v>
      </c>
      <c r="RY18" s="205">
        <v>3500</v>
      </c>
      <c r="RZ18" s="205">
        <v>0</v>
      </c>
      <c r="SA18" s="205">
        <v>0</v>
      </c>
      <c r="SB18" s="205">
        <v>0</v>
      </c>
      <c r="SC18" s="205">
        <v>0</v>
      </c>
      <c r="SD18" s="205">
        <v>0</v>
      </c>
      <c r="SE18" s="205">
        <v>0</v>
      </c>
      <c r="SF18" s="205">
        <v>0</v>
      </c>
      <c r="SG18" s="205">
        <v>0</v>
      </c>
      <c r="SH18" s="65">
        <v>36.791062000000004</v>
      </c>
      <c r="SI18" s="211">
        <f t="shared" si="137"/>
        <v>3550.5210619999998</v>
      </c>
      <c r="SJ18" s="469"/>
      <c r="SK18" s="477"/>
      <c r="SL18" s="65">
        <f t="shared" si="148"/>
        <v>320.96681415929203</v>
      </c>
      <c r="SM18" s="65">
        <f t="shared" si="63"/>
        <v>0</v>
      </c>
      <c r="SN18" s="65">
        <v>789.5</v>
      </c>
      <c r="SO18" s="65">
        <v>20</v>
      </c>
      <c r="SP18" s="65">
        <f t="shared" si="138"/>
        <v>495.92920353982299</v>
      </c>
      <c r="SQ18" s="65">
        <v>5</v>
      </c>
      <c r="SR18" s="65">
        <f t="shared" si="149"/>
        <v>428.52876106194691</v>
      </c>
      <c r="SS18" s="489">
        <f t="shared" si="139"/>
        <v>20.755574999999997</v>
      </c>
      <c r="ST18" s="202"/>
      <c r="SU18" s="201">
        <v>1410.53</v>
      </c>
      <c r="SV18" s="66">
        <f t="shared" si="146"/>
        <v>596.28469026548669</v>
      </c>
      <c r="SW18" s="203"/>
      <c r="SX18" s="66">
        <f t="shared" si="140"/>
        <v>401.36293805309737</v>
      </c>
      <c r="SY18" s="204"/>
      <c r="SZ18" s="67">
        <f t="shared" si="65"/>
        <v>1410.53</v>
      </c>
      <c r="TA18" s="68">
        <f t="shared" si="66"/>
        <v>2139.9910620000001</v>
      </c>
      <c r="TB18" s="64">
        <f t="shared" si="67"/>
        <v>18613.469999999998</v>
      </c>
      <c r="TC18" s="211">
        <f t="shared" si="68"/>
        <v>42053.271062</v>
      </c>
      <c r="TD18" s="67">
        <f t="shared" si="69"/>
        <v>23346.638436202771</v>
      </c>
      <c r="TE18" s="68">
        <f t="shared" si="142"/>
        <v>18706.632625797229</v>
      </c>
      <c r="TF18" s="264"/>
      <c r="TG18" s="265"/>
      <c r="TH18" s="265"/>
      <c r="TL18" s="65">
        <v>80210.236100000009</v>
      </c>
      <c r="TM18">
        <f t="shared" si="70"/>
        <v>802.10236100000009</v>
      </c>
    </row>
    <row r="19" spans="1:533">
      <c r="A19" s="173" t="s">
        <v>466</v>
      </c>
      <c r="B19" s="175" t="s">
        <v>479</v>
      </c>
      <c r="C19" s="181" t="s">
        <v>275</v>
      </c>
      <c r="D19" s="273">
        <v>9338.7199999999993</v>
      </c>
      <c r="E19" s="273">
        <v>1767.7</v>
      </c>
      <c r="F19" s="273">
        <v>0</v>
      </c>
      <c r="G19" s="273">
        <v>0</v>
      </c>
      <c r="H19" s="273">
        <v>0</v>
      </c>
      <c r="I19" s="273">
        <v>0</v>
      </c>
      <c r="J19" s="273">
        <v>0</v>
      </c>
      <c r="K19" s="273">
        <v>0</v>
      </c>
      <c r="L19" s="273">
        <v>0</v>
      </c>
      <c r="M19" s="273">
        <v>11106.42</v>
      </c>
      <c r="N19" s="178">
        <f t="shared" si="150"/>
        <v>0</v>
      </c>
      <c r="O19" s="274">
        <v>196</v>
      </c>
      <c r="P19" s="64">
        <f t="shared" si="0"/>
        <v>11106.42</v>
      </c>
      <c r="Q19" s="205">
        <v>777.37</v>
      </c>
      <c r="R19" s="205">
        <v>4150</v>
      </c>
      <c r="S19" s="267">
        <v>0</v>
      </c>
      <c r="T19" s="205">
        <v>0</v>
      </c>
      <c r="U19" s="205">
        <v>0</v>
      </c>
      <c r="V19" s="205">
        <v>0</v>
      </c>
      <c r="W19" s="205">
        <v>0</v>
      </c>
      <c r="X19" s="205">
        <v>0</v>
      </c>
      <c r="Y19" s="205">
        <v>0</v>
      </c>
      <c r="Z19" s="205">
        <v>0</v>
      </c>
      <c r="AA19" s="64">
        <f t="shared" si="71"/>
        <v>4927.37</v>
      </c>
      <c r="AB19" s="65"/>
      <c r="AC19" s="65"/>
      <c r="AD19" s="65">
        <f t="shared" si="1"/>
        <v>130.48381718232289</v>
      </c>
      <c r="AE19" s="65">
        <f t="shared" si="2"/>
        <v>0</v>
      </c>
      <c r="AF19" s="65">
        <v>866.67</v>
      </c>
      <c r="AG19" s="65">
        <v>20</v>
      </c>
      <c r="AH19" s="202"/>
      <c r="AI19" s="65">
        <v>5</v>
      </c>
      <c r="AJ19" s="202"/>
      <c r="AK19" s="202"/>
      <c r="AL19" s="64">
        <f t="shared" si="3"/>
        <v>1022.1538171823229</v>
      </c>
      <c r="AM19" s="66">
        <f t="shared" si="72"/>
        <v>833.25221238938047</v>
      </c>
      <c r="AN19" s="66">
        <f t="shared" si="73"/>
        <v>0</v>
      </c>
      <c r="AO19" s="66">
        <f t="shared" si="74"/>
        <v>208.31305309734512</v>
      </c>
      <c r="AP19" s="67">
        <f t="shared" si="4"/>
        <v>1041.5652654867256</v>
      </c>
      <c r="AQ19" s="67">
        <f t="shared" si="5"/>
        <v>2063.7190826690485</v>
      </c>
      <c r="AR19" s="68">
        <f t="shared" si="6"/>
        <v>2863.6509173309514</v>
      </c>
      <c r="AS19" s="267">
        <v>8309.84</v>
      </c>
      <c r="AT19" s="267">
        <v>1661.8</v>
      </c>
      <c r="AU19" s="267">
        <v>0</v>
      </c>
      <c r="AV19" s="267">
        <v>0</v>
      </c>
      <c r="AW19" s="267">
        <v>0</v>
      </c>
      <c r="AX19" s="267">
        <v>0</v>
      </c>
      <c r="AY19" s="267">
        <v>0</v>
      </c>
      <c r="AZ19" s="267">
        <v>0</v>
      </c>
      <c r="BA19" s="267">
        <v>0</v>
      </c>
      <c r="BB19" s="267">
        <v>0</v>
      </c>
      <c r="BC19" s="267">
        <v>9600.6200000000008</v>
      </c>
      <c r="BD19" s="199"/>
      <c r="BE19" s="285">
        <v>152</v>
      </c>
      <c r="BF19" s="181"/>
      <c r="BG19" s="64">
        <f t="shared" si="75"/>
        <v>9971.64</v>
      </c>
      <c r="BH19" s="267">
        <v>691.72</v>
      </c>
      <c r="BI19" s="267">
        <v>4150</v>
      </c>
      <c r="BJ19" s="267">
        <v>0</v>
      </c>
      <c r="BK19" s="267">
        <v>0</v>
      </c>
      <c r="BL19" s="267">
        <v>0</v>
      </c>
      <c r="BM19" s="267">
        <v>0</v>
      </c>
      <c r="BN19" s="267">
        <v>0</v>
      </c>
      <c r="BO19" s="267">
        <v>0</v>
      </c>
      <c r="BP19" s="267">
        <v>0</v>
      </c>
      <c r="BQ19" s="267">
        <v>0</v>
      </c>
      <c r="BR19" s="64">
        <f t="shared" si="76"/>
        <v>4841.72</v>
      </c>
      <c r="BS19" s="65"/>
      <c r="BT19" s="65"/>
      <c r="BU19" s="65">
        <f t="shared" si="7"/>
        <v>122.11074679472509</v>
      </c>
      <c r="BV19" s="65">
        <f t="shared" si="8"/>
        <v>0</v>
      </c>
      <c r="BW19" s="65">
        <v>866.67</v>
      </c>
      <c r="BX19" s="65">
        <v>20</v>
      </c>
      <c r="BY19" s="202"/>
      <c r="BZ19" s="65">
        <v>5</v>
      </c>
      <c r="CA19" s="202"/>
      <c r="CB19" s="202"/>
      <c r="CC19" s="64">
        <f t="shared" si="9"/>
        <v>1013.780746794725</v>
      </c>
      <c r="CD19" s="66">
        <f t="shared" si="77"/>
        <v>869.99982300884949</v>
      </c>
      <c r="CE19" s="384">
        <f t="shared" si="78"/>
        <v>0</v>
      </c>
      <c r="CF19" s="66">
        <f t="shared" si="79"/>
        <v>217.49995575221237</v>
      </c>
      <c r="CG19" s="204"/>
      <c r="CH19" s="67">
        <f t="shared" si="11"/>
        <v>1013.780746794725</v>
      </c>
      <c r="CI19" s="68">
        <f t="shared" si="12"/>
        <v>3827.9392532052752</v>
      </c>
      <c r="CJ19" s="267">
        <v>8211</v>
      </c>
      <c r="CK19" s="267">
        <v>1821.68</v>
      </c>
      <c r="CL19" s="267">
        <v>0</v>
      </c>
      <c r="CM19" s="267">
        <v>0</v>
      </c>
      <c r="CN19" s="267">
        <v>0</v>
      </c>
      <c r="CO19" s="267">
        <v>0</v>
      </c>
      <c r="CP19" s="267">
        <v>0</v>
      </c>
      <c r="CQ19" s="267">
        <v>0</v>
      </c>
      <c r="CR19" s="267">
        <v>0</v>
      </c>
      <c r="CS19" s="267">
        <v>0</v>
      </c>
      <c r="CT19" s="267">
        <v>8670.19</v>
      </c>
      <c r="CU19" s="199"/>
      <c r="CV19" s="285">
        <v>212</v>
      </c>
      <c r="CW19" s="181" t="s">
        <v>275</v>
      </c>
      <c r="CX19" s="214">
        <f t="shared" si="80"/>
        <v>10032.68</v>
      </c>
      <c r="CY19" s="205">
        <v>683.5</v>
      </c>
      <c r="CZ19" s="205">
        <v>4150</v>
      </c>
      <c r="DA19" s="205">
        <v>0</v>
      </c>
      <c r="DB19" s="205">
        <v>0</v>
      </c>
      <c r="DC19" s="205">
        <v>0</v>
      </c>
      <c r="DD19" s="205">
        <v>0</v>
      </c>
      <c r="DE19" s="205">
        <v>0</v>
      </c>
      <c r="DF19" s="205">
        <v>0</v>
      </c>
      <c r="DG19" s="205">
        <v>0</v>
      </c>
      <c r="DH19" s="205">
        <v>0</v>
      </c>
      <c r="DI19" s="214">
        <f t="shared" si="81"/>
        <v>4833.5</v>
      </c>
      <c r="DJ19" s="65"/>
      <c r="DK19" s="65"/>
      <c r="DL19" s="65">
        <f t="shared" si="13"/>
        <v>114.50896748736913</v>
      </c>
      <c r="DM19" s="65">
        <f t="shared" si="14"/>
        <v>0</v>
      </c>
      <c r="DN19" s="65">
        <v>866.67</v>
      </c>
      <c r="DO19" s="65">
        <v>20</v>
      </c>
      <c r="DP19" s="202"/>
      <c r="DQ19" s="65">
        <v>5</v>
      </c>
      <c r="DR19" s="65"/>
      <c r="DS19" s="202"/>
      <c r="DT19" s="64">
        <f t="shared" si="15"/>
        <v>1006.1789674873691</v>
      </c>
      <c r="DU19" s="66">
        <f t="shared" si="82"/>
        <v>870.94495575221242</v>
      </c>
      <c r="DV19" s="66">
        <f t="shared" si="83"/>
        <v>490.26548672566372</v>
      </c>
      <c r="DW19" s="66">
        <f t="shared" si="84"/>
        <v>340.30261061946902</v>
      </c>
      <c r="DX19" s="67">
        <f t="shared" si="16"/>
        <v>1701.5130530973452</v>
      </c>
      <c r="DY19" s="67">
        <f t="shared" si="17"/>
        <v>2707.6920205847141</v>
      </c>
      <c r="DZ19" s="68">
        <f t="shared" si="18"/>
        <v>2125.8079794152859</v>
      </c>
      <c r="EA19" s="205">
        <v>4323.42</v>
      </c>
      <c r="EB19" s="205">
        <v>1342.63</v>
      </c>
      <c r="EC19" s="205">
        <v>0</v>
      </c>
      <c r="ED19" s="205">
        <v>0</v>
      </c>
      <c r="EE19" s="205">
        <v>0</v>
      </c>
      <c r="EF19" s="205">
        <v>0</v>
      </c>
      <c r="EG19" s="205">
        <v>0</v>
      </c>
      <c r="EH19" s="205">
        <v>0</v>
      </c>
      <c r="EI19" s="205">
        <v>0</v>
      </c>
      <c r="EJ19" s="205">
        <v>0</v>
      </c>
      <c r="EK19" s="205">
        <v>5023.87</v>
      </c>
      <c r="EL19" s="206"/>
      <c r="EM19" s="206">
        <v>127</v>
      </c>
      <c r="EN19" s="181" t="s">
        <v>275</v>
      </c>
      <c r="EO19" s="214">
        <f t="shared" si="85"/>
        <v>5666.05</v>
      </c>
      <c r="EP19" s="214">
        <v>0</v>
      </c>
      <c r="EQ19" s="214">
        <v>4150</v>
      </c>
      <c r="ER19" s="214">
        <v>0</v>
      </c>
      <c r="ES19" s="214">
        <v>0</v>
      </c>
      <c r="ET19" s="214">
        <v>0</v>
      </c>
      <c r="EU19" s="298">
        <v>0</v>
      </c>
      <c r="EV19" s="299">
        <v>0</v>
      </c>
      <c r="EW19" s="214">
        <v>0</v>
      </c>
      <c r="EX19" s="214">
        <v>0</v>
      </c>
      <c r="EY19" s="299">
        <v>0</v>
      </c>
      <c r="EZ19" s="214">
        <f t="shared" si="86"/>
        <v>4150</v>
      </c>
      <c r="FA19" s="377"/>
      <c r="FB19" s="377"/>
      <c r="FC19" s="377">
        <f t="shared" si="19"/>
        <v>69.085427475688945</v>
      </c>
      <c r="FD19" s="386">
        <f t="shared" si="20"/>
        <v>0</v>
      </c>
      <c r="FE19" s="65">
        <v>866.67</v>
      </c>
      <c r="FF19" s="65">
        <v>20</v>
      </c>
      <c r="FG19" s="377"/>
      <c r="FH19" s="65">
        <v>5</v>
      </c>
      <c r="FI19" s="377"/>
      <c r="FJ19" s="386"/>
      <c r="FK19" s="214">
        <f t="shared" si="87"/>
        <v>960.75542747568886</v>
      </c>
      <c r="FL19" s="377">
        <f t="shared" si="88"/>
        <v>987.17077586206892</v>
      </c>
      <c r="FM19" s="377">
        <f t="shared" si="89"/>
        <v>413.79310344827587</v>
      </c>
      <c r="FN19" s="377">
        <f t="shared" si="90"/>
        <v>350.24096982758618</v>
      </c>
      <c r="FO19" s="214">
        <f t="shared" si="91"/>
        <v>1751.204849137931</v>
      </c>
      <c r="FP19" s="214">
        <f t="shared" si="92"/>
        <v>2711.96027661362</v>
      </c>
      <c r="FQ19" s="205">
        <f t="shared" si="93"/>
        <v>1438.03972338638</v>
      </c>
      <c r="FR19" s="205">
        <v>5137.66</v>
      </c>
      <c r="FS19" s="205">
        <v>1517.09</v>
      </c>
      <c r="FT19" s="205">
        <v>0</v>
      </c>
      <c r="FU19" s="205">
        <v>0</v>
      </c>
      <c r="FV19" s="205">
        <v>0</v>
      </c>
      <c r="FW19" s="205">
        <v>0</v>
      </c>
      <c r="FX19" s="205">
        <v>0</v>
      </c>
      <c r="FY19" s="205">
        <v>0</v>
      </c>
      <c r="FZ19" s="205">
        <v>0</v>
      </c>
      <c r="GA19" s="205">
        <v>0</v>
      </c>
      <c r="GB19" s="205">
        <v>6109.56</v>
      </c>
      <c r="GC19" s="205">
        <v>0</v>
      </c>
      <c r="GD19" s="303">
        <v>173</v>
      </c>
      <c r="GE19" s="181" t="s">
        <v>275</v>
      </c>
      <c r="GF19" s="214">
        <f t="shared" si="94"/>
        <v>6654.75</v>
      </c>
      <c r="GG19" s="205">
        <v>427.67</v>
      </c>
      <c r="GH19" s="205">
        <v>4150</v>
      </c>
      <c r="GI19" s="205">
        <v>0</v>
      </c>
      <c r="GJ19" s="205">
        <v>0</v>
      </c>
      <c r="GK19" s="205">
        <v>0</v>
      </c>
      <c r="GL19" s="205">
        <v>0</v>
      </c>
      <c r="GM19" s="205">
        <v>0</v>
      </c>
      <c r="GN19" s="205">
        <v>0</v>
      </c>
      <c r="GO19" s="205">
        <v>0</v>
      </c>
      <c r="GP19" s="205">
        <v>0</v>
      </c>
      <c r="GQ19" s="211">
        <f t="shared" si="95"/>
        <v>4577.67</v>
      </c>
      <c r="GR19" s="202"/>
      <c r="GS19" s="202"/>
      <c r="GT19" s="65">
        <f t="shared" si="21"/>
        <v>86.944233046817203</v>
      </c>
      <c r="GU19" s="65">
        <f t="shared" si="22"/>
        <v>0</v>
      </c>
      <c r="GV19" s="65">
        <f t="shared" si="96"/>
        <v>866.66666666666663</v>
      </c>
      <c r="GW19" s="65">
        <v>20</v>
      </c>
      <c r="GX19" s="65">
        <v>0</v>
      </c>
      <c r="GY19" s="65">
        <v>5</v>
      </c>
      <c r="GZ19" s="65"/>
      <c r="HA19" s="202"/>
      <c r="HB19" s="64">
        <f t="shared" si="23"/>
        <v>978.61089971348383</v>
      </c>
      <c r="HC19" s="66">
        <f t="shared" si="143"/>
        <v>822.37076923076927</v>
      </c>
      <c r="HD19" s="66">
        <f t="shared" si="97"/>
        <v>0</v>
      </c>
      <c r="HE19" s="66">
        <f t="shared" si="98"/>
        <v>205.59269230769232</v>
      </c>
      <c r="HF19" s="67">
        <f t="shared" si="24"/>
        <v>1027.9634615384616</v>
      </c>
      <c r="HG19" s="67">
        <f t="shared" si="25"/>
        <v>2006.5743612519454</v>
      </c>
      <c r="HH19" s="68">
        <f t="shared" si="26"/>
        <v>2571.0956387480546</v>
      </c>
      <c r="HI19" s="335">
        <v>5971.79</v>
      </c>
      <c r="HJ19" s="335">
        <v>1937.82</v>
      </c>
      <c r="HK19" s="335">
        <v>0</v>
      </c>
      <c r="HL19" s="335">
        <v>0</v>
      </c>
      <c r="HM19" s="335">
        <v>0</v>
      </c>
      <c r="HN19" s="335">
        <v>0</v>
      </c>
      <c r="HO19" s="335">
        <v>0</v>
      </c>
      <c r="HP19" s="335">
        <v>0</v>
      </c>
      <c r="HQ19" s="335">
        <v>0</v>
      </c>
      <c r="HR19" s="335">
        <v>0</v>
      </c>
      <c r="HS19" s="335">
        <v>7179.82</v>
      </c>
      <c r="HT19" s="205">
        <v>0</v>
      </c>
      <c r="HU19" s="371">
        <v>216</v>
      </c>
      <c r="HV19" s="181" t="s">
        <v>275</v>
      </c>
      <c r="HW19" s="64">
        <f t="shared" si="99"/>
        <v>7909.61</v>
      </c>
      <c r="HX19" s="205">
        <v>497.11</v>
      </c>
      <c r="HY19" s="205">
        <v>4150</v>
      </c>
      <c r="HZ19" s="205">
        <v>0</v>
      </c>
      <c r="IA19" s="205">
        <v>0</v>
      </c>
      <c r="IB19" s="205">
        <v>0</v>
      </c>
      <c r="IC19" s="205">
        <v>0</v>
      </c>
      <c r="ID19" s="205">
        <v>0</v>
      </c>
      <c r="IE19" s="205">
        <v>0</v>
      </c>
      <c r="IF19" s="205">
        <v>0</v>
      </c>
      <c r="IG19" s="205">
        <v>0</v>
      </c>
      <c r="IH19" s="214">
        <f t="shared" si="100"/>
        <v>4647.1099999999997</v>
      </c>
      <c r="II19" s="321"/>
      <c r="IJ19" s="321"/>
      <c r="IK19" s="65">
        <f t="shared" si="27"/>
        <v>109.56922756842465</v>
      </c>
      <c r="IL19" s="65">
        <f t="shared" si="28"/>
        <v>0</v>
      </c>
      <c r="IM19" s="65">
        <f t="shared" si="101"/>
        <v>866.66666666666663</v>
      </c>
      <c r="IN19" s="65">
        <v>20</v>
      </c>
      <c r="IO19" s="65"/>
      <c r="IP19" s="65">
        <v>5</v>
      </c>
      <c r="IQ19" s="65"/>
      <c r="IR19" s="202"/>
      <c r="IS19" s="201">
        <v>1274.72</v>
      </c>
      <c r="IT19" s="66">
        <f t="shared" si="102"/>
        <v>869.99285714285713</v>
      </c>
      <c r="IU19" s="66">
        <f t="shared" si="103"/>
        <v>403.36134453781511</v>
      </c>
      <c r="IV19" s="66">
        <f t="shared" si="104"/>
        <v>318.33855042016808</v>
      </c>
      <c r="IW19" s="204"/>
      <c r="IX19" s="67">
        <f t="shared" si="31"/>
        <v>1274.72</v>
      </c>
      <c r="IY19" s="68">
        <f t="shared" si="32"/>
        <v>3372.3899999999994</v>
      </c>
      <c r="IZ19" s="335">
        <v>8750.4599999999991</v>
      </c>
      <c r="JA19" s="335">
        <v>3442.39</v>
      </c>
      <c r="JB19" s="335">
        <v>9.8000000000000007</v>
      </c>
      <c r="JC19" s="335">
        <v>0</v>
      </c>
      <c r="JD19" s="335">
        <v>0</v>
      </c>
      <c r="JE19" s="335">
        <v>0</v>
      </c>
      <c r="JF19" s="335">
        <v>0</v>
      </c>
      <c r="JG19" s="335">
        <v>0</v>
      </c>
      <c r="JH19" s="335">
        <v>0</v>
      </c>
      <c r="JI19" s="335">
        <v>0</v>
      </c>
      <c r="JJ19" s="335">
        <v>11377.15</v>
      </c>
      <c r="JK19" s="205">
        <v>0</v>
      </c>
      <c r="JL19" s="371">
        <v>378</v>
      </c>
      <c r="JM19" s="181" t="s">
        <v>275</v>
      </c>
      <c r="JN19" s="64">
        <f t="shared" si="105"/>
        <v>12202.649999999998</v>
      </c>
      <c r="JO19" s="335">
        <v>728.41</v>
      </c>
      <c r="JP19" s="335">
        <v>4150</v>
      </c>
      <c r="JQ19" s="335">
        <v>0.63</v>
      </c>
      <c r="JR19" s="335">
        <v>0</v>
      </c>
      <c r="JS19" s="335">
        <v>0</v>
      </c>
      <c r="JT19" s="335">
        <v>0</v>
      </c>
      <c r="JU19" s="335">
        <v>0</v>
      </c>
      <c r="JV19" s="335">
        <v>0</v>
      </c>
      <c r="JW19" s="335">
        <v>0</v>
      </c>
      <c r="JX19" s="335">
        <v>0</v>
      </c>
      <c r="JY19" s="211">
        <f t="shared" si="106"/>
        <v>4879.04</v>
      </c>
      <c r="JZ19" s="321"/>
      <c r="KA19" s="321"/>
      <c r="KB19" s="65">
        <f t="shared" si="33"/>
        <v>242.2904992094617</v>
      </c>
      <c r="KC19" s="65">
        <f t="shared" si="34"/>
        <v>0</v>
      </c>
      <c r="KD19" s="65">
        <f t="shared" si="107"/>
        <v>866.66666666666663</v>
      </c>
      <c r="KE19" s="65">
        <v>20</v>
      </c>
      <c r="KF19" s="202"/>
      <c r="KG19" s="65">
        <v>5</v>
      </c>
      <c r="KH19" s="65"/>
      <c r="KI19" s="65">
        <f t="shared" si="108"/>
        <v>429.03252032520328</v>
      </c>
      <c r="KJ19" s="64">
        <f t="shared" si="35"/>
        <v>1562.9896862013316</v>
      </c>
      <c r="KK19" s="66">
        <f t="shared" si="144"/>
        <v>854.59100840336134</v>
      </c>
      <c r="KL19" s="66">
        <f t="shared" si="109"/>
        <v>0</v>
      </c>
      <c r="KM19" s="66">
        <f t="shared" si="110"/>
        <v>213.64775210084034</v>
      </c>
      <c r="KN19" s="67">
        <f t="shared" si="36"/>
        <v>1068.2387605042018</v>
      </c>
      <c r="KO19" s="67">
        <f t="shared" si="37"/>
        <v>2631.2284467055333</v>
      </c>
      <c r="KP19" s="68">
        <f t="shared" si="38"/>
        <v>2247.8115532944666</v>
      </c>
      <c r="KQ19" s="335">
        <v>10775.5</v>
      </c>
      <c r="KR19" s="335">
        <v>5536.07</v>
      </c>
      <c r="KS19" s="335">
        <v>0</v>
      </c>
      <c r="KT19" s="335">
        <v>0</v>
      </c>
      <c r="KU19" s="335">
        <v>0</v>
      </c>
      <c r="KV19" s="335">
        <v>0</v>
      </c>
      <c r="KW19" s="335">
        <v>0</v>
      </c>
      <c r="KX19" s="335">
        <v>0</v>
      </c>
      <c r="KY19" s="335">
        <v>0</v>
      </c>
      <c r="KZ19" s="335">
        <v>0</v>
      </c>
      <c r="LA19" s="335">
        <v>15420.18</v>
      </c>
      <c r="LB19" s="205">
        <v>0</v>
      </c>
      <c r="LC19" s="371">
        <v>563</v>
      </c>
      <c r="LD19" s="181" t="s">
        <v>275</v>
      </c>
      <c r="LE19" s="64">
        <f t="shared" si="111"/>
        <v>16311.57</v>
      </c>
      <c r="LF19" s="205">
        <v>896.98</v>
      </c>
      <c r="LG19" s="205">
        <v>4150</v>
      </c>
      <c r="LH19" s="205">
        <v>0</v>
      </c>
      <c r="LI19" s="205">
        <v>0</v>
      </c>
      <c r="LJ19" s="205">
        <v>0</v>
      </c>
      <c r="LK19" s="205">
        <v>0</v>
      </c>
      <c r="LL19" s="205">
        <v>0</v>
      </c>
      <c r="LM19" s="205">
        <v>0</v>
      </c>
      <c r="LN19" s="205">
        <v>0</v>
      </c>
      <c r="LO19" s="205">
        <v>0</v>
      </c>
      <c r="LP19" s="211">
        <f t="shared" si="112"/>
        <v>5046.9799999999996</v>
      </c>
      <c r="LQ19" s="202"/>
      <c r="LR19" s="202"/>
      <c r="LS19" s="65">
        <f t="shared" si="39"/>
        <v>229.22282351710641</v>
      </c>
      <c r="LT19" s="65">
        <f t="shared" si="40"/>
        <v>0</v>
      </c>
      <c r="LU19" s="65">
        <f t="shared" si="113"/>
        <v>866.66666666666663</v>
      </c>
      <c r="LV19" s="65">
        <v>20</v>
      </c>
      <c r="LW19" s="202"/>
      <c r="LX19" s="65">
        <v>5</v>
      </c>
      <c r="LY19" s="65"/>
      <c r="LZ19" s="202"/>
      <c r="MA19" s="64">
        <f t="shared" si="41"/>
        <v>1120.889490183773</v>
      </c>
      <c r="MB19" s="66">
        <f t="shared" si="145"/>
        <v>828.45739495798318</v>
      </c>
      <c r="MC19" s="66">
        <f t="shared" si="114"/>
        <v>0</v>
      </c>
      <c r="MD19" s="66">
        <f t="shared" si="115"/>
        <v>207.1143487394958</v>
      </c>
      <c r="ME19" s="67">
        <f t="shared" si="42"/>
        <v>1035.571743697479</v>
      </c>
      <c r="MF19" s="67">
        <f t="shared" si="43"/>
        <v>2156.4612338812522</v>
      </c>
      <c r="MG19" s="68">
        <f t="shared" si="44"/>
        <v>2890.5187661187474</v>
      </c>
      <c r="MH19" s="335">
        <v>6879.4</v>
      </c>
      <c r="MI19" s="335">
        <v>2103.2800000000002</v>
      </c>
      <c r="MJ19" s="335">
        <v>0</v>
      </c>
      <c r="MK19" s="335">
        <v>0</v>
      </c>
      <c r="ML19" s="335">
        <v>0</v>
      </c>
      <c r="MM19" s="335">
        <v>0</v>
      </c>
      <c r="MN19" s="335">
        <v>0</v>
      </c>
      <c r="MO19" s="335">
        <v>0</v>
      </c>
      <c r="MP19" s="335">
        <v>0</v>
      </c>
      <c r="MQ19" s="335">
        <v>0</v>
      </c>
      <c r="MR19" s="335">
        <v>8478.17</v>
      </c>
      <c r="MS19" s="205">
        <v>0</v>
      </c>
      <c r="MT19" s="371">
        <v>264</v>
      </c>
      <c r="MU19" s="181" t="s">
        <v>275</v>
      </c>
      <c r="MV19" s="64">
        <f t="shared" si="116"/>
        <v>8982.68</v>
      </c>
      <c r="MW19" s="335">
        <v>572.65</v>
      </c>
      <c r="MX19" s="335">
        <v>4150</v>
      </c>
      <c r="MY19" s="335">
        <v>0</v>
      </c>
      <c r="MZ19" s="335">
        <v>0</v>
      </c>
      <c r="NA19" s="335">
        <v>0</v>
      </c>
      <c r="NB19" s="335">
        <v>0</v>
      </c>
      <c r="NC19" s="335">
        <v>0</v>
      </c>
      <c r="ND19" s="335">
        <v>0</v>
      </c>
      <c r="NE19" s="335">
        <v>0</v>
      </c>
      <c r="NF19" s="335">
        <v>0</v>
      </c>
      <c r="NG19" s="211">
        <f t="shared" si="117"/>
        <v>4722.6499999999996</v>
      </c>
      <c r="NH19" s="336"/>
      <c r="NI19" s="336"/>
      <c r="NJ19" s="65">
        <f t="shared" si="45"/>
        <v>160.20859676384458</v>
      </c>
      <c r="NK19" s="65">
        <f t="shared" si="46"/>
        <v>0</v>
      </c>
      <c r="NL19" s="65">
        <f t="shared" si="118"/>
        <v>866.66666666666663</v>
      </c>
      <c r="NM19" s="65">
        <v>20</v>
      </c>
      <c r="NN19" s="65">
        <f t="shared" si="119"/>
        <v>467</v>
      </c>
      <c r="NO19" s="65">
        <v>5</v>
      </c>
      <c r="NP19" s="65"/>
      <c r="NQ19" s="202"/>
      <c r="NR19" s="64">
        <f t="shared" si="47"/>
        <v>1518.8752634305113</v>
      </c>
      <c r="NS19" s="66">
        <f t="shared" si="120"/>
        <v>835.40283333333332</v>
      </c>
      <c r="NT19" s="66">
        <f t="shared" si="121"/>
        <v>400</v>
      </c>
      <c r="NU19" s="66">
        <f t="shared" si="122"/>
        <v>308.85070833333333</v>
      </c>
      <c r="NV19" s="67">
        <f t="shared" si="48"/>
        <v>1544.2535416666667</v>
      </c>
      <c r="NW19" s="67">
        <f t="shared" si="49"/>
        <v>3063.128805097178</v>
      </c>
      <c r="NX19" s="68">
        <f t="shared" si="50"/>
        <v>1659.5211949028217</v>
      </c>
      <c r="NY19" s="400">
        <v>4108.8100000000004</v>
      </c>
      <c r="NZ19" s="400">
        <v>1148.8399999999999</v>
      </c>
      <c r="OA19" s="400">
        <v>0</v>
      </c>
      <c r="OB19" s="400">
        <v>0</v>
      </c>
      <c r="OC19" s="400">
        <v>0</v>
      </c>
      <c r="OD19" s="400">
        <v>0</v>
      </c>
      <c r="OE19" s="400">
        <v>0</v>
      </c>
      <c r="OF19" s="400">
        <v>0</v>
      </c>
      <c r="OG19" s="400">
        <v>0</v>
      </c>
      <c r="OH19" s="400">
        <v>0</v>
      </c>
      <c r="OI19" s="400">
        <v>4864.46</v>
      </c>
      <c r="OJ19" s="178">
        <v>0</v>
      </c>
      <c r="OK19" s="401">
        <v>168</v>
      </c>
      <c r="OL19" s="181" t="s">
        <v>275</v>
      </c>
      <c r="OM19" s="64">
        <f t="shared" si="123"/>
        <v>5257.6500000000005</v>
      </c>
      <c r="ON19" s="205">
        <v>342.02</v>
      </c>
      <c r="OO19" s="205">
        <v>4150</v>
      </c>
      <c r="OP19" s="205">
        <v>0</v>
      </c>
      <c r="OQ19" s="205">
        <v>0</v>
      </c>
      <c r="OR19" s="205">
        <v>0</v>
      </c>
      <c r="OS19" s="205">
        <v>0</v>
      </c>
      <c r="OT19" s="205">
        <v>0</v>
      </c>
      <c r="OU19" s="205">
        <v>0</v>
      </c>
      <c r="OV19" s="205">
        <v>0</v>
      </c>
      <c r="OW19" s="205">
        <v>0</v>
      </c>
      <c r="OX19" s="403">
        <f t="shared" si="124"/>
        <v>4492.0200000000004</v>
      </c>
      <c r="OY19" s="202"/>
      <c r="OZ19" s="202"/>
      <c r="PA19" s="65">
        <f t="shared" si="51"/>
        <v>77.982989454715224</v>
      </c>
      <c r="PB19" s="65">
        <f t="shared" si="52"/>
        <v>0</v>
      </c>
      <c r="PC19" s="65"/>
      <c r="PD19" s="65">
        <v>20</v>
      </c>
      <c r="PE19" s="65"/>
      <c r="PF19" s="65">
        <v>5</v>
      </c>
      <c r="PG19" s="65"/>
      <c r="PH19" s="202"/>
      <c r="PI19" s="64">
        <f t="shared" si="53"/>
        <v>102.98298945471522</v>
      </c>
      <c r="PJ19" s="66">
        <f t="shared" si="126"/>
        <v>936.57933333333335</v>
      </c>
      <c r="PK19" s="66">
        <v>0</v>
      </c>
      <c r="PL19" s="66">
        <f t="shared" si="127"/>
        <v>234.14483333333334</v>
      </c>
      <c r="PM19" s="67">
        <f t="shared" si="54"/>
        <v>1170.7241666666666</v>
      </c>
      <c r="PN19" s="67">
        <f t="shared" si="55"/>
        <v>1273.7071561213818</v>
      </c>
      <c r="PO19" s="68">
        <f t="shared" si="56"/>
        <v>3218.3128438786189</v>
      </c>
      <c r="PP19" s="400">
        <v>6005.59</v>
      </c>
      <c r="PQ19" s="400">
        <v>1797.3</v>
      </c>
      <c r="PR19" s="400">
        <v>0</v>
      </c>
      <c r="PS19" s="400">
        <v>0</v>
      </c>
      <c r="PT19" s="400">
        <v>0</v>
      </c>
      <c r="PU19" s="400">
        <v>0</v>
      </c>
      <c r="PV19" s="400">
        <v>0</v>
      </c>
      <c r="PW19" s="400">
        <v>0</v>
      </c>
      <c r="PX19" s="400">
        <v>0</v>
      </c>
      <c r="PY19" s="464">
        <v>0</v>
      </c>
      <c r="PZ19" s="466">
        <v>7802.89</v>
      </c>
      <c r="QA19" s="178">
        <f t="shared" si="151"/>
        <v>0</v>
      </c>
      <c r="QB19" s="401">
        <v>279</v>
      </c>
      <c r="QC19" s="181" t="s">
        <v>275</v>
      </c>
      <c r="QD19" s="64">
        <f t="shared" si="129"/>
        <v>7802.89</v>
      </c>
      <c r="QE19" s="400">
        <v>499.92</v>
      </c>
      <c r="QF19" s="400">
        <v>4150</v>
      </c>
      <c r="QG19" s="400">
        <v>0</v>
      </c>
      <c r="QH19" s="400">
        <v>0</v>
      </c>
      <c r="QI19" s="400">
        <v>0</v>
      </c>
      <c r="QJ19" s="400">
        <v>0</v>
      </c>
      <c r="QK19" s="400">
        <v>0</v>
      </c>
      <c r="QL19" s="400">
        <v>0</v>
      </c>
      <c r="QM19" s="400">
        <v>0</v>
      </c>
      <c r="QN19" s="400">
        <v>0</v>
      </c>
      <c r="QO19" s="486">
        <v>0</v>
      </c>
      <c r="QP19" s="211">
        <f t="shared" si="130"/>
        <v>4649.92</v>
      </c>
      <c r="QQ19" s="439"/>
      <c r="QR19" s="453"/>
      <c r="QS19" s="65">
        <f t="shared" si="147"/>
        <v>128.86743362831859</v>
      </c>
      <c r="QT19" s="65">
        <f t="shared" si="57"/>
        <v>0</v>
      </c>
      <c r="QU19" s="65">
        <v>789.5</v>
      </c>
      <c r="QV19" s="65">
        <v>20</v>
      </c>
      <c r="QW19" s="65">
        <f t="shared" si="131"/>
        <v>18.861818181818183</v>
      </c>
      <c r="QX19" s="65">
        <v>5</v>
      </c>
      <c r="QY19" s="65">
        <f t="shared" si="58"/>
        <v>183.06451612903226</v>
      </c>
      <c r="QZ19" s="489">
        <f t="shared" si="132"/>
        <v>105.339015</v>
      </c>
      <c r="RA19" s="202"/>
      <c r="RB19" s="201">
        <v>968.93</v>
      </c>
      <c r="RC19" s="66">
        <f t="shared" si="133"/>
        <v>870.22424778761058</v>
      </c>
      <c r="RD19" s="203"/>
      <c r="RE19" s="66">
        <f t="shared" si="134"/>
        <v>367.83084955752213</v>
      </c>
      <c r="RF19" s="67">
        <f t="shared" si="60"/>
        <v>1238.0550973451327</v>
      </c>
      <c r="RG19" s="67">
        <f t="shared" si="61"/>
        <v>2206.9850973451325</v>
      </c>
      <c r="RH19" s="68">
        <f t="shared" si="62"/>
        <v>2442.9349026548675</v>
      </c>
      <c r="RI19" s="205">
        <v>11844.4</v>
      </c>
      <c r="RJ19" s="205">
        <v>3540.95</v>
      </c>
      <c r="RK19" s="205">
        <v>0</v>
      </c>
      <c r="RL19" s="205">
        <v>0</v>
      </c>
      <c r="RM19" s="205">
        <v>0</v>
      </c>
      <c r="RN19" s="205">
        <v>0</v>
      </c>
      <c r="RO19" s="205">
        <v>0</v>
      </c>
      <c r="RP19" s="205">
        <v>0</v>
      </c>
      <c r="RQ19" s="205">
        <v>0</v>
      </c>
      <c r="RR19" s="373">
        <v>0</v>
      </c>
      <c r="RS19" s="265">
        <v>15385.349999999999</v>
      </c>
      <c r="RT19" s="199"/>
      <c r="RU19" s="206">
        <v>334</v>
      </c>
      <c r="RV19" s="181" t="s">
        <v>275</v>
      </c>
      <c r="RW19" s="213">
        <v>15504.18</v>
      </c>
      <c r="RX19" s="205">
        <v>985.95</v>
      </c>
      <c r="RY19" s="205">
        <v>4150</v>
      </c>
      <c r="RZ19" s="205">
        <v>0</v>
      </c>
      <c r="SA19" s="205">
        <v>0</v>
      </c>
      <c r="SB19" s="205">
        <v>0</v>
      </c>
      <c r="SC19" s="205">
        <v>0</v>
      </c>
      <c r="SD19" s="205">
        <v>0</v>
      </c>
      <c r="SE19" s="205">
        <v>0</v>
      </c>
      <c r="SF19" s="205">
        <v>0</v>
      </c>
      <c r="SG19" s="205">
        <v>0</v>
      </c>
      <c r="SH19" s="65">
        <v>802.10236100000009</v>
      </c>
      <c r="SI19" s="211">
        <f t="shared" si="137"/>
        <v>5938.052361</v>
      </c>
      <c r="SJ19" s="469"/>
      <c r="SK19" s="477"/>
      <c r="SL19" s="65">
        <f t="shared" si="148"/>
        <v>320.96681415929203</v>
      </c>
      <c r="SM19" s="65">
        <f t="shared" si="63"/>
        <v>0</v>
      </c>
      <c r="SN19" s="65">
        <v>789.5</v>
      </c>
      <c r="SO19" s="65">
        <v>20</v>
      </c>
      <c r="SP19" s="65">
        <f t="shared" si="138"/>
        <v>495.92920353982299</v>
      </c>
      <c r="SQ19" s="65">
        <v>5</v>
      </c>
      <c r="SR19" s="65">
        <f t="shared" si="149"/>
        <v>428.52876106194691</v>
      </c>
      <c r="SS19" s="489">
        <f t="shared" si="139"/>
        <v>207.70222499999997</v>
      </c>
      <c r="ST19" s="202"/>
      <c r="SU19" s="201">
        <v>1588.94</v>
      </c>
      <c r="SV19" s="66">
        <f t="shared" si="146"/>
        <v>596.28469026548669</v>
      </c>
      <c r="SW19" s="203"/>
      <c r="SX19" s="66">
        <f t="shared" si="140"/>
        <v>437.04493805309744</v>
      </c>
      <c r="SY19" s="204"/>
      <c r="SZ19" s="67">
        <f t="shared" si="65"/>
        <v>1588.94</v>
      </c>
      <c r="TA19" s="68">
        <f t="shared" si="66"/>
        <v>4349.1123609999995</v>
      </c>
      <c r="TB19" s="64">
        <f t="shared" si="67"/>
        <v>117402.76999999999</v>
      </c>
      <c r="TC19" s="211">
        <f t="shared" si="68"/>
        <v>57706.032360999998</v>
      </c>
      <c r="TD19" s="67">
        <f t="shared" si="69"/>
        <v>24698.897227064528</v>
      </c>
      <c r="TE19" s="68">
        <f t="shared" si="142"/>
        <v>33007.135133935473</v>
      </c>
      <c r="TF19" s="264"/>
      <c r="TG19" s="265"/>
      <c r="TH19" s="265"/>
      <c r="TL19" s="65">
        <v>2113.5729999999999</v>
      </c>
      <c r="TM19">
        <f t="shared" si="70"/>
        <v>21.135729999999999</v>
      </c>
    </row>
    <row r="20" spans="1:533">
      <c r="A20" s="173" t="s">
        <v>467</v>
      </c>
      <c r="B20" s="175" t="s">
        <v>481</v>
      </c>
      <c r="C20" s="181" t="s">
        <v>275</v>
      </c>
      <c r="D20" s="273">
        <v>5721.84</v>
      </c>
      <c r="E20" s="273">
        <v>6924.15</v>
      </c>
      <c r="F20" s="273">
        <v>0</v>
      </c>
      <c r="G20" s="273">
        <v>0</v>
      </c>
      <c r="H20" s="273">
        <v>0</v>
      </c>
      <c r="I20" s="273">
        <v>0</v>
      </c>
      <c r="J20" s="273">
        <v>14994.43</v>
      </c>
      <c r="K20" s="273">
        <v>0</v>
      </c>
      <c r="L20" s="273">
        <v>0</v>
      </c>
      <c r="M20" s="273">
        <v>27640.420000000002</v>
      </c>
      <c r="N20" s="178">
        <f t="shared" si="150"/>
        <v>0</v>
      </c>
      <c r="O20" s="274">
        <v>1830</v>
      </c>
      <c r="P20" s="64">
        <f t="shared" si="0"/>
        <v>27640.42</v>
      </c>
      <c r="Q20" s="205">
        <v>476.3</v>
      </c>
      <c r="R20" s="205">
        <v>4150</v>
      </c>
      <c r="S20" s="267">
        <v>0</v>
      </c>
      <c r="T20" s="205">
        <v>0</v>
      </c>
      <c r="U20" s="205">
        <v>0</v>
      </c>
      <c r="V20" s="205">
        <v>0</v>
      </c>
      <c r="W20" s="205">
        <v>0</v>
      </c>
      <c r="X20" s="205">
        <v>1041.17</v>
      </c>
      <c r="Y20" s="205">
        <v>0</v>
      </c>
      <c r="Z20" s="205">
        <v>0</v>
      </c>
      <c r="AA20" s="64">
        <f t="shared" si="71"/>
        <v>5667.47</v>
      </c>
      <c r="AB20" s="65"/>
      <c r="AC20" s="65"/>
      <c r="AD20" s="65">
        <f t="shared" si="1"/>
        <v>324.73357842784822</v>
      </c>
      <c r="AE20" s="65">
        <f t="shared" si="2"/>
        <v>0</v>
      </c>
      <c r="AF20" s="65">
        <v>866.67</v>
      </c>
      <c r="AG20" s="65">
        <v>20</v>
      </c>
      <c r="AH20" s="202"/>
      <c r="AI20" s="65">
        <v>5</v>
      </c>
      <c r="AJ20" s="202"/>
      <c r="AK20" s="202"/>
      <c r="AL20" s="64">
        <f t="shared" si="3"/>
        <v>1216.4035784278481</v>
      </c>
      <c r="AM20" s="66">
        <f t="shared" si="72"/>
        <v>833.25221238938047</v>
      </c>
      <c r="AN20" s="66">
        <f t="shared" si="73"/>
        <v>0</v>
      </c>
      <c r="AO20" s="66">
        <f t="shared" si="74"/>
        <v>208.31305309734512</v>
      </c>
      <c r="AP20" s="67">
        <f t="shared" si="4"/>
        <v>1041.5652654867256</v>
      </c>
      <c r="AQ20" s="67">
        <f t="shared" si="5"/>
        <v>2257.9688439145739</v>
      </c>
      <c r="AR20" s="68">
        <f t="shared" si="6"/>
        <v>3409.5011560854264</v>
      </c>
      <c r="AS20" s="267">
        <v>5949</v>
      </c>
      <c r="AT20" s="267">
        <v>7408.78</v>
      </c>
      <c r="AU20" s="267">
        <v>0</v>
      </c>
      <c r="AV20" s="267">
        <v>0</v>
      </c>
      <c r="AW20" s="267">
        <v>0</v>
      </c>
      <c r="AX20" s="267">
        <v>0</v>
      </c>
      <c r="AY20" s="267">
        <v>0</v>
      </c>
      <c r="AZ20" s="267">
        <v>17048.259999999998</v>
      </c>
      <c r="BA20" s="267">
        <v>0</v>
      </c>
      <c r="BB20" s="267">
        <v>0</v>
      </c>
      <c r="BC20" s="267">
        <v>29212.74</v>
      </c>
      <c r="BD20" s="199"/>
      <c r="BE20" s="285">
        <v>1987</v>
      </c>
      <c r="BF20" s="181"/>
      <c r="BG20" s="64">
        <f t="shared" si="75"/>
        <v>30406.039999999997</v>
      </c>
      <c r="BH20" s="267">
        <v>495.21</v>
      </c>
      <c r="BI20" s="267">
        <v>4150</v>
      </c>
      <c r="BJ20" s="267">
        <v>0</v>
      </c>
      <c r="BK20" s="267">
        <v>0</v>
      </c>
      <c r="BL20" s="267">
        <v>0</v>
      </c>
      <c r="BM20" s="267">
        <v>0</v>
      </c>
      <c r="BN20" s="267">
        <v>0</v>
      </c>
      <c r="BO20" s="267">
        <v>1183.6199999999999</v>
      </c>
      <c r="BP20" s="267">
        <v>0</v>
      </c>
      <c r="BQ20" s="267">
        <v>0</v>
      </c>
      <c r="BR20" s="64">
        <f t="shared" si="76"/>
        <v>5828.83</v>
      </c>
      <c r="BS20" s="65"/>
      <c r="BT20" s="65"/>
      <c r="BU20" s="65">
        <f t="shared" si="7"/>
        <v>371.55824283433128</v>
      </c>
      <c r="BV20" s="65">
        <f t="shared" si="8"/>
        <v>0</v>
      </c>
      <c r="BW20" s="65">
        <v>866.67</v>
      </c>
      <c r="BX20" s="65">
        <v>20</v>
      </c>
      <c r="BY20" s="202"/>
      <c r="BZ20" s="65">
        <v>5</v>
      </c>
      <c r="CA20" s="202"/>
      <c r="CB20" s="202"/>
      <c r="CC20" s="64">
        <f t="shared" si="9"/>
        <v>1263.2282428343312</v>
      </c>
      <c r="CD20" s="66">
        <f t="shared" si="77"/>
        <v>869.99982300884949</v>
      </c>
      <c r="CE20" s="384">
        <f t="shared" si="78"/>
        <v>0</v>
      </c>
      <c r="CF20" s="66">
        <f t="shared" si="79"/>
        <v>217.49995575221237</v>
      </c>
      <c r="CG20" s="204"/>
      <c r="CH20" s="67">
        <f t="shared" si="11"/>
        <v>1263.2282428343312</v>
      </c>
      <c r="CI20" s="68">
        <f t="shared" si="12"/>
        <v>4565.6017571656685</v>
      </c>
      <c r="CJ20" s="267">
        <v>7179.28</v>
      </c>
      <c r="CK20" s="267">
        <v>7665.63</v>
      </c>
      <c r="CL20" s="267">
        <v>0</v>
      </c>
      <c r="CM20" s="267">
        <v>0</v>
      </c>
      <c r="CN20" s="267">
        <v>0</v>
      </c>
      <c r="CO20" s="267">
        <v>0</v>
      </c>
      <c r="CP20" s="267">
        <v>0</v>
      </c>
      <c r="CQ20" s="267">
        <v>16093.61</v>
      </c>
      <c r="CR20" s="267">
        <v>0</v>
      </c>
      <c r="CS20" s="267">
        <v>0</v>
      </c>
      <c r="CT20" s="267">
        <v>29887.09</v>
      </c>
      <c r="CU20" s="199"/>
      <c r="CV20" s="285">
        <v>1974</v>
      </c>
      <c r="CW20" s="181" t="s">
        <v>275</v>
      </c>
      <c r="CX20" s="214">
        <f t="shared" si="80"/>
        <v>30938.52</v>
      </c>
      <c r="CY20" s="205">
        <v>597.63</v>
      </c>
      <c r="CZ20" s="205">
        <v>4150</v>
      </c>
      <c r="DA20" s="205">
        <v>0</v>
      </c>
      <c r="DB20" s="205">
        <v>0</v>
      </c>
      <c r="DC20" s="205">
        <v>0</v>
      </c>
      <c r="DD20" s="205">
        <v>0</v>
      </c>
      <c r="DE20" s="205">
        <v>0</v>
      </c>
      <c r="DF20" s="205">
        <v>1117.1199999999999</v>
      </c>
      <c r="DG20" s="205">
        <v>0</v>
      </c>
      <c r="DH20" s="205">
        <v>0</v>
      </c>
      <c r="DI20" s="214">
        <f t="shared" si="81"/>
        <v>5864.75</v>
      </c>
      <c r="DJ20" s="65"/>
      <c r="DK20" s="65"/>
      <c r="DL20" s="65">
        <f t="shared" si="13"/>
        <v>394.72489266118447</v>
      </c>
      <c r="DM20" s="65">
        <f t="shared" si="14"/>
        <v>0</v>
      </c>
      <c r="DN20" s="65">
        <v>866.67</v>
      </c>
      <c r="DO20" s="65">
        <v>20</v>
      </c>
      <c r="DP20" s="202"/>
      <c r="DQ20" s="65">
        <v>5</v>
      </c>
      <c r="DR20" s="65"/>
      <c r="DS20" s="202"/>
      <c r="DT20" s="64">
        <f t="shared" si="15"/>
        <v>1286.3948926611845</v>
      </c>
      <c r="DU20" s="66">
        <f t="shared" si="82"/>
        <v>870.94495575221242</v>
      </c>
      <c r="DV20" s="66">
        <f t="shared" si="83"/>
        <v>490.26548672566372</v>
      </c>
      <c r="DW20" s="66">
        <f t="shared" si="84"/>
        <v>340.30261061946902</v>
      </c>
      <c r="DX20" s="67">
        <f t="shared" si="16"/>
        <v>1701.5130530973452</v>
      </c>
      <c r="DY20" s="67">
        <f t="shared" si="17"/>
        <v>2987.9079457585294</v>
      </c>
      <c r="DZ20" s="68">
        <f t="shared" si="18"/>
        <v>2876.8420542414706</v>
      </c>
      <c r="EA20" s="205">
        <v>7898.32</v>
      </c>
      <c r="EB20" s="205">
        <v>7292.36</v>
      </c>
      <c r="EC20" s="205">
        <v>0</v>
      </c>
      <c r="ED20" s="205">
        <v>0</v>
      </c>
      <c r="EE20" s="205">
        <v>0</v>
      </c>
      <c r="EF20" s="205">
        <v>0</v>
      </c>
      <c r="EG20" s="205">
        <v>0</v>
      </c>
      <c r="EH20" s="205">
        <v>14960.25</v>
      </c>
      <c r="EI20" s="205">
        <v>0</v>
      </c>
      <c r="EJ20" s="205">
        <v>0</v>
      </c>
      <c r="EK20" s="205">
        <v>29371.29</v>
      </c>
      <c r="EL20" s="199"/>
      <c r="EM20" s="206">
        <v>1874</v>
      </c>
      <c r="EN20" s="181" t="s">
        <v>275</v>
      </c>
      <c r="EO20" s="214">
        <f t="shared" si="85"/>
        <v>30150.93</v>
      </c>
      <c r="EP20" s="214">
        <v>657.47</v>
      </c>
      <c r="EQ20" s="214">
        <v>4150</v>
      </c>
      <c r="ER20" s="214">
        <v>0</v>
      </c>
      <c r="ES20" s="214">
        <v>0</v>
      </c>
      <c r="ET20" s="214">
        <v>0</v>
      </c>
      <c r="EU20" s="298">
        <v>0</v>
      </c>
      <c r="EV20" s="299">
        <v>0</v>
      </c>
      <c r="EW20" s="214">
        <v>1038.5899999999999</v>
      </c>
      <c r="EX20" s="214">
        <v>0</v>
      </c>
      <c r="EY20" s="299">
        <v>0</v>
      </c>
      <c r="EZ20" s="214">
        <f t="shared" si="86"/>
        <v>5846.06</v>
      </c>
      <c r="FA20" s="202"/>
      <c r="FB20" s="202"/>
      <c r="FC20" s="377">
        <f t="shared" si="19"/>
        <v>403.89741875534753</v>
      </c>
      <c r="FD20" s="386">
        <f t="shared" si="20"/>
        <v>0</v>
      </c>
      <c r="FE20" s="65">
        <v>866.67</v>
      </c>
      <c r="FF20" s="65">
        <v>20</v>
      </c>
      <c r="FG20" s="65"/>
      <c r="FH20" s="65">
        <v>5</v>
      </c>
      <c r="FI20" s="377"/>
      <c r="FJ20" s="202"/>
      <c r="FK20" s="214">
        <f t="shared" si="87"/>
        <v>1295.5674187553475</v>
      </c>
      <c r="FL20" s="377">
        <f t="shared" si="88"/>
        <v>987.17077586206892</v>
      </c>
      <c r="FM20" s="377">
        <f t="shared" si="89"/>
        <v>413.79310344827587</v>
      </c>
      <c r="FN20" s="377">
        <f t="shared" si="90"/>
        <v>350.24096982758618</v>
      </c>
      <c r="FO20" s="214">
        <f t="shared" si="91"/>
        <v>1751.204849137931</v>
      </c>
      <c r="FP20" s="214">
        <f t="shared" si="92"/>
        <v>3046.7722678932787</v>
      </c>
      <c r="FQ20" s="205">
        <f t="shared" si="93"/>
        <v>2799.2877321067217</v>
      </c>
      <c r="FR20" s="205">
        <v>6886.94</v>
      </c>
      <c r="FS20" s="205">
        <v>7762.83</v>
      </c>
      <c r="FT20" s="205">
        <v>0</v>
      </c>
      <c r="FU20" s="205">
        <v>0</v>
      </c>
      <c r="FV20" s="205">
        <v>0</v>
      </c>
      <c r="FW20" s="205">
        <v>0</v>
      </c>
      <c r="FX20" s="205">
        <v>0</v>
      </c>
      <c r="FY20" s="205">
        <v>16515.48</v>
      </c>
      <c r="FZ20" s="205">
        <v>0</v>
      </c>
      <c r="GA20" s="205">
        <v>0</v>
      </c>
      <c r="GB20" s="205">
        <v>29596.65</v>
      </c>
      <c r="GC20" s="205">
        <v>0</v>
      </c>
      <c r="GD20" s="303">
        <v>1929</v>
      </c>
      <c r="GE20" s="4" t="s">
        <v>275</v>
      </c>
      <c r="GF20" s="214">
        <f t="shared" si="94"/>
        <v>31165.25</v>
      </c>
      <c r="GG20" s="205">
        <v>573.29</v>
      </c>
      <c r="GH20" s="205">
        <v>4150</v>
      </c>
      <c r="GI20" s="205">
        <v>0</v>
      </c>
      <c r="GJ20" s="205">
        <v>0</v>
      </c>
      <c r="GK20" s="205">
        <v>0</v>
      </c>
      <c r="GL20" s="205">
        <v>0</v>
      </c>
      <c r="GM20" s="205">
        <v>0</v>
      </c>
      <c r="GN20" s="205">
        <v>1146.45</v>
      </c>
      <c r="GO20" s="205">
        <v>0</v>
      </c>
      <c r="GP20" s="205">
        <v>0</v>
      </c>
      <c r="GQ20" s="211">
        <f t="shared" si="95"/>
        <v>5869.74</v>
      </c>
      <c r="GR20" s="202"/>
      <c r="GS20" s="202"/>
      <c r="GT20" s="65">
        <f t="shared" si="21"/>
        <v>421.1854920820947</v>
      </c>
      <c r="GU20" s="65">
        <f t="shared" si="22"/>
        <v>0</v>
      </c>
      <c r="GV20" s="65">
        <f t="shared" si="96"/>
        <v>866.66666666666663</v>
      </c>
      <c r="GW20" s="65">
        <v>20</v>
      </c>
      <c r="GX20" s="65">
        <v>0</v>
      </c>
      <c r="GY20" s="65">
        <v>5</v>
      </c>
      <c r="GZ20" s="65"/>
      <c r="HA20" s="202"/>
      <c r="HB20" s="64">
        <f t="shared" si="23"/>
        <v>1312.8521587487612</v>
      </c>
      <c r="HC20" s="66">
        <f t="shared" si="143"/>
        <v>822.37076923076927</v>
      </c>
      <c r="HD20" s="66">
        <f t="shared" si="97"/>
        <v>0</v>
      </c>
      <c r="HE20" s="66">
        <f t="shared" si="98"/>
        <v>205.59269230769232</v>
      </c>
      <c r="HF20" s="67">
        <f t="shared" si="24"/>
        <v>1027.9634615384616</v>
      </c>
      <c r="HG20" s="67">
        <f t="shared" si="25"/>
        <v>2340.8156202872228</v>
      </c>
      <c r="HH20" s="68">
        <f t="shared" si="26"/>
        <v>3528.924379712777</v>
      </c>
      <c r="HI20" s="335">
        <v>6930.28</v>
      </c>
      <c r="HJ20" s="335">
        <v>7712.3</v>
      </c>
      <c r="HK20" s="335">
        <v>18.2</v>
      </c>
      <c r="HL20" s="335">
        <v>0</v>
      </c>
      <c r="HM20" s="335">
        <v>0</v>
      </c>
      <c r="HN20" s="335">
        <v>0</v>
      </c>
      <c r="HO20" s="335">
        <v>0</v>
      </c>
      <c r="HP20" s="335">
        <v>17063.75</v>
      </c>
      <c r="HQ20" s="335">
        <v>0</v>
      </c>
      <c r="HR20" s="335">
        <v>0</v>
      </c>
      <c r="HS20" s="335">
        <v>30627.31</v>
      </c>
      <c r="HT20" s="205">
        <v>0</v>
      </c>
      <c r="HU20" s="371">
        <v>2038</v>
      </c>
      <c r="HV20" s="181" t="s">
        <v>275</v>
      </c>
      <c r="HW20" s="64">
        <f t="shared" si="99"/>
        <v>31724.53</v>
      </c>
      <c r="HX20" s="205">
        <v>576.9</v>
      </c>
      <c r="HY20" s="205">
        <v>4150</v>
      </c>
      <c r="HZ20" s="205">
        <v>1.1599999999999999</v>
      </c>
      <c r="IA20" s="205">
        <v>0</v>
      </c>
      <c r="IB20" s="205">
        <v>0</v>
      </c>
      <c r="IC20" s="205">
        <v>0</v>
      </c>
      <c r="ID20" s="205">
        <v>0</v>
      </c>
      <c r="IE20" s="205">
        <v>1184.67</v>
      </c>
      <c r="IF20" s="205">
        <v>0</v>
      </c>
      <c r="IG20" s="205">
        <v>0</v>
      </c>
      <c r="IH20" s="214">
        <f t="shared" si="100"/>
        <v>5912.73</v>
      </c>
      <c r="II20" s="321"/>
      <c r="IJ20" s="321"/>
      <c r="IK20" s="65">
        <f t="shared" si="27"/>
        <v>467.3948231569438</v>
      </c>
      <c r="IL20" s="65">
        <f t="shared" si="28"/>
        <v>0</v>
      </c>
      <c r="IM20" s="65">
        <f t="shared" si="101"/>
        <v>866.66666666666663</v>
      </c>
      <c r="IN20" s="65">
        <v>20</v>
      </c>
      <c r="IO20" s="65"/>
      <c r="IP20" s="65">
        <v>5</v>
      </c>
      <c r="IQ20" s="65"/>
      <c r="IR20" s="202"/>
      <c r="IS20" s="201"/>
      <c r="IT20" s="66">
        <f t="shared" si="102"/>
        <v>869.99285714285713</v>
      </c>
      <c r="IU20" s="66">
        <f t="shared" si="103"/>
        <v>403.36134453781511</v>
      </c>
      <c r="IV20" s="66">
        <f t="shared" si="104"/>
        <v>318.33855042016808</v>
      </c>
      <c r="IW20" s="204"/>
      <c r="IX20" s="67">
        <f t="shared" si="31"/>
        <v>0</v>
      </c>
      <c r="IY20" s="68">
        <f t="shared" si="32"/>
        <v>5912.73</v>
      </c>
      <c r="IZ20" s="335">
        <v>7864.29</v>
      </c>
      <c r="JA20" s="335">
        <v>8074.72</v>
      </c>
      <c r="JB20" s="335">
        <v>38.700000000000003</v>
      </c>
      <c r="JC20" s="335">
        <v>0</v>
      </c>
      <c r="JD20" s="335">
        <v>5.29</v>
      </c>
      <c r="JE20" s="335">
        <v>0</v>
      </c>
      <c r="JF20" s="335">
        <v>0</v>
      </c>
      <c r="JG20" s="335">
        <v>19266.48</v>
      </c>
      <c r="JH20" s="335">
        <v>0</v>
      </c>
      <c r="JI20" s="335">
        <v>0</v>
      </c>
      <c r="JJ20" s="335">
        <v>33961.22</v>
      </c>
      <c r="JK20" s="205">
        <v>0</v>
      </c>
      <c r="JL20" s="371">
        <v>2191</v>
      </c>
      <c r="JM20" s="181" t="s">
        <v>275</v>
      </c>
      <c r="JN20" s="64">
        <f t="shared" si="105"/>
        <v>35249.480000000003</v>
      </c>
      <c r="JO20" s="335">
        <v>654.64</v>
      </c>
      <c r="JP20" s="335">
        <v>4150</v>
      </c>
      <c r="JQ20" s="335">
        <v>2.4700000000000002</v>
      </c>
      <c r="JR20" s="335">
        <v>0</v>
      </c>
      <c r="JS20" s="335">
        <v>0.34</v>
      </c>
      <c r="JT20" s="335">
        <v>0</v>
      </c>
      <c r="JU20" s="335">
        <v>0</v>
      </c>
      <c r="JV20" s="335">
        <v>1336.77</v>
      </c>
      <c r="JW20" s="335">
        <v>0</v>
      </c>
      <c r="JX20" s="335">
        <v>0</v>
      </c>
      <c r="JY20" s="211">
        <f t="shared" si="106"/>
        <v>6144.2200000000012</v>
      </c>
      <c r="JZ20" s="321"/>
      <c r="KA20" s="321"/>
      <c r="KB20" s="65">
        <f t="shared" si="33"/>
        <v>723.24623895811828</v>
      </c>
      <c r="KC20" s="65">
        <f t="shared" si="34"/>
        <v>0</v>
      </c>
      <c r="KD20" s="65">
        <f t="shared" si="107"/>
        <v>866.66666666666663</v>
      </c>
      <c r="KE20" s="65">
        <v>20</v>
      </c>
      <c r="KF20" s="202"/>
      <c r="KG20" s="65">
        <v>5</v>
      </c>
      <c r="KH20" s="65"/>
      <c r="KI20" s="65">
        <f t="shared" si="108"/>
        <v>429.03252032520328</v>
      </c>
      <c r="KJ20" s="64">
        <f t="shared" si="35"/>
        <v>2043.945425949988</v>
      </c>
      <c r="KK20" s="66">
        <f t="shared" si="144"/>
        <v>854.59100840336134</v>
      </c>
      <c r="KL20" s="66">
        <f t="shared" si="109"/>
        <v>0</v>
      </c>
      <c r="KM20" s="66">
        <f t="shared" si="110"/>
        <v>213.64775210084034</v>
      </c>
      <c r="KN20" s="67">
        <f t="shared" si="36"/>
        <v>1068.2387605042018</v>
      </c>
      <c r="KO20" s="67">
        <f t="shared" si="37"/>
        <v>3112.1841864541898</v>
      </c>
      <c r="KP20" s="68">
        <f t="shared" si="38"/>
        <v>3032.0358135458114</v>
      </c>
      <c r="KQ20" s="335">
        <v>8755.3799999999992</v>
      </c>
      <c r="KR20" s="335">
        <v>9618.4</v>
      </c>
      <c r="KS20" s="335">
        <v>29.7</v>
      </c>
      <c r="KT20" s="335">
        <v>0</v>
      </c>
      <c r="KU20" s="335">
        <v>0</v>
      </c>
      <c r="KV20" s="335">
        <v>0</v>
      </c>
      <c r="KW20" s="335">
        <v>0</v>
      </c>
      <c r="KX20" s="335">
        <v>23576.89</v>
      </c>
      <c r="KY20" s="335">
        <v>0</v>
      </c>
      <c r="KZ20" s="335">
        <v>0</v>
      </c>
      <c r="LA20" s="335">
        <v>38872.97</v>
      </c>
      <c r="LB20" s="205">
        <v>0</v>
      </c>
      <c r="LC20" s="371">
        <v>2524</v>
      </c>
      <c r="LD20" s="181" t="s">
        <v>275</v>
      </c>
      <c r="LE20" s="64">
        <f t="shared" si="111"/>
        <v>41980.369999999995</v>
      </c>
      <c r="LF20" s="205">
        <v>728.81</v>
      </c>
      <c r="LG20" s="205">
        <v>4150</v>
      </c>
      <c r="LH20" s="205">
        <v>1.9</v>
      </c>
      <c r="LI20" s="205">
        <v>0</v>
      </c>
      <c r="LJ20" s="205">
        <v>0</v>
      </c>
      <c r="LK20" s="205">
        <v>0</v>
      </c>
      <c r="LL20" s="205">
        <v>0</v>
      </c>
      <c r="LM20" s="205">
        <v>1636.75</v>
      </c>
      <c r="LN20" s="205">
        <v>0</v>
      </c>
      <c r="LO20" s="205">
        <v>0</v>
      </c>
      <c r="LP20" s="211">
        <f t="shared" si="112"/>
        <v>6517.4599999999991</v>
      </c>
      <c r="LQ20" s="202"/>
      <c r="LR20" s="202"/>
      <c r="LS20" s="65">
        <f t="shared" si="39"/>
        <v>577.85135724069187</v>
      </c>
      <c r="LT20" s="65">
        <f t="shared" si="40"/>
        <v>0</v>
      </c>
      <c r="LU20" s="65">
        <f t="shared" si="113"/>
        <v>866.66666666666663</v>
      </c>
      <c r="LV20" s="65">
        <v>20</v>
      </c>
      <c r="LW20" s="202"/>
      <c r="LX20" s="65">
        <v>5</v>
      </c>
      <c r="LY20" s="65"/>
      <c r="LZ20" s="202"/>
      <c r="MA20" s="64">
        <f t="shared" si="41"/>
        <v>1469.5180239073584</v>
      </c>
      <c r="MB20" s="66">
        <f t="shared" si="145"/>
        <v>828.45739495798318</v>
      </c>
      <c r="MC20" s="66">
        <f t="shared" si="114"/>
        <v>0</v>
      </c>
      <c r="MD20" s="66">
        <f t="shared" si="115"/>
        <v>207.1143487394958</v>
      </c>
      <c r="ME20" s="67">
        <f t="shared" si="42"/>
        <v>1035.571743697479</v>
      </c>
      <c r="MF20" s="67">
        <f t="shared" si="43"/>
        <v>2505.0897676048371</v>
      </c>
      <c r="MG20" s="68">
        <f t="shared" si="44"/>
        <v>4012.370232395162</v>
      </c>
      <c r="MH20" s="335">
        <v>7258.88</v>
      </c>
      <c r="MI20" s="335">
        <v>7625.28</v>
      </c>
      <c r="MJ20" s="335">
        <v>0</v>
      </c>
      <c r="MK20" s="335">
        <v>0</v>
      </c>
      <c r="ML20" s="335">
        <v>0</v>
      </c>
      <c r="MM20" s="335">
        <v>0</v>
      </c>
      <c r="MN20" s="335">
        <v>0</v>
      </c>
      <c r="MO20" s="335">
        <v>15523.85</v>
      </c>
      <c r="MP20" s="335">
        <v>0</v>
      </c>
      <c r="MQ20" s="335">
        <v>0</v>
      </c>
      <c r="MR20" s="335">
        <v>29239.81</v>
      </c>
      <c r="MS20" s="205">
        <v>0</v>
      </c>
      <c r="MT20" s="371">
        <v>1918</v>
      </c>
      <c r="MU20" s="181" t="s">
        <v>275</v>
      </c>
      <c r="MV20" s="64">
        <f t="shared" si="116"/>
        <v>30408.010000000002</v>
      </c>
      <c r="MW20" s="335">
        <v>604.25</v>
      </c>
      <c r="MX20" s="335">
        <v>4150</v>
      </c>
      <c r="MY20" s="335">
        <v>0</v>
      </c>
      <c r="MZ20" s="335">
        <v>0</v>
      </c>
      <c r="NA20" s="335">
        <v>0</v>
      </c>
      <c r="NB20" s="335">
        <v>0</v>
      </c>
      <c r="NC20" s="335">
        <v>0</v>
      </c>
      <c r="ND20" s="335">
        <v>1077.52</v>
      </c>
      <c r="NE20" s="335">
        <v>0</v>
      </c>
      <c r="NF20" s="335">
        <v>0</v>
      </c>
      <c r="NG20" s="211">
        <f t="shared" si="117"/>
        <v>5831.77</v>
      </c>
      <c r="NH20" s="336"/>
      <c r="NI20" s="336"/>
      <c r="NJ20" s="65">
        <f t="shared" si="45"/>
        <v>552.53302655424818</v>
      </c>
      <c r="NK20" s="65">
        <f t="shared" si="46"/>
        <v>0</v>
      </c>
      <c r="NL20" s="65">
        <f t="shared" si="118"/>
        <v>866.66666666666663</v>
      </c>
      <c r="NM20" s="65">
        <v>20</v>
      </c>
      <c r="NN20" s="65">
        <f t="shared" si="119"/>
        <v>467</v>
      </c>
      <c r="NO20" s="65">
        <v>5</v>
      </c>
      <c r="NP20" s="65"/>
      <c r="NQ20" s="202"/>
      <c r="NR20" s="64">
        <f t="shared" si="47"/>
        <v>1911.1996932209149</v>
      </c>
      <c r="NS20" s="66">
        <f t="shared" si="120"/>
        <v>835.40283333333332</v>
      </c>
      <c r="NT20" s="66">
        <f t="shared" si="121"/>
        <v>400</v>
      </c>
      <c r="NU20" s="66">
        <f t="shared" si="122"/>
        <v>308.85070833333333</v>
      </c>
      <c r="NV20" s="67">
        <f t="shared" si="48"/>
        <v>1544.2535416666667</v>
      </c>
      <c r="NW20" s="67">
        <f t="shared" si="49"/>
        <v>3455.4532348875819</v>
      </c>
      <c r="NX20" s="68">
        <f t="shared" si="50"/>
        <v>2376.3167651124186</v>
      </c>
      <c r="NY20" s="400">
        <v>6507.17</v>
      </c>
      <c r="NZ20" s="400">
        <v>8526.07</v>
      </c>
      <c r="OA20" s="400">
        <v>20.5</v>
      </c>
      <c r="OB20" s="400">
        <v>0</v>
      </c>
      <c r="OC20" s="400">
        <v>0</v>
      </c>
      <c r="OD20" s="400">
        <v>0</v>
      </c>
      <c r="OE20" s="400">
        <v>0</v>
      </c>
      <c r="OF20" s="400">
        <v>19440.650000000001</v>
      </c>
      <c r="OG20" s="400">
        <v>0</v>
      </c>
      <c r="OH20" s="400">
        <v>0</v>
      </c>
      <c r="OI20" s="400">
        <v>32418.04</v>
      </c>
      <c r="OJ20" s="178">
        <v>0</v>
      </c>
      <c r="OK20" s="401">
        <v>2261</v>
      </c>
      <c r="OL20" s="181" t="s">
        <v>275</v>
      </c>
      <c r="OM20" s="64">
        <f t="shared" si="123"/>
        <v>34494.39</v>
      </c>
      <c r="ON20" s="205">
        <v>541.66999999999996</v>
      </c>
      <c r="OO20" s="205">
        <v>4150</v>
      </c>
      <c r="OP20" s="205">
        <v>1.31</v>
      </c>
      <c r="OQ20" s="205">
        <v>0</v>
      </c>
      <c r="OR20" s="205">
        <v>0</v>
      </c>
      <c r="OS20" s="205">
        <v>0</v>
      </c>
      <c r="OT20" s="205">
        <v>0</v>
      </c>
      <c r="OU20" s="205">
        <v>1349.88</v>
      </c>
      <c r="OV20" s="205">
        <v>0</v>
      </c>
      <c r="OW20" s="205">
        <v>0</v>
      </c>
      <c r="OX20" s="403">
        <f t="shared" si="124"/>
        <v>6042.8600000000006</v>
      </c>
      <c r="OY20" s="202"/>
      <c r="OZ20" s="202"/>
      <c r="PA20" s="65">
        <f t="shared" si="51"/>
        <v>519.69913854005097</v>
      </c>
      <c r="PB20" s="65">
        <f t="shared" si="52"/>
        <v>0</v>
      </c>
      <c r="PC20" s="65"/>
      <c r="PD20" s="65">
        <v>20</v>
      </c>
      <c r="PE20" s="65"/>
      <c r="PF20" s="65">
        <v>5</v>
      </c>
      <c r="PG20" s="65"/>
      <c r="PH20" s="202"/>
      <c r="PI20" s="64">
        <f t="shared" si="53"/>
        <v>544.69913854005097</v>
      </c>
      <c r="PJ20" s="66">
        <f t="shared" si="126"/>
        <v>936.57933333333335</v>
      </c>
      <c r="PK20" s="66">
        <v>0</v>
      </c>
      <c r="PL20" s="66">
        <f t="shared" si="127"/>
        <v>234.14483333333334</v>
      </c>
      <c r="PM20" s="67">
        <f t="shared" si="54"/>
        <v>1170.7241666666666</v>
      </c>
      <c r="PN20" s="67">
        <f t="shared" si="55"/>
        <v>1715.4233052067175</v>
      </c>
      <c r="PO20" s="68">
        <f t="shared" si="56"/>
        <v>4327.4366947932831</v>
      </c>
      <c r="PP20" s="400">
        <v>7985.55</v>
      </c>
      <c r="PQ20" s="400">
        <v>8163</v>
      </c>
      <c r="PR20" s="400">
        <v>0</v>
      </c>
      <c r="PS20" s="400">
        <v>0</v>
      </c>
      <c r="PT20" s="400">
        <v>0</v>
      </c>
      <c r="PU20" s="400">
        <v>0</v>
      </c>
      <c r="PV20" s="400">
        <v>0</v>
      </c>
      <c r="PW20" s="400">
        <v>21277.77</v>
      </c>
      <c r="PX20" s="400">
        <v>0</v>
      </c>
      <c r="PY20" s="464">
        <v>0</v>
      </c>
      <c r="PZ20" s="466">
        <v>37426.32</v>
      </c>
      <c r="QA20" s="178">
        <f t="shared" si="151"/>
        <v>0</v>
      </c>
      <c r="QB20" s="401">
        <v>2313</v>
      </c>
      <c r="QC20" s="181" t="s">
        <v>275</v>
      </c>
      <c r="QD20" s="64">
        <f t="shared" si="129"/>
        <v>37426.32</v>
      </c>
      <c r="QE20" s="400">
        <v>664.72</v>
      </c>
      <c r="QF20" s="400">
        <v>4150</v>
      </c>
      <c r="QG20" s="400">
        <v>0</v>
      </c>
      <c r="QH20" s="400">
        <v>0</v>
      </c>
      <c r="QI20" s="400">
        <v>0</v>
      </c>
      <c r="QJ20" s="400">
        <v>0</v>
      </c>
      <c r="QK20" s="400">
        <v>0</v>
      </c>
      <c r="QL20" s="400">
        <v>1477.44</v>
      </c>
      <c r="QM20" s="400">
        <v>0</v>
      </c>
      <c r="QN20" s="400">
        <v>0</v>
      </c>
      <c r="QO20" s="486">
        <v>327.67765800000001</v>
      </c>
      <c r="QP20" s="211">
        <f t="shared" si="130"/>
        <v>6619.8376579999995</v>
      </c>
      <c r="QQ20" s="439"/>
      <c r="QR20" s="453"/>
      <c r="QS20" s="65">
        <f t="shared" si="147"/>
        <v>128.86743362831859</v>
      </c>
      <c r="QT20" s="65">
        <f t="shared" si="57"/>
        <v>0</v>
      </c>
      <c r="QU20" s="65">
        <v>789.5</v>
      </c>
      <c r="QV20" s="65">
        <v>20</v>
      </c>
      <c r="QW20" s="65">
        <f t="shared" si="131"/>
        <v>18.861818181818183</v>
      </c>
      <c r="QX20" s="65">
        <v>5</v>
      </c>
      <c r="QY20" s="65">
        <f t="shared" si="58"/>
        <v>183.06451612903226</v>
      </c>
      <c r="QZ20" s="489">
        <f t="shared" si="132"/>
        <v>505.25531999999998</v>
      </c>
      <c r="RA20" s="202"/>
      <c r="RB20" s="201">
        <v>1418.69</v>
      </c>
      <c r="RC20" s="66">
        <f t="shared" si="133"/>
        <v>870.22424778761058</v>
      </c>
      <c r="RD20" s="203"/>
      <c r="RE20" s="66">
        <f t="shared" si="134"/>
        <v>457.78284955752218</v>
      </c>
      <c r="RF20" s="67">
        <f t="shared" si="60"/>
        <v>1328.0070973451327</v>
      </c>
      <c r="RG20" s="67">
        <f t="shared" si="61"/>
        <v>2746.6970973451325</v>
      </c>
      <c r="RH20" s="68">
        <f t="shared" si="62"/>
        <v>3873.1405606548669</v>
      </c>
      <c r="RI20" s="205">
        <v>11029.55</v>
      </c>
      <c r="RJ20" s="205">
        <v>8608.43</v>
      </c>
      <c r="RK20" s="205">
        <v>0</v>
      </c>
      <c r="RL20" s="205">
        <v>0</v>
      </c>
      <c r="RM20" s="205">
        <v>0</v>
      </c>
      <c r="RN20" s="205">
        <v>0</v>
      </c>
      <c r="RO20" s="205">
        <v>0</v>
      </c>
      <c r="RP20" s="205">
        <v>29094.76</v>
      </c>
      <c r="RQ20" s="205">
        <v>0</v>
      </c>
      <c r="RR20" s="373">
        <v>0</v>
      </c>
      <c r="RS20" s="265">
        <v>48732.74</v>
      </c>
      <c r="RT20" s="199"/>
      <c r="RU20" s="206">
        <v>2870</v>
      </c>
      <c r="RV20" s="181" t="s">
        <v>275</v>
      </c>
      <c r="RW20" s="213">
        <v>35511.760000000002</v>
      </c>
      <c r="RX20" s="205">
        <v>918.11</v>
      </c>
      <c r="RY20" s="205">
        <v>4150</v>
      </c>
      <c r="RZ20" s="205">
        <v>0</v>
      </c>
      <c r="SA20" s="205">
        <v>0</v>
      </c>
      <c r="SB20" s="205">
        <v>0</v>
      </c>
      <c r="SC20" s="205">
        <v>0</v>
      </c>
      <c r="SD20" s="205">
        <v>0</v>
      </c>
      <c r="SE20" s="205">
        <v>2020.37</v>
      </c>
      <c r="SF20" s="205">
        <v>0</v>
      </c>
      <c r="SG20" s="205">
        <v>0</v>
      </c>
      <c r="SH20" s="65">
        <v>21.135729999999999</v>
      </c>
      <c r="SI20" s="211">
        <f t="shared" si="137"/>
        <v>7109.6157299999995</v>
      </c>
      <c r="SJ20" s="469"/>
      <c r="SK20" s="477"/>
      <c r="SL20" s="65">
        <f t="shared" si="148"/>
        <v>320.96681415929203</v>
      </c>
      <c r="SM20" s="65">
        <f t="shared" si="63"/>
        <v>0</v>
      </c>
      <c r="SN20" s="65">
        <v>789.5</v>
      </c>
      <c r="SO20" s="65">
        <v>20</v>
      </c>
      <c r="SP20" s="65">
        <f t="shared" si="138"/>
        <v>495.92920353982299</v>
      </c>
      <c r="SQ20" s="65">
        <v>5</v>
      </c>
      <c r="SR20" s="65">
        <f t="shared" si="149"/>
        <v>428.52876106194691</v>
      </c>
      <c r="SS20" s="489">
        <f t="shared" si="139"/>
        <v>657.89198999999996</v>
      </c>
      <c r="ST20" s="202"/>
      <c r="SU20" s="201">
        <v>1848.76</v>
      </c>
      <c r="SV20" s="66">
        <f t="shared" si="146"/>
        <v>596.28469026548669</v>
      </c>
      <c r="SW20" s="203"/>
      <c r="SX20" s="66">
        <f t="shared" si="140"/>
        <v>489.00893805309738</v>
      </c>
      <c r="SY20" s="204"/>
      <c r="SZ20" s="67">
        <f t="shared" si="65"/>
        <v>1848.76</v>
      </c>
      <c r="TA20" s="68">
        <f t="shared" si="66"/>
        <v>5260.8557299999993</v>
      </c>
      <c r="TB20" s="64">
        <f t="shared" si="67"/>
        <v>397096.02</v>
      </c>
      <c r="TC20" s="211">
        <f t="shared" si="68"/>
        <v>73255.343388000008</v>
      </c>
      <c r="TD20" s="67">
        <f t="shared" si="69"/>
        <v>27280.30051218639</v>
      </c>
      <c r="TE20" s="68">
        <f t="shared" si="142"/>
        <v>45975.042875813619</v>
      </c>
      <c r="TF20" s="264"/>
      <c r="TG20" s="265"/>
      <c r="TH20" s="265"/>
      <c r="TL20" s="65">
        <v>5453.0630000000001</v>
      </c>
      <c r="TM20">
        <f t="shared" si="70"/>
        <v>54.530630000000002</v>
      </c>
    </row>
    <row r="21" spans="1:533">
      <c r="A21" s="173" t="s">
        <v>468</v>
      </c>
      <c r="B21" s="175" t="s">
        <v>482</v>
      </c>
      <c r="C21" s="181" t="s">
        <v>275</v>
      </c>
      <c r="D21" s="273">
        <v>1052.93</v>
      </c>
      <c r="E21" s="273">
        <v>405.44</v>
      </c>
      <c r="F21" s="273">
        <v>0</v>
      </c>
      <c r="G21" s="273">
        <v>0</v>
      </c>
      <c r="H21" s="273">
        <v>0</v>
      </c>
      <c r="I21" s="273">
        <v>0</v>
      </c>
      <c r="J21" s="273">
        <v>3259.49</v>
      </c>
      <c r="K21" s="273">
        <v>0</v>
      </c>
      <c r="L21" s="273">
        <v>0</v>
      </c>
      <c r="M21" s="273">
        <v>4717.8600000000006</v>
      </c>
      <c r="N21" s="178">
        <f t="shared" si="150"/>
        <v>0</v>
      </c>
      <c r="O21" s="274">
        <v>264</v>
      </c>
      <c r="P21" s="64">
        <f t="shared" si="0"/>
        <v>4717.8599999999997</v>
      </c>
      <c r="Q21" s="205">
        <v>87.65</v>
      </c>
      <c r="R21" s="205">
        <v>4150</v>
      </c>
      <c r="S21" s="267">
        <v>0</v>
      </c>
      <c r="T21" s="205">
        <v>0</v>
      </c>
      <c r="U21" s="205">
        <v>0</v>
      </c>
      <c r="V21" s="205">
        <v>0</v>
      </c>
      <c r="W21" s="205">
        <v>0</v>
      </c>
      <c r="X21" s="205">
        <v>226.34</v>
      </c>
      <c r="Y21" s="205">
        <v>0</v>
      </c>
      <c r="Z21" s="205">
        <v>0</v>
      </c>
      <c r="AA21" s="64">
        <f t="shared" si="71"/>
        <v>4463.99</v>
      </c>
      <c r="AB21" s="65"/>
      <c r="AC21" s="65"/>
      <c r="AD21" s="65">
        <f t="shared" si="1"/>
        <v>55.427795971320556</v>
      </c>
      <c r="AE21" s="65">
        <f t="shared" si="2"/>
        <v>0</v>
      </c>
      <c r="AF21" s="65">
        <v>866.67</v>
      </c>
      <c r="AG21" s="65">
        <v>20</v>
      </c>
      <c r="AH21" s="202"/>
      <c r="AI21" s="65">
        <v>5</v>
      </c>
      <c r="AJ21" s="202"/>
      <c r="AK21" s="202"/>
      <c r="AL21" s="64">
        <f t="shared" si="3"/>
        <v>947.09779597132047</v>
      </c>
      <c r="AM21" s="66">
        <f t="shared" si="72"/>
        <v>833.25221238938047</v>
      </c>
      <c r="AN21" s="66">
        <f t="shared" si="73"/>
        <v>0</v>
      </c>
      <c r="AO21" s="66">
        <f t="shared" si="74"/>
        <v>208.31305309734512</v>
      </c>
      <c r="AP21" s="67">
        <f t="shared" si="4"/>
        <v>1041.5652654867256</v>
      </c>
      <c r="AQ21" s="67">
        <f t="shared" si="5"/>
        <v>1988.6630614580461</v>
      </c>
      <c r="AR21" s="68">
        <f t="shared" si="6"/>
        <v>2475.3269385419535</v>
      </c>
      <c r="AS21" s="267">
        <v>2098.41</v>
      </c>
      <c r="AT21" s="267">
        <v>1120.6500000000001</v>
      </c>
      <c r="AU21" s="267">
        <v>71.7</v>
      </c>
      <c r="AV21" s="267">
        <v>0</v>
      </c>
      <c r="AW21" s="267">
        <v>0</v>
      </c>
      <c r="AX21" s="267">
        <v>0</v>
      </c>
      <c r="AY21" s="267">
        <v>0</v>
      </c>
      <c r="AZ21" s="267">
        <v>8173.81</v>
      </c>
      <c r="BA21" s="267">
        <v>0</v>
      </c>
      <c r="BB21" s="267">
        <v>0</v>
      </c>
      <c r="BC21" s="267">
        <v>10550.55</v>
      </c>
      <c r="BD21" s="199"/>
      <c r="BE21" s="285">
        <v>578</v>
      </c>
      <c r="BF21" s="181"/>
      <c r="BG21" s="64">
        <f t="shared" si="75"/>
        <v>11464.57</v>
      </c>
      <c r="BH21" s="267">
        <v>174.67</v>
      </c>
      <c r="BI21" s="267">
        <v>4150</v>
      </c>
      <c r="BJ21" s="267">
        <v>4.58</v>
      </c>
      <c r="BK21" s="267">
        <v>0</v>
      </c>
      <c r="BL21" s="267">
        <v>0</v>
      </c>
      <c r="BM21" s="267">
        <v>0</v>
      </c>
      <c r="BN21" s="267">
        <v>0</v>
      </c>
      <c r="BO21" s="267">
        <v>567.61</v>
      </c>
      <c r="BP21" s="267">
        <v>0</v>
      </c>
      <c r="BQ21" s="267">
        <v>0</v>
      </c>
      <c r="BR21" s="64">
        <f t="shared" si="76"/>
        <v>4896.8599999999997</v>
      </c>
      <c r="BS21" s="65"/>
      <c r="BT21" s="65"/>
      <c r="BU21" s="65">
        <f t="shared" si="7"/>
        <v>134.19295207966636</v>
      </c>
      <c r="BV21" s="65">
        <f t="shared" si="8"/>
        <v>0</v>
      </c>
      <c r="BW21" s="65">
        <v>866.67</v>
      </c>
      <c r="BX21" s="65">
        <v>20</v>
      </c>
      <c r="BY21" s="202"/>
      <c r="BZ21" s="65">
        <v>5</v>
      </c>
      <c r="CA21" s="202"/>
      <c r="CB21" s="202"/>
      <c r="CC21" s="64">
        <f t="shared" si="9"/>
        <v>1025.8629520796662</v>
      </c>
      <c r="CD21" s="66">
        <f t="shared" si="77"/>
        <v>869.99982300884949</v>
      </c>
      <c r="CE21" s="384">
        <f t="shared" si="78"/>
        <v>0</v>
      </c>
      <c r="CF21" s="66">
        <f t="shared" si="79"/>
        <v>217.49995575221237</v>
      </c>
      <c r="CG21" s="204"/>
      <c r="CH21" s="67">
        <f t="shared" si="11"/>
        <v>1025.8629520796662</v>
      </c>
      <c r="CI21" s="68">
        <f t="shared" si="12"/>
        <v>3870.9970479203334</v>
      </c>
      <c r="CJ21" s="267">
        <v>2390.94</v>
      </c>
      <c r="CK21" s="267">
        <v>1587.67</v>
      </c>
      <c r="CL21" s="267">
        <v>81.510000000000005</v>
      </c>
      <c r="CM21" s="267">
        <v>0</v>
      </c>
      <c r="CN21" s="267">
        <v>0</v>
      </c>
      <c r="CO21" s="267">
        <v>0</v>
      </c>
      <c r="CP21" s="267">
        <v>0</v>
      </c>
      <c r="CQ21" s="267">
        <v>6816.41</v>
      </c>
      <c r="CR21" s="267">
        <v>0</v>
      </c>
      <c r="CS21" s="267">
        <v>0</v>
      </c>
      <c r="CT21" s="267">
        <v>10058.549999999999</v>
      </c>
      <c r="CU21" s="199"/>
      <c r="CV21" s="285">
        <v>577</v>
      </c>
      <c r="CW21" s="181" t="s">
        <v>275</v>
      </c>
      <c r="CX21" s="214">
        <f t="shared" si="80"/>
        <v>10876.53</v>
      </c>
      <c r="CY21" s="205">
        <v>199.02</v>
      </c>
      <c r="CZ21" s="205">
        <v>4150</v>
      </c>
      <c r="DA21" s="205">
        <v>5.21</v>
      </c>
      <c r="DB21" s="205">
        <v>0</v>
      </c>
      <c r="DC21" s="205">
        <v>0</v>
      </c>
      <c r="DD21" s="205">
        <v>0</v>
      </c>
      <c r="DE21" s="205">
        <v>0</v>
      </c>
      <c r="DF21" s="205">
        <v>473.27</v>
      </c>
      <c r="DG21" s="205">
        <v>0</v>
      </c>
      <c r="DH21" s="205">
        <v>0</v>
      </c>
      <c r="DI21" s="214">
        <f t="shared" si="81"/>
        <v>4827.5</v>
      </c>
      <c r="DJ21" s="65"/>
      <c r="DK21" s="65"/>
      <c r="DL21" s="65">
        <f t="shared" si="13"/>
        <v>132.84532114291343</v>
      </c>
      <c r="DM21" s="65">
        <f t="shared" si="14"/>
        <v>0</v>
      </c>
      <c r="DN21" s="65">
        <v>866.67</v>
      </c>
      <c r="DO21" s="65">
        <v>20</v>
      </c>
      <c r="DP21" s="202"/>
      <c r="DQ21" s="65">
        <v>5</v>
      </c>
      <c r="DR21" s="65"/>
      <c r="DS21" s="202"/>
      <c r="DT21" s="64">
        <f t="shared" si="15"/>
        <v>1024.5153211429133</v>
      </c>
      <c r="DU21" s="66">
        <f t="shared" si="82"/>
        <v>870.94495575221242</v>
      </c>
      <c r="DV21" s="66">
        <f t="shared" si="83"/>
        <v>490.26548672566372</v>
      </c>
      <c r="DW21" s="66">
        <f t="shared" si="84"/>
        <v>340.30261061946902</v>
      </c>
      <c r="DX21" s="67">
        <f t="shared" si="16"/>
        <v>1701.5130530973452</v>
      </c>
      <c r="DY21" s="67">
        <f t="shared" si="17"/>
        <v>2726.0283742402585</v>
      </c>
      <c r="DZ21" s="68">
        <f t="shared" si="18"/>
        <v>2101.4716257597415</v>
      </c>
      <c r="EA21" s="205">
        <v>876.27</v>
      </c>
      <c r="EB21" s="205">
        <v>565.41999999999996</v>
      </c>
      <c r="EC21" s="205">
        <v>0</v>
      </c>
      <c r="ED21" s="205">
        <v>0</v>
      </c>
      <c r="EE21" s="205">
        <v>0</v>
      </c>
      <c r="EF21" s="205">
        <v>0</v>
      </c>
      <c r="EG21" s="205">
        <v>0</v>
      </c>
      <c r="EH21" s="205">
        <v>2351.75</v>
      </c>
      <c r="EI21" s="205">
        <v>0</v>
      </c>
      <c r="EJ21" s="205">
        <v>0</v>
      </c>
      <c r="EK21" s="205">
        <v>3446.98</v>
      </c>
      <c r="EL21" s="199"/>
      <c r="EM21" s="206">
        <v>202</v>
      </c>
      <c r="EN21" s="181" t="s">
        <v>275</v>
      </c>
      <c r="EO21" s="214">
        <f t="shared" si="85"/>
        <v>3793.44</v>
      </c>
      <c r="EP21" s="214">
        <v>72.94</v>
      </c>
      <c r="EQ21" s="214">
        <v>4150</v>
      </c>
      <c r="ER21" s="214">
        <v>0</v>
      </c>
      <c r="ES21" s="214">
        <v>0</v>
      </c>
      <c r="ET21" s="214">
        <v>0</v>
      </c>
      <c r="EU21" s="298">
        <v>0</v>
      </c>
      <c r="EV21" s="299">
        <v>0</v>
      </c>
      <c r="EW21" s="214">
        <v>163.31</v>
      </c>
      <c r="EX21" s="214">
        <v>0</v>
      </c>
      <c r="EY21" s="299">
        <v>0</v>
      </c>
      <c r="EZ21" s="214">
        <f t="shared" si="86"/>
        <v>4386.25</v>
      </c>
      <c r="FA21" s="202"/>
      <c r="FB21" s="202"/>
      <c r="FC21" s="377">
        <f t="shared" si="19"/>
        <v>47.40092534244522</v>
      </c>
      <c r="FD21" s="386">
        <f t="shared" si="20"/>
        <v>0</v>
      </c>
      <c r="FE21" s="65">
        <v>866.67</v>
      </c>
      <c r="FF21" s="65">
        <v>20</v>
      </c>
      <c r="FG21" s="65"/>
      <c r="FH21" s="65">
        <v>5</v>
      </c>
      <c r="FI21" s="377"/>
      <c r="FJ21" s="202"/>
      <c r="FK21" s="214">
        <f t="shared" si="87"/>
        <v>939.07092534244521</v>
      </c>
      <c r="FL21" s="377">
        <f t="shared" si="88"/>
        <v>987.17077586206892</v>
      </c>
      <c r="FM21" s="377">
        <f t="shared" si="89"/>
        <v>413.79310344827587</v>
      </c>
      <c r="FN21" s="377">
        <f t="shared" si="90"/>
        <v>350.24096982758618</v>
      </c>
      <c r="FO21" s="214">
        <f t="shared" si="91"/>
        <v>1751.204849137931</v>
      </c>
      <c r="FP21" s="214">
        <f t="shared" si="92"/>
        <v>2690.2757744803762</v>
      </c>
      <c r="FQ21" s="205">
        <f t="shared" si="93"/>
        <v>1695.9742255196238</v>
      </c>
      <c r="FR21" s="199"/>
      <c r="FS21" s="199"/>
      <c r="FT21" s="199"/>
      <c r="FU21" s="199"/>
      <c r="FV21" s="199"/>
      <c r="FW21" s="199"/>
      <c r="FX21" s="199"/>
      <c r="FY21" s="199"/>
      <c r="FZ21" s="199"/>
      <c r="GA21" s="200"/>
      <c r="GB21" s="199"/>
      <c r="GC21" s="205"/>
      <c r="GD21" s="304"/>
      <c r="GE21" s="181" t="s">
        <v>275</v>
      </c>
      <c r="GF21" s="214">
        <f t="shared" si="94"/>
        <v>0</v>
      </c>
      <c r="GG21" s="377">
        <f t="shared" si="94"/>
        <v>0</v>
      </c>
      <c r="GH21" s="377">
        <f t="shared" si="94"/>
        <v>0</v>
      </c>
      <c r="GI21" s="377">
        <f t="shared" si="94"/>
        <v>0</v>
      </c>
      <c r="GJ21" s="377">
        <f t="shared" si="94"/>
        <v>0</v>
      </c>
      <c r="GK21" s="377">
        <f t="shared" si="94"/>
        <v>0</v>
      </c>
      <c r="GL21" s="377">
        <f t="shared" si="94"/>
        <v>0</v>
      </c>
      <c r="GM21" s="377">
        <f t="shared" si="94"/>
        <v>0</v>
      </c>
      <c r="GN21" s="377">
        <f t="shared" si="94"/>
        <v>0</v>
      </c>
      <c r="GO21" s="377">
        <f t="shared" si="94"/>
        <v>0</v>
      </c>
      <c r="GP21" s="377">
        <f t="shared" si="94"/>
        <v>0</v>
      </c>
      <c r="GQ21" s="211">
        <f t="shared" si="95"/>
        <v>0</v>
      </c>
      <c r="GR21" s="202"/>
      <c r="GS21" s="202"/>
      <c r="GT21" s="65"/>
      <c r="GU21" s="65"/>
      <c r="GV21" s="65"/>
      <c r="GW21" s="65"/>
      <c r="GX21" s="65"/>
      <c r="GY21" s="65"/>
      <c r="GZ21" s="65"/>
      <c r="HA21" s="202"/>
      <c r="HB21" s="64">
        <f t="shared" si="23"/>
        <v>0</v>
      </c>
      <c r="HC21" s="66"/>
      <c r="HD21" s="66">
        <f t="shared" si="97"/>
        <v>0</v>
      </c>
      <c r="HE21" s="66">
        <f t="shared" si="98"/>
        <v>0</v>
      </c>
      <c r="HF21" s="67">
        <f t="shared" si="24"/>
        <v>0</v>
      </c>
      <c r="HG21" s="67">
        <f t="shared" si="25"/>
        <v>0</v>
      </c>
      <c r="HH21" s="68">
        <f t="shared" si="26"/>
        <v>0</v>
      </c>
      <c r="HI21" s="205">
        <v>0</v>
      </c>
      <c r="HJ21" s="205">
        <v>0</v>
      </c>
      <c r="HK21" s="205">
        <v>0</v>
      </c>
      <c r="HL21" s="205">
        <v>0</v>
      </c>
      <c r="HM21" s="205">
        <v>0</v>
      </c>
      <c r="HN21" s="205">
        <v>0</v>
      </c>
      <c r="HO21" s="205">
        <v>0</v>
      </c>
      <c r="HP21" s="205">
        <v>0</v>
      </c>
      <c r="HQ21" s="205">
        <v>0</v>
      </c>
      <c r="HR21" s="205">
        <v>0</v>
      </c>
      <c r="HS21" s="205">
        <v>0</v>
      </c>
      <c r="HT21" s="205">
        <v>0</v>
      </c>
      <c r="HU21" s="206">
        <v>0</v>
      </c>
      <c r="HV21" s="181" t="s">
        <v>275</v>
      </c>
      <c r="HW21" s="64">
        <f t="shared" si="99"/>
        <v>0</v>
      </c>
      <c r="HX21" s="205">
        <v>0</v>
      </c>
      <c r="HY21" s="205">
        <v>0</v>
      </c>
      <c r="HZ21" s="205">
        <v>0</v>
      </c>
      <c r="IA21" s="205">
        <v>0</v>
      </c>
      <c r="IB21" s="205">
        <v>0</v>
      </c>
      <c r="IC21" s="205">
        <v>0</v>
      </c>
      <c r="ID21" s="205">
        <v>0</v>
      </c>
      <c r="IE21" s="205">
        <v>0</v>
      </c>
      <c r="IF21" s="205">
        <v>0</v>
      </c>
      <c r="IG21" s="205">
        <v>0</v>
      </c>
      <c r="IH21" s="214">
        <f t="shared" si="100"/>
        <v>0</v>
      </c>
      <c r="II21" s="321"/>
      <c r="IJ21" s="321"/>
      <c r="IK21" s="65"/>
      <c r="IL21" s="65"/>
      <c r="IM21" s="65"/>
      <c r="IN21" s="65"/>
      <c r="IO21" s="65"/>
      <c r="IP21" s="65"/>
      <c r="IQ21" s="65"/>
      <c r="IR21" s="202"/>
      <c r="IS21" s="201"/>
      <c r="IT21" s="66"/>
      <c r="IU21" s="66"/>
      <c r="IV21" s="66">
        <f t="shared" si="104"/>
        <v>0</v>
      </c>
      <c r="IW21" s="204"/>
      <c r="IX21" s="67">
        <f t="shared" si="31"/>
        <v>0</v>
      </c>
      <c r="IY21" s="68">
        <f t="shared" si="32"/>
        <v>0</v>
      </c>
      <c r="IZ21" s="209">
        <v>0</v>
      </c>
      <c r="JA21" s="209">
        <v>0</v>
      </c>
      <c r="JB21" s="209">
        <v>0</v>
      </c>
      <c r="JC21" s="209">
        <v>0</v>
      </c>
      <c r="JD21" s="209">
        <v>0</v>
      </c>
      <c r="JE21" s="209">
        <v>0</v>
      </c>
      <c r="JF21" s="209">
        <v>0</v>
      </c>
      <c r="JG21" s="209">
        <v>0</v>
      </c>
      <c r="JH21" s="209">
        <v>0</v>
      </c>
      <c r="JI21" s="209">
        <v>0</v>
      </c>
      <c r="JJ21" s="209">
        <v>0</v>
      </c>
      <c r="JK21" s="205">
        <v>0</v>
      </c>
      <c r="JL21" s="210">
        <v>0</v>
      </c>
      <c r="JM21" s="181" t="s">
        <v>275</v>
      </c>
      <c r="JN21" s="64">
        <f t="shared" si="105"/>
        <v>0</v>
      </c>
      <c r="JO21" s="209">
        <v>0</v>
      </c>
      <c r="JP21" s="209">
        <v>0</v>
      </c>
      <c r="JQ21" s="209">
        <v>0</v>
      </c>
      <c r="JR21" s="209">
        <v>0</v>
      </c>
      <c r="JS21" s="209">
        <v>0</v>
      </c>
      <c r="JT21" s="209">
        <v>0</v>
      </c>
      <c r="JU21" s="209">
        <v>0</v>
      </c>
      <c r="JV21" s="209">
        <v>0</v>
      </c>
      <c r="JW21" s="209">
        <v>0</v>
      </c>
      <c r="JX21" s="209">
        <v>0</v>
      </c>
      <c r="JY21" s="211">
        <v>0</v>
      </c>
      <c r="JZ21" s="321"/>
      <c r="KA21" s="321"/>
      <c r="KB21" s="65">
        <f t="shared" si="33"/>
        <v>0</v>
      </c>
      <c r="KC21" s="65"/>
      <c r="KD21" s="65"/>
      <c r="KE21" s="65"/>
      <c r="KF21" s="202"/>
      <c r="KG21" s="65"/>
      <c r="KH21" s="65"/>
      <c r="KI21" s="65">
        <f t="shared" si="108"/>
        <v>429.03252032520328</v>
      </c>
      <c r="KJ21" s="64">
        <f t="shared" si="35"/>
        <v>429.03252032520328</v>
      </c>
      <c r="KK21" s="66"/>
      <c r="KL21" s="66">
        <f t="shared" si="109"/>
        <v>0</v>
      </c>
      <c r="KM21" s="66">
        <f t="shared" si="110"/>
        <v>0</v>
      </c>
      <c r="KN21" s="67">
        <f t="shared" si="36"/>
        <v>0</v>
      </c>
      <c r="KO21" s="67">
        <f t="shared" si="37"/>
        <v>429.03252032520328</v>
      </c>
      <c r="KP21" s="68">
        <f t="shared" si="38"/>
        <v>-429.03252032520328</v>
      </c>
      <c r="KQ21" s="209">
        <v>0</v>
      </c>
      <c r="KR21" s="209">
        <v>0</v>
      </c>
      <c r="KS21" s="209">
        <v>0</v>
      </c>
      <c r="KT21" s="209">
        <v>0</v>
      </c>
      <c r="KU21" s="209">
        <v>0</v>
      </c>
      <c r="KV21" s="209">
        <v>0</v>
      </c>
      <c r="KW21" s="209">
        <v>0</v>
      </c>
      <c r="KX21" s="209">
        <v>0</v>
      </c>
      <c r="KY21" s="209">
        <v>0</v>
      </c>
      <c r="KZ21" s="209">
        <v>0</v>
      </c>
      <c r="LA21" s="209">
        <v>0</v>
      </c>
      <c r="LB21" s="205">
        <v>0</v>
      </c>
      <c r="LC21" s="210">
        <v>0</v>
      </c>
      <c r="LD21" s="181" t="s">
        <v>275</v>
      </c>
      <c r="LE21" s="64">
        <f t="shared" si="111"/>
        <v>0</v>
      </c>
      <c r="LF21" s="209">
        <v>0</v>
      </c>
      <c r="LG21" s="209">
        <v>0</v>
      </c>
      <c r="LH21" s="209">
        <v>0</v>
      </c>
      <c r="LI21" s="209">
        <v>0</v>
      </c>
      <c r="LJ21" s="209">
        <v>0</v>
      </c>
      <c r="LK21" s="209">
        <v>0</v>
      </c>
      <c r="LL21" s="209">
        <v>0</v>
      </c>
      <c r="LM21" s="209">
        <v>0</v>
      </c>
      <c r="LN21" s="209">
        <v>0</v>
      </c>
      <c r="LO21" s="209">
        <v>0</v>
      </c>
      <c r="LP21" s="211">
        <v>0</v>
      </c>
      <c r="LQ21" s="202"/>
      <c r="LR21" s="202"/>
      <c r="LS21" s="65"/>
      <c r="LT21" s="65"/>
      <c r="LU21" s="65"/>
      <c r="LV21" s="65"/>
      <c r="LW21" s="202"/>
      <c r="LX21" s="65"/>
      <c r="LY21" s="65"/>
      <c r="LZ21" s="202"/>
      <c r="MA21" s="64">
        <f t="shared" si="41"/>
        <v>0</v>
      </c>
      <c r="MB21" s="66">
        <v>0</v>
      </c>
      <c r="MC21" s="66">
        <f t="shared" si="114"/>
        <v>0</v>
      </c>
      <c r="MD21" s="66">
        <f t="shared" si="115"/>
        <v>0</v>
      </c>
      <c r="ME21" s="67">
        <f t="shared" si="42"/>
        <v>0</v>
      </c>
      <c r="MF21" s="67">
        <v>0</v>
      </c>
      <c r="MG21" s="68">
        <f t="shared" si="44"/>
        <v>0</v>
      </c>
      <c r="MH21" s="209">
        <v>0</v>
      </c>
      <c r="MI21" s="209">
        <v>0</v>
      </c>
      <c r="MJ21" s="209">
        <v>0</v>
      </c>
      <c r="MK21" s="209">
        <v>0</v>
      </c>
      <c r="ML21" s="209">
        <v>0</v>
      </c>
      <c r="MM21" s="209">
        <v>0</v>
      </c>
      <c r="MN21" s="209">
        <v>0</v>
      </c>
      <c r="MO21" s="209">
        <v>0</v>
      </c>
      <c r="MP21" s="209">
        <v>0</v>
      </c>
      <c r="MQ21" s="209">
        <v>0</v>
      </c>
      <c r="MR21" s="209">
        <v>0</v>
      </c>
      <c r="MS21" s="205">
        <v>0</v>
      </c>
      <c r="MT21" s="210">
        <v>0</v>
      </c>
      <c r="MU21" s="181" t="s">
        <v>275</v>
      </c>
      <c r="MV21" s="64">
        <f t="shared" si="116"/>
        <v>0</v>
      </c>
      <c r="MW21" s="209">
        <v>0</v>
      </c>
      <c r="MX21" s="209">
        <v>0</v>
      </c>
      <c r="MY21" s="209">
        <v>0</v>
      </c>
      <c r="MZ21" s="209">
        <v>0</v>
      </c>
      <c r="NA21" s="209">
        <v>0</v>
      </c>
      <c r="NB21" s="209">
        <v>0</v>
      </c>
      <c r="NC21" s="209">
        <v>0</v>
      </c>
      <c r="ND21" s="209">
        <v>0</v>
      </c>
      <c r="NE21" s="209">
        <v>0</v>
      </c>
      <c r="NF21" s="209">
        <v>0</v>
      </c>
      <c r="NG21" s="211">
        <f t="shared" si="117"/>
        <v>0</v>
      </c>
      <c r="NH21" s="336"/>
      <c r="NI21" s="336"/>
      <c r="NJ21" s="65"/>
      <c r="NK21" s="65"/>
      <c r="NL21" s="65"/>
      <c r="NM21" s="65"/>
      <c r="NN21" s="202"/>
      <c r="NO21" s="65"/>
      <c r="NP21" s="65"/>
      <c r="NQ21" s="202"/>
      <c r="NR21" s="64">
        <f t="shared" si="47"/>
        <v>0</v>
      </c>
      <c r="NS21" s="66"/>
      <c r="NT21" s="203"/>
      <c r="NU21" s="66">
        <f t="shared" si="122"/>
        <v>0</v>
      </c>
      <c r="NV21" s="67">
        <f t="shared" si="48"/>
        <v>0</v>
      </c>
      <c r="NW21" s="67">
        <v>0</v>
      </c>
      <c r="NX21" s="68">
        <f t="shared" si="50"/>
        <v>0</v>
      </c>
      <c r="NY21" s="209">
        <v>0</v>
      </c>
      <c r="NZ21" s="209">
        <v>0</v>
      </c>
      <c r="OA21" s="209">
        <v>0</v>
      </c>
      <c r="OB21" s="209">
        <v>0</v>
      </c>
      <c r="OC21" s="209">
        <v>0</v>
      </c>
      <c r="OD21" s="209">
        <v>0</v>
      </c>
      <c r="OE21" s="209">
        <v>0</v>
      </c>
      <c r="OF21" s="209">
        <v>0</v>
      </c>
      <c r="OG21" s="209">
        <v>0</v>
      </c>
      <c r="OH21" s="209">
        <v>0</v>
      </c>
      <c r="OI21" s="209">
        <v>0</v>
      </c>
      <c r="OJ21" s="178">
        <v>0</v>
      </c>
      <c r="OK21" s="210">
        <v>0</v>
      </c>
      <c r="OL21" s="181" t="s">
        <v>275</v>
      </c>
      <c r="OM21" s="64">
        <f t="shared" si="123"/>
        <v>0</v>
      </c>
      <c r="ON21" s="209">
        <v>0</v>
      </c>
      <c r="OO21" s="209">
        <v>0</v>
      </c>
      <c r="OP21" s="209">
        <v>0</v>
      </c>
      <c r="OQ21" s="209">
        <v>0</v>
      </c>
      <c r="OR21" s="209">
        <v>0</v>
      </c>
      <c r="OS21" s="209">
        <v>0</v>
      </c>
      <c r="OT21" s="209">
        <v>0</v>
      </c>
      <c r="OU21" s="209">
        <v>0</v>
      </c>
      <c r="OV21" s="209">
        <v>0</v>
      </c>
      <c r="OW21" s="209">
        <v>0</v>
      </c>
      <c r="OX21" s="403">
        <f t="shared" si="124"/>
        <v>0</v>
      </c>
      <c r="OY21" s="202"/>
      <c r="OZ21" s="202"/>
      <c r="PA21" s="65">
        <f t="shared" si="51"/>
        <v>0</v>
      </c>
      <c r="PB21" s="65">
        <f t="shared" si="52"/>
        <v>0</v>
      </c>
      <c r="PC21" s="65"/>
      <c r="PD21" s="65">
        <v>20</v>
      </c>
      <c r="PE21" s="65"/>
      <c r="PF21" s="65">
        <v>5</v>
      </c>
      <c r="PG21" s="65"/>
      <c r="PH21" s="202"/>
      <c r="PI21" s="64">
        <f t="shared" si="53"/>
        <v>25</v>
      </c>
      <c r="PJ21" s="66">
        <f t="shared" si="126"/>
        <v>936.57933333333335</v>
      </c>
      <c r="PK21" s="66">
        <v>0</v>
      </c>
      <c r="PL21" s="66">
        <f t="shared" si="127"/>
        <v>234.14483333333334</v>
      </c>
      <c r="PM21" s="67">
        <f t="shared" si="54"/>
        <v>1170.7241666666666</v>
      </c>
      <c r="PN21" s="67">
        <f t="shared" si="55"/>
        <v>1195.7241666666666</v>
      </c>
      <c r="PO21" s="68">
        <f t="shared" si="56"/>
        <v>-1195.7241666666666</v>
      </c>
      <c r="PP21" s="400">
        <v>0</v>
      </c>
      <c r="PQ21" s="400">
        <v>0</v>
      </c>
      <c r="PR21" s="400">
        <v>0</v>
      </c>
      <c r="PS21" s="400">
        <v>0</v>
      </c>
      <c r="PT21" s="400">
        <v>0</v>
      </c>
      <c r="PU21" s="400">
        <v>0</v>
      </c>
      <c r="PV21" s="400">
        <v>0</v>
      </c>
      <c r="PW21" s="400">
        <v>0</v>
      </c>
      <c r="PX21" s="400">
        <v>0</v>
      </c>
      <c r="PY21" s="464">
        <v>0</v>
      </c>
      <c r="PZ21" s="466">
        <v>0</v>
      </c>
      <c r="QA21" s="178">
        <f t="shared" si="151"/>
        <v>0</v>
      </c>
      <c r="QB21" s="401"/>
      <c r="QC21" s="181" t="s">
        <v>275</v>
      </c>
      <c r="QD21" s="64">
        <f t="shared" si="129"/>
        <v>0</v>
      </c>
      <c r="QE21" s="400">
        <v>0</v>
      </c>
      <c r="QF21" s="400">
        <v>0</v>
      </c>
      <c r="QG21" s="400">
        <v>0</v>
      </c>
      <c r="QH21" s="400">
        <v>0</v>
      </c>
      <c r="QI21" s="400">
        <v>0</v>
      </c>
      <c r="QJ21" s="400">
        <v>0</v>
      </c>
      <c r="QK21" s="400">
        <v>0</v>
      </c>
      <c r="QL21" s="400">
        <v>0</v>
      </c>
      <c r="QM21" s="400">
        <v>0</v>
      </c>
      <c r="QN21" s="400">
        <v>0</v>
      </c>
      <c r="QO21" s="486">
        <v>0</v>
      </c>
      <c r="QP21" s="211">
        <f t="shared" si="130"/>
        <v>0</v>
      </c>
      <c r="QQ21" s="439"/>
      <c r="QR21" s="453"/>
      <c r="QS21" s="65">
        <f t="shared" si="147"/>
        <v>128.86743362831859</v>
      </c>
      <c r="QT21" s="65">
        <f t="shared" si="57"/>
        <v>0</v>
      </c>
      <c r="QU21" s="65">
        <v>1093.3699999999999</v>
      </c>
      <c r="QV21" s="65">
        <v>20</v>
      </c>
      <c r="QW21" s="65">
        <f t="shared" si="131"/>
        <v>18.861818181818183</v>
      </c>
      <c r="QX21" s="65">
        <v>5</v>
      </c>
      <c r="QY21" s="65">
        <f t="shared" si="58"/>
        <v>183.06451612903226</v>
      </c>
      <c r="QZ21" s="489">
        <f t="shared" si="132"/>
        <v>0</v>
      </c>
      <c r="RA21" s="202"/>
      <c r="RB21" s="201">
        <v>992.54</v>
      </c>
      <c r="RC21" s="66">
        <f t="shared" si="133"/>
        <v>870.22424778761058</v>
      </c>
      <c r="RD21" s="203"/>
      <c r="RE21" s="66">
        <f t="shared" si="134"/>
        <v>372.55284955752217</v>
      </c>
      <c r="RF21" s="67">
        <f t="shared" si="60"/>
        <v>1242.7770973451327</v>
      </c>
      <c r="RG21" s="67">
        <f t="shared" si="61"/>
        <v>2235.3170973451324</v>
      </c>
      <c r="RH21" s="68">
        <f t="shared" si="62"/>
        <v>-2235.3170973451324</v>
      </c>
      <c r="RI21" s="205"/>
      <c r="RJ21" s="205"/>
      <c r="RK21" s="205"/>
      <c r="RL21" s="205"/>
      <c r="RM21" s="205"/>
      <c r="RN21" s="205"/>
      <c r="RO21" s="205"/>
      <c r="RP21" s="205"/>
      <c r="RQ21" s="205"/>
      <c r="RR21" s="373"/>
      <c r="RS21" s="265">
        <v>0</v>
      </c>
      <c r="RT21" s="199"/>
      <c r="RU21" s="206"/>
      <c r="RV21" s="181" t="s">
        <v>275</v>
      </c>
      <c r="RW21" s="213">
        <v>6858.3</v>
      </c>
      <c r="RX21" s="205"/>
      <c r="RY21" s="205"/>
      <c r="RZ21" s="205"/>
      <c r="SA21" s="205"/>
      <c r="SB21" s="205"/>
      <c r="SC21" s="205"/>
      <c r="SD21" s="205"/>
      <c r="SE21" s="205"/>
      <c r="SF21" s="205"/>
      <c r="SG21" s="205"/>
      <c r="SH21" s="65">
        <v>54.530630000000002</v>
      </c>
      <c r="SI21" s="211">
        <f t="shared" si="137"/>
        <v>54.530630000000002</v>
      </c>
      <c r="SJ21" s="469"/>
      <c r="SK21" s="477"/>
      <c r="SL21" s="65">
        <f t="shared" si="148"/>
        <v>320.96681415929203</v>
      </c>
      <c r="SM21" s="65">
        <f t="shared" si="63"/>
        <v>0</v>
      </c>
      <c r="SN21" s="65">
        <v>1093.3699999999999</v>
      </c>
      <c r="SO21" s="65">
        <v>20</v>
      </c>
      <c r="SP21" s="65">
        <f t="shared" si="138"/>
        <v>495.92920353982299</v>
      </c>
      <c r="SQ21" s="65">
        <v>5</v>
      </c>
      <c r="SR21" s="65">
        <f t="shared" si="149"/>
        <v>428.52876106194691</v>
      </c>
      <c r="SS21" s="489">
        <f t="shared" si="139"/>
        <v>0</v>
      </c>
      <c r="ST21" s="202"/>
      <c r="SU21" s="201">
        <v>1476.66</v>
      </c>
      <c r="SV21" s="66">
        <f t="shared" si="146"/>
        <v>596.28469026548669</v>
      </c>
      <c r="SW21" s="203"/>
      <c r="SX21" s="66">
        <f t="shared" si="140"/>
        <v>414.58893805309737</v>
      </c>
      <c r="SY21" s="204"/>
      <c r="SZ21" s="67">
        <f t="shared" si="65"/>
        <v>1476.66</v>
      </c>
      <c r="TA21" s="68">
        <f t="shared" si="66"/>
        <v>-1422.1293700000001</v>
      </c>
      <c r="TB21" s="64">
        <f t="shared" si="67"/>
        <v>37710.699999999997</v>
      </c>
      <c r="TC21" s="211">
        <f t="shared" si="68"/>
        <v>18629.13063</v>
      </c>
      <c r="TD21" s="67">
        <f t="shared" si="69"/>
        <v>13767.56394659535</v>
      </c>
      <c r="TE21" s="68">
        <f t="shared" si="142"/>
        <v>4861.5666834046497</v>
      </c>
      <c r="TF21" s="264"/>
      <c r="TG21" s="265"/>
      <c r="TH21" s="265" t="s">
        <v>527</v>
      </c>
      <c r="TL21" s="65">
        <v>51080.1702</v>
      </c>
      <c r="TM21">
        <f t="shared" si="70"/>
        <v>510.80170199999998</v>
      </c>
    </row>
    <row r="22" spans="1:533">
      <c r="A22" s="173" t="s">
        <v>469</v>
      </c>
      <c r="B22" s="175" t="s">
        <v>483</v>
      </c>
      <c r="C22" s="181" t="s">
        <v>275</v>
      </c>
      <c r="D22" s="273">
        <v>2219.1</v>
      </c>
      <c r="E22" s="273">
        <v>3295.22</v>
      </c>
      <c r="F22" s="273">
        <v>0</v>
      </c>
      <c r="G22" s="273">
        <v>0</v>
      </c>
      <c r="H22" s="273">
        <v>0</v>
      </c>
      <c r="I22" s="273">
        <v>0</v>
      </c>
      <c r="J22" s="273">
        <v>0</v>
      </c>
      <c r="K22" s="273">
        <v>0</v>
      </c>
      <c r="L22" s="273">
        <v>0</v>
      </c>
      <c r="M22" s="273">
        <v>5514.32</v>
      </c>
      <c r="N22" s="178">
        <f t="shared" si="150"/>
        <v>0</v>
      </c>
      <c r="O22" s="274">
        <v>347</v>
      </c>
      <c r="P22" s="64">
        <f t="shared" si="0"/>
        <v>5514.32</v>
      </c>
      <c r="Q22" s="205">
        <v>184.72</v>
      </c>
      <c r="R22" s="205">
        <v>4150</v>
      </c>
      <c r="S22" s="267">
        <v>0</v>
      </c>
      <c r="T22" s="205">
        <v>0</v>
      </c>
      <c r="U22" s="205">
        <v>0</v>
      </c>
      <c r="V22" s="205">
        <v>0</v>
      </c>
      <c r="W22" s="205">
        <v>0</v>
      </c>
      <c r="X22" s="205">
        <v>0</v>
      </c>
      <c r="Y22" s="205">
        <v>0</v>
      </c>
      <c r="Z22" s="205">
        <v>0</v>
      </c>
      <c r="AA22" s="64">
        <f t="shared" si="71"/>
        <v>4334.72</v>
      </c>
      <c r="AB22" s="65"/>
      <c r="AC22" s="65"/>
      <c r="AD22" s="65">
        <f t="shared" si="1"/>
        <v>64.785009279752316</v>
      </c>
      <c r="AE22" s="65">
        <f t="shared" si="2"/>
        <v>0</v>
      </c>
      <c r="AF22" s="65">
        <v>866.67</v>
      </c>
      <c r="AG22" s="65">
        <v>20</v>
      </c>
      <c r="AH22" s="202"/>
      <c r="AI22" s="65">
        <v>5</v>
      </c>
      <c r="AJ22" s="202"/>
      <c r="AK22" s="202"/>
      <c r="AL22" s="64">
        <f t="shared" si="3"/>
        <v>956.45500927975229</v>
      </c>
      <c r="AM22" s="66">
        <f t="shared" si="72"/>
        <v>833.25221238938047</v>
      </c>
      <c r="AN22" s="66">
        <f t="shared" si="73"/>
        <v>0</v>
      </c>
      <c r="AO22" s="66">
        <f t="shared" si="74"/>
        <v>208.31305309734512</v>
      </c>
      <c r="AP22" s="67">
        <f t="shared" si="4"/>
        <v>1041.5652654867256</v>
      </c>
      <c r="AQ22" s="67">
        <f t="shared" si="5"/>
        <v>1998.020274766478</v>
      </c>
      <c r="AR22" s="68">
        <f t="shared" si="6"/>
        <v>2336.6997252335223</v>
      </c>
      <c r="AS22" s="267">
        <v>2031.39</v>
      </c>
      <c r="AT22" s="267">
        <v>3204.69</v>
      </c>
      <c r="AU22" s="267">
        <v>0</v>
      </c>
      <c r="AV22" s="267">
        <v>0</v>
      </c>
      <c r="AW22" s="267">
        <v>0</v>
      </c>
      <c r="AX22" s="267">
        <v>0</v>
      </c>
      <c r="AY22" s="267">
        <v>0</v>
      </c>
      <c r="AZ22" s="267">
        <v>0</v>
      </c>
      <c r="BA22" s="267">
        <v>44.94</v>
      </c>
      <c r="BB22" s="267">
        <v>0</v>
      </c>
      <c r="BC22" s="267">
        <v>4870.76</v>
      </c>
      <c r="BD22" s="199"/>
      <c r="BE22" s="285">
        <v>348</v>
      </c>
      <c r="BF22" s="181"/>
      <c r="BG22" s="64">
        <f t="shared" si="75"/>
        <v>5281.0199999999995</v>
      </c>
      <c r="BH22" s="267">
        <v>169.1</v>
      </c>
      <c r="BI22" s="267">
        <v>4150</v>
      </c>
      <c r="BJ22" s="267">
        <v>0</v>
      </c>
      <c r="BK22" s="267">
        <v>0</v>
      </c>
      <c r="BL22" s="267">
        <v>0</v>
      </c>
      <c r="BM22" s="267">
        <v>0</v>
      </c>
      <c r="BN22" s="267">
        <v>0</v>
      </c>
      <c r="BO22" s="267">
        <v>0</v>
      </c>
      <c r="BP22" s="267">
        <v>2.5</v>
      </c>
      <c r="BQ22" s="267">
        <v>0</v>
      </c>
      <c r="BR22" s="64">
        <f t="shared" si="76"/>
        <v>4321.6000000000004</v>
      </c>
      <c r="BS22" s="65"/>
      <c r="BT22" s="65"/>
      <c r="BU22" s="65">
        <f t="shared" si="7"/>
        <v>61.951430330319837</v>
      </c>
      <c r="BV22" s="65">
        <f t="shared" si="8"/>
        <v>0</v>
      </c>
      <c r="BW22" s="65">
        <v>866.67</v>
      </c>
      <c r="BX22" s="65">
        <v>20</v>
      </c>
      <c r="BY22" s="202"/>
      <c r="BZ22" s="65">
        <v>5</v>
      </c>
      <c r="CA22" s="202"/>
      <c r="CB22" s="202"/>
      <c r="CC22" s="64">
        <f t="shared" si="9"/>
        <v>953.62143033031975</v>
      </c>
      <c r="CD22" s="66">
        <f t="shared" si="77"/>
        <v>869.99982300884949</v>
      </c>
      <c r="CE22" s="384">
        <f t="shared" si="78"/>
        <v>0</v>
      </c>
      <c r="CF22" s="66">
        <f t="shared" si="79"/>
        <v>217.49995575221237</v>
      </c>
      <c r="CG22" s="204"/>
      <c r="CH22" s="67">
        <f t="shared" si="11"/>
        <v>953.62143033031975</v>
      </c>
      <c r="CI22" s="68">
        <f t="shared" si="12"/>
        <v>3367.9785696696808</v>
      </c>
      <c r="CJ22" s="267">
        <v>3004.85</v>
      </c>
      <c r="CK22" s="267">
        <v>4452.43</v>
      </c>
      <c r="CL22" s="267">
        <v>22</v>
      </c>
      <c r="CM22" s="267">
        <v>0</v>
      </c>
      <c r="CN22" s="267">
        <v>0</v>
      </c>
      <c r="CO22" s="267">
        <v>0</v>
      </c>
      <c r="CP22" s="267">
        <v>0</v>
      </c>
      <c r="CQ22" s="267">
        <v>0</v>
      </c>
      <c r="CR22" s="267">
        <v>59.04</v>
      </c>
      <c r="CS22" s="267">
        <v>0</v>
      </c>
      <c r="CT22" s="267">
        <v>6998.51</v>
      </c>
      <c r="CU22" s="199"/>
      <c r="CV22" s="285">
        <v>487</v>
      </c>
      <c r="CW22" s="181" t="s">
        <v>275</v>
      </c>
      <c r="CX22" s="214">
        <f t="shared" si="80"/>
        <v>7538.3200000000006</v>
      </c>
      <c r="CY22" s="205">
        <v>250.13</v>
      </c>
      <c r="CZ22" s="205">
        <v>4150</v>
      </c>
      <c r="DA22" s="205">
        <v>1.41</v>
      </c>
      <c r="DB22" s="205">
        <v>0</v>
      </c>
      <c r="DC22" s="205">
        <v>0</v>
      </c>
      <c r="DD22" s="205">
        <v>0</v>
      </c>
      <c r="DE22" s="205">
        <v>0</v>
      </c>
      <c r="DF22" s="205">
        <v>0</v>
      </c>
      <c r="DG22" s="205">
        <v>3.28</v>
      </c>
      <c r="DH22" s="205">
        <v>0</v>
      </c>
      <c r="DI22" s="214">
        <f t="shared" si="81"/>
        <v>4404.82</v>
      </c>
      <c r="DJ22" s="65"/>
      <c r="DK22" s="65"/>
      <c r="DL22" s="65">
        <f t="shared" si="13"/>
        <v>92.430748812889661</v>
      </c>
      <c r="DM22" s="65">
        <f t="shared" si="14"/>
        <v>0</v>
      </c>
      <c r="DN22" s="65">
        <v>866.67</v>
      </c>
      <c r="DO22" s="65">
        <v>20</v>
      </c>
      <c r="DP22" s="202"/>
      <c r="DQ22" s="65">
        <v>5</v>
      </c>
      <c r="DR22" s="65"/>
      <c r="DS22" s="202"/>
      <c r="DT22" s="64">
        <f t="shared" si="15"/>
        <v>984.10074881288961</v>
      </c>
      <c r="DU22" s="66">
        <f t="shared" si="82"/>
        <v>870.94495575221242</v>
      </c>
      <c r="DV22" s="66">
        <f t="shared" si="83"/>
        <v>490.26548672566372</v>
      </c>
      <c r="DW22" s="66">
        <f t="shared" si="84"/>
        <v>340.30261061946902</v>
      </c>
      <c r="DX22" s="67">
        <f t="shared" si="16"/>
        <v>1701.5130530973452</v>
      </c>
      <c r="DY22" s="67">
        <f t="shared" si="17"/>
        <v>2685.6138019102345</v>
      </c>
      <c r="DZ22" s="68">
        <f t="shared" si="18"/>
        <v>1719.2061980897652</v>
      </c>
      <c r="EA22" s="205">
        <v>2680.28</v>
      </c>
      <c r="EB22" s="205">
        <v>3496.16</v>
      </c>
      <c r="EC22" s="205">
        <v>0</v>
      </c>
      <c r="ED22" s="205">
        <v>0</v>
      </c>
      <c r="EE22" s="205">
        <v>0</v>
      </c>
      <c r="EF22" s="205">
        <v>0</v>
      </c>
      <c r="EG22" s="205">
        <v>0</v>
      </c>
      <c r="EH22" s="205">
        <v>0</v>
      </c>
      <c r="EI22" s="205">
        <v>7.8</v>
      </c>
      <c r="EJ22" s="205">
        <v>0</v>
      </c>
      <c r="EK22" s="205">
        <v>5631.55</v>
      </c>
      <c r="EL22" s="199"/>
      <c r="EM22" s="206">
        <v>410</v>
      </c>
      <c r="EN22" s="181" t="s">
        <v>275</v>
      </c>
      <c r="EO22" s="214">
        <f t="shared" si="85"/>
        <v>6184.2400000000007</v>
      </c>
      <c r="EP22" s="214">
        <v>223.11</v>
      </c>
      <c r="EQ22" s="214">
        <v>4150</v>
      </c>
      <c r="ER22" s="214">
        <v>0</v>
      </c>
      <c r="ES22" s="214">
        <v>0</v>
      </c>
      <c r="ET22" s="214">
        <v>0</v>
      </c>
      <c r="EU22" s="298">
        <v>0</v>
      </c>
      <c r="EV22" s="299">
        <v>0</v>
      </c>
      <c r="EW22" s="214">
        <v>0</v>
      </c>
      <c r="EX22" s="214">
        <v>0.43</v>
      </c>
      <c r="EY22" s="299">
        <v>0</v>
      </c>
      <c r="EZ22" s="214">
        <f t="shared" si="86"/>
        <v>4373.54</v>
      </c>
      <c r="FA22" s="202"/>
      <c r="FB22" s="202"/>
      <c r="FC22" s="377">
        <f t="shared" si="19"/>
        <v>77.441900188642634</v>
      </c>
      <c r="FD22" s="386">
        <f t="shared" si="20"/>
        <v>0</v>
      </c>
      <c r="FE22" s="65">
        <v>866.67</v>
      </c>
      <c r="FF22" s="65">
        <v>20</v>
      </c>
      <c r="FG22" s="65"/>
      <c r="FH22" s="65">
        <v>5</v>
      </c>
      <c r="FI22" s="377"/>
      <c r="FJ22" s="202"/>
      <c r="FK22" s="214">
        <f t="shared" si="87"/>
        <v>969.11190018864261</v>
      </c>
      <c r="FL22" s="377">
        <f t="shared" si="88"/>
        <v>987.17077586206892</v>
      </c>
      <c r="FM22" s="377">
        <f t="shared" si="89"/>
        <v>413.79310344827587</v>
      </c>
      <c r="FN22" s="377">
        <f t="shared" si="90"/>
        <v>350.24096982758618</v>
      </c>
      <c r="FO22" s="214">
        <f t="shared" si="91"/>
        <v>1751.204849137931</v>
      </c>
      <c r="FP22" s="214">
        <f t="shared" si="92"/>
        <v>2720.3167493265737</v>
      </c>
      <c r="FQ22" s="205">
        <f t="shared" si="93"/>
        <v>1653.2232506734263</v>
      </c>
      <c r="FR22" s="205">
        <v>2166.4299999999998</v>
      </c>
      <c r="FS22" s="205">
        <v>3286.8</v>
      </c>
      <c r="FT22" s="205">
        <v>0</v>
      </c>
      <c r="FU22" s="205">
        <v>0</v>
      </c>
      <c r="FV22" s="205">
        <v>0</v>
      </c>
      <c r="FW22" s="205">
        <v>0</v>
      </c>
      <c r="FX22" s="205">
        <v>0</v>
      </c>
      <c r="FY22" s="205">
        <v>0</v>
      </c>
      <c r="FZ22" s="205">
        <v>0</v>
      </c>
      <c r="GA22" s="205">
        <v>0</v>
      </c>
      <c r="GB22" s="205">
        <v>5021.9799999999996</v>
      </c>
      <c r="GC22" s="205">
        <v>0</v>
      </c>
      <c r="GD22" s="303">
        <v>375</v>
      </c>
      <c r="GE22" s="181" t="s">
        <v>275</v>
      </c>
      <c r="GF22" s="214">
        <f t="shared" si="94"/>
        <v>5453.23</v>
      </c>
      <c r="GG22" s="205">
        <v>180.34</v>
      </c>
      <c r="GH22" s="205">
        <v>4150</v>
      </c>
      <c r="GI22" s="205">
        <v>0</v>
      </c>
      <c r="GJ22" s="205">
        <v>0</v>
      </c>
      <c r="GK22" s="205">
        <v>0</v>
      </c>
      <c r="GL22" s="205">
        <v>0</v>
      </c>
      <c r="GM22" s="205">
        <v>0</v>
      </c>
      <c r="GN22" s="205">
        <v>0</v>
      </c>
      <c r="GO22" s="205">
        <v>0</v>
      </c>
      <c r="GP22" s="205">
        <v>0</v>
      </c>
      <c r="GQ22" s="211">
        <f t="shared" si="95"/>
        <v>4330.34</v>
      </c>
      <c r="GR22" s="202"/>
      <c r="GS22" s="202"/>
      <c r="GT22" s="65">
        <f t="shared" ref="GT22:GT34" si="153">(GB22/$GB$127)*36187.5</f>
        <v>71.467045004297361</v>
      </c>
      <c r="GU22" s="65">
        <f t="shared" ref="GU22:GU34" si="154">(GC22/$N$127)*11499.86</f>
        <v>0</v>
      </c>
      <c r="GV22" s="65">
        <f t="shared" si="96"/>
        <v>866.66666666666663</v>
      </c>
      <c r="GW22" s="65">
        <v>20</v>
      </c>
      <c r="GX22" s="65">
        <v>0</v>
      </c>
      <c r="GY22" s="65">
        <v>5</v>
      </c>
      <c r="GZ22" s="65"/>
      <c r="HA22" s="202"/>
      <c r="HB22" s="64">
        <f t="shared" si="23"/>
        <v>963.13371167096398</v>
      </c>
      <c r="HC22" s="66">
        <f t="shared" si="143"/>
        <v>822.37076923076927</v>
      </c>
      <c r="HD22" s="66">
        <f t="shared" si="97"/>
        <v>0</v>
      </c>
      <c r="HE22" s="66">
        <f t="shared" si="98"/>
        <v>205.59269230769232</v>
      </c>
      <c r="HF22" s="67">
        <f t="shared" si="24"/>
        <v>1027.9634615384616</v>
      </c>
      <c r="HG22" s="67">
        <f t="shared" si="25"/>
        <v>1991.0971732094256</v>
      </c>
      <c r="HH22" s="68">
        <f t="shared" si="26"/>
        <v>2339.2428267905743</v>
      </c>
      <c r="HI22" s="335">
        <v>1994.94</v>
      </c>
      <c r="HJ22" s="335">
        <v>3952.25</v>
      </c>
      <c r="HK22" s="335">
        <v>0</v>
      </c>
      <c r="HL22" s="335">
        <v>0</v>
      </c>
      <c r="HM22" s="335">
        <v>0</v>
      </c>
      <c r="HN22" s="335">
        <v>0</v>
      </c>
      <c r="HO22" s="335">
        <v>0</v>
      </c>
      <c r="HP22" s="335">
        <v>0</v>
      </c>
      <c r="HQ22" s="335">
        <v>0</v>
      </c>
      <c r="HR22" s="335">
        <v>0</v>
      </c>
      <c r="HS22" s="335">
        <v>5583</v>
      </c>
      <c r="HT22" s="205">
        <v>0</v>
      </c>
      <c r="HU22" s="371">
        <v>390</v>
      </c>
      <c r="HV22" s="181" t="s">
        <v>275</v>
      </c>
      <c r="HW22" s="64">
        <f t="shared" si="99"/>
        <v>5947.1900000000005</v>
      </c>
      <c r="HX22" s="205">
        <v>166.06</v>
      </c>
      <c r="HY22" s="205">
        <v>4150</v>
      </c>
      <c r="HZ22" s="205">
        <v>0</v>
      </c>
      <c r="IA22" s="205">
        <v>0</v>
      </c>
      <c r="IB22" s="205">
        <v>0</v>
      </c>
      <c r="IC22" s="205">
        <v>0</v>
      </c>
      <c r="ID22" s="205">
        <v>0</v>
      </c>
      <c r="IE22" s="205">
        <v>0</v>
      </c>
      <c r="IF22" s="205">
        <v>0</v>
      </c>
      <c r="IG22" s="205">
        <v>0</v>
      </c>
      <c r="IH22" s="214">
        <f t="shared" si="100"/>
        <v>4316.0600000000004</v>
      </c>
      <c r="II22" s="321"/>
      <c r="IJ22" s="321"/>
      <c r="IK22" s="65">
        <f t="shared" ref="IK22:IK37" si="155">(HS22/$HS$127)*39677.05</f>
        <v>85.200603568684841</v>
      </c>
      <c r="IL22" s="65">
        <f t="shared" ref="IL22:IL34" si="156">(HT22/$N$127)*13477.92</f>
        <v>0</v>
      </c>
      <c r="IM22" s="65">
        <f t="shared" si="101"/>
        <v>866.66666666666663</v>
      </c>
      <c r="IN22" s="65">
        <v>20</v>
      </c>
      <c r="IO22" s="65"/>
      <c r="IP22" s="65">
        <v>5</v>
      </c>
      <c r="IQ22" s="65"/>
      <c r="IR22" s="202"/>
      <c r="IS22" s="201"/>
      <c r="IT22" s="66">
        <f t="shared" si="102"/>
        <v>869.99285714285713</v>
      </c>
      <c r="IU22" s="66">
        <f t="shared" si="103"/>
        <v>403.36134453781511</v>
      </c>
      <c r="IV22" s="66">
        <f t="shared" si="104"/>
        <v>318.33855042016808</v>
      </c>
      <c r="IW22" s="204"/>
      <c r="IX22" s="67">
        <f t="shared" si="31"/>
        <v>0</v>
      </c>
      <c r="IY22" s="68">
        <f t="shared" si="32"/>
        <v>4316.0600000000004</v>
      </c>
      <c r="IZ22" s="335">
        <v>2613.17</v>
      </c>
      <c r="JA22" s="335">
        <v>4492.7700000000004</v>
      </c>
      <c r="JB22" s="335">
        <v>0</v>
      </c>
      <c r="JC22" s="335">
        <v>0</v>
      </c>
      <c r="JD22" s="335">
        <v>0</v>
      </c>
      <c r="JE22" s="335">
        <v>0</v>
      </c>
      <c r="JF22" s="335">
        <v>0</v>
      </c>
      <c r="JG22" s="335">
        <v>11.8</v>
      </c>
      <c r="JH22" s="335">
        <v>0</v>
      </c>
      <c r="JI22" s="335">
        <v>0</v>
      </c>
      <c r="JJ22" s="335">
        <v>6383.99</v>
      </c>
      <c r="JK22" s="205">
        <v>0</v>
      </c>
      <c r="JL22" s="371">
        <v>444</v>
      </c>
      <c r="JM22" s="181" t="s">
        <v>275</v>
      </c>
      <c r="JN22" s="64">
        <f t="shared" si="105"/>
        <v>7117.7400000000007</v>
      </c>
      <c r="JO22" s="335">
        <v>217.52</v>
      </c>
      <c r="JP22" s="335">
        <v>4150</v>
      </c>
      <c r="JQ22" s="335">
        <v>0</v>
      </c>
      <c r="JR22" s="335">
        <v>0</v>
      </c>
      <c r="JS22" s="335">
        <v>0</v>
      </c>
      <c r="JT22" s="335">
        <v>0</v>
      </c>
      <c r="JU22" s="335">
        <v>0</v>
      </c>
      <c r="JV22" s="335">
        <v>0.82</v>
      </c>
      <c r="JW22" s="335">
        <v>0</v>
      </c>
      <c r="JX22" s="335">
        <v>0</v>
      </c>
      <c r="JY22" s="211">
        <f t="shared" si="106"/>
        <v>4368.34</v>
      </c>
      <c r="JZ22" s="321"/>
      <c r="KA22" s="321"/>
      <c r="KB22" s="65">
        <f t="shared" si="33"/>
        <v>135.95497326203937</v>
      </c>
      <c r="KC22" s="65">
        <f t="shared" ref="KC22:KC37" si="157">(JK22/$N$127)*14378.9</f>
        <v>0</v>
      </c>
      <c r="KD22" s="65">
        <f t="shared" si="107"/>
        <v>866.66666666666663</v>
      </c>
      <c r="KE22" s="65">
        <v>20</v>
      </c>
      <c r="KF22" s="202"/>
      <c r="KG22" s="65">
        <v>5</v>
      </c>
      <c r="KH22" s="65"/>
      <c r="KI22" s="65">
        <f t="shared" si="108"/>
        <v>429.03252032520328</v>
      </c>
      <c r="KJ22" s="64">
        <f t="shared" si="35"/>
        <v>1456.6541602539091</v>
      </c>
      <c r="KK22" s="66">
        <f t="shared" si="144"/>
        <v>854.59100840336134</v>
      </c>
      <c r="KL22" s="66">
        <f t="shared" si="109"/>
        <v>0</v>
      </c>
      <c r="KM22" s="66">
        <f t="shared" si="110"/>
        <v>213.64775210084034</v>
      </c>
      <c r="KN22" s="67">
        <f t="shared" si="36"/>
        <v>1068.2387605042018</v>
      </c>
      <c r="KO22" s="67">
        <f t="shared" si="37"/>
        <v>2524.8929207581109</v>
      </c>
      <c r="KP22" s="68">
        <f t="shared" si="38"/>
        <v>1843.4470792418892</v>
      </c>
      <c r="KQ22" s="335">
        <v>2284.86</v>
      </c>
      <c r="KR22" s="335">
        <v>4611.05</v>
      </c>
      <c r="KS22" s="335">
        <v>0</v>
      </c>
      <c r="KT22" s="335">
        <v>0</v>
      </c>
      <c r="KU22" s="335">
        <v>0</v>
      </c>
      <c r="KV22" s="335">
        <v>0</v>
      </c>
      <c r="KW22" s="335">
        <v>0</v>
      </c>
      <c r="KX22" s="335">
        <v>0</v>
      </c>
      <c r="KY22" s="335">
        <v>0</v>
      </c>
      <c r="KZ22" s="335">
        <v>0</v>
      </c>
      <c r="LA22" s="335">
        <v>6383.03</v>
      </c>
      <c r="LB22" s="205">
        <v>0</v>
      </c>
      <c r="LC22" s="371">
        <v>449</v>
      </c>
      <c r="LD22" s="181" t="s">
        <v>275</v>
      </c>
      <c r="LE22" s="64">
        <f t="shared" si="111"/>
        <v>6895.91</v>
      </c>
      <c r="LF22" s="205">
        <v>190.19</v>
      </c>
      <c r="LG22" s="205">
        <v>4150</v>
      </c>
      <c r="LH22" s="205">
        <v>0</v>
      </c>
      <c r="LI22" s="205">
        <v>0</v>
      </c>
      <c r="LJ22" s="205">
        <v>0</v>
      </c>
      <c r="LK22" s="205">
        <v>0</v>
      </c>
      <c r="LL22" s="205">
        <v>0</v>
      </c>
      <c r="LM22" s="205">
        <v>0</v>
      </c>
      <c r="LN22" s="205">
        <v>0</v>
      </c>
      <c r="LO22" s="205">
        <v>0</v>
      </c>
      <c r="LP22" s="211">
        <f t="shared" si="112"/>
        <v>4340.1899999999996</v>
      </c>
      <c r="LQ22" s="202"/>
      <c r="LR22" s="202"/>
      <c r="LS22" s="65">
        <f t="shared" ref="LS22:LS37" si="158">(LA22/$LA$127)*44995.2</f>
        <v>94.884505835495816</v>
      </c>
      <c r="LT22" s="65">
        <f t="shared" ref="LT22:LT37" si="159">(LB22/$N$127)*12957.14</f>
        <v>0</v>
      </c>
      <c r="LU22" s="65">
        <f t="shared" si="113"/>
        <v>866.66666666666663</v>
      </c>
      <c r="LV22" s="65">
        <v>20</v>
      </c>
      <c r="LW22" s="202"/>
      <c r="LX22" s="65">
        <v>5</v>
      </c>
      <c r="LY22" s="65"/>
      <c r="LZ22" s="202"/>
      <c r="MA22" s="64">
        <f t="shared" si="41"/>
        <v>986.55117250216244</v>
      </c>
      <c r="MB22" s="66">
        <f t="shared" si="145"/>
        <v>828.45739495798318</v>
      </c>
      <c r="MC22" s="66">
        <f t="shared" si="114"/>
        <v>0</v>
      </c>
      <c r="MD22" s="66">
        <f t="shared" si="115"/>
        <v>207.1143487394958</v>
      </c>
      <c r="ME22" s="67">
        <f t="shared" si="42"/>
        <v>1035.571743697479</v>
      </c>
      <c r="MF22" s="67">
        <f t="shared" si="43"/>
        <v>2022.1229161996414</v>
      </c>
      <c r="MG22" s="68">
        <f t="shared" si="44"/>
        <v>2318.067083800358</v>
      </c>
      <c r="MH22" s="335">
        <v>1785.84</v>
      </c>
      <c r="MI22" s="335">
        <v>3062.08</v>
      </c>
      <c r="MJ22" s="335">
        <v>0</v>
      </c>
      <c r="MK22" s="335">
        <v>0</v>
      </c>
      <c r="ML22" s="335">
        <v>0</v>
      </c>
      <c r="MM22" s="335">
        <v>0</v>
      </c>
      <c r="MN22" s="335">
        <v>0</v>
      </c>
      <c r="MO22" s="335">
        <v>0</v>
      </c>
      <c r="MP22" s="335">
        <v>0</v>
      </c>
      <c r="MQ22" s="335">
        <v>0</v>
      </c>
      <c r="MR22" s="335">
        <v>4548.74</v>
      </c>
      <c r="MS22" s="205">
        <v>0</v>
      </c>
      <c r="MT22" s="371">
        <v>315</v>
      </c>
      <c r="MU22" s="181" t="s">
        <v>275</v>
      </c>
      <c r="MV22" s="64">
        <f t="shared" si="116"/>
        <v>4847.92</v>
      </c>
      <c r="MW22" s="335">
        <v>148.66</v>
      </c>
      <c r="MX22" s="335">
        <v>4150</v>
      </c>
      <c r="MY22" s="335">
        <v>0</v>
      </c>
      <c r="MZ22" s="335">
        <v>0</v>
      </c>
      <c r="NA22" s="335">
        <v>0</v>
      </c>
      <c r="NB22" s="335">
        <v>0</v>
      </c>
      <c r="NC22" s="335">
        <v>0</v>
      </c>
      <c r="ND22" s="335">
        <v>0</v>
      </c>
      <c r="NE22" s="335">
        <v>0</v>
      </c>
      <c r="NF22" s="335">
        <v>0</v>
      </c>
      <c r="NG22" s="211">
        <f t="shared" si="117"/>
        <v>4298.66</v>
      </c>
      <c r="NH22" s="336"/>
      <c r="NI22" s="336"/>
      <c r="NJ22" s="65">
        <f t="shared" ref="NJ22:NJ38" si="160">(MR22/$M$127)*43215.42</f>
        <v>85.955725403426726</v>
      </c>
      <c r="NK22" s="65">
        <f t="shared" ref="NK22:NK38" si="161">(MS22/$N$127)*7435.25</f>
        <v>0</v>
      </c>
      <c r="NL22" s="65">
        <f t="shared" si="118"/>
        <v>866.66666666666663</v>
      </c>
      <c r="NM22" s="65">
        <v>20</v>
      </c>
      <c r="NN22" s="65">
        <f t="shared" si="119"/>
        <v>467</v>
      </c>
      <c r="NO22" s="65">
        <v>5</v>
      </c>
      <c r="NP22" s="65"/>
      <c r="NQ22" s="202"/>
      <c r="NR22" s="64">
        <f t="shared" si="47"/>
        <v>1444.6223920700934</v>
      </c>
      <c r="NS22" s="66">
        <f t="shared" si="120"/>
        <v>835.40283333333332</v>
      </c>
      <c r="NT22" s="66">
        <f t="shared" si="121"/>
        <v>400</v>
      </c>
      <c r="NU22" s="66">
        <f t="shared" si="122"/>
        <v>308.85070833333333</v>
      </c>
      <c r="NV22" s="67">
        <f t="shared" si="48"/>
        <v>1544.2535416666667</v>
      </c>
      <c r="NW22" s="67">
        <f t="shared" si="49"/>
        <v>2988.8759337367601</v>
      </c>
      <c r="NX22" s="68">
        <f t="shared" si="50"/>
        <v>1309.7840662632398</v>
      </c>
      <c r="NY22" s="400">
        <v>1099.5</v>
      </c>
      <c r="NZ22" s="400">
        <v>3149.38</v>
      </c>
      <c r="OA22" s="400">
        <v>0</v>
      </c>
      <c r="OB22" s="400">
        <v>0</v>
      </c>
      <c r="OC22" s="400">
        <v>0</v>
      </c>
      <c r="OD22" s="400">
        <v>0</v>
      </c>
      <c r="OE22" s="400">
        <v>0</v>
      </c>
      <c r="OF22" s="400">
        <v>0</v>
      </c>
      <c r="OG22" s="400">
        <v>0</v>
      </c>
      <c r="OH22" s="400">
        <v>0</v>
      </c>
      <c r="OI22" s="400">
        <v>3841.28</v>
      </c>
      <c r="OJ22" s="178">
        <v>0</v>
      </c>
      <c r="OK22" s="401">
        <v>309</v>
      </c>
      <c r="OL22" s="181" t="s">
        <v>275</v>
      </c>
      <c r="OM22" s="64">
        <f t="shared" si="123"/>
        <v>4248.88</v>
      </c>
      <c r="ON22" s="205">
        <v>91.52</v>
      </c>
      <c r="OO22" s="205">
        <v>4150</v>
      </c>
      <c r="OP22" s="205">
        <v>0</v>
      </c>
      <c r="OQ22" s="205">
        <v>0</v>
      </c>
      <c r="OR22" s="205">
        <v>0</v>
      </c>
      <c r="OS22" s="205">
        <v>0</v>
      </c>
      <c r="OT22" s="205">
        <v>0</v>
      </c>
      <c r="OU22" s="205">
        <v>0</v>
      </c>
      <c r="OV22" s="205">
        <v>0</v>
      </c>
      <c r="OW22" s="205">
        <v>0</v>
      </c>
      <c r="OX22" s="403">
        <f t="shared" si="124"/>
        <v>4241.5200000000004</v>
      </c>
      <c r="OY22" s="202"/>
      <c r="OZ22" s="202"/>
      <c r="PA22" s="65">
        <f t="shared" si="51"/>
        <v>61.580216043015767</v>
      </c>
      <c r="PB22" s="65">
        <f t="shared" si="52"/>
        <v>0</v>
      </c>
      <c r="PC22" s="65"/>
      <c r="PD22" s="65">
        <v>20</v>
      </c>
      <c r="PE22" s="65"/>
      <c r="PF22" s="65">
        <v>5</v>
      </c>
      <c r="PG22" s="65"/>
      <c r="PH22" s="202"/>
      <c r="PI22" s="64">
        <f t="shared" si="53"/>
        <v>86.580216043015767</v>
      </c>
      <c r="PJ22" s="66">
        <f t="shared" si="126"/>
        <v>936.57933333333335</v>
      </c>
      <c r="PK22" s="66">
        <v>0</v>
      </c>
      <c r="PL22" s="66">
        <f t="shared" si="127"/>
        <v>234.14483333333334</v>
      </c>
      <c r="PM22" s="67">
        <f t="shared" si="54"/>
        <v>1170.7241666666666</v>
      </c>
      <c r="PN22" s="67">
        <f t="shared" si="55"/>
        <v>1257.3043827096824</v>
      </c>
      <c r="PO22" s="68">
        <f t="shared" si="56"/>
        <v>2984.2156172903178</v>
      </c>
      <c r="PP22" s="400">
        <v>865.57</v>
      </c>
      <c r="PQ22" s="400">
        <v>3145.26</v>
      </c>
      <c r="PR22" s="400">
        <v>0</v>
      </c>
      <c r="PS22" s="400">
        <v>0</v>
      </c>
      <c r="PT22" s="400">
        <v>0</v>
      </c>
      <c r="PU22" s="400">
        <v>0</v>
      </c>
      <c r="PV22" s="400">
        <v>0</v>
      </c>
      <c r="PW22" s="400">
        <v>0</v>
      </c>
      <c r="PX22" s="400">
        <v>0</v>
      </c>
      <c r="PY22" s="464">
        <v>0</v>
      </c>
      <c r="PZ22" s="466">
        <v>4010.83</v>
      </c>
      <c r="QA22" s="178">
        <f t="shared" si="151"/>
        <v>0</v>
      </c>
      <c r="QB22" s="401">
        <v>280</v>
      </c>
      <c r="QC22" s="181" t="s">
        <v>275</v>
      </c>
      <c r="QD22" s="64">
        <f t="shared" si="129"/>
        <v>4010.8300000000004</v>
      </c>
      <c r="QE22" s="400">
        <v>72.05</v>
      </c>
      <c r="QF22" s="400">
        <v>4150</v>
      </c>
      <c r="QG22" s="400">
        <v>0</v>
      </c>
      <c r="QH22" s="400">
        <v>0</v>
      </c>
      <c r="QI22" s="400">
        <v>0</v>
      </c>
      <c r="QJ22" s="400">
        <v>0</v>
      </c>
      <c r="QK22" s="400">
        <v>0</v>
      </c>
      <c r="QL22" s="400">
        <v>0</v>
      </c>
      <c r="QM22" s="400">
        <v>0</v>
      </c>
      <c r="QN22" s="400">
        <v>0</v>
      </c>
      <c r="QO22" s="486">
        <v>0</v>
      </c>
      <c r="QP22" s="211">
        <f t="shared" si="130"/>
        <v>4222.05</v>
      </c>
      <c r="QQ22" s="439"/>
      <c r="QR22" s="453"/>
      <c r="QS22" s="65">
        <f t="shared" si="147"/>
        <v>128.86743362831859</v>
      </c>
      <c r="QT22" s="65">
        <f t="shared" si="57"/>
        <v>0</v>
      </c>
      <c r="QU22" s="65">
        <v>810.61</v>
      </c>
      <c r="QV22" s="65">
        <v>20</v>
      </c>
      <c r="QW22" s="65">
        <f t="shared" si="131"/>
        <v>18.861818181818183</v>
      </c>
      <c r="QX22" s="65">
        <v>5</v>
      </c>
      <c r="QY22" s="65">
        <f t="shared" si="58"/>
        <v>183.06451612903226</v>
      </c>
      <c r="QZ22" s="489">
        <f t="shared" si="132"/>
        <v>54.146205000000002</v>
      </c>
      <c r="RA22" s="202"/>
      <c r="RB22" s="201">
        <v>994.08</v>
      </c>
      <c r="RC22" s="66">
        <f t="shared" si="133"/>
        <v>870.22424778761058</v>
      </c>
      <c r="RD22" s="203"/>
      <c r="RE22" s="66">
        <f t="shared" si="134"/>
        <v>372.86084955752216</v>
      </c>
      <c r="RF22" s="67">
        <f t="shared" si="60"/>
        <v>1243.0850973451327</v>
      </c>
      <c r="RG22" s="67">
        <f t="shared" si="61"/>
        <v>2237.1650973451328</v>
      </c>
      <c r="RH22" s="68">
        <f t="shared" si="62"/>
        <v>1984.8849026548673</v>
      </c>
      <c r="RI22" s="205">
        <v>1806.75</v>
      </c>
      <c r="RJ22" s="205">
        <v>4207.8900000000003</v>
      </c>
      <c r="RK22" s="205">
        <v>0</v>
      </c>
      <c r="RL22" s="205">
        <v>0</v>
      </c>
      <c r="RM22" s="205">
        <v>0</v>
      </c>
      <c r="RN22" s="205">
        <v>0</v>
      </c>
      <c r="RO22" s="205">
        <v>0</v>
      </c>
      <c r="RP22" s="205">
        <v>7.9</v>
      </c>
      <c r="RQ22" s="205">
        <v>0</v>
      </c>
      <c r="RR22" s="373">
        <v>0</v>
      </c>
      <c r="RS22" s="265">
        <v>6022.54</v>
      </c>
      <c r="RT22" s="199"/>
      <c r="RU22" s="206">
        <v>395</v>
      </c>
      <c r="RV22" s="181" t="s">
        <v>275</v>
      </c>
      <c r="RW22" s="213">
        <v>5133.1499999999996</v>
      </c>
      <c r="RX22" s="205">
        <v>150.4</v>
      </c>
      <c r="RY22" s="205">
        <v>4150</v>
      </c>
      <c r="RZ22" s="205">
        <v>0</v>
      </c>
      <c r="SA22" s="205">
        <v>0</v>
      </c>
      <c r="SB22" s="205">
        <v>0</v>
      </c>
      <c r="SC22" s="205">
        <v>0</v>
      </c>
      <c r="SD22" s="205">
        <v>0</v>
      </c>
      <c r="SE22" s="205">
        <v>0.55000000000000004</v>
      </c>
      <c r="SF22" s="205">
        <v>0</v>
      </c>
      <c r="SG22" s="205">
        <v>0</v>
      </c>
      <c r="SH22" s="65">
        <v>510.80170199999998</v>
      </c>
      <c r="SI22" s="211">
        <f t="shared" si="137"/>
        <v>4811.7517019999996</v>
      </c>
      <c r="SJ22" s="469"/>
      <c r="SK22" s="477"/>
      <c r="SL22" s="65">
        <f t="shared" si="148"/>
        <v>320.96681415929203</v>
      </c>
      <c r="SM22" s="65">
        <f t="shared" si="63"/>
        <v>0</v>
      </c>
      <c r="SN22" s="65">
        <v>810.61</v>
      </c>
      <c r="SO22" s="65">
        <v>20</v>
      </c>
      <c r="SP22" s="65">
        <f t="shared" si="138"/>
        <v>495.92920353982299</v>
      </c>
      <c r="SQ22" s="65">
        <v>5</v>
      </c>
      <c r="SR22" s="65">
        <f t="shared" si="149"/>
        <v>428.52876106194691</v>
      </c>
      <c r="SS22" s="489">
        <f t="shared" si="139"/>
        <v>81.304289999999995</v>
      </c>
      <c r="ST22" s="202"/>
      <c r="SU22" s="201">
        <v>1454.26</v>
      </c>
      <c r="SV22" s="66">
        <f t="shared" si="146"/>
        <v>596.28469026548669</v>
      </c>
      <c r="SW22" s="203"/>
      <c r="SX22" s="66">
        <f t="shared" si="140"/>
        <v>410.10893805309735</v>
      </c>
      <c r="SY22" s="204"/>
      <c r="SZ22" s="67">
        <f t="shared" si="65"/>
        <v>1454.26</v>
      </c>
      <c r="TA22" s="68">
        <f t="shared" si="66"/>
        <v>3357.4917019999993</v>
      </c>
      <c r="TB22" s="64">
        <f t="shared" si="67"/>
        <v>68172.75</v>
      </c>
      <c r="TC22" s="211">
        <f t="shared" si="68"/>
        <v>52363.591702000012</v>
      </c>
      <c r="TD22" s="67">
        <f t="shared" si="69"/>
        <v>22833.290680292357</v>
      </c>
      <c r="TE22" s="68">
        <f t="shared" si="142"/>
        <v>29530.301021707655</v>
      </c>
      <c r="TF22" s="264"/>
      <c r="TG22" s="265"/>
      <c r="TH22" s="265"/>
      <c r="TL22" s="65">
        <v>6490.4205999999995</v>
      </c>
      <c r="TM22">
        <f t="shared" si="70"/>
        <v>64.904205999999988</v>
      </c>
    </row>
    <row r="23" spans="1:533">
      <c r="A23" s="173" t="s">
        <v>470</v>
      </c>
      <c r="B23" s="175" t="s">
        <v>484</v>
      </c>
      <c r="C23" s="181" t="s">
        <v>275</v>
      </c>
      <c r="D23" s="273">
        <v>912.17</v>
      </c>
      <c r="E23" s="273">
        <v>3468.44</v>
      </c>
      <c r="F23" s="273">
        <v>0</v>
      </c>
      <c r="G23" s="273">
        <v>0</v>
      </c>
      <c r="H23" s="273">
        <v>0</v>
      </c>
      <c r="I23" s="273">
        <v>0</v>
      </c>
      <c r="J23" s="273">
        <v>34.799999999999997</v>
      </c>
      <c r="K23" s="273">
        <v>43.4</v>
      </c>
      <c r="L23" s="273">
        <v>0</v>
      </c>
      <c r="M23" s="273">
        <v>4458.8099999999995</v>
      </c>
      <c r="N23" s="178">
        <f t="shared" si="150"/>
        <v>0</v>
      </c>
      <c r="O23" s="274">
        <v>337</v>
      </c>
      <c r="P23" s="64">
        <f t="shared" si="0"/>
        <v>4458.8099999999995</v>
      </c>
      <c r="Q23" s="205">
        <v>75.930000000000007</v>
      </c>
      <c r="R23" s="205">
        <v>4150</v>
      </c>
      <c r="S23" s="267">
        <v>0</v>
      </c>
      <c r="T23" s="205">
        <v>0</v>
      </c>
      <c r="U23" s="205">
        <v>0</v>
      </c>
      <c r="V23" s="205">
        <v>0</v>
      </c>
      <c r="W23" s="205">
        <v>0</v>
      </c>
      <c r="X23" s="205">
        <v>2.42</v>
      </c>
      <c r="Y23" s="205">
        <v>2.41</v>
      </c>
      <c r="Z23" s="205">
        <v>0</v>
      </c>
      <c r="AA23" s="64">
        <f t="shared" si="71"/>
        <v>4230.76</v>
      </c>
      <c r="AB23" s="65"/>
      <c r="AC23" s="65"/>
      <c r="AD23" s="65">
        <f t="shared" si="1"/>
        <v>52.384346071075392</v>
      </c>
      <c r="AE23" s="65">
        <f t="shared" si="2"/>
        <v>0</v>
      </c>
      <c r="AF23" s="65">
        <v>866.67</v>
      </c>
      <c r="AG23" s="65">
        <v>20</v>
      </c>
      <c r="AH23" s="202"/>
      <c r="AI23" s="65">
        <v>5</v>
      </c>
      <c r="AJ23" s="202"/>
      <c r="AK23" s="202"/>
      <c r="AL23" s="64">
        <f t="shared" si="3"/>
        <v>944.05434607107532</v>
      </c>
      <c r="AM23" s="66">
        <f t="shared" si="72"/>
        <v>833.25221238938047</v>
      </c>
      <c r="AN23" s="66">
        <f t="shared" si="73"/>
        <v>0</v>
      </c>
      <c r="AO23" s="66">
        <f t="shared" si="74"/>
        <v>208.31305309734512</v>
      </c>
      <c r="AP23" s="67">
        <f t="shared" si="4"/>
        <v>1041.5652654867256</v>
      </c>
      <c r="AQ23" s="67">
        <f t="shared" si="5"/>
        <v>1985.6196115578009</v>
      </c>
      <c r="AR23" s="68">
        <f t="shared" si="6"/>
        <v>2245.1403884421993</v>
      </c>
      <c r="AS23" s="267">
        <v>644.14</v>
      </c>
      <c r="AT23" s="267">
        <v>3751.22</v>
      </c>
      <c r="AU23" s="267">
        <v>0</v>
      </c>
      <c r="AV23" s="267">
        <v>0</v>
      </c>
      <c r="AW23" s="267">
        <v>0</v>
      </c>
      <c r="AX23" s="267">
        <v>0</v>
      </c>
      <c r="AY23" s="267">
        <v>0</v>
      </c>
      <c r="AZ23" s="267">
        <v>0</v>
      </c>
      <c r="BA23" s="267">
        <v>21.7</v>
      </c>
      <c r="BB23" s="267">
        <v>0</v>
      </c>
      <c r="BC23" s="267">
        <v>4245.3500000000004</v>
      </c>
      <c r="BD23" s="199"/>
      <c r="BE23" s="285">
        <v>333</v>
      </c>
      <c r="BF23" s="181"/>
      <c r="BG23" s="64">
        <f t="shared" si="75"/>
        <v>4417.0599999999995</v>
      </c>
      <c r="BH23" s="267">
        <v>53.62</v>
      </c>
      <c r="BI23" s="267">
        <v>4150</v>
      </c>
      <c r="BJ23" s="267">
        <v>0</v>
      </c>
      <c r="BK23" s="267">
        <v>0</v>
      </c>
      <c r="BL23" s="267">
        <v>0</v>
      </c>
      <c r="BM23" s="267">
        <v>0</v>
      </c>
      <c r="BN23" s="267">
        <v>0</v>
      </c>
      <c r="BO23" s="267">
        <v>0</v>
      </c>
      <c r="BP23" s="267">
        <v>1.21</v>
      </c>
      <c r="BQ23" s="267">
        <v>0</v>
      </c>
      <c r="BR23" s="64">
        <f t="shared" si="76"/>
        <v>4204.83</v>
      </c>
      <c r="BS23" s="65"/>
      <c r="BT23" s="65"/>
      <c r="BU23" s="65">
        <f t="shared" si="7"/>
        <v>53.996810508590713</v>
      </c>
      <c r="BV23" s="65">
        <f t="shared" si="8"/>
        <v>0</v>
      </c>
      <c r="BW23" s="65">
        <v>866.67</v>
      </c>
      <c r="BX23" s="65">
        <v>20</v>
      </c>
      <c r="BY23" s="202"/>
      <c r="BZ23" s="65">
        <v>5</v>
      </c>
      <c r="CA23" s="202"/>
      <c r="CB23" s="202"/>
      <c r="CC23" s="64">
        <f t="shared" si="9"/>
        <v>945.66681050859063</v>
      </c>
      <c r="CD23" s="66">
        <f t="shared" si="77"/>
        <v>869.99982300884949</v>
      </c>
      <c r="CE23" s="384">
        <f t="shared" si="78"/>
        <v>0</v>
      </c>
      <c r="CF23" s="66">
        <f t="shared" si="79"/>
        <v>217.49995575221237</v>
      </c>
      <c r="CG23" s="204"/>
      <c r="CH23" s="67">
        <f t="shared" si="11"/>
        <v>945.66681050859063</v>
      </c>
      <c r="CI23" s="68">
        <f t="shared" si="12"/>
        <v>3259.1631894914094</v>
      </c>
      <c r="CJ23" s="267">
        <v>3066.67</v>
      </c>
      <c r="CK23" s="267">
        <v>10117.73</v>
      </c>
      <c r="CL23" s="267">
        <v>0</v>
      </c>
      <c r="CM23" s="267">
        <v>0</v>
      </c>
      <c r="CN23" s="267">
        <v>0</v>
      </c>
      <c r="CO23" s="267">
        <v>0</v>
      </c>
      <c r="CP23" s="267">
        <v>0</v>
      </c>
      <c r="CQ23" s="267">
        <v>122.72</v>
      </c>
      <c r="CR23" s="267">
        <v>0</v>
      </c>
      <c r="CS23" s="267">
        <v>0</v>
      </c>
      <c r="CT23" s="267">
        <v>12048.31</v>
      </c>
      <c r="CU23" s="199"/>
      <c r="CV23" s="285">
        <v>865</v>
      </c>
      <c r="CW23" s="181" t="s">
        <v>275</v>
      </c>
      <c r="CX23" s="214">
        <f t="shared" si="80"/>
        <v>13307.119999999999</v>
      </c>
      <c r="CY23" s="205">
        <v>255.28</v>
      </c>
      <c r="CZ23" s="205">
        <v>4150</v>
      </c>
      <c r="DA23" s="205">
        <v>0</v>
      </c>
      <c r="DB23" s="205">
        <v>0</v>
      </c>
      <c r="DC23" s="205">
        <v>0</v>
      </c>
      <c r="DD23" s="205">
        <v>0</v>
      </c>
      <c r="DE23" s="205">
        <v>0</v>
      </c>
      <c r="DF23" s="205">
        <v>8.52</v>
      </c>
      <c r="DG23" s="205">
        <v>0</v>
      </c>
      <c r="DH23" s="205">
        <v>0</v>
      </c>
      <c r="DI23" s="214">
        <f t="shared" si="81"/>
        <v>4413.8</v>
      </c>
      <c r="DJ23" s="65"/>
      <c r="DK23" s="65"/>
      <c r="DL23" s="65">
        <f t="shared" si="13"/>
        <v>159.12448724511739</v>
      </c>
      <c r="DM23" s="65">
        <f t="shared" si="14"/>
        <v>0</v>
      </c>
      <c r="DN23" s="65">
        <v>866.67</v>
      </c>
      <c r="DO23" s="65">
        <v>20</v>
      </c>
      <c r="DP23" s="202"/>
      <c r="DQ23" s="65">
        <v>5</v>
      </c>
      <c r="DR23" s="65"/>
      <c r="DS23" s="202"/>
      <c r="DT23" s="64">
        <f t="shared" si="15"/>
        <v>1050.7944872451174</v>
      </c>
      <c r="DU23" s="66">
        <f t="shared" si="82"/>
        <v>870.94495575221242</v>
      </c>
      <c r="DV23" s="66">
        <f t="shared" si="83"/>
        <v>490.26548672566372</v>
      </c>
      <c r="DW23" s="66">
        <f t="shared" si="84"/>
        <v>340.30261061946902</v>
      </c>
      <c r="DX23" s="67">
        <f t="shared" si="16"/>
        <v>1701.5130530973452</v>
      </c>
      <c r="DY23" s="67">
        <f t="shared" si="17"/>
        <v>2752.3075403424627</v>
      </c>
      <c r="DZ23" s="68">
        <f t="shared" si="18"/>
        <v>1661.4924596575374</v>
      </c>
      <c r="EA23" s="205">
        <v>3259.09</v>
      </c>
      <c r="EB23" s="205">
        <v>8690.81</v>
      </c>
      <c r="EC23" s="205">
        <v>0</v>
      </c>
      <c r="ED23" s="205">
        <v>0</v>
      </c>
      <c r="EE23" s="205">
        <v>0</v>
      </c>
      <c r="EF23" s="205">
        <v>0</v>
      </c>
      <c r="EG23" s="205">
        <v>0</v>
      </c>
      <c r="EH23" s="205">
        <v>281.87</v>
      </c>
      <c r="EI23" s="205">
        <v>0</v>
      </c>
      <c r="EJ23" s="205">
        <v>0</v>
      </c>
      <c r="EK23" s="205">
        <v>10481.75</v>
      </c>
      <c r="EL23" s="199"/>
      <c r="EM23" s="206">
        <v>811</v>
      </c>
      <c r="EN23" s="181" t="s">
        <v>275</v>
      </c>
      <c r="EO23" s="214">
        <f t="shared" si="85"/>
        <v>12231.77</v>
      </c>
      <c r="EP23" s="214">
        <v>271.29000000000002</v>
      </c>
      <c r="EQ23" s="214">
        <v>4150</v>
      </c>
      <c r="ER23" s="214">
        <v>0</v>
      </c>
      <c r="ES23" s="214">
        <v>0</v>
      </c>
      <c r="ET23" s="214">
        <v>0</v>
      </c>
      <c r="EU23" s="298">
        <v>0</v>
      </c>
      <c r="EV23" s="299">
        <v>0</v>
      </c>
      <c r="EW23" s="214">
        <v>19.579999999999998</v>
      </c>
      <c r="EX23" s="214">
        <v>0</v>
      </c>
      <c r="EY23" s="299">
        <v>0</v>
      </c>
      <c r="EZ23" s="214">
        <f t="shared" si="86"/>
        <v>4440.87</v>
      </c>
      <c r="FA23" s="202"/>
      <c r="FB23" s="202"/>
      <c r="FC23" s="377">
        <f t="shared" si="19"/>
        <v>144.13911575006969</v>
      </c>
      <c r="FD23" s="386">
        <f t="shared" si="20"/>
        <v>0</v>
      </c>
      <c r="FE23" s="65">
        <v>866.67</v>
      </c>
      <c r="FF23" s="65">
        <v>20</v>
      </c>
      <c r="FG23" s="65"/>
      <c r="FH23" s="65">
        <v>5</v>
      </c>
      <c r="FI23" s="377"/>
      <c r="FJ23" s="202"/>
      <c r="FK23" s="214">
        <f t="shared" si="87"/>
        <v>1035.8091157500696</v>
      </c>
      <c r="FL23" s="377">
        <f t="shared" si="88"/>
        <v>987.17077586206892</v>
      </c>
      <c r="FM23" s="377">
        <f t="shared" si="89"/>
        <v>413.79310344827587</v>
      </c>
      <c r="FN23" s="377">
        <f t="shared" si="90"/>
        <v>350.24096982758618</v>
      </c>
      <c r="FO23" s="214">
        <f t="shared" si="91"/>
        <v>1751.204849137931</v>
      </c>
      <c r="FP23" s="214">
        <f t="shared" si="92"/>
        <v>2787.0139648880004</v>
      </c>
      <c r="FQ23" s="205">
        <f t="shared" si="93"/>
        <v>1653.8560351119995</v>
      </c>
      <c r="FR23" s="205">
        <v>3216.11</v>
      </c>
      <c r="FS23" s="205">
        <v>9790.74</v>
      </c>
      <c r="FT23" s="205">
        <v>0</v>
      </c>
      <c r="FU23" s="205">
        <v>0</v>
      </c>
      <c r="FV23" s="205">
        <v>0</v>
      </c>
      <c r="FW23" s="205">
        <v>0</v>
      </c>
      <c r="FX23" s="205">
        <v>0</v>
      </c>
      <c r="FY23" s="205">
        <v>152.02000000000001</v>
      </c>
      <c r="FZ23" s="205">
        <v>0</v>
      </c>
      <c r="GA23" s="205">
        <v>0</v>
      </c>
      <c r="GB23" s="205">
        <v>12112.45</v>
      </c>
      <c r="GC23" s="205">
        <v>0</v>
      </c>
      <c r="GD23" s="303">
        <v>913</v>
      </c>
      <c r="GE23" s="4" t="s">
        <v>275</v>
      </c>
      <c r="GF23" s="214">
        <f t="shared" si="94"/>
        <v>13158.87</v>
      </c>
      <c r="GG23" s="205">
        <v>267.72000000000003</v>
      </c>
      <c r="GH23" s="205">
        <v>4150</v>
      </c>
      <c r="GI23" s="205">
        <v>0</v>
      </c>
      <c r="GJ23" s="205">
        <v>0</v>
      </c>
      <c r="GK23" s="205">
        <v>0</v>
      </c>
      <c r="GL23" s="205">
        <v>0</v>
      </c>
      <c r="GM23" s="205">
        <v>0</v>
      </c>
      <c r="GN23" s="205">
        <v>10.56</v>
      </c>
      <c r="GO23" s="205">
        <v>0</v>
      </c>
      <c r="GP23" s="205">
        <v>0</v>
      </c>
      <c r="GQ23" s="211">
        <f t="shared" si="95"/>
        <v>4428.2800000000007</v>
      </c>
      <c r="GR23" s="202"/>
      <c r="GS23" s="202"/>
      <c r="GT23" s="65">
        <f t="shared" si="153"/>
        <v>172.37046130456545</v>
      </c>
      <c r="GU23" s="65">
        <f t="shared" si="154"/>
        <v>0</v>
      </c>
      <c r="GV23" s="65">
        <f t="shared" si="96"/>
        <v>866.66666666666663</v>
      </c>
      <c r="GW23" s="65">
        <v>20</v>
      </c>
      <c r="GX23" s="65">
        <v>0</v>
      </c>
      <c r="GY23" s="65">
        <v>5</v>
      </c>
      <c r="GZ23" s="65"/>
      <c r="HA23" s="202"/>
      <c r="HB23" s="64">
        <f t="shared" si="23"/>
        <v>1064.0371279712322</v>
      </c>
      <c r="HC23" s="66">
        <f t="shared" si="143"/>
        <v>822.37076923076927</v>
      </c>
      <c r="HD23" s="66">
        <f t="shared" si="97"/>
        <v>0</v>
      </c>
      <c r="HE23" s="66">
        <f t="shared" si="98"/>
        <v>205.59269230769232</v>
      </c>
      <c r="HF23" s="67">
        <f t="shared" si="24"/>
        <v>1027.9634615384616</v>
      </c>
      <c r="HG23" s="67">
        <f t="shared" si="25"/>
        <v>2092.0005895096938</v>
      </c>
      <c r="HH23" s="68">
        <f t="shared" si="26"/>
        <v>2336.2794104903069</v>
      </c>
      <c r="HI23" s="335">
        <v>3035.37</v>
      </c>
      <c r="HJ23" s="335">
        <v>9224.5400000000009</v>
      </c>
      <c r="HK23" s="335">
        <v>20.5</v>
      </c>
      <c r="HL23" s="335">
        <v>0</v>
      </c>
      <c r="HM23" s="335">
        <v>0</v>
      </c>
      <c r="HN23" s="335">
        <v>0</v>
      </c>
      <c r="HO23" s="335">
        <v>0</v>
      </c>
      <c r="HP23" s="335">
        <v>95</v>
      </c>
      <c r="HQ23" s="335">
        <v>0</v>
      </c>
      <c r="HR23" s="335">
        <v>0</v>
      </c>
      <c r="HS23" s="335">
        <v>11525.23</v>
      </c>
      <c r="HT23" s="205">
        <v>0</v>
      </c>
      <c r="HU23" s="371">
        <v>883</v>
      </c>
      <c r="HV23" s="181" t="s">
        <v>275</v>
      </c>
      <c r="HW23" s="64">
        <f t="shared" si="99"/>
        <v>12375.41</v>
      </c>
      <c r="HX23" s="205">
        <v>252.67</v>
      </c>
      <c r="HY23" s="205">
        <v>4150</v>
      </c>
      <c r="HZ23" s="205">
        <v>1.31</v>
      </c>
      <c r="IA23" s="205">
        <v>0</v>
      </c>
      <c r="IB23" s="205">
        <v>0</v>
      </c>
      <c r="IC23" s="205">
        <v>0</v>
      </c>
      <c r="ID23" s="205">
        <v>0</v>
      </c>
      <c r="IE23" s="205">
        <v>6.6</v>
      </c>
      <c r="IF23" s="205">
        <v>0</v>
      </c>
      <c r="IG23" s="205">
        <v>0</v>
      </c>
      <c r="IH23" s="214">
        <f t="shared" si="100"/>
        <v>4410.5800000000008</v>
      </c>
      <c r="II23" s="321"/>
      <c r="IJ23" s="321"/>
      <c r="IK23" s="65">
        <f t="shared" si="155"/>
        <v>175.88331582803397</v>
      </c>
      <c r="IL23" s="65">
        <f t="shared" si="156"/>
        <v>0</v>
      </c>
      <c r="IM23" s="65">
        <f t="shared" si="101"/>
        <v>866.66666666666663</v>
      </c>
      <c r="IN23" s="65">
        <v>20</v>
      </c>
      <c r="IO23" s="65"/>
      <c r="IP23" s="65">
        <v>5</v>
      </c>
      <c r="IQ23" s="65"/>
      <c r="IR23" s="202"/>
      <c r="IS23" s="201"/>
      <c r="IT23" s="66">
        <f t="shared" si="102"/>
        <v>869.99285714285713</v>
      </c>
      <c r="IU23" s="66">
        <f t="shared" si="103"/>
        <v>403.36134453781511</v>
      </c>
      <c r="IV23" s="66">
        <f t="shared" si="104"/>
        <v>318.33855042016808</v>
      </c>
      <c r="IW23" s="204"/>
      <c r="IX23" s="67">
        <f t="shared" si="31"/>
        <v>0</v>
      </c>
      <c r="IY23" s="68">
        <f t="shared" si="32"/>
        <v>4410.5800000000008</v>
      </c>
      <c r="IZ23" s="335">
        <v>2180.98</v>
      </c>
      <c r="JA23" s="335">
        <v>10267.23</v>
      </c>
      <c r="JB23" s="335">
        <v>0</v>
      </c>
      <c r="JC23" s="335">
        <v>0</v>
      </c>
      <c r="JD23" s="335">
        <v>0</v>
      </c>
      <c r="JE23" s="335">
        <v>0</v>
      </c>
      <c r="JF23" s="335">
        <v>0</v>
      </c>
      <c r="JG23" s="335">
        <v>109.5</v>
      </c>
      <c r="JH23" s="335">
        <v>0</v>
      </c>
      <c r="JI23" s="335">
        <v>0</v>
      </c>
      <c r="JJ23" s="335">
        <v>11341.83</v>
      </c>
      <c r="JK23" s="205">
        <v>0</v>
      </c>
      <c r="JL23" s="371">
        <v>885</v>
      </c>
      <c r="JM23" s="181" t="s">
        <v>275</v>
      </c>
      <c r="JN23" s="64">
        <f t="shared" si="105"/>
        <v>12557.71</v>
      </c>
      <c r="JO23" s="335">
        <v>181.55</v>
      </c>
      <c r="JP23" s="335">
        <v>4150</v>
      </c>
      <c r="JQ23" s="335">
        <v>0</v>
      </c>
      <c r="JR23" s="335">
        <v>0</v>
      </c>
      <c r="JS23" s="335">
        <v>0</v>
      </c>
      <c r="JT23" s="335">
        <v>0</v>
      </c>
      <c r="JU23" s="335">
        <v>0</v>
      </c>
      <c r="JV23" s="335">
        <v>7.6</v>
      </c>
      <c r="JW23" s="335">
        <v>0</v>
      </c>
      <c r="JX23" s="335">
        <v>0</v>
      </c>
      <c r="JY23" s="211">
        <f t="shared" si="106"/>
        <v>4339.1500000000005</v>
      </c>
      <c r="JZ23" s="321"/>
      <c r="KA23" s="321"/>
      <c r="KB23" s="65">
        <f t="shared" si="33"/>
        <v>241.53831606763109</v>
      </c>
      <c r="KC23" s="65">
        <f t="shared" si="157"/>
        <v>0</v>
      </c>
      <c r="KD23" s="65">
        <f t="shared" si="107"/>
        <v>866.66666666666663</v>
      </c>
      <c r="KE23" s="65">
        <v>20</v>
      </c>
      <c r="KF23" s="202"/>
      <c r="KG23" s="65">
        <v>5</v>
      </c>
      <c r="KH23" s="65"/>
      <c r="KI23" s="65">
        <f t="shared" si="108"/>
        <v>429.03252032520328</v>
      </c>
      <c r="KJ23" s="64">
        <f t="shared" si="35"/>
        <v>1562.237503059501</v>
      </c>
      <c r="KK23" s="66">
        <f t="shared" si="144"/>
        <v>854.59100840336134</v>
      </c>
      <c r="KL23" s="66">
        <f t="shared" si="109"/>
        <v>0</v>
      </c>
      <c r="KM23" s="66">
        <f t="shared" si="110"/>
        <v>213.64775210084034</v>
      </c>
      <c r="KN23" s="67">
        <f t="shared" si="36"/>
        <v>1068.2387605042018</v>
      </c>
      <c r="KO23" s="67">
        <f t="shared" si="37"/>
        <v>2630.4762635637026</v>
      </c>
      <c r="KP23" s="68">
        <f t="shared" si="38"/>
        <v>1708.673736436298</v>
      </c>
      <c r="KQ23" s="335">
        <v>2820.7</v>
      </c>
      <c r="KR23" s="335">
        <v>11325.69</v>
      </c>
      <c r="KS23" s="335">
        <v>0</v>
      </c>
      <c r="KT23" s="335">
        <v>0</v>
      </c>
      <c r="KU23" s="335">
        <v>0</v>
      </c>
      <c r="KV23" s="335">
        <v>0</v>
      </c>
      <c r="KW23" s="335">
        <v>0</v>
      </c>
      <c r="KX23" s="335">
        <v>223.6</v>
      </c>
      <c r="KY23" s="335">
        <v>0</v>
      </c>
      <c r="KZ23" s="335">
        <v>0</v>
      </c>
      <c r="LA23" s="335">
        <v>13093.49</v>
      </c>
      <c r="LB23" s="205">
        <v>0</v>
      </c>
      <c r="LC23" s="371">
        <v>1006</v>
      </c>
      <c r="LD23" s="181" t="s">
        <v>275</v>
      </c>
      <c r="LE23" s="64">
        <f t="shared" si="111"/>
        <v>14369.99</v>
      </c>
      <c r="LF23" s="205">
        <v>234.8</v>
      </c>
      <c r="LG23" s="205">
        <v>4150</v>
      </c>
      <c r="LH23" s="205">
        <v>0</v>
      </c>
      <c r="LI23" s="205">
        <v>0</v>
      </c>
      <c r="LJ23" s="205">
        <v>0</v>
      </c>
      <c r="LK23" s="205">
        <v>0</v>
      </c>
      <c r="LL23" s="205">
        <v>0</v>
      </c>
      <c r="LM23" s="205">
        <v>15.53</v>
      </c>
      <c r="LN23" s="205">
        <v>0</v>
      </c>
      <c r="LO23" s="205">
        <v>0</v>
      </c>
      <c r="LP23" s="211">
        <f t="shared" si="112"/>
        <v>4400.33</v>
      </c>
      <c r="LQ23" s="202"/>
      <c r="LR23" s="202"/>
      <c r="LS23" s="65">
        <f t="shared" si="158"/>
        <v>194.63629785728816</v>
      </c>
      <c r="LT23" s="65">
        <f t="shared" si="159"/>
        <v>0</v>
      </c>
      <c r="LU23" s="65">
        <f t="shared" si="113"/>
        <v>866.66666666666663</v>
      </c>
      <c r="LV23" s="65">
        <v>20</v>
      </c>
      <c r="LW23" s="202"/>
      <c r="LX23" s="65">
        <v>5</v>
      </c>
      <c r="LY23" s="65"/>
      <c r="LZ23" s="202"/>
      <c r="MA23" s="64">
        <f t="shared" si="41"/>
        <v>1086.3029645239549</v>
      </c>
      <c r="MB23" s="66">
        <f t="shared" si="145"/>
        <v>828.45739495798318</v>
      </c>
      <c r="MC23" s="66">
        <f t="shared" si="114"/>
        <v>0</v>
      </c>
      <c r="MD23" s="66">
        <f t="shared" si="115"/>
        <v>207.1143487394958</v>
      </c>
      <c r="ME23" s="67">
        <f t="shared" si="42"/>
        <v>1035.571743697479</v>
      </c>
      <c r="MF23" s="67">
        <f t="shared" si="43"/>
        <v>2121.874708221434</v>
      </c>
      <c r="MG23" s="68">
        <f t="shared" si="44"/>
        <v>2278.4552917785659</v>
      </c>
      <c r="MH23" s="335">
        <v>3821.29</v>
      </c>
      <c r="MI23" s="335">
        <v>7735.68</v>
      </c>
      <c r="MJ23" s="335">
        <v>0</v>
      </c>
      <c r="MK23" s="335">
        <v>0</v>
      </c>
      <c r="ML23" s="335">
        <v>0</v>
      </c>
      <c r="MM23" s="335">
        <v>0</v>
      </c>
      <c r="MN23" s="335">
        <v>0</v>
      </c>
      <c r="MO23" s="335">
        <v>137.6</v>
      </c>
      <c r="MP23" s="335">
        <v>0</v>
      </c>
      <c r="MQ23" s="335">
        <v>0</v>
      </c>
      <c r="MR23" s="335">
        <v>8882.4</v>
      </c>
      <c r="MS23" s="205">
        <v>0</v>
      </c>
      <c r="MT23" s="371">
        <v>736</v>
      </c>
      <c r="MU23" s="181" t="s">
        <v>275</v>
      </c>
      <c r="MV23" s="64">
        <f t="shared" si="116"/>
        <v>11694.570000000002</v>
      </c>
      <c r="MW23" s="335">
        <v>318.08999999999997</v>
      </c>
      <c r="MX23" s="335">
        <v>4150</v>
      </c>
      <c r="MY23" s="335">
        <v>0</v>
      </c>
      <c r="MZ23" s="335">
        <v>0</v>
      </c>
      <c r="NA23" s="335">
        <v>0</v>
      </c>
      <c r="NB23" s="335">
        <v>0</v>
      </c>
      <c r="NC23" s="335">
        <v>0</v>
      </c>
      <c r="ND23" s="335">
        <v>9.56</v>
      </c>
      <c r="NE23" s="335">
        <v>0</v>
      </c>
      <c r="NF23" s="335">
        <v>0</v>
      </c>
      <c r="NG23" s="211">
        <f t="shared" si="117"/>
        <v>4477.6500000000005</v>
      </c>
      <c r="NH23" s="336"/>
      <c r="NI23" s="336"/>
      <c r="NJ23" s="65">
        <f t="shared" si="160"/>
        <v>167.84716983678942</v>
      </c>
      <c r="NK23" s="65">
        <f t="shared" si="161"/>
        <v>0</v>
      </c>
      <c r="NL23" s="65">
        <f t="shared" si="118"/>
        <v>866.66666666666663</v>
      </c>
      <c r="NM23" s="65">
        <v>20</v>
      </c>
      <c r="NN23" s="65">
        <f t="shared" si="119"/>
        <v>467</v>
      </c>
      <c r="NO23" s="65">
        <v>5</v>
      </c>
      <c r="NP23" s="65"/>
      <c r="NQ23" s="202"/>
      <c r="NR23" s="64">
        <f t="shared" si="47"/>
        <v>1526.5138365034561</v>
      </c>
      <c r="NS23" s="66">
        <f t="shared" si="120"/>
        <v>835.40283333333332</v>
      </c>
      <c r="NT23" s="66">
        <f t="shared" si="121"/>
        <v>400</v>
      </c>
      <c r="NU23" s="66">
        <f t="shared" si="122"/>
        <v>308.85070833333333</v>
      </c>
      <c r="NV23" s="67">
        <f t="shared" si="48"/>
        <v>1544.2535416666667</v>
      </c>
      <c r="NW23" s="67">
        <f t="shared" si="49"/>
        <v>3070.7673781701228</v>
      </c>
      <c r="NX23" s="68">
        <f t="shared" si="50"/>
        <v>1406.8826218298777</v>
      </c>
      <c r="NY23" s="400">
        <v>1500.83</v>
      </c>
      <c r="NZ23" s="400">
        <v>9055.02</v>
      </c>
      <c r="OA23" s="400">
        <v>16.2</v>
      </c>
      <c r="OB23" s="400">
        <v>0</v>
      </c>
      <c r="OC23" s="400">
        <v>0</v>
      </c>
      <c r="OD23" s="400">
        <v>0</v>
      </c>
      <c r="OE23" s="400">
        <v>0</v>
      </c>
      <c r="OF23" s="400">
        <v>176.9</v>
      </c>
      <c r="OG23" s="400">
        <v>0</v>
      </c>
      <c r="OH23" s="400">
        <v>0</v>
      </c>
      <c r="OI23" s="400">
        <v>9660.2800000000007</v>
      </c>
      <c r="OJ23" s="178">
        <v>0</v>
      </c>
      <c r="OK23" s="401">
        <v>782</v>
      </c>
      <c r="OL23" s="181" t="s">
        <v>275</v>
      </c>
      <c r="OM23" s="64">
        <f t="shared" si="123"/>
        <v>10748.95</v>
      </c>
      <c r="ON23" s="205">
        <v>124.93</v>
      </c>
      <c r="OO23" s="205">
        <v>4150</v>
      </c>
      <c r="OP23" s="205">
        <v>1.04</v>
      </c>
      <c r="OQ23" s="205">
        <v>0</v>
      </c>
      <c r="OR23" s="205">
        <v>0</v>
      </c>
      <c r="OS23" s="205">
        <v>0</v>
      </c>
      <c r="OT23" s="205">
        <v>0</v>
      </c>
      <c r="OU23" s="205">
        <v>12.29</v>
      </c>
      <c r="OV23" s="205">
        <v>0</v>
      </c>
      <c r="OW23" s="205">
        <v>0</v>
      </c>
      <c r="OX23" s="403">
        <f t="shared" si="124"/>
        <v>4288.26</v>
      </c>
      <c r="OY23" s="202"/>
      <c r="OZ23" s="202"/>
      <c r="PA23" s="65">
        <f t="shared" si="51"/>
        <v>154.86559934085108</v>
      </c>
      <c r="PB23" s="65">
        <f t="shared" si="52"/>
        <v>0</v>
      </c>
      <c r="PC23" s="65"/>
      <c r="PD23" s="65">
        <v>20</v>
      </c>
      <c r="PE23" s="65"/>
      <c r="PF23" s="65">
        <v>5</v>
      </c>
      <c r="PG23" s="65"/>
      <c r="PH23" s="202"/>
      <c r="PI23" s="64">
        <f t="shared" si="53"/>
        <v>179.86559934085108</v>
      </c>
      <c r="PJ23" s="66">
        <f t="shared" si="126"/>
        <v>936.57933333333335</v>
      </c>
      <c r="PK23" s="66">
        <v>0</v>
      </c>
      <c r="PL23" s="66">
        <f t="shared" si="127"/>
        <v>234.14483333333334</v>
      </c>
      <c r="PM23" s="67">
        <f t="shared" si="54"/>
        <v>1170.7241666666666</v>
      </c>
      <c r="PN23" s="67">
        <f t="shared" si="55"/>
        <v>1350.5897660075177</v>
      </c>
      <c r="PO23" s="68">
        <f t="shared" si="56"/>
        <v>2937.6702339924823</v>
      </c>
      <c r="PP23" s="400">
        <v>1388.08</v>
      </c>
      <c r="PQ23" s="400">
        <v>6820.76</v>
      </c>
      <c r="PR23" s="400">
        <v>0</v>
      </c>
      <c r="PS23" s="400">
        <v>0</v>
      </c>
      <c r="PT23" s="400">
        <v>0</v>
      </c>
      <c r="PU23" s="400">
        <v>0</v>
      </c>
      <c r="PV23" s="400">
        <v>0</v>
      </c>
      <c r="PW23" s="400">
        <v>0</v>
      </c>
      <c r="PX23" s="400">
        <v>0</v>
      </c>
      <c r="PY23" s="464">
        <v>0</v>
      </c>
      <c r="PZ23" s="466">
        <v>8208.84</v>
      </c>
      <c r="QA23" s="178">
        <f t="shared" si="151"/>
        <v>0</v>
      </c>
      <c r="QB23" s="401">
        <v>659</v>
      </c>
      <c r="QC23" s="181" t="s">
        <v>275</v>
      </c>
      <c r="QD23" s="64">
        <f t="shared" si="129"/>
        <v>8208.84</v>
      </c>
      <c r="QE23" s="400">
        <v>115.54</v>
      </c>
      <c r="QF23" s="400">
        <v>4150</v>
      </c>
      <c r="QG23" s="400">
        <v>0</v>
      </c>
      <c r="QH23" s="400">
        <v>0</v>
      </c>
      <c r="QI23" s="400">
        <v>0</v>
      </c>
      <c r="QJ23" s="400">
        <v>0</v>
      </c>
      <c r="QK23" s="400">
        <v>0</v>
      </c>
      <c r="QL23" s="400">
        <v>0</v>
      </c>
      <c r="QM23" s="400">
        <v>0</v>
      </c>
      <c r="QN23" s="400">
        <v>0</v>
      </c>
      <c r="QO23" s="486">
        <v>0</v>
      </c>
      <c r="QP23" s="211">
        <f t="shared" si="130"/>
        <v>4265.54</v>
      </c>
      <c r="QQ23" s="439"/>
      <c r="QR23" s="453"/>
      <c r="QS23" s="65">
        <f t="shared" si="147"/>
        <v>128.86743362831859</v>
      </c>
      <c r="QT23" s="65">
        <f t="shared" si="57"/>
        <v>0</v>
      </c>
      <c r="QU23" s="65">
        <v>810.61</v>
      </c>
      <c r="QV23" s="65">
        <v>20</v>
      </c>
      <c r="QW23" s="65">
        <f t="shared" si="131"/>
        <v>18.861818181818183</v>
      </c>
      <c r="QX23" s="65">
        <v>5</v>
      </c>
      <c r="QY23" s="65">
        <f t="shared" si="58"/>
        <v>183.06451612903226</v>
      </c>
      <c r="QZ23" s="489">
        <f t="shared" si="132"/>
        <v>110.81934</v>
      </c>
      <c r="RA23" s="202"/>
      <c r="RB23" s="201">
        <v>985.62</v>
      </c>
      <c r="RC23" s="66">
        <f t="shared" si="133"/>
        <v>870.22424778761058</v>
      </c>
      <c r="RD23" s="203"/>
      <c r="RE23" s="66">
        <f t="shared" si="134"/>
        <v>371.16884955752215</v>
      </c>
      <c r="RF23" s="67">
        <f t="shared" si="60"/>
        <v>1241.3930973451327</v>
      </c>
      <c r="RG23" s="67">
        <f t="shared" si="61"/>
        <v>2227.0130973451328</v>
      </c>
      <c r="RH23" s="68">
        <f t="shared" si="62"/>
        <v>2038.5269026548672</v>
      </c>
      <c r="RI23" s="205">
        <v>1560.63</v>
      </c>
      <c r="RJ23" s="205">
        <v>9824.68</v>
      </c>
      <c r="RK23" s="205">
        <v>16.2</v>
      </c>
      <c r="RL23" s="205">
        <v>0</v>
      </c>
      <c r="RM23" s="205">
        <v>0</v>
      </c>
      <c r="RN23" s="205">
        <v>0</v>
      </c>
      <c r="RO23" s="205">
        <v>0</v>
      </c>
      <c r="RP23" s="205">
        <v>216.75</v>
      </c>
      <c r="RQ23" s="205">
        <v>0</v>
      </c>
      <c r="RR23" s="373">
        <v>0</v>
      </c>
      <c r="RS23" s="265">
        <v>11618.26</v>
      </c>
      <c r="RT23" s="199"/>
      <c r="RU23" s="206">
        <v>816</v>
      </c>
      <c r="RV23" s="181" t="s">
        <v>275</v>
      </c>
      <c r="RW23" s="213">
        <v>6558.1</v>
      </c>
      <c r="RX23" s="205">
        <v>129.91</v>
      </c>
      <c r="RY23" s="205">
        <v>4150</v>
      </c>
      <c r="RZ23" s="205">
        <v>1.04</v>
      </c>
      <c r="SA23" s="205">
        <v>0</v>
      </c>
      <c r="SB23" s="205">
        <v>0</v>
      </c>
      <c r="SC23" s="205">
        <v>0</v>
      </c>
      <c r="SD23" s="205">
        <v>0</v>
      </c>
      <c r="SE23" s="205">
        <v>15.05</v>
      </c>
      <c r="SF23" s="205">
        <v>0</v>
      </c>
      <c r="SG23" s="205">
        <v>0</v>
      </c>
      <c r="SH23" s="65">
        <v>64.904205999999988</v>
      </c>
      <c r="SI23" s="211">
        <f t="shared" si="137"/>
        <v>4360.9042060000002</v>
      </c>
      <c r="SJ23" s="469"/>
      <c r="SK23" s="477"/>
      <c r="SL23" s="65">
        <f t="shared" si="148"/>
        <v>320.96681415929203</v>
      </c>
      <c r="SM23" s="65">
        <f t="shared" si="63"/>
        <v>0</v>
      </c>
      <c r="SN23" s="65">
        <v>810.61</v>
      </c>
      <c r="SO23" s="65">
        <v>20</v>
      </c>
      <c r="SP23" s="65">
        <f t="shared" si="138"/>
        <v>495.92920353982299</v>
      </c>
      <c r="SQ23" s="65">
        <v>5</v>
      </c>
      <c r="SR23" s="65">
        <f t="shared" si="149"/>
        <v>428.52876106194691</v>
      </c>
      <c r="SS23" s="489">
        <f t="shared" si="139"/>
        <v>156.84650999999999</v>
      </c>
      <c r="ST23" s="202"/>
      <c r="SU23" s="201">
        <v>1472.76</v>
      </c>
      <c r="SV23" s="66">
        <f t="shared" si="146"/>
        <v>596.28469026548669</v>
      </c>
      <c r="SW23" s="203"/>
      <c r="SX23" s="66">
        <f t="shared" si="140"/>
        <v>413.80893805309734</v>
      </c>
      <c r="SY23" s="204"/>
      <c r="SZ23" s="67">
        <f t="shared" si="65"/>
        <v>1472.76</v>
      </c>
      <c r="TA23" s="68">
        <f t="shared" si="66"/>
        <v>2888.1442059999999</v>
      </c>
      <c r="TB23" s="64">
        <f t="shared" si="67"/>
        <v>124087.20000000001</v>
      </c>
      <c r="TC23" s="211">
        <f t="shared" si="68"/>
        <v>52260.954206000009</v>
      </c>
      <c r="TD23" s="67">
        <f t="shared" si="69"/>
        <v>23436.089730114454</v>
      </c>
      <c r="TE23" s="68">
        <f t="shared" si="142"/>
        <v>28824.864475885555</v>
      </c>
      <c r="TF23" s="264"/>
      <c r="TG23" s="265"/>
      <c r="TH23" s="265"/>
      <c r="TL23" s="65">
        <v>15411.7822</v>
      </c>
      <c r="TM23">
        <f t="shared" si="70"/>
        <v>154.11782199999999</v>
      </c>
    </row>
    <row r="24" spans="1:533">
      <c r="A24" s="173" t="s">
        <v>471</v>
      </c>
      <c r="B24" s="175" t="s">
        <v>485</v>
      </c>
      <c r="C24" s="181" t="s">
        <v>275</v>
      </c>
      <c r="D24" s="273">
        <v>233.08</v>
      </c>
      <c r="E24" s="273">
        <v>863.13</v>
      </c>
      <c r="F24" s="273">
        <v>0</v>
      </c>
      <c r="G24" s="273">
        <v>0</v>
      </c>
      <c r="H24" s="273">
        <v>0</v>
      </c>
      <c r="I24" s="273">
        <v>0</v>
      </c>
      <c r="J24" s="273">
        <v>0</v>
      </c>
      <c r="K24" s="273">
        <v>0</v>
      </c>
      <c r="L24" s="273">
        <v>0</v>
      </c>
      <c r="M24" s="273">
        <v>1096.21</v>
      </c>
      <c r="N24" s="178">
        <f t="shared" si="150"/>
        <v>0</v>
      </c>
      <c r="O24" s="274">
        <v>70</v>
      </c>
      <c r="P24" s="64">
        <f t="shared" si="0"/>
        <v>1096.21</v>
      </c>
      <c r="Q24" s="205">
        <v>19.399999999999999</v>
      </c>
      <c r="R24" s="205">
        <v>3500</v>
      </c>
      <c r="S24" s="267">
        <v>0</v>
      </c>
      <c r="T24" s="205">
        <v>0</v>
      </c>
      <c r="U24" s="205">
        <v>0</v>
      </c>
      <c r="V24" s="205">
        <v>0</v>
      </c>
      <c r="W24" s="205">
        <v>0</v>
      </c>
      <c r="X24" s="205">
        <v>0</v>
      </c>
      <c r="Y24" s="205">
        <v>0</v>
      </c>
      <c r="Z24" s="205">
        <v>0</v>
      </c>
      <c r="AA24" s="64">
        <f t="shared" si="71"/>
        <v>3519.4</v>
      </c>
      <c r="AB24" s="65"/>
      <c r="AC24" s="65"/>
      <c r="AD24" s="65">
        <f t="shared" si="1"/>
        <v>12.878827311900162</v>
      </c>
      <c r="AE24" s="65">
        <f t="shared" si="2"/>
        <v>0</v>
      </c>
      <c r="AF24" s="65">
        <v>866.67</v>
      </c>
      <c r="AG24" s="65">
        <v>20</v>
      </c>
      <c r="AH24" s="202"/>
      <c r="AI24" s="65">
        <v>5</v>
      </c>
      <c r="AJ24" s="202"/>
      <c r="AK24" s="202"/>
      <c r="AL24" s="64">
        <f t="shared" si="3"/>
        <v>904.54882731190014</v>
      </c>
      <c r="AM24" s="66">
        <f t="shared" si="72"/>
        <v>833.25221238938047</v>
      </c>
      <c r="AN24" s="66">
        <f t="shared" si="73"/>
        <v>0</v>
      </c>
      <c r="AO24" s="66">
        <f t="shared" si="74"/>
        <v>208.31305309734512</v>
      </c>
      <c r="AP24" s="67">
        <f t="shared" si="4"/>
        <v>1041.5652654867256</v>
      </c>
      <c r="AQ24" s="67">
        <f t="shared" si="5"/>
        <v>1946.1140927986257</v>
      </c>
      <c r="AR24" s="68">
        <f t="shared" si="6"/>
        <v>1573.2859072013744</v>
      </c>
      <c r="AS24" s="267">
        <v>398.21</v>
      </c>
      <c r="AT24" s="267">
        <v>857.33</v>
      </c>
      <c r="AU24" s="267">
        <v>0</v>
      </c>
      <c r="AV24" s="267">
        <v>0</v>
      </c>
      <c r="AW24" s="267">
        <v>0</v>
      </c>
      <c r="AX24" s="267">
        <v>0</v>
      </c>
      <c r="AY24" s="267">
        <v>0</v>
      </c>
      <c r="AZ24" s="267">
        <v>0</v>
      </c>
      <c r="BA24" s="267">
        <v>0</v>
      </c>
      <c r="BB24" s="267">
        <v>0</v>
      </c>
      <c r="BC24" s="267">
        <v>1160.79</v>
      </c>
      <c r="BD24" s="199"/>
      <c r="BE24" s="285">
        <v>82</v>
      </c>
      <c r="BF24" s="181"/>
      <c r="BG24" s="64">
        <f t="shared" si="75"/>
        <v>1255.54</v>
      </c>
      <c r="BH24" s="267">
        <v>33.15</v>
      </c>
      <c r="BI24" s="267">
        <v>3500</v>
      </c>
      <c r="BJ24" s="267">
        <v>0</v>
      </c>
      <c r="BK24" s="267">
        <v>0</v>
      </c>
      <c r="BL24" s="267">
        <v>0</v>
      </c>
      <c r="BM24" s="267">
        <v>0</v>
      </c>
      <c r="BN24" s="267">
        <v>0</v>
      </c>
      <c r="BO24" s="267">
        <v>0</v>
      </c>
      <c r="BP24" s="267">
        <v>0</v>
      </c>
      <c r="BQ24" s="267">
        <v>0</v>
      </c>
      <c r="BR24" s="64">
        <f t="shared" si="76"/>
        <v>3533.15</v>
      </c>
      <c r="BS24" s="65"/>
      <c r="BT24" s="65"/>
      <c r="BU24" s="65">
        <f t="shared" si="7"/>
        <v>14.764143750283724</v>
      </c>
      <c r="BV24" s="65">
        <f t="shared" si="8"/>
        <v>0</v>
      </c>
      <c r="BW24" s="65">
        <v>866.67</v>
      </c>
      <c r="BX24" s="65">
        <v>20</v>
      </c>
      <c r="BY24" s="202"/>
      <c r="BZ24" s="65">
        <v>5</v>
      </c>
      <c r="CA24" s="202"/>
      <c r="CB24" s="202"/>
      <c r="CC24" s="64">
        <f t="shared" si="9"/>
        <v>906.43414375028374</v>
      </c>
      <c r="CD24" s="66">
        <f t="shared" si="77"/>
        <v>869.99982300884949</v>
      </c>
      <c r="CE24" s="384">
        <f t="shared" si="78"/>
        <v>0</v>
      </c>
      <c r="CF24" s="66">
        <f t="shared" si="79"/>
        <v>217.49995575221237</v>
      </c>
      <c r="CG24" s="204"/>
      <c r="CH24" s="67">
        <f t="shared" si="11"/>
        <v>906.43414375028374</v>
      </c>
      <c r="CI24" s="68">
        <f t="shared" si="12"/>
        <v>2626.7158562497161</v>
      </c>
      <c r="CJ24" s="267">
        <v>282.89999999999998</v>
      </c>
      <c r="CK24" s="267">
        <v>790.14</v>
      </c>
      <c r="CL24" s="267">
        <v>0</v>
      </c>
      <c r="CM24" s="267">
        <v>0</v>
      </c>
      <c r="CN24" s="267">
        <v>0</v>
      </c>
      <c r="CO24" s="267">
        <v>0</v>
      </c>
      <c r="CP24" s="267">
        <v>0</v>
      </c>
      <c r="CQ24" s="267">
        <v>0</v>
      </c>
      <c r="CR24" s="267">
        <v>0</v>
      </c>
      <c r="CS24" s="267">
        <v>0</v>
      </c>
      <c r="CT24" s="267">
        <v>1014.74</v>
      </c>
      <c r="CU24" s="199"/>
      <c r="CV24" s="285">
        <v>71</v>
      </c>
      <c r="CW24" s="181" t="s">
        <v>275</v>
      </c>
      <c r="CX24" s="214">
        <f t="shared" si="80"/>
        <v>1073.04</v>
      </c>
      <c r="CY24" s="205">
        <v>23.55</v>
      </c>
      <c r="CZ24" s="205">
        <v>3500</v>
      </c>
      <c r="DA24" s="205">
        <v>0</v>
      </c>
      <c r="DB24" s="205">
        <v>0</v>
      </c>
      <c r="DC24" s="205">
        <v>0</v>
      </c>
      <c r="DD24" s="205">
        <v>0</v>
      </c>
      <c r="DE24" s="205">
        <v>0</v>
      </c>
      <c r="DF24" s="205">
        <v>0</v>
      </c>
      <c r="DG24" s="205">
        <v>0</v>
      </c>
      <c r="DH24" s="205">
        <v>0</v>
      </c>
      <c r="DI24" s="214">
        <f t="shared" si="81"/>
        <v>3523.55</v>
      </c>
      <c r="DJ24" s="65"/>
      <c r="DK24" s="65"/>
      <c r="DL24" s="65">
        <f t="shared" si="13"/>
        <v>13.401878121256045</v>
      </c>
      <c r="DM24" s="65">
        <f t="shared" si="14"/>
        <v>0</v>
      </c>
      <c r="DN24" s="65">
        <v>866.67</v>
      </c>
      <c r="DO24" s="65">
        <v>20</v>
      </c>
      <c r="DP24" s="202"/>
      <c r="DQ24" s="65">
        <v>5</v>
      </c>
      <c r="DR24" s="65"/>
      <c r="DS24" s="202"/>
      <c r="DT24" s="64">
        <f t="shared" si="15"/>
        <v>905.07187812125596</v>
      </c>
      <c r="DU24" s="66">
        <f t="shared" si="82"/>
        <v>870.94495575221242</v>
      </c>
      <c r="DV24" s="66">
        <f t="shared" si="83"/>
        <v>490.26548672566372</v>
      </c>
      <c r="DW24" s="66">
        <f t="shared" si="84"/>
        <v>340.30261061946902</v>
      </c>
      <c r="DX24" s="67">
        <f t="shared" si="16"/>
        <v>1701.5130530973452</v>
      </c>
      <c r="DY24" s="67">
        <f t="shared" si="17"/>
        <v>2606.584931218601</v>
      </c>
      <c r="DZ24" s="68">
        <f t="shared" si="18"/>
        <v>916.96506878139917</v>
      </c>
      <c r="EA24" s="205">
        <v>446.46</v>
      </c>
      <c r="EB24" s="205">
        <v>926.61</v>
      </c>
      <c r="EC24" s="205">
        <v>0</v>
      </c>
      <c r="ED24" s="205">
        <v>0</v>
      </c>
      <c r="EE24" s="205">
        <v>0</v>
      </c>
      <c r="EF24" s="205">
        <v>0</v>
      </c>
      <c r="EG24" s="205">
        <v>0</v>
      </c>
      <c r="EH24" s="205">
        <v>0</v>
      </c>
      <c r="EI24" s="205">
        <v>0</v>
      </c>
      <c r="EJ24" s="205">
        <v>0</v>
      </c>
      <c r="EK24" s="205">
        <v>1373.07</v>
      </c>
      <c r="EL24" s="199"/>
      <c r="EM24" s="206">
        <v>93</v>
      </c>
      <c r="EN24" s="181" t="s">
        <v>275</v>
      </c>
      <c r="EO24" s="214">
        <f t="shared" si="85"/>
        <v>1373.07</v>
      </c>
      <c r="EP24" s="214">
        <v>0</v>
      </c>
      <c r="EQ24" s="214">
        <v>3500</v>
      </c>
      <c r="ER24" s="214">
        <v>0</v>
      </c>
      <c r="ES24" s="214">
        <v>0</v>
      </c>
      <c r="ET24" s="214">
        <v>0</v>
      </c>
      <c r="EU24" s="298">
        <v>0</v>
      </c>
      <c r="EV24" s="299">
        <v>0</v>
      </c>
      <c r="EW24" s="214">
        <v>0</v>
      </c>
      <c r="EX24" s="214">
        <v>0</v>
      </c>
      <c r="EY24" s="299">
        <v>0</v>
      </c>
      <c r="EZ24" s="214">
        <f t="shared" si="86"/>
        <v>3500</v>
      </c>
      <c r="FA24" s="202"/>
      <c r="FB24" s="202"/>
      <c r="FC24" s="377">
        <f t="shared" si="19"/>
        <v>18.88168441939067</v>
      </c>
      <c r="FD24" s="386">
        <f t="shared" si="20"/>
        <v>0</v>
      </c>
      <c r="FE24" s="65">
        <v>866.67</v>
      </c>
      <c r="FF24" s="65">
        <v>20</v>
      </c>
      <c r="FG24" s="65"/>
      <c r="FH24" s="65">
        <v>5</v>
      </c>
      <c r="FI24" s="377"/>
      <c r="FJ24" s="202"/>
      <c r="FK24" s="214">
        <f t="shared" si="87"/>
        <v>910.55168441939065</v>
      </c>
      <c r="FL24" s="377">
        <f t="shared" si="88"/>
        <v>987.17077586206892</v>
      </c>
      <c r="FM24" s="377">
        <f t="shared" si="89"/>
        <v>413.79310344827587</v>
      </c>
      <c r="FN24" s="377">
        <f t="shared" si="90"/>
        <v>350.24096982758618</v>
      </c>
      <c r="FO24" s="214">
        <f t="shared" si="91"/>
        <v>1751.204849137931</v>
      </c>
      <c r="FP24" s="214">
        <f t="shared" si="92"/>
        <v>2661.7565335573217</v>
      </c>
      <c r="FQ24" s="205">
        <f t="shared" si="93"/>
        <v>838.24346644267825</v>
      </c>
      <c r="FR24" s="205">
        <v>553.92999999999995</v>
      </c>
      <c r="FS24" s="205">
        <v>1011.75</v>
      </c>
      <c r="FT24" s="205">
        <v>0</v>
      </c>
      <c r="FU24" s="205">
        <v>0</v>
      </c>
      <c r="FV24" s="205">
        <v>0</v>
      </c>
      <c r="FW24" s="205">
        <v>0</v>
      </c>
      <c r="FX24" s="205">
        <v>0</v>
      </c>
      <c r="FY24" s="205">
        <v>0</v>
      </c>
      <c r="FZ24" s="205">
        <v>0</v>
      </c>
      <c r="GA24" s="205">
        <v>0</v>
      </c>
      <c r="GB24" s="205">
        <v>1448.48</v>
      </c>
      <c r="GC24" s="205">
        <v>0</v>
      </c>
      <c r="GD24" s="303">
        <v>76</v>
      </c>
      <c r="GE24" s="181" t="s">
        <v>275</v>
      </c>
      <c r="GF24" s="214">
        <f t="shared" si="94"/>
        <v>1565.6799999999998</v>
      </c>
      <c r="GG24" s="205">
        <v>46.11</v>
      </c>
      <c r="GH24" s="205">
        <v>3500</v>
      </c>
      <c r="GI24" s="205">
        <v>0</v>
      </c>
      <c r="GJ24" s="205">
        <v>0</v>
      </c>
      <c r="GK24" s="205">
        <v>0</v>
      </c>
      <c r="GL24" s="205">
        <v>0</v>
      </c>
      <c r="GM24" s="205">
        <v>0</v>
      </c>
      <c r="GN24" s="205">
        <v>0</v>
      </c>
      <c r="GO24" s="205">
        <v>0</v>
      </c>
      <c r="GP24" s="205">
        <v>0</v>
      </c>
      <c r="GQ24" s="211">
        <f t="shared" si="95"/>
        <v>3546.11</v>
      </c>
      <c r="GR24" s="202"/>
      <c r="GS24" s="202"/>
      <c r="GT24" s="65">
        <f t="shared" si="153"/>
        <v>20.613101873728024</v>
      </c>
      <c r="GU24" s="65">
        <f t="shared" si="154"/>
        <v>0</v>
      </c>
      <c r="GV24" s="65">
        <f t="shared" si="96"/>
        <v>866.66666666666663</v>
      </c>
      <c r="GW24" s="65">
        <v>20</v>
      </c>
      <c r="GX24" s="65">
        <v>0</v>
      </c>
      <c r="GY24" s="65">
        <v>5</v>
      </c>
      <c r="GZ24" s="65"/>
      <c r="HA24" s="202"/>
      <c r="HB24" s="64">
        <f t="shared" si="23"/>
        <v>912.27976854039468</v>
      </c>
      <c r="HC24" s="66">
        <f t="shared" si="143"/>
        <v>822.37076923076927</v>
      </c>
      <c r="HD24" s="66">
        <f t="shared" si="97"/>
        <v>0</v>
      </c>
      <c r="HE24" s="66">
        <f t="shared" si="98"/>
        <v>205.59269230769232</v>
      </c>
      <c r="HF24" s="67">
        <f t="shared" si="24"/>
        <v>1027.9634615384616</v>
      </c>
      <c r="HG24" s="67">
        <f t="shared" si="25"/>
        <v>1940.2432300788564</v>
      </c>
      <c r="HH24" s="68">
        <f t="shared" si="26"/>
        <v>1605.8667699211437</v>
      </c>
      <c r="HI24" s="335">
        <v>602.25</v>
      </c>
      <c r="HJ24" s="335">
        <v>976.2</v>
      </c>
      <c r="HK24" s="335">
        <v>0</v>
      </c>
      <c r="HL24" s="335">
        <v>0</v>
      </c>
      <c r="HM24" s="335">
        <v>0</v>
      </c>
      <c r="HN24" s="335">
        <v>0</v>
      </c>
      <c r="HO24" s="335">
        <v>0</v>
      </c>
      <c r="HP24" s="335">
        <v>0</v>
      </c>
      <c r="HQ24" s="335">
        <v>0</v>
      </c>
      <c r="HR24" s="335">
        <v>0</v>
      </c>
      <c r="HS24" s="335">
        <v>1501.9</v>
      </c>
      <c r="HT24" s="205">
        <v>0</v>
      </c>
      <c r="HU24" s="371">
        <v>84</v>
      </c>
      <c r="HV24" s="181" t="s">
        <v>275</v>
      </c>
      <c r="HW24" s="64">
        <f t="shared" si="99"/>
        <v>1578.45</v>
      </c>
      <c r="HX24" s="205">
        <v>50.13</v>
      </c>
      <c r="HY24" s="205">
        <v>3500</v>
      </c>
      <c r="HZ24" s="205">
        <v>0</v>
      </c>
      <c r="IA24" s="205">
        <v>0</v>
      </c>
      <c r="IB24" s="205">
        <v>0</v>
      </c>
      <c r="IC24" s="205">
        <v>0</v>
      </c>
      <c r="ID24" s="205">
        <v>0</v>
      </c>
      <c r="IE24" s="205">
        <v>0</v>
      </c>
      <c r="IF24" s="205">
        <v>0</v>
      </c>
      <c r="IG24" s="205">
        <v>0</v>
      </c>
      <c r="IH24" s="214">
        <f t="shared" si="100"/>
        <v>3550.13</v>
      </c>
      <c r="II24" s="321"/>
      <c r="IJ24" s="321"/>
      <c r="IK24" s="65">
        <f t="shared" si="155"/>
        <v>22.920076392586029</v>
      </c>
      <c r="IL24" s="65">
        <f t="shared" si="156"/>
        <v>0</v>
      </c>
      <c r="IM24" s="65">
        <f t="shared" si="101"/>
        <v>866.66666666666663</v>
      </c>
      <c r="IN24" s="65">
        <v>20</v>
      </c>
      <c r="IO24" s="65"/>
      <c r="IP24" s="65">
        <v>5</v>
      </c>
      <c r="IQ24" s="65"/>
      <c r="IR24" s="202"/>
      <c r="IS24" s="201"/>
      <c r="IT24" s="66">
        <f t="shared" si="102"/>
        <v>869.99285714285713</v>
      </c>
      <c r="IU24" s="66">
        <f t="shared" si="103"/>
        <v>403.36134453781511</v>
      </c>
      <c r="IV24" s="66">
        <f t="shared" si="104"/>
        <v>318.33855042016808</v>
      </c>
      <c r="IW24" s="204"/>
      <c r="IX24" s="67">
        <f t="shared" si="31"/>
        <v>0</v>
      </c>
      <c r="IY24" s="68">
        <f t="shared" si="32"/>
        <v>3550.13</v>
      </c>
      <c r="IZ24" s="335">
        <v>600.53</v>
      </c>
      <c r="JA24" s="335">
        <v>2017.63</v>
      </c>
      <c r="JB24" s="335">
        <v>0</v>
      </c>
      <c r="JC24" s="335">
        <v>0</v>
      </c>
      <c r="JD24" s="335">
        <v>0</v>
      </c>
      <c r="JE24" s="335">
        <v>0</v>
      </c>
      <c r="JF24" s="335">
        <v>0</v>
      </c>
      <c r="JG24" s="335">
        <v>0</v>
      </c>
      <c r="JH24" s="335">
        <v>0</v>
      </c>
      <c r="JI24" s="335">
        <v>0.28000000000000003</v>
      </c>
      <c r="JJ24" s="335">
        <v>2538.4299999999998</v>
      </c>
      <c r="JK24" s="205">
        <v>0</v>
      </c>
      <c r="JL24" s="371">
        <v>132</v>
      </c>
      <c r="JM24" s="181" t="s">
        <v>275</v>
      </c>
      <c r="JN24" s="64">
        <f t="shared" si="105"/>
        <v>2618.44</v>
      </c>
      <c r="JO24" s="335">
        <v>49.99</v>
      </c>
      <c r="JP24" s="335">
        <v>3500</v>
      </c>
      <c r="JQ24" s="335">
        <v>0</v>
      </c>
      <c r="JR24" s="335">
        <v>0</v>
      </c>
      <c r="JS24" s="335">
        <v>0</v>
      </c>
      <c r="JT24" s="335">
        <v>0</v>
      </c>
      <c r="JU24" s="335">
        <v>0</v>
      </c>
      <c r="JV24" s="335">
        <v>0</v>
      </c>
      <c r="JW24" s="335">
        <v>0</v>
      </c>
      <c r="JX24" s="335">
        <v>0.02</v>
      </c>
      <c r="JY24" s="211">
        <f t="shared" si="106"/>
        <v>3550.0099999999998</v>
      </c>
      <c r="JZ24" s="321"/>
      <c r="KA24" s="321"/>
      <c r="KB24" s="65">
        <f t="shared" si="33"/>
        <v>54.059010552578968</v>
      </c>
      <c r="KC24" s="65">
        <f t="shared" si="157"/>
        <v>0</v>
      </c>
      <c r="KD24" s="65">
        <f t="shared" si="107"/>
        <v>866.66666666666663</v>
      </c>
      <c r="KE24" s="65">
        <v>20</v>
      </c>
      <c r="KF24" s="202"/>
      <c r="KG24" s="65">
        <v>5</v>
      </c>
      <c r="KH24" s="65"/>
      <c r="KI24" s="65">
        <f t="shared" si="108"/>
        <v>429.03252032520328</v>
      </c>
      <c r="KJ24" s="64">
        <f t="shared" si="35"/>
        <v>1374.7581975444489</v>
      </c>
      <c r="KK24" s="66">
        <f t="shared" si="144"/>
        <v>854.59100840336134</v>
      </c>
      <c r="KL24" s="66">
        <f t="shared" si="109"/>
        <v>0</v>
      </c>
      <c r="KM24" s="66">
        <f t="shared" si="110"/>
        <v>213.64775210084034</v>
      </c>
      <c r="KN24" s="67">
        <f t="shared" si="36"/>
        <v>1068.2387605042018</v>
      </c>
      <c r="KO24" s="67">
        <f t="shared" si="37"/>
        <v>2442.9969580486504</v>
      </c>
      <c r="KP24" s="68">
        <f t="shared" si="38"/>
        <v>1107.0130419513494</v>
      </c>
      <c r="KQ24" s="335">
        <v>335.92</v>
      </c>
      <c r="KR24" s="335">
        <v>2134.62</v>
      </c>
      <c r="KS24" s="335">
        <v>0</v>
      </c>
      <c r="KT24" s="335">
        <v>0</v>
      </c>
      <c r="KU24" s="335">
        <v>0</v>
      </c>
      <c r="KV24" s="335">
        <v>0</v>
      </c>
      <c r="KW24" s="335">
        <v>0</v>
      </c>
      <c r="KX24" s="335">
        <v>33</v>
      </c>
      <c r="KY24" s="335">
        <v>0</v>
      </c>
      <c r="KZ24" s="335">
        <v>10.52</v>
      </c>
      <c r="LA24" s="335">
        <v>2388.34</v>
      </c>
      <c r="LB24" s="205">
        <v>0</v>
      </c>
      <c r="LC24" s="371">
        <v>119</v>
      </c>
      <c r="LD24" s="181" t="s">
        <v>275</v>
      </c>
      <c r="LE24" s="64">
        <f t="shared" si="111"/>
        <v>2514.06</v>
      </c>
      <c r="LF24" s="205">
        <v>27.96</v>
      </c>
      <c r="LG24" s="205">
        <v>3500</v>
      </c>
      <c r="LH24" s="205">
        <v>0</v>
      </c>
      <c r="LI24" s="205">
        <v>0</v>
      </c>
      <c r="LJ24" s="205">
        <v>0</v>
      </c>
      <c r="LK24" s="205">
        <v>0</v>
      </c>
      <c r="LL24" s="205">
        <v>0</v>
      </c>
      <c r="LM24" s="205">
        <v>2.29</v>
      </c>
      <c r="LN24" s="205">
        <v>0</v>
      </c>
      <c r="LO24" s="205">
        <v>0.73</v>
      </c>
      <c r="LP24" s="211">
        <f t="shared" si="112"/>
        <v>3530.98</v>
      </c>
      <c r="LQ24" s="202"/>
      <c r="LR24" s="202"/>
      <c r="LS24" s="65">
        <f t="shared" si="158"/>
        <v>35.502960297405473</v>
      </c>
      <c r="LT24" s="65">
        <f t="shared" si="159"/>
        <v>0</v>
      </c>
      <c r="LU24" s="65">
        <f t="shared" si="113"/>
        <v>866.66666666666663</v>
      </c>
      <c r="LV24" s="65">
        <v>20</v>
      </c>
      <c r="LW24" s="202"/>
      <c r="LX24" s="65">
        <v>5</v>
      </c>
      <c r="LY24" s="65"/>
      <c r="LZ24" s="202"/>
      <c r="MA24" s="64">
        <f t="shared" si="41"/>
        <v>927.16962696407211</v>
      </c>
      <c r="MB24" s="66">
        <f t="shared" si="145"/>
        <v>828.45739495798318</v>
      </c>
      <c r="MC24" s="66">
        <f t="shared" si="114"/>
        <v>0</v>
      </c>
      <c r="MD24" s="66">
        <f t="shared" si="115"/>
        <v>207.1143487394958</v>
      </c>
      <c r="ME24" s="67">
        <f t="shared" si="42"/>
        <v>1035.571743697479</v>
      </c>
      <c r="MF24" s="67">
        <f t="shared" si="43"/>
        <v>1962.7413706615512</v>
      </c>
      <c r="MG24" s="68">
        <f t="shared" si="44"/>
        <v>1568.2386293384488</v>
      </c>
      <c r="MH24" s="335">
        <v>222.63</v>
      </c>
      <c r="MI24" s="335">
        <v>860.31</v>
      </c>
      <c r="MJ24" s="335">
        <v>0</v>
      </c>
      <c r="MK24" s="335">
        <v>0</v>
      </c>
      <c r="ML24" s="335">
        <v>0</v>
      </c>
      <c r="MM24" s="335">
        <v>0</v>
      </c>
      <c r="MN24" s="335">
        <v>0</v>
      </c>
      <c r="MO24" s="335">
        <v>44</v>
      </c>
      <c r="MP24" s="335">
        <v>0</v>
      </c>
      <c r="MQ24" s="335">
        <v>0</v>
      </c>
      <c r="MR24" s="335">
        <v>1103.94</v>
      </c>
      <c r="MS24" s="205">
        <v>0</v>
      </c>
      <c r="MT24" s="371">
        <v>66</v>
      </c>
      <c r="MU24" s="181" t="s">
        <v>275</v>
      </c>
      <c r="MV24" s="64">
        <f t="shared" si="116"/>
        <v>1126.94</v>
      </c>
      <c r="MW24" s="335">
        <v>18.53</v>
      </c>
      <c r="MX24" s="335">
        <v>3500</v>
      </c>
      <c r="MY24" s="335">
        <v>0</v>
      </c>
      <c r="MZ24" s="335">
        <v>0</v>
      </c>
      <c r="NA24" s="335">
        <v>0</v>
      </c>
      <c r="NB24" s="335">
        <v>0</v>
      </c>
      <c r="NC24" s="335">
        <v>0</v>
      </c>
      <c r="ND24" s="335">
        <v>3.06</v>
      </c>
      <c r="NE24" s="335">
        <v>0</v>
      </c>
      <c r="NF24" s="335">
        <v>0</v>
      </c>
      <c r="NG24" s="211">
        <f t="shared" si="117"/>
        <v>3521.59</v>
      </c>
      <c r="NH24" s="336"/>
      <c r="NI24" s="336"/>
      <c r="NJ24" s="65">
        <f t="shared" si="160"/>
        <v>20.860713846440753</v>
      </c>
      <c r="NK24" s="65">
        <f t="shared" si="161"/>
        <v>0</v>
      </c>
      <c r="NL24" s="65">
        <f t="shared" si="118"/>
        <v>866.66666666666663</v>
      </c>
      <c r="NM24" s="65">
        <v>20</v>
      </c>
      <c r="NN24" s="65">
        <f t="shared" si="119"/>
        <v>467</v>
      </c>
      <c r="NO24" s="65">
        <v>5</v>
      </c>
      <c r="NP24" s="65"/>
      <c r="NQ24" s="202"/>
      <c r="NR24" s="64">
        <f t="shared" si="47"/>
        <v>1379.5273805131073</v>
      </c>
      <c r="NS24" s="66">
        <f t="shared" si="120"/>
        <v>835.40283333333332</v>
      </c>
      <c r="NT24" s="66">
        <f t="shared" si="121"/>
        <v>400</v>
      </c>
      <c r="NU24" s="66">
        <f t="shared" si="122"/>
        <v>308.85070833333333</v>
      </c>
      <c r="NV24" s="67">
        <f t="shared" si="48"/>
        <v>1544.2535416666667</v>
      </c>
      <c r="NW24" s="67">
        <f t="shared" si="49"/>
        <v>2923.7809221797743</v>
      </c>
      <c r="NX24" s="68">
        <f t="shared" si="50"/>
        <v>597.80907782022587</v>
      </c>
      <c r="NY24" s="400">
        <v>32.42</v>
      </c>
      <c r="NZ24" s="400">
        <v>583.29999999999995</v>
      </c>
      <c r="OA24" s="400">
        <v>0</v>
      </c>
      <c r="OB24" s="400">
        <v>0</v>
      </c>
      <c r="OC24" s="400">
        <v>0</v>
      </c>
      <c r="OD24" s="400">
        <v>0</v>
      </c>
      <c r="OE24" s="400">
        <v>0</v>
      </c>
      <c r="OF24" s="400">
        <v>0</v>
      </c>
      <c r="OG24" s="400">
        <v>0</v>
      </c>
      <c r="OH24" s="400">
        <v>0</v>
      </c>
      <c r="OI24" s="400">
        <v>610.70000000000005</v>
      </c>
      <c r="OJ24" s="178">
        <v>0</v>
      </c>
      <c r="OK24" s="401">
        <v>44</v>
      </c>
      <c r="OL24" s="181" t="s">
        <v>275</v>
      </c>
      <c r="OM24" s="64">
        <f t="shared" si="123"/>
        <v>615.71999999999991</v>
      </c>
      <c r="ON24" s="205">
        <v>2.7</v>
      </c>
      <c r="OO24" s="205">
        <v>3500</v>
      </c>
      <c r="OP24" s="205">
        <v>0</v>
      </c>
      <c r="OQ24" s="205">
        <v>0</v>
      </c>
      <c r="OR24" s="205">
        <v>0</v>
      </c>
      <c r="OS24" s="205">
        <v>0</v>
      </c>
      <c r="OT24" s="205">
        <v>0</v>
      </c>
      <c r="OU24" s="205">
        <v>0</v>
      </c>
      <c r="OV24" s="205">
        <v>0</v>
      </c>
      <c r="OW24" s="205">
        <v>0</v>
      </c>
      <c r="OX24" s="403">
        <f t="shared" si="124"/>
        <v>3502.7</v>
      </c>
      <c r="OY24" s="202"/>
      <c r="OZ24" s="202"/>
      <c r="PA24" s="65">
        <f t="shared" si="51"/>
        <v>9.7902360508657864</v>
      </c>
      <c r="PB24" s="65">
        <f t="shared" si="52"/>
        <v>0</v>
      </c>
      <c r="PC24" s="65"/>
      <c r="PD24" s="65">
        <v>20</v>
      </c>
      <c r="PE24" s="65"/>
      <c r="PF24" s="65">
        <v>5</v>
      </c>
      <c r="PG24" s="65"/>
      <c r="PH24" s="202"/>
      <c r="PI24" s="64">
        <f t="shared" si="53"/>
        <v>34.790236050865786</v>
      </c>
      <c r="PJ24" s="66">
        <f t="shared" si="126"/>
        <v>936.57933333333335</v>
      </c>
      <c r="PK24" s="66">
        <v>0</v>
      </c>
      <c r="PL24" s="66">
        <f t="shared" si="127"/>
        <v>234.14483333333334</v>
      </c>
      <c r="PM24" s="67">
        <f t="shared" si="54"/>
        <v>1170.7241666666666</v>
      </c>
      <c r="PN24" s="67">
        <f t="shared" si="55"/>
        <v>1205.5144027175324</v>
      </c>
      <c r="PO24" s="68">
        <f t="shared" si="56"/>
        <v>2297.1855972824674</v>
      </c>
      <c r="PP24" s="400">
        <v>140.81</v>
      </c>
      <c r="PQ24" s="400">
        <v>677.15</v>
      </c>
      <c r="PR24" s="400">
        <v>0</v>
      </c>
      <c r="PS24" s="400">
        <v>0</v>
      </c>
      <c r="PT24" s="400">
        <v>0</v>
      </c>
      <c r="PU24" s="400">
        <v>0</v>
      </c>
      <c r="PV24" s="400">
        <v>0</v>
      </c>
      <c r="PW24" s="400">
        <v>0</v>
      </c>
      <c r="PX24" s="400">
        <v>0</v>
      </c>
      <c r="PY24" s="464">
        <v>0</v>
      </c>
      <c r="PZ24" s="466">
        <v>817.96</v>
      </c>
      <c r="QA24" s="178">
        <f t="shared" si="151"/>
        <v>0</v>
      </c>
      <c r="QB24" s="401">
        <v>50</v>
      </c>
      <c r="QC24" s="181" t="s">
        <v>275</v>
      </c>
      <c r="QD24" s="64">
        <f t="shared" si="129"/>
        <v>817.96</v>
      </c>
      <c r="QE24" s="400">
        <v>11.72</v>
      </c>
      <c r="QF24" s="400">
        <v>3500</v>
      </c>
      <c r="QG24" s="400">
        <v>0</v>
      </c>
      <c r="QH24" s="400">
        <v>0</v>
      </c>
      <c r="QI24" s="400">
        <v>0</v>
      </c>
      <c r="QJ24" s="400">
        <v>0</v>
      </c>
      <c r="QK24" s="400">
        <v>0</v>
      </c>
      <c r="QL24" s="400">
        <v>0</v>
      </c>
      <c r="QM24" s="400">
        <v>0</v>
      </c>
      <c r="QN24" s="400">
        <v>0</v>
      </c>
      <c r="QO24" s="486">
        <v>0</v>
      </c>
      <c r="QP24" s="211">
        <f t="shared" si="130"/>
        <v>3511.72</v>
      </c>
      <c r="QQ24" s="439"/>
      <c r="QR24" s="453"/>
      <c r="QS24" s="65">
        <f t="shared" si="147"/>
        <v>128.86743362831859</v>
      </c>
      <c r="QT24" s="65">
        <f t="shared" si="57"/>
        <v>0</v>
      </c>
      <c r="QU24" s="65">
        <v>789.5</v>
      </c>
      <c r="QV24" s="65">
        <v>20</v>
      </c>
      <c r="QW24" s="65">
        <f t="shared" si="131"/>
        <v>18.861818181818183</v>
      </c>
      <c r="QX24" s="65">
        <v>5</v>
      </c>
      <c r="QY24" s="65">
        <f t="shared" si="58"/>
        <v>183.06451612903226</v>
      </c>
      <c r="QZ24" s="489">
        <f t="shared" si="132"/>
        <v>11.04246</v>
      </c>
      <c r="RA24" s="202"/>
      <c r="RB24" s="201">
        <v>953.98</v>
      </c>
      <c r="RC24" s="66">
        <f t="shared" si="133"/>
        <v>870.22424778761058</v>
      </c>
      <c r="RD24" s="203"/>
      <c r="RE24" s="66">
        <f t="shared" si="134"/>
        <v>364.84084955752218</v>
      </c>
      <c r="RF24" s="67">
        <f t="shared" si="60"/>
        <v>1235.0650973451327</v>
      </c>
      <c r="RG24" s="67">
        <f t="shared" si="61"/>
        <v>2189.0450973451325</v>
      </c>
      <c r="RH24" s="68">
        <f t="shared" si="62"/>
        <v>1322.6749026548673</v>
      </c>
      <c r="RI24" s="205">
        <v>125.51</v>
      </c>
      <c r="RJ24" s="205">
        <v>754.38</v>
      </c>
      <c r="RK24" s="205">
        <v>0</v>
      </c>
      <c r="RL24" s="205">
        <v>0</v>
      </c>
      <c r="RM24" s="205">
        <v>0</v>
      </c>
      <c r="RN24" s="205">
        <v>0</v>
      </c>
      <c r="RO24" s="205">
        <v>0</v>
      </c>
      <c r="RP24" s="205">
        <v>0</v>
      </c>
      <c r="RQ24" s="205">
        <v>0</v>
      </c>
      <c r="RR24" s="373">
        <v>0</v>
      </c>
      <c r="RS24" s="265">
        <v>879.89</v>
      </c>
      <c r="RT24" s="199"/>
      <c r="RU24" s="206">
        <v>55</v>
      </c>
      <c r="RV24" s="181" t="s">
        <v>275</v>
      </c>
      <c r="RW24" s="213">
        <v>1581.39</v>
      </c>
      <c r="RX24" s="205">
        <v>10.45</v>
      </c>
      <c r="RY24" s="205">
        <v>3500</v>
      </c>
      <c r="RZ24" s="205">
        <v>0</v>
      </c>
      <c r="SA24" s="205">
        <v>0</v>
      </c>
      <c r="SB24" s="205">
        <v>0</v>
      </c>
      <c r="SC24" s="205">
        <v>0</v>
      </c>
      <c r="SD24" s="205">
        <v>0</v>
      </c>
      <c r="SE24" s="205">
        <v>0</v>
      </c>
      <c r="SF24" s="205">
        <v>0</v>
      </c>
      <c r="SG24" s="205">
        <v>0</v>
      </c>
      <c r="SH24" s="65">
        <v>154.11782199999999</v>
      </c>
      <c r="SI24" s="211">
        <f t="shared" si="137"/>
        <v>3664.567822</v>
      </c>
      <c r="SJ24" s="469"/>
      <c r="SK24" s="477"/>
      <c r="SL24" s="65">
        <f t="shared" si="148"/>
        <v>320.96681415929203</v>
      </c>
      <c r="SM24" s="65">
        <f t="shared" si="63"/>
        <v>0</v>
      </c>
      <c r="SN24" s="65">
        <v>789.5</v>
      </c>
      <c r="SO24" s="65">
        <v>20</v>
      </c>
      <c r="SP24" s="65">
        <f t="shared" si="138"/>
        <v>495.92920353982299</v>
      </c>
      <c r="SQ24" s="65">
        <v>5</v>
      </c>
      <c r="SR24" s="65">
        <f t="shared" si="149"/>
        <v>428.52876106194691</v>
      </c>
      <c r="SS24" s="489">
        <f t="shared" si="139"/>
        <v>11.878515</v>
      </c>
      <c r="ST24" s="202"/>
      <c r="SU24" s="201">
        <v>1408.13</v>
      </c>
      <c r="SV24" s="66">
        <f t="shared" si="146"/>
        <v>596.28469026548669</v>
      </c>
      <c r="SW24" s="203"/>
      <c r="SX24" s="66">
        <f t="shared" si="140"/>
        <v>400.8829380530974</v>
      </c>
      <c r="SY24" s="204"/>
      <c r="SZ24" s="67">
        <f t="shared" si="65"/>
        <v>1408.13</v>
      </c>
      <c r="TA24" s="68">
        <f t="shared" si="66"/>
        <v>2256.4378219999999</v>
      </c>
      <c r="TB24" s="64">
        <f t="shared" si="67"/>
        <v>17216.499999999996</v>
      </c>
      <c r="TC24" s="211">
        <f t="shared" si="68"/>
        <v>42453.907821999994</v>
      </c>
      <c r="TD24" s="67">
        <f t="shared" si="69"/>
        <v>22193.341682356331</v>
      </c>
      <c r="TE24" s="68">
        <f t="shared" si="142"/>
        <v>20260.566139643663</v>
      </c>
      <c r="TF24" s="264"/>
      <c r="TG24" s="265"/>
      <c r="TH24" s="265"/>
      <c r="TL24" s="65">
        <v>1161.7452000000001</v>
      </c>
      <c r="TM24">
        <f t="shared" si="70"/>
        <v>11.617452</v>
      </c>
    </row>
    <row r="25" spans="1:533">
      <c r="A25" s="173" t="s">
        <v>472</v>
      </c>
      <c r="B25" s="175" t="s">
        <v>486</v>
      </c>
      <c r="C25" s="181" t="s">
        <v>275</v>
      </c>
      <c r="D25" s="273">
        <v>11552.96</v>
      </c>
      <c r="E25" s="273">
        <v>15261.41</v>
      </c>
      <c r="F25" s="273">
        <v>0</v>
      </c>
      <c r="G25" s="273">
        <v>0</v>
      </c>
      <c r="H25" s="273">
        <v>7252.55</v>
      </c>
      <c r="I25" s="273">
        <v>0</v>
      </c>
      <c r="J25" s="273">
        <v>0</v>
      </c>
      <c r="K25" s="273">
        <v>0</v>
      </c>
      <c r="L25" s="273">
        <v>0</v>
      </c>
      <c r="M25" s="273">
        <v>34066.92</v>
      </c>
      <c r="N25" s="178">
        <f t="shared" si="150"/>
        <v>0</v>
      </c>
      <c r="O25" s="274">
        <v>2277</v>
      </c>
      <c r="P25" s="64">
        <f t="shared" si="0"/>
        <v>34066.92</v>
      </c>
      <c r="Q25" s="205">
        <v>961.68</v>
      </c>
      <c r="R25" s="205">
        <v>3500</v>
      </c>
      <c r="S25" s="267">
        <v>0</v>
      </c>
      <c r="T25" s="205">
        <v>0</v>
      </c>
      <c r="U25" s="205">
        <v>0</v>
      </c>
      <c r="V25" s="205">
        <v>471.07</v>
      </c>
      <c r="W25" s="205">
        <v>0</v>
      </c>
      <c r="X25" s="205">
        <v>0</v>
      </c>
      <c r="Y25" s="205">
        <v>0</v>
      </c>
      <c r="Z25" s="205">
        <v>0</v>
      </c>
      <c r="AA25" s="64">
        <f t="shared" si="71"/>
        <v>4932.75</v>
      </c>
      <c r="AB25" s="65"/>
      <c r="AC25" s="65"/>
      <c r="AD25" s="65">
        <f t="shared" si="1"/>
        <v>400.23533787168316</v>
      </c>
      <c r="AE25" s="65">
        <f t="shared" si="2"/>
        <v>0</v>
      </c>
      <c r="AF25" s="65">
        <v>866.67</v>
      </c>
      <c r="AG25" s="65">
        <v>20</v>
      </c>
      <c r="AH25" s="202"/>
      <c r="AI25" s="65">
        <v>5</v>
      </c>
      <c r="AJ25" s="202"/>
      <c r="AK25" s="202"/>
      <c r="AL25" s="64">
        <f t="shared" si="3"/>
        <v>1291.9053378716831</v>
      </c>
      <c r="AM25" s="66">
        <f t="shared" si="72"/>
        <v>833.25221238938047</v>
      </c>
      <c r="AN25" s="66">
        <f t="shared" si="73"/>
        <v>0</v>
      </c>
      <c r="AO25" s="66">
        <f t="shared" si="74"/>
        <v>208.31305309734512</v>
      </c>
      <c r="AP25" s="67">
        <f t="shared" si="4"/>
        <v>1041.5652654867256</v>
      </c>
      <c r="AQ25" s="67">
        <f t="shared" si="5"/>
        <v>2333.4706033584089</v>
      </c>
      <c r="AR25" s="68">
        <f t="shared" si="6"/>
        <v>2599.2793966415911</v>
      </c>
      <c r="AS25" s="267">
        <v>9524.44</v>
      </c>
      <c r="AT25" s="267">
        <v>10313.25</v>
      </c>
      <c r="AU25" s="267">
        <v>0</v>
      </c>
      <c r="AV25" s="267">
        <v>0</v>
      </c>
      <c r="AW25" s="267">
        <v>3.91</v>
      </c>
      <c r="AX25" s="267">
        <v>4788.55</v>
      </c>
      <c r="AY25" s="267">
        <v>0</v>
      </c>
      <c r="AZ25" s="267">
        <v>0</v>
      </c>
      <c r="BA25" s="267">
        <v>0</v>
      </c>
      <c r="BB25" s="267">
        <v>0</v>
      </c>
      <c r="BC25" s="267">
        <v>23664.37</v>
      </c>
      <c r="BD25" s="199"/>
      <c r="BE25" s="285">
        <v>1598</v>
      </c>
      <c r="BF25" s="181"/>
      <c r="BG25" s="64">
        <f t="shared" si="75"/>
        <v>24630.15</v>
      </c>
      <c r="BH25" s="267">
        <v>792.82</v>
      </c>
      <c r="BI25" s="267">
        <v>3500</v>
      </c>
      <c r="BJ25" s="267">
        <v>0</v>
      </c>
      <c r="BK25" s="267">
        <v>0</v>
      </c>
      <c r="BL25" s="267">
        <v>0.25</v>
      </c>
      <c r="BM25" s="267">
        <v>311.02999999999997</v>
      </c>
      <c r="BN25" s="267">
        <v>0</v>
      </c>
      <c r="BO25" s="267">
        <v>0</v>
      </c>
      <c r="BP25" s="267">
        <v>0</v>
      </c>
      <c r="BQ25" s="267">
        <v>0</v>
      </c>
      <c r="BR25" s="64">
        <f t="shared" si="76"/>
        <v>4604.0999999999995</v>
      </c>
      <c r="BS25" s="65"/>
      <c r="BT25" s="65"/>
      <c r="BU25" s="65">
        <f t="shared" si="7"/>
        <v>300.98825837567659</v>
      </c>
      <c r="BV25" s="65">
        <f t="shared" si="8"/>
        <v>0</v>
      </c>
      <c r="BW25" s="65">
        <v>866.67</v>
      </c>
      <c r="BX25" s="65">
        <v>20</v>
      </c>
      <c r="BY25" s="202"/>
      <c r="BZ25" s="65">
        <v>5</v>
      </c>
      <c r="CA25" s="202"/>
      <c r="CB25" s="202"/>
      <c r="CC25" s="64">
        <f t="shared" si="9"/>
        <v>1192.6582583756765</v>
      </c>
      <c r="CD25" s="66">
        <f t="shared" si="77"/>
        <v>869.99982300884949</v>
      </c>
      <c r="CE25" s="384">
        <f t="shared" si="78"/>
        <v>0</v>
      </c>
      <c r="CF25" s="66">
        <f t="shared" si="79"/>
        <v>217.49995575221237</v>
      </c>
      <c r="CG25" s="204"/>
      <c r="CH25" s="67">
        <f t="shared" si="11"/>
        <v>1192.6582583756765</v>
      </c>
      <c r="CI25" s="68">
        <f t="shared" si="12"/>
        <v>3411.4417416243232</v>
      </c>
      <c r="CJ25" s="267">
        <v>8223.9599999999991</v>
      </c>
      <c r="CK25" s="267">
        <v>12632.54</v>
      </c>
      <c r="CL25" s="267">
        <v>0</v>
      </c>
      <c r="CM25" s="267">
        <v>0</v>
      </c>
      <c r="CN25" s="267">
        <v>0</v>
      </c>
      <c r="CO25" s="267">
        <v>5559.2</v>
      </c>
      <c r="CP25" s="267">
        <v>0</v>
      </c>
      <c r="CQ25" s="267">
        <v>0</v>
      </c>
      <c r="CR25" s="267">
        <v>0</v>
      </c>
      <c r="CS25" s="267">
        <v>0</v>
      </c>
      <c r="CT25" s="267">
        <v>24988.36</v>
      </c>
      <c r="CU25" s="199"/>
      <c r="CV25" s="285">
        <v>1973</v>
      </c>
      <c r="CW25" s="181" t="s">
        <v>275</v>
      </c>
      <c r="CX25" s="214">
        <f t="shared" si="80"/>
        <v>26415.7</v>
      </c>
      <c r="CY25" s="205">
        <v>684.58</v>
      </c>
      <c r="CZ25" s="205">
        <v>3500</v>
      </c>
      <c r="DA25" s="205">
        <v>0</v>
      </c>
      <c r="DB25" s="205">
        <v>0</v>
      </c>
      <c r="DC25" s="205">
        <v>0</v>
      </c>
      <c r="DD25" s="205">
        <v>221.35</v>
      </c>
      <c r="DE25" s="205">
        <v>0</v>
      </c>
      <c r="DF25" s="205">
        <v>0</v>
      </c>
      <c r="DG25" s="205">
        <v>0</v>
      </c>
      <c r="DH25" s="205">
        <v>0</v>
      </c>
      <c r="DI25" s="214">
        <f t="shared" si="81"/>
        <v>4405.93</v>
      </c>
      <c r="DJ25" s="65"/>
      <c r="DK25" s="65"/>
      <c r="DL25" s="65">
        <f t="shared" si="13"/>
        <v>330.02636652745502</v>
      </c>
      <c r="DM25" s="65">
        <f t="shared" si="14"/>
        <v>0</v>
      </c>
      <c r="DN25" s="65">
        <v>866.67</v>
      </c>
      <c r="DO25" s="65">
        <v>20</v>
      </c>
      <c r="DP25" s="202"/>
      <c r="DQ25" s="65">
        <v>5</v>
      </c>
      <c r="DR25" s="65"/>
      <c r="DS25" s="202"/>
      <c r="DT25" s="64">
        <f t="shared" si="15"/>
        <v>1221.696366527455</v>
      </c>
      <c r="DU25" s="66">
        <f t="shared" si="82"/>
        <v>870.94495575221242</v>
      </c>
      <c r="DV25" s="66">
        <f t="shared" si="83"/>
        <v>490.26548672566372</v>
      </c>
      <c r="DW25" s="66">
        <f t="shared" si="84"/>
        <v>340.30261061946902</v>
      </c>
      <c r="DX25" s="67">
        <f t="shared" si="16"/>
        <v>1701.5130530973452</v>
      </c>
      <c r="DY25" s="67">
        <f t="shared" si="17"/>
        <v>2923.2094196247999</v>
      </c>
      <c r="DZ25" s="68">
        <f t="shared" si="18"/>
        <v>1482.7205803752004</v>
      </c>
      <c r="EA25" s="205">
        <v>13995.01</v>
      </c>
      <c r="EB25" s="205">
        <v>16182.43</v>
      </c>
      <c r="EC25" s="205">
        <v>0</v>
      </c>
      <c r="ED25" s="205">
        <v>0</v>
      </c>
      <c r="EE25" s="205">
        <v>0</v>
      </c>
      <c r="EF25" s="205">
        <v>7860</v>
      </c>
      <c r="EG25" s="205">
        <v>0</v>
      </c>
      <c r="EH25" s="205">
        <v>0</v>
      </c>
      <c r="EI25" s="205">
        <v>0</v>
      </c>
      <c r="EJ25" s="205">
        <v>0</v>
      </c>
      <c r="EK25" s="205">
        <v>35624.07</v>
      </c>
      <c r="EL25" s="199"/>
      <c r="EM25" s="206">
        <v>2549</v>
      </c>
      <c r="EN25" s="181" t="s">
        <v>275</v>
      </c>
      <c r="EO25" s="214">
        <f t="shared" si="85"/>
        <v>38037.440000000002</v>
      </c>
      <c r="EP25" s="214">
        <v>0</v>
      </c>
      <c r="EQ25" s="214">
        <v>3500</v>
      </c>
      <c r="ER25" s="214">
        <v>0</v>
      </c>
      <c r="ES25" s="214">
        <v>0</v>
      </c>
      <c r="ET25" s="214">
        <v>0</v>
      </c>
      <c r="EU25" s="298">
        <v>312.95</v>
      </c>
      <c r="EV25" s="299">
        <v>0</v>
      </c>
      <c r="EW25" s="214">
        <v>0</v>
      </c>
      <c r="EX25" s="214">
        <v>0</v>
      </c>
      <c r="EY25" s="299">
        <v>0</v>
      </c>
      <c r="EZ25" s="214">
        <f t="shared" si="86"/>
        <v>3812.95</v>
      </c>
      <c r="FA25" s="202"/>
      <c r="FB25" s="202"/>
      <c r="FC25" s="377">
        <f t="shared" si="19"/>
        <v>489.88212361662744</v>
      </c>
      <c r="FD25" s="386">
        <f t="shared" si="20"/>
        <v>0</v>
      </c>
      <c r="FE25" s="65">
        <v>866.67</v>
      </c>
      <c r="FF25" s="65">
        <v>20</v>
      </c>
      <c r="FG25" s="65"/>
      <c r="FH25" s="65">
        <v>5</v>
      </c>
      <c r="FI25" s="377"/>
      <c r="FJ25" s="202"/>
      <c r="FK25" s="214">
        <f t="shared" si="87"/>
        <v>1381.5521236166273</v>
      </c>
      <c r="FL25" s="377">
        <f t="shared" si="88"/>
        <v>987.17077586206892</v>
      </c>
      <c r="FM25" s="377">
        <f t="shared" si="89"/>
        <v>413.79310344827587</v>
      </c>
      <c r="FN25" s="377">
        <f t="shared" si="90"/>
        <v>350.24096982758618</v>
      </c>
      <c r="FO25" s="214">
        <f t="shared" si="91"/>
        <v>1751.204849137931</v>
      </c>
      <c r="FP25" s="214">
        <f t="shared" si="92"/>
        <v>3132.7569727545583</v>
      </c>
      <c r="FQ25" s="205">
        <f t="shared" si="93"/>
        <v>680.1930272454415</v>
      </c>
      <c r="FR25" s="205">
        <v>13686.42</v>
      </c>
      <c r="FS25" s="205">
        <v>17160.22</v>
      </c>
      <c r="FT25" s="205">
        <v>0</v>
      </c>
      <c r="FU25" s="205">
        <v>0</v>
      </c>
      <c r="FV25" s="205">
        <v>0</v>
      </c>
      <c r="FW25" s="205">
        <v>8667.9500000000007</v>
      </c>
      <c r="FX25" s="205">
        <v>0</v>
      </c>
      <c r="FY25" s="205">
        <v>0</v>
      </c>
      <c r="FZ25" s="205">
        <v>0</v>
      </c>
      <c r="GA25" s="205">
        <v>0</v>
      </c>
      <c r="GB25" s="205">
        <v>37360.89</v>
      </c>
      <c r="GC25" s="205">
        <v>0</v>
      </c>
      <c r="GD25" s="303">
        <v>2636</v>
      </c>
      <c r="GE25" s="181" t="s">
        <v>275</v>
      </c>
      <c r="GF25" s="214">
        <f t="shared" si="94"/>
        <v>39514.589999999997</v>
      </c>
      <c r="GG25" s="205">
        <v>1139.29</v>
      </c>
      <c r="GH25" s="205">
        <v>3500</v>
      </c>
      <c r="GI25" s="205">
        <v>0</v>
      </c>
      <c r="GJ25" s="205">
        <v>0</v>
      </c>
      <c r="GK25" s="205">
        <v>0</v>
      </c>
      <c r="GL25" s="205">
        <v>345.12</v>
      </c>
      <c r="GM25" s="205">
        <v>0</v>
      </c>
      <c r="GN25" s="205">
        <v>0</v>
      </c>
      <c r="GO25" s="205">
        <v>0</v>
      </c>
      <c r="GP25" s="205">
        <v>0</v>
      </c>
      <c r="GQ25" s="211">
        <f t="shared" si="95"/>
        <v>4984.41</v>
      </c>
      <c r="GR25" s="202"/>
      <c r="GS25" s="202"/>
      <c r="GT25" s="65">
        <f t="shared" si="153"/>
        <v>531.67722831046785</v>
      </c>
      <c r="GU25" s="65">
        <f t="shared" si="154"/>
        <v>0</v>
      </c>
      <c r="GV25" s="65">
        <f t="shared" si="96"/>
        <v>866.66666666666663</v>
      </c>
      <c r="GW25" s="65">
        <v>20</v>
      </c>
      <c r="GX25" s="65">
        <v>0</v>
      </c>
      <c r="GY25" s="65">
        <v>5</v>
      </c>
      <c r="GZ25" s="65"/>
      <c r="HA25" s="202"/>
      <c r="HB25" s="64">
        <f t="shared" si="23"/>
        <v>1423.3438949771344</v>
      </c>
      <c r="HC25" s="66">
        <f t="shared" si="143"/>
        <v>822.37076923076927</v>
      </c>
      <c r="HD25" s="66">
        <f t="shared" si="97"/>
        <v>0</v>
      </c>
      <c r="HE25" s="66">
        <f t="shared" si="98"/>
        <v>205.59269230769232</v>
      </c>
      <c r="HF25" s="67">
        <f t="shared" si="24"/>
        <v>1027.9634615384616</v>
      </c>
      <c r="HG25" s="67">
        <f t="shared" si="25"/>
        <v>2451.307356515596</v>
      </c>
      <c r="HH25" s="68">
        <f t="shared" si="26"/>
        <v>2533.1026434844039</v>
      </c>
      <c r="HI25" s="335">
        <v>11290.94</v>
      </c>
      <c r="HJ25" s="335">
        <v>18059.57</v>
      </c>
      <c r="HK25" s="335">
        <v>0</v>
      </c>
      <c r="HL25" s="335">
        <v>0</v>
      </c>
      <c r="HM25" s="335">
        <v>0</v>
      </c>
      <c r="HN25" s="335">
        <v>9117.9500000000007</v>
      </c>
      <c r="HO25" s="335">
        <v>0</v>
      </c>
      <c r="HP25" s="335">
        <v>0</v>
      </c>
      <c r="HQ25" s="335">
        <v>0</v>
      </c>
      <c r="HR25" s="335">
        <v>0</v>
      </c>
      <c r="HS25" s="335">
        <v>36462.85</v>
      </c>
      <c r="HT25" s="205">
        <v>0</v>
      </c>
      <c r="HU25" s="371">
        <v>2662</v>
      </c>
      <c r="HV25" s="181" t="s">
        <v>275</v>
      </c>
      <c r="HW25" s="64">
        <f t="shared" si="99"/>
        <v>38468.460000000006</v>
      </c>
      <c r="HX25" s="205">
        <v>939.88</v>
      </c>
      <c r="HY25" s="205">
        <v>3500</v>
      </c>
      <c r="HZ25" s="205">
        <v>0</v>
      </c>
      <c r="IA25" s="205">
        <v>0</v>
      </c>
      <c r="IB25" s="205">
        <v>0</v>
      </c>
      <c r="IC25" s="205">
        <v>363.05</v>
      </c>
      <c r="ID25" s="205">
        <v>0</v>
      </c>
      <c r="IE25" s="205">
        <v>0</v>
      </c>
      <c r="IF25" s="205">
        <v>0</v>
      </c>
      <c r="IG25" s="205">
        <v>0</v>
      </c>
      <c r="IH25" s="214">
        <f t="shared" si="100"/>
        <v>4802.93</v>
      </c>
      <c r="II25" s="321"/>
      <c r="IJ25" s="321"/>
      <c r="IK25" s="65">
        <f t="shared" si="155"/>
        <v>556.44936912670971</v>
      </c>
      <c r="IL25" s="65">
        <f t="shared" si="156"/>
        <v>0</v>
      </c>
      <c r="IM25" s="65">
        <f t="shared" si="101"/>
        <v>866.66666666666663</v>
      </c>
      <c r="IN25" s="65">
        <v>20</v>
      </c>
      <c r="IO25" s="65"/>
      <c r="IP25" s="65">
        <v>5</v>
      </c>
      <c r="IQ25" s="65"/>
      <c r="IR25" s="202"/>
      <c r="IS25" s="201"/>
      <c r="IT25" s="66">
        <f t="shared" si="102"/>
        <v>869.99285714285713</v>
      </c>
      <c r="IU25" s="66">
        <f t="shared" si="103"/>
        <v>403.36134453781511</v>
      </c>
      <c r="IV25" s="66">
        <f t="shared" si="104"/>
        <v>318.33855042016808</v>
      </c>
      <c r="IW25" s="204"/>
      <c r="IX25" s="67">
        <f t="shared" si="31"/>
        <v>0</v>
      </c>
      <c r="IY25" s="68">
        <f t="shared" si="32"/>
        <v>4802.93</v>
      </c>
      <c r="IZ25" s="335">
        <v>15975.98</v>
      </c>
      <c r="JA25" s="335">
        <v>17815.900000000001</v>
      </c>
      <c r="JB25" s="335">
        <v>0</v>
      </c>
      <c r="JC25" s="335">
        <v>0</v>
      </c>
      <c r="JD25" s="335">
        <v>0</v>
      </c>
      <c r="JE25" s="335">
        <v>12371.9</v>
      </c>
      <c r="JF25" s="335">
        <v>0</v>
      </c>
      <c r="JG25" s="335">
        <v>0</v>
      </c>
      <c r="JH25" s="335">
        <v>0</v>
      </c>
      <c r="JI25" s="335">
        <v>0</v>
      </c>
      <c r="JJ25" s="335">
        <v>43846.54</v>
      </c>
      <c r="JK25" s="205">
        <v>0</v>
      </c>
      <c r="JL25" s="371">
        <v>2917</v>
      </c>
      <c r="JM25" s="181" t="s">
        <v>275</v>
      </c>
      <c r="JN25" s="64">
        <f t="shared" si="105"/>
        <v>46163.780000000006</v>
      </c>
      <c r="JO25" s="335">
        <v>1329.86</v>
      </c>
      <c r="JP25" s="335">
        <v>3500</v>
      </c>
      <c r="JQ25" s="335">
        <v>0</v>
      </c>
      <c r="JR25" s="335">
        <v>0</v>
      </c>
      <c r="JS25" s="335">
        <v>0</v>
      </c>
      <c r="JT25" s="335">
        <v>492.61</v>
      </c>
      <c r="JU25" s="335">
        <v>0</v>
      </c>
      <c r="JV25" s="335">
        <v>0</v>
      </c>
      <c r="JW25" s="335">
        <v>0</v>
      </c>
      <c r="JX25" s="335">
        <v>0</v>
      </c>
      <c r="JY25" s="211">
        <f t="shared" si="106"/>
        <v>5322.4699999999993</v>
      </c>
      <c r="JZ25" s="321"/>
      <c r="KA25" s="321"/>
      <c r="KB25" s="65">
        <f t="shared" si="33"/>
        <v>933.76637077015164</v>
      </c>
      <c r="KC25" s="65">
        <f t="shared" si="157"/>
        <v>0</v>
      </c>
      <c r="KD25" s="65">
        <f t="shared" si="107"/>
        <v>866.66666666666663</v>
      </c>
      <c r="KE25" s="65">
        <v>20</v>
      </c>
      <c r="KF25" s="202"/>
      <c r="KG25" s="65">
        <v>5</v>
      </c>
      <c r="KH25" s="65"/>
      <c r="KI25" s="65">
        <f t="shared" si="108"/>
        <v>429.03252032520328</v>
      </c>
      <c r="KJ25" s="64">
        <f t="shared" si="35"/>
        <v>2254.4655577620215</v>
      </c>
      <c r="KK25" s="66">
        <f t="shared" si="144"/>
        <v>854.59100840336134</v>
      </c>
      <c r="KL25" s="66">
        <f t="shared" si="109"/>
        <v>0</v>
      </c>
      <c r="KM25" s="66">
        <f t="shared" si="110"/>
        <v>213.64775210084034</v>
      </c>
      <c r="KN25" s="67">
        <f t="shared" si="36"/>
        <v>1068.2387605042018</v>
      </c>
      <c r="KO25" s="67">
        <f t="shared" si="37"/>
        <v>3322.7043182662233</v>
      </c>
      <c r="KP25" s="68">
        <f t="shared" si="38"/>
        <v>1999.7656817337761</v>
      </c>
      <c r="KQ25" s="335">
        <v>12772.48</v>
      </c>
      <c r="KR25" s="335">
        <v>20000.169999999998</v>
      </c>
      <c r="KS25" s="335">
        <v>0</v>
      </c>
      <c r="KT25" s="335">
        <v>0</v>
      </c>
      <c r="KU25" s="335">
        <v>15.4</v>
      </c>
      <c r="KV25" s="335">
        <v>11750.15</v>
      </c>
      <c r="KW25" s="335">
        <v>0</v>
      </c>
      <c r="KX25" s="335">
        <v>0</v>
      </c>
      <c r="KY25" s="335">
        <v>0</v>
      </c>
      <c r="KZ25" s="335">
        <v>0</v>
      </c>
      <c r="LA25" s="335">
        <v>41938.400000000001</v>
      </c>
      <c r="LB25" s="205">
        <v>0</v>
      </c>
      <c r="LC25" s="371">
        <v>2806</v>
      </c>
      <c r="LD25" s="181" t="s">
        <v>275</v>
      </c>
      <c r="LE25" s="64">
        <f t="shared" si="111"/>
        <v>44538.2</v>
      </c>
      <c r="LF25" s="205">
        <v>1063.2</v>
      </c>
      <c r="LG25" s="205">
        <v>3500</v>
      </c>
      <c r="LH25" s="205">
        <v>0</v>
      </c>
      <c r="LI25" s="205">
        <v>0</v>
      </c>
      <c r="LJ25" s="205">
        <v>1</v>
      </c>
      <c r="LK25" s="205">
        <v>467.86</v>
      </c>
      <c r="LL25" s="205">
        <v>0</v>
      </c>
      <c r="LM25" s="205">
        <v>0</v>
      </c>
      <c r="LN25" s="205">
        <v>0</v>
      </c>
      <c r="LO25" s="205">
        <v>0</v>
      </c>
      <c r="LP25" s="211">
        <f t="shared" si="112"/>
        <v>5032.0599999999995</v>
      </c>
      <c r="LQ25" s="202"/>
      <c r="LR25" s="202"/>
      <c r="LS25" s="65">
        <f t="shared" si="158"/>
        <v>623.41934152453575</v>
      </c>
      <c r="LT25" s="65">
        <f t="shared" si="159"/>
        <v>0</v>
      </c>
      <c r="LU25" s="65">
        <f t="shared" si="113"/>
        <v>866.66666666666663</v>
      </c>
      <c r="LV25" s="65">
        <v>20</v>
      </c>
      <c r="LW25" s="202"/>
      <c r="LX25" s="65">
        <v>5</v>
      </c>
      <c r="LY25" s="65"/>
      <c r="LZ25" s="202"/>
      <c r="MA25" s="64">
        <f t="shared" si="41"/>
        <v>1515.0860081912024</v>
      </c>
      <c r="MB25" s="66">
        <f t="shared" si="145"/>
        <v>828.45739495798318</v>
      </c>
      <c r="MC25" s="66">
        <f t="shared" si="114"/>
        <v>0</v>
      </c>
      <c r="MD25" s="66">
        <f t="shared" si="115"/>
        <v>207.1143487394958</v>
      </c>
      <c r="ME25" s="67">
        <f t="shared" si="42"/>
        <v>1035.571743697479</v>
      </c>
      <c r="MF25" s="67">
        <f t="shared" si="43"/>
        <v>2550.6577518886816</v>
      </c>
      <c r="MG25" s="68">
        <f t="shared" si="44"/>
        <v>2481.4022481113179</v>
      </c>
      <c r="MH25" s="335">
        <v>11343.26</v>
      </c>
      <c r="MI25" s="335">
        <v>13391.03</v>
      </c>
      <c r="MJ25" s="335">
        <v>0</v>
      </c>
      <c r="MK25" s="335">
        <v>0</v>
      </c>
      <c r="ML25" s="335">
        <v>0</v>
      </c>
      <c r="MM25" s="335">
        <v>7691.2</v>
      </c>
      <c r="MN25" s="335">
        <v>0</v>
      </c>
      <c r="MO25" s="335">
        <v>0</v>
      </c>
      <c r="MP25" s="335">
        <v>0</v>
      </c>
      <c r="MQ25" s="335">
        <v>0</v>
      </c>
      <c r="MR25" s="335">
        <v>31351.5</v>
      </c>
      <c r="MS25" s="205">
        <v>0</v>
      </c>
      <c r="MT25" s="371">
        <v>2277</v>
      </c>
      <c r="MU25" s="181" t="s">
        <v>275</v>
      </c>
      <c r="MV25" s="64">
        <f t="shared" si="116"/>
        <v>32425.49</v>
      </c>
      <c r="MW25" s="335">
        <v>944.22</v>
      </c>
      <c r="MX25" s="335">
        <v>3500</v>
      </c>
      <c r="MY25" s="335">
        <v>0</v>
      </c>
      <c r="MZ25" s="335">
        <v>0</v>
      </c>
      <c r="NA25" s="335">
        <v>0</v>
      </c>
      <c r="NB25" s="335">
        <v>306.23</v>
      </c>
      <c r="NC25" s="335">
        <v>0</v>
      </c>
      <c r="ND25" s="335">
        <v>0</v>
      </c>
      <c r="NE25" s="335">
        <v>0</v>
      </c>
      <c r="NF25" s="335">
        <v>0</v>
      </c>
      <c r="NG25" s="211">
        <f t="shared" si="117"/>
        <v>4750.4500000000007</v>
      </c>
      <c r="NH25" s="336"/>
      <c r="NI25" s="336"/>
      <c r="NJ25" s="65">
        <f t="shared" si="160"/>
        <v>592.43679018487171</v>
      </c>
      <c r="NK25" s="65">
        <f t="shared" si="161"/>
        <v>0</v>
      </c>
      <c r="NL25" s="65">
        <f t="shared" si="118"/>
        <v>866.66666666666663</v>
      </c>
      <c r="NM25" s="65">
        <v>20</v>
      </c>
      <c r="NN25" s="65">
        <f t="shared" si="119"/>
        <v>467</v>
      </c>
      <c r="NO25" s="65">
        <v>5</v>
      </c>
      <c r="NP25" s="65"/>
      <c r="NQ25" s="202"/>
      <c r="NR25" s="64">
        <f t="shared" si="47"/>
        <v>1951.1034568515383</v>
      </c>
      <c r="NS25" s="66">
        <f t="shared" si="120"/>
        <v>835.40283333333332</v>
      </c>
      <c r="NT25" s="66">
        <f t="shared" si="121"/>
        <v>400</v>
      </c>
      <c r="NU25" s="66">
        <f t="shared" si="122"/>
        <v>308.85070833333333</v>
      </c>
      <c r="NV25" s="67">
        <f t="shared" si="48"/>
        <v>1544.2535416666667</v>
      </c>
      <c r="NW25" s="67">
        <f t="shared" si="49"/>
        <v>3495.3569985182048</v>
      </c>
      <c r="NX25" s="68">
        <f t="shared" si="50"/>
        <v>1255.0930014817959</v>
      </c>
      <c r="NY25" s="400">
        <v>10682.88</v>
      </c>
      <c r="NZ25" s="400">
        <v>15757.35</v>
      </c>
      <c r="OA25" s="400">
        <v>0</v>
      </c>
      <c r="OB25" s="400">
        <v>0</v>
      </c>
      <c r="OC25" s="400">
        <v>21.2</v>
      </c>
      <c r="OD25" s="400">
        <v>7066.5</v>
      </c>
      <c r="OE25" s="400">
        <v>0</v>
      </c>
      <c r="OF25" s="400">
        <v>0</v>
      </c>
      <c r="OG25" s="400">
        <v>0</v>
      </c>
      <c r="OH25" s="400">
        <v>0</v>
      </c>
      <c r="OI25" s="400">
        <v>31401.47</v>
      </c>
      <c r="OJ25" s="178">
        <v>0</v>
      </c>
      <c r="OK25" s="401">
        <v>2466</v>
      </c>
      <c r="OL25" s="181" t="s">
        <v>275</v>
      </c>
      <c r="OM25" s="64">
        <f t="shared" si="123"/>
        <v>33527.93</v>
      </c>
      <c r="ON25" s="205">
        <v>889.26</v>
      </c>
      <c r="OO25" s="205">
        <v>3500</v>
      </c>
      <c r="OP25" s="205">
        <v>0</v>
      </c>
      <c r="OQ25" s="205">
        <v>0</v>
      </c>
      <c r="OR25" s="205">
        <v>1.37</v>
      </c>
      <c r="OS25" s="205">
        <v>281.35000000000002</v>
      </c>
      <c r="OT25" s="205">
        <v>0</v>
      </c>
      <c r="OU25" s="205">
        <v>0</v>
      </c>
      <c r="OV25" s="205">
        <v>0</v>
      </c>
      <c r="OW25" s="205">
        <v>0</v>
      </c>
      <c r="OX25" s="403">
        <f t="shared" si="124"/>
        <v>4671.9800000000005</v>
      </c>
      <c r="OY25" s="202"/>
      <c r="OZ25" s="202"/>
      <c r="PA25" s="65">
        <f t="shared" si="51"/>
        <v>503.40233116780826</v>
      </c>
      <c r="PB25" s="65">
        <f t="shared" si="52"/>
        <v>0</v>
      </c>
      <c r="PC25" s="65"/>
      <c r="PD25" s="65">
        <v>20</v>
      </c>
      <c r="PE25" s="65"/>
      <c r="PF25" s="65">
        <v>5</v>
      </c>
      <c r="PG25" s="65"/>
      <c r="PH25" s="202"/>
      <c r="PI25" s="64">
        <f t="shared" si="53"/>
        <v>528.40233116780826</v>
      </c>
      <c r="PJ25" s="66">
        <f t="shared" si="126"/>
        <v>936.57933333333335</v>
      </c>
      <c r="PK25" s="66">
        <v>0</v>
      </c>
      <c r="PL25" s="66">
        <f t="shared" si="127"/>
        <v>234.14483333333334</v>
      </c>
      <c r="PM25" s="67">
        <f t="shared" si="54"/>
        <v>1170.7241666666666</v>
      </c>
      <c r="PN25" s="67">
        <f t="shared" si="55"/>
        <v>1699.1264978344748</v>
      </c>
      <c r="PO25" s="68">
        <f t="shared" si="56"/>
        <v>2972.8535021655257</v>
      </c>
      <c r="PP25" s="400">
        <v>8679.86</v>
      </c>
      <c r="PQ25" s="400">
        <v>12602.18</v>
      </c>
      <c r="PR25" s="400">
        <v>0</v>
      </c>
      <c r="PS25" s="400">
        <v>0</v>
      </c>
      <c r="PT25" s="400">
        <v>0</v>
      </c>
      <c r="PU25" s="400">
        <v>6376.35</v>
      </c>
      <c r="PV25" s="400">
        <v>0</v>
      </c>
      <c r="PW25" s="400">
        <v>0</v>
      </c>
      <c r="PX25" s="400">
        <v>0</v>
      </c>
      <c r="PY25" s="464">
        <v>0</v>
      </c>
      <c r="PZ25" s="466">
        <v>27658.39</v>
      </c>
      <c r="QA25" s="178">
        <f t="shared" si="151"/>
        <v>0</v>
      </c>
      <c r="QB25" s="401">
        <v>2066</v>
      </c>
      <c r="QC25" s="181" t="s">
        <v>275</v>
      </c>
      <c r="QD25" s="64">
        <f t="shared" si="129"/>
        <v>27658.39</v>
      </c>
      <c r="QE25" s="400">
        <v>722.52</v>
      </c>
      <c r="QF25" s="400">
        <v>3500</v>
      </c>
      <c r="QG25" s="400">
        <v>0</v>
      </c>
      <c r="QH25" s="400">
        <v>0</v>
      </c>
      <c r="QI25" s="400">
        <v>0</v>
      </c>
      <c r="QJ25" s="400">
        <v>253.88</v>
      </c>
      <c r="QK25" s="400">
        <v>0</v>
      </c>
      <c r="QL25" s="400">
        <v>0</v>
      </c>
      <c r="QM25" s="400">
        <v>0</v>
      </c>
      <c r="QN25" s="400">
        <v>0</v>
      </c>
      <c r="QO25" s="486">
        <v>0</v>
      </c>
      <c r="QP25" s="211">
        <f t="shared" si="130"/>
        <v>4476.4000000000005</v>
      </c>
      <c r="QQ25" s="439"/>
      <c r="QR25" s="453"/>
      <c r="QS25" s="65">
        <f t="shared" si="147"/>
        <v>128.86743362831859</v>
      </c>
      <c r="QT25" s="65">
        <f t="shared" si="57"/>
        <v>0</v>
      </c>
      <c r="QU25" s="65">
        <v>789.5</v>
      </c>
      <c r="QV25" s="65">
        <v>20</v>
      </c>
      <c r="QW25" s="65">
        <f t="shared" si="131"/>
        <v>18.861818181818183</v>
      </c>
      <c r="QX25" s="65">
        <v>5</v>
      </c>
      <c r="QY25" s="65">
        <f t="shared" si="58"/>
        <v>183.06451612903226</v>
      </c>
      <c r="QZ25" s="489">
        <f t="shared" si="132"/>
        <v>373.38826499999999</v>
      </c>
      <c r="RA25" s="202"/>
      <c r="RB25" s="201">
        <v>1204.29</v>
      </c>
      <c r="RC25" s="66">
        <f t="shared" si="133"/>
        <v>870.22424778761058</v>
      </c>
      <c r="RD25" s="203"/>
      <c r="RE25" s="66">
        <f t="shared" si="134"/>
        <v>414.90284955752213</v>
      </c>
      <c r="RF25" s="67">
        <f t="shared" si="60"/>
        <v>1285.1270973451328</v>
      </c>
      <c r="RG25" s="67">
        <f t="shared" si="61"/>
        <v>2489.4170973451328</v>
      </c>
      <c r="RH25" s="68">
        <f t="shared" si="62"/>
        <v>1986.9829026548678</v>
      </c>
      <c r="RI25" s="205">
        <v>9318.32</v>
      </c>
      <c r="RJ25" s="205">
        <v>11640.18</v>
      </c>
      <c r="RK25" s="205">
        <v>0</v>
      </c>
      <c r="RL25" s="205">
        <v>0</v>
      </c>
      <c r="RM25" s="205">
        <v>0</v>
      </c>
      <c r="RN25" s="205">
        <v>5842.75</v>
      </c>
      <c r="RO25" s="205">
        <v>0</v>
      </c>
      <c r="RP25" s="205">
        <v>0</v>
      </c>
      <c r="RQ25" s="205">
        <v>0</v>
      </c>
      <c r="RR25" s="373">
        <v>0</v>
      </c>
      <c r="RS25" s="265">
        <v>26801.25</v>
      </c>
      <c r="RT25" s="199"/>
      <c r="RU25" s="206">
        <v>1870</v>
      </c>
      <c r="RV25" s="181" t="s">
        <v>275</v>
      </c>
      <c r="RW25" s="213">
        <v>25082.74</v>
      </c>
      <c r="RX25" s="205">
        <v>775.66</v>
      </c>
      <c r="RY25" s="205">
        <v>3500</v>
      </c>
      <c r="RZ25" s="205">
        <v>0</v>
      </c>
      <c r="SA25" s="205">
        <v>0</v>
      </c>
      <c r="SB25" s="205">
        <v>0</v>
      </c>
      <c r="SC25" s="205">
        <v>232.63</v>
      </c>
      <c r="SD25" s="205">
        <v>0</v>
      </c>
      <c r="SE25" s="205">
        <v>0</v>
      </c>
      <c r="SF25" s="205">
        <v>0</v>
      </c>
      <c r="SG25" s="205">
        <v>0</v>
      </c>
      <c r="SH25" s="65">
        <v>11.617452</v>
      </c>
      <c r="SI25" s="211">
        <f t="shared" si="137"/>
        <v>4519.9074520000004</v>
      </c>
      <c r="SJ25" s="469"/>
      <c r="SK25" s="477"/>
      <c r="SL25" s="65">
        <f t="shared" si="148"/>
        <v>320.96681415929203</v>
      </c>
      <c r="SM25" s="65">
        <f t="shared" si="63"/>
        <v>0</v>
      </c>
      <c r="SN25" s="65">
        <v>789.5</v>
      </c>
      <c r="SO25" s="65">
        <v>20</v>
      </c>
      <c r="SP25" s="65">
        <f t="shared" si="138"/>
        <v>495.92920353982299</v>
      </c>
      <c r="SQ25" s="65">
        <v>5</v>
      </c>
      <c r="SR25" s="65">
        <f t="shared" si="149"/>
        <v>428.52876106194691</v>
      </c>
      <c r="SS25" s="489">
        <f t="shared" si="139"/>
        <v>361.81687499999998</v>
      </c>
      <c r="ST25" s="202"/>
      <c r="SU25" s="201">
        <v>1713.33</v>
      </c>
      <c r="SV25" s="66">
        <f t="shared" si="146"/>
        <v>596.28469026548669</v>
      </c>
      <c r="SW25" s="203"/>
      <c r="SX25" s="66">
        <f t="shared" si="140"/>
        <v>461.92293805309731</v>
      </c>
      <c r="SY25" s="204"/>
      <c r="SZ25" s="67">
        <f t="shared" si="65"/>
        <v>1713.33</v>
      </c>
      <c r="TA25" s="68">
        <f t="shared" si="66"/>
        <v>2806.5774520000004</v>
      </c>
      <c r="TB25" s="64">
        <f t="shared" si="67"/>
        <v>410529.79</v>
      </c>
      <c r="TC25" s="211">
        <f t="shared" si="68"/>
        <v>56316.337452000007</v>
      </c>
      <c r="TD25" s="67">
        <f t="shared" si="69"/>
        <v>27303.995274481756</v>
      </c>
      <c r="TE25" s="68">
        <f t="shared" si="142"/>
        <v>29012.342177518251</v>
      </c>
      <c r="TF25" s="264"/>
      <c r="TG25" s="265"/>
      <c r="TH25" s="265"/>
      <c r="TL25" s="65">
        <v>17925.877200000003</v>
      </c>
      <c r="TM25">
        <f t="shared" si="70"/>
        <v>179.25877200000002</v>
      </c>
    </row>
    <row r="26" spans="1:533">
      <c r="A26" s="173" t="s">
        <v>473</v>
      </c>
      <c r="B26" s="175" t="s">
        <v>487</v>
      </c>
      <c r="C26" s="181" t="s">
        <v>275</v>
      </c>
      <c r="D26" s="273">
        <v>151.88</v>
      </c>
      <c r="E26" s="273">
        <v>2390.16</v>
      </c>
      <c r="F26" s="273">
        <v>0</v>
      </c>
      <c r="G26" s="273">
        <v>0</v>
      </c>
      <c r="H26" s="273">
        <v>0</v>
      </c>
      <c r="I26" s="273">
        <v>0</v>
      </c>
      <c r="J26" s="273">
        <v>0</v>
      </c>
      <c r="K26" s="273">
        <v>0</v>
      </c>
      <c r="L26" s="273">
        <v>0</v>
      </c>
      <c r="M26" s="273">
        <v>2542.04</v>
      </c>
      <c r="N26" s="178">
        <f t="shared" si="150"/>
        <v>0</v>
      </c>
      <c r="O26" s="274">
        <v>167</v>
      </c>
      <c r="P26" s="64">
        <f t="shared" si="0"/>
        <v>2542.04</v>
      </c>
      <c r="Q26" s="205">
        <v>12.64</v>
      </c>
      <c r="R26" s="205">
        <v>4200</v>
      </c>
      <c r="S26" s="267">
        <v>0</v>
      </c>
      <c r="T26" s="205">
        <v>0</v>
      </c>
      <c r="U26" s="205">
        <v>0</v>
      </c>
      <c r="V26" s="205">
        <v>0</v>
      </c>
      <c r="W26" s="205">
        <v>0</v>
      </c>
      <c r="X26" s="205">
        <v>0</v>
      </c>
      <c r="Y26" s="205">
        <v>0</v>
      </c>
      <c r="Z26" s="205">
        <v>0</v>
      </c>
      <c r="AA26" s="64">
        <f t="shared" si="71"/>
        <v>4212.6400000000003</v>
      </c>
      <c r="AB26" s="65"/>
      <c r="AC26" s="65"/>
      <c r="AD26" s="65">
        <f t="shared" si="1"/>
        <v>29.865166510014216</v>
      </c>
      <c r="AE26" s="65">
        <f t="shared" si="2"/>
        <v>0</v>
      </c>
      <c r="AF26" s="65">
        <v>866.67</v>
      </c>
      <c r="AG26" s="65">
        <v>20</v>
      </c>
      <c r="AH26" s="202"/>
      <c r="AI26" s="65">
        <v>5</v>
      </c>
      <c r="AJ26" s="202"/>
      <c r="AK26" s="202"/>
      <c r="AL26" s="64">
        <f t="shared" si="3"/>
        <v>921.53516651001416</v>
      </c>
      <c r="AM26" s="66">
        <f t="shared" si="72"/>
        <v>833.25221238938047</v>
      </c>
      <c r="AN26" s="66">
        <f t="shared" si="73"/>
        <v>0</v>
      </c>
      <c r="AO26" s="66">
        <f t="shared" si="74"/>
        <v>208.31305309734512</v>
      </c>
      <c r="AP26" s="67">
        <f t="shared" si="4"/>
        <v>1041.5652654867256</v>
      </c>
      <c r="AQ26" s="67">
        <f t="shared" si="5"/>
        <v>1963.1004319967396</v>
      </c>
      <c r="AR26" s="68">
        <f t="shared" si="6"/>
        <v>2249.5395680032607</v>
      </c>
      <c r="AS26" s="267">
        <v>298</v>
      </c>
      <c r="AT26" s="267">
        <v>1393.11</v>
      </c>
      <c r="AU26" s="267">
        <v>0</v>
      </c>
      <c r="AV26" s="267">
        <v>0</v>
      </c>
      <c r="AW26" s="267">
        <v>0</v>
      </c>
      <c r="AX26" s="267">
        <v>0</v>
      </c>
      <c r="AY26" s="267">
        <v>0</v>
      </c>
      <c r="AZ26" s="267">
        <v>0</v>
      </c>
      <c r="BA26" s="267">
        <v>0</v>
      </c>
      <c r="BB26" s="267">
        <v>0</v>
      </c>
      <c r="BC26" s="267">
        <v>1464.3</v>
      </c>
      <c r="BD26" s="199"/>
      <c r="BE26" s="285">
        <v>111</v>
      </c>
      <c r="BF26" s="181"/>
      <c r="BG26" s="64">
        <f t="shared" si="75"/>
        <v>1691.11</v>
      </c>
      <c r="BH26" s="267">
        <v>24.81</v>
      </c>
      <c r="BI26" s="267">
        <v>4200</v>
      </c>
      <c r="BJ26" s="267">
        <v>0</v>
      </c>
      <c r="BK26" s="267">
        <v>0</v>
      </c>
      <c r="BL26" s="267">
        <v>0</v>
      </c>
      <c r="BM26" s="267">
        <v>0</v>
      </c>
      <c r="BN26" s="267">
        <v>0</v>
      </c>
      <c r="BO26" s="267">
        <v>0</v>
      </c>
      <c r="BP26" s="267">
        <v>0</v>
      </c>
      <c r="BQ26" s="267">
        <v>0</v>
      </c>
      <c r="BR26" s="64">
        <f t="shared" si="76"/>
        <v>4224.8100000000004</v>
      </c>
      <c r="BS26" s="65"/>
      <c r="BT26" s="65"/>
      <c r="BU26" s="65">
        <f t="shared" si="7"/>
        <v>18.624502014611132</v>
      </c>
      <c r="BV26" s="65">
        <f t="shared" si="8"/>
        <v>0</v>
      </c>
      <c r="BW26" s="65">
        <v>866.67</v>
      </c>
      <c r="BX26" s="65">
        <v>20</v>
      </c>
      <c r="BY26" s="202"/>
      <c r="BZ26" s="65">
        <v>5</v>
      </c>
      <c r="CA26" s="202"/>
      <c r="CB26" s="202"/>
      <c r="CC26" s="64">
        <f t="shared" si="9"/>
        <v>910.29450201461111</v>
      </c>
      <c r="CD26" s="66">
        <f t="shared" si="77"/>
        <v>869.99982300884949</v>
      </c>
      <c r="CE26" s="384">
        <f t="shared" si="78"/>
        <v>0</v>
      </c>
      <c r="CF26" s="66">
        <f t="shared" si="79"/>
        <v>217.49995575221237</v>
      </c>
      <c r="CG26" s="204"/>
      <c r="CH26" s="67">
        <f t="shared" si="11"/>
        <v>910.29450201461111</v>
      </c>
      <c r="CI26" s="68">
        <f t="shared" si="12"/>
        <v>3314.5154979853892</v>
      </c>
      <c r="CJ26" s="267">
        <v>65.25</v>
      </c>
      <c r="CK26" s="267">
        <v>2113.56</v>
      </c>
      <c r="CL26" s="267">
        <v>0</v>
      </c>
      <c r="CM26" s="267">
        <v>0</v>
      </c>
      <c r="CN26" s="267">
        <v>0</v>
      </c>
      <c r="CO26" s="267">
        <v>0</v>
      </c>
      <c r="CP26" s="267">
        <v>0</v>
      </c>
      <c r="CQ26" s="267">
        <v>0</v>
      </c>
      <c r="CR26" s="267">
        <v>0</v>
      </c>
      <c r="CS26" s="267">
        <v>0</v>
      </c>
      <c r="CT26" s="267">
        <v>2053.71</v>
      </c>
      <c r="CU26" s="199"/>
      <c r="CV26" s="285">
        <v>157</v>
      </c>
      <c r="CW26" s="181" t="s">
        <v>275</v>
      </c>
      <c r="CX26" s="214">
        <f t="shared" si="80"/>
        <v>2178.81</v>
      </c>
      <c r="CY26" s="205">
        <v>5.43</v>
      </c>
      <c r="CZ26" s="205">
        <v>4200</v>
      </c>
      <c r="DA26" s="205">
        <v>0</v>
      </c>
      <c r="DB26" s="205">
        <v>0</v>
      </c>
      <c r="DC26" s="205">
        <v>0</v>
      </c>
      <c r="DD26" s="205">
        <v>0</v>
      </c>
      <c r="DE26" s="205">
        <v>0</v>
      </c>
      <c r="DF26" s="205">
        <v>0</v>
      </c>
      <c r="DG26" s="205">
        <v>0</v>
      </c>
      <c r="DH26" s="205">
        <v>0</v>
      </c>
      <c r="DI26" s="214">
        <f t="shared" si="81"/>
        <v>4205.43</v>
      </c>
      <c r="DJ26" s="65"/>
      <c r="DK26" s="65"/>
      <c r="DL26" s="65">
        <f t="shared" si="13"/>
        <v>27.123766793863208</v>
      </c>
      <c r="DM26" s="65">
        <f t="shared" si="14"/>
        <v>0</v>
      </c>
      <c r="DN26" s="65">
        <v>866.67</v>
      </c>
      <c r="DO26" s="65">
        <v>20</v>
      </c>
      <c r="DP26" s="202"/>
      <c r="DQ26" s="65">
        <v>5</v>
      </c>
      <c r="DR26" s="65"/>
      <c r="DS26" s="202"/>
      <c r="DT26" s="64">
        <f t="shared" si="15"/>
        <v>918.79376679386314</v>
      </c>
      <c r="DU26" s="66">
        <f t="shared" si="82"/>
        <v>870.94495575221242</v>
      </c>
      <c r="DV26" s="66">
        <f t="shared" si="83"/>
        <v>490.26548672566372</v>
      </c>
      <c r="DW26" s="66">
        <f t="shared" si="84"/>
        <v>340.30261061946902</v>
      </c>
      <c r="DX26" s="67">
        <f t="shared" si="16"/>
        <v>1701.5130530973452</v>
      </c>
      <c r="DY26" s="67">
        <f t="shared" si="17"/>
        <v>2620.3068198912083</v>
      </c>
      <c r="DZ26" s="68">
        <f t="shared" si="18"/>
        <v>1585.123180108792</v>
      </c>
      <c r="EA26" s="205">
        <v>205.47</v>
      </c>
      <c r="EB26" s="205">
        <v>1534.44</v>
      </c>
      <c r="EC26" s="205">
        <v>0.3</v>
      </c>
      <c r="ED26" s="205">
        <v>0</v>
      </c>
      <c r="EE26" s="205">
        <v>0</v>
      </c>
      <c r="EF26" s="205">
        <v>0</v>
      </c>
      <c r="EG26" s="205">
        <v>0</v>
      </c>
      <c r="EH26" s="205">
        <v>0</v>
      </c>
      <c r="EI26" s="205">
        <v>0</v>
      </c>
      <c r="EJ26" s="205">
        <v>0</v>
      </c>
      <c r="EK26" s="205">
        <v>1622.85</v>
      </c>
      <c r="EL26" s="199"/>
      <c r="EM26" s="206">
        <v>126</v>
      </c>
      <c r="EN26" s="181" t="s">
        <v>275</v>
      </c>
      <c r="EO26" s="214">
        <f t="shared" si="85"/>
        <v>1740.21</v>
      </c>
      <c r="EP26" s="214">
        <v>0</v>
      </c>
      <c r="EQ26" s="214">
        <v>4200</v>
      </c>
      <c r="ER26" s="214">
        <v>0.02</v>
      </c>
      <c r="ES26" s="214">
        <v>0</v>
      </c>
      <c r="ET26" s="214">
        <v>0</v>
      </c>
      <c r="EU26" s="298">
        <v>0</v>
      </c>
      <c r="EV26" s="299">
        <v>0</v>
      </c>
      <c r="EW26" s="214">
        <v>0</v>
      </c>
      <c r="EX26" s="214">
        <v>0</v>
      </c>
      <c r="EY26" s="299">
        <v>0</v>
      </c>
      <c r="EZ26" s="214">
        <f t="shared" si="86"/>
        <v>4200.0200000000004</v>
      </c>
      <c r="FA26" s="202"/>
      <c r="FB26" s="202"/>
      <c r="FC26" s="377">
        <f t="shared" si="19"/>
        <v>22.316518138192624</v>
      </c>
      <c r="FD26" s="386">
        <f t="shared" si="20"/>
        <v>0</v>
      </c>
      <c r="FE26" s="65">
        <v>866.67</v>
      </c>
      <c r="FF26" s="65">
        <v>20</v>
      </c>
      <c r="FG26" s="65"/>
      <c r="FH26" s="65">
        <v>5</v>
      </c>
      <c r="FI26" s="377"/>
      <c r="FJ26" s="202"/>
      <c r="FK26" s="214">
        <f t="shared" si="87"/>
        <v>913.98651813819254</v>
      </c>
      <c r="FL26" s="377">
        <f t="shared" si="88"/>
        <v>987.17077586206892</v>
      </c>
      <c r="FM26" s="377">
        <f t="shared" si="89"/>
        <v>413.79310344827587</v>
      </c>
      <c r="FN26" s="377">
        <f t="shared" si="90"/>
        <v>350.24096982758618</v>
      </c>
      <c r="FO26" s="214">
        <f t="shared" si="91"/>
        <v>1751.204849137931</v>
      </c>
      <c r="FP26" s="214">
        <f t="shared" si="92"/>
        <v>2665.1913672761234</v>
      </c>
      <c r="FQ26" s="205">
        <f t="shared" si="93"/>
        <v>1534.828632723877</v>
      </c>
      <c r="FR26" s="205">
        <v>6</v>
      </c>
      <c r="FS26" s="205">
        <v>1424.42</v>
      </c>
      <c r="FT26" s="205">
        <v>9.26</v>
      </c>
      <c r="FU26" s="205">
        <v>0</v>
      </c>
      <c r="FV26" s="205">
        <v>0</v>
      </c>
      <c r="FW26" s="205">
        <v>0</v>
      </c>
      <c r="FX26" s="205">
        <v>0</v>
      </c>
      <c r="FY26" s="205">
        <v>0</v>
      </c>
      <c r="FZ26" s="205">
        <v>0</v>
      </c>
      <c r="GA26" s="205">
        <v>0</v>
      </c>
      <c r="GB26" s="205">
        <v>1359.88</v>
      </c>
      <c r="GC26" s="205">
        <v>0</v>
      </c>
      <c r="GD26" s="303">
        <v>102</v>
      </c>
      <c r="GE26" s="4" t="s">
        <v>275</v>
      </c>
      <c r="GF26" s="214">
        <f t="shared" si="94"/>
        <v>1439.68</v>
      </c>
      <c r="GG26" s="205">
        <v>0.5</v>
      </c>
      <c r="GH26" s="205">
        <v>4200</v>
      </c>
      <c r="GI26" s="205">
        <v>0.59</v>
      </c>
      <c r="GJ26" s="205">
        <v>0</v>
      </c>
      <c r="GK26" s="205">
        <v>0</v>
      </c>
      <c r="GL26" s="205">
        <v>0</v>
      </c>
      <c r="GM26" s="205">
        <v>0</v>
      </c>
      <c r="GN26" s="205">
        <v>0</v>
      </c>
      <c r="GO26" s="205">
        <v>0</v>
      </c>
      <c r="GP26" s="205">
        <v>0</v>
      </c>
      <c r="GQ26" s="211">
        <f t="shared" si="95"/>
        <v>4201.09</v>
      </c>
      <c r="GR26" s="202"/>
      <c r="GS26" s="202"/>
      <c r="GT26" s="65">
        <f t="shared" si="153"/>
        <v>19.352248547474087</v>
      </c>
      <c r="GU26" s="65">
        <f t="shared" si="154"/>
        <v>0</v>
      </c>
      <c r="GV26" s="65">
        <f t="shared" si="96"/>
        <v>866.66666666666663</v>
      </c>
      <c r="GW26" s="65">
        <v>20</v>
      </c>
      <c r="GX26" s="65">
        <v>0</v>
      </c>
      <c r="GY26" s="65">
        <v>5</v>
      </c>
      <c r="GZ26" s="65"/>
      <c r="HA26" s="202"/>
      <c r="HB26" s="64">
        <f t="shared" si="23"/>
        <v>911.01891521414075</v>
      </c>
      <c r="HC26" s="66">
        <f t="shared" si="143"/>
        <v>822.37076923076927</v>
      </c>
      <c r="HD26" s="66">
        <f t="shared" si="97"/>
        <v>0</v>
      </c>
      <c r="HE26" s="66">
        <f t="shared" si="98"/>
        <v>205.59269230769232</v>
      </c>
      <c r="HF26" s="67">
        <f t="shared" si="24"/>
        <v>1027.9634615384616</v>
      </c>
      <c r="HG26" s="67">
        <f t="shared" si="25"/>
        <v>1938.9823767526022</v>
      </c>
      <c r="HH26" s="68">
        <f t="shared" si="26"/>
        <v>2262.1076232473979</v>
      </c>
      <c r="HI26" s="335">
        <v>270.45</v>
      </c>
      <c r="HJ26" s="335">
        <v>772.79</v>
      </c>
      <c r="HK26" s="335">
        <v>0.3</v>
      </c>
      <c r="HL26" s="335">
        <v>0</v>
      </c>
      <c r="HM26" s="335">
        <v>0</v>
      </c>
      <c r="HN26" s="335">
        <v>0</v>
      </c>
      <c r="HO26" s="335">
        <v>0</v>
      </c>
      <c r="HP26" s="335">
        <v>0</v>
      </c>
      <c r="HQ26" s="335">
        <v>0</v>
      </c>
      <c r="HR26" s="335">
        <v>0</v>
      </c>
      <c r="HS26" s="335">
        <v>931.18</v>
      </c>
      <c r="HT26" s="205">
        <v>0</v>
      </c>
      <c r="HU26" s="371">
        <v>64</v>
      </c>
      <c r="HV26" s="181" t="s">
        <v>275</v>
      </c>
      <c r="HW26" s="64">
        <f t="shared" si="99"/>
        <v>1043.54</v>
      </c>
      <c r="HX26" s="205">
        <v>22.51</v>
      </c>
      <c r="HY26" s="205">
        <v>4200</v>
      </c>
      <c r="HZ26" s="205">
        <v>0.02</v>
      </c>
      <c r="IA26" s="205">
        <v>0</v>
      </c>
      <c r="IB26" s="205">
        <v>0</v>
      </c>
      <c r="IC26" s="205">
        <v>0</v>
      </c>
      <c r="ID26" s="205">
        <v>0</v>
      </c>
      <c r="IE26" s="205">
        <v>0</v>
      </c>
      <c r="IF26" s="205">
        <v>0</v>
      </c>
      <c r="IG26" s="205">
        <v>0</v>
      </c>
      <c r="IH26" s="214">
        <f t="shared" si="100"/>
        <v>4222.5300000000007</v>
      </c>
      <c r="II26" s="321"/>
      <c r="IJ26" s="321"/>
      <c r="IK26" s="65">
        <f t="shared" si="155"/>
        <v>14.2104778848447</v>
      </c>
      <c r="IL26" s="65">
        <f t="shared" si="156"/>
        <v>0</v>
      </c>
      <c r="IM26" s="65">
        <f t="shared" si="101"/>
        <v>866.66666666666663</v>
      </c>
      <c r="IN26" s="65">
        <v>20</v>
      </c>
      <c r="IO26" s="65"/>
      <c r="IP26" s="65">
        <v>5</v>
      </c>
      <c r="IQ26" s="65"/>
      <c r="IR26" s="202"/>
      <c r="IS26" s="201"/>
      <c r="IT26" s="66">
        <f t="shared" si="102"/>
        <v>869.99285714285713</v>
      </c>
      <c r="IU26" s="66">
        <f t="shared" si="103"/>
        <v>403.36134453781511</v>
      </c>
      <c r="IV26" s="66">
        <f t="shared" si="104"/>
        <v>318.33855042016808</v>
      </c>
      <c r="IW26" s="204"/>
      <c r="IX26" s="67">
        <f t="shared" si="31"/>
        <v>0</v>
      </c>
      <c r="IY26" s="68">
        <f t="shared" si="32"/>
        <v>4222.5300000000007</v>
      </c>
      <c r="IZ26" s="335">
        <v>65.45</v>
      </c>
      <c r="JA26" s="335">
        <v>0</v>
      </c>
      <c r="JB26" s="335">
        <v>0</v>
      </c>
      <c r="JC26" s="335">
        <v>0</v>
      </c>
      <c r="JD26" s="335">
        <v>0</v>
      </c>
      <c r="JE26" s="335">
        <v>0</v>
      </c>
      <c r="JF26" s="335">
        <v>0</v>
      </c>
      <c r="JG26" s="335">
        <v>0.72</v>
      </c>
      <c r="JH26" s="335">
        <v>0</v>
      </c>
      <c r="JI26" s="335">
        <v>0</v>
      </c>
      <c r="JJ26" s="335">
        <v>66.17</v>
      </c>
      <c r="JK26" s="205">
        <v>0</v>
      </c>
      <c r="JL26" s="371">
        <v>5</v>
      </c>
      <c r="JM26" s="181" t="s">
        <v>275</v>
      </c>
      <c r="JN26" s="64">
        <f t="shared" si="105"/>
        <v>66.17</v>
      </c>
      <c r="JO26" s="335">
        <v>5.45</v>
      </c>
      <c r="JP26" s="335">
        <v>4200</v>
      </c>
      <c r="JQ26" s="335">
        <v>0</v>
      </c>
      <c r="JR26" s="335">
        <v>0</v>
      </c>
      <c r="JS26" s="335">
        <v>0</v>
      </c>
      <c r="JT26" s="335">
        <v>0</v>
      </c>
      <c r="JU26" s="335">
        <v>0</v>
      </c>
      <c r="JV26" s="335">
        <v>0.05</v>
      </c>
      <c r="JW26" s="335">
        <v>0</v>
      </c>
      <c r="JX26" s="335">
        <v>0</v>
      </c>
      <c r="JY26" s="211">
        <f t="shared" si="106"/>
        <v>4205.5</v>
      </c>
      <c r="JZ26" s="321"/>
      <c r="KA26" s="321"/>
      <c r="KB26" s="65">
        <f t="shared" si="33"/>
        <v>1.409172097818002</v>
      </c>
      <c r="KC26" s="65">
        <f t="shared" si="157"/>
        <v>0</v>
      </c>
      <c r="KD26" s="65">
        <f t="shared" si="107"/>
        <v>866.66666666666663</v>
      </c>
      <c r="KE26" s="65">
        <v>20</v>
      </c>
      <c r="KF26" s="202"/>
      <c r="KG26" s="65">
        <v>5</v>
      </c>
      <c r="KH26" s="65"/>
      <c r="KI26" s="65">
        <f t="shared" si="108"/>
        <v>429.03252032520328</v>
      </c>
      <c r="KJ26" s="64">
        <f t="shared" si="35"/>
        <v>1322.1083590896878</v>
      </c>
      <c r="KK26" s="66">
        <f t="shared" si="144"/>
        <v>854.59100840336134</v>
      </c>
      <c r="KL26" s="66">
        <f t="shared" si="109"/>
        <v>0</v>
      </c>
      <c r="KM26" s="66">
        <f t="shared" si="110"/>
        <v>213.64775210084034</v>
      </c>
      <c r="KN26" s="67">
        <f t="shared" si="36"/>
        <v>1068.2387605042018</v>
      </c>
      <c r="KO26" s="67">
        <f t="shared" si="37"/>
        <v>2390.3471195938896</v>
      </c>
      <c r="KP26" s="68">
        <f t="shared" si="38"/>
        <v>1815.1528804061104</v>
      </c>
      <c r="KQ26" s="209">
        <v>0</v>
      </c>
      <c r="KR26" s="209">
        <v>0</v>
      </c>
      <c r="KS26" s="209">
        <v>0</v>
      </c>
      <c r="KT26" s="209">
        <v>0</v>
      </c>
      <c r="KU26" s="209">
        <v>0</v>
      </c>
      <c r="KV26" s="209">
        <v>0</v>
      </c>
      <c r="KW26" s="209">
        <v>0</v>
      </c>
      <c r="KX26" s="209">
        <v>0</v>
      </c>
      <c r="KY26" s="209">
        <v>0</v>
      </c>
      <c r="KZ26" s="209">
        <v>0</v>
      </c>
      <c r="LA26" s="209">
        <v>0</v>
      </c>
      <c r="LB26" s="205">
        <v>0</v>
      </c>
      <c r="LC26" s="210">
        <v>0</v>
      </c>
      <c r="LD26" s="181" t="s">
        <v>275</v>
      </c>
      <c r="LE26" s="64">
        <f t="shared" si="111"/>
        <v>0</v>
      </c>
      <c r="LF26" s="209">
        <v>0</v>
      </c>
      <c r="LG26" s="209">
        <v>0</v>
      </c>
      <c r="LH26" s="209">
        <v>0</v>
      </c>
      <c r="LI26" s="209">
        <v>0</v>
      </c>
      <c r="LJ26" s="209">
        <v>0</v>
      </c>
      <c r="LK26" s="209">
        <v>0</v>
      </c>
      <c r="LL26" s="209">
        <v>0</v>
      </c>
      <c r="LM26" s="209">
        <v>0</v>
      </c>
      <c r="LN26" s="209">
        <v>0</v>
      </c>
      <c r="LO26" s="209">
        <v>0</v>
      </c>
      <c r="LP26" s="211">
        <v>0</v>
      </c>
      <c r="LQ26" s="202"/>
      <c r="LR26" s="202"/>
      <c r="LS26" s="65">
        <f t="shared" si="158"/>
        <v>0</v>
      </c>
      <c r="LT26" s="65">
        <f t="shared" si="159"/>
        <v>0</v>
      </c>
      <c r="LU26" s="65">
        <f t="shared" si="113"/>
        <v>866.66666666666663</v>
      </c>
      <c r="LV26" s="65">
        <v>20</v>
      </c>
      <c r="LW26" s="202"/>
      <c r="LX26" s="65">
        <v>5</v>
      </c>
      <c r="LY26" s="65"/>
      <c r="LZ26" s="202"/>
      <c r="MA26" s="64">
        <f t="shared" si="41"/>
        <v>891.66666666666663</v>
      </c>
      <c r="MB26" s="66">
        <f t="shared" si="145"/>
        <v>828.45739495798318</v>
      </c>
      <c r="MC26" s="66">
        <f t="shared" si="114"/>
        <v>0</v>
      </c>
      <c r="MD26" s="66">
        <f t="shared" si="115"/>
        <v>207.1143487394958</v>
      </c>
      <c r="ME26" s="67">
        <f t="shared" si="42"/>
        <v>1035.571743697479</v>
      </c>
      <c r="MF26" s="67">
        <v>0</v>
      </c>
      <c r="MG26" s="68">
        <f t="shared" si="44"/>
        <v>0</v>
      </c>
      <c r="MH26" s="209">
        <v>0</v>
      </c>
      <c r="MI26" s="209">
        <v>0</v>
      </c>
      <c r="MJ26" s="209">
        <v>0</v>
      </c>
      <c r="MK26" s="209">
        <v>0</v>
      </c>
      <c r="ML26" s="209">
        <v>0</v>
      </c>
      <c r="MM26" s="209">
        <v>0</v>
      </c>
      <c r="MN26" s="209">
        <v>0</v>
      </c>
      <c r="MO26" s="209">
        <v>0</v>
      </c>
      <c r="MP26" s="209">
        <v>0</v>
      </c>
      <c r="MQ26" s="209">
        <v>0</v>
      </c>
      <c r="MR26" s="209">
        <v>0</v>
      </c>
      <c r="MS26" s="205">
        <v>0</v>
      </c>
      <c r="MT26" s="210">
        <v>0</v>
      </c>
      <c r="MU26" s="181" t="s">
        <v>275</v>
      </c>
      <c r="MV26" s="64">
        <f t="shared" si="116"/>
        <v>0</v>
      </c>
      <c r="MW26" s="209">
        <v>0</v>
      </c>
      <c r="MX26" s="209">
        <v>0</v>
      </c>
      <c r="MY26" s="209">
        <v>0</v>
      </c>
      <c r="MZ26" s="209">
        <v>0</v>
      </c>
      <c r="NA26" s="209">
        <v>0</v>
      </c>
      <c r="NB26" s="209">
        <v>0</v>
      </c>
      <c r="NC26" s="209">
        <v>0</v>
      </c>
      <c r="ND26" s="209">
        <v>0</v>
      </c>
      <c r="NE26" s="209">
        <v>0</v>
      </c>
      <c r="NF26" s="209">
        <v>0</v>
      </c>
      <c r="NG26" s="211">
        <f t="shared" si="117"/>
        <v>0</v>
      </c>
      <c r="NH26" s="336"/>
      <c r="NI26" s="336"/>
      <c r="NJ26" s="65">
        <f t="shared" si="160"/>
        <v>0</v>
      </c>
      <c r="NK26" s="65">
        <f t="shared" si="161"/>
        <v>0</v>
      </c>
      <c r="NL26" s="65">
        <f t="shared" si="118"/>
        <v>866.66666666666663</v>
      </c>
      <c r="NM26" s="65">
        <v>20</v>
      </c>
      <c r="NN26" s="65">
        <f t="shared" si="119"/>
        <v>467</v>
      </c>
      <c r="NO26" s="65">
        <v>5</v>
      </c>
      <c r="NP26" s="65"/>
      <c r="NQ26" s="202"/>
      <c r="NR26" s="64">
        <f t="shared" si="47"/>
        <v>1358.6666666666665</v>
      </c>
      <c r="NS26" s="66">
        <f t="shared" si="120"/>
        <v>835.40283333333332</v>
      </c>
      <c r="NT26" s="66">
        <f t="shared" si="121"/>
        <v>400</v>
      </c>
      <c r="NU26" s="66">
        <f t="shared" si="122"/>
        <v>308.85070833333333</v>
      </c>
      <c r="NV26" s="67">
        <f t="shared" si="48"/>
        <v>1544.2535416666667</v>
      </c>
      <c r="NW26" s="67">
        <v>0</v>
      </c>
      <c r="NX26" s="68">
        <f t="shared" si="50"/>
        <v>0</v>
      </c>
      <c r="NY26" s="209">
        <v>0</v>
      </c>
      <c r="NZ26" s="209">
        <v>0</v>
      </c>
      <c r="OA26" s="209">
        <v>0</v>
      </c>
      <c r="OB26" s="209">
        <v>0</v>
      </c>
      <c r="OC26" s="209">
        <v>0</v>
      </c>
      <c r="OD26" s="209">
        <v>0</v>
      </c>
      <c r="OE26" s="209">
        <v>0</v>
      </c>
      <c r="OF26" s="209">
        <v>0</v>
      </c>
      <c r="OG26" s="209">
        <v>0</v>
      </c>
      <c r="OH26" s="209">
        <v>0</v>
      </c>
      <c r="OI26" s="209">
        <v>0</v>
      </c>
      <c r="OJ26" s="178">
        <v>0</v>
      </c>
      <c r="OK26" s="210">
        <v>0</v>
      </c>
      <c r="OL26" s="181" t="s">
        <v>275</v>
      </c>
      <c r="OM26" s="64">
        <f t="shared" si="123"/>
        <v>0</v>
      </c>
      <c r="ON26" s="209">
        <v>0</v>
      </c>
      <c r="OO26" s="209">
        <v>0</v>
      </c>
      <c r="OP26" s="209">
        <v>0</v>
      </c>
      <c r="OQ26" s="209">
        <v>0</v>
      </c>
      <c r="OR26" s="209">
        <v>0</v>
      </c>
      <c r="OS26" s="209">
        <v>0</v>
      </c>
      <c r="OT26" s="209">
        <v>0</v>
      </c>
      <c r="OU26" s="209">
        <v>0</v>
      </c>
      <c r="OV26" s="209">
        <v>0</v>
      </c>
      <c r="OW26" s="209">
        <v>0</v>
      </c>
      <c r="OX26" s="403">
        <f t="shared" si="124"/>
        <v>0</v>
      </c>
      <c r="OY26" s="202"/>
      <c r="OZ26" s="202"/>
      <c r="PA26" s="65">
        <f t="shared" si="51"/>
        <v>0</v>
      </c>
      <c r="PB26" s="65">
        <f t="shared" si="52"/>
        <v>0</v>
      </c>
      <c r="PC26" s="65"/>
      <c r="PD26" s="65">
        <v>20</v>
      </c>
      <c r="PE26" s="65"/>
      <c r="PF26" s="65">
        <v>5</v>
      </c>
      <c r="PG26" s="65"/>
      <c r="PH26" s="202"/>
      <c r="PI26" s="64">
        <f t="shared" si="53"/>
        <v>25</v>
      </c>
      <c r="PJ26" s="66">
        <f t="shared" si="126"/>
        <v>936.57933333333335</v>
      </c>
      <c r="PK26" s="66">
        <v>0</v>
      </c>
      <c r="PL26" s="66">
        <f t="shared" si="127"/>
        <v>234.14483333333334</v>
      </c>
      <c r="PM26" s="67">
        <f t="shared" si="54"/>
        <v>1170.7241666666666</v>
      </c>
      <c r="PN26" s="67">
        <f t="shared" si="55"/>
        <v>1195.7241666666666</v>
      </c>
      <c r="PO26" s="68">
        <f t="shared" si="56"/>
        <v>-1195.7241666666666</v>
      </c>
      <c r="PP26" s="400">
        <v>0</v>
      </c>
      <c r="PQ26" s="400">
        <v>0</v>
      </c>
      <c r="PR26" s="400">
        <v>0</v>
      </c>
      <c r="PS26" s="400">
        <v>0</v>
      </c>
      <c r="PT26" s="400">
        <v>0</v>
      </c>
      <c r="PU26" s="400">
        <v>0</v>
      </c>
      <c r="PV26" s="400">
        <v>0</v>
      </c>
      <c r="PW26" s="400">
        <v>0</v>
      </c>
      <c r="PX26" s="400">
        <v>0</v>
      </c>
      <c r="PY26" s="464">
        <v>0</v>
      </c>
      <c r="PZ26" s="466">
        <v>0</v>
      </c>
      <c r="QA26" s="178">
        <f t="shared" si="151"/>
        <v>0</v>
      </c>
      <c r="QB26" s="400">
        <v>0</v>
      </c>
      <c r="QC26" s="181" t="s">
        <v>275</v>
      </c>
      <c r="QD26" s="64">
        <f t="shared" si="129"/>
        <v>0</v>
      </c>
      <c r="QE26" s="400">
        <v>0</v>
      </c>
      <c r="QF26" s="400">
        <v>0</v>
      </c>
      <c r="QG26" s="400">
        <v>0</v>
      </c>
      <c r="QH26" s="400">
        <v>0</v>
      </c>
      <c r="QI26" s="400">
        <v>0</v>
      </c>
      <c r="QJ26" s="400">
        <v>0</v>
      </c>
      <c r="QK26" s="400">
        <v>0</v>
      </c>
      <c r="QL26" s="400">
        <v>0</v>
      </c>
      <c r="QM26" s="400">
        <v>0</v>
      </c>
      <c r="QN26" s="400">
        <v>0</v>
      </c>
      <c r="QO26" s="486">
        <v>0</v>
      </c>
      <c r="QP26" s="211">
        <f t="shared" si="130"/>
        <v>0</v>
      </c>
      <c r="QQ26" s="439"/>
      <c r="QR26" s="453"/>
      <c r="QS26" s="65">
        <f t="shared" si="147"/>
        <v>128.86743362831859</v>
      </c>
      <c r="QT26" s="65">
        <f t="shared" si="57"/>
        <v>0</v>
      </c>
      <c r="QU26" s="65">
        <v>1096.25</v>
      </c>
      <c r="QV26" s="65">
        <v>20</v>
      </c>
      <c r="QW26" s="65">
        <f t="shared" si="131"/>
        <v>18.861818181818183</v>
      </c>
      <c r="QX26" s="65">
        <v>5</v>
      </c>
      <c r="QY26" s="65">
        <f t="shared" si="58"/>
        <v>183.06451612903226</v>
      </c>
      <c r="QZ26" s="489">
        <f t="shared" si="132"/>
        <v>0</v>
      </c>
      <c r="RA26" s="202"/>
      <c r="RB26" s="201">
        <v>935.94</v>
      </c>
      <c r="RC26" s="66">
        <f t="shared" si="133"/>
        <v>870.22424778761058</v>
      </c>
      <c r="RD26" s="203"/>
      <c r="RE26" s="66">
        <f t="shared" si="134"/>
        <v>361.23284955752217</v>
      </c>
      <c r="RF26" s="67">
        <f t="shared" si="60"/>
        <v>1231.4570973451328</v>
      </c>
      <c r="RG26" s="67">
        <f t="shared" si="61"/>
        <v>2167.3970973451328</v>
      </c>
      <c r="RH26" s="68">
        <f t="shared" si="62"/>
        <v>-2167.3970973451328</v>
      </c>
      <c r="RI26" s="205"/>
      <c r="RJ26" s="205"/>
      <c r="RK26" s="205"/>
      <c r="RL26" s="205"/>
      <c r="RM26" s="205"/>
      <c r="RN26" s="205"/>
      <c r="RO26" s="205"/>
      <c r="RP26" s="205"/>
      <c r="RQ26" s="205"/>
      <c r="RR26" s="373"/>
      <c r="RS26" s="265">
        <v>0</v>
      </c>
      <c r="RT26" s="199"/>
      <c r="RU26" s="206"/>
      <c r="RV26" s="181" t="s">
        <v>275</v>
      </c>
      <c r="RW26" s="213">
        <v>1648.44</v>
      </c>
      <c r="RX26" s="205"/>
      <c r="RY26" s="205"/>
      <c r="RZ26" s="205"/>
      <c r="SA26" s="205"/>
      <c r="SB26" s="205"/>
      <c r="SC26" s="205"/>
      <c r="SD26" s="205"/>
      <c r="SE26" s="205"/>
      <c r="SF26" s="205"/>
      <c r="SG26" s="205"/>
      <c r="SH26" s="65">
        <v>179.25877200000002</v>
      </c>
      <c r="SI26" s="211">
        <f t="shared" si="137"/>
        <v>179.25877200000002</v>
      </c>
      <c r="SJ26" s="469"/>
      <c r="SK26" s="477"/>
      <c r="SL26" s="65">
        <f t="shared" si="148"/>
        <v>320.96681415929203</v>
      </c>
      <c r="SM26" s="65">
        <f t="shared" si="63"/>
        <v>0</v>
      </c>
      <c r="SN26" s="65">
        <v>1096.25</v>
      </c>
      <c r="SO26" s="65">
        <v>20</v>
      </c>
      <c r="SP26" s="65">
        <f t="shared" si="138"/>
        <v>495.92920353982299</v>
      </c>
      <c r="SQ26" s="65">
        <v>5</v>
      </c>
      <c r="SR26" s="65">
        <f t="shared" si="149"/>
        <v>428.52876106194691</v>
      </c>
      <c r="SS26" s="489">
        <f t="shared" si="139"/>
        <v>0</v>
      </c>
      <c r="ST26" s="202"/>
      <c r="SU26" s="201">
        <v>1409</v>
      </c>
      <c r="SV26" s="66">
        <f t="shared" si="146"/>
        <v>596.28469026548669</v>
      </c>
      <c r="SW26" s="203"/>
      <c r="SX26" s="66">
        <f t="shared" si="140"/>
        <v>401.05693805309738</v>
      </c>
      <c r="SY26" s="204"/>
      <c r="SZ26" s="67">
        <f t="shared" si="65"/>
        <v>1409</v>
      </c>
      <c r="TA26" s="68">
        <f t="shared" si="66"/>
        <v>-1229.7412279999999</v>
      </c>
      <c r="TB26" s="64">
        <f t="shared" si="67"/>
        <v>12350</v>
      </c>
      <c r="TC26" s="211">
        <f t="shared" si="68"/>
        <v>29651.278772000005</v>
      </c>
      <c r="TD26" s="67">
        <f t="shared" si="69"/>
        <v>17260.343881536974</v>
      </c>
      <c r="TE26" s="68">
        <f t="shared" si="142"/>
        <v>12390.934890463031</v>
      </c>
      <c r="TF26" s="264"/>
      <c r="TG26" s="265"/>
      <c r="TH26" s="265"/>
      <c r="TL26" s="65">
        <v>11833.5756</v>
      </c>
      <c r="TM26">
        <f t="shared" si="70"/>
        <v>118.335756</v>
      </c>
    </row>
    <row r="27" spans="1:533">
      <c r="A27" s="173" t="s">
        <v>474</v>
      </c>
      <c r="B27" s="175" t="s">
        <v>553</v>
      </c>
      <c r="C27" s="181" t="s">
        <v>275</v>
      </c>
      <c r="D27" s="273">
        <v>1780.27</v>
      </c>
      <c r="E27" s="273">
        <v>2224.83</v>
      </c>
      <c r="F27" s="273">
        <v>0</v>
      </c>
      <c r="G27" s="273">
        <v>0</v>
      </c>
      <c r="H27" s="273">
        <v>0</v>
      </c>
      <c r="I27" s="273">
        <v>0</v>
      </c>
      <c r="J27" s="273">
        <v>0</v>
      </c>
      <c r="K27" s="273">
        <v>640.96</v>
      </c>
      <c r="L27" s="273">
        <v>93.5</v>
      </c>
      <c r="M27" s="273">
        <v>4739.5599999999995</v>
      </c>
      <c r="N27" s="178">
        <f t="shared" si="150"/>
        <v>0</v>
      </c>
      <c r="O27" s="274">
        <v>234</v>
      </c>
      <c r="P27" s="64">
        <f t="shared" si="0"/>
        <v>4739.5599999999995</v>
      </c>
      <c r="Q27" s="205">
        <v>148.19</v>
      </c>
      <c r="R27" s="205">
        <v>4200</v>
      </c>
      <c r="S27" s="267">
        <v>0</v>
      </c>
      <c r="T27" s="205">
        <v>0</v>
      </c>
      <c r="U27" s="205">
        <v>0</v>
      </c>
      <c r="V27" s="205">
        <v>0</v>
      </c>
      <c r="W27" s="205">
        <v>0</v>
      </c>
      <c r="X27" s="205">
        <v>0</v>
      </c>
      <c r="Y27" s="205">
        <v>35.61</v>
      </c>
      <c r="Z27" s="205">
        <v>5.19</v>
      </c>
      <c r="AA27" s="64">
        <f t="shared" si="71"/>
        <v>4388.9899999999989</v>
      </c>
      <c r="AB27" s="65"/>
      <c r="AC27" s="65"/>
      <c r="AD27" s="65">
        <f t="shared" si="1"/>
        <v>55.682738503014498</v>
      </c>
      <c r="AE27" s="65">
        <f t="shared" si="2"/>
        <v>0</v>
      </c>
      <c r="AF27" s="65">
        <v>866.67</v>
      </c>
      <c r="AG27" s="65">
        <v>20</v>
      </c>
      <c r="AH27" s="202"/>
      <c r="AI27" s="65">
        <v>5</v>
      </c>
      <c r="AJ27" s="202"/>
      <c r="AK27" s="202"/>
      <c r="AL27" s="64">
        <f t="shared" si="3"/>
        <v>947.35273850301451</v>
      </c>
      <c r="AM27" s="66">
        <f t="shared" si="72"/>
        <v>833.25221238938047</v>
      </c>
      <c r="AN27" s="66">
        <f t="shared" si="73"/>
        <v>0</v>
      </c>
      <c r="AO27" s="66">
        <f t="shared" si="74"/>
        <v>208.31305309734512</v>
      </c>
      <c r="AP27" s="67">
        <f t="shared" si="4"/>
        <v>1041.5652654867256</v>
      </c>
      <c r="AQ27" s="67">
        <f t="shared" si="5"/>
        <v>1988.9180039897401</v>
      </c>
      <c r="AR27" s="68">
        <f t="shared" si="6"/>
        <v>2400.0719960102588</v>
      </c>
      <c r="AS27" s="267">
        <v>1270.69</v>
      </c>
      <c r="AT27" s="267">
        <v>1548.85</v>
      </c>
      <c r="AU27" s="267">
        <v>0</v>
      </c>
      <c r="AV27" s="267">
        <v>0</v>
      </c>
      <c r="AW27" s="267">
        <v>0</v>
      </c>
      <c r="AX27" s="267">
        <v>0</v>
      </c>
      <c r="AY27" s="267">
        <v>0</v>
      </c>
      <c r="AZ27" s="267">
        <v>35.799999999999997</v>
      </c>
      <c r="BA27" s="267">
        <v>725.2</v>
      </c>
      <c r="BB27" s="267">
        <v>189.24</v>
      </c>
      <c r="BC27" s="267">
        <v>3405.25</v>
      </c>
      <c r="BD27" s="199"/>
      <c r="BE27" s="285">
        <v>205</v>
      </c>
      <c r="BF27" s="181"/>
      <c r="BG27" s="64">
        <f t="shared" si="75"/>
        <v>3769.7799999999997</v>
      </c>
      <c r="BH27" s="267">
        <v>105.77</v>
      </c>
      <c r="BI27" s="267">
        <v>4200</v>
      </c>
      <c r="BJ27" s="267">
        <v>0</v>
      </c>
      <c r="BK27" s="267">
        <v>0</v>
      </c>
      <c r="BL27" s="267">
        <v>0</v>
      </c>
      <c r="BM27" s="267">
        <v>0</v>
      </c>
      <c r="BN27" s="267">
        <v>0</v>
      </c>
      <c r="BO27" s="267">
        <v>2.4900000000000002</v>
      </c>
      <c r="BP27" s="267">
        <v>40.29</v>
      </c>
      <c r="BQ27" s="267">
        <v>10.51</v>
      </c>
      <c r="BR27" s="64">
        <f t="shared" si="76"/>
        <v>4359.0600000000004</v>
      </c>
      <c r="BS27" s="65"/>
      <c r="BT27" s="65"/>
      <c r="BU27" s="65">
        <f t="shared" si="7"/>
        <v>43.311538267605385</v>
      </c>
      <c r="BV27" s="65">
        <f t="shared" si="8"/>
        <v>0</v>
      </c>
      <c r="BW27" s="65">
        <v>866.67</v>
      </c>
      <c r="BX27" s="65">
        <v>20</v>
      </c>
      <c r="BY27" s="202"/>
      <c r="BZ27" s="65">
        <v>5</v>
      </c>
      <c r="CA27" s="202"/>
      <c r="CB27" s="202"/>
      <c r="CC27" s="64">
        <f t="shared" si="9"/>
        <v>934.9815382676054</v>
      </c>
      <c r="CD27" s="66">
        <f t="shared" si="77"/>
        <v>869.99982300884949</v>
      </c>
      <c r="CE27" s="384">
        <f t="shared" si="78"/>
        <v>0</v>
      </c>
      <c r="CF27" s="66">
        <f t="shared" si="79"/>
        <v>217.49995575221237</v>
      </c>
      <c r="CG27" s="204"/>
      <c r="CH27" s="67">
        <f t="shared" si="11"/>
        <v>934.9815382676054</v>
      </c>
      <c r="CI27" s="68">
        <f t="shared" si="12"/>
        <v>3424.0784617323952</v>
      </c>
      <c r="CJ27" s="267">
        <v>1721.4</v>
      </c>
      <c r="CK27" s="267">
        <v>2305.86</v>
      </c>
      <c r="CL27" s="267">
        <v>0</v>
      </c>
      <c r="CM27" s="267">
        <v>0</v>
      </c>
      <c r="CN27" s="267">
        <v>7.9</v>
      </c>
      <c r="CO27" s="267">
        <v>0</v>
      </c>
      <c r="CP27" s="267">
        <v>0</v>
      </c>
      <c r="CQ27" s="267">
        <v>33.700000000000003</v>
      </c>
      <c r="CR27" s="267">
        <v>816.77</v>
      </c>
      <c r="CS27" s="267">
        <v>126.76</v>
      </c>
      <c r="CT27" s="267">
        <v>4465.1899999999996</v>
      </c>
      <c r="CU27" s="199"/>
      <c r="CV27" s="285">
        <v>293</v>
      </c>
      <c r="CW27" s="181" t="s">
        <v>275</v>
      </c>
      <c r="CX27" s="214">
        <f t="shared" si="80"/>
        <v>5012.3900000000003</v>
      </c>
      <c r="CY27" s="205">
        <v>143.29</v>
      </c>
      <c r="CZ27" s="205">
        <v>4200</v>
      </c>
      <c r="DA27" s="205">
        <v>0</v>
      </c>
      <c r="DB27" s="205">
        <v>0</v>
      </c>
      <c r="DC27" s="205">
        <v>0.51</v>
      </c>
      <c r="DD27" s="205">
        <v>0</v>
      </c>
      <c r="DE27" s="205">
        <v>0</v>
      </c>
      <c r="DF27" s="205">
        <v>2.34</v>
      </c>
      <c r="DG27" s="205">
        <v>45.38</v>
      </c>
      <c r="DH27" s="205">
        <v>8.8000000000000007</v>
      </c>
      <c r="DI27" s="214">
        <f t="shared" si="81"/>
        <v>4400.3200000000006</v>
      </c>
      <c r="DJ27" s="65"/>
      <c r="DK27" s="65"/>
      <c r="DL27" s="65">
        <f t="shared" si="13"/>
        <v>58.97267493964096</v>
      </c>
      <c r="DM27" s="65">
        <f t="shared" si="14"/>
        <v>0</v>
      </c>
      <c r="DN27" s="65">
        <v>866.67</v>
      </c>
      <c r="DO27" s="65">
        <v>20</v>
      </c>
      <c r="DP27" s="202"/>
      <c r="DQ27" s="65">
        <v>5</v>
      </c>
      <c r="DR27" s="65"/>
      <c r="DS27" s="202"/>
      <c r="DT27" s="64">
        <f t="shared" si="15"/>
        <v>950.64267493964087</v>
      </c>
      <c r="DU27" s="66">
        <f t="shared" si="82"/>
        <v>870.94495575221242</v>
      </c>
      <c r="DV27" s="66">
        <f t="shared" si="83"/>
        <v>490.26548672566372</v>
      </c>
      <c r="DW27" s="66">
        <f t="shared" si="84"/>
        <v>340.30261061946902</v>
      </c>
      <c r="DX27" s="67">
        <f t="shared" si="16"/>
        <v>1701.5130530973452</v>
      </c>
      <c r="DY27" s="67">
        <f t="shared" si="17"/>
        <v>2652.1557280369861</v>
      </c>
      <c r="DZ27" s="68">
        <f t="shared" si="18"/>
        <v>1748.1642719630145</v>
      </c>
      <c r="EA27" s="205">
        <v>2061.66</v>
      </c>
      <c r="EB27" s="205">
        <v>2128.6</v>
      </c>
      <c r="EC27" s="205">
        <v>0</v>
      </c>
      <c r="ED27" s="205">
        <v>0</v>
      </c>
      <c r="EE27" s="205">
        <v>7.9</v>
      </c>
      <c r="EF27" s="205">
        <v>0</v>
      </c>
      <c r="EG27" s="205">
        <v>0</v>
      </c>
      <c r="EH27" s="205">
        <v>0</v>
      </c>
      <c r="EI27" s="205">
        <v>464.13</v>
      </c>
      <c r="EJ27" s="205">
        <v>174.14</v>
      </c>
      <c r="EK27" s="205">
        <v>4252.79</v>
      </c>
      <c r="EL27" s="199"/>
      <c r="EM27" s="206">
        <v>249</v>
      </c>
      <c r="EN27" s="181" t="s">
        <v>275</v>
      </c>
      <c r="EO27" s="214">
        <f t="shared" si="85"/>
        <v>4836.43</v>
      </c>
      <c r="EP27" s="214">
        <v>171.61</v>
      </c>
      <c r="EQ27" s="214">
        <v>4200</v>
      </c>
      <c r="ER27" s="214">
        <v>0</v>
      </c>
      <c r="ES27" s="214">
        <v>0</v>
      </c>
      <c r="ET27" s="214">
        <v>0.51</v>
      </c>
      <c r="EU27" s="298">
        <v>0</v>
      </c>
      <c r="EV27" s="299">
        <v>0</v>
      </c>
      <c r="EW27" s="214">
        <v>0</v>
      </c>
      <c r="EX27" s="214">
        <v>25.79</v>
      </c>
      <c r="EY27" s="299">
        <v>12.09</v>
      </c>
      <c r="EZ27" s="214">
        <f t="shared" si="86"/>
        <v>4410</v>
      </c>
      <c r="FA27" s="202"/>
      <c r="FB27" s="202"/>
      <c r="FC27" s="377">
        <f t="shared" si="19"/>
        <v>58.481970097620987</v>
      </c>
      <c r="FD27" s="386">
        <f t="shared" si="20"/>
        <v>0</v>
      </c>
      <c r="FE27" s="65">
        <v>866.67</v>
      </c>
      <c r="FF27" s="65">
        <v>20</v>
      </c>
      <c r="FG27" s="65"/>
      <c r="FH27" s="65">
        <v>5</v>
      </c>
      <c r="FI27" s="377"/>
      <c r="FJ27" s="202"/>
      <c r="FK27" s="214">
        <f t="shared" si="87"/>
        <v>950.15197009762096</v>
      </c>
      <c r="FL27" s="377">
        <f t="shared" si="88"/>
        <v>987.17077586206892</v>
      </c>
      <c r="FM27" s="377">
        <f t="shared" si="89"/>
        <v>413.79310344827587</v>
      </c>
      <c r="FN27" s="377">
        <f t="shared" si="90"/>
        <v>350.24096982758618</v>
      </c>
      <c r="FO27" s="214">
        <f t="shared" si="91"/>
        <v>1751.204849137931</v>
      </c>
      <c r="FP27" s="214">
        <f t="shared" si="92"/>
        <v>2701.3568192355519</v>
      </c>
      <c r="FQ27" s="205">
        <f t="shared" si="93"/>
        <v>1708.6431807644481</v>
      </c>
      <c r="FR27" s="205">
        <v>590.04999999999995</v>
      </c>
      <c r="FS27" s="205">
        <v>1498.01</v>
      </c>
      <c r="FT27" s="205">
        <v>0</v>
      </c>
      <c r="FU27" s="205">
        <v>0</v>
      </c>
      <c r="FV27" s="205">
        <v>0</v>
      </c>
      <c r="FW27" s="205">
        <v>0</v>
      </c>
      <c r="FX27" s="205">
        <v>0</v>
      </c>
      <c r="FY27" s="205">
        <v>0</v>
      </c>
      <c r="FZ27" s="205">
        <v>0</v>
      </c>
      <c r="GA27" s="205">
        <v>117.12</v>
      </c>
      <c r="GB27" s="205">
        <v>2000.52</v>
      </c>
      <c r="GC27" s="205">
        <v>0</v>
      </c>
      <c r="GD27" s="303">
        <v>147</v>
      </c>
      <c r="GE27" s="181" t="s">
        <v>275</v>
      </c>
      <c r="GF27" s="214">
        <f t="shared" si="94"/>
        <v>2205.1799999999998</v>
      </c>
      <c r="GG27" s="205">
        <v>49.12</v>
      </c>
      <c r="GH27" s="205">
        <v>4200</v>
      </c>
      <c r="GI27" s="205">
        <v>0</v>
      </c>
      <c r="GJ27" s="205">
        <v>0</v>
      </c>
      <c r="GK27" s="205">
        <v>0</v>
      </c>
      <c r="GL27" s="205">
        <v>0</v>
      </c>
      <c r="GM27" s="205">
        <v>0</v>
      </c>
      <c r="GN27" s="205">
        <v>0</v>
      </c>
      <c r="GO27" s="205">
        <v>0</v>
      </c>
      <c r="GP27" s="205">
        <v>8.1300000000000008</v>
      </c>
      <c r="GQ27" s="211">
        <f t="shared" si="95"/>
        <v>4257.25</v>
      </c>
      <c r="GR27" s="202"/>
      <c r="GS27" s="202"/>
      <c r="GT27" s="65">
        <f t="shared" si="153"/>
        <v>28.469100409001424</v>
      </c>
      <c r="GU27" s="65">
        <f t="shared" si="154"/>
        <v>0</v>
      </c>
      <c r="GV27" s="65">
        <f t="shared" si="96"/>
        <v>866.66666666666663</v>
      </c>
      <c r="GW27" s="65">
        <v>20</v>
      </c>
      <c r="GX27" s="65">
        <v>0</v>
      </c>
      <c r="GY27" s="65">
        <v>5</v>
      </c>
      <c r="GZ27" s="65"/>
      <c r="HA27" s="202"/>
      <c r="HB27" s="64">
        <f t="shared" si="23"/>
        <v>920.13576707566801</v>
      </c>
      <c r="HC27" s="66">
        <f t="shared" si="143"/>
        <v>822.37076923076927</v>
      </c>
      <c r="HD27" s="66">
        <f t="shared" si="97"/>
        <v>0</v>
      </c>
      <c r="HE27" s="66">
        <f t="shared" si="98"/>
        <v>205.59269230769232</v>
      </c>
      <c r="HF27" s="67">
        <f t="shared" si="24"/>
        <v>1027.9634615384616</v>
      </c>
      <c r="HG27" s="67">
        <f t="shared" si="25"/>
        <v>1948.0992286141295</v>
      </c>
      <c r="HH27" s="68">
        <f t="shared" si="26"/>
        <v>2309.1507713858705</v>
      </c>
      <c r="HI27" s="335">
        <v>3336.21</v>
      </c>
      <c r="HJ27" s="335">
        <v>1149.97</v>
      </c>
      <c r="HK27" s="335">
        <v>0</v>
      </c>
      <c r="HL27" s="335">
        <v>0</v>
      </c>
      <c r="HM27" s="335">
        <v>0</v>
      </c>
      <c r="HN27" s="335">
        <v>0</v>
      </c>
      <c r="HO27" s="335">
        <v>0</v>
      </c>
      <c r="HP27" s="335">
        <v>0</v>
      </c>
      <c r="HQ27" s="335">
        <v>0</v>
      </c>
      <c r="HR27" s="335">
        <v>1714.6</v>
      </c>
      <c r="HS27" s="335">
        <v>5497.33</v>
      </c>
      <c r="HT27" s="205">
        <v>0</v>
      </c>
      <c r="HU27" s="371">
        <v>243</v>
      </c>
      <c r="HV27" s="181" t="s">
        <v>275</v>
      </c>
      <c r="HW27" s="64">
        <f t="shared" si="99"/>
        <v>6200.7800000000007</v>
      </c>
      <c r="HX27" s="205">
        <v>277.70999999999998</v>
      </c>
      <c r="HY27" s="205">
        <v>4200</v>
      </c>
      <c r="HZ27" s="205">
        <v>0</v>
      </c>
      <c r="IA27" s="205">
        <v>0</v>
      </c>
      <c r="IB27" s="205">
        <v>0</v>
      </c>
      <c r="IC27" s="205">
        <v>0</v>
      </c>
      <c r="ID27" s="205">
        <v>0</v>
      </c>
      <c r="IE27" s="205">
        <v>0</v>
      </c>
      <c r="IF27" s="205">
        <v>0</v>
      </c>
      <c r="IG27" s="205">
        <v>119.07</v>
      </c>
      <c r="IH27" s="214">
        <f t="shared" si="100"/>
        <v>4596.78</v>
      </c>
      <c r="II27" s="321"/>
      <c r="IJ27" s="321"/>
      <c r="IK27" s="65">
        <f t="shared" si="155"/>
        <v>83.893217627841366</v>
      </c>
      <c r="IL27" s="65">
        <f t="shared" si="156"/>
        <v>0</v>
      </c>
      <c r="IM27" s="65">
        <f t="shared" si="101"/>
        <v>866.66666666666663</v>
      </c>
      <c r="IN27" s="65">
        <v>20</v>
      </c>
      <c r="IO27" s="65"/>
      <c r="IP27" s="65">
        <v>5</v>
      </c>
      <c r="IQ27" s="65"/>
      <c r="IR27" s="202"/>
      <c r="IS27" s="201"/>
      <c r="IT27" s="66">
        <f t="shared" si="102"/>
        <v>869.99285714285713</v>
      </c>
      <c r="IU27" s="66">
        <f t="shared" si="103"/>
        <v>403.36134453781511</v>
      </c>
      <c r="IV27" s="66">
        <f t="shared" si="104"/>
        <v>318.33855042016808</v>
      </c>
      <c r="IW27" s="204"/>
      <c r="IX27" s="67">
        <f t="shared" si="31"/>
        <v>0</v>
      </c>
      <c r="IY27" s="68">
        <f t="shared" si="32"/>
        <v>4596.78</v>
      </c>
      <c r="IZ27" s="335">
        <v>3947.69</v>
      </c>
      <c r="JA27" s="335">
        <v>1429.72</v>
      </c>
      <c r="JB27" s="335">
        <v>0</v>
      </c>
      <c r="JC27" s="335">
        <v>0</v>
      </c>
      <c r="JD27" s="335">
        <v>0</v>
      </c>
      <c r="JE27" s="335">
        <v>0</v>
      </c>
      <c r="JF27" s="335">
        <v>0</v>
      </c>
      <c r="JG27" s="335">
        <v>0</v>
      </c>
      <c r="JH27" s="335">
        <v>0</v>
      </c>
      <c r="JI27" s="335">
        <v>1981.01</v>
      </c>
      <c r="JJ27" s="335">
        <v>6601.39</v>
      </c>
      <c r="JK27" s="205">
        <v>0</v>
      </c>
      <c r="JL27" s="371">
        <v>263</v>
      </c>
      <c r="JM27" s="181" t="s">
        <v>275</v>
      </c>
      <c r="JN27" s="64">
        <f t="shared" si="105"/>
        <v>7358.42</v>
      </c>
      <c r="JO27" s="335">
        <v>328.61</v>
      </c>
      <c r="JP27" s="335">
        <v>4200</v>
      </c>
      <c r="JQ27" s="335">
        <v>0</v>
      </c>
      <c r="JR27" s="335">
        <v>0</v>
      </c>
      <c r="JS27" s="335">
        <v>0</v>
      </c>
      <c r="JT27" s="335">
        <v>0</v>
      </c>
      <c r="JU27" s="335">
        <v>0</v>
      </c>
      <c r="JV27" s="335">
        <v>0</v>
      </c>
      <c r="JW27" s="335">
        <v>0</v>
      </c>
      <c r="JX27" s="335">
        <v>137.57</v>
      </c>
      <c r="JY27" s="211">
        <f t="shared" si="106"/>
        <v>4666.1799999999994</v>
      </c>
      <c r="JZ27" s="321"/>
      <c r="KA27" s="321"/>
      <c r="KB27" s="65">
        <f t="shared" si="33"/>
        <v>140.58477549969442</v>
      </c>
      <c r="KC27" s="65">
        <f t="shared" si="157"/>
        <v>0</v>
      </c>
      <c r="KD27" s="65">
        <f t="shared" si="107"/>
        <v>866.66666666666663</v>
      </c>
      <c r="KE27" s="65">
        <v>20</v>
      </c>
      <c r="KF27" s="202"/>
      <c r="KG27" s="65">
        <v>5</v>
      </c>
      <c r="KH27" s="65"/>
      <c r="KI27" s="65">
        <f t="shared" si="108"/>
        <v>429.03252032520328</v>
      </c>
      <c r="KJ27" s="64">
        <f t="shared" si="35"/>
        <v>1461.2839624915641</v>
      </c>
      <c r="KK27" s="66">
        <f t="shared" si="144"/>
        <v>854.59100840336134</v>
      </c>
      <c r="KL27" s="66">
        <f t="shared" si="109"/>
        <v>0</v>
      </c>
      <c r="KM27" s="66">
        <f t="shared" si="110"/>
        <v>213.64775210084034</v>
      </c>
      <c r="KN27" s="67">
        <f t="shared" si="36"/>
        <v>1068.2387605042018</v>
      </c>
      <c r="KO27" s="67">
        <f t="shared" si="37"/>
        <v>2529.5227229957659</v>
      </c>
      <c r="KP27" s="68">
        <f t="shared" si="38"/>
        <v>2136.6572770042335</v>
      </c>
      <c r="KQ27" s="335">
        <v>8115.3</v>
      </c>
      <c r="KR27" s="335">
        <v>2067.31</v>
      </c>
      <c r="KS27" s="335">
        <v>0</v>
      </c>
      <c r="KT27" s="335">
        <v>0</v>
      </c>
      <c r="KU27" s="335">
        <v>0</v>
      </c>
      <c r="KV27" s="335">
        <v>0</v>
      </c>
      <c r="KW27" s="335">
        <v>0</v>
      </c>
      <c r="KX27" s="335">
        <v>0</v>
      </c>
      <c r="KY27" s="335">
        <v>0</v>
      </c>
      <c r="KZ27" s="335">
        <v>3346</v>
      </c>
      <c r="LA27" s="335">
        <v>12341</v>
      </c>
      <c r="LB27" s="205">
        <v>0</v>
      </c>
      <c r="LC27" s="371">
        <v>450</v>
      </c>
      <c r="LD27" s="181" t="s">
        <v>275</v>
      </c>
      <c r="LE27" s="64">
        <f t="shared" si="111"/>
        <v>13528.61</v>
      </c>
      <c r="LF27" s="205">
        <v>675.52</v>
      </c>
      <c r="LG27" s="205">
        <v>4200</v>
      </c>
      <c r="LH27" s="205">
        <v>0</v>
      </c>
      <c r="LI27" s="205">
        <v>0</v>
      </c>
      <c r="LJ27" s="205">
        <v>0</v>
      </c>
      <c r="LK27" s="205">
        <v>0</v>
      </c>
      <c r="LL27" s="205">
        <v>0</v>
      </c>
      <c r="LM27" s="205">
        <v>0</v>
      </c>
      <c r="LN27" s="205">
        <v>0</v>
      </c>
      <c r="LO27" s="205">
        <v>232.3</v>
      </c>
      <c r="LP27" s="211">
        <f t="shared" si="112"/>
        <v>5107.8200000000006</v>
      </c>
      <c r="LQ27" s="202"/>
      <c r="LR27" s="202"/>
      <c r="LS27" s="65">
        <f t="shared" si="158"/>
        <v>183.45044383558493</v>
      </c>
      <c r="LT27" s="65">
        <f t="shared" si="159"/>
        <v>0</v>
      </c>
      <c r="LU27" s="65">
        <f t="shared" si="113"/>
        <v>866.66666666666663</v>
      </c>
      <c r="LV27" s="65">
        <v>20</v>
      </c>
      <c r="LW27" s="202"/>
      <c r="LX27" s="65">
        <v>5</v>
      </c>
      <c r="LY27" s="65"/>
      <c r="LZ27" s="202"/>
      <c r="MA27" s="64">
        <f t="shared" si="41"/>
        <v>1075.1171105022515</v>
      </c>
      <c r="MB27" s="66">
        <f t="shared" si="145"/>
        <v>828.45739495798318</v>
      </c>
      <c r="MC27" s="66">
        <f t="shared" si="114"/>
        <v>0</v>
      </c>
      <c r="MD27" s="66">
        <f t="shared" si="115"/>
        <v>207.1143487394958</v>
      </c>
      <c r="ME27" s="67">
        <f t="shared" si="42"/>
        <v>1035.571743697479</v>
      </c>
      <c r="MF27" s="67">
        <f t="shared" si="43"/>
        <v>2110.6888541997305</v>
      </c>
      <c r="MG27" s="68">
        <f t="shared" si="44"/>
        <v>2997.1311458002701</v>
      </c>
      <c r="MH27" s="335">
        <v>4624.32</v>
      </c>
      <c r="MI27" s="335">
        <v>1443.96</v>
      </c>
      <c r="MJ27" s="335">
        <v>0</v>
      </c>
      <c r="MK27" s="335">
        <v>0</v>
      </c>
      <c r="ML27" s="335">
        <v>0</v>
      </c>
      <c r="MM27" s="335">
        <v>0</v>
      </c>
      <c r="MN27" s="335">
        <v>0</v>
      </c>
      <c r="MO27" s="335">
        <v>0</v>
      </c>
      <c r="MP27" s="335">
        <v>0</v>
      </c>
      <c r="MQ27" s="335">
        <v>2244.9299999999998</v>
      </c>
      <c r="MR27" s="335">
        <v>7775.71</v>
      </c>
      <c r="MS27" s="205">
        <v>0</v>
      </c>
      <c r="MT27" s="371">
        <v>301</v>
      </c>
      <c r="MU27" s="181" t="s">
        <v>275</v>
      </c>
      <c r="MV27" s="64">
        <f t="shared" si="116"/>
        <v>8313.2099999999991</v>
      </c>
      <c r="MW27" s="335">
        <v>384.93</v>
      </c>
      <c r="MX27" s="335">
        <v>4200</v>
      </c>
      <c r="MY27" s="335">
        <v>0</v>
      </c>
      <c r="MZ27" s="335">
        <v>0</v>
      </c>
      <c r="NA27" s="335">
        <v>0</v>
      </c>
      <c r="NB27" s="335">
        <v>0</v>
      </c>
      <c r="NC27" s="335">
        <v>0</v>
      </c>
      <c r="ND27" s="335">
        <v>0</v>
      </c>
      <c r="NE27" s="335">
        <v>0</v>
      </c>
      <c r="NF27" s="335">
        <v>155.69</v>
      </c>
      <c r="NG27" s="211">
        <f t="shared" si="117"/>
        <v>4740.62</v>
      </c>
      <c r="NH27" s="336"/>
      <c r="NI27" s="336"/>
      <c r="NJ27" s="65">
        <f t="shared" si="160"/>
        <v>146.93449033725366</v>
      </c>
      <c r="NK27" s="65">
        <f t="shared" si="161"/>
        <v>0</v>
      </c>
      <c r="NL27" s="65">
        <f t="shared" si="118"/>
        <v>866.66666666666663</v>
      </c>
      <c r="NM27" s="65">
        <v>20</v>
      </c>
      <c r="NN27" s="65">
        <f t="shared" si="119"/>
        <v>467</v>
      </c>
      <c r="NO27" s="65">
        <v>5</v>
      </c>
      <c r="NP27" s="65"/>
      <c r="NQ27" s="202"/>
      <c r="NR27" s="64">
        <f t="shared" si="47"/>
        <v>1505.6011570039204</v>
      </c>
      <c r="NS27" s="66">
        <f t="shared" si="120"/>
        <v>835.40283333333332</v>
      </c>
      <c r="NT27" s="66">
        <f t="shared" si="121"/>
        <v>400</v>
      </c>
      <c r="NU27" s="66">
        <f t="shared" si="122"/>
        <v>308.85070833333333</v>
      </c>
      <c r="NV27" s="67">
        <f t="shared" si="48"/>
        <v>1544.2535416666667</v>
      </c>
      <c r="NW27" s="67">
        <f t="shared" si="49"/>
        <v>3049.8546986705869</v>
      </c>
      <c r="NX27" s="68">
        <f t="shared" si="50"/>
        <v>1690.765301329413</v>
      </c>
      <c r="NY27" s="400">
        <v>6152.43</v>
      </c>
      <c r="NZ27" s="400">
        <v>2192.09</v>
      </c>
      <c r="OA27" s="400">
        <v>0</v>
      </c>
      <c r="OB27" s="400">
        <v>0</v>
      </c>
      <c r="OC27" s="400">
        <v>0</v>
      </c>
      <c r="OD27" s="400">
        <v>0</v>
      </c>
      <c r="OE27" s="400">
        <v>0</v>
      </c>
      <c r="OF27" s="400">
        <v>0</v>
      </c>
      <c r="OG27" s="400">
        <v>0</v>
      </c>
      <c r="OH27" s="400">
        <v>2157.38</v>
      </c>
      <c r="OI27" s="400">
        <v>9767.0300000000007</v>
      </c>
      <c r="OJ27" s="178">
        <v>0</v>
      </c>
      <c r="OK27" s="401">
        <v>435</v>
      </c>
      <c r="OL27" s="181" t="s">
        <v>275</v>
      </c>
      <c r="OM27" s="64">
        <f t="shared" si="123"/>
        <v>10501.900000000001</v>
      </c>
      <c r="ON27" s="205">
        <v>512.13</v>
      </c>
      <c r="OO27" s="205">
        <v>4200</v>
      </c>
      <c r="OP27" s="205">
        <v>0</v>
      </c>
      <c r="OQ27" s="205">
        <v>0</v>
      </c>
      <c r="OR27" s="205">
        <v>0</v>
      </c>
      <c r="OS27" s="205">
        <v>0</v>
      </c>
      <c r="OT27" s="205">
        <v>0</v>
      </c>
      <c r="OU27" s="205">
        <v>0</v>
      </c>
      <c r="OV27" s="205">
        <v>0</v>
      </c>
      <c r="OW27" s="205">
        <v>149.82</v>
      </c>
      <c r="OX27" s="403">
        <f t="shared" si="124"/>
        <v>4861.95</v>
      </c>
      <c r="OY27" s="202"/>
      <c r="OZ27" s="202"/>
      <c r="PA27" s="65">
        <f t="shared" si="51"/>
        <v>156.57692683132092</v>
      </c>
      <c r="PB27" s="65">
        <f t="shared" si="52"/>
        <v>0</v>
      </c>
      <c r="PC27" s="65"/>
      <c r="PD27" s="65">
        <v>20</v>
      </c>
      <c r="PE27" s="65"/>
      <c r="PF27" s="65">
        <v>5</v>
      </c>
      <c r="PG27" s="65"/>
      <c r="PH27" s="202"/>
      <c r="PI27" s="64">
        <f t="shared" si="53"/>
        <v>181.57692683132092</v>
      </c>
      <c r="PJ27" s="66">
        <f t="shared" si="126"/>
        <v>936.57933333333335</v>
      </c>
      <c r="PK27" s="66">
        <v>0</v>
      </c>
      <c r="PL27" s="66">
        <f t="shared" si="127"/>
        <v>234.14483333333334</v>
      </c>
      <c r="PM27" s="67">
        <f t="shared" si="54"/>
        <v>1170.7241666666666</v>
      </c>
      <c r="PN27" s="67">
        <f t="shared" si="55"/>
        <v>1352.3010934979875</v>
      </c>
      <c r="PO27" s="68">
        <f t="shared" si="56"/>
        <v>3509.6489065020123</v>
      </c>
      <c r="PP27" s="400">
        <v>5004.09</v>
      </c>
      <c r="PQ27" s="400">
        <v>2475.8200000000002</v>
      </c>
      <c r="PR27" s="400">
        <v>0</v>
      </c>
      <c r="PS27" s="400">
        <v>0</v>
      </c>
      <c r="PT27" s="400">
        <v>0</v>
      </c>
      <c r="PU27" s="400">
        <v>0</v>
      </c>
      <c r="PV27" s="400">
        <v>0</v>
      </c>
      <c r="PW27" s="400">
        <v>0</v>
      </c>
      <c r="PX27" s="400">
        <v>0</v>
      </c>
      <c r="PY27" s="464">
        <v>6291.42</v>
      </c>
      <c r="PZ27" s="466">
        <v>13771.33</v>
      </c>
      <c r="QA27" s="178">
        <f t="shared" si="151"/>
        <v>0</v>
      </c>
      <c r="QB27" s="401">
        <v>638</v>
      </c>
      <c r="QC27" s="181" t="s">
        <v>275</v>
      </c>
      <c r="QD27" s="64">
        <f t="shared" si="129"/>
        <v>13771.33</v>
      </c>
      <c r="QE27" s="400">
        <v>416.54</v>
      </c>
      <c r="QF27" s="400">
        <v>4200</v>
      </c>
      <c r="QG27" s="400">
        <v>0</v>
      </c>
      <c r="QH27" s="400">
        <v>0</v>
      </c>
      <c r="QI27" s="400">
        <v>0</v>
      </c>
      <c r="QJ27" s="400">
        <v>0</v>
      </c>
      <c r="QK27" s="400">
        <v>0</v>
      </c>
      <c r="QL27" s="400">
        <v>0</v>
      </c>
      <c r="QM27" s="400">
        <v>0</v>
      </c>
      <c r="QN27" s="400">
        <v>436.85</v>
      </c>
      <c r="QO27" s="486">
        <v>84.305028000000007</v>
      </c>
      <c r="QP27" s="211">
        <f t="shared" si="130"/>
        <v>5137.6950280000001</v>
      </c>
      <c r="QQ27" s="439"/>
      <c r="QR27" s="453"/>
      <c r="QS27" s="65">
        <f t="shared" si="147"/>
        <v>128.86743362831859</v>
      </c>
      <c r="QT27" s="65">
        <f t="shared" si="57"/>
        <v>0</v>
      </c>
      <c r="QU27" s="65">
        <v>801.73</v>
      </c>
      <c r="QV27" s="65">
        <v>20</v>
      </c>
      <c r="QW27" s="65">
        <f t="shared" si="131"/>
        <v>18.861818181818183</v>
      </c>
      <c r="QX27" s="65">
        <v>5</v>
      </c>
      <c r="QY27" s="65">
        <f t="shared" si="58"/>
        <v>183.06451612903226</v>
      </c>
      <c r="QZ27" s="489">
        <f t="shared" si="132"/>
        <v>185.91295500000001</v>
      </c>
      <c r="RA27" s="202"/>
      <c r="RB27" s="201">
        <v>941.39</v>
      </c>
      <c r="RC27" s="66">
        <f t="shared" si="133"/>
        <v>870.22424778761058</v>
      </c>
      <c r="RD27" s="203"/>
      <c r="RE27" s="66">
        <f t="shared" si="134"/>
        <v>362.32284955752215</v>
      </c>
      <c r="RF27" s="67">
        <f t="shared" si="60"/>
        <v>1232.5470973451327</v>
      </c>
      <c r="RG27" s="67">
        <f t="shared" si="61"/>
        <v>2173.9370973451328</v>
      </c>
      <c r="RH27" s="68">
        <f t="shared" si="62"/>
        <v>2963.7579306548673</v>
      </c>
      <c r="RI27" s="205">
        <v>3811.3</v>
      </c>
      <c r="RJ27" s="205">
        <v>2459.73</v>
      </c>
      <c r="RK27" s="205">
        <v>0</v>
      </c>
      <c r="RL27" s="205">
        <v>0</v>
      </c>
      <c r="RM27" s="205">
        <v>0</v>
      </c>
      <c r="RN27" s="205">
        <v>0</v>
      </c>
      <c r="RO27" s="205">
        <v>0</v>
      </c>
      <c r="RP27" s="205">
        <v>0</v>
      </c>
      <c r="RQ27" s="205">
        <v>0</v>
      </c>
      <c r="RR27" s="373">
        <v>5224.41</v>
      </c>
      <c r="RS27" s="265">
        <v>11495.44</v>
      </c>
      <c r="RT27" s="199"/>
      <c r="RU27" s="206">
        <v>510</v>
      </c>
      <c r="RV27" s="181" t="s">
        <v>275</v>
      </c>
      <c r="RW27" s="213">
        <v>3820.06</v>
      </c>
      <c r="RX27" s="205">
        <v>317.25</v>
      </c>
      <c r="RY27" s="205">
        <v>4200</v>
      </c>
      <c r="RZ27" s="205">
        <v>0</v>
      </c>
      <c r="SA27" s="205">
        <v>0</v>
      </c>
      <c r="SB27" s="205">
        <v>0</v>
      </c>
      <c r="SC27" s="205">
        <v>0</v>
      </c>
      <c r="SD27" s="205">
        <v>0</v>
      </c>
      <c r="SE27" s="205">
        <v>0</v>
      </c>
      <c r="SF27" s="205">
        <v>0</v>
      </c>
      <c r="SG27" s="205">
        <v>362.75</v>
      </c>
      <c r="SH27" s="65">
        <v>118.335756</v>
      </c>
      <c r="SI27" s="211">
        <f t="shared" si="137"/>
        <v>4998.3357560000004</v>
      </c>
      <c r="SJ27" s="469"/>
      <c r="SK27" s="477"/>
      <c r="SL27" s="65">
        <f t="shared" si="148"/>
        <v>320.96681415929203</v>
      </c>
      <c r="SM27" s="65">
        <f t="shared" si="63"/>
        <v>0</v>
      </c>
      <c r="SN27" s="65">
        <v>801.73</v>
      </c>
      <c r="SO27" s="65">
        <v>20</v>
      </c>
      <c r="SP27" s="65">
        <f t="shared" si="138"/>
        <v>495.92920353982299</v>
      </c>
      <c r="SQ27" s="65">
        <v>5</v>
      </c>
      <c r="SR27" s="65">
        <f t="shared" si="149"/>
        <v>428.52876106194691</v>
      </c>
      <c r="SS27" s="489">
        <f t="shared" si="139"/>
        <v>155.18844000000001</v>
      </c>
      <c r="ST27" s="202"/>
      <c r="SU27" s="201">
        <v>1437.2</v>
      </c>
      <c r="SV27" s="66">
        <f t="shared" si="146"/>
        <v>596.28469026548669</v>
      </c>
      <c r="SW27" s="203"/>
      <c r="SX27" s="66">
        <f t="shared" si="140"/>
        <v>406.69693805309737</v>
      </c>
      <c r="SY27" s="204"/>
      <c r="SZ27" s="67">
        <f t="shared" si="65"/>
        <v>1437.2</v>
      </c>
      <c r="TA27" s="68">
        <f t="shared" si="66"/>
        <v>3561.1357560000006</v>
      </c>
      <c r="TB27" s="64">
        <f t="shared" si="67"/>
        <v>84057.650000000009</v>
      </c>
      <c r="TC27" s="211">
        <f t="shared" si="68"/>
        <v>55925.000784000003</v>
      </c>
      <c r="TD27" s="67">
        <f t="shared" si="69"/>
        <v>22879.015784853218</v>
      </c>
      <c r="TE27" s="68">
        <f t="shared" si="142"/>
        <v>33045.984999146785</v>
      </c>
      <c r="TF27" s="264"/>
      <c r="TG27" s="265"/>
      <c r="TH27" s="265"/>
      <c r="TL27" s="65">
        <v>11607.811600000001</v>
      </c>
      <c r="TM27">
        <f t="shared" si="70"/>
        <v>116.07811600000001</v>
      </c>
    </row>
    <row r="28" spans="1:533">
      <c r="A28" s="173" t="s">
        <v>475</v>
      </c>
      <c r="B28" s="175" t="s">
        <v>489</v>
      </c>
      <c r="C28" s="181" t="s">
        <v>275</v>
      </c>
      <c r="D28" s="273">
        <v>24436.46</v>
      </c>
      <c r="E28" s="273">
        <v>626.85</v>
      </c>
      <c r="F28" s="273">
        <v>0</v>
      </c>
      <c r="G28" s="273">
        <v>0</v>
      </c>
      <c r="H28" s="273">
        <v>0</v>
      </c>
      <c r="I28" s="273">
        <v>0</v>
      </c>
      <c r="J28" s="273">
        <v>0</v>
      </c>
      <c r="K28" s="273">
        <v>0</v>
      </c>
      <c r="L28" s="273">
        <v>991.04</v>
      </c>
      <c r="M28" s="273">
        <v>26054.35</v>
      </c>
      <c r="N28" s="178">
        <f t="shared" si="150"/>
        <v>0</v>
      </c>
      <c r="O28" s="274">
        <v>427</v>
      </c>
      <c r="P28" s="64">
        <f t="shared" si="0"/>
        <v>26054.35</v>
      </c>
      <c r="Q28" s="205">
        <v>2034.1</v>
      </c>
      <c r="R28" s="205">
        <v>45.85</v>
      </c>
      <c r="S28" s="267">
        <v>0</v>
      </c>
      <c r="T28" s="205">
        <v>0</v>
      </c>
      <c r="U28" s="205">
        <v>0</v>
      </c>
      <c r="V28" s="205">
        <v>0</v>
      </c>
      <c r="W28" s="205">
        <v>0</v>
      </c>
      <c r="X28" s="205">
        <v>0</v>
      </c>
      <c r="Y28" s="205">
        <v>0</v>
      </c>
      <c r="Z28" s="205">
        <v>55.06</v>
      </c>
      <c r="AA28" s="64">
        <f t="shared" si="71"/>
        <v>2135.0099999999998</v>
      </c>
      <c r="AB28" s="276">
        <f>800+51.5+6.14</f>
        <v>857.64</v>
      </c>
      <c r="AC28" s="65">
        <v>263.52</v>
      </c>
      <c r="AD28" s="65">
        <f t="shared" si="1"/>
        <v>306.09962906177276</v>
      </c>
      <c r="AE28" s="65">
        <f t="shared" si="2"/>
        <v>0</v>
      </c>
      <c r="AF28" s="65">
        <v>866.67</v>
      </c>
      <c r="AG28" s="65">
        <v>20</v>
      </c>
      <c r="AH28" s="202"/>
      <c r="AI28" s="65">
        <v>5</v>
      </c>
      <c r="AJ28" s="202"/>
      <c r="AK28" s="202"/>
      <c r="AL28" s="64">
        <f t="shared" si="3"/>
        <v>2318.9296290617726</v>
      </c>
      <c r="AM28" s="66">
        <f t="shared" si="72"/>
        <v>833.25221238938047</v>
      </c>
      <c r="AN28" s="66">
        <f t="shared" si="73"/>
        <v>0</v>
      </c>
      <c r="AO28" s="66">
        <f t="shared" si="74"/>
        <v>208.31305309734512</v>
      </c>
      <c r="AP28" s="67">
        <f t="shared" si="4"/>
        <v>1041.5652654867256</v>
      </c>
      <c r="AQ28" s="67">
        <f t="shared" si="5"/>
        <v>3360.4948945484985</v>
      </c>
      <c r="AR28" s="68">
        <f t="shared" si="6"/>
        <v>-1225.4848945484987</v>
      </c>
      <c r="AS28" s="267">
        <v>22572.62</v>
      </c>
      <c r="AT28" s="267">
        <v>1151.05</v>
      </c>
      <c r="AU28" s="267">
        <v>0</v>
      </c>
      <c r="AV28" s="267">
        <v>0</v>
      </c>
      <c r="AW28" s="267">
        <v>0</v>
      </c>
      <c r="AX28" s="267">
        <v>0</v>
      </c>
      <c r="AY28" s="267">
        <v>0</v>
      </c>
      <c r="AZ28" s="267">
        <v>0</v>
      </c>
      <c r="BA28" s="267">
        <v>0</v>
      </c>
      <c r="BB28" s="267">
        <v>775.47</v>
      </c>
      <c r="BC28" s="267">
        <v>23200.58</v>
      </c>
      <c r="BD28" s="199"/>
      <c r="BE28" s="285">
        <v>425</v>
      </c>
      <c r="BF28" s="181"/>
      <c r="BG28" s="64">
        <f t="shared" si="75"/>
        <v>24499.14</v>
      </c>
      <c r="BH28" s="267">
        <v>1878.95</v>
      </c>
      <c r="BI28" s="267">
        <v>84.2</v>
      </c>
      <c r="BJ28" s="267">
        <v>0</v>
      </c>
      <c r="BK28" s="267">
        <v>0</v>
      </c>
      <c r="BL28" s="267">
        <v>0</v>
      </c>
      <c r="BM28" s="267">
        <v>0</v>
      </c>
      <c r="BN28" s="267">
        <v>0</v>
      </c>
      <c r="BO28" s="267">
        <v>0</v>
      </c>
      <c r="BP28" s="267">
        <v>0</v>
      </c>
      <c r="BQ28" s="267">
        <v>43.08</v>
      </c>
      <c r="BR28" s="64">
        <f t="shared" si="76"/>
        <v>2006.23</v>
      </c>
      <c r="BS28" s="276">
        <f>800+51.5+6.14</f>
        <v>857.64</v>
      </c>
      <c r="BT28" s="65">
        <v>263.52</v>
      </c>
      <c r="BU28" s="65">
        <f t="shared" si="7"/>
        <v>295.08929109482131</v>
      </c>
      <c r="BV28" s="65">
        <f t="shared" si="8"/>
        <v>0</v>
      </c>
      <c r="BW28" s="65">
        <v>866.67</v>
      </c>
      <c r="BX28" s="65">
        <v>20</v>
      </c>
      <c r="BY28" s="202"/>
      <c r="BZ28" s="65">
        <v>5</v>
      </c>
      <c r="CA28" s="202"/>
      <c r="CB28" s="202"/>
      <c r="CC28" s="64">
        <f t="shared" si="9"/>
        <v>2307.9192910948213</v>
      </c>
      <c r="CD28" s="66">
        <f t="shared" si="77"/>
        <v>869.99982300884949</v>
      </c>
      <c r="CE28" s="384">
        <f t="shared" si="78"/>
        <v>0</v>
      </c>
      <c r="CF28" s="66">
        <f t="shared" si="79"/>
        <v>217.49995575221237</v>
      </c>
      <c r="CG28" s="204"/>
      <c r="CH28" s="67">
        <f t="shared" si="11"/>
        <v>2307.9192910948213</v>
      </c>
      <c r="CI28" s="68">
        <f t="shared" si="12"/>
        <v>-301.68929109482133</v>
      </c>
      <c r="CJ28" s="267">
        <v>28822.31</v>
      </c>
      <c r="CK28" s="267">
        <v>1023.94</v>
      </c>
      <c r="CL28" s="267">
        <v>0</v>
      </c>
      <c r="CM28" s="267">
        <v>0</v>
      </c>
      <c r="CN28" s="267">
        <v>0</v>
      </c>
      <c r="CO28" s="267">
        <v>0</v>
      </c>
      <c r="CP28" s="267">
        <v>0</v>
      </c>
      <c r="CQ28" s="267">
        <v>0</v>
      </c>
      <c r="CR28" s="267">
        <v>0</v>
      </c>
      <c r="CS28" s="267">
        <v>1360.4</v>
      </c>
      <c r="CT28" s="267">
        <v>29440.22</v>
      </c>
      <c r="CU28" s="199"/>
      <c r="CV28" s="285">
        <v>488</v>
      </c>
      <c r="CW28" s="181" t="s">
        <v>275</v>
      </c>
      <c r="CX28" s="214">
        <f t="shared" si="80"/>
        <v>31206.65</v>
      </c>
      <c r="CY28" s="205">
        <v>2399.1799999999998</v>
      </c>
      <c r="CZ28" s="205">
        <v>74.900000000000006</v>
      </c>
      <c r="DA28" s="205">
        <v>0</v>
      </c>
      <c r="DB28" s="205">
        <v>0</v>
      </c>
      <c r="DC28" s="205">
        <v>0</v>
      </c>
      <c r="DD28" s="205">
        <v>0</v>
      </c>
      <c r="DE28" s="205">
        <v>0</v>
      </c>
      <c r="DF28" s="205">
        <v>0</v>
      </c>
      <c r="DG28" s="205">
        <v>0</v>
      </c>
      <c r="DH28" s="205">
        <v>94.47</v>
      </c>
      <c r="DI28" s="214">
        <f t="shared" si="81"/>
        <v>2568.5499999999997</v>
      </c>
      <c r="DJ28" s="276">
        <f>800+51.5+6.14</f>
        <v>857.64</v>
      </c>
      <c r="DK28" s="65">
        <v>263.52</v>
      </c>
      <c r="DL28" s="65">
        <f t="shared" si="13"/>
        <v>388.82298943863913</v>
      </c>
      <c r="DM28" s="65">
        <f t="shared" si="14"/>
        <v>0</v>
      </c>
      <c r="DN28" s="65">
        <v>866.67</v>
      </c>
      <c r="DO28" s="65">
        <v>20</v>
      </c>
      <c r="DP28" s="202"/>
      <c r="DQ28" s="65">
        <v>5</v>
      </c>
      <c r="DR28" s="65"/>
      <c r="DS28" s="202"/>
      <c r="DT28" s="64">
        <f t="shared" si="15"/>
        <v>2401.652989438639</v>
      </c>
      <c r="DU28" s="66">
        <f t="shared" si="82"/>
        <v>870.94495575221242</v>
      </c>
      <c r="DV28" s="66">
        <f t="shared" si="83"/>
        <v>490.26548672566372</v>
      </c>
      <c r="DW28" s="66">
        <f t="shared" si="84"/>
        <v>340.30261061946902</v>
      </c>
      <c r="DX28" s="67">
        <f t="shared" si="16"/>
        <v>1701.5130530973452</v>
      </c>
      <c r="DY28" s="67">
        <f t="shared" si="17"/>
        <v>4103.1660425359842</v>
      </c>
      <c r="DZ28" s="68">
        <f t="shared" si="18"/>
        <v>-1534.6160425359844</v>
      </c>
      <c r="EA28" s="205">
        <v>27839.23</v>
      </c>
      <c r="EB28" s="205">
        <v>1919.43</v>
      </c>
      <c r="EC28" s="205">
        <v>0</v>
      </c>
      <c r="ED28" s="205">
        <v>0</v>
      </c>
      <c r="EE28" s="205">
        <v>0</v>
      </c>
      <c r="EF28" s="205">
        <v>0</v>
      </c>
      <c r="EG28" s="205">
        <v>0</v>
      </c>
      <c r="EH28" s="205">
        <v>0</v>
      </c>
      <c r="EI28" s="205">
        <v>0</v>
      </c>
      <c r="EJ28" s="205">
        <v>571.70000000000005</v>
      </c>
      <c r="EK28" s="205">
        <v>29409.68</v>
      </c>
      <c r="EL28" s="199"/>
      <c r="EM28" s="206">
        <v>486</v>
      </c>
      <c r="EN28" s="181" t="s">
        <v>275</v>
      </c>
      <c r="EO28" s="214">
        <f t="shared" si="85"/>
        <v>30330.36</v>
      </c>
      <c r="EP28" s="214">
        <v>2317.35</v>
      </c>
      <c r="EQ28" s="214">
        <v>140.4</v>
      </c>
      <c r="ER28" s="214">
        <v>0</v>
      </c>
      <c r="ES28" s="214">
        <v>0</v>
      </c>
      <c r="ET28" s="214">
        <v>0</v>
      </c>
      <c r="EU28" s="298">
        <v>0</v>
      </c>
      <c r="EV28" s="299">
        <v>0</v>
      </c>
      <c r="EW28" s="214">
        <v>0</v>
      </c>
      <c r="EX28" s="214">
        <v>0</v>
      </c>
      <c r="EY28" s="299">
        <v>39.700000000000003</v>
      </c>
      <c r="EZ28" s="214">
        <f t="shared" si="86"/>
        <v>2497.4499999999998</v>
      </c>
      <c r="FA28" s="385">
        <f>1777.02/2</f>
        <v>888.51</v>
      </c>
      <c r="FB28" s="388">
        <f>527.04/2</f>
        <v>263.52</v>
      </c>
      <c r="FC28" s="377">
        <f t="shared" si="19"/>
        <v>404.42533638872413</v>
      </c>
      <c r="FD28" s="386">
        <f t="shared" si="20"/>
        <v>0</v>
      </c>
      <c r="FE28" s="65">
        <v>866.67</v>
      </c>
      <c r="FF28" s="65">
        <v>20</v>
      </c>
      <c r="FG28" s="65"/>
      <c r="FH28" s="65">
        <v>5</v>
      </c>
      <c r="FI28" s="377"/>
      <c r="FJ28" s="202"/>
      <c r="FK28" s="214">
        <f t="shared" si="87"/>
        <v>2448.125336388724</v>
      </c>
      <c r="FL28" s="377">
        <f t="shared" si="88"/>
        <v>987.17077586206892</v>
      </c>
      <c r="FM28" s="377">
        <f t="shared" si="89"/>
        <v>413.79310344827587</v>
      </c>
      <c r="FN28" s="377">
        <f t="shared" si="90"/>
        <v>350.24096982758618</v>
      </c>
      <c r="FO28" s="214">
        <f t="shared" si="91"/>
        <v>1751.204849137931</v>
      </c>
      <c r="FP28" s="214">
        <f t="shared" si="92"/>
        <v>4199.3301855266545</v>
      </c>
      <c r="FQ28" s="205">
        <f t="shared" si="93"/>
        <v>-1701.8801855266547</v>
      </c>
      <c r="FR28" s="205">
        <v>41941.07</v>
      </c>
      <c r="FS28" s="205">
        <v>1454.97</v>
      </c>
      <c r="FT28" s="205">
        <v>0</v>
      </c>
      <c r="FU28" s="205">
        <v>0</v>
      </c>
      <c r="FV28" s="205">
        <v>0</v>
      </c>
      <c r="FW28" s="205">
        <v>0</v>
      </c>
      <c r="FX28" s="205">
        <v>0</v>
      </c>
      <c r="FY28" s="205">
        <v>0</v>
      </c>
      <c r="FZ28" s="205">
        <v>0</v>
      </c>
      <c r="GA28" s="205">
        <v>1027.21</v>
      </c>
      <c r="GB28" s="205">
        <v>42296.36</v>
      </c>
      <c r="GC28" s="205">
        <v>0</v>
      </c>
      <c r="GD28" s="303">
        <v>703</v>
      </c>
      <c r="GE28" s="181" t="s">
        <v>275</v>
      </c>
      <c r="GF28" s="214">
        <f t="shared" si="94"/>
        <v>44423.25</v>
      </c>
      <c r="GG28" s="205">
        <v>3491.18</v>
      </c>
      <c r="GH28" s="205">
        <v>106.43</v>
      </c>
      <c r="GI28" s="205">
        <v>0</v>
      </c>
      <c r="GJ28" s="205">
        <v>0</v>
      </c>
      <c r="GK28" s="205">
        <v>0</v>
      </c>
      <c r="GL28" s="205">
        <v>0</v>
      </c>
      <c r="GM28" s="205">
        <v>0</v>
      </c>
      <c r="GN28" s="205">
        <v>0</v>
      </c>
      <c r="GO28" s="205">
        <v>0</v>
      </c>
      <c r="GP28" s="205">
        <v>71.33</v>
      </c>
      <c r="GQ28" s="211">
        <f t="shared" si="95"/>
        <v>3668.9399999999996</v>
      </c>
      <c r="GR28" s="202">
        <v>888.51</v>
      </c>
      <c r="GS28" s="202">
        <v>263.52</v>
      </c>
      <c r="GT28" s="65">
        <f t="shared" si="153"/>
        <v>601.91316246539475</v>
      </c>
      <c r="GU28" s="65">
        <f t="shared" si="154"/>
        <v>0</v>
      </c>
      <c r="GV28" s="65">
        <f t="shared" si="96"/>
        <v>866.66666666666663</v>
      </c>
      <c r="GW28" s="65">
        <v>20</v>
      </c>
      <c r="GX28" s="65">
        <v>0</v>
      </c>
      <c r="GY28" s="65">
        <v>5</v>
      </c>
      <c r="GZ28" s="65"/>
      <c r="HA28" s="202"/>
      <c r="HB28" s="64">
        <f t="shared" si="23"/>
        <v>2645.6098291320613</v>
      </c>
      <c r="HC28" s="66">
        <f t="shared" si="143"/>
        <v>822.37076923076927</v>
      </c>
      <c r="HD28" s="66">
        <f t="shared" si="97"/>
        <v>0</v>
      </c>
      <c r="HE28" s="66">
        <f t="shared" si="98"/>
        <v>205.59269230769232</v>
      </c>
      <c r="HF28" s="67">
        <f t="shared" si="24"/>
        <v>1027.9634615384616</v>
      </c>
      <c r="HG28" s="67">
        <f t="shared" si="25"/>
        <v>3673.573290670523</v>
      </c>
      <c r="HH28" s="68">
        <f t="shared" si="26"/>
        <v>-4.6332906705233654</v>
      </c>
      <c r="HI28" s="335">
        <v>31752.75</v>
      </c>
      <c r="HJ28" s="335">
        <v>1053.3800000000001</v>
      </c>
      <c r="HK28" s="335">
        <v>0</v>
      </c>
      <c r="HL28" s="335">
        <v>0</v>
      </c>
      <c r="HM28" s="335">
        <v>0</v>
      </c>
      <c r="HN28" s="335">
        <v>0</v>
      </c>
      <c r="HO28" s="335">
        <v>0</v>
      </c>
      <c r="HP28" s="335">
        <v>0</v>
      </c>
      <c r="HQ28" s="335">
        <v>0</v>
      </c>
      <c r="HR28" s="335">
        <v>781.43</v>
      </c>
      <c r="HS28" s="335">
        <v>31869.759999999998</v>
      </c>
      <c r="HT28" s="205">
        <v>0</v>
      </c>
      <c r="HU28" s="371">
        <v>582</v>
      </c>
      <c r="HV28" s="181" t="s">
        <v>275</v>
      </c>
      <c r="HW28" s="64">
        <f t="shared" si="99"/>
        <v>33587.56</v>
      </c>
      <c r="HX28" s="205">
        <v>2643.11</v>
      </c>
      <c r="HY28" s="205">
        <v>77.05</v>
      </c>
      <c r="HZ28" s="205">
        <v>0</v>
      </c>
      <c r="IA28" s="205">
        <v>0</v>
      </c>
      <c r="IB28" s="205">
        <v>0</v>
      </c>
      <c r="IC28" s="205">
        <v>0</v>
      </c>
      <c r="ID28" s="205">
        <v>0</v>
      </c>
      <c r="IE28" s="205">
        <v>0</v>
      </c>
      <c r="IF28" s="205">
        <v>0</v>
      </c>
      <c r="IG28" s="205">
        <v>54.26</v>
      </c>
      <c r="IH28" s="214">
        <f t="shared" si="100"/>
        <v>2774.4200000000005</v>
      </c>
      <c r="II28" s="321">
        <v>888.51</v>
      </c>
      <c r="IJ28" s="321">
        <v>263.52</v>
      </c>
      <c r="IK28" s="65">
        <f t="shared" si="155"/>
        <v>486.35550556853474</v>
      </c>
      <c r="IL28" s="65">
        <f t="shared" si="156"/>
        <v>0</v>
      </c>
      <c r="IM28" s="65">
        <f t="shared" si="101"/>
        <v>866.66666666666663</v>
      </c>
      <c r="IN28" s="65">
        <v>20</v>
      </c>
      <c r="IO28" s="65"/>
      <c r="IP28" s="65">
        <v>5</v>
      </c>
      <c r="IQ28" s="65"/>
      <c r="IR28" s="202"/>
      <c r="IS28" s="201"/>
      <c r="IT28" s="66">
        <f t="shared" si="102"/>
        <v>869.99285714285713</v>
      </c>
      <c r="IU28" s="66">
        <f t="shared" si="103"/>
        <v>403.36134453781511</v>
      </c>
      <c r="IV28" s="66">
        <f t="shared" si="104"/>
        <v>318.33855042016808</v>
      </c>
      <c r="IW28" s="204"/>
      <c r="IX28" s="67">
        <f t="shared" si="31"/>
        <v>0</v>
      </c>
      <c r="IY28" s="68">
        <f t="shared" si="32"/>
        <v>2774.4200000000005</v>
      </c>
      <c r="IZ28" s="335">
        <v>34269.93</v>
      </c>
      <c r="JA28" s="335">
        <v>1123.72</v>
      </c>
      <c r="JB28" s="335">
        <v>0</v>
      </c>
      <c r="JC28" s="335">
        <v>0</v>
      </c>
      <c r="JD28" s="335">
        <v>0</v>
      </c>
      <c r="JE28" s="335">
        <v>0</v>
      </c>
      <c r="JF28" s="335">
        <v>0</v>
      </c>
      <c r="JG28" s="335">
        <v>0</v>
      </c>
      <c r="JH28" s="335">
        <v>0</v>
      </c>
      <c r="JI28" s="335">
        <v>420.86</v>
      </c>
      <c r="JJ28" s="335">
        <v>34426.01</v>
      </c>
      <c r="JK28" s="205">
        <v>0</v>
      </c>
      <c r="JL28" s="371">
        <v>548</v>
      </c>
      <c r="JM28" s="181" t="s">
        <v>275</v>
      </c>
      <c r="JN28" s="64">
        <f t="shared" si="105"/>
        <v>35814.51</v>
      </c>
      <c r="JO28" s="335">
        <v>2852.64</v>
      </c>
      <c r="JP28" s="335">
        <v>82.2</v>
      </c>
      <c r="JQ28" s="335">
        <v>0</v>
      </c>
      <c r="JR28" s="335">
        <v>0</v>
      </c>
      <c r="JS28" s="335">
        <v>0</v>
      </c>
      <c r="JT28" s="335">
        <v>0</v>
      </c>
      <c r="JU28" s="335">
        <v>0</v>
      </c>
      <c r="JV28" s="335">
        <v>0</v>
      </c>
      <c r="JW28" s="335">
        <v>0</v>
      </c>
      <c r="JX28" s="335">
        <v>29.23</v>
      </c>
      <c r="JY28" s="211">
        <f t="shared" si="106"/>
        <v>2964.0699999999997</v>
      </c>
      <c r="JZ28" s="321"/>
      <c r="KA28" s="321"/>
      <c r="KB28" s="65">
        <f t="shared" si="33"/>
        <v>733.14451762435419</v>
      </c>
      <c r="KC28" s="65">
        <f t="shared" si="157"/>
        <v>0</v>
      </c>
      <c r="KD28" s="65">
        <f t="shared" si="107"/>
        <v>866.66666666666663</v>
      </c>
      <c r="KE28" s="65">
        <v>20</v>
      </c>
      <c r="KF28" s="202"/>
      <c r="KG28" s="65">
        <v>5</v>
      </c>
      <c r="KH28" s="65"/>
      <c r="KI28" s="65">
        <f t="shared" si="108"/>
        <v>429.03252032520328</v>
      </c>
      <c r="KJ28" s="64">
        <f t="shared" si="35"/>
        <v>2053.8437046162239</v>
      </c>
      <c r="KK28" s="66">
        <f t="shared" si="144"/>
        <v>854.59100840336134</v>
      </c>
      <c r="KL28" s="66">
        <f t="shared" si="109"/>
        <v>0</v>
      </c>
      <c r="KM28" s="66">
        <f t="shared" si="110"/>
        <v>213.64775210084034</v>
      </c>
      <c r="KN28" s="67">
        <f t="shared" si="36"/>
        <v>1068.2387605042018</v>
      </c>
      <c r="KO28" s="67">
        <f t="shared" si="37"/>
        <v>3122.0824651204257</v>
      </c>
      <c r="KP28" s="68">
        <f t="shared" si="38"/>
        <v>-158.01246512042599</v>
      </c>
      <c r="KQ28" s="335">
        <v>52109.54</v>
      </c>
      <c r="KR28" s="335">
        <v>2961.67</v>
      </c>
      <c r="KS28" s="335">
        <v>0</v>
      </c>
      <c r="KT28" s="335">
        <v>0</v>
      </c>
      <c r="KU28" s="335">
        <v>0</v>
      </c>
      <c r="KV28" s="335">
        <v>0</v>
      </c>
      <c r="KW28" s="335">
        <v>0</v>
      </c>
      <c r="KX28" s="335">
        <v>0</v>
      </c>
      <c r="KY28" s="335">
        <v>0</v>
      </c>
      <c r="KZ28" s="335">
        <v>1686.42</v>
      </c>
      <c r="LA28" s="335">
        <v>53637.9</v>
      </c>
      <c r="LB28" s="205">
        <v>0</v>
      </c>
      <c r="LC28" s="371">
        <v>856</v>
      </c>
      <c r="LD28" s="181" t="s">
        <v>275</v>
      </c>
      <c r="LE28" s="64">
        <f t="shared" si="111"/>
        <v>56757.63</v>
      </c>
      <c r="LF28" s="205">
        <v>4337.63</v>
      </c>
      <c r="LG28" s="205">
        <v>216.64</v>
      </c>
      <c r="LH28" s="205">
        <v>0</v>
      </c>
      <c r="LI28" s="205">
        <v>0</v>
      </c>
      <c r="LJ28" s="205">
        <v>0</v>
      </c>
      <c r="LK28" s="205">
        <v>0</v>
      </c>
      <c r="LL28" s="205">
        <v>0</v>
      </c>
      <c r="LM28" s="205">
        <v>0</v>
      </c>
      <c r="LN28" s="205">
        <v>0</v>
      </c>
      <c r="LO28" s="205">
        <v>117.11</v>
      </c>
      <c r="LP28" s="211">
        <f t="shared" si="112"/>
        <v>4671.38</v>
      </c>
      <c r="LQ28" s="202"/>
      <c r="LR28" s="202"/>
      <c r="LS28" s="65">
        <f t="shared" si="158"/>
        <v>797.33381098847099</v>
      </c>
      <c r="LT28" s="65">
        <f t="shared" si="159"/>
        <v>0</v>
      </c>
      <c r="LU28" s="65">
        <f t="shared" si="113"/>
        <v>866.66666666666663</v>
      </c>
      <c r="LV28" s="65">
        <v>20</v>
      </c>
      <c r="LW28" s="202"/>
      <c r="LX28" s="65">
        <v>5</v>
      </c>
      <c r="LY28" s="65"/>
      <c r="LZ28" s="202"/>
      <c r="MA28" s="64">
        <f t="shared" si="41"/>
        <v>1689.0004776551377</v>
      </c>
      <c r="MB28" s="66">
        <f t="shared" si="145"/>
        <v>828.45739495798318</v>
      </c>
      <c r="MC28" s="66">
        <f t="shared" si="114"/>
        <v>0</v>
      </c>
      <c r="MD28" s="66">
        <f t="shared" si="115"/>
        <v>207.1143487394958</v>
      </c>
      <c r="ME28" s="67">
        <f t="shared" si="42"/>
        <v>1035.571743697479</v>
      </c>
      <c r="MF28" s="67">
        <f t="shared" si="43"/>
        <v>2724.5722213526169</v>
      </c>
      <c r="MG28" s="68">
        <f t="shared" si="44"/>
        <v>1946.8077786473832</v>
      </c>
      <c r="MH28" s="335">
        <v>49416.12</v>
      </c>
      <c r="MI28" s="335">
        <v>2225.02</v>
      </c>
      <c r="MJ28" s="335">
        <v>0</v>
      </c>
      <c r="MK28" s="335">
        <v>0</v>
      </c>
      <c r="ML28" s="335">
        <v>0</v>
      </c>
      <c r="MM28" s="335">
        <v>0</v>
      </c>
      <c r="MN28" s="335">
        <v>0</v>
      </c>
      <c r="MO28" s="335">
        <v>0</v>
      </c>
      <c r="MP28" s="335">
        <v>0</v>
      </c>
      <c r="MQ28" s="335">
        <v>688.51</v>
      </c>
      <c r="MR28" s="335">
        <v>49609.82</v>
      </c>
      <c r="MS28" s="205">
        <v>0</v>
      </c>
      <c r="MT28" s="371">
        <v>904</v>
      </c>
      <c r="MU28" s="181" t="s">
        <v>275</v>
      </c>
      <c r="MV28" s="64">
        <f t="shared" si="116"/>
        <v>52329.65</v>
      </c>
      <c r="MW28" s="335">
        <v>4113.42</v>
      </c>
      <c r="MX28" s="335">
        <v>162.76</v>
      </c>
      <c r="MY28" s="335">
        <v>0</v>
      </c>
      <c r="MZ28" s="335">
        <v>0</v>
      </c>
      <c r="NA28" s="335">
        <v>0</v>
      </c>
      <c r="NB28" s="335">
        <v>0</v>
      </c>
      <c r="NC28" s="335">
        <v>0</v>
      </c>
      <c r="ND28" s="335">
        <v>0</v>
      </c>
      <c r="NE28" s="335">
        <v>0</v>
      </c>
      <c r="NF28" s="335">
        <v>47.81</v>
      </c>
      <c r="NG28" s="211">
        <f t="shared" si="117"/>
        <v>4323.9900000000007</v>
      </c>
      <c r="NH28" s="363"/>
      <c r="NI28" s="363"/>
      <c r="NJ28" s="65">
        <f t="shared" si="160"/>
        <v>937.45698044588778</v>
      </c>
      <c r="NK28" s="65">
        <f t="shared" si="161"/>
        <v>0</v>
      </c>
      <c r="NL28" s="65">
        <f t="shared" si="118"/>
        <v>866.66666666666663</v>
      </c>
      <c r="NM28" s="65">
        <v>20</v>
      </c>
      <c r="NN28" s="65">
        <f t="shared" si="119"/>
        <v>467</v>
      </c>
      <c r="NO28" s="65">
        <v>5</v>
      </c>
      <c r="NP28" s="65"/>
      <c r="NQ28" s="202"/>
      <c r="NR28" s="64">
        <f t="shared" si="47"/>
        <v>2296.1236471125544</v>
      </c>
      <c r="NS28" s="66">
        <f t="shared" si="120"/>
        <v>835.40283333333332</v>
      </c>
      <c r="NT28" s="66">
        <f t="shared" si="121"/>
        <v>400</v>
      </c>
      <c r="NU28" s="66">
        <f t="shared" si="122"/>
        <v>308.85070833333333</v>
      </c>
      <c r="NV28" s="67">
        <f t="shared" si="48"/>
        <v>1544.2535416666667</v>
      </c>
      <c r="NW28" s="67">
        <f t="shared" si="49"/>
        <v>3840.3771887792209</v>
      </c>
      <c r="NX28" s="68">
        <f t="shared" si="50"/>
        <v>483.6128112207798</v>
      </c>
      <c r="NY28" s="400">
        <v>49222.18</v>
      </c>
      <c r="NZ28" s="400">
        <v>2083.83</v>
      </c>
      <c r="OA28" s="400">
        <v>0</v>
      </c>
      <c r="OB28" s="400">
        <v>0</v>
      </c>
      <c r="OC28" s="400">
        <v>0</v>
      </c>
      <c r="OD28" s="400">
        <v>0</v>
      </c>
      <c r="OE28" s="400">
        <v>0</v>
      </c>
      <c r="OF28" s="400">
        <v>0</v>
      </c>
      <c r="OG28" s="400">
        <v>0</v>
      </c>
      <c r="OH28" s="400">
        <v>741.23</v>
      </c>
      <c r="OI28" s="400">
        <v>49234.01</v>
      </c>
      <c r="OJ28" s="178">
        <v>0</v>
      </c>
      <c r="OK28" s="401">
        <v>978</v>
      </c>
      <c r="OL28" s="181" t="s">
        <v>275</v>
      </c>
      <c r="OM28" s="64">
        <f t="shared" si="123"/>
        <v>52047.240000000005</v>
      </c>
      <c r="ON28" s="205">
        <v>4097.28</v>
      </c>
      <c r="OO28" s="205">
        <v>152.43</v>
      </c>
      <c r="OP28" s="205">
        <v>0</v>
      </c>
      <c r="OQ28" s="205">
        <v>0</v>
      </c>
      <c r="OR28" s="205">
        <v>0</v>
      </c>
      <c r="OS28" s="205">
        <v>0</v>
      </c>
      <c r="OT28" s="205">
        <v>0</v>
      </c>
      <c r="OU28" s="205">
        <v>0</v>
      </c>
      <c r="OV28" s="205">
        <v>0</v>
      </c>
      <c r="OW28" s="205">
        <v>51.47</v>
      </c>
      <c r="OX28" s="403">
        <f t="shared" si="124"/>
        <v>4301.18</v>
      </c>
      <c r="OY28" s="202"/>
      <c r="OZ28" s="202"/>
      <c r="PA28" s="65">
        <f t="shared" si="51"/>
        <v>789.27882697017628</v>
      </c>
      <c r="PB28" s="65">
        <f t="shared" si="52"/>
        <v>0</v>
      </c>
      <c r="PC28" s="202"/>
      <c r="PD28" s="65">
        <v>20</v>
      </c>
      <c r="PE28" s="65"/>
      <c r="PF28" s="65">
        <v>5</v>
      </c>
      <c r="PG28" s="65"/>
      <c r="PH28" s="202"/>
      <c r="PI28" s="64">
        <f t="shared" si="53"/>
        <v>814.27882697017628</v>
      </c>
      <c r="PJ28" s="66">
        <f t="shared" si="126"/>
        <v>936.57933333333335</v>
      </c>
      <c r="PK28" s="66">
        <v>0</v>
      </c>
      <c r="PL28" s="66">
        <f t="shared" si="127"/>
        <v>234.14483333333334</v>
      </c>
      <c r="PM28" s="67">
        <f t="shared" si="54"/>
        <v>1170.7241666666666</v>
      </c>
      <c r="PN28" s="67">
        <f t="shared" si="55"/>
        <v>1985.0029936368428</v>
      </c>
      <c r="PO28" s="68">
        <f t="shared" si="56"/>
        <v>2316.1770063631575</v>
      </c>
      <c r="PP28" s="400">
        <v>28747.87</v>
      </c>
      <c r="PQ28" s="400">
        <v>1282.46</v>
      </c>
      <c r="PR28" s="400">
        <v>0</v>
      </c>
      <c r="PS28" s="400">
        <v>0</v>
      </c>
      <c r="PT28" s="400">
        <v>0</v>
      </c>
      <c r="PU28" s="400">
        <v>0</v>
      </c>
      <c r="PV28" s="400">
        <v>0</v>
      </c>
      <c r="PW28" s="400">
        <v>0</v>
      </c>
      <c r="PX28" s="400">
        <v>0</v>
      </c>
      <c r="PY28" s="464">
        <v>447.04</v>
      </c>
      <c r="PZ28" s="466">
        <v>30477.37</v>
      </c>
      <c r="QA28" s="178">
        <f t="shared" si="151"/>
        <v>0</v>
      </c>
      <c r="QB28" s="401">
        <v>574</v>
      </c>
      <c r="QC28" s="181"/>
      <c r="QD28" s="64">
        <f t="shared" si="129"/>
        <v>30477.37</v>
      </c>
      <c r="QE28" s="400">
        <v>2392.9899999999998</v>
      </c>
      <c r="QF28" s="400">
        <v>93.81</v>
      </c>
      <c r="QG28" s="400">
        <v>0</v>
      </c>
      <c r="QH28" s="400">
        <v>0</v>
      </c>
      <c r="QI28" s="400">
        <v>0</v>
      </c>
      <c r="QJ28" s="400">
        <v>0</v>
      </c>
      <c r="QK28" s="400">
        <v>0</v>
      </c>
      <c r="QL28" s="400">
        <v>0</v>
      </c>
      <c r="QM28" s="400">
        <v>0</v>
      </c>
      <c r="QN28" s="400">
        <v>31.05</v>
      </c>
      <c r="QO28" s="486">
        <v>5.9903360000000001</v>
      </c>
      <c r="QP28" s="211">
        <f t="shared" si="130"/>
        <v>2523.8403359999998</v>
      </c>
      <c r="QQ28" s="439"/>
      <c r="QR28" s="453"/>
      <c r="QS28" s="65">
        <f t="shared" si="147"/>
        <v>128.86743362831859</v>
      </c>
      <c r="QT28" s="65">
        <f t="shared" si="57"/>
        <v>0</v>
      </c>
      <c r="QU28" s="65">
        <f>1606.85/2</f>
        <v>803.42499999999995</v>
      </c>
      <c r="QV28" s="202"/>
      <c r="QW28" s="65"/>
      <c r="QX28" s="202"/>
      <c r="QY28" s="65">
        <f t="shared" si="58"/>
        <v>183.06451612903226</v>
      </c>
      <c r="QZ28" s="489">
        <f t="shared" si="132"/>
        <v>411.44449499999996</v>
      </c>
      <c r="RA28" s="202"/>
      <c r="RB28" s="201"/>
      <c r="RC28" s="66">
        <v>0</v>
      </c>
      <c r="RD28" s="203"/>
      <c r="RE28" s="66">
        <f t="shared" si="134"/>
        <v>0</v>
      </c>
      <c r="RF28" s="67">
        <f t="shared" si="60"/>
        <v>0</v>
      </c>
      <c r="RG28" s="67">
        <f t="shared" si="61"/>
        <v>0</v>
      </c>
      <c r="RH28" s="68">
        <f t="shared" si="62"/>
        <v>2523.8403359999998</v>
      </c>
      <c r="RI28" s="205">
        <v>41525.35</v>
      </c>
      <c r="RJ28" s="205">
        <v>1746.34</v>
      </c>
      <c r="RK28" s="205">
        <v>0</v>
      </c>
      <c r="RL28" s="205">
        <v>0</v>
      </c>
      <c r="RM28" s="205">
        <v>0</v>
      </c>
      <c r="RN28" s="205">
        <v>0</v>
      </c>
      <c r="RO28" s="205">
        <v>0</v>
      </c>
      <c r="RP28" s="205">
        <v>0</v>
      </c>
      <c r="RQ28" s="205">
        <v>0</v>
      </c>
      <c r="RR28" s="373">
        <v>566.79</v>
      </c>
      <c r="RS28" s="265">
        <v>43838.479999999996</v>
      </c>
      <c r="RT28" s="199"/>
      <c r="RU28" s="206">
        <v>698</v>
      </c>
      <c r="RV28" s="181" t="s">
        <v>275</v>
      </c>
      <c r="RW28" s="213">
        <v>8899.68</v>
      </c>
      <c r="RX28" s="205">
        <v>3456.6</v>
      </c>
      <c r="RY28" s="205">
        <v>127.74</v>
      </c>
      <c r="RZ28" s="205">
        <v>0</v>
      </c>
      <c r="SA28" s="205">
        <v>0</v>
      </c>
      <c r="SB28" s="205">
        <v>0</v>
      </c>
      <c r="SC28" s="205">
        <v>0</v>
      </c>
      <c r="SD28" s="205">
        <v>0</v>
      </c>
      <c r="SE28" s="205">
        <v>0</v>
      </c>
      <c r="SF28" s="205">
        <v>0</v>
      </c>
      <c r="SG28" s="205">
        <v>39.36</v>
      </c>
      <c r="SH28" s="65">
        <v>116.07811600000001</v>
      </c>
      <c r="SI28" s="211">
        <f t="shared" si="137"/>
        <v>3739.778116</v>
      </c>
      <c r="SJ28" s="469"/>
      <c r="SK28" s="477"/>
      <c r="SL28" s="65">
        <f t="shared" si="148"/>
        <v>320.96681415929203</v>
      </c>
      <c r="SM28" s="65">
        <f t="shared" si="63"/>
        <v>0</v>
      </c>
      <c r="SN28" s="65">
        <f>1606.85/2</f>
        <v>803.42499999999995</v>
      </c>
      <c r="SO28" s="65">
        <v>20</v>
      </c>
      <c r="SP28" s="65">
        <f t="shared" si="138"/>
        <v>495.92920353982299</v>
      </c>
      <c r="SQ28" s="65">
        <v>5</v>
      </c>
      <c r="SR28" s="65">
        <f t="shared" si="149"/>
        <v>428.52876106194691</v>
      </c>
      <c r="SS28" s="489">
        <f t="shared" si="139"/>
        <v>591.81947999999988</v>
      </c>
      <c r="ST28" s="202"/>
      <c r="SU28" s="201">
        <v>1503.17</v>
      </c>
      <c r="SV28" s="66">
        <f t="shared" si="146"/>
        <v>596.28469026548669</v>
      </c>
      <c r="SW28" s="203"/>
      <c r="SX28" s="66">
        <f t="shared" si="140"/>
        <v>419.89093805309733</v>
      </c>
      <c r="SY28" s="204"/>
      <c r="SZ28" s="67">
        <f t="shared" si="65"/>
        <v>1503.17</v>
      </c>
      <c r="TA28" s="68">
        <f t="shared" si="66"/>
        <v>2236.6081159999999</v>
      </c>
      <c r="TB28" s="64">
        <f t="shared" si="67"/>
        <v>426427.39</v>
      </c>
      <c r="TC28" s="211">
        <f t="shared" si="68"/>
        <v>38174.838452000004</v>
      </c>
      <c r="TD28" s="67">
        <f t="shared" si="69"/>
        <v>30819.688573265586</v>
      </c>
      <c r="TE28" s="68">
        <f t="shared" si="142"/>
        <v>7355.1498787344171</v>
      </c>
      <c r="TF28" s="264"/>
      <c r="TG28" s="265"/>
      <c r="TH28" s="265"/>
      <c r="TL28" s="65">
        <v>5558.9534000000003</v>
      </c>
      <c r="TM28">
        <f t="shared" si="70"/>
        <v>55.589534</v>
      </c>
    </row>
    <row r="29" spans="1:533">
      <c r="A29" s="173" t="s">
        <v>476</v>
      </c>
      <c r="B29" s="175" t="s">
        <v>490</v>
      </c>
      <c r="C29" s="181" t="s">
        <v>275</v>
      </c>
      <c r="D29" s="273">
        <v>24039.45</v>
      </c>
      <c r="E29" s="273">
        <v>652.02</v>
      </c>
      <c r="F29" s="273">
        <v>0</v>
      </c>
      <c r="G29" s="273">
        <v>0</v>
      </c>
      <c r="H29" s="273">
        <v>0</v>
      </c>
      <c r="I29" s="273">
        <v>0</v>
      </c>
      <c r="J29" s="273">
        <v>0</v>
      </c>
      <c r="K29" s="273">
        <v>0</v>
      </c>
      <c r="L29" s="273">
        <v>904.89</v>
      </c>
      <c r="M29" s="273">
        <v>25596.359999999997</v>
      </c>
      <c r="N29" s="178">
        <f t="shared" si="150"/>
        <v>0</v>
      </c>
      <c r="O29" s="274">
        <v>406</v>
      </c>
      <c r="P29" s="64">
        <f t="shared" si="0"/>
        <v>25596.36</v>
      </c>
      <c r="Q29" s="205">
        <v>2001.06</v>
      </c>
      <c r="R29" s="205">
        <v>47.69</v>
      </c>
      <c r="S29" s="267">
        <v>0</v>
      </c>
      <c r="T29" s="205">
        <v>0</v>
      </c>
      <c r="U29" s="205">
        <v>0</v>
      </c>
      <c r="V29" s="205">
        <v>0</v>
      </c>
      <c r="W29" s="205">
        <v>0</v>
      </c>
      <c r="X29" s="205">
        <v>0</v>
      </c>
      <c r="Y29" s="205">
        <v>0</v>
      </c>
      <c r="Z29" s="205">
        <v>50.27</v>
      </c>
      <c r="AA29" s="64">
        <f t="shared" si="71"/>
        <v>2099.02</v>
      </c>
      <c r="AB29" s="276">
        <f>AB28</f>
        <v>857.64</v>
      </c>
      <c r="AC29" s="65">
        <v>263.52</v>
      </c>
      <c r="AD29" s="65">
        <f t="shared" si="1"/>
        <v>300.71893182257844</v>
      </c>
      <c r="AE29" s="65">
        <f t="shared" si="2"/>
        <v>0</v>
      </c>
      <c r="AF29" s="65">
        <v>866.67</v>
      </c>
      <c r="AG29" s="65">
        <v>20</v>
      </c>
      <c r="AH29" s="202"/>
      <c r="AI29" s="65">
        <v>5</v>
      </c>
      <c r="AJ29" s="202"/>
      <c r="AK29" s="202"/>
      <c r="AL29" s="64">
        <f t="shared" si="3"/>
        <v>2313.5489318225782</v>
      </c>
      <c r="AM29" s="66">
        <f t="shared" si="72"/>
        <v>833.25221238938047</v>
      </c>
      <c r="AN29" s="66">
        <f t="shared" si="73"/>
        <v>0</v>
      </c>
      <c r="AO29" s="66">
        <f t="shared" si="74"/>
        <v>208.31305309734512</v>
      </c>
      <c r="AP29" s="67">
        <f t="shared" si="4"/>
        <v>1041.5652654867256</v>
      </c>
      <c r="AQ29" s="67">
        <f t="shared" si="5"/>
        <v>3355.1141973093036</v>
      </c>
      <c r="AR29" s="68">
        <f t="shared" si="6"/>
        <v>-1256.0941973093036</v>
      </c>
      <c r="AS29" s="267">
        <v>20767.400000000001</v>
      </c>
      <c r="AT29" s="267">
        <v>1157.5</v>
      </c>
      <c r="AU29" s="267">
        <v>0</v>
      </c>
      <c r="AV29" s="267">
        <v>0</v>
      </c>
      <c r="AW29" s="267">
        <v>0</v>
      </c>
      <c r="AX29" s="267">
        <v>0</v>
      </c>
      <c r="AY29" s="267">
        <v>0</v>
      </c>
      <c r="AZ29" s="267">
        <v>0</v>
      </c>
      <c r="BA29" s="267">
        <v>0</v>
      </c>
      <c r="BB29" s="267">
        <v>911.06</v>
      </c>
      <c r="BC29" s="267">
        <v>21540.28</v>
      </c>
      <c r="BD29" s="199"/>
      <c r="BE29" s="285">
        <v>414</v>
      </c>
      <c r="BF29" s="181"/>
      <c r="BG29" s="64">
        <f t="shared" si="75"/>
        <v>22835.960000000003</v>
      </c>
      <c r="BH29" s="267">
        <v>1728.69</v>
      </c>
      <c r="BI29" s="267">
        <v>84.67</v>
      </c>
      <c r="BJ29" s="267">
        <v>0</v>
      </c>
      <c r="BK29" s="267">
        <v>0</v>
      </c>
      <c r="BL29" s="267">
        <v>0</v>
      </c>
      <c r="BM29" s="267">
        <v>0</v>
      </c>
      <c r="BN29" s="267">
        <v>0</v>
      </c>
      <c r="BO29" s="267">
        <v>0</v>
      </c>
      <c r="BP29" s="267">
        <v>0</v>
      </c>
      <c r="BQ29" s="267">
        <v>50.61</v>
      </c>
      <c r="BR29" s="64">
        <f t="shared" si="76"/>
        <v>1863.97</v>
      </c>
      <c r="BS29" s="276">
        <f>BS28</f>
        <v>857.64</v>
      </c>
      <c r="BT29" s="65">
        <v>263.52</v>
      </c>
      <c r="BU29" s="65">
        <f t="shared" si="7"/>
        <v>273.97185566843399</v>
      </c>
      <c r="BV29" s="65">
        <f t="shared" si="8"/>
        <v>0</v>
      </c>
      <c r="BW29" s="65">
        <v>866.67</v>
      </c>
      <c r="BX29" s="65">
        <v>20</v>
      </c>
      <c r="BY29" s="202"/>
      <c r="BZ29" s="65">
        <v>5</v>
      </c>
      <c r="CA29" s="202"/>
      <c r="CB29" s="202"/>
      <c r="CC29" s="64">
        <f t="shared" si="9"/>
        <v>2286.8018556684337</v>
      </c>
      <c r="CD29" s="66">
        <f t="shared" si="77"/>
        <v>869.99982300884949</v>
      </c>
      <c r="CE29" s="384">
        <f t="shared" si="78"/>
        <v>0</v>
      </c>
      <c r="CF29" s="66">
        <f t="shared" si="79"/>
        <v>217.49995575221237</v>
      </c>
      <c r="CG29" s="204"/>
      <c r="CH29" s="67">
        <f t="shared" si="11"/>
        <v>2286.8018556684337</v>
      </c>
      <c r="CI29" s="68">
        <f t="shared" si="12"/>
        <v>-422.83185566843372</v>
      </c>
      <c r="CJ29" s="267">
        <v>27817.32</v>
      </c>
      <c r="CK29" s="267">
        <v>1669.56</v>
      </c>
      <c r="CL29" s="267">
        <v>0</v>
      </c>
      <c r="CM29" s="267">
        <v>0</v>
      </c>
      <c r="CN29" s="267">
        <v>0</v>
      </c>
      <c r="CO29" s="267">
        <v>0</v>
      </c>
      <c r="CP29" s="267">
        <v>0</v>
      </c>
      <c r="CQ29" s="267">
        <v>0</v>
      </c>
      <c r="CR29" s="267">
        <v>0</v>
      </c>
      <c r="CS29" s="267">
        <v>763.83</v>
      </c>
      <c r="CT29" s="267">
        <v>28055.99</v>
      </c>
      <c r="CU29" s="199"/>
      <c r="CV29" s="285">
        <v>517</v>
      </c>
      <c r="CW29" s="181" t="s">
        <v>275</v>
      </c>
      <c r="CX29" s="214">
        <f t="shared" si="80"/>
        <v>30250.710000000003</v>
      </c>
      <c r="CY29" s="205">
        <v>2315.52</v>
      </c>
      <c r="CZ29" s="205">
        <v>122.12</v>
      </c>
      <c r="DA29" s="205">
        <v>0</v>
      </c>
      <c r="DB29" s="205">
        <v>0</v>
      </c>
      <c r="DC29" s="205">
        <v>0</v>
      </c>
      <c r="DD29" s="205">
        <v>0</v>
      </c>
      <c r="DE29" s="205">
        <v>0</v>
      </c>
      <c r="DF29" s="205">
        <v>0</v>
      </c>
      <c r="DG29" s="205">
        <v>0</v>
      </c>
      <c r="DH29" s="205">
        <v>53.04</v>
      </c>
      <c r="DI29" s="214">
        <f t="shared" si="81"/>
        <v>2490.6799999999998</v>
      </c>
      <c r="DJ29" s="276">
        <f>DJ28</f>
        <v>857.64</v>
      </c>
      <c r="DK29" s="65">
        <v>263.52</v>
      </c>
      <c r="DL29" s="65">
        <f t="shared" si="13"/>
        <v>370.54118153534739</v>
      </c>
      <c r="DM29" s="65">
        <f t="shared" si="14"/>
        <v>0</v>
      </c>
      <c r="DN29" s="65">
        <v>866.67</v>
      </c>
      <c r="DO29" s="65">
        <v>20</v>
      </c>
      <c r="DP29" s="202"/>
      <c r="DQ29" s="65">
        <v>5</v>
      </c>
      <c r="DR29" s="65"/>
      <c r="DS29" s="202"/>
      <c r="DT29" s="64">
        <f t="shared" si="15"/>
        <v>2383.3711815353472</v>
      </c>
      <c r="DU29" s="66">
        <f t="shared" si="82"/>
        <v>870.94495575221242</v>
      </c>
      <c r="DV29" s="66">
        <f t="shared" si="83"/>
        <v>490.26548672566372</v>
      </c>
      <c r="DW29" s="66">
        <f t="shared" si="84"/>
        <v>340.30261061946902</v>
      </c>
      <c r="DX29" s="67">
        <f t="shared" si="16"/>
        <v>1701.5130530973452</v>
      </c>
      <c r="DY29" s="67">
        <f t="shared" si="17"/>
        <v>4084.8842346326924</v>
      </c>
      <c r="DZ29" s="68">
        <f t="shared" si="18"/>
        <v>-1594.2042346326925</v>
      </c>
      <c r="EA29" s="205">
        <v>28243.1</v>
      </c>
      <c r="EB29" s="205">
        <v>1012.5</v>
      </c>
      <c r="EC29" s="205">
        <v>0</v>
      </c>
      <c r="ED29" s="205">
        <v>0</v>
      </c>
      <c r="EE29" s="205">
        <v>0</v>
      </c>
      <c r="EF29" s="205">
        <v>0</v>
      </c>
      <c r="EG29" s="205">
        <v>0</v>
      </c>
      <c r="EH29" s="205">
        <v>0</v>
      </c>
      <c r="EI29" s="205">
        <v>0</v>
      </c>
      <c r="EJ29" s="205">
        <v>492.41</v>
      </c>
      <c r="EK29" s="205">
        <v>27751.16</v>
      </c>
      <c r="EL29" s="199"/>
      <c r="EM29" s="206">
        <v>510</v>
      </c>
      <c r="EN29" s="181" t="s">
        <v>275</v>
      </c>
      <c r="EO29" s="214">
        <f t="shared" si="85"/>
        <v>29748.01</v>
      </c>
      <c r="EP29" s="214">
        <v>2350.96</v>
      </c>
      <c r="EQ29" s="214">
        <v>74.06</v>
      </c>
      <c r="ER29" s="214">
        <v>0</v>
      </c>
      <c r="ES29" s="214">
        <v>0</v>
      </c>
      <c r="ET29" s="214">
        <v>0</v>
      </c>
      <c r="EU29" s="298">
        <v>0</v>
      </c>
      <c r="EV29" s="299">
        <v>0</v>
      </c>
      <c r="EW29" s="214">
        <v>0</v>
      </c>
      <c r="EX29" s="214">
        <v>0</v>
      </c>
      <c r="EY29" s="299">
        <v>34.200000000000003</v>
      </c>
      <c r="EZ29" s="214">
        <f t="shared" si="86"/>
        <v>2459.2199999999998</v>
      </c>
      <c r="FA29" s="385">
        <f>1777.02/2</f>
        <v>888.51</v>
      </c>
      <c r="FB29" s="388">
        <f>FB28</f>
        <v>263.52</v>
      </c>
      <c r="FC29" s="377">
        <f t="shared" si="19"/>
        <v>381.61830452345299</v>
      </c>
      <c r="FD29" s="386">
        <f t="shared" si="20"/>
        <v>0</v>
      </c>
      <c r="FE29" s="65">
        <v>866.67</v>
      </c>
      <c r="FF29" s="65">
        <v>20</v>
      </c>
      <c r="FG29" s="65"/>
      <c r="FH29" s="65">
        <v>5</v>
      </c>
      <c r="FI29" s="377"/>
      <c r="FJ29" s="202"/>
      <c r="FK29" s="214">
        <f t="shared" si="87"/>
        <v>2425.3183045234528</v>
      </c>
      <c r="FL29" s="377">
        <f t="shared" si="88"/>
        <v>987.17077586206892</v>
      </c>
      <c r="FM29" s="377">
        <f t="shared" si="89"/>
        <v>413.79310344827587</v>
      </c>
      <c r="FN29" s="377">
        <f t="shared" si="90"/>
        <v>350.24096982758618</v>
      </c>
      <c r="FO29" s="214">
        <f t="shared" si="91"/>
        <v>1751.204849137931</v>
      </c>
      <c r="FP29" s="214">
        <f t="shared" si="92"/>
        <v>4176.5231536613837</v>
      </c>
      <c r="FQ29" s="205">
        <f t="shared" si="93"/>
        <v>-1717.3031536613839</v>
      </c>
      <c r="FR29" s="205">
        <v>28314.73</v>
      </c>
      <c r="FS29" s="205">
        <v>1867.77</v>
      </c>
      <c r="FT29" s="205">
        <v>0</v>
      </c>
      <c r="FU29" s="205">
        <v>0</v>
      </c>
      <c r="FV29" s="205">
        <v>0</v>
      </c>
      <c r="FW29" s="205">
        <v>0</v>
      </c>
      <c r="FX29" s="205">
        <v>0</v>
      </c>
      <c r="FY29" s="205">
        <v>0</v>
      </c>
      <c r="FZ29" s="205">
        <v>0</v>
      </c>
      <c r="GA29" s="205">
        <v>1178.68</v>
      </c>
      <c r="GB29" s="205">
        <v>29171.46</v>
      </c>
      <c r="GC29" s="205">
        <v>0</v>
      </c>
      <c r="GD29" s="303">
        <v>611</v>
      </c>
      <c r="GE29" s="4" t="s">
        <v>275</v>
      </c>
      <c r="GF29" s="214">
        <f t="shared" si="94"/>
        <v>31361.18</v>
      </c>
      <c r="GG29" s="205">
        <v>2356.9299999999998</v>
      </c>
      <c r="GH29" s="205">
        <v>136.62</v>
      </c>
      <c r="GI29" s="205">
        <v>0</v>
      </c>
      <c r="GJ29" s="205">
        <v>0</v>
      </c>
      <c r="GK29" s="205">
        <v>0</v>
      </c>
      <c r="GL29" s="205">
        <v>0</v>
      </c>
      <c r="GM29" s="205">
        <v>0</v>
      </c>
      <c r="GN29" s="205">
        <v>0</v>
      </c>
      <c r="GO29" s="205">
        <v>0</v>
      </c>
      <c r="GP29" s="205">
        <v>81.849999999999994</v>
      </c>
      <c r="GQ29" s="211">
        <f t="shared" si="95"/>
        <v>2575.3999999999996</v>
      </c>
      <c r="GR29" s="202">
        <v>888.51</v>
      </c>
      <c r="GS29" s="202">
        <v>263.52</v>
      </c>
      <c r="GT29" s="65">
        <f t="shared" si="153"/>
        <v>415.13467689259227</v>
      </c>
      <c r="GU29" s="65">
        <f t="shared" si="154"/>
        <v>0</v>
      </c>
      <c r="GV29" s="65">
        <f t="shared" si="96"/>
        <v>866.66666666666663</v>
      </c>
      <c r="GW29" s="65">
        <v>20</v>
      </c>
      <c r="GX29" s="65">
        <v>0</v>
      </c>
      <c r="GY29" s="65">
        <v>5</v>
      </c>
      <c r="GZ29" s="65"/>
      <c r="HA29" s="202"/>
      <c r="HB29" s="64">
        <f t="shared" si="23"/>
        <v>2458.831343559259</v>
      </c>
      <c r="HC29" s="66">
        <f t="shared" si="143"/>
        <v>822.37076923076927</v>
      </c>
      <c r="HD29" s="66">
        <f t="shared" si="97"/>
        <v>0</v>
      </c>
      <c r="HE29" s="66">
        <f t="shared" si="98"/>
        <v>205.59269230769232</v>
      </c>
      <c r="HF29" s="67">
        <f t="shared" si="24"/>
        <v>1027.9634615384616</v>
      </c>
      <c r="HG29" s="67">
        <f t="shared" si="25"/>
        <v>3486.7948050977207</v>
      </c>
      <c r="HH29" s="68">
        <f t="shared" si="26"/>
        <v>-911.39480509772102</v>
      </c>
      <c r="HI29" s="335">
        <v>24384.89</v>
      </c>
      <c r="HJ29" s="335">
        <v>1598.88</v>
      </c>
      <c r="HK29" s="335">
        <v>0</v>
      </c>
      <c r="HL29" s="335">
        <v>0</v>
      </c>
      <c r="HM29" s="335">
        <v>0</v>
      </c>
      <c r="HN29" s="335">
        <v>0</v>
      </c>
      <c r="HO29" s="335">
        <v>0</v>
      </c>
      <c r="HP29" s="335">
        <v>0</v>
      </c>
      <c r="HQ29" s="335">
        <v>0</v>
      </c>
      <c r="HR29" s="335">
        <v>902.26</v>
      </c>
      <c r="HS29" s="335">
        <v>25202.54</v>
      </c>
      <c r="HT29" s="205">
        <v>0</v>
      </c>
      <c r="HU29" s="371">
        <v>573</v>
      </c>
      <c r="HV29" s="181" t="s">
        <v>275</v>
      </c>
      <c r="HW29" s="64">
        <f t="shared" si="99"/>
        <v>26886.03</v>
      </c>
      <c r="HX29" s="205">
        <v>2029.81</v>
      </c>
      <c r="HY29" s="205">
        <v>116.95</v>
      </c>
      <c r="HZ29" s="205">
        <v>0</v>
      </c>
      <c r="IA29" s="205">
        <v>0</v>
      </c>
      <c r="IB29" s="205">
        <v>0</v>
      </c>
      <c r="IC29" s="205">
        <v>0</v>
      </c>
      <c r="ID29" s="205">
        <v>0</v>
      </c>
      <c r="IE29" s="205">
        <v>0</v>
      </c>
      <c r="IF29" s="205">
        <v>0</v>
      </c>
      <c r="IG29" s="205">
        <v>62.66</v>
      </c>
      <c r="IH29" s="214">
        <f t="shared" si="100"/>
        <v>2209.4199999999996</v>
      </c>
      <c r="II29" s="321">
        <v>888.51</v>
      </c>
      <c r="IJ29" s="321">
        <v>263.52</v>
      </c>
      <c r="IK29" s="65">
        <f t="shared" si="155"/>
        <v>384.60892342180239</v>
      </c>
      <c r="IL29" s="65">
        <f t="shared" si="156"/>
        <v>0</v>
      </c>
      <c r="IM29" s="65">
        <f t="shared" si="101"/>
        <v>866.66666666666663</v>
      </c>
      <c r="IN29" s="65">
        <v>20</v>
      </c>
      <c r="IO29" s="65"/>
      <c r="IP29" s="65">
        <v>5</v>
      </c>
      <c r="IQ29" s="65"/>
      <c r="IR29" s="202"/>
      <c r="IS29" s="201"/>
      <c r="IT29" s="66">
        <f t="shared" si="102"/>
        <v>869.99285714285713</v>
      </c>
      <c r="IU29" s="66">
        <f t="shared" si="103"/>
        <v>403.36134453781511</v>
      </c>
      <c r="IV29" s="66">
        <f t="shared" si="104"/>
        <v>318.33855042016808</v>
      </c>
      <c r="IW29" s="204"/>
      <c r="IX29" s="67">
        <f t="shared" si="31"/>
        <v>0</v>
      </c>
      <c r="IY29" s="68">
        <f t="shared" si="32"/>
        <v>2209.4199999999996</v>
      </c>
      <c r="IZ29" s="335">
        <v>28529.02</v>
      </c>
      <c r="JA29" s="335">
        <v>2013.22</v>
      </c>
      <c r="JB29" s="335">
        <v>0</v>
      </c>
      <c r="JC29" s="335">
        <v>0</v>
      </c>
      <c r="JD29" s="335">
        <v>0</v>
      </c>
      <c r="JE29" s="335">
        <v>0</v>
      </c>
      <c r="JF29" s="335">
        <v>0</v>
      </c>
      <c r="JG29" s="335">
        <v>0</v>
      </c>
      <c r="JH29" s="335">
        <v>0</v>
      </c>
      <c r="JI29" s="335">
        <v>725.8</v>
      </c>
      <c r="JJ29" s="335">
        <v>29347.56</v>
      </c>
      <c r="JK29" s="205">
        <v>0</v>
      </c>
      <c r="JL29" s="371">
        <v>560</v>
      </c>
      <c r="JM29" s="181" t="s">
        <v>275</v>
      </c>
      <c r="JN29" s="64">
        <f t="shared" si="105"/>
        <v>31268.04</v>
      </c>
      <c r="JO29" s="335">
        <v>2374.77</v>
      </c>
      <c r="JP29" s="335">
        <v>147.26</v>
      </c>
      <c r="JQ29" s="335">
        <v>0</v>
      </c>
      <c r="JR29" s="335">
        <v>0</v>
      </c>
      <c r="JS29" s="335">
        <v>0</v>
      </c>
      <c r="JT29" s="335">
        <v>0</v>
      </c>
      <c r="JU29" s="335">
        <v>0</v>
      </c>
      <c r="JV29" s="335">
        <v>0</v>
      </c>
      <c r="JW29" s="335">
        <v>0</v>
      </c>
      <c r="JX29" s="335">
        <v>50.4</v>
      </c>
      <c r="JY29" s="211">
        <f t="shared" si="106"/>
        <v>2572.4299999999998</v>
      </c>
      <c r="JZ29" s="321"/>
      <c r="KA29" s="321"/>
      <c r="KB29" s="65">
        <f t="shared" si="33"/>
        <v>624.99263550007083</v>
      </c>
      <c r="KC29" s="65">
        <f t="shared" si="157"/>
        <v>0</v>
      </c>
      <c r="KD29" s="65">
        <f t="shared" si="107"/>
        <v>866.66666666666663</v>
      </c>
      <c r="KE29" s="65">
        <v>20</v>
      </c>
      <c r="KF29" s="202"/>
      <c r="KG29" s="65">
        <v>5</v>
      </c>
      <c r="KH29" s="65"/>
      <c r="KI29" s="65">
        <f t="shared" si="108"/>
        <v>429.03252032520328</v>
      </c>
      <c r="KJ29" s="64">
        <f t="shared" si="35"/>
        <v>1945.6918224919407</v>
      </c>
      <c r="KK29" s="66">
        <f t="shared" si="144"/>
        <v>854.59100840336134</v>
      </c>
      <c r="KL29" s="66">
        <f t="shared" si="109"/>
        <v>0</v>
      </c>
      <c r="KM29" s="66">
        <f t="shared" si="110"/>
        <v>213.64775210084034</v>
      </c>
      <c r="KN29" s="67">
        <f t="shared" si="36"/>
        <v>1068.2387605042018</v>
      </c>
      <c r="KO29" s="67">
        <f t="shared" si="37"/>
        <v>3013.9305829961422</v>
      </c>
      <c r="KP29" s="68">
        <f t="shared" si="38"/>
        <v>-441.50058299614238</v>
      </c>
      <c r="KQ29" s="335">
        <v>34841.08</v>
      </c>
      <c r="KR29" s="335">
        <v>1825.3</v>
      </c>
      <c r="KS29" s="335">
        <v>0</v>
      </c>
      <c r="KT29" s="335">
        <v>0</v>
      </c>
      <c r="KU29" s="335">
        <v>0</v>
      </c>
      <c r="KV29" s="335">
        <v>0</v>
      </c>
      <c r="KW29" s="335">
        <v>0</v>
      </c>
      <c r="KX29" s="335">
        <v>0</v>
      </c>
      <c r="KY29" s="335">
        <v>0</v>
      </c>
      <c r="KZ29" s="335">
        <v>637.14</v>
      </c>
      <c r="LA29" s="335">
        <v>34019.800000000003</v>
      </c>
      <c r="LB29" s="205">
        <v>0</v>
      </c>
      <c r="LC29" s="371">
        <v>655</v>
      </c>
      <c r="LD29" s="181" t="s">
        <v>275</v>
      </c>
      <c r="LE29" s="64">
        <f t="shared" si="111"/>
        <v>37303.520000000004</v>
      </c>
      <c r="LF29" s="205">
        <v>2900.19</v>
      </c>
      <c r="LG29" s="205">
        <v>133.52000000000001</v>
      </c>
      <c r="LH29" s="205">
        <v>0</v>
      </c>
      <c r="LI29" s="205">
        <v>0</v>
      </c>
      <c r="LJ29" s="205">
        <v>0</v>
      </c>
      <c r="LK29" s="205">
        <v>0</v>
      </c>
      <c r="LL29" s="205">
        <v>0</v>
      </c>
      <c r="LM29" s="205">
        <v>0</v>
      </c>
      <c r="LN29" s="205">
        <v>0</v>
      </c>
      <c r="LO29" s="205">
        <v>44.24</v>
      </c>
      <c r="LP29" s="211">
        <f t="shared" si="112"/>
        <v>3077.95</v>
      </c>
      <c r="LQ29" s="202"/>
      <c r="LR29" s="202"/>
      <c r="LS29" s="65">
        <f t="shared" si="158"/>
        <v>505.70840363000025</v>
      </c>
      <c r="LT29" s="65">
        <f t="shared" si="159"/>
        <v>0</v>
      </c>
      <c r="LU29" s="65">
        <f t="shared" si="113"/>
        <v>866.66666666666663</v>
      </c>
      <c r="LV29" s="65">
        <v>20</v>
      </c>
      <c r="LW29" s="202"/>
      <c r="LX29" s="65">
        <v>5</v>
      </c>
      <c r="LY29" s="65"/>
      <c r="LZ29" s="202"/>
      <c r="MA29" s="64">
        <f t="shared" si="41"/>
        <v>1397.3750702966668</v>
      </c>
      <c r="MB29" s="66">
        <f t="shared" si="145"/>
        <v>828.45739495798318</v>
      </c>
      <c r="MC29" s="66">
        <f t="shared" si="114"/>
        <v>0</v>
      </c>
      <c r="MD29" s="66">
        <f t="shared" si="115"/>
        <v>207.1143487394958</v>
      </c>
      <c r="ME29" s="67">
        <f t="shared" si="42"/>
        <v>1035.571743697479</v>
      </c>
      <c r="MF29" s="67">
        <f t="shared" si="43"/>
        <v>2432.9468139941455</v>
      </c>
      <c r="MG29" s="68">
        <f t="shared" si="44"/>
        <v>645.00318600585433</v>
      </c>
      <c r="MH29" s="335">
        <v>33360.230000000003</v>
      </c>
      <c r="MI29" s="335">
        <v>2010.04</v>
      </c>
      <c r="MJ29" s="335">
        <v>0</v>
      </c>
      <c r="MK29" s="335">
        <v>0</v>
      </c>
      <c r="ML29" s="335">
        <v>0</v>
      </c>
      <c r="MM29" s="335">
        <v>0</v>
      </c>
      <c r="MN29" s="335">
        <v>0</v>
      </c>
      <c r="MO29" s="335">
        <v>0</v>
      </c>
      <c r="MP29" s="335">
        <v>0</v>
      </c>
      <c r="MQ29" s="335">
        <v>682.79</v>
      </c>
      <c r="MR29" s="335">
        <v>33721.660000000003</v>
      </c>
      <c r="MS29" s="205">
        <v>0</v>
      </c>
      <c r="MT29" s="371">
        <v>782</v>
      </c>
      <c r="MU29" s="181" t="s">
        <v>275</v>
      </c>
      <c r="MV29" s="64">
        <f t="shared" si="116"/>
        <v>36053.060000000005</v>
      </c>
      <c r="MW29" s="335">
        <v>2776.92</v>
      </c>
      <c r="MX29" s="335">
        <v>147.03</v>
      </c>
      <c r="MY29" s="335">
        <v>0</v>
      </c>
      <c r="MZ29" s="335">
        <v>0</v>
      </c>
      <c r="NA29" s="335">
        <v>0</v>
      </c>
      <c r="NB29" s="335">
        <v>0</v>
      </c>
      <c r="NC29" s="335">
        <v>0</v>
      </c>
      <c r="ND29" s="335">
        <v>0</v>
      </c>
      <c r="NE29" s="335">
        <v>0</v>
      </c>
      <c r="NF29" s="335">
        <v>47.41</v>
      </c>
      <c r="NG29" s="211">
        <f t="shared" si="117"/>
        <v>2971.36</v>
      </c>
      <c r="NH29" s="364"/>
      <c r="NI29" s="364"/>
      <c r="NJ29" s="65">
        <f t="shared" si="160"/>
        <v>637.22475830839289</v>
      </c>
      <c r="NK29" s="65">
        <f t="shared" si="161"/>
        <v>0</v>
      </c>
      <c r="NL29" s="65">
        <f t="shared" si="118"/>
        <v>866.66666666666663</v>
      </c>
      <c r="NM29" s="65">
        <v>20</v>
      </c>
      <c r="NN29" s="65">
        <f t="shared" si="119"/>
        <v>467</v>
      </c>
      <c r="NO29" s="65">
        <v>5</v>
      </c>
      <c r="NP29" s="65"/>
      <c r="NQ29" s="202"/>
      <c r="NR29" s="64">
        <f t="shared" si="47"/>
        <v>1995.8914249750596</v>
      </c>
      <c r="NS29" s="66">
        <f t="shared" si="120"/>
        <v>835.40283333333332</v>
      </c>
      <c r="NT29" s="66">
        <f t="shared" si="121"/>
        <v>400</v>
      </c>
      <c r="NU29" s="66">
        <f t="shared" si="122"/>
        <v>308.85070833333333</v>
      </c>
      <c r="NV29" s="67">
        <f t="shared" si="48"/>
        <v>1544.2535416666667</v>
      </c>
      <c r="NW29" s="67">
        <f t="shared" si="49"/>
        <v>3540.1449666417266</v>
      </c>
      <c r="NX29" s="68">
        <f t="shared" si="50"/>
        <v>-568.78496664172644</v>
      </c>
      <c r="NY29" s="400">
        <v>29677.34</v>
      </c>
      <c r="NZ29" s="400">
        <v>2170.44</v>
      </c>
      <c r="OA29" s="400">
        <v>0</v>
      </c>
      <c r="OB29" s="400">
        <v>0</v>
      </c>
      <c r="OC29" s="400">
        <v>0</v>
      </c>
      <c r="OD29" s="400">
        <v>0</v>
      </c>
      <c r="OE29" s="400">
        <v>0</v>
      </c>
      <c r="OF29" s="400">
        <v>0</v>
      </c>
      <c r="OG29" s="400">
        <v>0</v>
      </c>
      <c r="OH29" s="400">
        <v>754.46</v>
      </c>
      <c r="OI29" s="400">
        <v>29973.73</v>
      </c>
      <c r="OJ29" s="178">
        <v>0</v>
      </c>
      <c r="OK29" s="401">
        <v>712</v>
      </c>
      <c r="OL29" s="181" t="s">
        <v>275</v>
      </c>
      <c r="OM29" s="64">
        <f t="shared" si="123"/>
        <v>32602.239999999998</v>
      </c>
      <c r="ON29" s="205">
        <v>2470.36</v>
      </c>
      <c r="OO29" s="205">
        <v>158.76</v>
      </c>
      <c r="OP29" s="205">
        <v>0</v>
      </c>
      <c r="OQ29" s="205">
        <v>0</v>
      </c>
      <c r="OR29" s="205">
        <v>0</v>
      </c>
      <c r="OS29" s="205">
        <v>0</v>
      </c>
      <c r="OT29" s="205">
        <v>0</v>
      </c>
      <c r="OU29" s="205">
        <v>0</v>
      </c>
      <c r="OV29" s="205">
        <v>0</v>
      </c>
      <c r="OW29" s="205">
        <v>52.39</v>
      </c>
      <c r="OX29" s="403">
        <f t="shared" si="124"/>
        <v>2681.5099999999998</v>
      </c>
      <c r="OY29" s="402"/>
      <c r="OZ29" s="402"/>
      <c r="PA29" s="65">
        <f t="shared" si="51"/>
        <v>480.51398726857275</v>
      </c>
      <c r="PB29" s="65">
        <f t="shared" si="52"/>
        <v>0</v>
      </c>
      <c r="PC29" s="202"/>
      <c r="PD29" s="65">
        <v>20</v>
      </c>
      <c r="PE29" s="65"/>
      <c r="PF29" s="65">
        <v>5</v>
      </c>
      <c r="PG29" s="65"/>
      <c r="PH29" s="202"/>
      <c r="PI29" s="64">
        <f t="shared" si="53"/>
        <v>505.51398726857275</v>
      </c>
      <c r="PJ29" s="66">
        <f t="shared" si="126"/>
        <v>936.57933333333335</v>
      </c>
      <c r="PK29" s="66">
        <v>0</v>
      </c>
      <c r="PL29" s="66">
        <f t="shared" si="127"/>
        <v>234.14483333333334</v>
      </c>
      <c r="PM29" s="67">
        <f t="shared" si="54"/>
        <v>1170.7241666666666</v>
      </c>
      <c r="PN29" s="67">
        <f t="shared" si="55"/>
        <v>1676.2381539352393</v>
      </c>
      <c r="PO29" s="68">
        <f t="shared" si="56"/>
        <v>1005.2718460647604</v>
      </c>
      <c r="PP29" s="400">
        <v>18012.3</v>
      </c>
      <c r="PQ29" s="400">
        <v>1564.57</v>
      </c>
      <c r="PR29" s="400">
        <v>0</v>
      </c>
      <c r="PS29" s="400">
        <v>0</v>
      </c>
      <c r="PT29" s="400">
        <v>0</v>
      </c>
      <c r="PU29" s="400">
        <v>0</v>
      </c>
      <c r="PV29" s="400">
        <v>0</v>
      </c>
      <c r="PW29" s="400">
        <v>0</v>
      </c>
      <c r="PX29" s="400">
        <v>0</v>
      </c>
      <c r="PY29" s="464">
        <v>461.33</v>
      </c>
      <c r="PZ29" s="466">
        <v>20038.2</v>
      </c>
      <c r="QA29" s="178">
        <f t="shared" si="151"/>
        <v>0</v>
      </c>
      <c r="QB29" s="401">
        <v>498</v>
      </c>
      <c r="QC29" s="181"/>
      <c r="QD29" s="64">
        <f t="shared" si="129"/>
        <v>20038.2</v>
      </c>
      <c r="QE29" s="400">
        <v>1499.35</v>
      </c>
      <c r="QF29" s="400">
        <v>114.44</v>
      </c>
      <c r="QG29" s="400">
        <v>0</v>
      </c>
      <c r="QH29" s="400">
        <v>0</v>
      </c>
      <c r="QI29" s="400">
        <v>0</v>
      </c>
      <c r="QJ29" s="400">
        <v>0</v>
      </c>
      <c r="QK29" s="400">
        <v>0</v>
      </c>
      <c r="QL29" s="400">
        <v>0</v>
      </c>
      <c r="QM29" s="400">
        <v>0</v>
      </c>
      <c r="QN29" s="400">
        <v>32.04</v>
      </c>
      <c r="QO29" s="486">
        <v>6.1818220000000004</v>
      </c>
      <c r="QP29" s="211">
        <f t="shared" si="130"/>
        <v>1652.0118219999999</v>
      </c>
      <c r="QQ29" s="439"/>
      <c r="QR29" s="453"/>
      <c r="QS29" s="65">
        <f t="shared" si="147"/>
        <v>128.86743362831859</v>
      </c>
      <c r="QT29" s="65">
        <f t="shared" si="57"/>
        <v>0</v>
      </c>
      <c r="QU29" s="65">
        <f>1606.85/2</f>
        <v>803.42499999999995</v>
      </c>
      <c r="QV29" s="202"/>
      <c r="QW29" s="65"/>
      <c r="QX29" s="202"/>
      <c r="QY29" s="65">
        <f t="shared" si="58"/>
        <v>183.06451612903226</v>
      </c>
      <c r="QZ29" s="489">
        <f t="shared" si="132"/>
        <v>270.51569999999998</v>
      </c>
      <c r="RA29" s="202"/>
      <c r="RB29" s="201"/>
      <c r="RC29" s="66">
        <v>0</v>
      </c>
      <c r="RD29" s="203"/>
      <c r="RE29" s="66">
        <f t="shared" si="134"/>
        <v>0</v>
      </c>
      <c r="RF29" s="67">
        <f t="shared" si="60"/>
        <v>0</v>
      </c>
      <c r="RG29" s="67">
        <f t="shared" si="61"/>
        <v>0</v>
      </c>
      <c r="RH29" s="68">
        <f t="shared" si="62"/>
        <v>1652.0118219999999</v>
      </c>
      <c r="RI29" s="205">
        <v>29035.83</v>
      </c>
      <c r="RJ29" s="205">
        <v>2222.84</v>
      </c>
      <c r="RK29" s="205">
        <v>0</v>
      </c>
      <c r="RL29" s="205">
        <v>0</v>
      </c>
      <c r="RM29" s="205">
        <v>0</v>
      </c>
      <c r="RN29" s="205">
        <v>0</v>
      </c>
      <c r="RO29" s="205">
        <v>0</v>
      </c>
      <c r="RP29" s="205">
        <v>0</v>
      </c>
      <c r="RQ29" s="205">
        <v>0</v>
      </c>
      <c r="RR29" s="373">
        <v>820.08</v>
      </c>
      <c r="RS29" s="265">
        <v>32078.75</v>
      </c>
      <c r="RT29" s="199"/>
      <c r="RU29" s="206">
        <v>696</v>
      </c>
      <c r="RV29" s="181" t="s">
        <v>275</v>
      </c>
      <c r="RW29" s="213">
        <v>9435.9699999999993</v>
      </c>
      <c r="RX29" s="205">
        <v>2416.96</v>
      </c>
      <c r="RY29" s="205">
        <v>162.6</v>
      </c>
      <c r="RZ29" s="205">
        <v>0</v>
      </c>
      <c r="SA29" s="205">
        <v>0</v>
      </c>
      <c r="SB29" s="205">
        <v>0</v>
      </c>
      <c r="SC29" s="205">
        <v>0</v>
      </c>
      <c r="SD29" s="205">
        <v>0</v>
      </c>
      <c r="SE29" s="205">
        <v>0</v>
      </c>
      <c r="SF29" s="205">
        <v>0</v>
      </c>
      <c r="SG29" s="205">
        <v>56.95</v>
      </c>
      <c r="SH29" s="65">
        <v>55.589534</v>
      </c>
      <c r="SI29" s="211">
        <f t="shared" si="137"/>
        <v>2692.0995339999999</v>
      </c>
      <c r="SJ29" s="469"/>
      <c r="SK29" s="477"/>
      <c r="SL29" s="65">
        <f t="shared" si="148"/>
        <v>320.96681415929203</v>
      </c>
      <c r="SM29" s="65">
        <f t="shared" si="63"/>
        <v>0</v>
      </c>
      <c r="SN29" s="65">
        <f>1606.85/2</f>
        <v>803.42499999999995</v>
      </c>
      <c r="SO29" s="65">
        <v>20</v>
      </c>
      <c r="SP29" s="65">
        <f t="shared" si="138"/>
        <v>495.92920353982299</v>
      </c>
      <c r="SQ29" s="65">
        <v>5</v>
      </c>
      <c r="SR29" s="65">
        <f t="shared" si="149"/>
        <v>428.52876106194691</v>
      </c>
      <c r="SS29" s="489">
        <f t="shared" si="139"/>
        <v>433.06312500000001</v>
      </c>
      <c r="ST29" s="202"/>
      <c r="SU29" s="201">
        <v>1510.13</v>
      </c>
      <c r="SV29" s="66">
        <f t="shared" si="146"/>
        <v>596.28469026548669</v>
      </c>
      <c r="SW29" s="203"/>
      <c r="SX29" s="66">
        <f t="shared" si="140"/>
        <v>421.28293805309733</v>
      </c>
      <c r="SY29" s="204"/>
      <c r="SZ29" s="67">
        <f t="shared" si="65"/>
        <v>1510.13</v>
      </c>
      <c r="TA29" s="68">
        <f t="shared" si="66"/>
        <v>1181.9695339999998</v>
      </c>
      <c r="TB29" s="64">
        <f t="shared" si="67"/>
        <v>333379.27999999997</v>
      </c>
      <c r="TC29" s="211">
        <f t="shared" si="68"/>
        <v>29345.071356</v>
      </c>
      <c r="TD29" s="67">
        <f t="shared" si="69"/>
        <v>29563.508763936785</v>
      </c>
      <c r="TE29" s="68">
        <f t="shared" si="142"/>
        <v>-218.43740793678444</v>
      </c>
      <c r="TF29" s="264"/>
      <c r="TG29" s="265"/>
      <c r="TH29" s="265"/>
      <c r="TL29" s="65">
        <v>5372.3362000000006</v>
      </c>
      <c r="TM29">
        <f t="shared" si="70"/>
        <v>53.723362000000009</v>
      </c>
    </row>
    <row r="30" spans="1:533">
      <c r="A30" s="173" t="s">
        <v>477</v>
      </c>
      <c r="B30" s="175" t="s">
        <v>491</v>
      </c>
      <c r="C30" s="181" t="s">
        <v>275</v>
      </c>
      <c r="D30" s="273">
        <v>2447.12</v>
      </c>
      <c r="E30" s="273">
        <v>2402.0700000000002</v>
      </c>
      <c r="F30" s="273">
        <v>343.66</v>
      </c>
      <c r="G30" s="273">
        <v>0</v>
      </c>
      <c r="H30" s="273">
        <v>0</v>
      </c>
      <c r="I30" s="273">
        <v>0</v>
      </c>
      <c r="J30" s="273">
        <v>0</v>
      </c>
      <c r="K30" s="273">
        <v>0</v>
      </c>
      <c r="L30" s="273">
        <v>0</v>
      </c>
      <c r="M30" s="273">
        <v>5192.8499999999995</v>
      </c>
      <c r="N30" s="178">
        <f t="shared" si="150"/>
        <v>0</v>
      </c>
      <c r="O30" s="274">
        <v>200</v>
      </c>
      <c r="P30" s="64">
        <f t="shared" si="0"/>
        <v>5192.8500000000004</v>
      </c>
      <c r="Q30" s="205">
        <v>203.7</v>
      </c>
      <c r="R30" s="205">
        <v>175.71</v>
      </c>
      <c r="S30" s="267">
        <v>21.95</v>
      </c>
      <c r="T30" s="205">
        <v>0</v>
      </c>
      <c r="U30" s="205">
        <v>0</v>
      </c>
      <c r="V30" s="205">
        <v>0</v>
      </c>
      <c r="W30" s="205">
        <v>0</v>
      </c>
      <c r="X30" s="205">
        <v>0</v>
      </c>
      <c r="Y30" s="205">
        <v>0</v>
      </c>
      <c r="Z30" s="205">
        <v>0</v>
      </c>
      <c r="AA30" s="64">
        <f t="shared" si="71"/>
        <v>401.35999999999996</v>
      </c>
      <c r="AB30" s="276">
        <v>500</v>
      </c>
      <c r="AC30" s="65">
        <v>332</v>
      </c>
      <c r="AD30" s="65">
        <f t="shared" si="1"/>
        <v>61.008217774514684</v>
      </c>
      <c r="AE30" s="65">
        <f t="shared" si="2"/>
        <v>0</v>
      </c>
      <c r="AF30" s="65">
        <v>866.67</v>
      </c>
      <c r="AG30" s="65">
        <v>20</v>
      </c>
      <c r="AH30" s="202"/>
      <c r="AI30" s="65">
        <v>5</v>
      </c>
      <c r="AJ30" s="202"/>
      <c r="AK30" s="202"/>
      <c r="AL30" s="64">
        <f t="shared" si="3"/>
        <v>1784.6782177745147</v>
      </c>
      <c r="AM30" s="66">
        <f t="shared" si="72"/>
        <v>833.25221238938047</v>
      </c>
      <c r="AN30" s="66">
        <f t="shared" si="73"/>
        <v>0</v>
      </c>
      <c r="AO30" s="66">
        <f t="shared" si="74"/>
        <v>208.31305309734512</v>
      </c>
      <c r="AP30" s="67">
        <f t="shared" si="4"/>
        <v>1041.5652654867256</v>
      </c>
      <c r="AQ30" s="67">
        <f t="shared" si="5"/>
        <v>2826.2434832612403</v>
      </c>
      <c r="AR30" s="68">
        <f t="shared" si="6"/>
        <v>-2424.8834832612401</v>
      </c>
      <c r="AS30" s="267">
        <v>3594.2</v>
      </c>
      <c r="AT30" s="267">
        <v>1960.79</v>
      </c>
      <c r="AU30" s="267">
        <v>181.22</v>
      </c>
      <c r="AV30" s="267">
        <v>0</v>
      </c>
      <c r="AW30" s="267">
        <v>0</v>
      </c>
      <c r="AX30" s="267">
        <v>0</v>
      </c>
      <c r="AY30" s="267">
        <v>0</v>
      </c>
      <c r="AZ30" s="267">
        <v>0</v>
      </c>
      <c r="BA30" s="267">
        <v>0</v>
      </c>
      <c r="BB30" s="267">
        <v>0</v>
      </c>
      <c r="BC30" s="267">
        <v>5492.52</v>
      </c>
      <c r="BD30" s="199"/>
      <c r="BE30" s="285">
        <v>205</v>
      </c>
      <c r="BF30" s="181"/>
      <c r="BG30" s="64">
        <f t="shared" si="75"/>
        <v>5736.21</v>
      </c>
      <c r="BH30" s="267">
        <v>299.19</v>
      </c>
      <c r="BI30" s="267">
        <v>143.43</v>
      </c>
      <c r="BJ30" s="267">
        <v>11.58</v>
      </c>
      <c r="BK30" s="267">
        <v>0</v>
      </c>
      <c r="BL30" s="267">
        <v>0</v>
      </c>
      <c r="BM30" s="267">
        <v>0</v>
      </c>
      <c r="BN30" s="267">
        <v>0</v>
      </c>
      <c r="BO30" s="267">
        <v>0</v>
      </c>
      <c r="BP30" s="267">
        <v>0</v>
      </c>
      <c r="BQ30" s="267">
        <v>0</v>
      </c>
      <c r="BR30" s="64">
        <f t="shared" si="76"/>
        <v>454.2</v>
      </c>
      <c r="BS30" s="276">
        <v>500</v>
      </c>
      <c r="BT30" s="65">
        <v>332</v>
      </c>
      <c r="BU30" s="65">
        <f t="shared" si="7"/>
        <v>69.859625626778637</v>
      </c>
      <c r="BV30" s="65">
        <f t="shared" si="8"/>
        <v>0</v>
      </c>
      <c r="BW30" s="65">
        <v>866.67</v>
      </c>
      <c r="BX30" s="65">
        <v>20</v>
      </c>
      <c r="BY30" s="202"/>
      <c r="BZ30" s="65">
        <v>5</v>
      </c>
      <c r="CA30" s="202"/>
      <c r="CB30" s="202"/>
      <c r="CC30" s="64">
        <f t="shared" si="9"/>
        <v>1793.5296256267786</v>
      </c>
      <c r="CD30" s="66">
        <f t="shared" si="77"/>
        <v>869.99982300884949</v>
      </c>
      <c r="CE30" s="384">
        <f t="shared" si="78"/>
        <v>0</v>
      </c>
      <c r="CF30" s="66">
        <f t="shared" si="79"/>
        <v>217.49995575221237</v>
      </c>
      <c r="CG30" s="204"/>
      <c r="CH30" s="67">
        <f t="shared" si="11"/>
        <v>1793.5296256267786</v>
      </c>
      <c r="CI30" s="68">
        <f t="shared" si="12"/>
        <v>-1339.3296256267786</v>
      </c>
      <c r="CJ30" s="267">
        <v>3087.75</v>
      </c>
      <c r="CK30" s="267">
        <v>2383.92</v>
      </c>
      <c r="CL30" s="267">
        <v>416.14</v>
      </c>
      <c r="CM30" s="267">
        <v>0</v>
      </c>
      <c r="CN30" s="267">
        <v>0</v>
      </c>
      <c r="CO30" s="267">
        <v>0</v>
      </c>
      <c r="CP30" s="267">
        <v>0</v>
      </c>
      <c r="CQ30" s="267">
        <v>0</v>
      </c>
      <c r="CR30" s="267">
        <v>0</v>
      </c>
      <c r="CS30" s="267">
        <v>0</v>
      </c>
      <c r="CT30" s="267">
        <v>5251.16</v>
      </c>
      <c r="CU30" s="199"/>
      <c r="CV30" s="285">
        <v>224</v>
      </c>
      <c r="CW30" s="181" t="s">
        <v>275</v>
      </c>
      <c r="CX30" s="214">
        <f t="shared" si="80"/>
        <v>5887.81</v>
      </c>
      <c r="CY30" s="205">
        <v>257.02999999999997</v>
      </c>
      <c r="CZ30" s="205">
        <v>174.38</v>
      </c>
      <c r="DA30" s="205">
        <v>26.52</v>
      </c>
      <c r="DB30" s="205">
        <v>0</v>
      </c>
      <c r="DC30" s="205">
        <v>0</v>
      </c>
      <c r="DD30" s="205">
        <v>0</v>
      </c>
      <c r="DE30" s="205">
        <v>0</v>
      </c>
      <c r="DF30" s="205">
        <v>0</v>
      </c>
      <c r="DG30" s="205">
        <v>0</v>
      </c>
      <c r="DH30" s="205">
        <v>0</v>
      </c>
      <c r="DI30" s="214">
        <f t="shared" si="81"/>
        <v>457.92999999999995</v>
      </c>
      <c r="DJ30" s="276">
        <v>500</v>
      </c>
      <c r="DK30" s="65">
        <v>332</v>
      </c>
      <c r="DL30" s="65">
        <f t="shared" si="13"/>
        <v>69.353141016629777</v>
      </c>
      <c r="DM30" s="65">
        <f t="shared" si="14"/>
        <v>0</v>
      </c>
      <c r="DN30" s="65">
        <v>866.67</v>
      </c>
      <c r="DO30" s="65">
        <v>20</v>
      </c>
      <c r="DP30" s="202"/>
      <c r="DQ30" s="65">
        <v>5</v>
      </c>
      <c r="DR30" s="65"/>
      <c r="DS30" s="202"/>
      <c r="DT30" s="64">
        <f t="shared" si="15"/>
        <v>1793.0231410166298</v>
      </c>
      <c r="DU30" s="66">
        <f t="shared" si="82"/>
        <v>870.94495575221242</v>
      </c>
      <c r="DV30" s="66">
        <f t="shared" si="83"/>
        <v>490.26548672566372</v>
      </c>
      <c r="DW30" s="66">
        <f t="shared" si="84"/>
        <v>340.30261061946902</v>
      </c>
      <c r="DX30" s="67">
        <f t="shared" si="16"/>
        <v>1701.5130530973452</v>
      </c>
      <c r="DY30" s="67">
        <f t="shared" si="17"/>
        <v>3494.5361941139749</v>
      </c>
      <c r="DZ30" s="68">
        <f t="shared" si="18"/>
        <v>-3036.6061941139751</v>
      </c>
      <c r="EA30" s="205">
        <v>3746.85</v>
      </c>
      <c r="EB30" s="205">
        <v>2777.61</v>
      </c>
      <c r="EC30" s="205">
        <v>381.61</v>
      </c>
      <c r="ED30" s="205">
        <v>0</v>
      </c>
      <c r="EE30" s="205">
        <v>0</v>
      </c>
      <c r="EF30" s="205">
        <v>0</v>
      </c>
      <c r="EG30" s="205">
        <v>0</v>
      </c>
      <c r="EH30" s="205">
        <v>0</v>
      </c>
      <c r="EI30" s="205">
        <v>0</v>
      </c>
      <c r="EJ30" s="205">
        <v>0</v>
      </c>
      <c r="EK30" s="205">
        <v>5630.76</v>
      </c>
      <c r="EL30" s="199"/>
      <c r="EM30" s="206">
        <v>222</v>
      </c>
      <c r="EN30" s="181" t="s">
        <v>275</v>
      </c>
      <c r="EO30" s="214">
        <f t="shared" si="85"/>
        <v>6906.07</v>
      </c>
      <c r="EP30" s="214">
        <v>311.89999999999998</v>
      </c>
      <c r="EQ30" s="214">
        <v>203.18</v>
      </c>
      <c r="ER30" s="214">
        <v>24.25</v>
      </c>
      <c r="ES30" s="214">
        <v>0</v>
      </c>
      <c r="ET30" s="214">
        <v>0</v>
      </c>
      <c r="EU30" s="298">
        <v>0</v>
      </c>
      <c r="EV30" s="299">
        <v>0</v>
      </c>
      <c r="EW30" s="214">
        <v>0</v>
      </c>
      <c r="EX30" s="214">
        <v>0</v>
      </c>
      <c r="EY30" s="299">
        <v>0</v>
      </c>
      <c r="EZ30" s="214">
        <f t="shared" si="86"/>
        <v>539.32999999999993</v>
      </c>
      <c r="FA30" s="385">
        <v>518</v>
      </c>
      <c r="FB30" s="388">
        <v>332</v>
      </c>
      <c r="FC30" s="377">
        <f t="shared" si="19"/>
        <v>77.431036554092813</v>
      </c>
      <c r="FD30" s="386">
        <f t="shared" si="20"/>
        <v>0</v>
      </c>
      <c r="FE30" s="65">
        <v>866.67</v>
      </c>
      <c r="FF30" s="65">
        <v>20</v>
      </c>
      <c r="FG30" s="65"/>
      <c r="FH30" s="65">
        <v>5</v>
      </c>
      <c r="FI30" s="377"/>
      <c r="FJ30" s="202"/>
      <c r="FK30" s="214">
        <f t="shared" si="87"/>
        <v>1819.1010365540928</v>
      </c>
      <c r="FL30" s="377">
        <f t="shared" si="88"/>
        <v>987.17077586206892</v>
      </c>
      <c r="FM30" s="377">
        <f t="shared" si="89"/>
        <v>413.79310344827587</v>
      </c>
      <c r="FN30" s="377">
        <f t="shared" si="90"/>
        <v>350.24096982758618</v>
      </c>
      <c r="FO30" s="214">
        <f t="shared" si="91"/>
        <v>1751.204849137931</v>
      </c>
      <c r="FP30" s="214">
        <f t="shared" si="92"/>
        <v>3570.3058856920238</v>
      </c>
      <c r="FQ30" s="205">
        <f t="shared" si="93"/>
        <v>-3030.9758856920239</v>
      </c>
      <c r="FR30" s="205">
        <v>2620.41</v>
      </c>
      <c r="FS30" s="205">
        <v>3133.92</v>
      </c>
      <c r="FT30" s="205">
        <v>187.78</v>
      </c>
      <c r="FU30" s="205">
        <v>0</v>
      </c>
      <c r="FV30" s="205">
        <v>0</v>
      </c>
      <c r="FW30" s="205">
        <v>0</v>
      </c>
      <c r="FX30" s="205">
        <v>0</v>
      </c>
      <c r="FY30" s="205">
        <v>0</v>
      </c>
      <c r="FZ30" s="205">
        <v>0</v>
      </c>
      <c r="GA30" s="205">
        <v>0</v>
      </c>
      <c r="GB30" s="205">
        <v>5495.68</v>
      </c>
      <c r="GC30" s="205">
        <v>0</v>
      </c>
      <c r="GD30" s="303">
        <v>232</v>
      </c>
      <c r="GE30" s="181" t="s">
        <v>275</v>
      </c>
      <c r="GF30" s="214">
        <f t="shared" si="94"/>
        <v>5942.11</v>
      </c>
      <c r="GG30" s="205">
        <v>218.13</v>
      </c>
      <c r="GH30" s="205">
        <v>229.24</v>
      </c>
      <c r="GI30" s="205">
        <v>12</v>
      </c>
      <c r="GJ30" s="205">
        <v>0</v>
      </c>
      <c r="GK30" s="205">
        <v>0</v>
      </c>
      <c r="GL30" s="205">
        <v>0</v>
      </c>
      <c r="GM30" s="205">
        <v>0</v>
      </c>
      <c r="GN30" s="205">
        <v>0</v>
      </c>
      <c r="GO30" s="205">
        <v>0</v>
      </c>
      <c r="GP30" s="205">
        <v>0</v>
      </c>
      <c r="GQ30" s="211">
        <f t="shared" si="95"/>
        <v>459.37</v>
      </c>
      <c r="GR30" s="202">
        <v>518</v>
      </c>
      <c r="GS30" s="202">
        <v>332</v>
      </c>
      <c r="GT30" s="65">
        <f t="shared" si="153"/>
        <v>78.208198736199051</v>
      </c>
      <c r="GU30" s="65">
        <f t="shared" si="154"/>
        <v>0</v>
      </c>
      <c r="GV30" s="65">
        <f t="shared" si="96"/>
        <v>866.66666666666663</v>
      </c>
      <c r="GW30" s="65">
        <v>20</v>
      </c>
      <c r="GX30" s="65">
        <v>0</v>
      </c>
      <c r="GY30" s="65">
        <v>5</v>
      </c>
      <c r="GZ30" s="65"/>
      <c r="HA30" s="202"/>
      <c r="HB30" s="64">
        <f t="shared" si="23"/>
        <v>1819.8748654028657</v>
      </c>
      <c r="HC30" s="66">
        <f t="shared" si="143"/>
        <v>822.37076923076927</v>
      </c>
      <c r="HD30" s="66">
        <f t="shared" si="97"/>
        <v>0</v>
      </c>
      <c r="HE30" s="66">
        <f t="shared" si="98"/>
        <v>205.59269230769232</v>
      </c>
      <c r="HF30" s="67">
        <f t="shared" si="24"/>
        <v>1027.9634615384616</v>
      </c>
      <c r="HG30" s="67">
        <f t="shared" si="25"/>
        <v>2847.8383269413271</v>
      </c>
      <c r="HH30" s="68">
        <f t="shared" si="26"/>
        <v>-2388.4683269413272</v>
      </c>
      <c r="HI30" s="335">
        <v>3408.18</v>
      </c>
      <c r="HJ30" s="335">
        <v>3429.87</v>
      </c>
      <c r="HK30" s="335">
        <v>431.45</v>
      </c>
      <c r="HL30" s="335">
        <v>0</v>
      </c>
      <c r="HM30" s="335">
        <v>0</v>
      </c>
      <c r="HN30" s="335">
        <v>0</v>
      </c>
      <c r="HO30" s="335">
        <v>0</v>
      </c>
      <c r="HP30" s="335">
        <v>0</v>
      </c>
      <c r="HQ30" s="335">
        <v>0</v>
      </c>
      <c r="HR30" s="335">
        <v>0</v>
      </c>
      <c r="HS30" s="335">
        <v>6200.92</v>
      </c>
      <c r="HT30" s="205">
        <v>0</v>
      </c>
      <c r="HU30" s="371">
        <v>240</v>
      </c>
      <c r="HV30" s="181" t="s">
        <v>275</v>
      </c>
      <c r="HW30" s="64">
        <f t="shared" si="99"/>
        <v>7269.4999999999991</v>
      </c>
      <c r="HX30" s="205">
        <v>283.70999999999998</v>
      </c>
      <c r="HY30" s="205">
        <v>250.89</v>
      </c>
      <c r="HZ30" s="205">
        <v>27.43</v>
      </c>
      <c r="IA30" s="205">
        <v>0</v>
      </c>
      <c r="IB30" s="205">
        <v>0</v>
      </c>
      <c r="IC30" s="205">
        <v>0</v>
      </c>
      <c r="ID30" s="205">
        <v>0</v>
      </c>
      <c r="IE30" s="205">
        <v>0</v>
      </c>
      <c r="IF30" s="205">
        <v>0</v>
      </c>
      <c r="IG30" s="205">
        <v>0</v>
      </c>
      <c r="IH30" s="214">
        <f t="shared" si="100"/>
        <v>562.02999999999986</v>
      </c>
      <c r="II30" s="321">
        <v>518</v>
      </c>
      <c r="IJ30" s="321">
        <v>332</v>
      </c>
      <c r="IK30" s="65">
        <f t="shared" si="155"/>
        <v>94.630508092625703</v>
      </c>
      <c r="IL30" s="65">
        <f t="shared" si="156"/>
        <v>0</v>
      </c>
      <c r="IM30" s="65">
        <f t="shared" si="101"/>
        <v>866.66666666666663</v>
      </c>
      <c r="IN30" s="65">
        <v>20</v>
      </c>
      <c r="IO30" s="65"/>
      <c r="IP30" s="65">
        <v>5</v>
      </c>
      <c r="IQ30" s="65"/>
      <c r="IR30" s="202"/>
      <c r="IS30" s="201"/>
      <c r="IT30" s="66">
        <f t="shared" si="102"/>
        <v>869.99285714285713</v>
      </c>
      <c r="IU30" s="66">
        <f t="shared" si="103"/>
        <v>403.36134453781511</v>
      </c>
      <c r="IV30" s="66">
        <f t="shared" si="104"/>
        <v>318.33855042016808</v>
      </c>
      <c r="IW30" s="204"/>
      <c r="IX30" s="67">
        <f t="shared" si="31"/>
        <v>0</v>
      </c>
      <c r="IY30" s="68">
        <f t="shared" si="32"/>
        <v>562.02999999999986</v>
      </c>
      <c r="IZ30" s="335">
        <v>4402.8500000000004</v>
      </c>
      <c r="JA30" s="335">
        <v>3902</v>
      </c>
      <c r="JB30" s="335">
        <v>348.6</v>
      </c>
      <c r="JC30" s="335">
        <v>0</v>
      </c>
      <c r="JD30" s="335">
        <v>0</v>
      </c>
      <c r="JE30" s="335">
        <v>0</v>
      </c>
      <c r="JF30" s="335">
        <v>0</v>
      </c>
      <c r="JG30" s="335">
        <v>0</v>
      </c>
      <c r="JH30" s="335">
        <v>0</v>
      </c>
      <c r="JI30" s="335">
        <v>0</v>
      </c>
      <c r="JJ30" s="335">
        <v>7713.87</v>
      </c>
      <c r="JK30" s="205">
        <v>0</v>
      </c>
      <c r="JL30" s="371">
        <v>306</v>
      </c>
      <c r="JM30" s="181" t="s">
        <v>275</v>
      </c>
      <c r="JN30" s="64">
        <f t="shared" si="105"/>
        <v>8653.4500000000007</v>
      </c>
      <c r="JO30" s="335">
        <v>366.5</v>
      </c>
      <c r="JP30" s="335">
        <v>285.42</v>
      </c>
      <c r="JQ30" s="335">
        <v>22.27</v>
      </c>
      <c r="JR30" s="335">
        <v>0</v>
      </c>
      <c r="JS30" s="335">
        <v>0</v>
      </c>
      <c r="JT30" s="335">
        <v>0</v>
      </c>
      <c r="JU30" s="335">
        <v>0</v>
      </c>
      <c r="JV30" s="335">
        <v>0</v>
      </c>
      <c r="JW30" s="335">
        <v>0</v>
      </c>
      <c r="JX30" s="335">
        <v>0</v>
      </c>
      <c r="JY30" s="211">
        <f t="shared" si="106"/>
        <v>674.19</v>
      </c>
      <c r="JZ30" s="321">
        <v>518</v>
      </c>
      <c r="KA30" s="321">
        <v>332</v>
      </c>
      <c r="KB30" s="65">
        <f t="shared" si="33"/>
        <v>164.27641484351443</v>
      </c>
      <c r="KC30" s="65">
        <f t="shared" si="157"/>
        <v>0</v>
      </c>
      <c r="KD30" s="65">
        <f t="shared" si="107"/>
        <v>866.66666666666663</v>
      </c>
      <c r="KE30" s="65">
        <v>20</v>
      </c>
      <c r="KF30" s="202"/>
      <c r="KG30" s="65">
        <v>5</v>
      </c>
      <c r="KH30" s="65"/>
      <c r="KI30" s="65">
        <f t="shared" si="108"/>
        <v>429.03252032520328</v>
      </c>
      <c r="KJ30" s="64">
        <f t="shared" si="35"/>
        <v>2334.9756018353842</v>
      </c>
      <c r="KK30" s="66">
        <f t="shared" si="144"/>
        <v>854.59100840336134</v>
      </c>
      <c r="KL30" s="66">
        <f t="shared" si="109"/>
        <v>0</v>
      </c>
      <c r="KM30" s="66">
        <f t="shared" si="110"/>
        <v>213.64775210084034</v>
      </c>
      <c r="KN30" s="67">
        <f t="shared" si="36"/>
        <v>1068.2387605042018</v>
      </c>
      <c r="KO30" s="67">
        <f t="shared" si="37"/>
        <v>3403.2143623395859</v>
      </c>
      <c r="KP30" s="68">
        <f t="shared" si="38"/>
        <v>-2729.0243623395859</v>
      </c>
      <c r="KQ30" s="335">
        <v>4762.9399999999996</v>
      </c>
      <c r="KR30" s="335">
        <v>4626.87</v>
      </c>
      <c r="KS30" s="335">
        <v>375.62</v>
      </c>
      <c r="KT30" s="335">
        <v>0</v>
      </c>
      <c r="KU30" s="335">
        <v>0</v>
      </c>
      <c r="KV30" s="335">
        <v>0</v>
      </c>
      <c r="KW30" s="335">
        <v>0</v>
      </c>
      <c r="KX30" s="335">
        <v>0</v>
      </c>
      <c r="KY30" s="335">
        <v>0</v>
      </c>
      <c r="KZ30" s="335">
        <v>0</v>
      </c>
      <c r="LA30" s="335">
        <v>8109.37</v>
      </c>
      <c r="LB30" s="205">
        <v>0</v>
      </c>
      <c r="LC30" s="371">
        <v>318</v>
      </c>
      <c r="LD30" s="181" t="s">
        <v>275</v>
      </c>
      <c r="LE30" s="64">
        <f t="shared" si="111"/>
        <v>9765.43</v>
      </c>
      <c r="LF30" s="205">
        <v>396.48</v>
      </c>
      <c r="LG30" s="205">
        <v>338.45</v>
      </c>
      <c r="LH30" s="205">
        <v>24</v>
      </c>
      <c r="LI30" s="205">
        <v>0</v>
      </c>
      <c r="LJ30" s="205">
        <v>0</v>
      </c>
      <c r="LK30" s="205">
        <v>0</v>
      </c>
      <c r="LL30" s="205">
        <v>0</v>
      </c>
      <c r="LM30" s="205">
        <v>0</v>
      </c>
      <c r="LN30" s="205">
        <v>0</v>
      </c>
      <c r="LO30" s="205">
        <v>0</v>
      </c>
      <c r="LP30" s="211">
        <f t="shared" si="112"/>
        <v>758.93000000000006</v>
      </c>
      <c r="LQ30" s="202">
        <v>518</v>
      </c>
      <c r="LR30" s="202">
        <v>332</v>
      </c>
      <c r="LS30" s="65">
        <f t="shared" si="158"/>
        <v>120.54675680471415</v>
      </c>
      <c r="LT30" s="65">
        <f t="shared" si="159"/>
        <v>0</v>
      </c>
      <c r="LU30" s="65">
        <f t="shared" si="113"/>
        <v>866.66666666666663</v>
      </c>
      <c r="LV30" s="65">
        <v>20</v>
      </c>
      <c r="LW30" s="202"/>
      <c r="LX30" s="65">
        <v>5</v>
      </c>
      <c r="LY30" s="65"/>
      <c r="LZ30" s="202"/>
      <c r="MA30" s="64">
        <f t="shared" si="41"/>
        <v>1862.2134234713808</v>
      </c>
      <c r="MB30" s="66">
        <f t="shared" si="145"/>
        <v>828.45739495798318</v>
      </c>
      <c r="MC30" s="66">
        <f t="shared" si="114"/>
        <v>0</v>
      </c>
      <c r="MD30" s="66">
        <f t="shared" si="115"/>
        <v>207.1143487394958</v>
      </c>
      <c r="ME30" s="67">
        <f t="shared" si="42"/>
        <v>1035.571743697479</v>
      </c>
      <c r="MF30" s="67">
        <f t="shared" si="43"/>
        <v>2897.7851671688595</v>
      </c>
      <c r="MG30" s="68">
        <f t="shared" si="44"/>
        <v>-2138.8551671688592</v>
      </c>
      <c r="MH30" s="335">
        <v>3258.42</v>
      </c>
      <c r="MI30" s="335">
        <v>2876.54</v>
      </c>
      <c r="MJ30" s="335">
        <v>508.92</v>
      </c>
      <c r="MK30" s="335">
        <v>0</v>
      </c>
      <c r="ML30" s="335">
        <v>0</v>
      </c>
      <c r="MM30" s="335">
        <v>0</v>
      </c>
      <c r="MN30" s="335">
        <v>0</v>
      </c>
      <c r="MO30" s="335">
        <v>0</v>
      </c>
      <c r="MP30" s="335">
        <v>0</v>
      </c>
      <c r="MQ30" s="335">
        <v>0</v>
      </c>
      <c r="MR30" s="335">
        <v>5506.18</v>
      </c>
      <c r="MS30" s="205">
        <v>0</v>
      </c>
      <c r="MT30" s="371">
        <v>232</v>
      </c>
      <c r="MU30" s="181" t="s">
        <v>275</v>
      </c>
      <c r="MV30" s="64">
        <f t="shared" si="116"/>
        <v>6643.88</v>
      </c>
      <c r="MW30" s="335">
        <v>271.24</v>
      </c>
      <c r="MX30" s="335">
        <v>210.41</v>
      </c>
      <c r="MY30" s="335">
        <v>32.51</v>
      </c>
      <c r="MZ30" s="335">
        <v>0</v>
      </c>
      <c r="NA30" s="335">
        <v>0</v>
      </c>
      <c r="NB30" s="335">
        <v>0</v>
      </c>
      <c r="NC30" s="335">
        <v>0</v>
      </c>
      <c r="ND30" s="335">
        <v>0</v>
      </c>
      <c r="NE30" s="335">
        <v>0</v>
      </c>
      <c r="NF30" s="335">
        <v>0</v>
      </c>
      <c r="NG30" s="211">
        <f t="shared" si="117"/>
        <v>514.16</v>
      </c>
      <c r="NH30" s="364">
        <v>518</v>
      </c>
      <c r="NI30" s="364">
        <v>352</v>
      </c>
      <c r="NJ30" s="65">
        <f t="shared" si="160"/>
        <v>104.04808718498755</v>
      </c>
      <c r="NK30" s="65">
        <f t="shared" si="161"/>
        <v>0</v>
      </c>
      <c r="NL30" s="65">
        <f t="shared" si="118"/>
        <v>866.66666666666663</v>
      </c>
      <c r="NM30" s="65">
        <v>20</v>
      </c>
      <c r="NN30" s="65">
        <f t="shared" si="119"/>
        <v>467</v>
      </c>
      <c r="NO30" s="65">
        <v>5</v>
      </c>
      <c r="NP30" s="65"/>
      <c r="NQ30" s="202"/>
      <c r="NR30" s="64">
        <f t="shared" si="47"/>
        <v>2332.7147538516542</v>
      </c>
      <c r="NS30" s="66">
        <f t="shared" si="120"/>
        <v>835.40283333333332</v>
      </c>
      <c r="NT30" s="66">
        <f t="shared" si="121"/>
        <v>400</v>
      </c>
      <c r="NU30" s="66">
        <f t="shared" si="122"/>
        <v>308.85070833333333</v>
      </c>
      <c r="NV30" s="67">
        <f t="shared" si="48"/>
        <v>1544.2535416666667</v>
      </c>
      <c r="NW30" s="67">
        <f t="shared" si="49"/>
        <v>3876.9682955183207</v>
      </c>
      <c r="NX30" s="68">
        <f t="shared" si="50"/>
        <v>-3362.8082955183208</v>
      </c>
      <c r="NY30" s="400">
        <v>3652.36</v>
      </c>
      <c r="NZ30" s="400">
        <v>2783.43</v>
      </c>
      <c r="OA30" s="400">
        <v>249.66</v>
      </c>
      <c r="OB30" s="400">
        <v>0</v>
      </c>
      <c r="OC30" s="400">
        <v>0</v>
      </c>
      <c r="OD30" s="400">
        <v>0</v>
      </c>
      <c r="OE30" s="400">
        <v>0</v>
      </c>
      <c r="OF30" s="400">
        <v>0</v>
      </c>
      <c r="OG30" s="400">
        <v>0</v>
      </c>
      <c r="OH30" s="400">
        <v>0</v>
      </c>
      <c r="OI30" s="400">
        <v>5881.24</v>
      </c>
      <c r="OJ30" s="178">
        <v>0</v>
      </c>
      <c r="OK30" s="401">
        <v>229</v>
      </c>
      <c r="OL30" s="181" t="s">
        <v>275</v>
      </c>
      <c r="OM30" s="64">
        <f t="shared" si="123"/>
        <v>6685.45</v>
      </c>
      <c r="ON30" s="205">
        <v>304.02999999999997</v>
      </c>
      <c r="OO30" s="205">
        <v>203.6</v>
      </c>
      <c r="OP30" s="205">
        <v>15.95</v>
      </c>
      <c r="OQ30" s="205">
        <v>0</v>
      </c>
      <c r="OR30" s="205">
        <v>0</v>
      </c>
      <c r="OS30" s="205">
        <v>0</v>
      </c>
      <c r="OT30" s="205">
        <v>0</v>
      </c>
      <c r="OU30" s="205">
        <v>0</v>
      </c>
      <c r="OV30" s="205">
        <v>0</v>
      </c>
      <c r="OW30" s="205">
        <v>0</v>
      </c>
      <c r="OX30" s="403">
        <f t="shared" si="124"/>
        <v>523.58000000000004</v>
      </c>
      <c r="OY30" s="407">
        <v>518</v>
      </c>
      <c r="OZ30" s="407">
        <v>352</v>
      </c>
      <c r="PA30" s="65">
        <f t="shared" si="51"/>
        <v>94.283163372840832</v>
      </c>
      <c r="PB30" s="65">
        <f t="shared" si="52"/>
        <v>0</v>
      </c>
      <c r="PC30" s="202"/>
      <c r="PD30" s="65">
        <v>20</v>
      </c>
      <c r="PE30" s="65"/>
      <c r="PF30" s="65">
        <v>5</v>
      </c>
      <c r="PG30" s="65"/>
      <c r="PH30" s="202"/>
      <c r="PI30" s="64">
        <f t="shared" si="53"/>
        <v>989.28316337284082</v>
      </c>
      <c r="PJ30" s="66">
        <f t="shared" si="126"/>
        <v>936.57933333333335</v>
      </c>
      <c r="PK30" s="66">
        <v>0</v>
      </c>
      <c r="PL30" s="66">
        <f t="shared" si="127"/>
        <v>234.14483333333334</v>
      </c>
      <c r="PM30" s="67">
        <f t="shared" si="54"/>
        <v>1170.7241666666666</v>
      </c>
      <c r="PN30" s="67">
        <f t="shared" si="55"/>
        <v>2160.0073300395075</v>
      </c>
      <c r="PO30" s="68">
        <f t="shared" si="56"/>
        <v>-1636.4273300395075</v>
      </c>
      <c r="PP30" s="400">
        <v>2652.19</v>
      </c>
      <c r="PQ30" s="400">
        <v>2523.96</v>
      </c>
      <c r="PR30" s="400">
        <v>517.91</v>
      </c>
      <c r="PS30" s="400">
        <v>0</v>
      </c>
      <c r="PT30" s="400">
        <v>0</v>
      </c>
      <c r="PU30" s="400">
        <v>0</v>
      </c>
      <c r="PV30" s="400">
        <v>0</v>
      </c>
      <c r="PW30" s="400">
        <v>0</v>
      </c>
      <c r="PX30" s="400">
        <v>0</v>
      </c>
      <c r="PY30" s="464">
        <v>0</v>
      </c>
      <c r="PZ30" s="466">
        <v>5694.0599999999995</v>
      </c>
      <c r="QA30" s="178">
        <f t="shared" si="151"/>
        <v>0</v>
      </c>
      <c r="QB30" s="401">
        <v>231</v>
      </c>
      <c r="QC30" s="181"/>
      <c r="QD30" s="64">
        <f t="shared" si="129"/>
        <v>5694.0599999999995</v>
      </c>
      <c r="QE30" s="400">
        <v>220.78</v>
      </c>
      <c r="QF30" s="400">
        <v>184.62</v>
      </c>
      <c r="QG30" s="400">
        <v>33.090000000000003</v>
      </c>
      <c r="QH30" s="400">
        <v>0</v>
      </c>
      <c r="QI30" s="400">
        <v>0</v>
      </c>
      <c r="QJ30" s="400">
        <v>0</v>
      </c>
      <c r="QK30" s="400">
        <v>0</v>
      </c>
      <c r="QL30" s="400">
        <v>0</v>
      </c>
      <c r="QM30" s="400">
        <v>0</v>
      </c>
      <c r="QN30" s="400">
        <v>0</v>
      </c>
      <c r="QO30" s="486">
        <v>0</v>
      </c>
      <c r="QP30" s="211">
        <f t="shared" si="130"/>
        <v>438.49</v>
      </c>
      <c r="QQ30" s="440">
        <v>518</v>
      </c>
      <c r="QR30" s="434">
        <v>352</v>
      </c>
      <c r="QS30" s="65">
        <f t="shared" si="147"/>
        <v>128.86743362831859</v>
      </c>
      <c r="QT30" s="65">
        <f t="shared" si="57"/>
        <v>0</v>
      </c>
      <c r="QU30" s="65">
        <v>788.44</v>
      </c>
      <c r="QV30" s="202"/>
      <c r="QW30" s="65"/>
      <c r="QX30" s="202"/>
      <c r="QY30" s="65">
        <f t="shared" si="58"/>
        <v>183.06451612903226</v>
      </c>
      <c r="QZ30" s="489">
        <f t="shared" si="132"/>
        <v>76.869809999999987</v>
      </c>
      <c r="RA30" s="202"/>
      <c r="RB30" s="201"/>
      <c r="RC30" s="66">
        <v>0</v>
      </c>
      <c r="RD30" s="203"/>
      <c r="RE30" s="66">
        <f t="shared" si="134"/>
        <v>0</v>
      </c>
      <c r="RF30" s="67">
        <f t="shared" si="60"/>
        <v>0</v>
      </c>
      <c r="RG30" s="67">
        <f t="shared" si="61"/>
        <v>0</v>
      </c>
      <c r="RH30" s="68">
        <f t="shared" si="62"/>
        <v>438.49</v>
      </c>
      <c r="RI30" s="205">
        <v>3086.35</v>
      </c>
      <c r="RJ30" s="205">
        <v>2668.45</v>
      </c>
      <c r="RK30" s="205">
        <v>445.28</v>
      </c>
      <c r="RL30" s="205">
        <v>0</v>
      </c>
      <c r="RM30" s="205">
        <v>0</v>
      </c>
      <c r="RN30" s="205">
        <v>0</v>
      </c>
      <c r="RO30" s="205">
        <v>0</v>
      </c>
      <c r="RP30" s="205">
        <v>0</v>
      </c>
      <c r="RQ30" s="205">
        <v>0</v>
      </c>
      <c r="RR30" s="373">
        <v>0</v>
      </c>
      <c r="RS30" s="265">
        <v>6200.08</v>
      </c>
      <c r="RT30" s="199"/>
      <c r="RU30" s="206">
        <v>239</v>
      </c>
      <c r="RV30" s="181" t="s">
        <v>275</v>
      </c>
      <c r="RW30" s="213">
        <v>2980.71</v>
      </c>
      <c r="RX30" s="205">
        <v>256.92</v>
      </c>
      <c r="RY30" s="205">
        <v>195.19</v>
      </c>
      <c r="RZ30" s="205">
        <v>28.45</v>
      </c>
      <c r="SA30" s="205">
        <v>0</v>
      </c>
      <c r="SB30" s="205">
        <v>0</v>
      </c>
      <c r="SC30" s="205">
        <v>0</v>
      </c>
      <c r="SD30" s="205">
        <v>0</v>
      </c>
      <c r="SE30" s="205">
        <v>0</v>
      </c>
      <c r="SF30" s="205">
        <v>0</v>
      </c>
      <c r="SG30" s="205">
        <v>0</v>
      </c>
      <c r="SH30" s="65">
        <v>53.723362000000009</v>
      </c>
      <c r="SI30" s="211">
        <f t="shared" si="137"/>
        <v>534.28336200000001</v>
      </c>
      <c r="SJ30" s="469"/>
      <c r="SK30" s="477"/>
      <c r="SL30" s="65">
        <f t="shared" si="148"/>
        <v>320.96681415929203</v>
      </c>
      <c r="SM30" s="65">
        <f t="shared" si="63"/>
        <v>0</v>
      </c>
      <c r="SN30" s="65">
        <v>788.44</v>
      </c>
      <c r="SO30" s="65">
        <v>20</v>
      </c>
      <c r="SP30" s="65">
        <f t="shared" si="138"/>
        <v>495.92920353982299</v>
      </c>
      <c r="SQ30" s="65">
        <v>5</v>
      </c>
      <c r="SR30" s="65">
        <f t="shared" si="149"/>
        <v>428.52876106194691</v>
      </c>
      <c r="SS30" s="489">
        <f t="shared" si="139"/>
        <v>83.701080000000005</v>
      </c>
      <c r="ST30" s="202"/>
      <c r="SU30" s="201">
        <v>1426.3</v>
      </c>
      <c r="SV30" s="66">
        <f t="shared" si="146"/>
        <v>596.28469026548669</v>
      </c>
      <c r="SW30" s="203"/>
      <c r="SX30" s="66">
        <f t="shared" si="140"/>
        <v>404.51693805309736</v>
      </c>
      <c r="SY30" s="204"/>
      <c r="SZ30" s="67">
        <f t="shared" si="65"/>
        <v>1426.3</v>
      </c>
      <c r="TA30" s="68">
        <f t="shared" si="66"/>
        <v>-892.01663799999994</v>
      </c>
      <c r="TB30" s="64">
        <f t="shared" si="67"/>
        <v>77357.53</v>
      </c>
      <c r="TC30" s="211">
        <f t="shared" si="68"/>
        <v>6317.8533619999989</v>
      </c>
      <c r="TD30" s="67">
        <f t="shared" si="69"/>
        <v>28296.728670701617</v>
      </c>
      <c r="TE30" s="68">
        <f t="shared" si="142"/>
        <v>-21978.875308701619</v>
      </c>
      <c r="TF30" s="264"/>
      <c r="TG30" s="265"/>
      <c r="TH30" s="265"/>
      <c r="TL30" s="202">
        <v>0</v>
      </c>
      <c r="TM30">
        <f t="shared" si="70"/>
        <v>0</v>
      </c>
    </row>
    <row r="31" spans="1:533">
      <c r="A31" s="287">
        <v>1129</v>
      </c>
      <c r="B31" s="175" t="s">
        <v>543</v>
      </c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99"/>
      <c r="O31" s="181"/>
      <c r="P31" s="64">
        <f t="shared" si="0"/>
        <v>0</v>
      </c>
      <c r="Q31" s="205"/>
      <c r="R31" s="205"/>
      <c r="S31" s="267"/>
      <c r="T31" s="205"/>
      <c r="U31" s="205"/>
      <c r="V31" s="205"/>
      <c r="W31" s="205"/>
      <c r="X31" s="205"/>
      <c r="Y31" s="205"/>
      <c r="Z31" s="205"/>
      <c r="AA31" s="64">
        <f t="shared" si="71"/>
        <v>0</v>
      </c>
      <c r="AB31" s="276"/>
      <c r="AC31" s="202"/>
      <c r="AD31" s="202"/>
      <c r="AE31" s="65">
        <f t="shared" si="2"/>
        <v>0</v>
      </c>
      <c r="AF31" s="202"/>
      <c r="AG31" s="202"/>
      <c r="AH31" s="202"/>
      <c r="AI31" s="202"/>
      <c r="AJ31" s="202"/>
      <c r="AK31" s="202"/>
      <c r="AL31" s="201"/>
      <c r="AM31" s="203"/>
      <c r="AN31" s="203"/>
      <c r="AO31" s="66">
        <f t="shared" si="74"/>
        <v>0</v>
      </c>
      <c r="AP31" s="204"/>
      <c r="AQ31" s="67">
        <f t="shared" si="5"/>
        <v>0</v>
      </c>
      <c r="AR31" s="68">
        <f t="shared" si="6"/>
        <v>0</v>
      </c>
      <c r="AS31" s="26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7"/>
      <c r="BD31" s="199"/>
      <c r="BE31" s="285"/>
      <c r="BF31" s="181"/>
      <c r="BG31" s="64">
        <f t="shared" si="75"/>
        <v>0</v>
      </c>
      <c r="BH31" s="267"/>
      <c r="BI31" s="267"/>
      <c r="BJ31" s="267"/>
      <c r="BK31" s="267"/>
      <c r="BL31" s="267"/>
      <c r="BM31" s="267"/>
      <c r="BN31" s="267"/>
      <c r="BO31" s="267"/>
      <c r="BP31" s="267"/>
      <c r="BQ31" s="267"/>
      <c r="BR31" s="64">
        <f t="shared" si="76"/>
        <v>0</v>
      </c>
      <c r="BS31" s="289"/>
      <c r="BT31" s="202"/>
      <c r="BU31" s="202"/>
      <c r="BV31" s="65">
        <f t="shared" si="8"/>
        <v>0</v>
      </c>
      <c r="BW31" s="202"/>
      <c r="BX31" s="202"/>
      <c r="BY31" s="202"/>
      <c r="BZ31" s="202"/>
      <c r="CA31" s="202"/>
      <c r="CB31" s="202"/>
      <c r="CC31" s="201"/>
      <c r="CD31" s="203"/>
      <c r="CE31" s="203"/>
      <c r="CF31" s="66">
        <f t="shared" si="79"/>
        <v>0</v>
      </c>
      <c r="CG31" s="204"/>
      <c r="CH31" s="67">
        <f t="shared" si="11"/>
        <v>0</v>
      </c>
      <c r="CI31" s="68">
        <f t="shared" si="12"/>
        <v>0</v>
      </c>
      <c r="CJ31" s="267"/>
      <c r="CK31" s="267"/>
      <c r="CL31" s="267"/>
      <c r="CM31" s="267"/>
      <c r="CN31" s="267"/>
      <c r="CO31" s="267"/>
      <c r="CP31" s="267"/>
      <c r="CQ31" s="267"/>
      <c r="CR31" s="267"/>
      <c r="CS31" s="267"/>
      <c r="CT31" s="267"/>
      <c r="CU31" s="199"/>
      <c r="CV31" s="285"/>
      <c r="CW31" s="181"/>
      <c r="CX31" s="214">
        <f t="shared" si="80"/>
        <v>0</v>
      </c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214">
        <f t="shared" si="81"/>
        <v>0</v>
      </c>
      <c r="DJ31" s="276"/>
      <c r="DK31" s="202"/>
      <c r="DL31" s="202"/>
      <c r="DM31" s="65">
        <f t="shared" si="14"/>
        <v>0</v>
      </c>
      <c r="DN31" s="202"/>
      <c r="DO31" s="202"/>
      <c r="DP31" s="202"/>
      <c r="DQ31" s="202"/>
      <c r="DR31" s="65"/>
      <c r="DS31" s="202"/>
      <c r="DT31" s="201"/>
      <c r="DU31" s="203"/>
      <c r="DV31" s="203"/>
      <c r="DW31" s="66">
        <f>(DU31+DV31)*B$1</f>
        <v>0</v>
      </c>
      <c r="DX31" s="204"/>
      <c r="DY31" s="67">
        <f t="shared" si="17"/>
        <v>0</v>
      </c>
      <c r="DZ31" s="68">
        <f t="shared" si="18"/>
        <v>0</v>
      </c>
      <c r="EA31" s="205">
        <v>1027.29</v>
      </c>
      <c r="EB31" s="205">
        <v>5.88</v>
      </c>
      <c r="EC31" s="205">
        <v>3259.24</v>
      </c>
      <c r="ED31" s="205">
        <v>0</v>
      </c>
      <c r="EE31" s="205">
        <v>0</v>
      </c>
      <c r="EF31" s="205">
        <v>0</v>
      </c>
      <c r="EG31" s="205">
        <v>0</v>
      </c>
      <c r="EH31" s="205">
        <v>0</v>
      </c>
      <c r="EI31" s="205">
        <v>0</v>
      </c>
      <c r="EJ31" s="205">
        <v>0</v>
      </c>
      <c r="EK31" s="205">
        <v>4157.21</v>
      </c>
      <c r="EL31" s="199"/>
      <c r="EM31" s="206">
        <v>247</v>
      </c>
      <c r="EN31" s="181" t="s">
        <v>275</v>
      </c>
      <c r="EO31" s="214">
        <f t="shared" si="85"/>
        <v>4292.41</v>
      </c>
      <c r="EP31" s="214">
        <v>85.51</v>
      </c>
      <c r="EQ31" s="214">
        <v>0.43</v>
      </c>
      <c r="ER31" s="214">
        <v>208.22</v>
      </c>
      <c r="ES31" s="214">
        <v>0</v>
      </c>
      <c r="ET31" s="214">
        <v>0</v>
      </c>
      <c r="EU31" s="298">
        <v>0</v>
      </c>
      <c r="EV31" s="299"/>
      <c r="EW31" s="300">
        <v>0</v>
      </c>
      <c r="EX31" s="214">
        <v>0</v>
      </c>
      <c r="EY31" s="299">
        <v>0</v>
      </c>
      <c r="EZ31" s="214">
        <f t="shared" si="86"/>
        <v>294.16000000000003</v>
      </c>
      <c r="FA31" s="202"/>
      <c r="FB31" s="202"/>
      <c r="FC31" s="377">
        <f t="shared" si="19"/>
        <v>57.167607831454397</v>
      </c>
      <c r="FD31" s="386">
        <f t="shared" si="20"/>
        <v>0</v>
      </c>
      <c r="FE31" s="202"/>
      <c r="FF31" s="65">
        <v>20</v>
      </c>
      <c r="FG31" s="202"/>
      <c r="FH31" s="65">
        <v>5</v>
      </c>
      <c r="FI31" s="377"/>
      <c r="FJ31" s="202"/>
      <c r="FK31" s="214">
        <f t="shared" si="87"/>
        <v>82.167607831454404</v>
      </c>
      <c r="FL31" s="377">
        <f t="shared" si="88"/>
        <v>987.17077586206892</v>
      </c>
      <c r="FM31" s="377">
        <f t="shared" si="89"/>
        <v>413.79310344827587</v>
      </c>
      <c r="FN31" s="377">
        <f t="shared" si="90"/>
        <v>350.24096982758618</v>
      </c>
      <c r="FO31" s="214">
        <f t="shared" si="91"/>
        <v>1751.204849137931</v>
      </c>
      <c r="FP31" s="214">
        <f t="shared" si="92"/>
        <v>1833.3724569693854</v>
      </c>
      <c r="FQ31" s="205">
        <f t="shared" si="93"/>
        <v>-1539.2124569693854</v>
      </c>
      <c r="FR31" s="205">
        <v>1514.77</v>
      </c>
      <c r="FS31" s="205">
        <v>0</v>
      </c>
      <c r="FT31" s="205">
        <v>6767.67</v>
      </c>
      <c r="FU31" s="205">
        <v>0</v>
      </c>
      <c r="FV31" s="205">
        <v>0</v>
      </c>
      <c r="FW31" s="205">
        <v>0</v>
      </c>
      <c r="FX31" s="205">
        <v>0</v>
      </c>
      <c r="FY31" s="205">
        <v>0</v>
      </c>
      <c r="FZ31" s="205">
        <v>0</v>
      </c>
      <c r="GA31" s="205">
        <v>0</v>
      </c>
      <c r="GB31" s="205">
        <v>7849.72</v>
      </c>
      <c r="GC31" s="205">
        <v>0</v>
      </c>
      <c r="GD31" s="303">
        <v>455</v>
      </c>
      <c r="GE31" s="181" t="s">
        <v>275</v>
      </c>
      <c r="GF31" s="214">
        <f t="shared" si="94"/>
        <v>8282.44</v>
      </c>
      <c r="GG31" s="205">
        <v>126.08</v>
      </c>
      <c r="GH31" s="205">
        <v>0</v>
      </c>
      <c r="GI31" s="205">
        <v>432.29</v>
      </c>
      <c r="GJ31" s="205">
        <v>0</v>
      </c>
      <c r="GK31" s="205">
        <v>0</v>
      </c>
      <c r="GL31" s="205">
        <v>0</v>
      </c>
      <c r="GM31" s="205">
        <v>0</v>
      </c>
      <c r="GN31" s="205">
        <v>0</v>
      </c>
      <c r="GO31" s="205">
        <v>0</v>
      </c>
      <c r="GP31" s="205">
        <v>0</v>
      </c>
      <c r="GQ31" s="211">
        <f t="shared" si="95"/>
        <v>558.37</v>
      </c>
      <c r="GR31" s="202">
        <v>400</v>
      </c>
      <c r="GS31" s="202">
        <v>243.8</v>
      </c>
      <c r="GT31" s="65">
        <f t="shared" si="153"/>
        <v>111.70818930205479</v>
      </c>
      <c r="GU31" s="65">
        <f t="shared" si="154"/>
        <v>0</v>
      </c>
      <c r="GV31" s="65">
        <f t="shared" si="96"/>
        <v>866.66666666666663</v>
      </c>
      <c r="GW31" s="65">
        <v>20</v>
      </c>
      <c r="GX31" s="65">
        <v>0</v>
      </c>
      <c r="GY31" s="65">
        <v>5</v>
      </c>
      <c r="GZ31" s="65"/>
      <c r="HA31" s="202"/>
      <c r="HB31" s="64">
        <f t="shared" si="23"/>
        <v>1647.1748559687212</v>
      </c>
      <c r="HC31" s="66">
        <f t="shared" si="143"/>
        <v>822.37076923076927</v>
      </c>
      <c r="HD31" s="66">
        <f t="shared" si="97"/>
        <v>0</v>
      </c>
      <c r="HE31" s="66">
        <f t="shared" si="98"/>
        <v>205.59269230769232</v>
      </c>
      <c r="HF31" s="204"/>
      <c r="HG31" s="67">
        <f t="shared" si="25"/>
        <v>1647.1748559687212</v>
      </c>
      <c r="HH31" s="68">
        <f t="shared" si="26"/>
        <v>-1088.8048559687213</v>
      </c>
      <c r="HI31" s="335">
        <v>703.41</v>
      </c>
      <c r="HJ31" s="335">
        <v>0</v>
      </c>
      <c r="HK31" s="335">
        <v>5988.15</v>
      </c>
      <c r="HL31" s="335">
        <v>0</v>
      </c>
      <c r="HM31" s="335">
        <v>0</v>
      </c>
      <c r="HN31" s="335">
        <v>0</v>
      </c>
      <c r="HO31" s="335">
        <v>0</v>
      </c>
      <c r="HP31" s="335">
        <v>0</v>
      </c>
      <c r="HQ31" s="335">
        <v>0</v>
      </c>
      <c r="HR31" s="366">
        <v>0</v>
      </c>
      <c r="HS31" s="335">
        <v>5502.33</v>
      </c>
      <c r="HT31" s="205">
        <v>0</v>
      </c>
      <c r="HU31" s="371">
        <v>377</v>
      </c>
      <c r="HV31" s="181" t="s">
        <v>275</v>
      </c>
      <c r="HW31" s="64">
        <f t="shared" si="99"/>
        <v>6691.5599999999995</v>
      </c>
      <c r="HX31" s="205">
        <v>58.55</v>
      </c>
      <c r="HY31" s="205">
        <v>0</v>
      </c>
      <c r="HZ31" s="205">
        <v>382.09</v>
      </c>
      <c r="IA31" s="205">
        <v>0</v>
      </c>
      <c r="IB31" s="205">
        <v>0</v>
      </c>
      <c r="IC31" s="205">
        <v>0</v>
      </c>
      <c r="ID31" s="205">
        <v>0</v>
      </c>
      <c r="IE31" s="205">
        <v>0</v>
      </c>
      <c r="IF31" s="205">
        <v>0</v>
      </c>
      <c r="IG31" s="205">
        <v>0</v>
      </c>
      <c r="IH31" s="214">
        <f t="shared" si="100"/>
        <v>440.64</v>
      </c>
      <c r="II31" s="321">
        <v>400</v>
      </c>
      <c r="IJ31" s="321">
        <v>243.8</v>
      </c>
      <c r="IK31" s="65">
        <f t="shared" si="155"/>
        <v>83.969521231252315</v>
      </c>
      <c r="IL31" s="65">
        <f t="shared" si="156"/>
        <v>0</v>
      </c>
      <c r="IM31" s="65">
        <f t="shared" si="101"/>
        <v>866.66666666666663</v>
      </c>
      <c r="IN31" s="65">
        <v>20</v>
      </c>
      <c r="IO31" s="65"/>
      <c r="IP31" s="65">
        <v>5</v>
      </c>
      <c r="IQ31" s="65"/>
      <c r="IR31" s="202"/>
      <c r="IS31" s="201"/>
      <c r="IT31" s="66">
        <f t="shared" si="102"/>
        <v>869.99285714285713</v>
      </c>
      <c r="IU31" s="66">
        <f t="shared" si="103"/>
        <v>403.36134453781511</v>
      </c>
      <c r="IV31" s="66">
        <f t="shared" si="104"/>
        <v>318.33855042016808</v>
      </c>
      <c r="IW31" s="204"/>
      <c r="IX31" s="67">
        <f t="shared" si="31"/>
        <v>0</v>
      </c>
      <c r="IY31" s="68">
        <f t="shared" si="32"/>
        <v>440.64</v>
      </c>
      <c r="IZ31" s="335">
        <v>2114.8200000000002</v>
      </c>
      <c r="JA31" s="335">
        <v>17.95</v>
      </c>
      <c r="JB31" s="335">
        <v>8452.51</v>
      </c>
      <c r="JC31" s="335">
        <v>0</v>
      </c>
      <c r="JD31" s="335">
        <v>0</v>
      </c>
      <c r="JE31" s="335">
        <v>0</v>
      </c>
      <c r="JF31" s="335">
        <v>0</v>
      </c>
      <c r="JG31" s="335">
        <v>0</v>
      </c>
      <c r="JH31" s="335">
        <v>0</v>
      </c>
      <c r="JI31" s="335">
        <v>0</v>
      </c>
      <c r="JJ31" s="335">
        <v>9815.8700000000008</v>
      </c>
      <c r="JK31" s="205">
        <v>0</v>
      </c>
      <c r="JL31" s="371">
        <v>574</v>
      </c>
      <c r="JM31" s="181" t="s">
        <v>275</v>
      </c>
      <c r="JN31" s="64">
        <f t="shared" si="105"/>
        <v>10585.28</v>
      </c>
      <c r="JO31" s="335">
        <v>176.04</v>
      </c>
      <c r="JP31" s="335">
        <v>1.31</v>
      </c>
      <c r="JQ31" s="335">
        <v>539.92999999999995</v>
      </c>
      <c r="JR31" s="335">
        <v>0</v>
      </c>
      <c r="JS31" s="335">
        <v>0</v>
      </c>
      <c r="JT31" s="335">
        <v>0</v>
      </c>
      <c r="JU31" s="335">
        <v>0</v>
      </c>
      <c r="JV31" s="335">
        <v>0</v>
      </c>
      <c r="JW31" s="335">
        <v>0</v>
      </c>
      <c r="JX31" s="335">
        <v>0</v>
      </c>
      <c r="JY31" s="211">
        <f t="shared" si="106"/>
        <v>717.28</v>
      </c>
      <c r="JZ31" s="321">
        <v>400</v>
      </c>
      <c r="KA31" s="321">
        <v>243.8</v>
      </c>
      <c r="KB31" s="65">
        <f t="shared" si="33"/>
        <v>209.04110805212017</v>
      </c>
      <c r="KC31" s="65">
        <f t="shared" si="157"/>
        <v>0</v>
      </c>
      <c r="KD31" s="65">
        <f t="shared" si="107"/>
        <v>866.66666666666663</v>
      </c>
      <c r="KE31" s="65">
        <v>20</v>
      </c>
      <c r="KF31" s="202"/>
      <c r="KG31" s="65">
        <v>5</v>
      </c>
      <c r="KH31" s="65"/>
      <c r="KI31" s="65">
        <f t="shared" si="108"/>
        <v>429.03252032520328</v>
      </c>
      <c r="KJ31" s="64">
        <f t="shared" si="35"/>
        <v>2173.5402950439902</v>
      </c>
      <c r="KK31" s="66">
        <f t="shared" si="144"/>
        <v>854.59100840336134</v>
      </c>
      <c r="KL31" s="66">
        <f t="shared" si="109"/>
        <v>0</v>
      </c>
      <c r="KM31" s="66">
        <f t="shared" si="110"/>
        <v>213.64775210084034</v>
      </c>
      <c r="KN31" s="204"/>
      <c r="KO31" s="67">
        <f t="shared" si="37"/>
        <v>2173.5402950439902</v>
      </c>
      <c r="KP31" s="68">
        <f t="shared" si="38"/>
        <v>-1456.2602950439903</v>
      </c>
      <c r="KQ31" s="335">
        <v>1260.79</v>
      </c>
      <c r="KR31" s="335">
        <v>55.7</v>
      </c>
      <c r="KS31" s="335">
        <v>8849.58</v>
      </c>
      <c r="KT31" s="335">
        <v>0</v>
      </c>
      <c r="KU31" s="335">
        <v>0</v>
      </c>
      <c r="KV31" s="335">
        <v>0</v>
      </c>
      <c r="KW31" s="335">
        <v>0</v>
      </c>
      <c r="KX31" s="335">
        <v>0</v>
      </c>
      <c r="KY31" s="335">
        <v>0</v>
      </c>
      <c r="KZ31" s="335">
        <v>0</v>
      </c>
      <c r="LA31" s="335">
        <v>9515.9699999999993</v>
      </c>
      <c r="LB31" s="205">
        <v>0</v>
      </c>
      <c r="LC31" s="371">
        <v>559</v>
      </c>
      <c r="LD31" s="181" t="s">
        <v>275</v>
      </c>
      <c r="LE31" s="201">
        <f>SUM(KQ31:KZ31)</f>
        <v>10166.07</v>
      </c>
      <c r="LF31" s="205">
        <v>104.95</v>
      </c>
      <c r="LG31" s="205">
        <v>4.07</v>
      </c>
      <c r="LH31" s="205">
        <v>565.36</v>
      </c>
      <c r="LI31" s="205">
        <v>0</v>
      </c>
      <c r="LJ31" s="205">
        <v>0</v>
      </c>
      <c r="LK31" s="205">
        <v>0</v>
      </c>
      <c r="LL31" s="205">
        <v>0</v>
      </c>
      <c r="LM31" s="205">
        <v>0</v>
      </c>
      <c r="LN31" s="205">
        <v>0</v>
      </c>
      <c r="LO31" s="205">
        <v>0</v>
      </c>
      <c r="LP31" s="211">
        <f t="shared" si="112"/>
        <v>674.38</v>
      </c>
      <c r="LQ31" s="202">
        <v>400</v>
      </c>
      <c r="LR31" s="202">
        <v>243.8</v>
      </c>
      <c r="LS31" s="65">
        <f t="shared" si="158"/>
        <v>141.45603435913711</v>
      </c>
      <c r="LT31" s="65">
        <f t="shared" si="159"/>
        <v>0</v>
      </c>
      <c r="LU31" s="65">
        <f t="shared" si="113"/>
        <v>866.66666666666663</v>
      </c>
      <c r="LV31" s="65">
        <v>20</v>
      </c>
      <c r="LW31" s="202"/>
      <c r="LX31" s="65">
        <v>5</v>
      </c>
      <c r="LY31" s="65"/>
      <c r="LZ31" s="202"/>
      <c r="MA31" s="64">
        <f t="shared" si="41"/>
        <v>1676.9227010258037</v>
      </c>
      <c r="MB31" s="66">
        <f t="shared" si="145"/>
        <v>828.45739495798318</v>
      </c>
      <c r="MC31" s="66">
        <f t="shared" si="114"/>
        <v>0</v>
      </c>
      <c r="MD31" s="66">
        <f t="shared" si="115"/>
        <v>207.1143487394958</v>
      </c>
      <c r="ME31" s="67">
        <f t="shared" si="42"/>
        <v>1035.571743697479</v>
      </c>
      <c r="MF31" s="67">
        <f t="shared" si="43"/>
        <v>2712.4944447232829</v>
      </c>
      <c r="MG31" s="68">
        <f t="shared" si="44"/>
        <v>-2038.1144447232828</v>
      </c>
      <c r="MH31" s="335">
        <v>1986.94</v>
      </c>
      <c r="MI31" s="335">
        <v>0</v>
      </c>
      <c r="MJ31" s="335">
        <v>7604.2</v>
      </c>
      <c r="MK31" s="335">
        <v>0</v>
      </c>
      <c r="ML31" s="335">
        <v>0</v>
      </c>
      <c r="MM31" s="335">
        <v>0</v>
      </c>
      <c r="MN31" s="335">
        <v>0</v>
      </c>
      <c r="MO31" s="335">
        <v>0</v>
      </c>
      <c r="MP31" s="335">
        <v>0</v>
      </c>
      <c r="MQ31" s="335">
        <v>0</v>
      </c>
      <c r="MR31" s="335">
        <v>9117.89</v>
      </c>
      <c r="MS31" s="205">
        <v>0</v>
      </c>
      <c r="MT31" s="371">
        <v>538</v>
      </c>
      <c r="MU31" s="181" t="s">
        <v>275</v>
      </c>
      <c r="MV31" s="64">
        <f t="shared" si="116"/>
        <v>9591.14</v>
      </c>
      <c r="MW31" s="335">
        <v>165.39</v>
      </c>
      <c r="MX31" s="335">
        <v>0</v>
      </c>
      <c r="MY31" s="335">
        <v>485.8</v>
      </c>
      <c r="MZ31" s="335">
        <v>0</v>
      </c>
      <c r="NA31" s="335">
        <v>0</v>
      </c>
      <c r="NB31" s="335">
        <v>0</v>
      </c>
      <c r="NC31" s="335">
        <v>0</v>
      </c>
      <c r="ND31" s="335">
        <v>0</v>
      </c>
      <c r="NE31" s="335">
        <v>0</v>
      </c>
      <c r="NF31" s="335">
        <v>0</v>
      </c>
      <c r="NG31" s="211">
        <f t="shared" si="117"/>
        <v>651.19000000000005</v>
      </c>
      <c r="NH31" s="364">
        <v>400</v>
      </c>
      <c r="NI31" s="364">
        <v>241.5</v>
      </c>
      <c r="NJ31" s="65">
        <f t="shared" si="160"/>
        <v>172.29713043582407</v>
      </c>
      <c r="NK31" s="65">
        <f t="shared" si="161"/>
        <v>0</v>
      </c>
      <c r="NL31" s="65">
        <f t="shared" si="118"/>
        <v>866.66666666666663</v>
      </c>
      <c r="NM31" s="65">
        <v>20</v>
      </c>
      <c r="NN31" s="65">
        <f t="shared" si="119"/>
        <v>467</v>
      </c>
      <c r="NO31" s="65">
        <v>5</v>
      </c>
      <c r="NP31" s="65"/>
      <c r="NQ31" s="202"/>
      <c r="NR31" s="64">
        <f t="shared" si="47"/>
        <v>2172.4637971024908</v>
      </c>
      <c r="NS31" s="66">
        <f t="shared" si="120"/>
        <v>835.40283333333332</v>
      </c>
      <c r="NT31" s="66">
        <f t="shared" si="121"/>
        <v>400</v>
      </c>
      <c r="NU31" s="66">
        <f t="shared" si="122"/>
        <v>308.85070833333333</v>
      </c>
      <c r="NV31" s="67">
        <f t="shared" si="48"/>
        <v>1544.2535416666667</v>
      </c>
      <c r="NW31" s="67">
        <f t="shared" si="49"/>
        <v>3716.7173387691573</v>
      </c>
      <c r="NX31" s="68">
        <f t="shared" si="50"/>
        <v>-3065.5273387691573</v>
      </c>
      <c r="NY31" s="400">
        <v>1416</v>
      </c>
      <c r="NZ31" s="400">
        <v>24.9</v>
      </c>
      <c r="OA31" s="400">
        <v>8877.3700000000008</v>
      </c>
      <c r="OB31" s="400">
        <v>0</v>
      </c>
      <c r="OC31" s="400">
        <v>0</v>
      </c>
      <c r="OD31" s="400">
        <v>0</v>
      </c>
      <c r="OE31" s="400">
        <v>0</v>
      </c>
      <c r="OF31" s="400">
        <v>0</v>
      </c>
      <c r="OG31" s="400">
        <v>0</v>
      </c>
      <c r="OH31" s="400">
        <v>0</v>
      </c>
      <c r="OI31" s="400">
        <v>10039.23</v>
      </c>
      <c r="OJ31" s="178">
        <v>0</v>
      </c>
      <c r="OK31" s="401">
        <v>581</v>
      </c>
      <c r="OL31" s="181" t="s">
        <v>275</v>
      </c>
      <c r="OM31" s="64">
        <f t="shared" si="123"/>
        <v>10318.27</v>
      </c>
      <c r="ON31" s="205">
        <v>117.86</v>
      </c>
      <c r="OO31" s="205">
        <v>1.82</v>
      </c>
      <c r="OP31" s="205">
        <v>567.14</v>
      </c>
      <c r="OQ31" s="205">
        <v>0</v>
      </c>
      <c r="OR31" s="205">
        <v>0</v>
      </c>
      <c r="OS31" s="205">
        <v>0</v>
      </c>
      <c r="OT31" s="205">
        <v>0</v>
      </c>
      <c r="OU31" s="205">
        <v>0</v>
      </c>
      <c r="OV31" s="205">
        <v>0</v>
      </c>
      <c r="OW31" s="205">
        <v>0</v>
      </c>
      <c r="OX31" s="403">
        <f t="shared" si="124"/>
        <v>686.81999999999994</v>
      </c>
      <c r="OY31" s="408">
        <v>400</v>
      </c>
      <c r="OZ31" s="406">
        <v>241.5</v>
      </c>
      <c r="PA31" s="65">
        <f t="shared" si="51"/>
        <v>160.94061154238307</v>
      </c>
      <c r="PB31" s="65">
        <f t="shared" si="52"/>
        <v>0</v>
      </c>
      <c r="PC31" s="202"/>
      <c r="PD31" s="65">
        <v>20</v>
      </c>
      <c r="PE31" s="65"/>
      <c r="PF31" s="65">
        <v>5</v>
      </c>
      <c r="PG31" s="65"/>
      <c r="PH31" s="202"/>
      <c r="PI31" s="64">
        <f t="shared" si="53"/>
        <v>827.44061154238307</v>
      </c>
      <c r="PJ31" s="66">
        <f t="shared" si="126"/>
        <v>936.57933333333335</v>
      </c>
      <c r="PK31" s="66">
        <v>0</v>
      </c>
      <c r="PL31" s="66">
        <f t="shared" si="127"/>
        <v>234.14483333333334</v>
      </c>
      <c r="PM31" s="204"/>
      <c r="PN31" s="67">
        <f t="shared" si="55"/>
        <v>827.44061154238307</v>
      </c>
      <c r="PO31" s="68">
        <f t="shared" si="56"/>
        <v>-140.62061154238313</v>
      </c>
      <c r="PP31" s="400">
        <v>1283.51</v>
      </c>
      <c r="PQ31" s="400">
        <v>18.2</v>
      </c>
      <c r="PR31" s="400">
        <v>8008.58</v>
      </c>
      <c r="PS31" s="400">
        <v>0</v>
      </c>
      <c r="PT31" s="400">
        <v>0</v>
      </c>
      <c r="PU31" s="400">
        <v>0</v>
      </c>
      <c r="PV31" s="400">
        <v>0</v>
      </c>
      <c r="PW31" s="400">
        <v>0</v>
      </c>
      <c r="PX31" s="400">
        <v>0</v>
      </c>
      <c r="PY31" s="464">
        <v>0</v>
      </c>
      <c r="PZ31" s="466">
        <v>9310.2900000000009</v>
      </c>
      <c r="QA31" s="178">
        <f t="shared" si="151"/>
        <v>0</v>
      </c>
      <c r="QB31" s="401">
        <v>542</v>
      </c>
      <c r="QC31" s="181"/>
      <c r="QD31" s="64">
        <f t="shared" si="129"/>
        <v>9310.2900000000009</v>
      </c>
      <c r="QE31" s="400">
        <v>106.84</v>
      </c>
      <c r="QF31" s="400">
        <v>1.33</v>
      </c>
      <c r="QG31" s="400">
        <v>511.63</v>
      </c>
      <c r="QH31" s="400">
        <v>0</v>
      </c>
      <c r="QI31" s="400">
        <v>0</v>
      </c>
      <c r="QJ31" s="400">
        <v>0</v>
      </c>
      <c r="QK31" s="400">
        <v>0</v>
      </c>
      <c r="QL31" s="400">
        <v>0</v>
      </c>
      <c r="QM31" s="400">
        <v>0</v>
      </c>
      <c r="QN31" s="400">
        <v>0</v>
      </c>
      <c r="QO31" s="486">
        <v>0</v>
      </c>
      <c r="QP31" s="211"/>
      <c r="QQ31" s="436">
        <v>362.68</v>
      </c>
      <c r="QR31" s="242">
        <v>246</v>
      </c>
      <c r="QS31" s="202"/>
      <c r="QT31" s="202"/>
      <c r="QU31" s="65">
        <v>788.44</v>
      </c>
      <c r="QV31" s="202"/>
      <c r="QW31" s="202"/>
      <c r="QX31" s="202"/>
      <c r="QY31" s="65">
        <f t="shared" si="58"/>
        <v>183.06451612903226</v>
      </c>
      <c r="QZ31" s="489">
        <f t="shared" si="132"/>
        <v>125.68891500000001</v>
      </c>
      <c r="RA31" s="202"/>
      <c r="RB31" s="201"/>
      <c r="RC31" s="66">
        <v>0</v>
      </c>
      <c r="RD31" s="203"/>
      <c r="RE31" s="203"/>
      <c r="RF31" s="204"/>
      <c r="RG31" s="204"/>
      <c r="RH31" s="288"/>
      <c r="RI31" s="205">
        <v>1647.21</v>
      </c>
      <c r="RJ31" s="205">
        <v>0</v>
      </c>
      <c r="RK31" s="205">
        <v>8792.7800000000007</v>
      </c>
      <c r="RL31" s="205">
        <v>0</v>
      </c>
      <c r="RM31" s="205">
        <v>0</v>
      </c>
      <c r="RN31" s="205">
        <v>0</v>
      </c>
      <c r="RO31" s="205">
        <v>0</v>
      </c>
      <c r="RP31" s="205">
        <v>0</v>
      </c>
      <c r="RQ31" s="205">
        <v>0</v>
      </c>
      <c r="RR31" s="373">
        <v>0</v>
      </c>
      <c r="RS31" s="265">
        <v>10439.99</v>
      </c>
      <c r="RT31" s="199"/>
      <c r="RU31" s="206">
        <v>576</v>
      </c>
      <c r="RV31" s="181"/>
      <c r="RW31" s="293"/>
      <c r="RX31" s="205">
        <v>137.11000000000001</v>
      </c>
      <c r="RY31" s="205">
        <v>0</v>
      </c>
      <c r="RZ31" s="205">
        <v>561.74</v>
      </c>
      <c r="SA31" s="205">
        <v>0</v>
      </c>
      <c r="SB31" s="205">
        <v>0</v>
      </c>
      <c r="SC31" s="205">
        <v>0</v>
      </c>
      <c r="SD31" s="205">
        <v>0</v>
      </c>
      <c r="SE31" s="205">
        <v>0</v>
      </c>
      <c r="SF31" s="205">
        <v>0</v>
      </c>
      <c r="SG31" s="205">
        <v>0</v>
      </c>
      <c r="SH31" s="202">
        <v>0</v>
      </c>
      <c r="SI31" s="211"/>
      <c r="SJ31" s="469"/>
      <c r="SK31" s="477"/>
      <c r="SL31" s="202"/>
      <c r="SM31" s="202"/>
      <c r="SN31" s="65">
        <v>788.44</v>
      </c>
      <c r="SO31" s="202"/>
      <c r="SP31" s="202"/>
      <c r="SQ31" s="202"/>
      <c r="SR31" s="202"/>
      <c r="SS31" s="489">
        <f t="shared" si="139"/>
        <v>140.939865</v>
      </c>
      <c r="ST31" s="202"/>
      <c r="SU31" s="201"/>
      <c r="SV31" s="203"/>
      <c r="SW31" s="203"/>
      <c r="SX31" s="203"/>
      <c r="SY31" s="204"/>
      <c r="SZ31" s="204"/>
      <c r="TA31" s="288"/>
      <c r="TB31" s="201"/>
      <c r="TC31" s="211"/>
      <c r="TD31" s="204"/>
      <c r="TE31" s="288"/>
      <c r="TF31" s="264"/>
      <c r="TG31" s="265"/>
      <c r="TH31" s="265"/>
      <c r="TL31" s="202">
        <v>3575.2177999999994</v>
      </c>
      <c r="TM31">
        <f t="shared" si="70"/>
        <v>35.752177999999994</v>
      </c>
    </row>
    <row r="32" spans="1:533">
      <c r="A32" s="287">
        <v>1130</v>
      </c>
      <c r="B32" s="175" t="s">
        <v>544</v>
      </c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99"/>
      <c r="O32" s="181"/>
      <c r="P32" s="64">
        <f t="shared" si="0"/>
        <v>0</v>
      </c>
      <c r="Q32" s="205"/>
      <c r="R32" s="205"/>
      <c r="S32" s="267"/>
      <c r="T32" s="205"/>
      <c r="U32" s="205"/>
      <c r="V32" s="205"/>
      <c r="W32" s="205"/>
      <c r="X32" s="205"/>
      <c r="Y32" s="205"/>
      <c r="Z32" s="205"/>
      <c r="AA32" s="64">
        <f t="shared" si="71"/>
        <v>0</v>
      </c>
      <c r="AB32" s="276"/>
      <c r="AC32" s="202"/>
      <c r="AD32" s="202"/>
      <c r="AE32" s="65">
        <f t="shared" si="2"/>
        <v>0</v>
      </c>
      <c r="AF32" s="202"/>
      <c r="AG32" s="202"/>
      <c r="AH32" s="202"/>
      <c r="AI32" s="202"/>
      <c r="AJ32" s="202"/>
      <c r="AK32" s="202"/>
      <c r="AL32" s="201"/>
      <c r="AM32" s="203"/>
      <c r="AN32" s="203"/>
      <c r="AO32" s="66">
        <f t="shared" si="74"/>
        <v>0</v>
      </c>
      <c r="AP32" s="204"/>
      <c r="AQ32" s="67">
        <f t="shared" si="5"/>
        <v>0</v>
      </c>
      <c r="AR32" s="68">
        <f t="shared" si="6"/>
        <v>0</v>
      </c>
      <c r="AS32" s="267"/>
      <c r="AT32" s="267"/>
      <c r="AU32" s="267"/>
      <c r="AV32" s="267"/>
      <c r="AW32" s="267"/>
      <c r="AX32" s="267"/>
      <c r="AY32" s="267"/>
      <c r="AZ32" s="267"/>
      <c r="BA32" s="267"/>
      <c r="BB32" s="267"/>
      <c r="BC32" s="267"/>
      <c r="BD32" s="199"/>
      <c r="BE32" s="285"/>
      <c r="BF32" s="181"/>
      <c r="BG32" s="64">
        <f t="shared" si="75"/>
        <v>0</v>
      </c>
      <c r="BH32" s="267"/>
      <c r="BI32" s="267"/>
      <c r="BJ32" s="267"/>
      <c r="BK32" s="267"/>
      <c r="BL32" s="267"/>
      <c r="BM32" s="267"/>
      <c r="BN32" s="267"/>
      <c r="BO32" s="267"/>
      <c r="BP32" s="267"/>
      <c r="BQ32" s="267"/>
      <c r="BR32" s="64">
        <f t="shared" si="76"/>
        <v>0</v>
      </c>
      <c r="BS32" s="289"/>
      <c r="BT32" s="202"/>
      <c r="BU32" s="202"/>
      <c r="BV32" s="65">
        <f t="shared" si="8"/>
        <v>0</v>
      </c>
      <c r="BW32" s="202"/>
      <c r="BX32" s="202"/>
      <c r="BY32" s="202"/>
      <c r="BZ32" s="202"/>
      <c r="CA32" s="202"/>
      <c r="CB32" s="202"/>
      <c r="CC32" s="201"/>
      <c r="CD32" s="203"/>
      <c r="CE32" s="203"/>
      <c r="CF32" s="66">
        <f t="shared" si="79"/>
        <v>0</v>
      </c>
      <c r="CG32" s="204"/>
      <c r="CH32" s="67">
        <f t="shared" si="11"/>
        <v>0</v>
      </c>
      <c r="CI32" s="68">
        <f t="shared" si="12"/>
        <v>0</v>
      </c>
      <c r="CJ32" s="267"/>
      <c r="CK32" s="267"/>
      <c r="CL32" s="267"/>
      <c r="CM32" s="267"/>
      <c r="CN32" s="267"/>
      <c r="CO32" s="267"/>
      <c r="CP32" s="267"/>
      <c r="CQ32" s="267"/>
      <c r="CR32" s="267"/>
      <c r="CS32" s="267"/>
      <c r="CT32" s="267"/>
      <c r="CU32" s="199"/>
      <c r="CV32" s="285"/>
      <c r="CW32" s="181"/>
      <c r="CX32" s="214">
        <f t="shared" si="80"/>
        <v>0</v>
      </c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214">
        <f t="shared" si="81"/>
        <v>0</v>
      </c>
      <c r="DJ32" s="276"/>
      <c r="DK32" s="202"/>
      <c r="DL32" s="202"/>
      <c r="DM32" s="65">
        <f t="shared" si="14"/>
        <v>0</v>
      </c>
      <c r="DN32" s="202"/>
      <c r="DO32" s="202"/>
      <c r="DP32" s="202"/>
      <c r="DQ32" s="202"/>
      <c r="DR32" s="65"/>
      <c r="DS32" s="202"/>
      <c r="DT32" s="201"/>
      <c r="DU32" s="203"/>
      <c r="DV32" s="203"/>
      <c r="DW32" s="66">
        <f t="shared" si="84"/>
        <v>0</v>
      </c>
      <c r="DX32" s="204"/>
      <c r="DY32" s="67">
        <f t="shared" si="17"/>
        <v>0</v>
      </c>
      <c r="DZ32" s="68">
        <f t="shared" si="18"/>
        <v>0</v>
      </c>
      <c r="EA32" s="205">
        <v>514.51</v>
      </c>
      <c r="EB32" s="205">
        <v>590.14</v>
      </c>
      <c r="EC32" s="205">
        <v>1664.81</v>
      </c>
      <c r="ED32" s="205">
        <v>0</v>
      </c>
      <c r="EE32" s="205">
        <v>0</v>
      </c>
      <c r="EF32" s="205">
        <v>0</v>
      </c>
      <c r="EG32" s="205">
        <v>0</v>
      </c>
      <c r="EH32" s="205">
        <v>0</v>
      </c>
      <c r="EI32" s="205">
        <v>0</v>
      </c>
      <c r="EJ32" s="205">
        <v>0</v>
      </c>
      <c r="EK32" s="205">
        <v>2333.9</v>
      </c>
      <c r="EL32" s="199"/>
      <c r="EM32" s="206">
        <v>132</v>
      </c>
      <c r="EN32" s="181" t="s">
        <v>275</v>
      </c>
      <c r="EO32" s="214">
        <f t="shared" si="85"/>
        <v>2769.46</v>
      </c>
      <c r="EP32" s="214">
        <v>42.83</v>
      </c>
      <c r="EQ32" s="214">
        <v>43.17</v>
      </c>
      <c r="ER32" s="214">
        <v>106.02</v>
      </c>
      <c r="ES32" s="214">
        <v>0</v>
      </c>
      <c r="ET32" s="214">
        <v>0</v>
      </c>
      <c r="EU32" s="298">
        <v>0</v>
      </c>
      <c r="EV32" s="299"/>
      <c r="EW32" s="300">
        <v>0</v>
      </c>
      <c r="EX32" s="214">
        <v>0</v>
      </c>
      <c r="EY32" s="299">
        <v>0</v>
      </c>
      <c r="EZ32" s="214">
        <f t="shared" si="86"/>
        <v>192.01999999999998</v>
      </c>
      <c r="FA32" s="202"/>
      <c r="FB32" s="202"/>
      <c r="FC32" s="377">
        <f t="shared" si="19"/>
        <v>32.094476804835793</v>
      </c>
      <c r="FD32" s="386">
        <f t="shared" si="20"/>
        <v>0</v>
      </c>
      <c r="FE32" s="202"/>
      <c r="FF32" s="65">
        <v>20</v>
      </c>
      <c r="FG32" s="202"/>
      <c r="FH32" s="65">
        <v>5</v>
      </c>
      <c r="FI32" s="377"/>
      <c r="FJ32" s="202"/>
      <c r="FK32" s="214">
        <f t="shared" si="87"/>
        <v>57.094476804835793</v>
      </c>
      <c r="FL32" s="377">
        <f t="shared" si="88"/>
        <v>987.17077586206892</v>
      </c>
      <c r="FM32" s="377">
        <f t="shared" si="89"/>
        <v>413.79310344827587</v>
      </c>
      <c r="FN32" s="377">
        <f t="shared" si="90"/>
        <v>350.24096982758618</v>
      </c>
      <c r="FO32" s="214">
        <f t="shared" si="91"/>
        <v>1751.204849137931</v>
      </c>
      <c r="FP32" s="214">
        <f t="shared" si="92"/>
        <v>1808.2993259427667</v>
      </c>
      <c r="FQ32" s="205">
        <f t="shared" si="93"/>
        <v>-1616.2793259427667</v>
      </c>
      <c r="FR32" s="205">
        <v>1691.64</v>
      </c>
      <c r="FS32" s="205">
        <v>920.25</v>
      </c>
      <c r="FT32" s="205">
        <v>3584.13</v>
      </c>
      <c r="FU32" s="205">
        <v>0</v>
      </c>
      <c r="FV32" s="205">
        <v>0</v>
      </c>
      <c r="FW32" s="205">
        <v>0</v>
      </c>
      <c r="FX32" s="205">
        <v>0</v>
      </c>
      <c r="FY32" s="205">
        <v>0</v>
      </c>
      <c r="FZ32" s="205">
        <v>0</v>
      </c>
      <c r="GA32" s="205">
        <v>0</v>
      </c>
      <c r="GB32" s="205">
        <v>5267.65</v>
      </c>
      <c r="GC32" s="205">
        <v>0</v>
      </c>
      <c r="GD32" s="303">
        <v>254</v>
      </c>
      <c r="GE32" s="4" t="s">
        <v>275</v>
      </c>
      <c r="GF32" s="214">
        <f t="shared" si="94"/>
        <v>6196.02</v>
      </c>
      <c r="GG32" s="205">
        <v>140.82</v>
      </c>
      <c r="GH32" s="205">
        <v>67.31</v>
      </c>
      <c r="GI32" s="205">
        <v>228.51</v>
      </c>
      <c r="GJ32" s="205">
        <v>0</v>
      </c>
      <c r="GK32" s="205">
        <v>0</v>
      </c>
      <c r="GL32" s="205">
        <v>0</v>
      </c>
      <c r="GM32" s="205">
        <v>0</v>
      </c>
      <c r="GN32" s="205">
        <v>0</v>
      </c>
      <c r="GO32" s="205">
        <v>0</v>
      </c>
      <c r="GP32" s="205">
        <v>0</v>
      </c>
      <c r="GQ32" s="211">
        <f t="shared" si="95"/>
        <v>436.64</v>
      </c>
      <c r="GR32" s="202">
        <v>362.68</v>
      </c>
      <c r="GS32" s="202">
        <v>246</v>
      </c>
      <c r="GT32" s="65">
        <f t="shared" si="153"/>
        <v>74.963137968866278</v>
      </c>
      <c r="GU32" s="65">
        <f t="shared" si="154"/>
        <v>0</v>
      </c>
      <c r="GV32" s="65">
        <f t="shared" si="96"/>
        <v>866.66666666666663</v>
      </c>
      <c r="GW32" s="65">
        <v>20</v>
      </c>
      <c r="GX32" s="65">
        <v>0</v>
      </c>
      <c r="GY32" s="65">
        <v>5</v>
      </c>
      <c r="GZ32" s="65"/>
      <c r="HA32" s="202"/>
      <c r="HB32" s="64">
        <f t="shared" si="23"/>
        <v>1575.3098046355331</v>
      </c>
      <c r="HC32" s="66">
        <f t="shared" si="143"/>
        <v>822.37076923076927</v>
      </c>
      <c r="HD32" s="66">
        <f t="shared" si="97"/>
        <v>0</v>
      </c>
      <c r="HE32" s="66">
        <f t="shared" si="98"/>
        <v>205.59269230769232</v>
      </c>
      <c r="HF32" s="204"/>
      <c r="HG32" s="67">
        <f t="shared" si="25"/>
        <v>1575.3098046355331</v>
      </c>
      <c r="HH32" s="68">
        <f t="shared" si="26"/>
        <v>-1138.6698046355332</v>
      </c>
      <c r="HI32" s="335">
        <v>2142.81</v>
      </c>
      <c r="HJ32" s="335">
        <v>873.46</v>
      </c>
      <c r="HK32" s="335">
        <v>3441.61</v>
      </c>
      <c r="HL32" s="335">
        <v>0</v>
      </c>
      <c r="HM32" s="335">
        <v>0</v>
      </c>
      <c r="HN32" s="335">
        <v>0</v>
      </c>
      <c r="HO32" s="335">
        <v>0</v>
      </c>
      <c r="HP32" s="335">
        <v>0</v>
      </c>
      <c r="HQ32" s="335">
        <v>0</v>
      </c>
      <c r="HR32" s="366">
        <v>0</v>
      </c>
      <c r="HS32" s="335">
        <v>5488.99</v>
      </c>
      <c r="HT32" s="205">
        <v>0</v>
      </c>
      <c r="HU32" s="371">
        <v>256</v>
      </c>
      <c r="HV32" s="181" t="s">
        <v>275</v>
      </c>
      <c r="HW32" s="64">
        <f t="shared" si="99"/>
        <v>6457.88</v>
      </c>
      <c r="HX32" s="205">
        <v>178.37</v>
      </c>
      <c r="HY32" s="205">
        <v>63.89</v>
      </c>
      <c r="HZ32" s="205">
        <v>219.61</v>
      </c>
      <c r="IA32" s="205">
        <v>0</v>
      </c>
      <c r="IB32" s="205">
        <v>0</v>
      </c>
      <c r="IC32" s="205">
        <v>0</v>
      </c>
      <c r="ID32" s="205">
        <v>0</v>
      </c>
      <c r="IE32" s="205">
        <v>0</v>
      </c>
      <c r="IF32" s="205">
        <v>0</v>
      </c>
      <c r="IG32" s="205">
        <v>0</v>
      </c>
      <c r="IH32" s="214">
        <f t="shared" si="100"/>
        <v>461.87</v>
      </c>
      <c r="II32" s="321">
        <v>362.68</v>
      </c>
      <c r="IJ32" s="321">
        <v>246</v>
      </c>
      <c r="IK32" s="65">
        <f t="shared" si="155"/>
        <v>83.765943217351861</v>
      </c>
      <c r="IL32" s="65">
        <f t="shared" si="156"/>
        <v>0</v>
      </c>
      <c r="IM32" s="65">
        <f t="shared" si="101"/>
        <v>866.66666666666663</v>
      </c>
      <c r="IN32" s="65">
        <v>20</v>
      </c>
      <c r="IO32" s="65"/>
      <c r="IP32" s="65">
        <v>5</v>
      </c>
      <c r="IQ32" s="65"/>
      <c r="IR32" s="202"/>
      <c r="IS32" s="201"/>
      <c r="IT32" s="66">
        <f t="shared" si="102"/>
        <v>869.99285714285713</v>
      </c>
      <c r="IU32" s="66">
        <f t="shared" si="103"/>
        <v>403.36134453781511</v>
      </c>
      <c r="IV32" s="66">
        <f t="shared" si="104"/>
        <v>318.33855042016808</v>
      </c>
      <c r="IW32" s="204"/>
      <c r="IX32" s="67">
        <f t="shared" si="31"/>
        <v>0</v>
      </c>
      <c r="IY32" s="68">
        <f t="shared" si="32"/>
        <v>461.87</v>
      </c>
      <c r="IZ32" s="335">
        <v>1749.4</v>
      </c>
      <c r="JA32" s="335">
        <v>844.85</v>
      </c>
      <c r="JB32" s="335">
        <v>3145.46</v>
      </c>
      <c r="JC32" s="335">
        <v>0</v>
      </c>
      <c r="JD32" s="335">
        <v>0</v>
      </c>
      <c r="JE32" s="335">
        <v>0</v>
      </c>
      <c r="JF32" s="335">
        <v>0</v>
      </c>
      <c r="JG32" s="335">
        <v>0</v>
      </c>
      <c r="JH32" s="335">
        <v>0</v>
      </c>
      <c r="JI32" s="335">
        <v>0</v>
      </c>
      <c r="JJ32" s="335">
        <v>5183.92</v>
      </c>
      <c r="JK32" s="205">
        <v>0</v>
      </c>
      <c r="JL32" s="371">
        <v>226</v>
      </c>
      <c r="JM32" s="181" t="s">
        <v>275</v>
      </c>
      <c r="JN32" s="64">
        <f t="shared" si="105"/>
        <v>5739.71</v>
      </c>
      <c r="JO32" s="335">
        <v>145.63</v>
      </c>
      <c r="JP32" s="335">
        <v>61.8</v>
      </c>
      <c r="JQ32" s="335">
        <v>200.95</v>
      </c>
      <c r="JR32" s="335">
        <v>0</v>
      </c>
      <c r="JS32" s="335">
        <v>0</v>
      </c>
      <c r="JT32" s="335">
        <v>0</v>
      </c>
      <c r="JU32" s="335">
        <v>0</v>
      </c>
      <c r="JV32" s="335">
        <v>0</v>
      </c>
      <c r="JW32" s="335">
        <v>0</v>
      </c>
      <c r="JX32" s="335">
        <v>0</v>
      </c>
      <c r="JY32" s="211">
        <f t="shared" si="106"/>
        <v>408.38</v>
      </c>
      <c r="JZ32" s="321">
        <v>362.68</v>
      </c>
      <c r="KA32" s="321">
        <v>246</v>
      </c>
      <c r="KB32" s="65">
        <f t="shared" si="33"/>
        <v>110.39799639293783</v>
      </c>
      <c r="KC32" s="65">
        <f t="shared" si="157"/>
        <v>0</v>
      </c>
      <c r="KD32" s="65">
        <f t="shared" si="107"/>
        <v>866.66666666666663</v>
      </c>
      <c r="KE32" s="65">
        <v>20</v>
      </c>
      <c r="KF32" s="202"/>
      <c r="KG32" s="65">
        <v>5</v>
      </c>
      <c r="KH32" s="65"/>
      <c r="KI32" s="65">
        <f t="shared" si="108"/>
        <v>429.03252032520328</v>
      </c>
      <c r="KJ32" s="64">
        <f t="shared" si="35"/>
        <v>2039.7771833848078</v>
      </c>
      <c r="KK32" s="66">
        <f t="shared" si="144"/>
        <v>854.59100840336134</v>
      </c>
      <c r="KL32" s="66">
        <f t="shared" si="109"/>
        <v>0</v>
      </c>
      <c r="KM32" s="66">
        <f t="shared" si="110"/>
        <v>213.64775210084034</v>
      </c>
      <c r="KN32" s="204"/>
      <c r="KO32" s="67">
        <f t="shared" si="37"/>
        <v>2039.7771833848078</v>
      </c>
      <c r="KP32" s="68">
        <f t="shared" si="38"/>
        <v>-1631.3971833848077</v>
      </c>
      <c r="KQ32" s="335">
        <v>2381.38</v>
      </c>
      <c r="KR32" s="335">
        <v>1489.21</v>
      </c>
      <c r="KS32" s="335">
        <v>5195.1000000000004</v>
      </c>
      <c r="KT32" s="335">
        <v>0</v>
      </c>
      <c r="KU32" s="335">
        <v>0</v>
      </c>
      <c r="KV32" s="335">
        <v>0</v>
      </c>
      <c r="KW32" s="335">
        <v>0</v>
      </c>
      <c r="KX32" s="335">
        <v>0</v>
      </c>
      <c r="KY32" s="335">
        <v>0</v>
      </c>
      <c r="KZ32" s="335">
        <v>0</v>
      </c>
      <c r="LA32" s="335">
        <v>7810.73</v>
      </c>
      <c r="LB32" s="205">
        <v>0</v>
      </c>
      <c r="LC32" s="371">
        <v>336</v>
      </c>
      <c r="LD32" s="181" t="s">
        <v>275</v>
      </c>
      <c r="LE32" s="201">
        <f>SUM(KQ32:KZ32)</f>
        <v>9065.69</v>
      </c>
      <c r="LF32" s="205">
        <v>198.24</v>
      </c>
      <c r="LG32" s="205">
        <v>108.93</v>
      </c>
      <c r="LH32" s="205">
        <v>331.9</v>
      </c>
      <c r="LI32" s="205">
        <v>0</v>
      </c>
      <c r="LJ32" s="205">
        <v>0</v>
      </c>
      <c r="LK32" s="205">
        <v>0</v>
      </c>
      <c r="LL32" s="205">
        <v>0</v>
      </c>
      <c r="LM32" s="205">
        <v>0</v>
      </c>
      <c r="LN32" s="205">
        <v>0</v>
      </c>
      <c r="LO32" s="205">
        <v>0</v>
      </c>
      <c r="LP32" s="211">
        <f t="shared" si="112"/>
        <v>639.06999999999994</v>
      </c>
      <c r="LQ32" s="202">
        <v>362.68</v>
      </c>
      <c r="LR32" s="202">
        <v>246</v>
      </c>
      <c r="LS32" s="65">
        <f t="shared" si="158"/>
        <v>116.10743741835495</v>
      </c>
      <c r="LT32" s="65">
        <f t="shared" si="159"/>
        <v>0</v>
      </c>
      <c r="LU32" s="65">
        <f t="shared" si="113"/>
        <v>866.66666666666663</v>
      </c>
      <c r="LV32" s="65">
        <v>20</v>
      </c>
      <c r="LW32" s="202"/>
      <c r="LX32" s="65">
        <v>5</v>
      </c>
      <c r="LY32" s="65"/>
      <c r="LZ32" s="202"/>
      <c r="MA32" s="64">
        <f t="shared" si="41"/>
        <v>1616.4541040850218</v>
      </c>
      <c r="MB32" s="66">
        <f t="shared" si="145"/>
        <v>828.45739495798318</v>
      </c>
      <c r="MC32" s="66">
        <f t="shared" si="114"/>
        <v>0</v>
      </c>
      <c r="MD32" s="66">
        <f t="shared" si="115"/>
        <v>207.1143487394958</v>
      </c>
      <c r="ME32" s="67">
        <f t="shared" si="42"/>
        <v>1035.571743697479</v>
      </c>
      <c r="MF32" s="67">
        <f t="shared" si="43"/>
        <v>2652.0258477825009</v>
      </c>
      <c r="MG32" s="68">
        <f t="shared" si="44"/>
        <v>-2012.955847782501</v>
      </c>
      <c r="MH32" s="335">
        <v>1502.08</v>
      </c>
      <c r="MI32" s="335">
        <v>984.29</v>
      </c>
      <c r="MJ32" s="335">
        <v>3038.77</v>
      </c>
      <c r="MK32" s="335">
        <v>0</v>
      </c>
      <c r="ML32" s="335">
        <v>0</v>
      </c>
      <c r="MM32" s="335">
        <v>0</v>
      </c>
      <c r="MN32" s="335">
        <v>0</v>
      </c>
      <c r="MO32" s="335">
        <v>0</v>
      </c>
      <c r="MP32" s="335">
        <v>0</v>
      </c>
      <c r="MQ32" s="335">
        <v>0</v>
      </c>
      <c r="MR32" s="335">
        <v>5187.09</v>
      </c>
      <c r="MS32" s="205">
        <v>0</v>
      </c>
      <c r="MT32" s="371">
        <v>258</v>
      </c>
      <c r="MU32" s="181" t="s">
        <v>275</v>
      </c>
      <c r="MV32" s="64">
        <f t="shared" si="116"/>
        <v>5525.1399999999994</v>
      </c>
      <c r="MW32" s="335">
        <v>125.03</v>
      </c>
      <c r="MX32" s="335">
        <v>72</v>
      </c>
      <c r="MY32" s="335">
        <v>194.14</v>
      </c>
      <c r="MZ32" s="335">
        <v>0</v>
      </c>
      <c r="NA32" s="335">
        <v>0</v>
      </c>
      <c r="NB32" s="335">
        <v>0</v>
      </c>
      <c r="NC32" s="335">
        <v>0</v>
      </c>
      <c r="ND32" s="335">
        <v>0</v>
      </c>
      <c r="NE32" s="335">
        <v>0</v>
      </c>
      <c r="NF32" s="335">
        <v>0</v>
      </c>
      <c r="NG32" s="211">
        <f t="shared" si="117"/>
        <v>391.16999999999996</v>
      </c>
      <c r="NH32" s="364">
        <v>362.68</v>
      </c>
      <c r="NI32" s="364">
        <v>246</v>
      </c>
      <c r="NJ32" s="65">
        <f t="shared" si="160"/>
        <v>98.01837073186438</v>
      </c>
      <c r="NK32" s="65">
        <f t="shared" si="161"/>
        <v>0</v>
      </c>
      <c r="NL32" s="65">
        <f t="shared" si="118"/>
        <v>866.66666666666663</v>
      </c>
      <c r="NM32" s="65">
        <v>20</v>
      </c>
      <c r="NN32" s="65">
        <f t="shared" si="119"/>
        <v>467</v>
      </c>
      <c r="NO32" s="65">
        <v>5</v>
      </c>
      <c r="NP32" s="65"/>
      <c r="NQ32" s="202"/>
      <c r="NR32" s="64">
        <f t="shared" si="47"/>
        <v>2065.3650373985311</v>
      </c>
      <c r="NS32" s="66">
        <f t="shared" si="120"/>
        <v>835.40283333333332</v>
      </c>
      <c r="NT32" s="66">
        <f t="shared" si="121"/>
        <v>400</v>
      </c>
      <c r="NU32" s="66">
        <f t="shared" si="122"/>
        <v>308.85070833333333</v>
      </c>
      <c r="NV32" s="67">
        <f t="shared" si="48"/>
        <v>1544.2535416666667</v>
      </c>
      <c r="NW32" s="67">
        <f t="shared" si="49"/>
        <v>3609.618579065198</v>
      </c>
      <c r="NX32" s="68">
        <f t="shared" si="50"/>
        <v>-3218.4485790651979</v>
      </c>
      <c r="NY32" s="400">
        <v>1569.43</v>
      </c>
      <c r="NZ32" s="400">
        <v>1133.02</v>
      </c>
      <c r="OA32" s="400">
        <v>3222.54</v>
      </c>
      <c r="OB32" s="400">
        <v>0</v>
      </c>
      <c r="OC32" s="400">
        <v>0</v>
      </c>
      <c r="OD32" s="400">
        <v>0</v>
      </c>
      <c r="OE32" s="400">
        <v>0</v>
      </c>
      <c r="OF32" s="400">
        <v>0</v>
      </c>
      <c r="OG32" s="400">
        <v>0</v>
      </c>
      <c r="OH32" s="400">
        <v>0</v>
      </c>
      <c r="OI32" s="400">
        <v>4861.42</v>
      </c>
      <c r="OJ32" s="178">
        <v>0</v>
      </c>
      <c r="OK32" s="401">
        <v>285</v>
      </c>
      <c r="OL32" s="181" t="s">
        <v>275</v>
      </c>
      <c r="OM32" s="64">
        <f t="shared" si="123"/>
        <v>5924.99</v>
      </c>
      <c r="ON32" s="205">
        <v>130.63</v>
      </c>
      <c r="OO32" s="205">
        <v>82.88</v>
      </c>
      <c r="OP32" s="205">
        <v>205.87</v>
      </c>
      <c r="OQ32" s="205">
        <v>0</v>
      </c>
      <c r="OR32" s="205">
        <v>0</v>
      </c>
      <c r="OS32" s="205">
        <v>0</v>
      </c>
      <c r="OT32" s="205">
        <v>0</v>
      </c>
      <c r="OU32" s="205">
        <v>0</v>
      </c>
      <c r="OV32" s="205">
        <v>0</v>
      </c>
      <c r="OW32" s="205">
        <v>0</v>
      </c>
      <c r="OX32" s="403">
        <f t="shared" si="124"/>
        <v>419.38</v>
      </c>
      <c r="OY32" s="407">
        <v>362.68</v>
      </c>
      <c r="OZ32" s="407">
        <v>246</v>
      </c>
      <c r="PA32" s="65">
        <f t="shared" si="51"/>
        <v>77.934254695267654</v>
      </c>
      <c r="PB32" s="65">
        <f t="shared" si="52"/>
        <v>0</v>
      </c>
      <c r="PC32" s="202"/>
      <c r="PD32" s="65">
        <v>20</v>
      </c>
      <c r="PE32" s="65"/>
      <c r="PF32" s="65">
        <v>5</v>
      </c>
      <c r="PG32" s="65"/>
      <c r="PH32" s="202"/>
      <c r="PI32" s="64">
        <f t="shared" si="53"/>
        <v>711.61425469526773</v>
      </c>
      <c r="PJ32" s="66">
        <f t="shared" si="126"/>
        <v>936.57933333333335</v>
      </c>
      <c r="PK32" s="66">
        <v>0</v>
      </c>
      <c r="PL32" s="66">
        <f t="shared" si="127"/>
        <v>234.14483333333334</v>
      </c>
      <c r="PM32" s="204"/>
      <c r="PN32" s="67">
        <f t="shared" si="55"/>
        <v>711.61425469526773</v>
      </c>
      <c r="PO32" s="68">
        <f t="shared" si="56"/>
        <v>-292.23425469526774</v>
      </c>
      <c r="PP32" s="400">
        <v>1421.5</v>
      </c>
      <c r="PQ32" s="400">
        <v>1321.19</v>
      </c>
      <c r="PR32" s="400">
        <v>3725.88</v>
      </c>
      <c r="PS32" s="400">
        <v>0</v>
      </c>
      <c r="PT32" s="400">
        <v>0</v>
      </c>
      <c r="PU32" s="400">
        <v>0</v>
      </c>
      <c r="PV32" s="400">
        <v>0</v>
      </c>
      <c r="PW32" s="400">
        <v>0</v>
      </c>
      <c r="PX32" s="400">
        <v>0</v>
      </c>
      <c r="PY32" s="464">
        <v>0</v>
      </c>
      <c r="PZ32" s="466">
        <v>6468.57</v>
      </c>
      <c r="QA32" s="178">
        <f t="shared" si="151"/>
        <v>0</v>
      </c>
      <c r="QB32" s="401">
        <v>323</v>
      </c>
      <c r="QC32" s="181"/>
      <c r="QD32" s="64">
        <f t="shared" si="129"/>
        <v>6468.57</v>
      </c>
      <c r="QE32" s="400">
        <v>118.31</v>
      </c>
      <c r="QF32" s="400">
        <v>96.64</v>
      </c>
      <c r="QG32" s="400">
        <v>238.03</v>
      </c>
      <c r="QH32" s="400">
        <v>0</v>
      </c>
      <c r="QI32" s="400">
        <v>0</v>
      </c>
      <c r="QJ32" s="400">
        <v>0</v>
      </c>
      <c r="QK32" s="400">
        <v>0</v>
      </c>
      <c r="QL32" s="400">
        <v>0</v>
      </c>
      <c r="QM32" s="400">
        <v>0</v>
      </c>
      <c r="QN32" s="400">
        <v>0</v>
      </c>
      <c r="QO32" s="486">
        <v>0</v>
      </c>
      <c r="QP32" s="211"/>
      <c r="QQ32" s="436">
        <v>400</v>
      </c>
      <c r="QR32" s="242">
        <v>241.5</v>
      </c>
      <c r="QS32" s="202"/>
      <c r="QT32" s="202"/>
      <c r="QU32" s="65">
        <v>788.44</v>
      </c>
      <c r="QV32" s="202"/>
      <c r="QW32" s="202"/>
      <c r="QX32" s="202"/>
      <c r="QY32" s="65">
        <f t="shared" si="58"/>
        <v>183.06451612903226</v>
      </c>
      <c r="QZ32" s="489">
        <f t="shared" si="132"/>
        <v>87.325694999999996</v>
      </c>
      <c r="RA32" s="202"/>
      <c r="RB32" s="201"/>
      <c r="RC32" s="66">
        <v>0</v>
      </c>
      <c r="RD32" s="203"/>
      <c r="RE32" s="203"/>
      <c r="RF32" s="204"/>
      <c r="RG32" s="204"/>
      <c r="RH32" s="288"/>
      <c r="RI32" s="205">
        <v>2609.8000000000002</v>
      </c>
      <c r="RJ32" s="205">
        <v>2321.5700000000002</v>
      </c>
      <c r="RK32" s="205">
        <v>4318.95</v>
      </c>
      <c r="RL32" s="205">
        <v>0</v>
      </c>
      <c r="RM32" s="205">
        <v>0</v>
      </c>
      <c r="RN32" s="205">
        <v>0</v>
      </c>
      <c r="RO32" s="205">
        <v>0</v>
      </c>
      <c r="RP32" s="205">
        <v>0</v>
      </c>
      <c r="RQ32" s="205">
        <v>0</v>
      </c>
      <c r="RR32" s="373">
        <v>0</v>
      </c>
      <c r="RS32" s="265">
        <v>9250.32</v>
      </c>
      <c r="RT32" s="199"/>
      <c r="RU32" s="206">
        <v>376</v>
      </c>
      <c r="RV32" s="181"/>
      <c r="RW32" s="293"/>
      <c r="RX32" s="205">
        <v>217.24</v>
      </c>
      <c r="RY32" s="205">
        <v>169.82</v>
      </c>
      <c r="RZ32" s="205">
        <v>275.92</v>
      </c>
      <c r="SA32" s="205">
        <v>0</v>
      </c>
      <c r="SB32" s="205">
        <v>0</v>
      </c>
      <c r="SC32" s="205">
        <v>0</v>
      </c>
      <c r="SD32" s="205">
        <v>0</v>
      </c>
      <c r="SE32" s="205">
        <v>0</v>
      </c>
      <c r="SF32" s="205">
        <v>0</v>
      </c>
      <c r="SG32" s="205">
        <v>0</v>
      </c>
      <c r="SH32" s="202">
        <v>35.752177999999994</v>
      </c>
      <c r="SI32" s="211"/>
      <c r="SJ32" s="469"/>
      <c r="SK32" s="477"/>
      <c r="SL32" s="202"/>
      <c r="SM32" s="202"/>
      <c r="SN32" s="65">
        <v>788.44</v>
      </c>
      <c r="SO32" s="202"/>
      <c r="SP32" s="202"/>
      <c r="SQ32" s="202"/>
      <c r="SR32" s="202"/>
      <c r="SS32" s="489">
        <f t="shared" si="139"/>
        <v>124.87931999999999</v>
      </c>
      <c r="ST32" s="202"/>
      <c r="SU32" s="201"/>
      <c r="SV32" s="203"/>
      <c r="SW32" s="203"/>
      <c r="SX32" s="203"/>
      <c r="SY32" s="204"/>
      <c r="SZ32" s="204"/>
      <c r="TA32" s="288"/>
      <c r="TB32" s="201"/>
      <c r="TC32" s="211"/>
      <c r="TD32" s="204"/>
      <c r="TE32" s="288"/>
      <c r="TF32" s="264"/>
      <c r="TG32" s="265"/>
      <c r="TH32" s="265"/>
      <c r="TL32" s="202">
        <v>2816.9988000000003</v>
      </c>
      <c r="TM32">
        <f t="shared" si="70"/>
        <v>28.169988000000004</v>
      </c>
    </row>
    <row r="33" spans="1:533">
      <c r="A33" s="287">
        <v>1131</v>
      </c>
      <c r="B33" s="175" t="s">
        <v>545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99"/>
      <c r="O33" s="181"/>
      <c r="P33" s="64">
        <f t="shared" si="0"/>
        <v>0</v>
      </c>
      <c r="Q33" s="205"/>
      <c r="R33" s="205"/>
      <c r="S33" s="267"/>
      <c r="T33" s="205"/>
      <c r="U33" s="205"/>
      <c r="V33" s="205"/>
      <c r="W33" s="205"/>
      <c r="X33" s="205"/>
      <c r="Y33" s="205"/>
      <c r="Z33" s="205"/>
      <c r="AA33" s="64">
        <f t="shared" si="71"/>
        <v>0</v>
      </c>
      <c r="AB33" s="276"/>
      <c r="AC33" s="202"/>
      <c r="AD33" s="202"/>
      <c r="AE33" s="65">
        <f t="shared" si="2"/>
        <v>0</v>
      </c>
      <c r="AF33" s="202"/>
      <c r="AG33" s="202"/>
      <c r="AH33" s="202"/>
      <c r="AI33" s="202"/>
      <c r="AJ33" s="202"/>
      <c r="AK33" s="202"/>
      <c r="AL33" s="201"/>
      <c r="AM33" s="203"/>
      <c r="AN33" s="203"/>
      <c r="AO33" s="66">
        <f t="shared" si="74"/>
        <v>0</v>
      </c>
      <c r="AP33" s="204"/>
      <c r="AQ33" s="67">
        <f t="shared" si="5"/>
        <v>0</v>
      </c>
      <c r="AR33" s="68">
        <f t="shared" si="6"/>
        <v>0</v>
      </c>
      <c r="AS33" s="267"/>
      <c r="AT33" s="267"/>
      <c r="AU33" s="267"/>
      <c r="AV33" s="267"/>
      <c r="AW33" s="267"/>
      <c r="AX33" s="267"/>
      <c r="AY33" s="267"/>
      <c r="AZ33" s="267"/>
      <c r="BA33" s="267"/>
      <c r="BB33" s="267"/>
      <c r="BC33" s="267"/>
      <c r="BD33" s="199"/>
      <c r="BE33" s="285"/>
      <c r="BF33" s="181"/>
      <c r="BG33" s="64">
        <f t="shared" si="75"/>
        <v>0</v>
      </c>
      <c r="BH33" s="267"/>
      <c r="BI33" s="267"/>
      <c r="BJ33" s="267"/>
      <c r="BK33" s="267"/>
      <c r="BL33" s="267"/>
      <c r="BM33" s="267"/>
      <c r="BN33" s="267"/>
      <c r="BO33" s="267"/>
      <c r="BP33" s="267"/>
      <c r="BQ33" s="267"/>
      <c r="BR33" s="64">
        <f t="shared" si="76"/>
        <v>0</v>
      </c>
      <c r="BS33" s="289"/>
      <c r="BT33" s="202"/>
      <c r="BU33" s="202"/>
      <c r="BV33" s="65">
        <f t="shared" si="8"/>
        <v>0</v>
      </c>
      <c r="BW33" s="202"/>
      <c r="BX33" s="202"/>
      <c r="BY33" s="202"/>
      <c r="BZ33" s="202"/>
      <c r="CA33" s="202"/>
      <c r="CB33" s="202"/>
      <c r="CC33" s="201"/>
      <c r="CD33" s="203"/>
      <c r="CE33" s="203"/>
      <c r="CF33" s="66">
        <f t="shared" si="79"/>
        <v>0</v>
      </c>
      <c r="CG33" s="204"/>
      <c r="CH33" s="67">
        <f t="shared" si="11"/>
        <v>0</v>
      </c>
      <c r="CI33" s="68">
        <f t="shared" si="12"/>
        <v>0</v>
      </c>
      <c r="CJ33" s="267"/>
      <c r="CK33" s="267"/>
      <c r="CL33" s="267"/>
      <c r="CM33" s="267"/>
      <c r="CN33" s="267"/>
      <c r="CO33" s="267"/>
      <c r="CP33" s="267"/>
      <c r="CQ33" s="267"/>
      <c r="CR33" s="267"/>
      <c r="CS33" s="267"/>
      <c r="CT33" s="267"/>
      <c r="CU33" s="199"/>
      <c r="CV33" s="285"/>
      <c r="CW33" s="181"/>
      <c r="CX33" s="214">
        <f t="shared" si="80"/>
        <v>0</v>
      </c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214">
        <f t="shared" si="81"/>
        <v>0</v>
      </c>
      <c r="DJ33" s="276"/>
      <c r="DK33" s="202"/>
      <c r="DL33" s="202"/>
      <c r="DM33" s="65">
        <f t="shared" si="14"/>
        <v>0</v>
      </c>
      <c r="DN33" s="202"/>
      <c r="DO33" s="202"/>
      <c r="DP33" s="202"/>
      <c r="DQ33" s="202"/>
      <c r="DR33" s="65"/>
      <c r="DS33" s="202"/>
      <c r="DT33" s="201"/>
      <c r="DU33" s="203"/>
      <c r="DV33" s="203"/>
      <c r="DW33" s="66">
        <f t="shared" si="84"/>
        <v>0</v>
      </c>
      <c r="DX33" s="204"/>
      <c r="DY33" s="67">
        <f t="shared" si="17"/>
        <v>0</v>
      </c>
      <c r="DZ33" s="68">
        <f t="shared" si="18"/>
        <v>0</v>
      </c>
      <c r="EA33" s="205">
        <v>84.76</v>
      </c>
      <c r="EB33" s="205">
        <v>0.33</v>
      </c>
      <c r="EC33" s="205">
        <v>74.78</v>
      </c>
      <c r="ED33" s="205">
        <v>0</v>
      </c>
      <c r="EE33" s="205">
        <v>0</v>
      </c>
      <c r="EF33" s="205">
        <v>0</v>
      </c>
      <c r="EG33" s="205">
        <v>0</v>
      </c>
      <c r="EH33" s="205">
        <v>0</v>
      </c>
      <c r="EI33" s="205">
        <v>0</v>
      </c>
      <c r="EJ33" s="205">
        <v>0</v>
      </c>
      <c r="EK33" s="205">
        <v>159.87</v>
      </c>
      <c r="EL33" s="199"/>
      <c r="EM33" s="206">
        <v>12</v>
      </c>
      <c r="EN33" s="181" t="s">
        <v>275</v>
      </c>
      <c r="EO33" s="214">
        <f t="shared" si="85"/>
        <v>159.87</v>
      </c>
      <c r="EP33" s="214">
        <v>7.06</v>
      </c>
      <c r="EQ33" s="214">
        <v>0.02</v>
      </c>
      <c r="ER33" s="214">
        <v>4.78</v>
      </c>
      <c r="ES33" s="214">
        <v>0</v>
      </c>
      <c r="ET33" s="214">
        <v>0</v>
      </c>
      <c r="EU33" s="298">
        <v>0</v>
      </c>
      <c r="EV33" s="299"/>
      <c r="EW33" s="300">
        <v>0</v>
      </c>
      <c r="EX33" s="214">
        <v>0</v>
      </c>
      <c r="EY33" s="299">
        <v>0</v>
      </c>
      <c r="EZ33" s="214">
        <f t="shared" si="86"/>
        <v>11.86</v>
      </c>
      <c r="FA33" s="202"/>
      <c r="FB33" s="202"/>
      <c r="FC33" s="377">
        <f t="shared" si="19"/>
        <v>2.1984420955435531</v>
      </c>
      <c r="FD33" s="386">
        <f t="shared" si="20"/>
        <v>0</v>
      </c>
      <c r="FE33" s="202"/>
      <c r="FF33" s="65">
        <v>20</v>
      </c>
      <c r="FG33" s="65"/>
      <c r="FH33" s="65">
        <v>5</v>
      </c>
      <c r="FI33" s="377"/>
      <c r="FJ33" s="202"/>
      <c r="FK33" s="214">
        <f t="shared" si="87"/>
        <v>27.198442095543552</v>
      </c>
      <c r="FL33" s="377">
        <f t="shared" si="88"/>
        <v>987.17077586206892</v>
      </c>
      <c r="FM33" s="377">
        <f t="shared" si="89"/>
        <v>413.79310344827587</v>
      </c>
      <c r="FN33" s="377">
        <f t="shared" si="90"/>
        <v>350.24096982758618</v>
      </c>
      <c r="FO33" s="214">
        <f t="shared" si="91"/>
        <v>1751.204849137931</v>
      </c>
      <c r="FP33" s="214">
        <f t="shared" si="92"/>
        <v>1778.4032912334744</v>
      </c>
      <c r="FQ33" s="205">
        <f t="shared" si="93"/>
        <v>-1766.5432912334745</v>
      </c>
      <c r="FR33" s="205">
        <v>3564.87</v>
      </c>
      <c r="FS33" s="205">
        <v>1675.64</v>
      </c>
      <c r="FT33" s="205">
        <v>3133.49</v>
      </c>
      <c r="FU33" s="205">
        <v>0</v>
      </c>
      <c r="FV33" s="205">
        <v>0</v>
      </c>
      <c r="FW33" s="205">
        <v>0</v>
      </c>
      <c r="FX33" s="205">
        <v>0</v>
      </c>
      <c r="FY33" s="205">
        <v>0</v>
      </c>
      <c r="FZ33" s="205">
        <v>0</v>
      </c>
      <c r="GA33" s="205">
        <v>0</v>
      </c>
      <c r="GB33" s="205">
        <v>8374</v>
      </c>
      <c r="GC33" s="205">
        <v>0</v>
      </c>
      <c r="GD33" s="303">
        <v>455</v>
      </c>
      <c r="GE33" s="181" t="s">
        <v>275</v>
      </c>
      <c r="GF33" s="214">
        <f t="shared" si="94"/>
        <v>8374</v>
      </c>
      <c r="GG33" s="205">
        <v>296.74</v>
      </c>
      <c r="GH33" s="205">
        <v>122.57</v>
      </c>
      <c r="GI33" s="205">
        <v>200.12</v>
      </c>
      <c r="GJ33" s="205">
        <v>0</v>
      </c>
      <c r="GK33" s="205">
        <v>0</v>
      </c>
      <c r="GL33" s="205">
        <v>0</v>
      </c>
      <c r="GM33" s="205">
        <v>0</v>
      </c>
      <c r="GN33" s="205">
        <v>0</v>
      </c>
      <c r="GO33" s="205">
        <v>0</v>
      </c>
      <c r="GP33" s="205">
        <v>0</v>
      </c>
      <c r="GQ33" s="211">
        <f t="shared" si="95"/>
        <v>619.43000000000006</v>
      </c>
      <c r="GR33" s="202">
        <v>300</v>
      </c>
      <c r="GS33" s="202">
        <v>340.5</v>
      </c>
      <c r="GT33" s="65">
        <f t="shared" si="153"/>
        <v>119.16913943623554</v>
      </c>
      <c r="GU33" s="65">
        <f t="shared" si="154"/>
        <v>0</v>
      </c>
      <c r="GV33" s="65">
        <f t="shared" si="96"/>
        <v>866.66666666666663</v>
      </c>
      <c r="GW33" s="65">
        <v>20</v>
      </c>
      <c r="GX33" s="65">
        <v>0</v>
      </c>
      <c r="GY33" s="65">
        <v>5</v>
      </c>
      <c r="GZ33" s="65"/>
      <c r="HA33" s="202"/>
      <c r="HB33" s="64">
        <f t="shared" si="23"/>
        <v>1651.3358061029021</v>
      </c>
      <c r="HC33" s="66">
        <f t="shared" si="143"/>
        <v>822.37076923076927</v>
      </c>
      <c r="HD33" s="66">
        <f t="shared" si="97"/>
        <v>0</v>
      </c>
      <c r="HE33" s="66">
        <f t="shared" si="98"/>
        <v>205.59269230769232</v>
      </c>
      <c r="HF33" s="204"/>
      <c r="HG33" s="67">
        <f t="shared" si="25"/>
        <v>1651.3358061029021</v>
      </c>
      <c r="HH33" s="68">
        <f t="shared" si="26"/>
        <v>-1031.905806102902</v>
      </c>
      <c r="HI33" s="335">
        <v>3775.45</v>
      </c>
      <c r="HJ33" s="335">
        <v>1689.47</v>
      </c>
      <c r="HK33" s="335">
        <v>3587.52</v>
      </c>
      <c r="HL33" s="335">
        <v>0</v>
      </c>
      <c r="HM33" s="335">
        <v>0</v>
      </c>
      <c r="HN33" s="335">
        <v>0</v>
      </c>
      <c r="HO33" s="335">
        <v>0</v>
      </c>
      <c r="HP33" s="335">
        <v>0</v>
      </c>
      <c r="HQ33" s="335">
        <v>0</v>
      </c>
      <c r="HR33" s="366">
        <v>0</v>
      </c>
      <c r="HS33" s="335">
        <v>8492.4</v>
      </c>
      <c r="HT33" s="205">
        <v>0</v>
      </c>
      <c r="HU33" s="371">
        <v>515</v>
      </c>
      <c r="HV33" s="181" t="s">
        <v>275</v>
      </c>
      <c r="HW33" s="64">
        <f t="shared" si="99"/>
        <v>9052.44</v>
      </c>
      <c r="HX33" s="205">
        <v>314.27</v>
      </c>
      <c r="HY33" s="205">
        <v>123.58</v>
      </c>
      <c r="HZ33" s="205">
        <v>229</v>
      </c>
      <c r="IA33" s="205">
        <v>0</v>
      </c>
      <c r="IB33" s="205">
        <v>0</v>
      </c>
      <c r="IC33" s="205">
        <v>0</v>
      </c>
      <c r="ID33" s="205">
        <v>0</v>
      </c>
      <c r="IE33" s="205">
        <v>0</v>
      </c>
      <c r="IF33" s="205">
        <v>0</v>
      </c>
      <c r="IG33" s="205">
        <v>0</v>
      </c>
      <c r="IH33" s="214">
        <f t="shared" si="100"/>
        <v>666.84999999999991</v>
      </c>
      <c r="II33" s="321">
        <v>300</v>
      </c>
      <c r="IJ33" s="321">
        <v>340.5</v>
      </c>
      <c r="IK33" s="65">
        <f t="shared" si="155"/>
        <v>129.60014432145786</v>
      </c>
      <c r="IL33" s="65">
        <f t="shared" si="156"/>
        <v>0</v>
      </c>
      <c r="IM33" s="65">
        <f t="shared" si="101"/>
        <v>866.66666666666663</v>
      </c>
      <c r="IN33" s="65">
        <v>20</v>
      </c>
      <c r="IO33" s="65"/>
      <c r="IP33" s="65">
        <v>5</v>
      </c>
      <c r="IQ33" s="65"/>
      <c r="IR33" s="202"/>
      <c r="IS33" s="201"/>
      <c r="IT33" s="66">
        <f t="shared" si="102"/>
        <v>869.99285714285713</v>
      </c>
      <c r="IU33" s="66">
        <f t="shared" si="103"/>
        <v>403.36134453781511</v>
      </c>
      <c r="IV33" s="66">
        <f t="shared" si="104"/>
        <v>318.33855042016808</v>
      </c>
      <c r="IW33" s="204"/>
      <c r="IX33" s="67">
        <f t="shared" si="31"/>
        <v>0</v>
      </c>
      <c r="IY33" s="68">
        <f t="shared" si="32"/>
        <v>666.84999999999991</v>
      </c>
      <c r="IZ33" s="335">
        <v>4693.5</v>
      </c>
      <c r="JA33" s="335">
        <v>2491.08</v>
      </c>
      <c r="JB33" s="335">
        <v>3255.95</v>
      </c>
      <c r="JC33" s="335">
        <v>0</v>
      </c>
      <c r="JD33" s="335">
        <v>0</v>
      </c>
      <c r="JE33" s="335">
        <v>0</v>
      </c>
      <c r="JF33" s="335">
        <v>0</v>
      </c>
      <c r="JG33" s="335">
        <v>0</v>
      </c>
      <c r="JH33" s="335">
        <v>0</v>
      </c>
      <c r="JI33" s="335">
        <v>0</v>
      </c>
      <c r="JJ33" s="335">
        <v>9554.77</v>
      </c>
      <c r="JK33" s="205">
        <v>0</v>
      </c>
      <c r="JL33" s="371">
        <v>519</v>
      </c>
      <c r="JM33" s="181" t="s">
        <v>275</v>
      </c>
      <c r="JN33" s="64">
        <f t="shared" si="105"/>
        <v>10440.529999999999</v>
      </c>
      <c r="JO33" s="335">
        <v>390.69</v>
      </c>
      <c r="JP33" s="335">
        <v>182.22</v>
      </c>
      <c r="JQ33" s="335">
        <v>207.87</v>
      </c>
      <c r="JR33" s="335">
        <v>0</v>
      </c>
      <c r="JS33" s="335">
        <v>0</v>
      </c>
      <c r="JT33" s="335">
        <v>0</v>
      </c>
      <c r="JU33" s="335">
        <v>0</v>
      </c>
      <c r="JV33" s="335">
        <v>0</v>
      </c>
      <c r="JW33" s="335">
        <v>0</v>
      </c>
      <c r="JX33" s="335">
        <v>0</v>
      </c>
      <c r="JY33" s="211">
        <f t="shared" si="106"/>
        <v>780.78</v>
      </c>
      <c r="JZ33" s="321">
        <v>300</v>
      </c>
      <c r="KA33" s="321">
        <v>340.5</v>
      </c>
      <c r="KB33" s="65">
        <f t="shared" si="33"/>
        <v>203.48066019447651</v>
      </c>
      <c r="KC33" s="65">
        <f t="shared" si="157"/>
        <v>0</v>
      </c>
      <c r="KD33" s="65">
        <f t="shared" si="107"/>
        <v>866.66666666666663</v>
      </c>
      <c r="KE33" s="65">
        <v>20</v>
      </c>
      <c r="KF33" s="202"/>
      <c r="KG33" s="65">
        <v>5</v>
      </c>
      <c r="KH33" s="65"/>
      <c r="KI33" s="65">
        <f t="shared" si="108"/>
        <v>429.03252032520328</v>
      </c>
      <c r="KJ33" s="64">
        <f t="shared" si="35"/>
        <v>2164.6798471863463</v>
      </c>
      <c r="KK33" s="66">
        <f t="shared" si="144"/>
        <v>854.59100840336134</v>
      </c>
      <c r="KL33" s="66">
        <f t="shared" si="109"/>
        <v>0</v>
      </c>
      <c r="KM33" s="66">
        <f t="shared" si="110"/>
        <v>213.64775210084034</v>
      </c>
      <c r="KN33" s="204"/>
      <c r="KO33" s="67">
        <f t="shared" si="37"/>
        <v>2164.6798471863463</v>
      </c>
      <c r="KP33" s="68">
        <f t="shared" si="38"/>
        <v>-1383.8998471863463</v>
      </c>
      <c r="KQ33" s="335">
        <v>3784.55</v>
      </c>
      <c r="KR33" s="335">
        <v>1961.55</v>
      </c>
      <c r="KS33" s="335">
        <v>4503.99</v>
      </c>
      <c r="KT33" s="335">
        <v>0</v>
      </c>
      <c r="KU33" s="335">
        <v>0</v>
      </c>
      <c r="KV33" s="335">
        <v>0</v>
      </c>
      <c r="KW33" s="335">
        <v>0</v>
      </c>
      <c r="KX33" s="335">
        <v>0</v>
      </c>
      <c r="KY33" s="335">
        <v>0</v>
      </c>
      <c r="KZ33" s="335">
        <v>0</v>
      </c>
      <c r="LA33" s="335">
        <v>9011.61</v>
      </c>
      <c r="LB33" s="205">
        <v>0</v>
      </c>
      <c r="LC33" s="371">
        <v>550</v>
      </c>
      <c r="LD33" s="181" t="s">
        <v>275</v>
      </c>
      <c r="LE33" s="201">
        <f t="shared" ref="LE33:LE37" si="162">SUM(KQ33:KZ33)</f>
        <v>10250.09</v>
      </c>
      <c r="LF33" s="205">
        <v>315.02999999999997</v>
      </c>
      <c r="LG33" s="205">
        <v>143.47999999999999</v>
      </c>
      <c r="LH33" s="205">
        <v>287.75</v>
      </c>
      <c r="LI33" s="205">
        <v>0</v>
      </c>
      <c r="LJ33" s="205">
        <v>0</v>
      </c>
      <c r="LK33" s="205">
        <v>0</v>
      </c>
      <c r="LL33" s="205">
        <v>0</v>
      </c>
      <c r="LM33" s="205">
        <v>0</v>
      </c>
      <c r="LN33" s="205">
        <v>0</v>
      </c>
      <c r="LO33" s="205">
        <v>0</v>
      </c>
      <c r="LP33" s="211">
        <f t="shared" si="112"/>
        <v>746.26</v>
      </c>
      <c r="LQ33" s="202">
        <v>300</v>
      </c>
      <c r="LR33" s="202">
        <v>340.5</v>
      </c>
      <c r="LS33" s="65">
        <f t="shared" si="158"/>
        <v>133.95866252112435</v>
      </c>
      <c r="LT33" s="65">
        <f t="shared" si="159"/>
        <v>0</v>
      </c>
      <c r="LU33" s="65">
        <f t="shared" si="113"/>
        <v>866.66666666666663</v>
      </c>
      <c r="LV33" s="65">
        <v>20</v>
      </c>
      <c r="LW33" s="202"/>
      <c r="LX33" s="65">
        <v>5</v>
      </c>
      <c r="LY33" s="65"/>
      <c r="LZ33" s="202"/>
      <c r="MA33" s="64">
        <f t="shared" si="41"/>
        <v>1666.1253291877911</v>
      </c>
      <c r="MB33" s="66">
        <f t="shared" si="145"/>
        <v>828.45739495798318</v>
      </c>
      <c r="MC33" s="66">
        <f t="shared" si="114"/>
        <v>0</v>
      </c>
      <c r="MD33" s="66">
        <f t="shared" si="115"/>
        <v>207.1143487394958</v>
      </c>
      <c r="ME33" s="67">
        <f t="shared" si="42"/>
        <v>1035.571743697479</v>
      </c>
      <c r="MF33" s="67">
        <f t="shared" si="43"/>
        <v>2701.6970728852702</v>
      </c>
      <c r="MG33" s="68">
        <f t="shared" si="44"/>
        <v>-1955.4370728852703</v>
      </c>
      <c r="MH33" s="335">
        <v>3674.72</v>
      </c>
      <c r="MI33" s="335">
        <v>1726.18</v>
      </c>
      <c r="MJ33" s="335">
        <v>3319.9</v>
      </c>
      <c r="MK33" s="335">
        <v>0</v>
      </c>
      <c r="ML33" s="335">
        <v>0</v>
      </c>
      <c r="MM33" s="335">
        <v>0</v>
      </c>
      <c r="MN33" s="335">
        <v>0</v>
      </c>
      <c r="MO33" s="335">
        <v>0</v>
      </c>
      <c r="MP33" s="335">
        <v>0</v>
      </c>
      <c r="MQ33" s="335">
        <v>0</v>
      </c>
      <c r="MR33" s="335">
        <v>8249.85</v>
      </c>
      <c r="MS33" s="205">
        <v>0</v>
      </c>
      <c r="MT33" s="371">
        <v>489</v>
      </c>
      <c r="MU33" s="181" t="s">
        <v>275</v>
      </c>
      <c r="MV33" s="64">
        <f t="shared" si="116"/>
        <v>8720.7999999999993</v>
      </c>
      <c r="MW33" s="335">
        <v>305.89</v>
      </c>
      <c r="MX33" s="335">
        <v>126.27</v>
      </c>
      <c r="MY33" s="335">
        <v>212.09</v>
      </c>
      <c r="MZ33" s="335">
        <v>0</v>
      </c>
      <c r="NA33" s="335">
        <v>0</v>
      </c>
      <c r="NB33" s="335">
        <v>0</v>
      </c>
      <c r="NC33" s="335">
        <v>0</v>
      </c>
      <c r="ND33" s="335">
        <v>0</v>
      </c>
      <c r="NE33" s="335">
        <v>0</v>
      </c>
      <c r="NF33" s="335">
        <v>0</v>
      </c>
      <c r="NG33" s="211">
        <f t="shared" si="117"/>
        <v>644.25</v>
      </c>
      <c r="NH33" s="364">
        <v>300</v>
      </c>
      <c r="NI33" s="364">
        <v>340.5</v>
      </c>
      <c r="NJ33" s="65">
        <f t="shared" si="160"/>
        <v>155.89412479487947</v>
      </c>
      <c r="NK33" s="65">
        <f t="shared" si="161"/>
        <v>0</v>
      </c>
      <c r="NL33" s="65">
        <f t="shared" si="118"/>
        <v>866.66666666666663</v>
      </c>
      <c r="NM33" s="65">
        <v>20</v>
      </c>
      <c r="NN33" s="65">
        <f t="shared" si="119"/>
        <v>467</v>
      </c>
      <c r="NO33" s="65">
        <v>5</v>
      </c>
      <c r="NP33" s="65"/>
      <c r="NQ33" s="202"/>
      <c r="NR33" s="64">
        <f t="shared" si="47"/>
        <v>2155.0607914615462</v>
      </c>
      <c r="NS33" s="66">
        <f t="shared" si="120"/>
        <v>835.40283333333332</v>
      </c>
      <c r="NT33" s="66">
        <f t="shared" si="121"/>
        <v>400</v>
      </c>
      <c r="NU33" s="66">
        <f t="shared" si="122"/>
        <v>308.85070833333333</v>
      </c>
      <c r="NV33" s="67">
        <f t="shared" si="48"/>
        <v>1544.2535416666667</v>
      </c>
      <c r="NW33" s="67">
        <f t="shared" si="49"/>
        <v>3699.3143331282126</v>
      </c>
      <c r="NX33" s="68">
        <f t="shared" si="50"/>
        <v>-3055.0643331282126</v>
      </c>
      <c r="NY33" s="400">
        <v>3295.49</v>
      </c>
      <c r="NZ33" s="400">
        <v>1712.32</v>
      </c>
      <c r="OA33" s="400">
        <v>2795.46</v>
      </c>
      <c r="OB33" s="400">
        <v>0</v>
      </c>
      <c r="OC33" s="400">
        <v>0</v>
      </c>
      <c r="OD33" s="400">
        <v>0</v>
      </c>
      <c r="OE33" s="400">
        <v>0</v>
      </c>
      <c r="OF33" s="400">
        <v>0</v>
      </c>
      <c r="OG33" s="400">
        <v>0</v>
      </c>
      <c r="OH33" s="400">
        <v>0</v>
      </c>
      <c r="OI33" s="400">
        <v>7403.17</v>
      </c>
      <c r="OJ33" s="178">
        <v>0</v>
      </c>
      <c r="OK33" s="401">
        <v>467</v>
      </c>
      <c r="OL33" s="181" t="s">
        <v>275</v>
      </c>
      <c r="OM33" s="64">
        <f t="shared" si="123"/>
        <v>7803.2699999999995</v>
      </c>
      <c r="ON33" s="205">
        <v>274.31</v>
      </c>
      <c r="OO33" s="205">
        <v>125.25</v>
      </c>
      <c r="OP33" s="205">
        <v>178.59</v>
      </c>
      <c r="OQ33" s="205">
        <v>0</v>
      </c>
      <c r="OR33" s="205">
        <v>0</v>
      </c>
      <c r="OS33" s="205">
        <v>0</v>
      </c>
      <c r="OT33" s="205">
        <v>0</v>
      </c>
      <c r="OU33" s="205">
        <v>0</v>
      </c>
      <c r="OV33" s="205">
        <v>0</v>
      </c>
      <c r="OW33" s="205">
        <v>0</v>
      </c>
      <c r="OX33" s="403">
        <f t="shared" si="124"/>
        <v>578.15</v>
      </c>
      <c r="OY33" s="408">
        <v>300</v>
      </c>
      <c r="OZ33" s="406">
        <v>340.5</v>
      </c>
      <c r="PA33" s="65">
        <f t="shared" si="51"/>
        <v>118.68148325640752</v>
      </c>
      <c r="PB33" s="65">
        <f t="shared" si="52"/>
        <v>0</v>
      </c>
      <c r="PC33" s="202"/>
      <c r="PD33" s="65">
        <v>20</v>
      </c>
      <c r="PE33" s="65"/>
      <c r="PF33" s="65">
        <v>5</v>
      </c>
      <c r="PG33" s="65"/>
      <c r="PH33" s="202"/>
      <c r="PI33" s="64">
        <f t="shared" si="53"/>
        <v>784.18148325640755</v>
      </c>
      <c r="PJ33" s="66">
        <f t="shared" si="126"/>
        <v>936.57933333333335</v>
      </c>
      <c r="PK33" s="66">
        <v>0</v>
      </c>
      <c r="PL33" s="66">
        <f t="shared" si="127"/>
        <v>234.14483333333334</v>
      </c>
      <c r="PM33" s="204"/>
      <c r="PN33" s="67">
        <f t="shared" si="55"/>
        <v>784.18148325640755</v>
      </c>
      <c r="PO33" s="68">
        <f t="shared" si="56"/>
        <v>-206.03148325640757</v>
      </c>
      <c r="PP33" s="400">
        <v>3928.32</v>
      </c>
      <c r="PQ33" s="400">
        <v>2142.2399999999998</v>
      </c>
      <c r="PR33" s="400">
        <v>3691.4</v>
      </c>
      <c r="PS33" s="400">
        <v>0</v>
      </c>
      <c r="PT33" s="400">
        <v>0</v>
      </c>
      <c r="PU33" s="400">
        <v>0</v>
      </c>
      <c r="PV33" s="400">
        <v>0</v>
      </c>
      <c r="PW33" s="400">
        <v>0</v>
      </c>
      <c r="PX33" s="400">
        <v>0</v>
      </c>
      <c r="PY33" s="464">
        <v>0</v>
      </c>
      <c r="PZ33" s="466">
        <v>9761.9599999999991</v>
      </c>
      <c r="QA33" s="178">
        <f t="shared" si="151"/>
        <v>0</v>
      </c>
      <c r="QB33" s="401">
        <v>604</v>
      </c>
      <c r="QC33" s="181"/>
      <c r="QD33" s="64">
        <f t="shared" si="129"/>
        <v>9761.9599999999991</v>
      </c>
      <c r="QE33" s="400">
        <v>326.99</v>
      </c>
      <c r="QF33" s="400">
        <v>156.69999999999999</v>
      </c>
      <c r="QG33" s="400">
        <v>235.83</v>
      </c>
      <c r="QH33" s="400">
        <v>0</v>
      </c>
      <c r="QI33" s="400">
        <v>0</v>
      </c>
      <c r="QJ33" s="400">
        <v>0</v>
      </c>
      <c r="QK33" s="400">
        <v>0</v>
      </c>
      <c r="QL33" s="400">
        <v>0</v>
      </c>
      <c r="QM33" s="400">
        <v>0</v>
      </c>
      <c r="QN33" s="400">
        <v>0</v>
      </c>
      <c r="QO33" s="486">
        <v>0</v>
      </c>
      <c r="QP33" s="211"/>
      <c r="QQ33" s="441">
        <v>300</v>
      </c>
      <c r="QR33" s="453">
        <v>340.5</v>
      </c>
      <c r="QS33" s="202"/>
      <c r="QT33" s="202"/>
      <c r="QU33" s="65">
        <v>788.44</v>
      </c>
      <c r="QV33" s="202"/>
      <c r="QW33" s="202"/>
      <c r="QX33" s="202"/>
      <c r="QY33" s="65">
        <f t="shared" si="58"/>
        <v>183.06451612903226</v>
      </c>
      <c r="QZ33" s="489">
        <f t="shared" si="132"/>
        <v>131.78645999999998</v>
      </c>
      <c r="RA33" s="202"/>
      <c r="RB33" s="201"/>
      <c r="RC33" s="66">
        <v>0</v>
      </c>
      <c r="RD33" s="203"/>
      <c r="RE33" s="203"/>
      <c r="RF33" s="204"/>
      <c r="RG33" s="204"/>
      <c r="RH33" s="288"/>
      <c r="RI33" s="205">
        <v>3415.99</v>
      </c>
      <c r="RJ33" s="205">
        <v>1829.22</v>
      </c>
      <c r="RK33" s="205">
        <v>3381.18</v>
      </c>
      <c r="RL33" s="205">
        <v>0</v>
      </c>
      <c r="RM33" s="205">
        <v>0</v>
      </c>
      <c r="RN33" s="205">
        <v>0</v>
      </c>
      <c r="RO33" s="205">
        <v>0</v>
      </c>
      <c r="RP33" s="205">
        <v>0</v>
      </c>
      <c r="RQ33" s="205">
        <v>0</v>
      </c>
      <c r="RR33" s="373">
        <v>0</v>
      </c>
      <c r="RS33" s="265">
        <v>8626.39</v>
      </c>
      <c r="RT33" s="199"/>
      <c r="RU33" s="206">
        <v>561</v>
      </c>
      <c r="RV33" s="181"/>
      <c r="RW33" s="293"/>
      <c r="RX33" s="205">
        <v>284.35000000000002</v>
      </c>
      <c r="RY33" s="205">
        <v>133.80000000000001</v>
      </c>
      <c r="RZ33" s="205">
        <v>216.01</v>
      </c>
      <c r="SA33" s="205">
        <v>0</v>
      </c>
      <c r="SB33" s="205">
        <v>0</v>
      </c>
      <c r="SC33" s="205">
        <v>0</v>
      </c>
      <c r="SD33" s="205">
        <v>0</v>
      </c>
      <c r="SE33" s="205">
        <v>0</v>
      </c>
      <c r="SF33" s="205">
        <v>0</v>
      </c>
      <c r="SG33" s="205">
        <v>0</v>
      </c>
      <c r="SH33" s="202">
        <v>28.169988000000004</v>
      </c>
      <c r="SI33" s="211"/>
      <c r="SJ33" s="469"/>
      <c r="SK33" s="477"/>
      <c r="SL33" s="202"/>
      <c r="SM33" s="202"/>
      <c r="SN33" s="65">
        <v>788.44</v>
      </c>
      <c r="SO33" s="202"/>
      <c r="SP33" s="202"/>
      <c r="SQ33" s="202"/>
      <c r="SR33" s="202"/>
      <c r="SS33" s="489">
        <f t="shared" si="139"/>
        <v>116.45626499999999</v>
      </c>
      <c r="ST33" s="202"/>
      <c r="SU33" s="201"/>
      <c r="SV33" s="203"/>
      <c r="SW33" s="203"/>
      <c r="SX33" s="203"/>
      <c r="SY33" s="204"/>
      <c r="SZ33" s="204"/>
      <c r="TA33" s="288"/>
      <c r="TB33" s="201"/>
      <c r="TC33" s="211"/>
      <c r="TD33" s="204"/>
      <c r="TE33" s="288"/>
      <c r="TF33" s="264"/>
      <c r="TG33" s="265"/>
      <c r="TH33" s="265"/>
      <c r="TL33" s="202">
        <v>2018.8168000000001</v>
      </c>
      <c r="TM33">
        <f t="shared" si="70"/>
        <v>20.188168000000001</v>
      </c>
    </row>
    <row r="34" spans="1:533">
      <c r="A34" s="287">
        <v>1132</v>
      </c>
      <c r="B34" s="175" t="s">
        <v>546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99"/>
      <c r="O34" s="181"/>
      <c r="P34" s="64">
        <f t="shared" si="0"/>
        <v>0</v>
      </c>
      <c r="Q34" s="205"/>
      <c r="R34" s="205"/>
      <c r="S34" s="267"/>
      <c r="T34" s="205"/>
      <c r="U34" s="205"/>
      <c r="V34" s="205"/>
      <c r="W34" s="205"/>
      <c r="X34" s="205"/>
      <c r="Y34" s="205"/>
      <c r="Z34" s="205"/>
      <c r="AA34" s="64">
        <f t="shared" si="71"/>
        <v>0</v>
      </c>
      <c r="AB34" s="276"/>
      <c r="AC34" s="202"/>
      <c r="AD34" s="202"/>
      <c r="AE34" s="65">
        <f t="shared" si="2"/>
        <v>0</v>
      </c>
      <c r="AF34" s="202"/>
      <c r="AG34" s="202"/>
      <c r="AH34" s="202"/>
      <c r="AI34" s="202"/>
      <c r="AJ34" s="202"/>
      <c r="AK34" s="202"/>
      <c r="AL34" s="201"/>
      <c r="AM34" s="203"/>
      <c r="AN34" s="203"/>
      <c r="AO34" s="66">
        <f t="shared" si="74"/>
        <v>0</v>
      </c>
      <c r="AP34" s="204"/>
      <c r="AQ34" s="67">
        <f t="shared" si="5"/>
        <v>0</v>
      </c>
      <c r="AR34" s="68">
        <f t="shared" si="6"/>
        <v>0</v>
      </c>
      <c r="AS34" s="267"/>
      <c r="AT34" s="267"/>
      <c r="AU34" s="267"/>
      <c r="AV34" s="267"/>
      <c r="AW34" s="267"/>
      <c r="AX34" s="267"/>
      <c r="AY34" s="267"/>
      <c r="AZ34" s="267"/>
      <c r="BA34" s="267"/>
      <c r="BB34" s="267"/>
      <c r="BC34" s="267"/>
      <c r="BD34" s="199"/>
      <c r="BE34" s="285"/>
      <c r="BF34" s="181"/>
      <c r="BG34" s="64">
        <f t="shared" si="75"/>
        <v>0</v>
      </c>
      <c r="BH34" s="267"/>
      <c r="BI34" s="267"/>
      <c r="BJ34" s="267"/>
      <c r="BK34" s="267"/>
      <c r="BL34" s="267"/>
      <c r="BM34" s="267"/>
      <c r="BN34" s="267"/>
      <c r="BO34" s="267"/>
      <c r="BP34" s="267"/>
      <c r="BQ34" s="267"/>
      <c r="BR34" s="64">
        <f t="shared" si="76"/>
        <v>0</v>
      </c>
      <c r="BS34" s="289"/>
      <c r="BT34" s="202"/>
      <c r="BU34" s="202"/>
      <c r="BV34" s="65">
        <f t="shared" si="8"/>
        <v>0</v>
      </c>
      <c r="BW34" s="202"/>
      <c r="BX34" s="202"/>
      <c r="BY34" s="202"/>
      <c r="BZ34" s="202"/>
      <c r="CA34" s="202"/>
      <c r="CB34" s="202"/>
      <c r="CC34" s="201"/>
      <c r="CD34" s="203"/>
      <c r="CE34" s="203"/>
      <c r="CF34" s="66">
        <f t="shared" si="79"/>
        <v>0</v>
      </c>
      <c r="CG34" s="204"/>
      <c r="CH34" s="67">
        <f t="shared" si="11"/>
        <v>0</v>
      </c>
      <c r="CI34" s="68">
        <f t="shared" si="12"/>
        <v>0</v>
      </c>
      <c r="CJ34" s="267"/>
      <c r="CK34" s="267"/>
      <c r="CL34" s="267"/>
      <c r="CM34" s="267"/>
      <c r="CN34" s="267"/>
      <c r="CO34" s="267"/>
      <c r="CP34" s="267"/>
      <c r="CQ34" s="267"/>
      <c r="CR34" s="267"/>
      <c r="CS34" s="267"/>
      <c r="CT34" s="267"/>
      <c r="CU34" s="199"/>
      <c r="CV34" s="285"/>
      <c r="CW34" s="181"/>
      <c r="CX34" s="214">
        <f t="shared" si="80"/>
        <v>0</v>
      </c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214">
        <f t="shared" si="81"/>
        <v>0</v>
      </c>
      <c r="DJ34" s="276"/>
      <c r="DK34" s="202"/>
      <c r="DL34" s="202"/>
      <c r="DM34" s="65">
        <f t="shared" si="14"/>
        <v>0</v>
      </c>
      <c r="DN34" s="202"/>
      <c r="DO34" s="202"/>
      <c r="DP34" s="202"/>
      <c r="DQ34" s="202"/>
      <c r="DR34" s="65"/>
      <c r="DS34" s="202"/>
      <c r="DT34" s="201"/>
      <c r="DU34" s="203"/>
      <c r="DV34" s="203"/>
      <c r="DW34" s="66">
        <f t="shared" si="84"/>
        <v>0</v>
      </c>
      <c r="DX34" s="204"/>
      <c r="DY34" s="67">
        <f t="shared" si="17"/>
        <v>0</v>
      </c>
      <c r="DZ34" s="68">
        <f t="shared" si="18"/>
        <v>0</v>
      </c>
      <c r="EA34" s="205"/>
      <c r="EB34" s="205"/>
      <c r="EC34" s="205"/>
      <c r="ED34" s="205"/>
      <c r="EE34" s="205"/>
      <c r="EF34" s="205"/>
      <c r="EG34" s="205"/>
      <c r="EH34" s="205"/>
      <c r="EI34" s="205"/>
      <c r="EJ34" s="205"/>
      <c r="EK34" s="205"/>
      <c r="EL34" s="199"/>
      <c r="EM34" s="206"/>
      <c r="EN34" s="181"/>
      <c r="EO34" s="214">
        <f t="shared" si="85"/>
        <v>0</v>
      </c>
      <c r="EP34" s="214"/>
      <c r="EQ34" s="214"/>
      <c r="ER34" s="214"/>
      <c r="ES34" s="214"/>
      <c r="ET34" s="214"/>
      <c r="EU34" s="298"/>
      <c r="EV34" s="299"/>
      <c r="EW34" s="300"/>
      <c r="EX34" s="214"/>
      <c r="EY34" s="299"/>
      <c r="EZ34" s="214">
        <f t="shared" si="86"/>
        <v>0</v>
      </c>
      <c r="FA34" s="202"/>
      <c r="FB34" s="202"/>
      <c r="FC34" s="377"/>
      <c r="FD34" s="386"/>
      <c r="FE34" s="202"/>
      <c r="FF34" s="202"/>
      <c r="FG34" s="202"/>
      <c r="FH34" s="202"/>
      <c r="FI34" s="377"/>
      <c r="FJ34" s="202"/>
      <c r="FK34" s="214"/>
      <c r="FL34" s="203"/>
      <c r="FM34" s="203"/>
      <c r="FN34" s="377">
        <f t="shared" si="90"/>
        <v>0</v>
      </c>
      <c r="FO34" s="214"/>
      <c r="FP34" s="214">
        <f t="shared" si="92"/>
        <v>0</v>
      </c>
      <c r="FQ34" s="205">
        <f t="shared" si="93"/>
        <v>0</v>
      </c>
      <c r="FR34" s="205">
        <v>229.66</v>
      </c>
      <c r="FS34" s="205">
        <v>110.62</v>
      </c>
      <c r="FT34" s="205">
        <v>183.34</v>
      </c>
      <c r="FU34" s="205">
        <v>0</v>
      </c>
      <c r="FV34" s="205">
        <v>0</v>
      </c>
      <c r="FW34" s="205">
        <v>0</v>
      </c>
      <c r="FX34" s="205">
        <v>0</v>
      </c>
      <c r="FY34" s="205">
        <v>0</v>
      </c>
      <c r="FZ34" s="205">
        <v>0</v>
      </c>
      <c r="GA34" s="205">
        <v>0</v>
      </c>
      <c r="GB34" s="205">
        <v>523.62</v>
      </c>
      <c r="GC34" s="375">
        <v>0</v>
      </c>
      <c r="GD34" s="303">
        <v>22</v>
      </c>
      <c r="GE34" s="181" t="s">
        <v>275</v>
      </c>
      <c r="GF34" s="214">
        <f t="shared" si="94"/>
        <v>523.62</v>
      </c>
      <c r="GG34" s="205">
        <v>19.12</v>
      </c>
      <c r="GH34" s="205">
        <v>8.09</v>
      </c>
      <c r="GI34" s="205">
        <v>11.71</v>
      </c>
      <c r="GJ34" s="205">
        <v>0</v>
      </c>
      <c r="GK34" s="205">
        <v>0</v>
      </c>
      <c r="GL34" s="205">
        <v>0</v>
      </c>
      <c r="GM34" s="205">
        <v>0</v>
      </c>
      <c r="GN34" s="205">
        <v>0</v>
      </c>
      <c r="GO34" s="205">
        <v>0</v>
      </c>
      <c r="GP34" s="205">
        <v>0</v>
      </c>
      <c r="GQ34" s="211">
        <f t="shared" si="95"/>
        <v>38.92</v>
      </c>
      <c r="GR34" s="202"/>
      <c r="GS34" s="202"/>
      <c r="GT34" s="65">
        <f t="shared" si="153"/>
        <v>7.4515577730596672</v>
      </c>
      <c r="GU34" s="65">
        <f t="shared" si="154"/>
        <v>0</v>
      </c>
      <c r="GV34" s="65">
        <f t="shared" si="96"/>
        <v>866.66666666666663</v>
      </c>
      <c r="GW34" s="65">
        <v>20</v>
      </c>
      <c r="GX34" s="65">
        <v>0</v>
      </c>
      <c r="GY34" s="65">
        <v>5</v>
      </c>
      <c r="GZ34" s="65"/>
      <c r="HA34" s="202"/>
      <c r="HB34" s="64">
        <f t="shared" si="23"/>
        <v>899.1182244397263</v>
      </c>
      <c r="HC34" s="66">
        <f t="shared" si="143"/>
        <v>822.37076923076927</v>
      </c>
      <c r="HD34" s="66">
        <f t="shared" si="97"/>
        <v>0</v>
      </c>
      <c r="HE34" s="66">
        <f t="shared" si="98"/>
        <v>205.59269230769232</v>
      </c>
      <c r="HF34" s="204"/>
      <c r="HG34" s="67">
        <f t="shared" si="25"/>
        <v>899.1182244397263</v>
      </c>
      <c r="HH34" s="68">
        <f t="shared" si="26"/>
        <v>-860.19822443972635</v>
      </c>
      <c r="HI34" s="367">
        <v>2448.9</v>
      </c>
      <c r="HJ34" s="367">
        <v>1146.71</v>
      </c>
      <c r="HK34" s="367">
        <v>247.1</v>
      </c>
      <c r="HL34" s="367">
        <v>0</v>
      </c>
      <c r="HM34" s="367">
        <v>0</v>
      </c>
      <c r="HN34" s="367">
        <v>0</v>
      </c>
      <c r="HO34" s="367">
        <v>0</v>
      </c>
      <c r="HP34" s="367">
        <v>0</v>
      </c>
      <c r="HQ34" s="367">
        <v>0</v>
      </c>
      <c r="HR34" s="368">
        <v>0</v>
      </c>
      <c r="HS34" s="335">
        <v>3378.32</v>
      </c>
      <c r="HT34" s="205">
        <v>0</v>
      </c>
      <c r="HU34" s="371">
        <v>164</v>
      </c>
      <c r="HV34" s="181" t="s">
        <v>275</v>
      </c>
      <c r="HW34" s="64">
        <f t="shared" si="99"/>
        <v>3842.71</v>
      </c>
      <c r="HX34" s="205">
        <v>203.85</v>
      </c>
      <c r="HY34" s="205">
        <v>83.88</v>
      </c>
      <c r="HZ34" s="205">
        <v>15.79</v>
      </c>
      <c r="IA34" s="205">
        <v>0</v>
      </c>
      <c r="IB34" s="205">
        <v>0</v>
      </c>
      <c r="IC34" s="205">
        <v>0</v>
      </c>
      <c r="ID34" s="205">
        <v>0</v>
      </c>
      <c r="IE34" s="205">
        <v>0</v>
      </c>
      <c r="IF34" s="205">
        <v>0</v>
      </c>
      <c r="IG34" s="205">
        <v>0</v>
      </c>
      <c r="IH34" s="214">
        <f t="shared" si="100"/>
        <v>303.52000000000004</v>
      </c>
      <c r="II34" s="321">
        <v>250</v>
      </c>
      <c r="IJ34" s="321">
        <v>182.45</v>
      </c>
      <c r="IK34" s="65">
        <f t="shared" si="155"/>
        <v>51.555597895067059</v>
      </c>
      <c r="IL34" s="65">
        <f t="shared" si="156"/>
        <v>0</v>
      </c>
      <c r="IM34" s="65">
        <f t="shared" si="101"/>
        <v>866.66666666666663</v>
      </c>
      <c r="IN34" s="65">
        <v>20</v>
      </c>
      <c r="IO34" s="65"/>
      <c r="IP34" s="65">
        <v>5</v>
      </c>
      <c r="IQ34" s="65"/>
      <c r="IR34" s="202"/>
      <c r="IS34" s="201"/>
      <c r="IT34" s="66">
        <f t="shared" si="102"/>
        <v>869.99285714285713</v>
      </c>
      <c r="IU34" s="66">
        <f t="shared" si="103"/>
        <v>403.36134453781511</v>
      </c>
      <c r="IV34" s="66">
        <f t="shared" si="104"/>
        <v>318.33855042016808</v>
      </c>
      <c r="IW34" s="204"/>
      <c r="IX34" s="67">
        <f t="shared" si="31"/>
        <v>0</v>
      </c>
      <c r="IY34" s="68">
        <f t="shared" si="32"/>
        <v>303.52000000000004</v>
      </c>
      <c r="IZ34" s="335">
        <v>3115.06</v>
      </c>
      <c r="JA34" s="335">
        <v>1597.62</v>
      </c>
      <c r="JB34" s="335">
        <v>490.92</v>
      </c>
      <c r="JC34" s="335">
        <v>0</v>
      </c>
      <c r="JD34" s="335">
        <v>0</v>
      </c>
      <c r="JE34" s="335">
        <v>0</v>
      </c>
      <c r="JF34" s="335">
        <v>0</v>
      </c>
      <c r="JG34" s="335">
        <v>0</v>
      </c>
      <c r="JH34" s="335">
        <v>0</v>
      </c>
      <c r="JI34" s="335">
        <v>0</v>
      </c>
      <c r="JJ34" s="335">
        <v>4576.28</v>
      </c>
      <c r="JK34" s="205">
        <v>0</v>
      </c>
      <c r="JL34" s="371">
        <v>192</v>
      </c>
      <c r="JM34" s="181" t="s">
        <v>275</v>
      </c>
      <c r="JN34" s="64">
        <f t="shared" si="105"/>
        <v>5203.6000000000004</v>
      </c>
      <c r="JO34" s="335">
        <v>259.3</v>
      </c>
      <c r="JP34" s="335">
        <v>116.86</v>
      </c>
      <c r="JQ34" s="335">
        <v>31.3</v>
      </c>
      <c r="JR34" s="335">
        <v>0</v>
      </c>
      <c r="JS34" s="335">
        <v>0</v>
      </c>
      <c r="JT34" s="335">
        <v>0</v>
      </c>
      <c r="JU34" s="335">
        <v>0</v>
      </c>
      <c r="JV34" s="335">
        <v>0</v>
      </c>
      <c r="JW34" s="335">
        <v>0</v>
      </c>
      <c r="JX34" s="335">
        <v>0</v>
      </c>
      <c r="JY34" s="211">
        <f t="shared" si="106"/>
        <v>407.46000000000004</v>
      </c>
      <c r="JZ34" s="321">
        <v>250</v>
      </c>
      <c r="KA34" s="321">
        <v>182.45</v>
      </c>
      <c r="KB34" s="65">
        <f t="shared" si="33"/>
        <v>97.4575500650229</v>
      </c>
      <c r="KC34" s="65">
        <f t="shared" si="157"/>
        <v>0</v>
      </c>
      <c r="KD34" s="65">
        <f t="shared" si="107"/>
        <v>866.66666666666663</v>
      </c>
      <c r="KE34" s="65">
        <v>20</v>
      </c>
      <c r="KF34" s="202"/>
      <c r="KG34" s="65">
        <v>5</v>
      </c>
      <c r="KH34" s="65"/>
      <c r="KI34" s="65">
        <f t="shared" si="108"/>
        <v>429.03252032520328</v>
      </c>
      <c r="KJ34" s="64">
        <f t="shared" si="35"/>
        <v>1850.6067370568926</v>
      </c>
      <c r="KK34" s="66">
        <f t="shared" si="144"/>
        <v>854.59100840336134</v>
      </c>
      <c r="KL34" s="66">
        <f t="shared" si="109"/>
        <v>0</v>
      </c>
      <c r="KM34" s="66">
        <f t="shared" si="110"/>
        <v>213.64775210084034</v>
      </c>
      <c r="KN34" s="204"/>
      <c r="KO34" s="67">
        <f t="shared" si="37"/>
        <v>1850.6067370568926</v>
      </c>
      <c r="KP34" s="68">
        <f t="shared" si="38"/>
        <v>-1443.1467370568926</v>
      </c>
      <c r="KQ34" s="335">
        <v>2697.22</v>
      </c>
      <c r="KR34" s="335">
        <v>2034.03</v>
      </c>
      <c r="KS34" s="335">
        <v>315</v>
      </c>
      <c r="KT34" s="335">
        <v>0</v>
      </c>
      <c r="KU34" s="335">
        <v>0</v>
      </c>
      <c r="KV34" s="335">
        <v>0</v>
      </c>
      <c r="KW34" s="335">
        <v>0</v>
      </c>
      <c r="KX34" s="335">
        <v>0</v>
      </c>
      <c r="KY34" s="335">
        <v>0</v>
      </c>
      <c r="KZ34" s="335">
        <v>0</v>
      </c>
      <c r="LA34" s="335">
        <v>4424.9399999999996</v>
      </c>
      <c r="LB34" s="205">
        <v>0</v>
      </c>
      <c r="LC34" s="371">
        <v>225</v>
      </c>
      <c r="LD34" s="181" t="s">
        <v>275</v>
      </c>
      <c r="LE34" s="201">
        <f t="shared" si="162"/>
        <v>5046.25</v>
      </c>
      <c r="LF34" s="205">
        <v>224.52</v>
      </c>
      <c r="LG34" s="205">
        <v>148.79</v>
      </c>
      <c r="LH34" s="205">
        <v>20.12</v>
      </c>
      <c r="LI34" s="205">
        <v>0</v>
      </c>
      <c r="LJ34" s="205">
        <v>0</v>
      </c>
      <c r="LK34" s="205">
        <v>0</v>
      </c>
      <c r="LL34" s="205">
        <v>0</v>
      </c>
      <c r="LM34" s="205">
        <v>0</v>
      </c>
      <c r="LN34" s="205">
        <v>0</v>
      </c>
      <c r="LO34" s="205">
        <v>0</v>
      </c>
      <c r="LP34" s="211">
        <f t="shared" si="112"/>
        <v>393.43</v>
      </c>
      <c r="LQ34" s="202">
        <v>250</v>
      </c>
      <c r="LR34" s="202">
        <v>182.45</v>
      </c>
      <c r="LS34" s="65">
        <f t="shared" si="158"/>
        <v>65.777263345420394</v>
      </c>
      <c r="LT34" s="65">
        <f t="shared" si="159"/>
        <v>0</v>
      </c>
      <c r="LU34" s="65">
        <f t="shared" si="113"/>
        <v>866.66666666666663</v>
      </c>
      <c r="LV34" s="65">
        <v>20</v>
      </c>
      <c r="LW34" s="202"/>
      <c r="LX34" s="65">
        <v>5</v>
      </c>
      <c r="LY34" s="65"/>
      <c r="LZ34" s="202"/>
      <c r="MA34" s="64">
        <f t="shared" si="41"/>
        <v>1389.8939300120869</v>
      </c>
      <c r="MB34" s="66">
        <f t="shared" si="145"/>
        <v>828.45739495798318</v>
      </c>
      <c r="MC34" s="66">
        <f t="shared" si="114"/>
        <v>0</v>
      </c>
      <c r="MD34" s="66">
        <f t="shared" si="115"/>
        <v>207.1143487394958</v>
      </c>
      <c r="ME34" s="67">
        <f t="shared" si="42"/>
        <v>1035.571743697479</v>
      </c>
      <c r="MF34" s="67">
        <f t="shared" si="43"/>
        <v>2425.4656737095656</v>
      </c>
      <c r="MG34" s="68">
        <f t="shared" si="44"/>
        <v>-2032.0356737095656</v>
      </c>
      <c r="MH34" s="335">
        <v>2291.33</v>
      </c>
      <c r="MI34" s="335">
        <v>1739.46</v>
      </c>
      <c r="MJ34" s="335">
        <v>266.7</v>
      </c>
      <c r="MK34" s="335">
        <v>0</v>
      </c>
      <c r="ML34" s="335">
        <v>0</v>
      </c>
      <c r="MM34" s="335">
        <v>0</v>
      </c>
      <c r="MN34" s="335">
        <v>0</v>
      </c>
      <c r="MO34" s="335">
        <v>0</v>
      </c>
      <c r="MP34" s="335">
        <v>0</v>
      </c>
      <c r="MQ34" s="335">
        <v>0</v>
      </c>
      <c r="MR34" s="335">
        <v>3908.56</v>
      </c>
      <c r="MS34" s="205">
        <v>0</v>
      </c>
      <c r="MT34" s="371">
        <v>194</v>
      </c>
      <c r="MU34" s="181" t="s">
        <v>275</v>
      </c>
      <c r="MV34" s="64">
        <f t="shared" si="116"/>
        <v>4297.49</v>
      </c>
      <c r="MW34" s="335">
        <v>190.73</v>
      </c>
      <c r="MX34" s="335">
        <v>127.24</v>
      </c>
      <c r="MY34" s="335">
        <v>17.04</v>
      </c>
      <c r="MZ34" s="335">
        <v>0</v>
      </c>
      <c r="NA34" s="335">
        <v>0</v>
      </c>
      <c r="NB34" s="335">
        <v>0</v>
      </c>
      <c r="NC34" s="335">
        <v>0</v>
      </c>
      <c r="ND34" s="335">
        <v>0</v>
      </c>
      <c r="NE34" s="335">
        <v>0</v>
      </c>
      <c r="NF34" s="335">
        <v>0</v>
      </c>
      <c r="NG34" s="211">
        <f t="shared" si="117"/>
        <v>335.01</v>
      </c>
      <c r="NH34" s="364">
        <v>250</v>
      </c>
      <c r="NI34" s="364">
        <v>182.45</v>
      </c>
      <c r="NJ34" s="65">
        <f t="shared" si="160"/>
        <v>73.858499294929487</v>
      </c>
      <c r="NK34" s="65">
        <f t="shared" si="161"/>
        <v>0</v>
      </c>
      <c r="NL34" s="65">
        <f t="shared" si="118"/>
        <v>866.66666666666663</v>
      </c>
      <c r="NM34" s="65">
        <v>20</v>
      </c>
      <c r="NN34" s="65">
        <f t="shared" si="119"/>
        <v>467</v>
      </c>
      <c r="NO34" s="65">
        <v>5</v>
      </c>
      <c r="NP34" s="65"/>
      <c r="NQ34" s="202"/>
      <c r="NR34" s="64">
        <f t="shared" si="47"/>
        <v>1864.9751659615961</v>
      </c>
      <c r="NS34" s="66">
        <f t="shared" si="120"/>
        <v>835.40283333333332</v>
      </c>
      <c r="NT34" s="66">
        <f t="shared" si="121"/>
        <v>400</v>
      </c>
      <c r="NU34" s="66">
        <f t="shared" si="122"/>
        <v>308.85070833333333</v>
      </c>
      <c r="NV34" s="67">
        <f t="shared" si="48"/>
        <v>1544.2535416666667</v>
      </c>
      <c r="NW34" s="67">
        <f t="shared" si="49"/>
        <v>3409.2287076282628</v>
      </c>
      <c r="NX34" s="68">
        <f t="shared" si="50"/>
        <v>-3074.2187076282626</v>
      </c>
      <c r="NY34" s="400">
        <v>2929.98</v>
      </c>
      <c r="NZ34" s="400">
        <v>1679.4</v>
      </c>
      <c r="OA34" s="400">
        <v>372.68</v>
      </c>
      <c r="OB34" s="400">
        <v>0</v>
      </c>
      <c r="OC34" s="400">
        <v>0</v>
      </c>
      <c r="OD34" s="400">
        <v>0</v>
      </c>
      <c r="OE34" s="400">
        <v>0</v>
      </c>
      <c r="OF34" s="400">
        <v>0</v>
      </c>
      <c r="OG34" s="400">
        <v>0</v>
      </c>
      <c r="OH34" s="400">
        <v>0</v>
      </c>
      <c r="OI34" s="400">
        <v>4660.1099999999997</v>
      </c>
      <c r="OJ34" s="178">
        <v>0</v>
      </c>
      <c r="OK34" s="401">
        <v>228</v>
      </c>
      <c r="OL34" s="181" t="s">
        <v>275</v>
      </c>
      <c r="OM34" s="64">
        <f t="shared" si="123"/>
        <v>4982.0600000000004</v>
      </c>
      <c r="ON34" s="205">
        <v>243.89</v>
      </c>
      <c r="OO34" s="205">
        <v>122.85</v>
      </c>
      <c r="OP34" s="205">
        <v>23.81</v>
      </c>
      <c r="OQ34" s="205">
        <v>0</v>
      </c>
      <c r="OR34" s="205">
        <v>0</v>
      </c>
      <c r="OS34" s="205">
        <v>0</v>
      </c>
      <c r="OT34" s="205">
        <v>0</v>
      </c>
      <c r="OU34" s="205">
        <v>0</v>
      </c>
      <c r="OV34" s="205">
        <v>0</v>
      </c>
      <c r="OW34" s="205">
        <v>0</v>
      </c>
      <c r="OX34" s="403">
        <f t="shared" si="124"/>
        <v>390.55</v>
      </c>
      <c r="OY34" s="409">
        <v>250</v>
      </c>
      <c r="OZ34" s="410">
        <v>178</v>
      </c>
      <c r="PA34" s="65">
        <f t="shared" si="51"/>
        <v>74.707019687244411</v>
      </c>
      <c r="PB34" s="65">
        <f t="shared" si="52"/>
        <v>0</v>
      </c>
      <c r="PC34" s="202"/>
      <c r="PD34" s="65">
        <v>20</v>
      </c>
      <c r="PE34" s="65"/>
      <c r="PF34" s="65">
        <v>5</v>
      </c>
      <c r="PG34" s="65"/>
      <c r="PH34" s="202"/>
      <c r="PI34" s="64">
        <f t="shared" si="53"/>
        <v>527.70701968724438</v>
      </c>
      <c r="PJ34" s="66">
        <f t="shared" si="126"/>
        <v>936.57933333333335</v>
      </c>
      <c r="PK34" s="66">
        <v>0</v>
      </c>
      <c r="PL34" s="66">
        <f t="shared" si="127"/>
        <v>234.14483333333334</v>
      </c>
      <c r="PM34" s="204"/>
      <c r="PN34" s="67">
        <f t="shared" si="55"/>
        <v>527.70701968724438</v>
      </c>
      <c r="PO34" s="68">
        <f t="shared" si="56"/>
        <v>-137.15701968724437</v>
      </c>
      <c r="PP34" s="400">
        <v>2249.9499999999998</v>
      </c>
      <c r="PQ34" s="400">
        <v>2293.62</v>
      </c>
      <c r="PR34" s="400">
        <v>396.5</v>
      </c>
      <c r="PS34" s="400">
        <v>0</v>
      </c>
      <c r="PT34" s="400">
        <v>0</v>
      </c>
      <c r="PU34" s="400">
        <v>0</v>
      </c>
      <c r="PV34" s="400">
        <v>0</v>
      </c>
      <c r="PW34" s="400">
        <v>0</v>
      </c>
      <c r="PX34" s="400">
        <v>0</v>
      </c>
      <c r="PY34" s="464">
        <v>0</v>
      </c>
      <c r="PZ34" s="466">
        <v>4940.07</v>
      </c>
      <c r="QA34" s="178">
        <f t="shared" si="151"/>
        <v>0</v>
      </c>
      <c r="QB34" s="401">
        <v>234</v>
      </c>
      <c r="QC34" s="181"/>
      <c r="QD34" s="64">
        <f t="shared" si="129"/>
        <v>4940.07</v>
      </c>
      <c r="QE34" s="400">
        <v>187.29</v>
      </c>
      <c r="QF34" s="400">
        <v>167.77</v>
      </c>
      <c r="QG34" s="400">
        <v>25.33</v>
      </c>
      <c r="QH34" s="400">
        <v>0</v>
      </c>
      <c r="QI34" s="400">
        <v>0</v>
      </c>
      <c r="QJ34" s="400">
        <v>0</v>
      </c>
      <c r="QK34" s="400">
        <v>0</v>
      </c>
      <c r="QL34" s="400">
        <v>0</v>
      </c>
      <c r="QM34" s="400">
        <v>0</v>
      </c>
      <c r="QN34" s="400">
        <v>0</v>
      </c>
      <c r="QO34" s="486">
        <v>0</v>
      </c>
      <c r="QP34" s="211"/>
      <c r="QQ34" s="438">
        <v>250</v>
      </c>
      <c r="QR34" s="453">
        <v>178</v>
      </c>
      <c r="QS34" s="202"/>
      <c r="QT34" s="202"/>
      <c r="QU34" s="65">
        <v>788.44</v>
      </c>
      <c r="QV34" s="202"/>
      <c r="QW34" s="202"/>
      <c r="QX34" s="202"/>
      <c r="QY34" s="65">
        <f t="shared" si="58"/>
        <v>183.06451612903226</v>
      </c>
      <c r="QZ34" s="489">
        <f t="shared" si="132"/>
        <v>66.690944999999999</v>
      </c>
      <c r="RA34" s="202"/>
      <c r="RB34" s="201"/>
      <c r="RC34" s="66">
        <v>0</v>
      </c>
      <c r="RD34" s="203"/>
      <c r="RE34" s="203"/>
      <c r="RF34" s="204"/>
      <c r="RG34" s="204"/>
      <c r="RH34" s="288"/>
      <c r="RI34" s="205">
        <v>1797.31</v>
      </c>
      <c r="RJ34" s="205">
        <v>1310.92</v>
      </c>
      <c r="RK34" s="205">
        <v>373.97</v>
      </c>
      <c r="RL34" s="205">
        <v>0</v>
      </c>
      <c r="RM34" s="205">
        <v>0</v>
      </c>
      <c r="RN34" s="205">
        <v>0</v>
      </c>
      <c r="RO34" s="205">
        <v>0</v>
      </c>
      <c r="RP34" s="205">
        <v>0</v>
      </c>
      <c r="RQ34" s="205">
        <v>0</v>
      </c>
      <c r="RR34" s="373">
        <v>0</v>
      </c>
      <c r="RS34" s="265">
        <v>3482.2000000000003</v>
      </c>
      <c r="RT34" s="199"/>
      <c r="RU34" s="206">
        <v>177</v>
      </c>
      <c r="RV34" s="181"/>
      <c r="RW34" s="293"/>
      <c r="RX34" s="205">
        <v>149.61000000000001</v>
      </c>
      <c r="RY34" s="205">
        <v>95.89</v>
      </c>
      <c r="RZ34" s="205">
        <v>23.89</v>
      </c>
      <c r="SA34" s="205">
        <v>0</v>
      </c>
      <c r="SB34" s="205">
        <v>0</v>
      </c>
      <c r="SC34" s="205">
        <v>0</v>
      </c>
      <c r="SD34" s="205">
        <v>0</v>
      </c>
      <c r="SE34" s="205">
        <v>0</v>
      </c>
      <c r="SF34" s="205">
        <v>0</v>
      </c>
      <c r="SG34" s="205">
        <v>0</v>
      </c>
      <c r="SH34" s="202">
        <v>20.188168000000001</v>
      </c>
      <c r="SI34" s="211"/>
      <c r="SJ34" s="469"/>
      <c r="SK34" s="477"/>
      <c r="SL34" s="202"/>
      <c r="SM34" s="202"/>
      <c r="SN34" s="65">
        <v>788.44</v>
      </c>
      <c r="SO34" s="202"/>
      <c r="SP34" s="202"/>
      <c r="SQ34" s="202"/>
      <c r="SR34" s="202"/>
      <c r="SS34" s="489">
        <f t="shared" si="139"/>
        <v>47.009700000000002</v>
      </c>
      <c r="ST34" s="202"/>
      <c r="SU34" s="201"/>
      <c r="SV34" s="203"/>
      <c r="SW34" s="203"/>
      <c r="SX34" s="203"/>
      <c r="SY34" s="204"/>
      <c r="SZ34" s="204"/>
      <c r="TA34" s="288"/>
      <c r="TB34" s="201"/>
      <c r="TC34" s="211"/>
      <c r="TD34" s="204"/>
      <c r="TE34" s="288"/>
      <c r="TF34" s="264"/>
      <c r="TG34" s="265"/>
      <c r="TH34" s="265"/>
      <c r="TL34" s="202">
        <v>1740.0460000000003</v>
      </c>
      <c r="TM34">
        <f t="shared" si="70"/>
        <v>17.400460000000002</v>
      </c>
    </row>
    <row r="35" spans="1:533">
      <c r="A35" s="334" t="s">
        <v>549</v>
      </c>
      <c r="B35" s="334" t="s">
        <v>550</v>
      </c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99"/>
      <c r="O35" s="181"/>
      <c r="P35" s="64">
        <f t="shared" si="0"/>
        <v>0</v>
      </c>
      <c r="Q35" s="205"/>
      <c r="R35" s="205"/>
      <c r="S35" s="267"/>
      <c r="T35" s="205"/>
      <c r="U35" s="205"/>
      <c r="V35" s="205"/>
      <c r="W35" s="205"/>
      <c r="X35" s="205"/>
      <c r="Y35" s="205"/>
      <c r="Z35" s="205"/>
      <c r="AA35" s="64">
        <f t="shared" si="71"/>
        <v>0</v>
      </c>
      <c r="AB35" s="276"/>
      <c r="AC35" s="202"/>
      <c r="AD35" s="202"/>
      <c r="AE35" s="65">
        <f t="shared" ref="AE35:AE51" si="163">(N35/$N$127)*9798.53</f>
        <v>0</v>
      </c>
      <c r="AF35" s="202"/>
      <c r="AG35" s="202"/>
      <c r="AH35" s="202"/>
      <c r="AI35" s="202"/>
      <c r="AJ35" s="202"/>
      <c r="AK35" s="202"/>
      <c r="AL35" s="201"/>
      <c r="AM35" s="203"/>
      <c r="AN35" s="203"/>
      <c r="AO35" s="66">
        <f t="shared" si="74"/>
        <v>0</v>
      </c>
      <c r="AP35" s="204"/>
      <c r="AQ35" s="67">
        <f t="shared" si="5"/>
        <v>0</v>
      </c>
      <c r="AR35" s="68">
        <f t="shared" si="6"/>
        <v>0</v>
      </c>
      <c r="AS35" s="267"/>
      <c r="AT35" s="267"/>
      <c r="AU35" s="267"/>
      <c r="AV35" s="267"/>
      <c r="AW35" s="267"/>
      <c r="AX35" s="267"/>
      <c r="AY35" s="267"/>
      <c r="AZ35" s="267"/>
      <c r="BA35" s="267"/>
      <c r="BB35" s="267"/>
      <c r="BC35" s="267"/>
      <c r="BD35" s="199"/>
      <c r="BE35" s="285"/>
      <c r="BF35" s="181"/>
      <c r="BG35" s="64">
        <f t="shared" si="75"/>
        <v>0</v>
      </c>
      <c r="BH35" s="267"/>
      <c r="BI35" s="267"/>
      <c r="BJ35" s="267"/>
      <c r="BK35" s="267"/>
      <c r="BL35" s="267"/>
      <c r="BM35" s="267"/>
      <c r="BN35" s="267"/>
      <c r="BO35" s="267"/>
      <c r="BP35" s="267"/>
      <c r="BQ35" s="267"/>
      <c r="BR35" s="64">
        <f t="shared" si="76"/>
        <v>0</v>
      </c>
      <c r="BS35" s="289"/>
      <c r="BT35" s="202"/>
      <c r="BU35" s="202"/>
      <c r="BV35" s="65">
        <f t="shared" ref="BV35:BV51" si="164">(BD35/$N$127)*10568.79</f>
        <v>0</v>
      </c>
      <c r="BW35" s="202"/>
      <c r="BX35" s="202"/>
      <c r="BY35" s="202"/>
      <c r="BZ35" s="202"/>
      <c r="CA35" s="202"/>
      <c r="CB35" s="202"/>
      <c r="CC35" s="201"/>
      <c r="CD35" s="203"/>
      <c r="CE35" s="203"/>
      <c r="CF35" s="66">
        <f t="shared" si="79"/>
        <v>0</v>
      </c>
      <c r="CG35" s="204"/>
      <c r="CH35" s="67">
        <f t="shared" si="11"/>
        <v>0</v>
      </c>
      <c r="CI35" s="68">
        <f t="shared" si="12"/>
        <v>0</v>
      </c>
      <c r="CJ35" s="267"/>
      <c r="CK35" s="267"/>
      <c r="CL35" s="267"/>
      <c r="CM35" s="267"/>
      <c r="CN35" s="267"/>
      <c r="CO35" s="267"/>
      <c r="CP35" s="267"/>
      <c r="CQ35" s="267"/>
      <c r="CR35" s="267"/>
      <c r="CS35" s="267"/>
      <c r="CT35" s="267"/>
      <c r="CU35" s="199"/>
      <c r="CV35" s="285"/>
      <c r="CW35" s="181"/>
      <c r="CX35" s="214">
        <f t="shared" si="80"/>
        <v>0</v>
      </c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214">
        <f t="shared" si="81"/>
        <v>0</v>
      </c>
      <c r="DJ35" s="276"/>
      <c r="DK35" s="202"/>
      <c r="DL35" s="202"/>
      <c r="DM35" s="65">
        <f t="shared" ref="DM35:DM51" si="165">(CU35/$N$127)*10655.5</f>
        <v>0</v>
      </c>
      <c r="DN35" s="202"/>
      <c r="DO35" s="202"/>
      <c r="DP35" s="202"/>
      <c r="DQ35" s="202"/>
      <c r="DR35" s="65"/>
      <c r="DS35" s="202"/>
      <c r="DT35" s="201"/>
      <c r="DU35" s="203"/>
      <c r="DV35" s="203"/>
      <c r="DW35" s="66">
        <f t="shared" si="84"/>
        <v>0</v>
      </c>
      <c r="DX35" s="204"/>
      <c r="DY35" s="67">
        <f t="shared" si="17"/>
        <v>0</v>
      </c>
      <c r="DZ35" s="68">
        <f t="shared" si="18"/>
        <v>0</v>
      </c>
      <c r="EA35" s="205"/>
      <c r="EB35" s="205"/>
      <c r="EC35" s="205"/>
      <c r="ED35" s="205"/>
      <c r="EE35" s="205"/>
      <c r="EF35" s="205"/>
      <c r="EG35" s="205"/>
      <c r="EH35" s="205"/>
      <c r="EI35" s="205"/>
      <c r="EJ35" s="205"/>
      <c r="EK35" s="205"/>
      <c r="EL35" s="199"/>
      <c r="EM35" s="206"/>
      <c r="EN35" s="181"/>
      <c r="EO35" s="214">
        <f t="shared" si="85"/>
        <v>0</v>
      </c>
      <c r="EP35" s="214"/>
      <c r="EQ35" s="214"/>
      <c r="ER35" s="214"/>
      <c r="ES35" s="214"/>
      <c r="ET35" s="214"/>
      <c r="EU35" s="298"/>
      <c r="EV35" s="299"/>
      <c r="EW35" s="300"/>
      <c r="EX35" s="214"/>
      <c r="EY35" s="299"/>
      <c r="EZ35" s="214">
        <f t="shared" si="86"/>
        <v>0</v>
      </c>
      <c r="FA35" s="202"/>
      <c r="FB35" s="202"/>
      <c r="FC35" s="377"/>
      <c r="FD35" s="386"/>
      <c r="FE35" s="202"/>
      <c r="FF35" s="202"/>
      <c r="FG35" s="202"/>
      <c r="FH35" s="202"/>
      <c r="FI35" s="377"/>
      <c r="FJ35" s="202"/>
      <c r="FK35" s="214"/>
      <c r="FL35" s="203"/>
      <c r="FM35" s="203"/>
      <c r="FN35" s="377">
        <f t="shared" si="90"/>
        <v>0</v>
      </c>
      <c r="FO35" s="214"/>
      <c r="FP35" s="214">
        <f t="shared" si="92"/>
        <v>0</v>
      </c>
      <c r="FQ35" s="205">
        <f t="shared" si="93"/>
        <v>0</v>
      </c>
      <c r="FR35" s="205"/>
      <c r="FS35" s="205"/>
      <c r="FT35" s="205"/>
      <c r="FU35" s="205"/>
      <c r="FV35" s="205"/>
      <c r="FW35" s="205"/>
      <c r="FX35" s="205"/>
      <c r="FY35" s="205"/>
      <c r="FZ35" s="205"/>
      <c r="GA35" s="205"/>
      <c r="GB35" s="373"/>
      <c r="GC35" s="376"/>
      <c r="GD35" s="374"/>
      <c r="GE35" s="181"/>
      <c r="GF35" s="214">
        <f t="shared" si="94"/>
        <v>0</v>
      </c>
      <c r="GG35" s="377">
        <f t="shared" si="94"/>
        <v>0</v>
      </c>
      <c r="GH35" s="377">
        <f t="shared" si="94"/>
        <v>0</v>
      </c>
      <c r="GI35" s="377">
        <f t="shared" si="94"/>
        <v>0</v>
      </c>
      <c r="GJ35" s="377">
        <f t="shared" si="94"/>
        <v>0</v>
      </c>
      <c r="GK35" s="377">
        <f t="shared" si="94"/>
        <v>0</v>
      </c>
      <c r="GL35" s="377">
        <f t="shared" si="94"/>
        <v>0</v>
      </c>
      <c r="GM35" s="377">
        <f t="shared" si="94"/>
        <v>0</v>
      </c>
      <c r="GN35" s="377">
        <f t="shared" si="94"/>
        <v>0</v>
      </c>
      <c r="GO35" s="377">
        <f t="shared" si="94"/>
        <v>0</v>
      </c>
      <c r="GP35" s="377">
        <f t="shared" si="94"/>
        <v>0</v>
      </c>
      <c r="GQ35" s="211">
        <f t="shared" si="95"/>
        <v>0</v>
      </c>
      <c r="GR35" s="202"/>
      <c r="GS35" s="202"/>
      <c r="GT35" s="202"/>
      <c r="GU35" s="202"/>
      <c r="GV35" s="202"/>
      <c r="GW35" s="202"/>
      <c r="GX35" s="202"/>
      <c r="GY35" s="202"/>
      <c r="GZ35" s="65"/>
      <c r="HA35" s="202"/>
      <c r="HB35" s="201"/>
      <c r="HC35" s="203"/>
      <c r="HD35" s="66">
        <f t="shared" si="97"/>
        <v>0</v>
      </c>
      <c r="HE35" s="66">
        <f t="shared" si="98"/>
        <v>0</v>
      </c>
      <c r="HF35" s="204"/>
      <c r="HG35" s="67">
        <f t="shared" si="25"/>
        <v>0</v>
      </c>
      <c r="HH35" s="68">
        <f t="shared" si="26"/>
        <v>0</v>
      </c>
      <c r="HI35" s="199"/>
      <c r="HJ35" s="199"/>
      <c r="HK35" s="199"/>
      <c r="HL35" s="199"/>
      <c r="HM35" s="199"/>
      <c r="HN35" s="199"/>
      <c r="HO35" s="199"/>
      <c r="HP35" s="199"/>
      <c r="HQ35" s="199"/>
      <c r="HR35" s="200"/>
      <c r="HS35" s="199"/>
      <c r="HT35" s="199"/>
      <c r="HU35" s="372">
        <v>0</v>
      </c>
      <c r="HV35" s="181" t="s">
        <v>275</v>
      </c>
      <c r="HW35" s="64">
        <f t="shared" si="99"/>
        <v>0</v>
      </c>
      <c r="HX35" s="205"/>
      <c r="HY35" s="205"/>
      <c r="HZ35" s="205"/>
      <c r="IA35" s="205"/>
      <c r="IB35" s="205"/>
      <c r="IC35" s="205"/>
      <c r="ID35" s="205"/>
      <c r="IE35" s="205"/>
      <c r="IF35" s="205"/>
      <c r="IG35" s="205"/>
      <c r="IH35" s="214"/>
      <c r="II35" s="321"/>
      <c r="IJ35" s="321"/>
      <c r="IK35" s="65">
        <f t="shared" si="155"/>
        <v>0</v>
      </c>
      <c r="IL35" s="202"/>
      <c r="IM35" s="202"/>
      <c r="IN35" s="202"/>
      <c r="IO35" s="202"/>
      <c r="IP35" s="202"/>
      <c r="IQ35" s="65"/>
      <c r="IR35" s="202"/>
      <c r="IS35" s="201"/>
      <c r="IT35" s="66">
        <f t="shared" si="102"/>
        <v>869.99285714285713</v>
      </c>
      <c r="IU35" s="66">
        <f t="shared" si="103"/>
        <v>403.36134453781511</v>
      </c>
      <c r="IV35" s="66">
        <f t="shared" si="104"/>
        <v>318.33855042016808</v>
      </c>
      <c r="IW35" s="204"/>
      <c r="IX35" s="204"/>
      <c r="IY35" s="68">
        <f t="shared" si="32"/>
        <v>0</v>
      </c>
      <c r="IZ35" s="335">
        <v>0</v>
      </c>
      <c r="JA35" s="335">
        <v>692.18</v>
      </c>
      <c r="JB35" s="335">
        <v>1825.31</v>
      </c>
      <c r="JC35" s="335">
        <v>0</v>
      </c>
      <c r="JD35" s="335">
        <v>0</v>
      </c>
      <c r="JE35" s="335">
        <v>0</v>
      </c>
      <c r="JF35" s="335">
        <v>0</v>
      </c>
      <c r="JG35" s="335">
        <v>0</v>
      </c>
      <c r="JH35" s="335">
        <v>0</v>
      </c>
      <c r="JI35" s="335">
        <v>0</v>
      </c>
      <c r="JJ35" s="335">
        <v>2318.17</v>
      </c>
      <c r="JK35" s="205">
        <v>0</v>
      </c>
      <c r="JL35" s="371">
        <v>207</v>
      </c>
      <c r="JM35" s="181" t="s">
        <v>275</v>
      </c>
      <c r="JN35" s="64">
        <f t="shared" si="105"/>
        <v>2517.4899999999998</v>
      </c>
      <c r="JO35" s="335">
        <v>0</v>
      </c>
      <c r="JP35" s="335">
        <v>50.63</v>
      </c>
      <c r="JQ35" s="335">
        <v>116.6</v>
      </c>
      <c r="JR35" s="335">
        <v>0</v>
      </c>
      <c r="JS35" s="335">
        <v>0</v>
      </c>
      <c r="JT35" s="335">
        <v>0</v>
      </c>
      <c r="JU35" s="335">
        <v>0</v>
      </c>
      <c r="JV35" s="335">
        <v>0</v>
      </c>
      <c r="JW35" s="335">
        <v>0</v>
      </c>
      <c r="JX35" s="335">
        <v>0</v>
      </c>
      <c r="JY35" s="211">
        <f t="shared" si="106"/>
        <v>167.23</v>
      </c>
      <c r="JZ35" s="321">
        <v>212.9</v>
      </c>
      <c r="KA35" s="321">
        <v>200</v>
      </c>
      <c r="KB35" s="65">
        <f t="shared" ref="KB35:KB51" si="166">(JJ35/$M$127)*48703.25</f>
        <v>49.368301072975029</v>
      </c>
      <c r="KC35" s="65">
        <f t="shared" si="157"/>
        <v>0</v>
      </c>
      <c r="KD35" s="65">
        <f t="shared" si="107"/>
        <v>866.66666666666663</v>
      </c>
      <c r="KE35" s="65">
        <v>20</v>
      </c>
      <c r="KF35" s="202"/>
      <c r="KG35" s="65">
        <v>5</v>
      </c>
      <c r="KH35" s="65"/>
      <c r="KI35" s="65">
        <f t="shared" si="108"/>
        <v>429.03252032520328</v>
      </c>
      <c r="KJ35" s="64">
        <f t="shared" si="35"/>
        <v>1782.9674880648449</v>
      </c>
      <c r="KK35" s="66">
        <f t="shared" si="144"/>
        <v>854.59100840336134</v>
      </c>
      <c r="KL35" s="66">
        <f t="shared" si="109"/>
        <v>0</v>
      </c>
      <c r="KM35" s="66">
        <f t="shared" si="110"/>
        <v>213.64775210084034</v>
      </c>
      <c r="KN35" s="204"/>
      <c r="KO35" s="67">
        <f t="shared" si="37"/>
        <v>1782.9674880648449</v>
      </c>
      <c r="KP35" s="68">
        <f t="shared" si="38"/>
        <v>-1615.7374880648449</v>
      </c>
      <c r="KQ35" s="335">
        <v>0</v>
      </c>
      <c r="KR35" s="335">
        <v>720.54</v>
      </c>
      <c r="KS35" s="335">
        <v>3411.15</v>
      </c>
      <c r="KT35" s="335">
        <v>0</v>
      </c>
      <c r="KU35" s="335">
        <v>0</v>
      </c>
      <c r="KV35" s="335">
        <v>0</v>
      </c>
      <c r="KW35" s="335">
        <v>0</v>
      </c>
      <c r="KX35" s="335">
        <v>0</v>
      </c>
      <c r="KY35" s="335">
        <v>0</v>
      </c>
      <c r="KZ35" s="335">
        <v>0</v>
      </c>
      <c r="LA35" s="335">
        <v>3558.05</v>
      </c>
      <c r="LB35" s="205">
        <v>0</v>
      </c>
      <c r="LC35" s="371">
        <v>301</v>
      </c>
      <c r="LD35" s="181" t="s">
        <v>275</v>
      </c>
      <c r="LE35" s="201">
        <f t="shared" si="162"/>
        <v>4131.6900000000005</v>
      </c>
      <c r="LF35" s="205">
        <v>0</v>
      </c>
      <c r="LG35" s="205">
        <v>52.71</v>
      </c>
      <c r="LH35" s="205">
        <v>217.91</v>
      </c>
      <c r="LI35" s="205">
        <v>0</v>
      </c>
      <c r="LJ35" s="205">
        <v>0</v>
      </c>
      <c r="LK35" s="205">
        <v>0</v>
      </c>
      <c r="LL35" s="205">
        <v>0</v>
      </c>
      <c r="LM35" s="205">
        <v>0</v>
      </c>
      <c r="LN35" s="205">
        <v>0</v>
      </c>
      <c r="LO35" s="205">
        <v>0</v>
      </c>
      <c r="LP35" s="211">
        <f t="shared" si="112"/>
        <v>270.62</v>
      </c>
      <c r="LQ35" s="202">
        <v>900</v>
      </c>
      <c r="LR35" s="202">
        <v>200.26</v>
      </c>
      <c r="LS35" s="65">
        <f t="shared" si="158"/>
        <v>52.890839615039539</v>
      </c>
      <c r="LT35" s="65">
        <f t="shared" si="159"/>
        <v>0</v>
      </c>
      <c r="LU35" s="65">
        <f t="shared" si="113"/>
        <v>866.66666666666663</v>
      </c>
      <c r="LV35" s="65">
        <v>20</v>
      </c>
      <c r="LW35" s="202"/>
      <c r="LX35" s="65">
        <v>5</v>
      </c>
      <c r="LY35" s="65"/>
      <c r="LZ35" s="202"/>
      <c r="MA35" s="64">
        <f t="shared" si="41"/>
        <v>2044.8175062817063</v>
      </c>
      <c r="MB35" s="66">
        <f t="shared" si="145"/>
        <v>828.45739495798318</v>
      </c>
      <c r="MC35" s="66">
        <f t="shared" si="114"/>
        <v>0</v>
      </c>
      <c r="MD35" s="66">
        <f t="shared" si="115"/>
        <v>207.1143487394958</v>
      </c>
      <c r="ME35" s="67">
        <f t="shared" si="42"/>
        <v>1035.571743697479</v>
      </c>
      <c r="MF35" s="67">
        <f t="shared" si="43"/>
        <v>3080.3892499791855</v>
      </c>
      <c r="MG35" s="68">
        <f t="shared" si="44"/>
        <v>-2809.7692499791856</v>
      </c>
      <c r="MH35" s="335">
        <v>0</v>
      </c>
      <c r="MI35" s="335">
        <v>1080.03</v>
      </c>
      <c r="MJ35" s="335">
        <v>3876.6</v>
      </c>
      <c r="MK35" s="335">
        <v>0</v>
      </c>
      <c r="ML35" s="335">
        <v>0</v>
      </c>
      <c r="MM35" s="335">
        <v>0</v>
      </c>
      <c r="MN35" s="335">
        <v>0</v>
      </c>
      <c r="MO35" s="335">
        <v>0</v>
      </c>
      <c r="MP35" s="335">
        <v>0</v>
      </c>
      <c r="MQ35" s="335">
        <v>0</v>
      </c>
      <c r="MR35" s="335">
        <v>3947.53</v>
      </c>
      <c r="MS35" s="205">
        <v>0</v>
      </c>
      <c r="MT35" s="371">
        <v>390</v>
      </c>
      <c r="MU35" s="181" t="s">
        <v>275</v>
      </c>
      <c r="MV35" s="64">
        <f t="shared" si="116"/>
        <v>4956.63</v>
      </c>
      <c r="MW35" s="335">
        <v>0</v>
      </c>
      <c r="MX35" s="335">
        <v>79</v>
      </c>
      <c r="MY35" s="335">
        <v>247.63</v>
      </c>
      <c r="MZ35" s="335">
        <v>0</v>
      </c>
      <c r="NA35" s="335">
        <v>0</v>
      </c>
      <c r="NB35" s="335">
        <v>0</v>
      </c>
      <c r="NC35" s="335">
        <v>0</v>
      </c>
      <c r="ND35" s="335">
        <v>0</v>
      </c>
      <c r="NE35" s="335">
        <v>0</v>
      </c>
      <c r="NF35" s="335">
        <v>0</v>
      </c>
      <c r="NG35" s="211">
        <f t="shared" si="117"/>
        <v>326.63</v>
      </c>
      <c r="NH35" s="364">
        <v>900</v>
      </c>
      <c r="NI35" s="364">
        <v>200.26</v>
      </c>
      <c r="NJ35" s="65">
        <f t="shared" si="160"/>
        <v>74.594899840788685</v>
      </c>
      <c r="NK35" s="65">
        <f t="shared" si="161"/>
        <v>0</v>
      </c>
      <c r="NL35" s="65">
        <f t="shared" si="118"/>
        <v>866.66666666666663</v>
      </c>
      <c r="NM35" s="65">
        <v>20</v>
      </c>
      <c r="NN35" s="65">
        <f t="shared" si="119"/>
        <v>467</v>
      </c>
      <c r="NO35" s="65">
        <v>5</v>
      </c>
      <c r="NP35" s="65"/>
      <c r="NQ35" s="202"/>
      <c r="NR35" s="64">
        <f t="shared" si="47"/>
        <v>2533.5215665074552</v>
      </c>
      <c r="NS35" s="66">
        <f t="shared" si="120"/>
        <v>835.40283333333332</v>
      </c>
      <c r="NT35" s="66">
        <f t="shared" si="121"/>
        <v>400</v>
      </c>
      <c r="NU35" s="66">
        <f t="shared" si="122"/>
        <v>308.85070833333333</v>
      </c>
      <c r="NV35" s="67">
        <f t="shared" si="48"/>
        <v>1544.2535416666667</v>
      </c>
      <c r="NW35" s="67">
        <f t="shared" si="49"/>
        <v>4077.7751081741217</v>
      </c>
      <c r="NX35" s="68">
        <f t="shared" si="50"/>
        <v>-3751.1451081741216</v>
      </c>
      <c r="NY35" s="400">
        <v>0</v>
      </c>
      <c r="NZ35" s="400">
        <v>812.51</v>
      </c>
      <c r="OA35" s="400">
        <v>4248.6400000000003</v>
      </c>
      <c r="OB35" s="400">
        <v>0</v>
      </c>
      <c r="OC35" s="400">
        <v>0</v>
      </c>
      <c r="OD35" s="400">
        <v>0</v>
      </c>
      <c r="OE35" s="400">
        <v>0</v>
      </c>
      <c r="OF35" s="400">
        <v>0</v>
      </c>
      <c r="OG35" s="400">
        <v>0</v>
      </c>
      <c r="OH35" s="400">
        <v>0</v>
      </c>
      <c r="OI35" s="400">
        <v>4249.59</v>
      </c>
      <c r="OJ35" s="178">
        <v>0</v>
      </c>
      <c r="OK35" s="401">
        <v>405</v>
      </c>
      <c r="OL35" s="181" t="s">
        <v>275</v>
      </c>
      <c r="OM35" s="64">
        <f t="shared" si="123"/>
        <v>5061.1500000000005</v>
      </c>
      <c r="ON35" s="205">
        <v>0</v>
      </c>
      <c r="OO35" s="205">
        <v>59.43</v>
      </c>
      <c r="OP35" s="205">
        <v>271.39</v>
      </c>
      <c r="OQ35" s="205">
        <v>0</v>
      </c>
      <c r="OR35" s="205">
        <v>0</v>
      </c>
      <c r="OS35" s="205">
        <v>0</v>
      </c>
      <c r="OT35" s="205">
        <v>0</v>
      </c>
      <c r="OU35" s="205">
        <v>0</v>
      </c>
      <c r="OV35" s="205">
        <v>0</v>
      </c>
      <c r="OW35" s="205">
        <v>0</v>
      </c>
      <c r="OX35" s="403">
        <f t="shared" si="124"/>
        <v>330.82</v>
      </c>
      <c r="OY35" s="409">
        <v>300</v>
      </c>
      <c r="OZ35" s="410">
        <v>216</v>
      </c>
      <c r="PA35" s="65">
        <f t="shared" ref="PA35:PA51" si="167">(OI35/$OI$127)*32273.79</f>
        <v>68.12590342131773</v>
      </c>
      <c r="PB35" s="65">
        <f t="shared" ref="PB35:PB51" si="168">(OJ35/$N$127)*9268.44</f>
        <v>0</v>
      </c>
      <c r="PC35" s="202"/>
      <c r="PD35" s="65">
        <v>20</v>
      </c>
      <c r="PE35" s="65"/>
      <c r="PF35" s="65">
        <v>5</v>
      </c>
      <c r="PG35" s="65"/>
      <c r="PH35" s="202"/>
      <c r="PI35" s="64">
        <f t="shared" si="53"/>
        <v>609.12590342131773</v>
      </c>
      <c r="PJ35" s="66">
        <f t="shared" si="126"/>
        <v>936.57933333333335</v>
      </c>
      <c r="PK35" s="66">
        <v>0</v>
      </c>
      <c r="PL35" s="66">
        <f t="shared" si="127"/>
        <v>234.14483333333334</v>
      </c>
      <c r="PM35" s="204"/>
      <c r="PN35" s="67">
        <f t="shared" si="55"/>
        <v>609.12590342131773</v>
      </c>
      <c r="PO35" s="68">
        <f t="shared" si="56"/>
        <v>-278.30590342131774</v>
      </c>
      <c r="PP35" s="400">
        <v>0</v>
      </c>
      <c r="PQ35" s="400">
        <v>866.74</v>
      </c>
      <c r="PR35" s="400">
        <v>3827.54</v>
      </c>
      <c r="PS35" s="400">
        <v>0</v>
      </c>
      <c r="PT35" s="400">
        <v>0</v>
      </c>
      <c r="PU35" s="400">
        <v>0</v>
      </c>
      <c r="PV35" s="400">
        <v>0</v>
      </c>
      <c r="PW35" s="400">
        <v>0</v>
      </c>
      <c r="PX35" s="400">
        <v>0</v>
      </c>
      <c r="PY35" s="464">
        <v>0</v>
      </c>
      <c r="PZ35" s="466">
        <v>4694.28</v>
      </c>
      <c r="QA35" s="178">
        <f t="shared" si="151"/>
        <v>0</v>
      </c>
      <c r="QB35" s="401">
        <v>388</v>
      </c>
      <c r="QC35" s="181"/>
      <c r="QD35" s="64">
        <f t="shared" si="129"/>
        <v>4694.28</v>
      </c>
      <c r="QE35" s="400">
        <v>0</v>
      </c>
      <c r="QF35" s="400">
        <v>63.4</v>
      </c>
      <c r="QG35" s="400">
        <v>244.5</v>
      </c>
      <c r="QH35" s="400">
        <v>0</v>
      </c>
      <c r="QI35" s="400">
        <v>0</v>
      </c>
      <c r="QJ35" s="400">
        <v>0</v>
      </c>
      <c r="QK35" s="400">
        <v>0</v>
      </c>
      <c r="QL35" s="400">
        <v>0</v>
      </c>
      <c r="QM35" s="400">
        <v>0</v>
      </c>
      <c r="QN35" s="400">
        <v>0</v>
      </c>
      <c r="QO35" s="486">
        <v>0</v>
      </c>
      <c r="QP35" s="211"/>
      <c r="QQ35" s="438">
        <v>0</v>
      </c>
      <c r="QR35" s="453">
        <v>0</v>
      </c>
      <c r="QS35" s="202"/>
      <c r="QT35" s="202"/>
      <c r="QU35" s="65">
        <v>788.44</v>
      </c>
      <c r="QV35" s="202"/>
      <c r="QW35" s="202"/>
      <c r="QX35" s="202"/>
      <c r="QY35" s="65">
        <f t="shared" si="58"/>
        <v>183.06451612903226</v>
      </c>
      <c r="QZ35" s="489">
        <f t="shared" si="132"/>
        <v>63.372779999999999</v>
      </c>
      <c r="RA35" s="202"/>
      <c r="RB35" s="201"/>
      <c r="RC35" s="66">
        <v>0</v>
      </c>
      <c r="RD35" s="203"/>
      <c r="RE35" s="203"/>
      <c r="RF35" s="204"/>
      <c r="RG35" s="204"/>
      <c r="RH35" s="288"/>
      <c r="RI35" s="205">
        <v>0</v>
      </c>
      <c r="RJ35" s="205">
        <v>1129.9000000000001</v>
      </c>
      <c r="RK35" s="205">
        <v>4625.04</v>
      </c>
      <c r="RL35" s="205">
        <v>0</v>
      </c>
      <c r="RM35" s="205">
        <v>0</v>
      </c>
      <c r="RN35" s="205">
        <v>0</v>
      </c>
      <c r="RO35" s="205">
        <v>0</v>
      </c>
      <c r="RP35" s="205">
        <v>0</v>
      </c>
      <c r="RQ35" s="205">
        <v>0</v>
      </c>
      <c r="RR35" s="373">
        <v>0</v>
      </c>
      <c r="RS35" s="265">
        <v>5754.9400000000005</v>
      </c>
      <c r="RT35" s="199"/>
      <c r="RU35" s="206">
        <v>541</v>
      </c>
      <c r="RV35" s="181"/>
      <c r="RW35" s="293"/>
      <c r="RX35" s="205">
        <v>0</v>
      </c>
      <c r="RY35" s="205">
        <v>82.65</v>
      </c>
      <c r="RZ35" s="205">
        <v>295.44</v>
      </c>
      <c r="SA35" s="205">
        <v>0</v>
      </c>
      <c r="SB35" s="205">
        <v>0</v>
      </c>
      <c r="SC35" s="205">
        <v>0</v>
      </c>
      <c r="SD35" s="205">
        <v>0</v>
      </c>
      <c r="SE35" s="205">
        <v>0</v>
      </c>
      <c r="SF35" s="205">
        <v>0</v>
      </c>
      <c r="SG35" s="205">
        <v>0</v>
      </c>
      <c r="SH35" s="202">
        <v>17.400460000000002</v>
      </c>
      <c r="SI35" s="211"/>
      <c r="SJ35" s="469"/>
      <c r="SK35" s="477"/>
      <c r="SL35" s="202"/>
      <c r="SM35" s="202"/>
      <c r="SN35" s="65">
        <v>788.44</v>
      </c>
      <c r="SO35" s="202"/>
      <c r="SP35" s="202"/>
      <c r="SQ35" s="202"/>
      <c r="SR35" s="202"/>
      <c r="SS35" s="489">
        <f t="shared" si="139"/>
        <v>77.691690000000008</v>
      </c>
      <c r="ST35" s="202"/>
      <c r="SU35" s="201"/>
      <c r="SV35" s="203"/>
      <c r="SW35" s="203"/>
      <c r="SX35" s="203"/>
      <c r="SY35" s="204"/>
      <c r="SZ35" s="204"/>
      <c r="TA35" s="288"/>
      <c r="TB35" s="201"/>
      <c r="TC35" s="211"/>
      <c r="TD35" s="204"/>
      <c r="TE35" s="288"/>
      <c r="TF35" s="264"/>
      <c r="TG35" s="265"/>
      <c r="TH35" s="265"/>
      <c r="TL35" s="202">
        <v>4095.7069999999999</v>
      </c>
      <c r="TM35">
        <f t="shared" si="70"/>
        <v>40.957070000000002</v>
      </c>
    </row>
    <row r="36" spans="1:533">
      <c r="A36" s="334" t="s">
        <v>551</v>
      </c>
      <c r="B36" s="334" t="s">
        <v>552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99"/>
      <c r="O36" s="181"/>
      <c r="P36" s="64">
        <f t="shared" si="0"/>
        <v>0</v>
      </c>
      <c r="Q36" s="205"/>
      <c r="R36" s="205"/>
      <c r="S36" s="267"/>
      <c r="T36" s="205"/>
      <c r="U36" s="205"/>
      <c r="V36" s="205"/>
      <c r="W36" s="205"/>
      <c r="X36" s="205"/>
      <c r="Y36" s="205"/>
      <c r="Z36" s="205"/>
      <c r="AA36" s="64">
        <f t="shared" si="71"/>
        <v>0</v>
      </c>
      <c r="AB36" s="276"/>
      <c r="AC36" s="202"/>
      <c r="AD36" s="202"/>
      <c r="AE36" s="65">
        <f t="shared" si="163"/>
        <v>0</v>
      </c>
      <c r="AF36" s="202"/>
      <c r="AG36" s="202"/>
      <c r="AH36" s="202"/>
      <c r="AI36" s="202"/>
      <c r="AJ36" s="202"/>
      <c r="AK36" s="202"/>
      <c r="AL36" s="201"/>
      <c r="AM36" s="203"/>
      <c r="AN36" s="203"/>
      <c r="AO36" s="66">
        <f t="shared" si="74"/>
        <v>0</v>
      </c>
      <c r="AP36" s="204"/>
      <c r="AQ36" s="67">
        <f t="shared" si="5"/>
        <v>0</v>
      </c>
      <c r="AR36" s="68">
        <f t="shared" si="6"/>
        <v>0</v>
      </c>
      <c r="AS36" s="267"/>
      <c r="AT36" s="267"/>
      <c r="AU36" s="267"/>
      <c r="AV36" s="267"/>
      <c r="AW36" s="267"/>
      <c r="AX36" s="267"/>
      <c r="AY36" s="267"/>
      <c r="AZ36" s="267"/>
      <c r="BA36" s="267"/>
      <c r="BB36" s="267"/>
      <c r="BC36" s="267"/>
      <c r="BD36" s="199"/>
      <c r="BE36" s="285"/>
      <c r="BF36" s="181"/>
      <c r="BG36" s="64">
        <f t="shared" si="75"/>
        <v>0</v>
      </c>
      <c r="BH36" s="267"/>
      <c r="BI36" s="267"/>
      <c r="BJ36" s="267"/>
      <c r="BK36" s="267"/>
      <c r="BL36" s="267"/>
      <c r="BM36" s="267"/>
      <c r="BN36" s="267"/>
      <c r="BO36" s="267"/>
      <c r="BP36" s="267"/>
      <c r="BQ36" s="267"/>
      <c r="BR36" s="64">
        <f t="shared" si="76"/>
        <v>0</v>
      </c>
      <c r="BS36" s="289"/>
      <c r="BT36" s="202"/>
      <c r="BU36" s="202"/>
      <c r="BV36" s="65">
        <f t="shared" si="164"/>
        <v>0</v>
      </c>
      <c r="BW36" s="202"/>
      <c r="BX36" s="202"/>
      <c r="BY36" s="202"/>
      <c r="BZ36" s="202"/>
      <c r="CA36" s="202"/>
      <c r="CB36" s="202"/>
      <c r="CC36" s="201"/>
      <c r="CD36" s="203"/>
      <c r="CE36" s="203"/>
      <c r="CF36" s="66">
        <f t="shared" si="79"/>
        <v>0</v>
      </c>
      <c r="CG36" s="204"/>
      <c r="CH36" s="67">
        <f t="shared" si="11"/>
        <v>0</v>
      </c>
      <c r="CI36" s="68">
        <f t="shared" si="12"/>
        <v>0</v>
      </c>
      <c r="CJ36" s="267"/>
      <c r="CK36" s="267"/>
      <c r="CL36" s="267"/>
      <c r="CM36" s="267"/>
      <c r="CN36" s="267"/>
      <c r="CO36" s="267"/>
      <c r="CP36" s="267"/>
      <c r="CQ36" s="267"/>
      <c r="CR36" s="267"/>
      <c r="CS36" s="267"/>
      <c r="CT36" s="267"/>
      <c r="CU36" s="199"/>
      <c r="CV36" s="285"/>
      <c r="CW36" s="181"/>
      <c r="CX36" s="214">
        <f t="shared" si="80"/>
        <v>0</v>
      </c>
      <c r="CY36" s="205"/>
      <c r="CZ36" s="205"/>
      <c r="DA36" s="205"/>
      <c r="DB36" s="205"/>
      <c r="DC36" s="205"/>
      <c r="DD36" s="205"/>
      <c r="DE36" s="205"/>
      <c r="DF36" s="205"/>
      <c r="DG36" s="205"/>
      <c r="DH36" s="205"/>
      <c r="DI36" s="214">
        <f t="shared" si="81"/>
        <v>0</v>
      </c>
      <c r="DJ36" s="276"/>
      <c r="DK36" s="202"/>
      <c r="DL36" s="202"/>
      <c r="DM36" s="65">
        <f t="shared" si="165"/>
        <v>0</v>
      </c>
      <c r="DN36" s="202"/>
      <c r="DO36" s="202"/>
      <c r="DP36" s="202"/>
      <c r="DQ36" s="202"/>
      <c r="DR36" s="65"/>
      <c r="DS36" s="202"/>
      <c r="DT36" s="201"/>
      <c r="DU36" s="203"/>
      <c r="DV36" s="203"/>
      <c r="DW36" s="66">
        <f t="shared" si="84"/>
        <v>0</v>
      </c>
      <c r="DX36" s="204"/>
      <c r="DY36" s="67">
        <f t="shared" si="17"/>
        <v>0</v>
      </c>
      <c r="DZ36" s="68">
        <f t="shared" si="18"/>
        <v>0</v>
      </c>
      <c r="EA36" s="205"/>
      <c r="EB36" s="205"/>
      <c r="EC36" s="205"/>
      <c r="ED36" s="205"/>
      <c r="EE36" s="205"/>
      <c r="EF36" s="205"/>
      <c r="EG36" s="205"/>
      <c r="EH36" s="205"/>
      <c r="EI36" s="205"/>
      <c r="EJ36" s="205"/>
      <c r="EK36" s="205"/>
      <c r="EL36" s="199"/>
      <c r="EM36" s="206"/>
      <c r="EN36" s="181"/>
      <c r="EO36" s="214">
        <f t="shared" si="85"/>
        <v>0</v>
      </c>
      <c r="EP36" s="214"/>
      <c r="EQ36" s="214"/>
      <c r="ER36" s="214"/>
      <c r="ES36" s="214"/>
      <c r="ET36" s="214"/>
      <c r="EU36" s="298"/>
      <c r="EV36" s="299"/>
      <c r="EW36" s="300"/>
      <c r="EX36" s="214"/>
      <c r="EY36" s="299"/>
      <c r="EZ36" s="214">
        <f t="shared" si="86"/>
        <v>0</v>
      </c>
      <c r="FA36" s="202"/>
      <c r="FB36" s="202"/>
      <c r="FC36" s="377"/>
      <c r="FD36" s="386"/>
      <c r="FE36" s="202"/>
      <c r="FF36" s="202"/>
      <c r="FG36" s="202"/>
      <c r="FH36" s="202"/>
      <c r="FI36" s="377"/>
      <c r="FJ36" s="202"/>
      <c r="FK36" s="214"/>
      <c r="FL36" s="203"/>
      <c r="FM36" s="203"/>
      <c r="FN36" s="377">
        <f t="shared" si="90"/>
        <v>0</v>
      </c>
      <c r="FO36" s="214"/>
      <c r="FP36" s="214">
        <f t="shared" si="92"/>
        <v>0</v>
      </c>
      <c r="FQ36" s="205">
        <f t="shared" si="93"/>
        <v>0</v>
      </c>
      <c r="FR36" s="205"/>
      <c r="FS36" s="205"/>
      <c r="FT36" s="205"/>
      <c r="FU36" s="205"/>
      <c r="FV36" s="205"/>
      <c r="FW36" s="205"/>
      <c r="FX36" s="205"/>
      <c r="FY36" s="205"/>
      <c r="FZ36" s="205"/>
      <c r="GA36" s="205"/>
      <c r="GB36" s="373"/>
      <c r="GC36" s="376"/>
      <c r="GD36" s="374"/>
      <c r="GE36" s="181"/>
      <c r="GF36" s="214">
        <f t="shared" si="94"/>
        <v>0</v>
      </c>
      <c r="GG36" s="377">
        <f t="shared" si="94"/>
        <v>0</v>
      </c>
      <c r="GH36" s="377">
        <f t="shared" si="94"/>
        <v>0</v>
      </c>
      <c r="GI36" s="377">
        <f t="shared" si="94"/>
        <v>0</v>
      </c>
      <c r="GJ36" s="377">
        <f t="shared" si="94"/>
        <v>0</v>
      </c>
      <c r="GK36" s="377">
        <f t="shared" si="94"/>
        <v>0</v>
      </c>
      <c r="GL36" s="377">
        <f t="shared" si="94"/>
        <v>0</v>
      </c>
      <c r="GM36" s="377">
        <f t="shared" si="94"/>
        <v>0</v>
      </c>
      <c r="GN36" s="377">
        <f t="shared" si="94"/>
        <v>0</v>
      </c>
      <c r="GO36" s="377">
        <f t="shared" si="94"/>
        <v>0</v>
      </c>
      <c r="GP36" s="377">
        <f t="shared" si="94"/>
        <v>0</v>
      </c>
      <c r="GQ36" s="211">
        <f t="shared" si="95"/>
        <v>0</v>
      </c>
      <c r="GR36" s="202"/>
      <c r="GS36" s="202"/>
      <c r="GT36" s="202"/>
      <c r="GU36" s="202"/>
      <c r="GV36" s="202"/>
      <c r="GW36" s="202"/>
      <c r="GX36" s="202"/>
      <c r="GY36" s="202"/>
      <c r="GZ36" s="65"/>
      <c r="HA36" s="202"/>
      <c r="HB36" s="201"/>
      <c r="HC36" s="203"/>
      <c r="HD36" s="66">
        <f t="shared" si="97"/>
        <v>0</v>
      </c>
      <c r="HE36" s="66">
        <f t="shared" si="98"/>
        <v>0</v>
      </c>
      <c r="HF36" s="204"/>
      <c r="HG36" s="67">
        <f t="shared" si="25"/>
        <v>0</v>
      </c>
      <c r="HH36" s="68">
        <f t="shared" si="26"/>
        <v>0</v>
      </c>
      <c r="HI36" s="199"/>
      <c r="HJ36" s="199"/>
      <c r="HK36" s="199"/>
      <c r="HL36" s="199"/>
      <c r="HM36" s="199"/>
      <c r="HN36" s="199"/>
      <c r="HO36" s="199"/>
      <c r="HP36" s="199"/>
      <c r="HQ36" s="199"/>
      <c r="HR36" s="200"/>
      <c r="HS36" s="199"/>
      <c r="HT36" s="199"/>
      <c r="HU36" s="181"/>
      <c r="HV36" s="181" t="s">
        <v>275</v>
      </c>
      <c r="HW36" s="64">
        <f t="shared" si="99"/>
        <v>0</v>
      </c>
      <c r="HX36" s="205"/>
      <c r="HY36" s="205"/>
      <c r="HZ36" s="205"/>
      <c r="IA36" s="205"/>
      <c r="IB36" s="205"/>
      <c r="IC36" s="205"/>
      <c r="ID36" s="205"/>
      <c r="IE36" s="205"/>
      <c r="IF36" s="205"/>
      <c r="IG36" s="205"/>
      <c r="IH36" s="214"/>
      <c r="II36" s="321"/>
      <c r="IJ36" s="321"/>
      <c r="IK36" s="65">
        <f t="shared" si="155"/>
        <v>0</v>
      </c>
      <c r="IL36" s="202"/>
      <c r="IM36" s="202"/>
      <c r="IN36" s="202"/>
      <c r="IO36" s="202"/>
      <c r="IP36" s="202"/>
      <c r="IQ36" s="65"/>
      <c r="IR36" s="202"/>
      <c r="IS36" s="201"/>
      <c r="IT36" s="66">
        <f t="shared" si="102"/>
        <v>869.99285714285713</v>
      </c>
      <c r="IU36" s="66">
        <f t="shared" si="103"/>
        <v>403.36134453781511</v>
      </c>
      <c r="IV36" s="66">
        <f t="shared" si="104"/>
        <v>318.33855042016808</v>
      </c>
      <c r="IW36" s="204"/>
      <c r="IX36" s="204"/>
      <c r="IY36" s="68">
        <f t="shared" si="32"/>
        <v>0</v>
      </c>
      <c r="IZ36" s="335">
        <v>1469.19</v>
      </c>
      <c r="JA36" s="335">
        <v>1515.39</v>
      </c>
      <c r="JB36" s="335">
        <v>1736.16</v>
      </c>
      <c r="JC36" s="335">
        <v>0</v>
      </c>
      <c r="JD36" s="335">
        <v>0</v>
      </c>
      <c r="JE36" s="335">
        <v>0</v>
      </c>
      <c r="JF36" s="335">
        <v>0</v>
      </c>
      <c r="JG36" s="335">
        <v>0</v>
      </c>
      <c r="JH36" s="335">
        <v>0</v>
      </c>
      <c r="JI36" s="335">
        <v>0</v>
      </c>
      <c r="JJ36" s="335">
        <v>4188.12</v>
      </c>
      <c r="JK36" s="205">
        <v>0</v>
      </c>
      <c r="JL36" s="371">
        <v>215</v>
      </c>
      <c r="JM36" s="181" t="s">
        <v>275</v>
      </c>
      <c r="JN36" s="64">
        <f t="shared" si="105"/>
        <v>4720.74</v>
      </c>
      <c r="JO36" s="335">
        <v>122.29</v>
      </c>
      <c r="JP36" s="335">
        <v>110.85</v>
      </c>
      <c r="JQ36" s="335">
        <v>110.92</v>
      </c>
      <c r="JR36" s="335">
        <v>0</v>
      </c>
      <c r="JS36" s="335">
        <v>0</v>
      </c>
      <c r="JT36" s="335">
        <v>0</v>
      </c>
      <c r="JU36" s="335">
        <v>0</v>
      </c>
      <c r="JV36" s="335">
        <v>0</v>
      </c>
      <c r="JW36" s="335">
        <v>0</v>
      </c>
      <c r="JX36" s="335">
        <v>0</v>
      </c>
      <c r="JY36" s="211">
        <f t="shared" si="106"/>
        <v>344.06</v>
      </c>
      <c r="JZ36" s="321">
        <v>300</v>
      </c>
      <c r="KA36" s="321"/>
      <c r="KB36" s="65">
        <f t="shared" si="166"/>
        <v>89.191202150725857</v>
      </c>
      <c r="KC36" s="65">
        <f t="shared" si="157"/>
        <v>0</v>
      </c>
      <c r="KD36" s="65">
        <f t="shared" si="107"/>
        <v>866.66666666666663</v>
      </c>
      <c r="KE36" s="65">
        <v>20</v>
      </c>
      <c r="KF36" s="202"/>
      <c r="KG36" s="65">
        <v>5</v>
      </c>
      <c r="KH36" s="65"/>
      <c r="KI36" s="65">
        <f t="shared" si="108"/>
        <v>429.03252032520328</v>
      </c>
      <c r="KJ36" s="64">
        <f t="shared" si="35"/>
        <v>1709.8903891425957</v>
      </c>
      <c r="KK36" s="66">
        <f t="shared" si="144"/>
        <v>854.59100840336134</v>
      </c>
      <c r="KL36" s="66">
        <f t="shared" si="109"/>
        <v>0</v>
      </c>
      <c r="KM36" s="66">
        <f t="shared" si="110"/>
        <v>213.64775210084034</v>
      </c>
      <c r="KN36" s="204"/>
      <c r="KO36" s="67">
        <f t="shared" si="37"/>
        <v>1709.8903891425957</v>
      </c>
      <c r="KP36" s="68">
        <f t="shared" si="38"/>
        <v>-1365.8303891425958</v>
      </c>
      <c r="KQ36" s="335">
        <v>3379.7</v>
      </c>
      <c r="KR36" s="335">
        <v>3322.25</v>
      </c>
      <c r="KS36" s="335">
        <v>2425.54</v>
      </c>
      <c r="KT36" s="335">
        <v>0</v>
      </c>
      <c r="KU36" s="335">
        <v>0</v>
      </c>
      <c r="KV36" s="335">
        <v>0</v>
      </c>
      <c r="KW36" s="335">
        <v>0</v>
      </c>
      <c r="KX36" s="335">
        <v>0</v>
      </c>
      <c r="KY36" s="335">
        <v>0</v>
      </c>
      <c r="KZ36" s="335">
        <v>0</v>
      </c>
      <c r="LA36" s="335">
        <v>7946.87</v>
      </c>
      <c r="LB36" s="205">
        <v>0</v>
      </c>
      <c r="LC36" s="371">
        <v>375</v>
      </c>
      <c r="LD36" s="181" t="s">
        <v>275</v>
      </c>
      <c r="LE36" s="201">
        <f t="shared" si="162"/>
        <v>9127.49</v>
      </c>
      <c r="LF36" s="205">
        <v>281.33</v>
      </c>
      <c r="LG36" s="205">
        <v>243.02</v>
      </c>
      <c r="LH36" s="205">
        <v>154.97</v>
      </c>
      <c r="LI36" s="205">
        <v>0</v>
      </c>
      <c r="LJ36" s="205">
        <v>0</v>
      </c>
      <c r="LK36" s="205">
        <v>0</v>
      </c>
      <c r="LL36" s="205">
        <v>0</v>
      </c>
      <c r="LM36" s="205">
        <v>0</v>
      </c>
      <c r="LN36" s="205">
        <v>0</v>
      </c>
      <c r="LO36" s="205">
        <v>0</v>
      </c>
      <c r="LP36" s="211">
        <f t="shared" si="112"/>
        <v>679.32</v>
      </c>
      <c r="LQ36" s="202">
        <v>300</v>
      </c>
      <c r="LR36" s="202"/>
      <c r="LS36" s="65">
        <f t="shared" si="158"/>
        <v>118.13117483216067</v>
      </c>
      <c r="LT36" s="65">
        <f t="shared" si="159"/>
        <v>0</v>
      </c>
      <c r="LU36" s="65">
        <f t="shared" si="113"/>
        <v>866.66666666666663</v>
      </c>
      <c r="LV36" s="65">
        <v>20</v>
      </c>
      <c r="LW36" s="202"/>
      <c r="LX36" s="65">
        <v>5</v>
      </c>
      <c r="LY36" s="65"/>
      <c r="LZ36" s="202"/>
      <c r="MA36" s="64">
        <f t="shared" si="41"/>
        <v>1309.7978414988274</v>
      </c>
      <c r="MB36" s="66">
        <f t="shared" si="145"/>
        <v>828.45739495798318</v>
      </c>
      <c r="MC36" s="66">
        <f t="shared" si="114"/>
        <v>0</v>
      </c>
      <c r="MD36" s="66">
        <f t="shared" si="115"/>
        <v>207.1143487394958</v>
      </c>
      <c r="ME36" s="67">
        <f t="shared" si="42"/>
        <v>1035.571743697479</v>
      </c>
      <c r="MF36" s="67">
        <f t="shared" si="43"/>
        <v>2345.3695851963066</v>
      </c>
      <c r="MG36" s="68">
        <f t="shared" si="44"/>
        <v>-1666.0495851963065</v>
      </c>
      <c r="MH36" s="335">
        <v>3138.84</v>
      </c>
      <c r="MI36" s="335">
        <v>2491.5</v>
      </c>
      <c r="MJ36" s="335">
        <v>2476.81</v>
      </c>
      <c r="MK36" s="335">
        <v>0</v>
      </c>
      <c r="ML36" s="335">
        <v>0</v>
      </c>
      <c r="MM36" s="335">
        <v>0</v>
      </c>
      <c r="MN36" s="335">
        <v>0</v>
      </c>
      <c r="MO36" s="335">
        <v>0</v>
      </c>
      <c r="MP36" s="335">
        <v>0</v>
      </c>
      <c r="MQ36" s="335">
        <v>0</v>
      </c>
      <c r="MR36" s="335">
        <v>6628.25</v>
      </c>
      <c r="MS36" s="205">
        <v>0</v>
      </c>
      <c r="MT36" s="371">
        <v>352</v>
      </c>
      <c r="MU36" s="181" t="s">
        <v>275</v>
      </c>
      <c r="MV36" s="64">
        <f t="shared" si="116"/>
        <v>8107.15</v>
      </c>
      <c r="MW36" s="335">
        <v>261.27</v>
      </c>
      <c r="MX36" s="335">
        <v>182.25</v>
      </c>
      <c r="MY36" s="335">
        <v>158.25</v>
      </c>
      <c r="MZ36" s="335">
        <v>0</v>
      </c>
      <c r="NA36" s="335">
        <v>0</v>
      </c>
      <c r="NB36" s="335">
        <v>0</v>
      </c>
      <c r="NC36" s="335">
        <v>0</v>
      </c>
      <c r="ND36" s="335">
        <v>0</v>
      </c>
      <c r="NE36" s="335">
        <v>0</v>
      </c>
      <c r="NF36" s="335">
        <v>0</v>
      </c>
      <c r="NG36" s="211">
        <f t="shared" si="117"/>
        <v>601.77</v>
      </c>
      <c r="NH36" s="364">
        <v>300</v>
      </c>
      <c r="NI36" s="364"/>
      <c r="NJ36" s="65">
        <f t="shared" si="160"/>
        <v>125.25139640983288</v>
      </c>
      <c r="NK36" s="65">
        <f t="shared" si="161"/>
        <v>0</v>
      </c>
      <c r="NL36" s="65">
        <f t="shared" si="118"/>
        <v>866.66666666666663</v>
      </c>
      <c r="NM36" s="65">
        <v>20</v>
      </c>
      <c r="NN36" s="65">
        <f t="shared" si="119"/>
        <v>467</v>
      </c>
      <c r="NO36" s="65">
        <v>5</v>
      </c>
      <c r="NP36" s="65"/>
      <c r="NQ36" s="202"/>
      <c r="NR36" s="64">
        <f t="shared" si="47"/>
        <v>1783.9180630764995</v>
      </c>
      <c r="NS36" s="66">
        <f t="shared" si="120"/>
        <v>835.40283333333332</v>
      </c>
      <c r="NT36" s="66">
        <f t="shared" si="121"/>
        <v>400</v>
      </c>
      <c r="NU36" s="66">
        <f t="shared" si="122"/>
        <v>308.85070833333333</v>
      </c>
      <c r="NV36" s="67">
        <f t="shared" si="48"/>
        <v>1544.2535416666667</v>
      </c>
      <c r="NW36" s="67">
        <f t="shared" si="49"/>
        <v>3328.1716047431664</v>
      </c>
      <c r="NX36" s="68">
        <f t="shared" si="50"/>
        <v>-2726.4016047431664</v>
      </c>
      <c r="NY36" s="400">
        <v>3100.98</v>
      </c>
      <c r="NZ36" s="400">
        <v>2072.02</v>
      </c>
      <c r="OA36" s="400">
        <v>2880.38</v>
      </c>
      <c r="OB36" s="400">
        <v>0</v>
      </c>
      <c r="OC36" s="400">
        <v>0</v>
      </c>
      <c r="OD36" s="400">
        <v>0</v>
      </c>
      <c r="OE36" s="400">
        <v>0</v>
      </c>
      <c r="OF36" s="400">
        <v>0</v>
      </c>
      <c r="OG36" s="400">
        <v>0</v>
      </c>
      <c r="OH36" s="400">
        <v>0</v>
      </c>
      <c r="OI36" s="400">
        <v>6673.2</v>
      </c>
      <c r="OJ36" s="178">
        <v>0</v>
      </c>
      <c r="OK36" s="401">
        <v>372</v>
      </c>
      <c r="OL36" s="181" t="s">
        <v>275</v>
      </c>
      <c r="OM36" s="64">
        <f t="shared" si="123"/>
        <v>8053.38</v>
      </c>
      <c r="ON36" s="205">
        <v>258.13</v>
      </c>
      <c r="OO36" s="205">
        <v>151.56</v>
      </c>
      <c r="OP36" s="205">
        <v>184.03</v>
      </c>
      <c r="OQ36" s="205">
        <v>0</v>
      </c>
      <c r="OR36" s="205">
        <v>0</v>
      </c>
      <c r="OS36" s="205">
        <v>0</v>
      </c>
      <c r="OT36" s="205">
        <v>0</v>
      </c>
      <c r="OU36" s="205">
        <v>0</v>
      </c>
      <c r="OV36" s="205">
        <v>0</v>
      </c>
      <c r="OW36" s="205">
        <v>0</v>
      </c>
      <c r="OX36" s="403">
        <f t="shared" si="124"/>
        <v>593.72</v>
      </c>
      <c r="OY36" s="383">
        <v>300</v>
      </c>
      <c r="OZ36" s="383"/>
      <c r="PA36" s="65">
        <f t="shared" si="167"/>
        <v>106.97920945576809</v>
      </c>
      <c r="PB36" s="65">
        <f t="shared" si="168"/>
        <v>0</v>
      </c>
      <c r="PC36" s="202"/>
      <c r="PD36" s="65">
        <v>20</v>
      </c>
      <c r="PE36" s="65"/>
      <c r="PF36" s="65">
        <v>5</v>
      </c>
      <c r="PG36" s="65"/>
      <c r="PH36" s="202"/>
      <c r="PI36" s="64">
        <f t="shared" si="53"/>
        <v>431.97920945576811</v>
      </c>
      <c r="PJ36" s="66">
        <f t="shared" si="126"/>
        <v>936.57933333333335</v>
      </c>
      <c r="PK36" s="66">
        <v>0</v>
      </c>
      <c r="PL36" s="66">
        <f t="shared" si="127"/>
        <v>234.14483333333334</v>
      </c>
      <c r="PM36" s="204"/>
      <c r="PN36" s="67">
        <f t="shared" si="55"/>
        <v>431.97920945576811</v>
      </c>
      <c r="PO36" s="68">
        <f t="shared" si="56"/>
        <v>161.74079054423191</v>
      </c>
      <c r="PP36" s="400">
        <v>1648.53</v>
      </c>
      <c r="PQ36" s="400">
        <v>1957.46</v>
      </c>
      <c r="PR36" s="400">
        <v>1711.66</v>
      </c>
      <c r="PS36" s="400">
        <v>0</v>
      </c>
      <c r="PT36" s="400">
        <v>0</v>
      </c>
      <c r="PU36" s="400">
        <v>0</v>
      </c>
      <c r="PV36" s="400">
        <v>0</v>
      </c>
      <c r="PW36" s="400">
        <v>0</v>
      </c>
      <c r="PX36" s="400">
        <v>0</v>
      </c>
      <c r="PY36" s="464">
        <v>0</v>
      </c>
      <c r="PZ36" s="466">
        <v>5317.65</v>
      </c>
      <c r="QA36" s="178">
        <f t="shared" si="151"/>
        <v>0</v>
      </c>
      <c r="QB36" s="401">
        <v>312</v>
      </c>
      <c r="QC36" s="181"/>
      <c r="QD36" s="64">
        <f t="shared" si="129"/>
        <v>5317.65</v>
      </c>
      <c r="QE36" s="400">
        <v>137.22</v>
      </c>
      <c r="QF36" s="400">
        <v>143.18</v>
      </c>
      <c r="QG36" s="400">
        <v>109.36</v>
      </c>
      <c r="QH36" s="400">
        <v>0</v>
      </c>
      <c r="QI36" s="400">
        <v>0</v>
      </c>
      <c r="QJ36" s="400">
        <v>0</v>
      </c>
      <c r="QK36" s="400">
        <v>0</v>
      </c>
      <c r="QL36" s="400">
        <v>0</v>
      </c>
      <c r="QM36" s="400">
        <v>0</v>
      </c>
      <c r="QN36" s="400">
        <v>0</v>
      </c>
      <c r="QO36" s="486">
        <v>0</v>
      </c>
      <c r="QP36" s="211"/>
      <c r="QQ36" s="438">
        <v>300</v>
      </c>
      <c r="QR36" s="453">
        <v>225</v>
      </c>
      <c r="QS36" s="202"/>
      <c r="QT36" s="202"/>
      <c r="QU36" s="65">
        <v>803.42</v>
      </c>
      <c r="QV36" s="202"/>
      <c r="QW36" s="202"/>
      <c r="QX36" s="202"/>
      <c r="QY36" s="65">
        <f t="shared" si="58"/>
        <v>183.06451612903226</v>
      </c>
      <c r="QZ36" s="489">
        <f t="shared" si="132"/>
        <v>71.788274999999999</v>
      </c>
      <c r="RA36" s="202"/>
      <c r="RB36" s="201"/>
      <c r="RC36" s="66">
        <v>0</v>
      </c>
      <c r="RD36" s="203"/>
      <c r="RE36" s="203"/>
      <c r="RF36" s="204"/>
      <c r="RG36" s="204"/>
      <c r="RH36" s="288"/>
      <c r="RI36" s="205">
        <v>2067.48</v>
      </c>
      <c r="RJ36" s="205">
        <v>2659.55</v>
      </c>
      <c r="RK36" s="205">
        <v>2533.09</v>
      </c>
      <c r="RL36" s="205">
        <v>0</v>
      </c>
      <c r="RM36" s="205">
        <v>0</v>
      </c>
      <c r="RN36" s="205">
        <v>0</v>
      </c>
      <c r="RO36" s="205">
        <v>0</v>
      </c>
      <c r="RP36" s="205">
        <v>0</v>
      </c>
      <c r="RQ36" s="205">
        <v>0</v>
      </c>
      <c r="RR36" s="373">
        <v>0</v>
      </c>
      <c r="RS36" s="265">
        <v>7260.12</v>
      </c>
      <c r="RT36" s="199"/>
      <c r="RU36" s="206">
        <v>356</v>
      </c>
      <c r="RV36" s="181"/>
      <c r="RW36" s="293"/>
      <c r="RX36" s="205">
        <v>172.09</v>
      </c>
      <c r="RY36" s="205">
        <v>194.54</v>
      </c>
      <c r="RZ36" s="205">
        <v>161.84</v>
      </c>
      <c r="SA36" s="205">
        <v>0</v>
      </c>
      <c r="SB36" s="205">
        <v>0</v>
      </c>
      <c r="SC36" s="205">
        <v>0</v>
      </c>
      <c r="SD36" s="205">
        <v>0</v>
      </c>
      <c r="SE36" s="205">
        <v>0</v>
      </c>
      <c r="SF36" s="205">
        <v>0</v>
      </c>
      <c r="SG36" s="205">
        <v>0</v>
      </c>
      <c r="SH36" s="202">
        <v>40.957070000000002</v>
      </c>
      <c r="SI36" s="211"/>
      <c r="SJ36" s="469"/>
      <c r="SK36" s="477"/>
      <c r="SL36" s="202"/>
      <c r="SM36" s="202"/>
      <c r="SN36" s="65">
        <v>803.42</v>
      </c>
      <c r="SO36" s="202"/>
      <c r="SP36" s="202"/>
      <c r="SQ36" s="202"/>
      <c r="SR36" s="202"/>
      <c r="SS36" s="489">
        <f t="shared" si="139"/>
        <v>98.011619999999994</v>
      </c>
      <c r="ST36" s="202"/>
      <c r="SU36" s="201"/>
      <c r="SV36" s="203"/>
      <c r="SW36" s="203"/>
      <c r="SX36" s="203"/>
      <c r="SY36" s="204"/>
      <c r="SZ36" s="204"/>
      <c r="TA36" s="288"/>
      <c r="TB36" s="201"/>
      <c r="TC36" s="211"/>
      <c r="TD36" s="204"/>
      <c r="TE36" s="288"/>
      <c r="TF36" s="264"/>
      <c r="TG36" s="265"/>
      <c r="TH36" s="265"/>
      <c r="TL36" s="202">
        <v>13260.0314</v>
      </c>
      <c r="TM36">
        <f t="shared" si="70"/>
        <v>132.600314</v>
      </c>
    </row>
    <row r="37" spans="1:533">
      <c r="A37" s="287">
        <v>1135</v>
      </c>
      <c r="B37" s="175" t="s">
        <v>548</v>
      </c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99"/>
      <c r="O37" s="181"/>
      <c r="P37" s="64">
        <f t="shared" si="0"/>
        <v>0</v>
      </c>
      <c r="Q37" s="205"/>
      <c r="R37" s="205"/>
      <c r="S37" s="267"/>
      <c r="T37" s="205"/>
      <c r="U37" s="205"/>
      <c r="V37" s="205"/>
      <c r="W37" s="205"/>
      <c r="X37" s="205"/>
      <c r="Y37" s="205"/>
      <c r="Z37" s="205"/>
      <c r="AA37" s="64">
        <f t="shared" si="71"/>
        <v>0</v>
      </c>
      <c r="AB37" s="276"/>
      <c r="AC37" s="202"/>
      <c r="AD37" s="202"/>
      <c r="AE37" s="65">
        <f t="shared" si="163"/>
        <v>0</v>
      </c>
      <c r="AF37" s="202"/>
      <c r="AG37" s="202"/>
      <c r="AH37" s="202"/>
      <c r="AI37" s="202"/>
      <c r="AJ37" s="202">
        <v>400</v>
      </c>
      <c r="AK37" s="202"/>
      <c r="AL37" s="201"/>
      <c r="AM37" s="203"/>
      <c r="AN37" s="203"/>
      <c r="AO37" s="66">
        <f t="shared" si="74"/>
        <v>0</v>
      </c>
      <c r="AP37" s="204"/>
      <c r="AQ37" s="67">
        <f t="shared" si="5"/>
        <v>0</v>
      </c>
      <c r="AR37" s="68">
        <f t="shared" si="6"/>
        <v>0</v>
      </c>
      <c r="AS37" s="267"/>
      <c r="AT37" s="267"/>
      <c r="AU37" s="267"/>
      <c r="AV37" s="267"/>
      <c r="AW37" s="267"/>
      <c r="AX37" s="267"/>
      <c r="AY37" s="267"/>
      <c r="AZ37" s="267"/>
      <c r="BA37" s="267"/>
      <c r="BB37" s="267"/>
      <c r="BC37" s="267"/>
      <c r="BD37" s="199"/>
      <c r="BE37" s="285"/>
      <c r="BF37" s="181"/>
      <c r="BG37" s="64">
        <f t="shared" si="75"/>
        <v>0</v>
      </c>
      <c r="BH37" s="267"/>
      <c r="BI37" s="267"/>
      <c r="BJ37" s="267"/>
      <c r="BK37" s="267"/>
      <c r="BL37" s="267"/>
      <c r="BM37" s="267"/>
      <c r="BN37" s="267"/>
      <c r="BO37" s="267"/>
      <c r="BP37" s="267"/>
      <c r="BQ37" s="267"/>
      <c r="BR37" s="64">
        <f t="shared" si="76"/>
        <v>0</v>
      </c>
      <c r="BS37" s="289"/>
      <c r="BT37" s="202"/>
      <c r="BU37" s="202"/>
      <c r="BV37" s="65">
        <f t="shared" si="164"/>
        <v>0</v>
      </c>
      <c r="BW37" s="202"/>
      <c r="BX37" s="202"/>
      <c r="BY37" s="202"/>
      <c r="BZ37" s="202"/>
      <c r="CA37" s="202"/>
      <c r="CB37" s="202"/>
      <c r="CC37" s="201"/>
      <c r="CD37" s="203"/>
      <c r="CE37" s="203"/>
      <c r="CF37" s="66">
        <f t="shared" si="79"/>
        <v>0</v>
      </c>
      <c r="CG37" s="204"/>
      <c r="CH37" s="67">
        <f t="shared" si="11"/>
        <v>0</v>
      </c>
      <c r="CI37" s="68">
        <f t="shared" si="12"/>
        <v>0</v>
      </c>
      <c r="CJ37" s="267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199"/>
      <c r="CV37" s="285"/>
      <c r="CW37" s="181"/>
      <c r="CX37" s="214">
        <f t="shared" si="80"/>
        <v>0</v>
      </c>
      <c r="CY37" s="205"/>
      <c r="CZ37" s="205"/>
      <c r="DA37" s="205"/>
      <c r="DB37" s="205"/>
      <c r="DC37" s="205"/>
      <c r="DD37" s="205"/>
      <c r="DE37" s="205"/>
      <c r="DF37" s="205"/>
      <c r="DG37" s="205"/>
      <c r="DH37" s="205"/>
      <c r="DI37" s="214">
        <f t="shared" si="81"/>
        <v>0</v>
      </c>
      <c r="DJ37" s="276"/>
      <c r="DK37" s="202"/>
      <c r="DL37" s="202"/>
      <c r="DM37" s="65">
        <f t="shared" si="165"/>
        <v>0</v>
      </c>
      <c r="DN37" s="202"/>
      <c r="DO37" s="202"/>
      <c r="DP37" s="202"/>
      <c r="DQ37" s="202"/>
      <c r="DR37" s="65"/>
      <c r="DS37" s="202"/>
      <c r="DT37" s="201"/>
      <c r="DU37" s="203"/>
      <c r="DV37" s="203"/>
      <c r="DW37" s="66">
        <f t="shared" si="84"/>
        <v>0</v>
      </c>
      <c r="DX37" s="204"/>
      <c r="DY37" s="67">
        <f t="shared" si="17"/>
        <v>0</v>
      </c>
      <c r="DZ37" s="68">
        <f t="shared" si="18"/>
        <v>0</v>
      </c>
      <c r="EA37" s="205"/>
      <c r="EB37" s="205"/>
      <c r="EC37" s="205"/>
      <c r="ED37" s="205"/>
      <c r="EE37" s="205"/>
      <c r="EF37" s="205"/>
      <c r="EG37" s="205"/>
      <c r="EH37" s="205"/>
      <c r="EI37" s="205"/>
      <c r="EJ37" s="205"/>
      <c r="EK37" s="205"/>
      <c r="EL37" s="199"/>
      <c r="EM37" s="206"/>
      <c r="EN37" s="181"/>
      <c r="EO37" s="214">
        <f t="shared" si="85"/>
        <v>0</v>
      </c>
      <c r="EP37" s="214"/>
      <c r="EQ37" s="214"/>
      <c r="ER37" s="214"/>
      <c r="ES37" s="214"/>
      <c r="ET37" s="214"/>
      <c r="EU37" s="298"/>
      <c r="EV37" s="299"/>
      <c r="EW37" s="300"/>
      <c r="EX37" s="214"/>
      <c r="EY37" s="299"/>
      <c r="EZ37" s="214">
        <f t="shared" si="86"/>
        <v>0</v>
      </c>
      <c r="FA37" s="202"/>
      <c r="FB37" s="202"/>
      <c r="FC37" s="377"/>
      <c r="FD37" s="386"/>
      <c r="FE37" s="202"/>
      <c r="FF37" s="202"/>
      <c r="FG37" s="202"/>
      <c r="FH37" s="202"/>
      <c r="FI37" s="377"/>
      <c r="FJ37" s="202"/>
      <c r="FK37" s="214"/>
      <c r="FL37" s="203"/>
      <c r="FM37" s="203"/>
      <c r="FN37" s="377">
        <f t="shared" si="90"/>
        <v>0</v>
      </c>
      <c r="FO37" s="214"/>
      <c r="FP37" s="214">
        <f t="shared" si="92"/>
        <v>0</v>
      </c>
      <c r="FQ37" s="205">
        <f t="shared" si="93"/>
        <v>0</v>
      </c>
      <c r="FR37" s="205"/>
      <c r="FS37" s="205"/>
      <c r="FT37" s="205"/>
      <c r="FU37" s="205"/>
      <c r="FV37" s="205"/>
      <c r="FW37" s="205"/>
      <c r="FX37" s="205"/>
      <c r="FY37" s="205"/>
      <c r="FZ37" s="205"/>
      <c r="GA37" s="205"/>
      <c r="GB37" s="373"/>
      <c r="GC37" s="376"/>
      <c r="GD37" s="374"/>
      <c r="GE37" s="181"/>
      <c r="GF37" s="214">
        <f t="shared" si="94"/>
        <v>0</v>
      </c>
      <c r="GG37" s="377">
        <f t="shared" si="94"/>
        <v>0</v>
      </c>
      <c r="GH37" s="377">
        <f t="shared" si="94"/>
        <v>0</v>
      </c>
      <c r="GI37" s="377">
        <f t="shared" si="94"/>
        <v>0</v>
      </c>
      <c r="GJ37" s="377">
        <f t="shared" si="94"/>
        <v>0</v>
      </c>
      <c r="GK37" s="377">
        <f t="shared" si="94"/>
        <v>0</v>
      </c>
      <c r="GL37" s="377">
        <f t="shared" si="94"/>
        <v>0</v>
      </c>
      <c r="GM37" s="377">
        <f t="shared" si="94"/>
        <v>0</v>
      </c>
      <c r="GN37" s="377">
        <f t="shared" si="94"/>
        <v>0</v>
      </c>
      <c r="GO37" s="377">
        <f t="shared" si="94"/>
        <v>0</v>
      </c>
      <c r="GP37" s="377">
        <f t="shared" si="94"/>
        <v>0</v>
      </c>
      <c r="GQ37" s="211">
        <f t="shared" si="95"/>
        <v>0</v>
      </c>
      <c r="GR37" s="202"/>
      <c r="GS37" s="202"/>
      <c r="GT37" s="202"/>
      <c r="GU37" s="202"/>
      <c r="GV37" s="202"/>
      <c r="GW37" s="202"/>
      <c r="GX37" s="202"/>
      <c r="GY37" s="202"/>
      <c r="GZ37" s="65"/>
      <c r="HA37" s="202"/>
      <c r="HB37" s="201"/>
      <c r="HC37" s="203"/>
      <c r="HD37" s="66">
        <f t="shared" si="97"/>
        <v>0</v>
      </c>
      <c r="HE37" s="66">
        <f t="shared" si="98"/>
        <v>0</v>
      </c>
      <c r="HF37" s="204"/>
      <c r="HG37" s="67">
        <f t="shared" si="25"/>
        <v>0</v>
      </c>
      <c r="HH37" s="68">
        <f t="shared" si="26"/>
        <v>0</v>
      </c>
      <c r="HI37" s="369">
        <v>0</v>
      </c>
      <c r="HJ37" s="369">
        <v>1752.86</v>
      </c>
      <c r="HK37" s="369">
        <v>0</v>
      </c>
      <c r="HL37" s="369">
        <v>0</v>
      </c>
      <c r="HM37" s="369">
        <v>0</v>
      </c>
      <c r="HN37" s="369">
        <v>0</v>
      </c>
      <c r="HO37" s="369">
        <v>0</v>
      </c>
      <c r="HP37" s="369">
        <v>0</v>
      </c>
      <c r="HQ37" s="369">
        <v>0</v>
      </c>
      <c r="HR37" s="370">
        <v>0</v>
      </c>
      <c r="HS37" s="335">
        <v>1595.13</v>
      </c>
      <c r="HT37" s="205">
        <v>0</v>
      </c>
      <c r="HU37" s="371">
        <v>147</v>
      </c>
      <c r="HV37" s="181" t="s">
        <v>275</v>
      </c>
      <c r="HW37" s="64">
        <f t="shared" si="99"/>
        <v>1752.86</v>
      </c>
      <c r="HX37" s="205">
        <v>0</v>
      </c>
      <c r="HY37" s="205">
        <v>128.22</v>
      </c>
      <c r="HZ37" s="205">
        <v>0</v>
      </c>
      <c r="IA37" s="205">
        <v>0</v>
      </c>
      <c r="IB37" s="205">
        <v>0</v>
      </c>
      <c r="IC37" s="205">
        <v>0</v>
      </c>
      <c r="ID37" s="205">
        <v>0</v>
      </c>
      <c r="IE37" s="205">
        <v>0</v>
      </c>
      <c r="IF37" s="205">
        <v>0</v>
      </c>
      <c r="IG37" s="205">
        <v>0</v>
      </c>
      <c r="IH37" s="214">
        <f t="shared" si="100"/>
        <v>128.22</v>
      </c>
      <c r="II37" s="321"/>
      <c r="IJ37" s="321"/>
      <c r="IK37" s="65">
        <f t="shared" si="155"/>
        <v>24.3428333817869</v>
      </c>
      <c r="IL37" s="202"/>
      <c r="IM37" s="202"/>
      <c r="IN37" s="202"/>
      <c r="IO37" s="202"/>
      <c r="IP37" s="202"/>
      <c r="IQ37" s="65"/>
      <c r="IR37" s="202"/>
      <c r="IS37" s="201"/>
      <c r="IT37" s="66">
        <f t="shared" si="102"/>
        <v>869.99285714285713</v>
      </c>
      <c r="IU37" s="66">
        <f t="shared" si="103"/>
        <v>403.36134453781511</v>
      </c>
      <c r="IV37" s="66">
        <f t="shared" si="104"/>
        <v>318.33855042016808</v>
      </c>
      <c r="IW37" s="204"/>
      <c r="IX37" s="67">
        <f t="shared" si="31"/>
        <v>0</v>
      </c>
      <c r="IY37" s="68">
        <f t="shared" si="32"/>
        <v>128.22</v>
      </c>
      <c r="IZ37" s="335">
        <v>5537.4</v>
      </c>
      <c r="JA37" s="335">
        <v>10450.44</v>
      </c>
      <c r="JB37" s="335">
        <v>0</v>
      </c>
      <c r="JC37" s="335">
        <v>0</v>
      </c>
      <c r="JD37" s="335">
        <v>0</v>
      </c>
      <c r="JE37" s="335">
        <v>0</v>
      </c>
      <c r="JF37" s="335">
        <v>0</v>
      </c>
      <c r="JG37" s="335">
        <v>0</v>
      </c>
      <c r="JH37" s="335">
        <v>0</v>
      </c>
      <c r="JI37" s="335">
        <v>0</v>
      </c>
      <c r="JJ37" s="335">
        <v>14887.69</v>
      </c>
      <c r="JK37" s="205">
        <v>0</v>
      </c>
      <c r="JL37" s="371">
        <v>988</v>
      </c>
      <c r="JM37" s="181" t="s">
        <v>275</v>
      </c>
      <c r="JN37" s="64">
        <f t="shared" si="105"/>
        <v>15987.84</v>
      </c>
      <c r="JO37" s="335">
        <v>460.93</v>
      </c>
      <c r="JP37" s="335">
        <v>764.43</v>
      </c>
      <c r="JQ37" s="335">
        <v>0</v>
      </c>
      <c r="JR37" s="335">
        <v>0</v>
      </c>
      <c r="JS37" s="335">
        <v>0</v>
      </c>
      <c r="JT37" s="335">
        <v>0</v>
      </c>
      <c r="JU37" s="335">
        <v>0</v>
      </c>
      <c r="JV37" s="335">
        <v>0</v>
      </c>
      <c r="JW37" s="335">
        <v>0</v>
      </c>
      <c r="JX37" s="335">
        <v>0</v>
      </c>
      <c r="JY37" s="211">
        <f t="shared" si="106"/>
        <v>1225.3599999999999</v>
      </c>
      <c r="JZ37" s="321"/>
      <c r="KA37" s="321"/>
      <c r="KB37" s="65">
        <f t="shared" si="166"/>
        <v>317.051796115522</v>
      </c>
      <c r="KC37" s="65">
        <f t="shared" si="157"/>
        <v>0</v>
      </c>
      <c r="KD37" s="65">
        <f t="shared" si="107"/>
        <v>866.66666666666663</v>
      </c>
      <c r="KE37" s="65">
        <v>20</v>
      </c>
      <c r="KF37" s="202"/>
      <c r="KG37" s="65">
        <v>5</v>
      </c>
      <c r="KH37" s="65"/>
      <c r="KI37" s="65">
        <f t="shared" si="108"/>
        <v>429.03252032520328</v>
      </c>
      <c r="KJ37" s="64">
        <f t="shared" si="35"/>
        <v>1637.7509831073919</v>
      </c>
      <c r="KK37" s="66">
        <f t="shared" si="144"/>
        <v>854.59100840336134</v>
      </c>
      <c r="KL37" s="66">
        <f t="shared" si="109"/>
        <v>0</v>
      </c>
      <c r="KM37" s="66">
        <f t="shared" si="110"/>
        <v>213.64775210084034</v>
      </c>
      <c r="KN37" s="204"/>
      <c r="KO37" s="67">
        <f t="shared" si="37"/>
        <v>1637.7509831073919</v>
      </c>
      <c r="KP37" s="68">
        <f t="shared" si="38"/>
        <v>-412.390983107392</v>
      </c>
      <c r="KQ37" s="367">
        <v>9291.17</v>
      </c>
      <c r="KR37" s="367">
        <v>11168.77</v>
      </c>
      <c r="KS37" s="367">
        <v>0</v>
      </c>
      <c r="KT37" s="367">
        <v>0</v>
      </c>
      <c r="KU37" s="367">
        <v>0</v>
      </c>
      <c r="KV37" s="367">
        <v>0</v>
      </c>
      <c r="KW37" s="367">
        <v>0</v>
      </c>
      <c r="KX37" s="367">
        <v>0</v>
      </c>
      <c r="KY37" s="367">
        <v>0</v>
      </c>
      <c r="KZ37" s="367">
        <v>0</v>
      </c>
      <c r="LA37" s="367">
        <v>18474.240000000002</v>
      </c>
      <c r="LB37" s="205">
        <v>0</v>
      </c>
      <c r="LC37" s="398">
        <v>1054</v>
      </c>
      <c r="LD37" s="181" t="s">
        <v>275</v>
      </c>
      <c r="LE37" s="201">
        <f t="shared" si="162"/>
        <v>20459.940000000002</v>
      </c>
      <c r="LF37" s="205">
        <v>773.39</v>
      </c>
      <c r="LG37" s="205">
        <v>816.97</v>
      </c>
      <c r="LH37" s="205">
        <v>0</v>
      </c>
      <c r="LI37" s="205">
        <v>0</v>
      </c>
      <c r="LJ37" s="205">
        <v>0</v>
      </c>
      <c r="LK37" s="205">
        <v>0</v>
      </c>
      <c r="LL37" s="205">
        <v>0</v>
      </c>
      <c r="LM37" s="205">
        <v>0</v>
      </c>
      <c r="LN37" s="205">
        <v>0</v>
      </c>
      <c r="LO37" s="205">
        <v>0</v>
      </c>
      <c r="LP37" s="211">
        <f t="shared" si="112"/>
        <v>1590.3600000000001</v>
      </c>
      <c r="LQ37" s="202"/>
      <c r="LR37" s="202"/>
      <c r="LS37" s="65">
        <f t="shared" si="158"/>
        <v>274.62179138847068</v>
      </c>
      <c r="LT37" s="65">
        <f t="shared" si="159"/>
        <v>0</v>
      </c>
      <c r="LU37" s="65">
        <f t="shared" si="113"/>
        <v>866.66666666666663</v>
      </c>
      <c r="LV37" s="65">
        <v>20</v>
      </c>
      <c r="LW37" s="202"/>
      <c r="LX37" s="65">
        <v>5</v>
      </c>
      <c r="LY37" s="65"/>
      <c r="LZ37" s="202"/>
      <c r="MA37" s="64">
        <f t="shared" si="41"/>
        <v>1166.2884580551372</v>
      </c>
      <c r="MB37" s="66">
        <f t="shared" si="145"/>
        <v>828.45739495798318</v>
      </c>
      <c r="MC37" s="66">
        <f t="shared" si="114"/>
        <v>0</v>
      </c>
      <c r="MD37" s="66">
        <f t="shared" si="115"/>
        <v>207.1143487394958</v>
      </c>
      <c r="ME37" s="67">
        <f t="shared" si="42"/>
        <v>1035.571743697479</v>
      </c>
      <c r="MF37" s="67">
        <f t="shared" si="43"/>
        <v>2201.8602017526164</v>
      </c>
      <c r="MG37" s="68">
        <f t="shared" si="44"/>
        <v>-611.50020175261625</v>
      </c>
      <c r="MH37" s="335">
        <v>7895.7</v>
      </c>
      <c r="MI37" s="335">
        <v>7488.51</v>
      </c>
      <c r="MJ37" s="335">
        <v>0</v>
      </c>
      <c r="MK37" s="335">
        <v>0</v>
      </c>
      <c r="ML37" s="335">
        <v>0</v>
      </c>
      <c r="MM37" s="335">
        <v>0</v>
      </c>
      <c r="MN37" s="335">
        <v>0</v>
      </c>
      <c r="MO37" s="335">
        <v>0</v>
      </c>
      <c r="MP37" s="335">
        <v>0</v>
      </c>
      <c r="MQ37" s="335">
        <v>0</v>
      </c>
      <c r="MR37" s="335">
        <v>14444.2</v>
      </c>
      <c r="MS37" s="205">
        <v>0</v>
      </c>
      <c r="MT37" s="371">
        <v>806</v>
      </c>
      <c r="MU37" s="181" t="s">
        <v>275</v>
      </c>
      <c r="MV37" s="64">
        <f t="shared" si="116"/>
        <v>15384.21</v>
      </c>
      <c r="MW37" s="335">
        <v>657.23</v>
      </c>
      <c r="MX37" s="335">
        <v>547.77</v>
      </c>
      <c r="MY37" s="335">
        <v>0</v>
      </c>
      <c r="MZ37" s="335">
        <v>0</v>
      </c>
      <c r="NA37" s="335">
        <v>0</v>
      </c>
      <c r="NB37" s="335">
        <v>0</v>
      </c>
      <c r="NC37" s="335">
        <v>0</v>
      </c>
      <c r="ND37" s="335">
        <v>0</v>
      </c>
      <c r="NE37" s="335">
        <v>0</v>
      </c>
      <c r="NF37" s="335">
        <v>0</v>
      </c>
      <c r="NG37" s="211">
        <f t="shared" si="117"/>
        <v>1205</v>
      </c>
      <c r="NH37" s="364"/>
      <c r="NI37" s="364"/>
      <c r="NJ37" s="65">
        <f t="shared" si="160"/>
        <v>272.94628597637512</v>
      </c>
      <c r="NK37" s="65">
        <f t="shared" si="161"/>
        <v>0</v>
      </c>
      <c r="NL37" s="65">
        <f t="shared" si="118"/>
        <v>866.66666666666663</v>
      </c>
      <c r="NM37" s="65">
        <v>20</v>
      </c>
      <c r="NN37" s="65">
        <f t="shared" si="119"/>
        <v>467</v>
      </c>
      <c r="NO37" s="65">
        <v>5</v>
      </c>
      <c r="NP37" s="65"/>
      <c r="NQ37" s="202"/>
      <c r="NR37" s="64">
        <f t="shared" si="47"/>
        <v>1631.6129526430418</v>
      </c>
      <c r="NS37" s="66">
        <f t="shared" si="120"/>
        <v>835.40283333333332</v>
      </c>
      <c r="NT37" s="66">
        <f t="shared" si="121"/>
        <v>400</v>
      </c>
      <c r="NU37" s="66">
        <f t="shared" si="122"/>
        <v>308.85070833333333</v>
      </c>
      <c r="NV37" s="67">
        <f t="shared" si="48"/>
        <v>1544.2535416666667</v>
      </c>
      <c r="NW37" s="67">
        <f t="shared" si="49"/>
        <v>3175.8664943097083</v>
      </c>
      <c r="NX37" s="68">
        <f t="shared" si="50"/>
        <v>-1970.8664943097083</v>
      </c>
      <c r="NY37" s="400">
        <v>7572.49</v>
      </c>
      <c r="NZ37" s="400">
        <v>7964.8</v>
      </c>
      <c r="OA37" s="400">
        <v>0</v>
      </c>
      <c r="OB37" s="400">
        <v>0</v>
      </c>
      <c r="OC37" s="400">
        <v>0</v>
      </c>
      <c r="OD37" s="400">
        <v>0</v>
      </c>
      <c r="OE37" s="400">
        <v>0</v>
      </c>
      <c r="OF37" s="400">
        <v>0</v>
      </c>
      <c r="OG37" s="400">
        <v>0</v>
      </c>
      <c r="OH37" s="400">
        <v>0</v>
      </c>
      <c r="OI37" s="400">
        <v>14543.62</v>
      </c>
      <c r="OJ37" s="178">
        <v>0</v>
      </c>
      <c r="OK37" s="401">
        <v>946</v>
      </c>
      <c r="OL37" s="181" t="s">
        <v>275</v>
      </c>
      <c r="OM37" s="64">
        <f t="shared" si="123"/>
        <v>15537.29</v>
      </c>
      <c r="ON37" s="205">
        <v>630.33000000000004</v>
      </c>
      <c r="OO37" s="205">
        <v>582.61</v>
      </c>
      <c r="OP37" s="205">
        <v>0</v>
      </c>
      <c r="OQ37" s="205">
        <v>0</v>
      </c>
      <c r="OR37" s="205">
        <v>0</v>
      </c>
      <c r="OS37" s="205">
        <v>0</v>
      </c>
      <c r="OT37" s="205">
        <v>0</v>
      </c>
      <c r="OU37" s="205">
        <v>0</v>
      </c>
      <c r="OV37" s="205">
        <v>0</v>
      </c>
      <c r="OW37" s="205">
        <v>0</v>
      </c>
      <c r="OX37" s="403">
        <f t="shared" si="124"/>
        <v>1212.94</v>
      </c>
      <c r="OY37" s="383"/>
      <c r="OZ37" s="383"/>
      <c r="PA37" s="65">
        <f t="shared" si="167"/>
        <v>233.15125730160909</v>
      </c>
      <c r="PB37" s="65">
        <f t="shared" si="168"/>
        <v>0</v>
      </c>
      <c r="PC37" s="202"/>
      <c r="PD37" s="65">
        <v>20</v>
      </c>
      <c r="PE37" s="65"/>
      <c r="PF37" s="65">
        <v>5</v>
      </c>
      <c r="PG37" s="65"/>
      <c r="PH37" s="202"/>
      <c r="PI37" s="64">
        <f t="shared" si="53"/>
        <v>258.15125730160912</v>
      </c>
      <c r="PJ37" s="66">
        <f t="shared" si="126"/>
        <v>936.57933333333335</v>
      </c>
      <c r="PK37" s="66">
        <v>0</v>
      </c>
      <c r="PL37" s="66">
        <f t="shared" si="127"/>
        <v>234.14483333333334</v>
      </c>
      <c r="PM37" s="204"/>
      <c r="PN37" s="67">
        <f t="shared" si="55"/>
        <v>258.15125730160912</v>
      </c>
      <c r="PO37" s="68">
        <f t="shared" si="56"/>
        <v>954.78874269839093</v>
      </c>
      <c r="PP37" s="400">
        <v>5136.2299999999996</v>
      </c>
      <c r="PQ37" s="400">
        <v>8168.78</v>
      </c>
      <c r="PR37" s="400">
        <v>0</v>
      </c>
      <c r="PS37" s="400">
        <v>0</v>
      </c>
      <c r="PT37" s="400">
        <v>0</v>
      </c>
      <c r="PU37" s="400">
        <v>0</v>
      </c>
      <c r="PV37" s="400">
        <v>0</v>
      </c>
      <c r="PW37" s="400">
        <v>0</v>
      </c>
      <c r="PX37" s="400">
        <v>0</v>
      </c>
      <c r="PY37" s="464">
        <v>0</v>
      </c>
      <c r="PZ37" s="466">
        <v>13305.009999999998</v>
      </c>
      <c r="QA37" s="178">
        <f t="shared" si="151"/>
        <v>0</v>
      </c>
      <c r="QB37" s="401">
        <v>828</v>
      </c>
      <c r="QC37" s="181"/>
      <c r="QD37" s="64">
        <f t="shared" si="129"/>
        <v>13305.009999999998</v>
      </c>
      <c r="QE37" s="400">
        <v>427.54</v>
      </c>
      <c r="QF37" s="400">
        <v>597.53</v>
      </c>
      <c r="QG37" s="400">
        <v>0</v>
      </c>
      <c r="QH37" s="400">
        <v>0</v>
      </c>
      <c r="QI37" s="400">
        <v>0</v>
      </c>
      <c r="QJ37" s="400">
        <v>0</v>
      </c>
      <c r="QK37" s="400">
        <v>0</v>
      </c>
      <c r="QL37" s="400">
        <v>0</v>
      </c>
      <c r="QM37" s="400">
        <v>0</v>
      </c>
      <c r="QN37" s="400">
        <v>0</v>
      </c>
      <c r="QO37" s="486">
        <v>0</v>
      </c>
      <c r="QP37" s="211"/>
      <c r="QQ37" s="438">
        <v>0</v>
      </c>
      <c r="QR37" s="453"/>
      <c r="QS37" s="202"/>
      <c r="QT37" s="202"/>
      <c r="QU37" s="65">
        <v>788.44</v>
      </c>
      <c r="QV37" s="202"/>
      <c r="QW37" s="202"/>
      <c r="QX37" s="202"/>
      <c r="QY37" s="65">
        <f t="shared" si="58"/>
        <v>183.06451612903226</v>
      </c>
      <c r="QZ37" s="489">
        <f t="shared" si="132"/>
        <v>179.61763499999998</v>
      </c>
      <c r="RA37" s="202"/>
      <c r="RB37" s="201"/>
      <c r="RC37" s="66">
        <v>0</v>
      </c>
      <c r="RD37" s="203"/>
      <c r="RE37" s="203"/>
      <c r="RF37" s="204"/>
      <c r="RG37" s="204"/>
      <c r="RH37" s="288"/>
      <c r="RI37" s="205">
        <v>4483.99</v>
      </c>
      <c r="RJ37" s="205">
        <v>8610.41</v>
      </c>
      <c r="RK37" s="205">
        <v>0</v>
      </c>
      <c r="RL37" s="205">
        <v>0</v>
      </c>
      <c r="RM37" s="205">
        <v>0</v>
      </c>
      <c r="RN37" s="205">
        <v>0</v>
      </c>
      <c r="RO37" s="205">
        <v>0</v>
      </c>
      <c r="RP37" s="205">
        <v>0</v>
      </c>
      <c r="RQ37" s="205">
        <v>0</v>
      </c>
      <c r="RR37" s="373">
        <v>0</v>
      </c>
      <c r="RS37" s="265">
        <v>13094.4</v>
      </c>
      <c r="RT37" s="199"/>
      <c r="RU37" s="206">
        <v>810</v>
      </c>
      <c r="RV37" s="181"/>
      <c r="RW37" s="293"/>
      <c r="RX37" s="205">
        <v>373.24</v>
      </c>
      <c r="RY37" s="205">
        <v>629.84</v>
      </c>
      <c r="RZ37" s="205">
        <v>0</v>
      </c>
      <c r="SA37" s="205">
        <v>0</v>
      </c>
      <c r="SB37" s="205">
        <v>0</v>
      </c>
      <c r="SC37" s="205">
        <v>0</v>
      </c>
      <c r="SD37" s="205">
        <v>0</v>
      </c>
      <c r="SE37" s="205">
        <v>0</v>
      </c>
      <c r="SF37" s="205">
        <v>0</v>
      </c>
      <c r="SG37" s="205">
        <v>0</v>
      </c>
      <c r="SH37" s="202">
        <v>132.600314</v>
      </c>
      <c r="SI37" s="211"/>
      <c r="SJ37" s="469"/>
      <c r="SK37" s="477"/>
      <c r="SL37" s="202"/>
      <c r="SM37" s="202"/>
      <c r="SN37" s="65">
        <v>788.44</v>
      </c>
      <c r="SO37" s="202"/>
      <c r="SP37" s="202"/>
      <c r="SQ37" s="202"/>
      <c r="SR37" s="202"/>
      <c r="SS37" s="489">
        <f t="shared" si="139"/>
        <v>176.77439999999999</v>
      </c>
      <c r="ST37" s="202"/>
      <c r="SU37" s="201"/>
      <c r="SV37" s="203"/>
      <c r="SW37" s="203"/>
      <c r="SX37" s="203"/>
      <c r="SY37" s="204"/>
      <c r="SZ37" s="204"/>
      <c r="TA37" s="288"/>
      <c r="TB37" s="201"/>
      <c r="TC37" s="211"/>
      <c r="TD37" s="204"/>
      <c r="TE37" s="288"/>
      <c r="TF37" s="264"/>
      <c r="TG37" s="265"/>
      <c r="TH37" s="265"/>
      <c r="TL37" s="202">
        <v>11620.341400000001</v>
      </c>
      <c r="TM37">
        <f t="shared" si="70"/>
        <v>116.20341400000001</v>
      </c>
    </row>
    <row r="38" spans="1:533">
      <c r="A38" s="287">
        <v>1136</v>
      </c>
      <c r="B38" s="334" t="s">
        <v>554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99"/>
      <c r="O38" s="181"/>
      <c r="P38" s="64">
        <f t="shared" si="0"/>
        <v>0</v>
      </c>
      <c r="Q38" s="205"/>
      <c r="R38" s="205"/>
      <c r="S38" s="267"/>
      <c r="T38" s="205"/>
      <c r="U38" s="205"/>
      <c r="V38" s="205"/>
      <c r="W38" s="205"/>
      <c r="X38" s="205"/>
      <c r="Y38" s="205"/>
      <c r="Z38" s="205"/>
      <c r="AA38" s="64">
        <f t="shared" si="71"/>
        <v>0</v>
      </c>
      <c r="AB38" s="276"/>
      <c r="AC38" s="202"/>
      <c r="AD38" s="202"/>
      <c r="AE38" s="65">
        <f t="shared" si="163"/>
        <v>0</v>
      </c>
      <c r="AF38" s="202"/>
      <c r="AG38" s="202"/>
      <c r="AH38" s="202"/>
      <c r="AI38" s="202"/>
      <c r="AJ38" s="202"/>
      <c r="AK38" s="202"/>
      <c r="AL38" s="201"/>
      <c r="AM38" s="203"/>
      <c r="AN38" s="203"/>
      <c r="AO38" s="66">
        <f t="shared" si="74"/>
        <v>0</v>
      </c>
      <c r="AP38" s="204"/>
      <c r="AQ38" s="67">
        <f t="shared" si="5"/>
        <v>0</v>
      </c>
      <c r="AR38" s="68">
        <f t="shared" si="6"/>
        <v>0</v>
      </c>
      <c r="AS38" s="26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199"/>
      <c r="BE38" s="285"/>
      <c r="BF38" s="181"/>
      <c r="BG38" s="64">
        <f t="shared" si="75"/>
        <v>0</v>
      </c>
      <c r="BH38" s="267"/>
      <c r="BI38" s="267"/>
      <c r="BJ38" s="267"/>
      <c r="BK38" s="267"/>
      <c r="BL38" s="267"/>
      <c r="BM38" s="267"/>
      <c r="BN38" s="267"/>
      <c r="BO38" s="267"/>
      <c r="BP38" s="267"/>
      <c r="BQ38" s="267"/>
      <c r="BR38" s="64">
        <f t="shared" si="76"/>
        <v>0</v>
      </c>
      <c r="BS38" s="289"/>
      <c r="BT38" s="202"/>
      <c r="BU38" s="202"/>
      <c r="BV38" s="65">
        <f t="shared" si="164"/>
        <v>0</v>
      </c>
      <c r="BW38" s="202"/>
      <c r="BX38" s="202"/>
      <c r="BY38" s="202"/>
      <c r="BZ38" s="202"/>
      <c r="CA38" s="202"/>
      <c r="CB38" s="202"/>
      <c r="CC38" s="201"/>
      <c r="CD38" s="203"/>
      <c r="CE38" s="203"/>
      <c r="CF38" s="66">
        <f t="shared" si="79"/>
        <v>0</v>
      </c>
      <c r="CG38" s="204"/>
      <c r="CH38" s="67">
        <f t="shared" si="11"/>
        <v>0</v>
      </c>
      <c r="CI38" s="68">
        <f t="shared" si="12"/>
        <v>0</v>
      </c>
      <c r="CJ38" s="267"/>
      <c r="CK38" s="267"/>
      <c r="CL38" s="267"/>
      <c r="CM38" s="267"/>
      <c r="CN38" s="267"/>
      <c r="CO38" s="267"/>
      <c r="CP38" s="267"/>
      <c r="CQ38" s="267"/>
      <c r="CR38" s="267"/>
      <c r="CS38" s="267"/>
      <c r="CT38" s="267"/>
      <c r="CU38" s="199"/>
      <c r="CV38" s="285"/>
      <c r="CW38" s="181"/>
      <c r="CX38" s="214">
        <f t="shared" si="80"/>
        <v>0</v>
      </c>
      <c r="CY38" s="205"/>
      <c r="CZ38" s="205"/>
      <c r="DA38" s="205"/>
      <c r="DB38" s="205"/>
      <c r="DC38" s="205"/>
      <c r="DD38" s="205"/>
      <c r="DE38" s="205"/>
      <c r="DF38" s="205"/>
      <c r="DG38" s="205"/>
      <c r="DH38" s="205"/>
      <c r="DI38" s="214">
        <f t="shared" si="81"/>
        <v>0</v>
      </c>
      <c r="DJ38" s="276"/>
      <c r="DK38" s="202"/>
      <c r="DL38" s="202"/>
      <c r="DM38" s="65">
        <f t="shared" si="165"/>
        <v>0</v>
      </c>
      <c r="DN38" s="202"/>
      <c r="DO38" s="202"/>
      <c r="DP38" s="202"/>
      <c r="DQ38" s="202"/>
      <c r="DR38" s="65"/>
      <c r="DS38" s="202"/>
      <c r="DT38" s="201"/>
      <c r="DU38" s="203"/>
      <c r="DV38" s="203"/>
      <c r="DW38" s="66">
        <f t="shared" si="84"/>
        <v>0</v>
      </c>
      <c r="DX38" s="204"/>
      <c r="DY38" s="67">
        <f t="shared" si="17"/>
        <v>0</v>
      </c>
      <c r="DZ38" s="68">
        <f t="shared" si="18"/>
        <v>0</v>
      </c>
      <c r="EA38" s="205"/>
      <c r="EB38" s="205"/>
      <c r="EC38" s="205"/>
      <c r="ED38" s="205"/>
      <c r="EE38" s="205"/>
      <c r="EF38" s="205"/>
      <c r="EG38" s="205"/>
      <c r="EH38" s="205"/>
      <c r="EI38" s="205"/>
      <c r="EJ38" s="205"/>
      <c r="EK38" s="205"/>
      <c r="EL38" s="199"/>
      <c r="EM38" s="206"/>
      <c r="EN38" s="181"/>
      <c r="EO38" s="214">
        <f t="shared" si="85"/>
        <v>0</v>
      </c>
      <c r="EP38" s="214"/>
      <c r="EQ38" s="214"/>
      <c r="ER38" s="214"/>
      <c r="ES38" s="214"/>
      <c r="ET38" s="214"/>
      <c r="EU38" s="298"/>
      <c r="EV38" s="299"/>
      <c r="EW38" s="300"/>
      <c r="EX38" s="214"/>
      <c r="EY38" s="299"/>
      <c r="EZ38" s="214">
        <f t="shared" si="86"/>
        <v>0</v>
      </c>
      <c r="FA38" s="202"/>
      <c r="FB38" s="202"/>
      <c r="FC38" s="377"/>
      <c r="FD38" s="386"/>
      <c r="FE38" s="202"/>
      <c r="FF38" s="202"/>
      <c r="FG38" s="202"/>
      <c r="FH38" s="202"/>
      <c r="FI38" s="377"/>
      <c r="FJ38" s="202"/>
      <c r="FK38" s="214"/>
      <c r="FL38" s="203"/>
      <c r="FM38" s="203"/>
      <c r="FN38" s="377">
        <f>(FL38+FM38)*B$1</f>
        <v>0</v>
      </c>
      <c r="FO38" s="214"/>
      <c r="FP38" s="214">
        <f t="shared" si="92"/>
        <v>0</v>
      </c>
      <c r="FQ38" s="205">
        <f t="shared" si="93"/>
        <v>0</v>
      </c>
      <c r="FR38" s="205"/>
      <c r="FS38" s="205"/>
      <c r="FT38" s="205"/>
      <c r="FU38" s="205"/>
      <c r="FV38" s="205"/>
      <c r="FW38" s="205"/>
      <c r="FX38" s="205"/>
      <c r="FY38" s="205"/>
      <c r="FZ38" s="205"/>
      <c r="GA38" s="205"/>
      <c r="GB38" s="373"/>
      <c r="GC38" s="376"/>
      <c r="GD38" s="374"/>
      <c r="GE38" s="181"/>
      <c r="GF38" s="214">
        <f t="shared" si="94"/>
        <v>0</v>
      </c>
      <c r="GG38" s="377">
        <f t="shared" si="94"/>
        <v>0</v>
      </c>
      <c r="GH38" s="377">
        <f t="shared" si="94"/>
        <v>0</v>
      </c>
      <c r="GI38" s="377">
        <f t="shared" si="94"/>
        <v>0</v>
      </c>
      <c r="GJ38" s="377">
        <f t="shared" si="94"/>
        <v>0</v>
      </c>
      <c r="GK38" s="377">
        <f t="shared" si="94"/>
        <v>0</v>
      </c>
      <c r="GL38" s="377">
        <f t="shared" si="94"/>
        <v>0</v>
      </c>
      <c r="GM38" s="377">
        <f t="shared" si="94"/>
        <v>0</v>
      </c>
      <c r="GN38" s="377">
        <f t="shared" si="94"/>
        <v>0</v>
      </c>
      <c r="GO38" s="377">
        <f t="shared" si="94"/>
        <v>0</v>
      </c>
      <c r="GP38" s="377">
        <f t="shared" si="94"/>
        <v>0</v>
      </c>
      <c r="GQ38" s="211">
        <f t="shared" si="95"/>
        <v>0</v>
      </c>
      <c r="GR38" s="202"/>
      <c r="GS38" s="202"/>
      <c r="GT38" s="202"/>
      <c r="GU38" s="202"/>
      <c r="GV38" s="202"/>
      <c r="GW38" s="202"/>
      <c r="GX38" s="202"/>
      <c r="GY38" s="202"/>
      <c r="GZ38" s="65"/>
      <c r="HA38" s="202"/>
      <c r="HB38" s="201"/>
      <c r="HC38" s="203"/>
      <c r="HD38" s="66">
        <f t="shared" si="97"/>
        <v>0</v>
      </c>
      <c r="HE38" s="66">
        <f t="shared" si="98"/>
        <v>0</v>
      </c>
      <c r="HF38" s="204"/>
      <c r="HG38" s="67">
        <f t="shared" si="25"/>
        <v>0</v>
      </c>
      <c r="HH38" s="68">
        <f t="shared" si="26"/>
        <v>0</v>
      </c>
      <c r="HI38" s="199"/>
      <c r="HJ38" s="199"/>
      <c r="HK38" s="199"/>
      <c r="HL38" s="199"/>
      <c r="HM38" s="199"/>
      <c r="HN38" s="199"/>
      <c r="HO38" s="199"/>
      <c r="HP38" s="199"/>
      <c r="HQ38" s="199"/>
      <c r="HR38" s="200"/>
      <c r="HS38" s="199"/>
      <c r="HT38" s="199"/>
      <c r="HU38" s="372">
        <v>0</v>
      </c>
      <c r="HV38" s="181" t="s">
        <v>275</v>
      </c>
      <c r="HW38" s="64">
        <f t="shared" si="99"/>
        <v>0</v>
      </c>
      <c r="HX38" s="205"/>
      <c r="HY38" s="205"/>
      <c r="HZ38" s="205"/>
      <c r="IA38" s="205"/>
      <c r="IB38" s="205"/>
      <c r="IC38" s="205"/>
      <c r="ID38" s="205"/>
      <c r="IE38" s="205"/>
      <c r="IF38" s="205"/>
      <c r="IG38" s="205"/>
      <c r="IH38" s="214"/>
      <c r="II38" s="321"/>
      <c r="IJ38" s="321"/>
      <c r="IK38" s="202"/>
      <c r="IL38" s="202"/>
      <c r="IM38" s="202"/>
      <c r="IN38" s="202"/>
      <c r="IO38" s="202"/>
      <c r="IP38" s="202"/>
      <c r="IQ38" s="65"/>
      <c r="IR38" s="202"/>
      <c r="IS38" s="201"/>
      <c r="IT38" s="203"/>
      <c r="IU38" s="203"/>
      <c r="IV38" s="66">
        <f t="shared" si="104"/>
        <v>0</v>
      </c>
      <c r="IW38" s="204"/>
      <c r="IX38" s="204"/>
      <c r="IY38" s="68">
        <f t="shared" si="32"/>
        <v>0</v>
      </c>
      <c r="IZ38" s="290"/>
      <c r="JA38" s="290"/>
      <c r="JB38" s="290"/>
      <c r="JC38" s="290"/>
      <c r="JD38" s="290"/>
      <c r="JE38" s="290"/>
      <c r="JF38" s="290"/>
      <c r="JG38" s="290"/>
      <c r="JH38" s="290"/>
      <c r="JI38" s="291"/>
      <c r="JJ38" s="290"/>
      <c r="JK38" s="199"/>
      <c r="JL38" s="292"/>
      <c r="JM38" s="181" t="s">
        <v>275</v>
      </c>
      <c r="JN38" s="64">
        <f t="shared" si="105"/>
        <v>0</v>
      </c>
      <c r="JO38" s="335"/>
      <c r="JP38" s="335"/>
      <c r="JQ38" s="335"/>
      <c r="JR38" s="335"/>
      <c r="JS38" s="335"/>
      <c r="JT38" s="335"/>
      <c r="JU38" s="335"/>
      <c r="JV38" s="335"/>
      <c r="JW38" s="335"/>
      <c r="JX38" s="335"/>
      <c r="JY38" s="211"/>
      <c r="JZ38" s="321"/>
      <c r="KA38" s="321"/>
      <c r="KB38" s="65">
        <f t="shared" si="166"/>
        <v>0</v>
      </c>
      <c r="KC38" s="202"/>
      <c r="KD38" s="202"/>
      <c r="KE38" s="202"/>
      <c r="KF38" s="202"/>
      <c r="KG38" s="202"/>
      <c r="KH38" s="65"/>
      <c r="KI38" s="65">
        <f t="shared" si="108"/>
        <v>429.03252032520328</v>
      </c>
      <c r="KJ38" s="201"/>
      <c r="KK38" s="203"/>
      <c r="KL38" s="66">
        <f t="shared" si="109"/>
        <v>0</v>
      </c>
      <c r="KM38" s="66">
        <f t="shared" si="110"/>
        <v>0</v>
      </c>
      <c r="KN38" s="204"/>
      <c r="KO38" s="204"/>
      <c r="KP38" s="68">
        <f t="shared" si="38"/>
        <v>0</v>
      </c>
      <c r="KQ38" s="199"/>
      <c r="KR38" s="199"/>
      <c r="KS38" s="199"/>
      <c r="KT38" s="199"/>
      <c r="KU38" s="199"/>
      <c r="KV38" s="199"/>
      <c r="KW38" s="199"/>
      <c r="KX38" s="199"/>
      <c r="KY38" s="199"/>
      <c r="KZ38" s="200"/>
      <c r="LA38" s="199"/>
      <c r="LB38" s="199"/>
      <c r="LC38" s="181"/>
      <c r="LD38" s="181"/>
      <c r="LE38" s="201"/>
      <c r="LF38" s="205"/>
      <c r="LG38" s="205"/>
      <c r="LH38" s="205"/>
      <c r="LI38" s="205"/>
      <c r="LJ38" s="205"/>
      <c r="LK38" s="205"/>
      <c r="LL38" s="205"/>
      <c r="LM38" s="205"/>
      <c r="LN38" s="205"/>
      <c r="LO38" s="205"/>
      <c r="LP38" s="211"/>
      <c r="LQ38" s="202"/>
      <c r="LR38" s="202"/>
      <c r="LS38" s="202"/>
      <c r="LT38" s="202"/>
      <c r="LU38" s="202"/>
      <c r="LV38" s="202"/>
      <c r="LW38" s="202"/>
      <c r="LX38" s="202"/>
      <c r="LY38" s="65"/>
      <c r="LZ38" s="202"/>
      <c r="MA38" s="201"/>
      <c r="MB38" s="203"/>
      <c r="MC38" s="66">
        <f t="shared" si="114"/>
        <v>0</v>
      </c>
      <c r="MD38" s="66">
        <f t="shared" si="115"/>
        <v>0</v>
      </c>
      <c r="ME38" s="204"/>
      <c r="MF38" s="204"/>
      <c r="MG38" s="68">
        <f t="shared" si="44"/>
        <v>0</v>
      </c>
      <c r="MH38" s="335">
        <v>0</v>
      </c>
      <c r="MI38" s="335">
        <v>0.17</v>
      </c>
      <c r="MJ38" s="335">
        <v>0</v>
      </c>
      <c r="MK38" s="335">
        <v>0</v>
      </c>
      <c r="ML38" s="335">
        <v>0</v>
      </c>
      <c r="MM38" s="335">
        <v>0</v>
      </c>
      <c r="MN38" s="335">
        <v>0</v>
      </c>
      <c r="MO38" s="335">
        <v>0</v>
      </c>
      <c r="MP38" s="335">
        <v>0</v>
      </c>
      <c r="MQ38" s="335">
        <v>0</v>
      </c>
      <c r="MR38" s="335">
        <v>0.17</v>
      </c>
      <c r="MS38" s="205">
        <v>0</v>
      </c>
      <c r="MT38" s="371">
        <v>1</v>
      </c>
      <c r="MU38" s="181" t="s">
        <v>275</v>
      </c>
      <c r="MV38" s="64">
        <f t="shared" si="116"/>
        <v>0.17</v>
      </c>
      <c r="MW38" s="335">
        <v>0</v>
      </c>
      <c r="MX38" s="335">
        <v>0</v>
      </c>
      <c r="MY38" s="335">
        <v>0</v>
      </c>
      <c r="MZ38" s="335">
        <v>0</v>
      </c>
      <c r="NA38" s="335">
        <v>0</v>
      </c>
      <c r="NB38" s="335">
        <v>0</v>
      </c>
      <c r="NC38" s="335">
        <v>0</v>
      </c>
      <c r="ND38" s="335">
        <v>0</v>
      </c>
      <c r="NE38" s="335">
        <v>0</v>
      </c>
      <c r="NF38" s="335">
        <v>0</v>
      </c>
      <c r="NG38" s="211">
        <f t="shared" si="117"/>
        <v>0</v>
      </c>
      <c r="NH38" s="364"/>
      <c r="NI38" s="364"/>
      <c r="NJ38" s="65">
        <f t="shared" si="160"/>
        <v>3.2124221913282678E-3</v>
      </c>
      <c r="NK38" s="65">
        <f t="shared" si="161"/>
        <v>0</v>
      </c>
      <c r="NL38" s="65">
        <f t="shared" si="118"/>
        <v>866.66666666666663</v>
      </c>
      <c r="NM38" s="65">
        <v>20</v>
      </c>
      <c r="NN38" s="65">
        <f t="shared" si="119"/>
        <v>467</v>
      </c>
      <c r="NO38" s="65">
        <v>5</v>
      </c>
      <c r="NP38" s="65"/>
      <c r="NQ38" s="202"/>
      <c r="NR38" s="64">
        <f t="shared" si="47"/>
        <v>1358.6698790888581</v>
      </c>
      <c r="NS38" s="66">
        <f t="shared" si="120"/>
        <v>835.40283333333332</v>
      </c>
      <c r="NT38" s="66">
        <f t="shared" si="121"/>
        <v>400</v>
      </c>
      <c r="NU38" s="66">
        <f t="shared" si="122"/>
        <v>308.85070833333333</v>
      </c>
      <c r="NV38" s="67">
        <f t="shared" si="48"/>
        <v>1544.2535416666667</v>
      </c>
      <c r="NW38" s="67">
        <f t="shared" si="49"/>
        <v>2902.9234207555246</v>
      </c>
      <c r="NX38" s="68">
        <f t="shared" si="50"/>
        <v>-2902.9234207555246</v>
      </c>
      <c r="NY38" s="400">
        <v>953.38</v>
      </c>
      <c r="NZ38" s="400">
        <v>1207.29</v>
      </c>
      <c r="OA38" s="400">
        <v>0</v>
      </c>
      <c r="OB38" s="400">
        <v>0</v>
      </c>
      <c r="OC38" s="400">
        <v>0</v>
      </c>
      <c r="OD38" s="400">
        <v>0</v>
      </c>
      <c r="OE38" s="400">
        <v>1742.36</v>
      </c>
      <c r="OF38" s="400">
        <v>0</v>
      </c>
      <c r="OG38" s="400">
        <v>0</v>
      </c>
      <c r="OH38" s="400">
        <v>0</v>
      </c>
      <c r="OI38" s="400">
        <v>3903.03</v>
      </c>
      <c r="OJ38" s="178">
        <v>0</v>
      </c>
      <c r="OK38" s="401">
        <v>371</v>
      </c>
      <c r="OL38" s="181" t="s">
        <v>275</v>
      </c>
      <c r="OM38" s="64">
        <f t="shared" si="123"/>
        <v>3903.0299999999997</v>
      </c>
      <c r="ON38" s="205">
        <v>79.349999999999994</v>
      </c>
      <c r="OO38" s="205">
        <v>88.31</v>
      </c>
      <c r="OP38" s="205">
        <v>0</v>
      </c>
      <c r="OQ38" s="205">
        <v>0</v>
      </c>
      <c r="OR38" s="205">
        <v>0</v>
      </c>
      <c r="OS38" s="205">
        <v>0</v>
      </c>
      <c r="OT38" s="205">
        <v>180.65</v>
      </c>
      <c r="OU38" s="205">
        <v>0</v>
      </c>
      <c r="OV38" s="205">
        <v>0</v>
      </c>
      <c r="OW38" s="205">
        <v>0</v>
      </c>
      <c r="OX38" s="403">
        <f t="shared" si="124"/>
        <v>348.31</v>
      </c>
      <c r="OY38" s="383"/>
      <c r="OZ38" s="383"/>
      <c r="PA38" s="65">
        <f t="shared" si="167"/>
        <v>62.570140844294571</v>
      </c>
      <c r="PB38" s="65">
        <f t="shared" si="168"/>
        <v>0</v>
      </c>
      <c r="PC38" s="202"/>
      <c r="PD38" s="65">
        <v>20</v>
      </c>
      <c r="PE38" s="65"/>
      <c r="PF38" s="65">
        <v>5</v>
      </c>
      <c r="PG38" s="65"/>
      <c r="PH38" s="202"/>
      <c r="PI38" s="64">
        <f t="shared" si="53"/>
        <v>87.570140844294571</v>
      </c>
      <c r="PJ38" s="66">
        <f t="shared" si="126"/>
        <v>936.57933333333335</v>
      </c>
      <c r="PK38" s="66">
        <v>0</v>
      </c>
      <c r="PL38" s="66">
        <f t="shared" si="127"/>
        <v>234.14483333333334</v>
      </c>
      <c r="PM38" s="204"/>
      <c r="PN38" s="67">
        <f t="shared" si="55"/>
        <v>87.570140844294571</v>
      </c>
      <c r="PO38" s="68">
        <f t="shared" si="56"/>
        <v>260.7398591557054</v>
      </c>
      <c r="PP38" s="400">
        <v>2448.0100000000002</v>
      </c>
      <c r="PQ38" s="400">
        <v>2966.42</v>
      </c>
      <c r="PR38" s="400">
        <v>0</v>
      </c>
      <c r="PS38" s="400">
        <v>0</v>
      </c>
      <c r="PT38" s="400">
        <v>0</v>
      </c>
      <c r="PU38" s="400">
        <v>0</v>
      </c>
      <c r="PV38" s="400">
        <v>3489.77</v>
      </c>
      <c r="PW38" s="400">
        <v>0</v>
      </c>
      <c r="PX38" s="400">
        <v>0</v>
      </c>
      <c r="PY38" s="464">
        <v>0</v>
      </c>
      <c r="PZ38" s="466">
        <v>8904.2000000000007</v>
      </c>
      <c r="QA38" s="178">
        <f t="shared" si="151"/>
        <v>0</v>
      </c>
      <c r="QB38" s="401">
        <v>695</v>
      </c>
      <c r="QC38" s="181"/>
      <c r="QD38" s="64">
        <f t="shared" si="129"/>
        <v>8904.2000000000007</v>
      </c>
      <c r="QE38" s="400">
        <v>203.76</v>
      </c>
      <c r="QF38" s="400">
        <v>216.99</v>
      </c>
      <c r="QG38" s="400">
        <v>0</v>
      </c>
      <c r="QH38" s="400">
        <v>0</v>
      </c>
      <c r="QI38" s="400">
        <v>0</v>
      </c>
      <c r="QJ38" s="400">
        <v>0</v>
      </c>
      <c r="QK38" s="400">
        <v>350</v>
      </c>
      <c r="QL38" s="400">
        <v>0</v>
      </c>
      <c r="QM38" s="400">
        <v>0</v>
      </c>
      <c r="QN38" s="400">
        <v>0</v>
      </c>
      <c r="QO38" s="486">
        <v>0</v>
      </c>
      <c r="QP38" s="211"/>
      <c r="QQ38" s="438"/>
      <c r="QR38" s="453"/>
      <c r="QS38" s="202"/>
      <c r="QT38" s="202"/>
      <c r="QU38" s="65">
        <v>805.09</v>
      </c>
      <c r="QV38" s="202"/>
      <c r="QW38" s="202"/>
      <c r="QX38" s="202"/>
      <c r="QY38" s="65">
        <f t="shared" si="58"/>
        <v>183.06451612903226</v>
      </c>
      <c r="QZ38" s="489">
        <f t="shared" si="132"/>
        <v>120.20670000000001</v>
      </c>
      <c r="RA38" s="202"/>
      <c r="RB38" s="201"/>
      <c r="RC38" s="66">
        <v>0</v>
      </c>
      <c r="RD38" s="203"/>
      <c r="RE38" s="203"/>
      <c r="RF38" s="204"/>
      <c r="RG38" s="204"/>
      <c r="RH38" s="288"/>
      <c r="RI38" s="205">
        <v>2762.34</v>
      </c>
      <c r="RJ38" s="205">
        <v>3218.26</v>
      </c>
      <c r="RK38" s="205">
        <v>0</v>
      </c>
      <c r="RL38" s="205">
        <v>0</v>
      </c>
      <c r="RM38" s="205">
        <v>0</v>
      </c>
      <c r="RN38" s="205">
        <v>0</v>
      </c>
      <c r="RO38" s="205">
        <v>4936.46</v>
      </c>
      <c r="RP38" s="205">
        <v>0</v>
      </c>
      <c r="RQ38" s="205">
        <v>0</v>
      </c>
      <c r="RR38" s="373">
        <v>0</v>
      </c>
      <c r="RS38" s="265">
        <v>10917.06</v>
      </c>
      <c r="RT38" s="199"/>
      <c r="RU38" s="206">
        <v>771</v>
      </c>
      <c r="RV38" s="181"/>
      <c r="RW38" s="293"/>
      <c r="RX38" s="205">
        <v>229.94</v>
      </c>
      <c r="RY38" s="205">
        <v>235.41</v>
      </c>
      <c r="RZ38" s="205">
        <v>0</v>
      </c>
      <c r="SA38" s="205">
        <v>0</v>
      </c>
      <c r="SB38" s="205">
        <v>0</v>
      </c>
      <c r="SC38" s="205">
        <v>0</v>
      </c>
      <c r="SD38" s="205">
        <v>350</v>
      </c>
      <c r="SE38" s="205">
        <v>0</v>
      </c>
      <c r="SF38" s="205">
        <v>0</v>
      </c>
      <c r="SG38" s="205">
        <v>0</v>
      </c>
      <c r="SH38" s="202">
        <v>116.20341400000001</v>
      </c>
      <c r="SI38" s="211"/>
      <c r="SJ38" s="469"/>
      <c r="SK38" s="477"/>
      <c r="SL38" s="202"/>
      <c r="SM38" s="202"/>
      <c r="SN38" s="65">
        <v>805.09</v>
      </c>
      <c r="SO38" s="202"/>
      <c r="SP38" s="202"/>
      <c r="SQ38" s="202"/>
      <c r="SR38" s="202"/>
      <c r="SS38" s="489">
        <f t="shared" si="139"/>
        <v>147.38030999999998</v>
      </c>
      <c r="ST38" s="202"/>
      <c r="SU38" s="201"/>
      <c r="SV38" s="203"/>
      <c r="SW38" s="203"/>
      <c r="SX38" s="203"/>
      <c r="SY38" s="204"/>
      <c r="SZ38" s="204"/>
      <c r="TA38" s="288"/>
      <c r="TB38" s="201"/>
      <c r="TC38" s="211"/>
      <c r="TD38" s="204"/>
      <c r="TE38" s="288"/>
      <c r="TF38" s="264"/>
      <c r="TG38" s="265"/>
      <c r="TH38" s="265"/>
      <c r="TL38" s="202">
        <v>0</v>
      </c>
      <c r="TM38">
        <f t="shared" si="70"/>
        <v>0</v>
      </c>
    </row>
    <row r="39" spans="1:533">
      <c r="A39" s="287">
        <v>1137</v>
      </c>
      <c r="B39" s="175" t="s">
        <v>556</v>
      </c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9"/>
      <c r="O39" s="181"/>
      <c r="P39" s="201"/>
      <c r="Q39" s="205"/>
      <c r="R39" s="205"/>
      <c r="S39" s="267"/>
      <c r="T39" s="205"/>
      <c r="U39" s="205"/>
      <c r="V39" s="205"/>
      <c r="W39" s="205"/>
      <c r="X39" s="205"/>
      <c r="Y39" s="205"/>
      <c r="Z39" s="205"/>
      <c r="AA39" s="201"/>
      <c r="AB39" s="276"/>
      <c r="AC39" s="202"/>
      <c r="AD39" s="202"/>
      <c r="AE39" s="65">
        <f t="shared" si="163"/>
        <v>0</v>
      </c>
      <c r="AF39" s="202"/>
      <c r="AG39" s="202"/>
      <c r="AH39" s="202"/>
      <c r="AI39" s="202"/>
      <c r="AJ39" s="202"/>
      <c r="AK39" s="202"/>
      <c r="AL39" s="201"/>
      <c r="AM39" s="203"/>
      <c r="AN39" s="203"/>
      <c r="AO39" s="66">
        <f t="shared" si="74"/>
        <v>0</v>
      </c>
      <c r="AP39" s="204"/>
      <c r="AQ39" s="204"/>
      <c r="AR39" s="288"/>
      <c r="AS39" s="26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199"/>
      <c r="BE39" s="285"/>
      <c r="BF39" s="181"/>
      <c r="BG39" s="201"/>
      <c r="BH39" s="267"/>
      <c r="BI39" s="267"/>
      <c r="BJ39" s="267"/>
      <c r="BK39" s="267"/>
      <c r="BL39" s="267"/>
      <c r="BM39" s="267"/>
      <c r="BN39" s="267"/>
      <c r="BO39" s="267"/>
      <c r="BP39" s="267"/>
      <c r="BQ39" s="267"/>
      <c r="BR39" s="201"/>
      <c r="BS39" s="289"/>
      <c r="BT39" s="202"/>
      <c r="BU39" s="202"/>
      <c r="BV39" s="65">
        <f t="shared" si="164"/>
        <v>0</v>
      </c>
      <c r="BW39" s="202"/>
      <c r="BX39" s="202"/>
      <c r="BY39" s="202"/>
      <c r="BZ39" s="202"/>
      <c r="CA39" s="202"/>
      <c r="CB39" s="202"/>
      <c r="CC39" s="201"/>
      <c r="CD39" s="203"/>
      <c r="CE39" s="203"/>
      <c r="CF39" s="66">
        <f t="shared" si="79"/>
        <v>0</v>
      </c>
      <c r="CG39" s="204"/>
      <c r="CH39" s="204"/>
      <c r="CI39" s="288"/>
      <c r="CJ39" s="267"/>
      <c r="CK39" s="267"/>
      <c r="CL39" s="267"/>
      <c r="CM39" s="267"/>
      <c r="CN39" s="267"/>
      <c r="CO39" s="267"/>
      <c r="CP39" s="267"/>
      <c r="CQ39" s="267"/>
      <c r="CR39" s="267"/>
      <c r="CS39" s="267"/>
      <c r="CT39" s="267"/>
      <c r="CU39" s="199"/>
      <c r="CV39" s="285"/>
      <c r="CW39" s="181"/>
      <c r="CX39" s="214"/>
      <c r="CY39" s="205"/>
      <c r="CZ39" s="205"/>
      <c r="DA39" s="205"/>
      <c r="DB39" s="205"/>
      <c r="DC39" s="205"/>
      <c r="DD39" s="205"/>
      <c r="DE39" s="205"/>
      <c r="DF39" s="205"/>
      <c r="DG39" s="205"/>
      <c r="DH39" s="205"/>
      <c r="DI39" s="214"/>
      <c r="DJ39" s="276"/>
      <c r="DK39" s="202"/>
      <c r="DL39" s="202"/>
      <c r="DM39" s="65">
        <f t="shared" si="165"/>
        <v>0</v>
      </c>
      <c r="DN39" s="202"/>
      <c r="DO39" s="202"/>
      <c r="DP39" s="202"/>
      <c r="DQ39" s="202"/>
      <c r="DR39" s="65"/>
      <c r="DS39" s="202"/>
      <c r="DT39" s="201"/>
      <c r="DU39" s="203"/>
      <c r="DV39" s="203"/>
      <c r="DW39" s="66">
        <f t="shared" si="84"/>
        <v>0</v>
      </c>
      <c r="DX39" s="204"/>
      <c r="DY39" s="204"/>
      <c r="DZ39" s="288"/>
      <c r="EA39" s="205"/>
      <c r="EB39" s="205"/>
      <c r="EC39" s="205"/>
      <c r="ED39" s="205"/>
      <c r="EE39" s="205"/>
      <c r="EF39" s="205"/>
      <c r="EG39" s="205"/>
      <c r="EH39" s="205"/>
      <c r="EI39" s="205"/>
      <c r="EJ39" s="205"/>
      <c r="EK39" s="205"/>
      <c r="EL39" s="199"/>
      <c r="EM39" s="206"/>
      <c r="EN39" s="181"/>
      <c r="EO39" s="214"/>
      <c r="EP39" s="214"/>
      <c r="EQ39" s="214"/>
      <c r="ER39" s="214"/>
      <c r="ES39" s="214"/>
      <c r="ET39" s="214"/>
      <c r="EU39" s="298"/>
      <c r="EV39" s="299"/>
      <c r="EW39" s="300"/>
      <c r="EX39" s="214"/>
      <c r="EY39" s="299"/>
      <c r="EZ39" s="214"/>
      <c r="FA39" s="202"/>
      <c r="FB39" s="202"/>
      <c r="FC39" s="377"/>
      <c r="FD39" s="386"/>
      <c r="FE39" s="202"/>
      <c r="FF39" s="202"/>
      <c r="FG39" s="202"/>
      <c r="FH39" s="202"/>
      <c r="FI39" s="377"/>
      <c r="FJ39" s="202"/>
      <c r="FK39" s="214"/>
      <c r="FL39" s="203"/>
      <c r="FM39" s="203"/>
      <c r="FN39" s="377">
        <f t="shared" si="90"/>
        <v>0</v>
      </c>
      <c r="FO39" s="214"/>
      <c r="FP39" s="214"/>
      <c r="FQ39" s="205"/>
      <c r="FR39" s="205"/>
      <c r="FS39" s="205"/>
      <c r="FT39" s="205"/>
      <c r="FU39" s="205"/>
      <c r="FV39" s="205"/>
      <c r="FW39" s="205"/>
      <c r="FX39" s="205"/>
      <c r="FY39" s="205"/>
      <c r="FZ39" s="205"/>
      <c r="GA39" s="205"/>
      <c r="GB39" s="373"/>
      <c r="GC39" s="376"/>
      <c r="GD39" s="374"/>
      <c r="GE39" s="181"/>
      <c r="GF39" s="214"/>
      <c r="GG39" s="377"/>
      <c r="GH39" s="377"/>
      <c r="GI39" s="377"/>
      <c r="GJ39" s="377"/>
      <c r="GK39" s="377"/>
      <c r="GL39" s="377"/>
      <c r="GM39" s="377"/>
      <c r="GN39" s="377"/>
      <c r="GO39" s="377"/>
      <c r="GP39" s="377"/>
      <c r="GQ39" s="211"/>
      <c r="GR39" s="202"/>
      <c r="GS39" s="202"/>
      <c r="GT39" s="202"/>
      <c r="GU39" s="202"/>
      <c r="GV39" s="202"/>
      <c r="GW39" s="202"/>
      <c r="GX39" s="202"/>
      <c r="GY39" s="202"/>
      <c r="GZ39" s="65"/>
      <c r="HA39" s="202"/>
      <c r="HB39" s="201"/>
      <c r="HC39" s="203"/>
      <c r="HD39" s="66">
        <f t="shared" si="97"/>
        <v>0</v>
      </c>
      <c r="HE39" s="66">
        <f t="shared" si="98"/>
        <v>0</v>
      </c>
      <c r="HF39" s="204"/>
      <c r="HG39" s="204"/>
      <c r="HH39" s="288"/>
      <c r="HI39" s="290"/>
      <c r="HJ39" s="290"/>
      <c r="HK39" s="290"/>
      <c r="HL39" s="290"/>
      <c r="HM39" s="290"/>
      <c r="HN39" s="290"/>
      <c r="HO39" s="290"/>
      <c r="HP39" s="290"/>
      <c r="HQ39" s="290"/>
      <c r="HR39" s="291"/>
      <c r="HS39" s="290"/>
      <c r="HT39" s="199"/>
      <c r="HU39" s="382"/>
      <c r="HV39" s="181"/>
      <c r="HW39" s="201"/>
      <c r="HX39" s="205"/>
      <c r="HY39" s="205"/>
      <c r="HZ39" s="205"/>
      <c r="IA39" s="205"/>
      <c r="IB39" s="205"/>
      <c r="IC39" s="205"/>
      <c r="ID39" s="205"/>
      <c r="IE39" s="205"/>
      <c r="IF39" s="205"/>
      <c r="IG39" s="205"/>
      <c r="IH39" s="214"/>
      <c r="II39" s="321"/>
      <c r="IJ39" s="321"/>
      <c r="IK39" s="202"/>
      <c r="IL39" s="202"/>
      <c r="IM39" s="202"/>
      <c r="IN39" s="202"/>
      <c r="IO39" s="202"/>
      <c r="IP39" s="202"/>
      <c r="IQ39" s="65"/>
      <c r="IR39" s="202"/>
      <c r="IS39" s="201"/>
      <c r="IT39" s="203"/>
      <c r="IU39" s="203"/>
      <c r="IV39" s="66">
        <f t="shared" si="104"/>
        <v>0</v>
      </c>
      <c r="IW39" s="204"/>
      <c r="IX39" s="204"/>
      <c r="IY39" s="288"/>
      <c r="IZ39" s="290"/>
      <c r="JA39" s="290"/>
      <c r="JB39" s="290"/>
      <c r="JC39" s="290"/>
      <c r="JD39" s="290"/>
      <c r="JE39" s="290"/>
      <c r="JF39" s="290"/>
      <c r="JG39" s="290"/>
      <c r="JH39" s="290"/>
      <c r="JI39" s="291"/>
      <c r="JJ39" s="290"/>
      <c r="JK39" s="199"/>
      <c r="JL39" s="292"/>
      <c r="JM39" s="181"/>
      <c r="JN39" s="201"/>
      <c r="JO39" s="335"/>
      <c r="JP39" s="335"/>
      <c r="JQ39" s="335"/>
      <c r="JR39" s="335"/>
      <c r="JS39" s="335"/>
      <c r="JT39" s="335"/>
      <c r="JU39" s="335"/>
      <c r="JV39" s="335"/>
      <c r="JW39" s="335"/>
      <c r="JX39" s="335"/>
      <c r="JY39" s="211"/>
      <c r="JZ39" s="321"/>
      <c r="KA39" s="321"/>
      <c r="KB39" s="65">
        <f t="shared" si="166"/>
        <v>0</v>
      </c>
      <c r="KC39" s="202"/>
      <c r="KD39" s="202"/>
      <c r="KE39" s="202"/>
      <c r="KF39" s="202"/>
      <c r="KG39" s="202"/>
      <c r="KH39" s="65"/>
      <c r="KI39" s="65">
        <f t="shared" si="108"/>
        <v>429.03252032520328</v>
      </c>
      <c r="KJ39" s="201"/>
      <c r="KK39" s="203"/>
      <c r="KL39" s="66">
        <f t="shared" si="109"/>
        <v>0</v>
      </c>
      <c r="KM39" s="66">
        <f t="shared" si="110"/>
        <v>0</v>
      </c>
      <c r="KN39" s="204"/>
      <c r="KO39" s="204"/>
      <c r="KP39" s="288"/>
      <c r="KQ39" s="199"/>
      <c r="KR39" s="199"/>
      <c r="KS39" s="199"/>
      <c r="KT39" s="199"/>
      <c r="KU39" s="199"/>
      <c r="KV39" s="199"/>
      <c r="KW39" s="199"/>
      <c r="KX39" s="199"/>
      <c r="KY39" s="199"/>
      <c r="KZ39" s="200"/>
      <c r="LA39" s="199"/>
      <c r="LB39" s="199"/>
      <c r="LC39" s="181"/>
      <c r="LD39" s="181"/>
      <c r="LE39" s="201"/>
      <c r="LF39" s="205"/>
      <c r="LG39" s="205"/>
      <c r="LH39" s="205"/>
      <c r="LI39" s="205"/>
      <c r="LJ39" s="205"/>
      <c r="LK39" s="205"/>
      <c r="LL39" s="205"/>
      <c r="LM39" s="205"/>
      <c r="LN39" s="205"/>
      <c r="LO39" s="205"/>
      <c r="LP39" s="211"/>
      <c r="LQ39" s="202"/>
      <c r="LR39" s="202"/>
      <c r="LS39" s="202"/>
      <c r="LT39" s="202"/>
      <c r="LU39" s="202"/>
      <c r="LV39" s="202"/>
      <c r="LW39" s="202"/>
      <c r="LX39" s="202"/>
      <c r="LY39" s="65"/>
      <c r="LZ39" s="202"/>
      <c r="MA39" s="201"/>
      <c r="MB39" s="203"/>
      <c r="MC39" s="66">
        <f t="shared" si="114"/>
        <v>0</v>
      </c>
      <c r="MD39" s="66">
        <f t="shared" si="115"/>
        <v>0</v>
      </c>
      <c r="ME39" s="204"/>
      <c r="MF39" s="204"/>
      <c r="MG39" s="288"/>
      <c r="MH39" s="335"/>
      <c r="MI39" s="335"/>
      <c r="MJ39" s="335"/>
      <c r="MK39" s="335"/>
      <c r="ML39" s="335"/>
      <c r="MM39" s="335"/>
      <c r="MN39" s="335"/>
      <c r="MO39" s="335"/>
      <c r="MP39" s="335"/>
      <c r="MQ39" s="335"/>
      <c r="MR39" s="335"/>
      <c r="MS39" s="381"/>
      <c r="MT39" s="371"/>
      <c r="MU39" s="181"/>
      <c r="MV39" s="201"/>
      <c r="MW39" s="335"/>
      <c r="MX39" s="335"/>
      <c r="MY39" s="335"/>
      <c r="MZ39" s="335"/>
      <c r="NA39" s="335"/>
      <c r="NB39" s="335"/>
      <c r="NC39" s="335"/>
      <c r="ND39" s="335"/>
      <c r="NE39" s="335"/>
      <c r="NF39" s="335"/>
      <c r="NG39" s="211"/>
      <c r="NH39" s="364"/>
      <c r="NI39" s="364"/>
      <c r="NJ39" s="202"/>
      <c r="NK39" s="202"/>
      <c r="NL39" s="202"/>
      <c r="NM39" s="202"/>
      <c r="NN39" s="202"/>
      <c r="NO39" s="202"/>
      <c r="NP39" s="65"/>
      <c r="NQ39" s="202"/>
      <c r="NR39" s="64">
        <f t="shared" si="47"/>
        <v>0</v>
      </c>
      <c r="NS39" s="203"/>
      <c r="NT39" s="203"/>
      <c r="NU39" s="66">
        <f t="shared" si="122"/>
        <v>0</v>
      </c>
      <c r="NV39" s="204"/>
      <c r="NW39" s="204"/>
      <c r="NX39" s="288"/>
      <c r="NY39" s="400">
        <v>86.39</v>
      </c>
      <c r="NZ39" s="400">
        <v>0.79</v>
      </c>
      <c r="OA39" s="400">
        <v>119.1</v>
      </c>
      <c r="OB39" s="400">
        <v>0</v>
      </c>
      <c r="OC39" s="400">
        <v>0</v>
      </c>
      <c r="OD39" s="400">
        <v>0</v>
      </c>
      <c r="OE39" s="400">
        <v>0</v>
      </c>
      <c r="OF39" s="400">
        <v>0</v>
      </c>
      <c r="OG39" s="400">
        <v>0</v>
      </c>
      <c r="OH39" s="400">
        <v>0</v>
      </c>
      <c r="OI39" s="400">
        <v>206.28</v>
      </c>
      <c r="OJ39" s="178">
        <v>0</v>
      </c>
      <c r="OK39" s="401">
        <v>18</v>
      </c>
      <c r="OL39" s="181" t="s">
        <v>275</v>
      </c>
      <c r="OM39" s="64">
        <f t="shared" si="123"/>
        <v>206.28</v>
      </c>
      <c r="ON39" s="205">
        <v>7.19</v>
      </c>
      <c r="OO39" s="205">
        <v>0.06</v>
      </c>
      <c r="OP39" s="205">
        <v>7.61</v>
      </c>
      <c r="OQ39" s="205">
        <v>0</v>
      </c>
      <c r="OR39" s="205">
        <v>0</v>
      </c>
      <c r="OS39" s="205">
        <v>0</v>
      </c>
      <c r="OT39" s="205">
        <v>0</v>
      </c>
      <c r="OU39" s="205">
        <v>0</v>
      </c>
      <c r="OV39" s="205">
        <v>0</v>
      </c>
      <c r="OW39" s="205">
        <v>0</v>
      </c>
      <c r="OX39" s="403">
        <f t="shared" si="124"/>
        <v>14.86</v>
      </c>
      <c r="OY39" s="411">
        <v>250</v>
      </c>
      <c r="OZ39" s="383"/>
      <c r="PA39" s="65">
        <f t="shared" si="167"/>
        <v>3.3069099272516693</v>
      </c>
      <c r="PB39" s="65">
        <f t="shared" si="168"/>
        <v>0</v>
      </c>
      <c r="PC39" s="202"/>
      <c r="PD39" s="65">
        <v>20</v>
      </c>
      <c r="PE39" s="65"/>
      <c r="PF39" s="65">
        <v>5</v>
      </c>
      <c r="PG39" s="65"/>
      <c r="PH39" s="202"/>
      <c r="PI39" s="64">
        <f t="shared" si="53"/>
        <v>278.3069099272517</v>
      </c>
      <c r="PJ39" s="66">
        <f t="shared" si="126"/>
        <v>936.57933333333335</v>
      </c>
      <c r="PK39" s="66">
        <v>0</v>
      </c>
      <c r="PL39" s="66">
        <f t="shared" si="127"/>
        <v>234.14483333333334</v>
      </c>
      <c r="PM39" s="204"/>
      <c r="PN39" s="67">
        <f t="shared" si="55"/>
        <v>278.3069099272517</v>
      </c>
      <c r="PO39" s="68">
        <f t="shared" si="56"/>
        <v>-263.44690992725168</v>
      </c>
      <c r="PP39" s="400">
        <v>150.87</v>
      </c>
      <c r="PQ39" s="400">
        <v>22.58</v>
      </c>
      <c r="PR39" s="400">
        <v>234.73</v>
      </c>
      <c r="PS39" s="400">
        <v>0</v>
      </c>
      <c r="PT39" s="400">
        <v>0</v>
      </c>
      <c r="PU39" s="400">
        <v>0</v>
      </c>
      <c r="PV39" s="400">
        <v>0</v>
      </c>
      <c r="PW39" s="400">
        <v>0</v>
      </c>
      <c r="PX39" s="400">
        <v>0</v>
      </c>
      <c r="PY39" s="464">
        <v>0</v>
      </c>
      <c r="PZ39" s="466">
        <v>408.18</v>
      </c>
      <c r="QA39" s="178">
        <f t="shared" si="151"/>
        <v>0</v>
      </c>
      <c r="QB39" s="401">
        <v>15</v>
      </c>
      <c r="QC39" s="181"/>
      <c r="QD39" s="64">
        <f t="shared" si="129"/>
        <v>408.17999999999995</v>
      </c>
      <c r="QE39" s="400">
        <v>12.56</v>
      </c>
      <c r="QF39" s="400">
        <v>1.65</v>
      </c>
      <c r="QG39" s="400">
        <v>15</v>
      </c>
      <c r="QH39" s="400">
        <v>0</v>
      </c>
      <c r="QI39" s="400">
        <v>0</v>
      </c>
      <c r="QJ39" s="400">
        <v>0</v>
      </c>
      <c r="QK39" s="400">
        <v>0</v>
      </c>
      <c r="QL39" s="400">
        <v>0</v>
      </c>
      <c r="QM39" s="400">
        <v>0</v>
      </c>
      <c r="QN39" s="400">
        <v>0</v>
      </c>
      <c r="QO39" s="486">
        <v>0</v>
      </c>
      <c r="QP39" s="211"/>
      <c r="QQ39" s="438">
        <v>250</v>
      </c>
      <c r="QR39" s="453"/>
      <c r="QS39" s="202"/>
      <c r="QT39" s="202"/>
      <c r="QU39" s="65">
        <v>788.44</v>
      </c>
      <c r="QV39" s="202"/>
      <c r="QW39" s="202"/>
      <c r="QX39" s="202"/>
      <c r="QY39" s="65">
        <f t="shared" si="58"/>
        <v>183.06451612903226</v>
      </c>
      <c r="QZ39" s="489">
        <f t="shared" si="132"/>
        <v>5.5104300000000004</v>
      </c>
      <c r="RA39" s="202"/>
      <c r="RB39" s="201"/>
      <c r="RC39" s="66">
        <f t="shared" si="133"/>
        <v>870.22424778761058</v>
      </c>
      <c r="RD39" s="203"/>
      <c r="RE39" s="203"/>
      <c r="RF39" s="204"/>
      <c r="RG39" s="204"/>
      <c r="RH39" s="288"/>
      <c r="RI39" s="205">
        <v>149</v>
      </c>
      <c r="RJ39" s="205">
        <v>0</v>
      </c>
      <c r="RK39" s="205">
        <v>65.709999999999994</v>
      </c>
      <c r="RL39" s="205">
        <v>0</v>
      </c>
      <c r="RM39" s="205">
        <v>0</v>
      </c>
      <c r="RN39" s="205">
        <v>0</v>
      </c>
      <c r="RO39" s="205">
        <v>0</v>
      </c>
      <c r="RP39" s="205">
        <v>0</v>
      </c>
      <c r="RQ39" s="205">
        <v>0</v>
      </c>
      <c r="RR39" s="373">
        <v>0</v>
      </c>
      <c r="RS39" s="265">
        <v>214.71</v>
      </c>
      <c r="RT39" s="199"/>
      <c r="RU39" s="206">
        <v>6</v>
      </c>
      <c r="RV39" s="181"/>
      <c r="RW39" s="293"/>
      <c r="RX39" s="205">
        <v>12.4</v>
      </c>
      <c r="RY39" s="205">
        <v>0</v>
      </c>
      <c r="RZ39" s="205">
        <v>4.2</v>
      </c>
      <c r="SA39" s="205">
        <v>0</v>
      </c>
      <c r="SB39" s="205">
        <v>0</v>
      </c>
      <c r="SC39" s="205">
        <v>0</v>
      </c>
      <c r="SD39" s="205">
        <v>0</v>
      </c>
      <c r="SE39" s="205">
        <v>0</v>
      </c>
      <c r="SF39" s="205">
        <v>0</v>
      </c>
      <c r="SG39" s="205">
        <v>0</v>
      </c>
      <c r="SH39" s="202">
        <v>0</v>
      </c>
      <c r="SI39" s="211"/>
      <c r="SJ39" s="469"/>
      <c r="SK39" s="477"/>
      <c r="SL39" s="202"/>
      <c r="SM39" s="202"/>
      <c r="SN39" s="65">
        <v>788.44</v>
      </c>
      <c r="SO39" s="202"/>
      <c r="SP39" s="202"/>
      <c r="SQ39" s="202"/>
      <c r="SR39" s="202"/>
      <c r="SS39" s="489">
        <f t="shared" si="139"/>
        <v>2.8985850000000002</v>
      </c>
      <c r="ST39" s="202"/>
      <c r="SU39" s="201"/>
      <c r="SV39" s="203"/>
      <c r="SW39" s="203"/>
      <c r="SX39" s="203"/>
      <c r="SY39" s="204"/>
      <c r="SZ39" s="204"/>
      <c r="TA39" s="288"/>
      <c r="TB39" s="201"/>
      <c r="TC39" s="211"/>
      <c r="TD39" s="204"/>
      <c r="TE39" s="288"/>
      <c r="TF39" s="264"/>
      <c r="TG39" s="265"/>
      <c r="TH39" s="265"/>
      <c r="TL39" s="202">
        <v>23325.071</v>
      </c>
      <c r="TM39">
        <f t="shared" si="70"/>
        <v>233.25071</v>
      </c>
    </row>
    <row r="40" spans="1:533">
      <c r="A40" s="287">
        <v>1138</v>
      </c>
      <c r="B40" s="175" t="s">
        <v>557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99"/>
      <c r="O40" s="181"/>
      <c r="P40" s="201"/>
      <c r="Q40" s="205"/>
      <c r="R40" s="205"/>
      <c r="S40" s="267"/>
      <c r="T40" s="205"/>
      <c r="U40" s="205"/>
      <c r="V40" s="205"/>
      <c r="W40" s="205"/>
      <c r="X40" s="205"/>
      <c r="Y40" s="205"/>
      <c r="Z40" s="205"/>
      <c r="AA40" s="201"/>
      <c r="AB40" s="276"/>
      <c r="AC40" s="202"/>
      <c r="AD40" s="202"/>
      <c r="AE40" s="65">
        <f t="shared" si="163"/>
        <v>0</v>
      </c>
      <c r="AF40" s="202"/>
      <c r="AG40" s="202"/>
      <c r="AH40" s="202"/>
      <c r="AI40" s="202"/>
      <c r="AJ40" s="202"/>
      <c r="AK40" s="202"/>
      <c r="AL40" s="201"/>
      <c r="AM40" s="203"/>
      <c r="AN40" s="203"/>
      <c r="AO40" s="66">
        <f t="shared" si="74"/>
        <v>0</v>
      </c>
      <c r="AP40" s="204"/>
      <c r="AQ40" s="204"/>
      <c r="AR40" s="288"/>
      <c r="AS40" s="267"/>
      <c r="AT40" s="267"/>
      <c r="AU40" s="267"/>
      <c r="AV40" s="267"/>
      <c r="AW40" s="267"/>
      <c r="AX40" s="267"/>
      <c r="AY40" s="267"/>
      <c r="AZ40" s="267"/>
      <c r="BA40" s="267"/>
      <c r="BB40" s="267"/>
      <c r="BC40" s="267"/>
      <c r="BD40" s="199"/>
      <c r="BE40" s="285"/>
      <c r="BF40" s="181"/>
      <c r="BG40" s="201"/>
      <c r="BH40" s="267"/>
      <c r="BI40" s="267"/>
      <c r="BJ40" s="267"/>
      <c r="BK40" s="267"/>
      <c r="BL40" s="267"/>
      <c r="BM40" s="267"/>
      <c r="BN40" s="267"/>
      <c r="BO40" s="267"/>
      <c r="BP40" s="267"/>
      <c r="BQ40" s="267"/>
      <c r="BR40" s="201"/>
      <c r="BS40" s="289"/>
      <c r="BT40" s="202"/>
      <c r="BU40" s="202"/>
      <c r="BV40" s="65">
        <f t="shared" si="164"/>
        <v>0</v>
      </c>
      <c r="BW40" s="202"/>
      <c r="BX40" s="202"/>
      <c r="BY40" s="202"/>
      <c r="BZ40" s="202"/>
      <c r="CA40" s="202"/>
      <c r="CB40" s="202"/>
      <c r="CC40" s="201"/>
      <c r="CD40" s="203"/>
      <c r="CE40" s="203"/>
      <c r="CF40" s="66">
        <f t="shared" si="79"/>
        <v>0</v>
      </c>
      <c r="CG40" s="204"/>
      <c r="CH40" s="204"/>
      <c r="CI40" s="288"/>
      <c r="CJ40" s="267"/>
      <c r="CK40" s="267"/>
      <c r="CL40" s="267"/>
      <c r="CM40" s="267"/>
      <c r="CN40" s="267"/>
      <c r="CO40" s="267"/>
      <c r="CP40" s="267"/>
      <c r="CQ40" s="267"/>
      <c r="CR40" s="267"/>
      <c r="CS40" s="267"/>
      <c r="CT40" s="267"/>
      <c r="CU40" s="199"/>
      <c r="CV40" s="285"/>
      <c r="CW40" s="181"/>
      <c r="CX40" s="214"/>
      <c r="CY40" s="205"/>
      <c r="CZ40" s="205"/>
      <c r="DA40" s="205"/>
      <c r="DB40" s="205"/>
      <c r="DC40" s="205"/>
      <c r="DD40" s="205"/>
      <c r="DE40" s="205"/>
      <c r="DF40" s="205"/>
      <c r="DG40" s="205"/>
      <c r="DH40" s="205"/>
      <c r="DI40" s="214"/>
      <c r="DJ40" s="276"/>
      <c r="DK40" s="202"/>
      <c r="DL40" s="202"/>
      <c r="DM40" s="65">
        <f t="shared" si="165"/>
        <v>0</v>
      </c>
      <c r="DN40" s="202"/>
      <c r="DO40" s="202"/>
      <c r="DP40" s="202"/>
      <c r="DQ40" s="202"/>
      <c r="DR40" s="65"/>
      <c r="DS40" s="202"/>
      <c r="DT40" s="201"/>
      <c r="DU40" s="203"/>
      <c r="DV40" s="203"/>
      <c r="DW40" s="66">
        <f t="shared" si="84"/>
        <v>0</v>
      </c>
      <c r="DX40" s="204"/>
      <c r="DY40" s="204"/>
      <c r="DZ40" s="288"/>
      <c r="EA40" s="205"/>
      <c r="EB40" s="205"/>
      <c r="EC40" s="205"/>
      <c r="ED40" s="205"/>
      <c r="EE40" s="205"/>
      <c r="EF40" s="205"/>
      <c r="EG40" s="205"/>
      <c r="EH40" s="205"/>
      <c r="EI40" s="205"/>
      <c r="EJ40" s="205"/>
      <c r="EK40" s="205"/>
      <c r="EL40" s="199"/>
      <c r="EM40" s="206"/>
      <c r="EN40" s="181"/>
      <c r="EO40" s="214"/>
      <c r="EP40" s="214"/>
      <c r="EQ40" s="214"/>
      <c r="ER40" s="214"/>
      <c r="ES40" s="214"/>
      <c r="ET40" s="214"/>
      <c r="EU40" s="298"/>
      <c r="EV40" s="299"/>
      <c r="EW40" s="300"/>
      <c r="EX40" s="214"/>
      <c r="EY40" s="299"/>
      <c r="EZ40" s="214"/>
      <c r="FA40" s="202"/>
      <c r="FB40" s="202"/>
      <c r="FC40" s="377"/>
      <c r="FD40" s="386"/>
      <c r="FE40" s="202"/>
      <c r="FF40" s="202"/>
      <c r="FG40" s="202"/>
      <c r="FH40" s="202"/>
      <c r="FI40" s="377"/>
      <c r="FJ40" s="202"/>
      <c r="FK40" s="214"/>
      <c r="FL40" s="203"/>
      <c r="FM40" s="203"/>
      <c r="FN40" s="377">
        <f t="shared" si="90"/>
        <v>0</v>
      </c>
      <c r="FO40" s="214"/>
      <c r="FP40" s="214"/>
      <c r="FQ40" s="205"/>
      <c r="FR40" s="205"/>
      <c r="FS40" s="205"/>
      <c r="FT40" s="205"/>
      <c r="FU40" s="205"/>
      <c r="FV40" s="205"/>
      <c r="FW40" s="205"/>
      <c r="FX40" s="205"/>
      <c r="FY40" s="205"/>
      <c r="FZ40" s="205"/>
      <c r="GA40" s="205"/>
      <c r="GB40" s="373"/>
      <c r="GC40" s="376"/>
      <c r="GD40" s="374"/>
      <c r="GE40" s="181"/>
      <c r="GF40" s="214"/>
      <c r="GG40" s="377"/>
      <c r="GH40" s="377"/>
      <c r="GI40" s="377"/>
      <c r="GJ40" s="377"/>
      <c r="GK40" s="377"/>
      <c r="GL40" s="377"/>
      <c r="GM40" s="377"/>
      <c r="GN40" s="377"/>
      <c r="GO40" s="377"/>
      <c r="GP40" s="377"/>
      <c r="GQ40" s="211"/>
      <c r="GR40" s="202"/>
      <c r="GS40" s="202"/>
      <c r="GT40" s="202"/>
      <c r="GU40" s="202"/>
      <c r="GV40" s="202"/>
      <c r="GW40" s="202"/>
      <c r="GX40" s="202"/>
      <c r="GY40" s="202"/>
      <c r="GZ40" s="65"/>
      <c r="HA40" s="202"/>
      <c r="HB40" s="201"/>
      <c r="HC40" s="203"/>
      <c r="HD40" s="66">
        <f t="shared" si="97"/>
        <v>0</v>
      </c>
      <c r="HE40" s="66">
        <f t="shared" si="98"/>
        <v>0</v>
      </c>
      <c r="HF40" s="204"/>
      <c r="HG40" s="204"/>
      <c r="HH40" s="288"/>
      <c r="HI40" s="290"/>
      <c r="HJ40" s="290"/>
      <c r="HK40" s="290"/>
      <c r="HL40" s="290"/>
      <c r="HM40" s="290"/>
      <c r="HN40" s="290"/>
      <c r="HO40" s="290"/>
      <c r="HP40" s="290"/>
      <c r="HQ40" s="290"/>
      <c r="HR40" s="291"/>
      <c r="HS40" s="290"/>
      <c r="HT40" s="199"/>
      <c r="HU40" s="382"/>
      <c r="HV40" s="181"/>
      <c r="HW40" s="201"/>
      <c r="HX40" s="205"/>
      <c r="HY40" s="205"/>
      <c r="HZ40" s="205"/>
      <c r="IA40" s="205"/>
      <c r="IB40" s="205"/>
      <c r="IC40" s="205"/>
      <c r="ID40" s="205"/>
      <c r="IE40" s="205"/>
      <c r="IF40" s="205"/>
      <c r="IG40" s="205"/>
      <c r="IH40" s="214"/>
      <c r="II40" s="321"/>
      <c r="IJ40" s="321"/>
      <c r="IK40" s="202"/>
      <c r="IL40" s="202"/>
      <c r="IM40" s="202"/>
      <c r="IN40" s="202"/>
      <c r="IO40" s="202"/>
      <c r="IP40" s="202"/>
      <c r="IQ40" s="65"/>
      <c r="IR40" s="202"/>
      <c r="IS40" s="201"/>
      <c r="IT40" s="203"/>
      <c r="IU40" s="203"/>
      <c r="IV40" s="66">
        <f t="shared" si="104"/>
        <v>0</v>
      </c>
      <c r="IW40" s="204"/>
      <c r="IX40" s="204"/>
      <c r="IY40" s="288"/>
      <c r="IZ40" s="290"/>
      <c r="JA40" s="290"/>
      <c r="JB40" s="290"/>
      <c r="JC40" s="290"/>
      <c r="JD40" s="290"/>
      <c r="JE40" s="290"/>
      <c r="JF40" s="290"/>
      <c r="JG40" s="290"/>
      <c r="JH40" s="290"/>
      <c r="JI40" s="291"/>
      <c r="JJ40" s="290"/>
      <c r="JK40" s="199"/>
      <c r="JL40" s="292"/>
      <c r="JM40" s="181"/>
      <c r="JN40" s="201"/>
      <c r="JO40" s="335"/>
      <c r="JP40" s="335"/>
      <c r="JQ40" s="335"/>
      <c r="JR40" s="335"/>
      <c r="JS40" s="335"/>
      <c r="JT40" s="335"/>
      <c r="JU40" s="335"/>
      <c r="JV40" s="335"/>
      <c r="JW40" s="335"/>
      <c r="JX40" s="335"/>
      <c r="JY40" s="211"/>
      <c r="JZ40" s="321"/>
      <c r="KA40" s="321"/>
      <c r="KB40" s="65">
        <f t="shared" si="166"/>
        <v>0</v>
      </c>
      <c r="KC40" s="202"/>
      <c r="KD40" s="202"/>
      <c r="KE40" s="202"/>
      <c r="KF40" s="202"/>
      <c r="KG40" s="202"/>
      <c r="KH40" s="65"/>
      <c r="KI40" s="65">
        <f t="shared" si="108"/>
        <v>429.03252032520328</v>
      </c>
      <c r="KJ40" s="201"/>
      <c r="KK40" s="203"/>
      <c r="KL40" s="66">
        <f t="shared" si="109"/>
        <v>0</v>
      </c>
      <c r="KM40" s="66">
        <f t="shared" si="110"/>
        <v>0</v>
      </c>
      <c r="KN40" s="204"/>
      <c r="KO40" s="204"/>
      <c r="KP40" s="288"/>
      <c r="KQ40" s="199"/>
      <c r="KR40" s="199"/>
      <c r="KS40" s="199"/>
      <c r="KT40" s="199"/>
      <c r="KU40" s="199"/>
      <c r="KV40" s="199"/>
      <c r="KW40" s="199"/>
      <c r="KX40" s="199"/>
      <c r="KY40" s="199"/>
      <c r="KZ40" s="200"/>
      <c r="LA40" s="199"/>
      <c r="LB40" s="199"/>
      <c r="LC40" s="181"/>
      <c r="LD40" s="181"/>
      <c r="LE40" s="201"/>
      <c r="LF40" s="205"/>
      <c r="LG40" s="205"/>
      <c r="LH40" s="205"/>
      <c r="LI40" s="205"/>
      <c r="LJ40" s="205"/>
      <c r="LK40" s="205"/>
      <c r="LL40" s="205"/>
      <c r="LM40" s="205"/>
      <c r="LN40" s="205"/>
      <c r="LO40" s="205"/>
      <c r="LP40" s="211"/>
      <c r="LQ40" s="202"/>
      <c r="LR40" s="202"/>
      <c r="LS40" s="202"/>
      <c r="LT40" s="202"/>
      <c r="LU40" s="202"/>
      <c r="LV40" s="202"/>
      <c r="LW40" s="202"/>
      <c r="LX40" s="202"/>
      <c r="LY40" s="65"/>
      <c r="LZ40" s="202"/>
      <c r="MA40" s="201"/>
      <c r="MB40" s="203"/>
      <c r="MC40" s="66">
        <f t="shared" si="114"/>
        <v>0</v>
      </c>
      <c r="MD40" s="66">
        <f t="shared" si="115"/>
        <v>0</v>
      </c>
      <c r="ME40" s="204"/>
      <c r="MF40" s="204"/>
      <c r="MG40" s="288"/>
      <c r="MH40" s="335"/>
      <c r="MI40" s="335"/>
      <c r="MJ40" s="335"/>
      <c r="MK40" s="335"/>
      <c r="ML40" s="335"/>
      <c r="MM40" s="335"/>
      <c r="MN40" s="335"/>
      <c r="MO40" s="335"/>
      <c r="MP40" s="335"/>
      <c r="MQ40" s="335"/>
      <c r="MR40" s="335"/>
      <c r="MS40" s="381"/>
      <c r="MT40" s="371"/>
      <c r="MU40" s="181"/>
      <c r="MV40" s="201"/>
      <c r="MW40" s="335"/>
      <c r="MX40" s="335"/>
      <c r="MY40" s="335"/>
      <c r="MZ40" s="335"/>
      <c r="NA40" s="335"/>
      <c r="NB40" s="335"/>
      <c r="NC40" s="335"/>
      <c r="ND40" s="335"/>
      <c r="NE40" s="335"/>
      <c r="NF40" s="335"/>
      <c r="NG40" s="211"/>
      <c r="NH40" s="364"/>
      <c r="NI40" s="364"/>
      <c r="NJ40" s="202"/>
      <c r="NK40" s="202"/>
      <c r="NL40" s="202"/>
      <c r="NM40" s="202"/>
      <c r="NN40" s="202"/>
      <c r="NO40" s="202"/>
      <c r="NP40" s="65"/>
      <c r="NQ40" s="202"/>
      <c r="NR40" s="64">
        <f t="shared" si="47"/>
        <v>0</v>
      </c>
      <c r="NS40" s="203"/>
      <c r="NT40" s="203"/>
      <c r="NU40" s="66">
        <f t="shared" si="122"/>
        <v>0</v>
      </c>
      <c r="NV40" s="204"/>
      <c r="NW40" s="204"/>
      <c r="NX40" s="288"/>
      <c r="NY40" s="199"/>
      <c r="NZ40" s="199"/>
      <c r="OA40" s="199"/>
      <c r="OB40" s="199"/>
      <c r="OC40" s="199"/>
      <c r="OD40" s="199"/>
      <c r="OE40" s="199"/>
      <c r="OF40" s="199"/>
      <c r="OG40" s="199"/>
      <c r="OH40" s="200"/>
      <c r="OI40" s="199"/>
      <c r="OJ40" s="178">
        <v>0</v>
      </c>
      <c r="OK40" s="181"/>
      <c r="OL40" s="181" t="s">
        <v>275</v>
      </c>
      <c r="OM40" s="64">
        <f t="shared" si="123"/>
        <v>0</v>
      </c>
      <c r="ON40" s="199">
        <v>0</v>
      </c>
      <c r="OO40" s="199">
        <v>0</v>
      </c>
      <c r="OP40" s="199">
        <v>0</v>
      </c>
      <c r="OQ40" s="199">
        <v>0</v>
      </c>
      <c r="OR40" s="199">
        <v>0</v>
      </c>
      <c r="OS40" s="199">
        <v>0</v>
      </c>
      <c r="OT40" s="199">
        <v>0</v>
      </c>
      <c r="OU40" s="199">
        <v>0</v>
      </c>
      <c r="OV40" s="199">
        <v>0</v>
      </c>
      <c r="OW40" s="199">
        <v>0</v>
      </c>
      <c r="OX40" s="403">
        <f t="shared" si="124"/>
        <v>0</v>
      </c>
      <c r="OY40" s="383"/>
      <c r="OZ40" s="383"/>
      <c r="PA40" s="65">
        <f t="shared" si="167"/>
        <v>0</v>
      </c>
      <c r="PB40" s="65">
        <f t="shared" si="168"/>
        <v>0</v>
      </c>
      <c r="PC40" s="202"/>
      <c r="PD40" s="65">
        <v>20</v>
      </c>
      <c r="PE40" s="65"/>
      <c r="PF40" s="65">
        <v>5</v>
      </c>
      <c r="PG40" s="65"/>
      <c r="PH40" s="202"/>
      <c r="PI40" s="64">
        <f t="shared" si="53"/>
        <v>25</v>
      </c>
      <c r="PJ40" s="66">
        <f t="shared" si="126"/>
        <v>936.57933333333335</v>
      </c>
      <c r="PK40" s="66">
        <v>0</v>
      </c>
      <c r="PL40" s="66">
        <f t="shared" si="127"/>
        <v>234.14483333333334</v>
      </c>
      <c r="PM40" s="204"/>
      <c r="PN40" s="67">
        <f t="shared" si="55"/>
        <v>25</v>
      </c>
      <c r="PO40" s="68">
        <f t="shared" si="56"/>
        <v>-25</v>
      </c>
      <c r="PP40" s="400"/>
      <c r="PQ40" s="400"/>
      <c r="PR40" s="400"/>
      <c r="PS40" s="400"/>
      <c r="PT40" s="400"/>
      <c r="PU40" s="400"/>
      <c r="PV40" s="400"/>
      <c r="PW40" s="400"/>
      <c r="PX40" s="400"/>
      <c r="PY40" s="464"/>
      <c r="PZ40" s="466">
        <v>0</v>
      </c>
      <c r="QA40" s="178">
        <f t="shared" si="151"/>
        <v>0</v>
      </c>
      <c r="QB40" s="401"/>
      <c r="QC40" s="181"/>
      <c r="QD40" s="201"/>
      <c r="QE40" s="400"/>
      <c r="QF40" s="400"/>
      <c r="QG40" s="400"/>
      <c r="QH40" s="400"/>
      <c r="QI40" s="400"/>
      <c r="QJ40" s="400"/>
      <c r="QK40" s="400"/>
      <c r="QL40" s="400"/>
      <c r="QM40" s="400"/>
      <c r="QN40" s="400"/>
      <c r="QO40" s="486"/>
      <c r="QP40" s="211"/>
      <c r="QQ40" s="438"/>
      <c r="QR40" s="453"/>
      <c r="QS40" s="202"/>
      <c r="QT40" s="202"/>
      <c r="QU40" s="65">
        <v>805.09</v>
      </c>
      <c r="QV40" s="202"/>
      <c r="QW40" s="202"/>
      <c r="QX40" s="202"/>
      <c r="QY40" s="65">
        <f t="shared" si="58"/>
        <v>183.06451612903226</v>
      </c>
      <c r="QZ40" s="489">
        <f t="shared" si="132"/>
        <v>0</v>
      </c>
      <c r="RA40" s="202"/>
      <c r="RB40" s="201"/>
      <c r="RC40" s="66">
        <f t="shared" si="133"/>
        <v>870.22424778761058</v>
      </c>
      <c r="RD40" s="203"/>
      <c r="RE40" s="203"/>
      <c r="RF40" s="204"/>
      <c r="RG40" s="204"/>
      <c r="RH40" s="288"/>
      <c r="RI40" s="205"/>
      <c r="RJ40" s="205"/>
      <c r="RK40" s="205"/>
      <c r="RL40" s="205"/>
      <c r="RM40" s="205"/>
      <c r="RN40" s="205"/>
      <c r="RO40" s="205"/>
      <c r="RP40" s="205"/>
      <c r="RQ40" s="205"/>
      <c r="RR40" s="373"/>
      <c r="RS40" s="265">
        <v>0</v>
      </c>
      <c r="RT40" s="199"/>
      <c r="RU40" s="206"/>
      <c r="RV40" s="181"/>
      <c r="RW40" s="293"/>
      <c r="RX40" s="205"/>
      <c r="RY40" s="205"/>
      <c r="RZ40" s="205"/>
      <c r="SA40" s="205"/>
      <c r="SB40" s="205"/>
      <c r="SC40" s="205"/>
      <c r="SD40" s="205"/>
      <c r="SE40" s="205"/>
      <c r="SF40" s="205"/>
      <c r="SG40" s="205"/>
      <c r="SH40" s="202">
        <v>233.25071</v>
      </c>
      <c r="SI40" s="211"/>
      <c r="SJ40" s="469"/>
      <c r="SK40" s="477"/>
      <c r="SL40" s="202"/>
      <c r="SM40" s="202"/>
      <c r="SN40" s="65">
        <v>805.09</v>
      </c>
      <c r="SO40" s="202"/>
      <c r="SP40" s="202"/>
      <c r="SQ40" s="202"/>
      <c r="SR40" s="202"/>
      <c r="SS40" s="489">
        <f t="shared" si="139"/>
        <v>0</v>
      </c>
      <c r="ST40" s="202"/>
      <c r="SU40" s="201"/>
      <c r="SV40" s="203"/>
      <c r="SW40" s="203"/>
      <c r="SX40" s="203"/>
      <c r="SY40" s="204"/>
      <c r="SZ40" s="204"/>
      <c r="TA40" s="288"/>
      <c r="TB40" s="201"/>
      <c r="TC40" s="211"/>
      <c r="TD40" s="204"/>
      <c r="TE40" s="288"/>
      <c r="TF40" s="264"/>
      <c r="TG40" s="265"/>
      <c r="TH40" s="265"/>
      <c r="TL40" s="65">
        <v>41716.077000000005</v>
      </c>
      <c r="TM40">
        <f t="shared" si="70"/>
        <v>417.16077000000007</v>
      </c>
    </row>
    <row r="41" spans="1:533">
      <c r="A41" s="173" t="s">
        <v>27</v>
      </c>
      <c r="B41" s="175" t="s">
        <v>148</v>
      </c>
      <c r="C41" s="181" t="s">
        <v>276</v>
      </c>
      <c r="D41" s="176">
        <v>24485.09</v>
      </c>
      <c r="E41" s="176">
        <v>13257.68</v>
      </c>
      <c r="F41" s="176">
        <v>0</v>
      </c>
      <c r="G41" s="176">
        <v>0</v>
      </c>
      <c r="H41" s="176">
        <v>0</v>
      </c>
      <c r="I41" s="176">
        <v>0</v>
      </c>
      <c r="J41" s="176">
        <v>23054.63</v>
      </c>
      <c r="K41" s="176">
        <v>0</v>
      </c>
      <c r="L41" s="176">
        <v>0</v>
      </c>
      <c r="M41" s="176">
        <v>47750.109999999993</v>
      </c>
      <c r="N41" s="178">
        <f t="shared" si="150"/>
        <v>13047.290000000015</v>
      </c>
      <c r="O41" s="181">
        <v>3201</v>
      </c>
      <c r="P41" s="64">
        <f t="shared" si="0"/>
        <v>60797.400000000009</v>
      </c>
      <c r="Q41" s="205">
        <v>2038.17</v>
      </c>
      <c r="R41" s="205">
        <v>969.77</v>
      </c>
      <c r="S41" s="205">
        <v>0</v>
      </c>
      <c r="T41" s="205">
        <v>0</v>
      </c>
      <c r="U41" s="205">
        <v>0</v>
      </c>
      <c r="V41" s="205">
        <v>0</v>
      </c>
      <c r="W41" s="205">
        <v>0</v>
      </c>
      <c r="X41" s="205">
        <v>1550</v>
      </c>
      <c r="Y41" s="205">
        <v>0</v>
      </c>
      <c r="Z41" s="205">
        <v>0</v>
      </c>
      <c r="AA41" s="64">
        <f t="shared" si="71"/>
        <v>4557.9400000000005</v>
      </c>
      <c r="AB41" s="383"/>
      <c r="AC41" s="65"/>
      <c r="AD41" s="65">
        <f t="shared" ref="AD41:AD51" si="169">(M41/$M$127)*26868.14</f>
        <v>560.99234709976827</v>
      </c>
      <c r="AE41" s="65">
        <f t="shared" si="163"/>
        <v>236.18590818139282</v>
      </c>
      <c r="AF41" s="65"/>
      <c r="AG41" s="65">
        <v>20</v>
      </c>
      <c r="AH41" s="65"/>
      <c r="AI41" s="65">
        <v>5</v>
      </c>
      <c r="AJ41" s="65"/>
      <c r="AK41" s="65"/>
      <c r="AL41" s="64">
        <f t="shared" si="3"/>
        <v>822.17825528116111</v>
      </c>
      <c r="AM41" s="66">
        <f t="shared" ref="AM41:AM105" si="170">94157.5/113</f>
        <v>833.25221238938047</v>
      </c>
      <c r="AN41" s="66">
        <f t="shared" ref="AN41:AN105" si="171">0/113</f>
        <v>0</v>
      </c>
      <c r="AO41" s="66">
        <f t="shared" si="74"/>
        <v>208.31305309734512</v>
      </c>
      <c r="AP41" s="67">
        <f t="shared" si="4"/>
        <v>1041.5652654867256</v>
      </c>
      <c r="AQ41" s="67">
        <f t="shared" si="5"/>
        <v>1863.7435207678868</v>
      </c>
      <c r="AR41" s="68">
        <f t="shared" si="6"/>
        <v>2694.1964792321137</v>
      </c>
      <c r="AS41" s="267">
        <v>21970.74</v>
      </c>
      <c r="AT41" s="267">
        <v>13404.36</v>
      </c>
      <c r="AU41" s="267">
        <v>0</v>
      </c>
      <c r="AV41" s="267">
        <v>55</v>
      </c>
      <c r="AW41" s="267">
        <v>0</v>
      </c>
      <c r="AX41" s="267">
        <v>0</v>
      </c>
      <c r="AY41" s="267">
        <v>0</v>
      </c>
      <c r="AZ41" s="267">
        <v>22344.13</v>
      </c>
      <c r="BA41" s="267">
        <v>0</v>
      </c>
      <c r="BB41" s="267">
        <v>0</v>
      </c>
      <c r="BC41" s="267">
        <v>45590.58</v>
      </c>
      <c r="BD41" s="178">
        <f t="shared" ref="BD41:BD100" si="172">BG41-BC41</f>
        <v>12183.650000000009</v>
      </c>
      <c r="BE41" s="285">
        <v>2963</v>
      </c>
      <c r="BF41" s="181" t="s">
        <v>276</v>
      </c>
      <c r="BG41" s="64">
        <f t="shared" si="75"/>
        <v>57774.23000000001</v>
      </c>
      <c r="BH41" s="267">
        <v>1828.87</v>
      </c>
      <c r="BI41" s="267">
        <v>980.5</v>
      </c>
      <c r="BJ41" s="267">
        <v>0</v>
      </c>
      <c r="BK41" s="267">
        <v>2.31</v>
      </c>
      <c r="BL41" s="267">
        <v>0</v>
      </c>
      <c r="BM41" s="267">
        <v>0</v>
      </c>
      <c r="BN41" s="267">
        <v>0</v>
      </c>
      <c r="BO41" s="267">
        <v>1550</v>
      </c>
      <c r="BP41" s="267">
        <v>0</v>
      </c>
      <c r="BQ41" s="267">
        <v>0</v>
      </c>
      <c r="BR41" s="64">
        <f t="shared" si="76"/>
        <v>4361.68</v>
      </c>
      <c r="BS41" s="65"/>
      <c r="BT41" s="65"/>
      <c r="BU41" s="65">
        <f t="shared" ref="BU41:BU51" si="173">(BC41/$BC$127)*25931.19</f>
        <v>579.86877624618592</v>
      </c>
      <c r="BV41" s="65">
        <f t="shared" si="164"/>
        <v>237.8895820463535</v>
      </c>
      <c r="BW41" s="65"/>
      <c r="BX41" s="65">
        <v>20</v>
      </c>
      <c r="BY41" s="65"/>
      <c r="BZ41" s="65">
        <v>5</v>
      </c>
      <c r="CA41" s="202"/>
      <c r="CB41" s="65"/>
      <c r="CC41" s="64">
        <f t="shared" si="9"/>
        <v>842.75835829253947</v>
      </c>
      <c r="CD41" s="66">
        <f t="shared" ref="CD41:CD105" si="174">98309.98/113</f>
        <v>869.99982300884949</v>
      </c>
      <c r="CE41" s="384">
        <f t="shared" ref="CE41:CE105" si="175">0/113</f>
        <v>0</v>
      </c>
      <c r="CF41" s="66">
        <f t="shared" si="79"/>
        <v>217.49995575221237</v>
      </c>
      <c r="CG41" s="67">
        <f t="shared" si="10"/>
        <v>1087.4997787610619</v>
      </c>
      <c r="CH41" s="67">
        <f t="shared" si="11"/>
        <v>1930.2581370536013</v>
      </c>
      <c r="CI41" s="68">
        <f t="shared" si="12"/>
        <v>2431.421862946399</v>
      </c>
      <c r="CJ41" s="209">
        <v>18013.060000000001</v>
      </c>
      <c r="CK41" s="209">
        <v>13699.97</v>
      </c>
      <c r="CL41" s="209">
        <v>0</v>
      </c>
      <c r="CM41" s="209">
        <v>10</v>
      </c>
      <c r="CN41" s="209">
        <v>0</v>
      </c>
      <c r="CO41" s="209">
        <v>0</v>
      </c>
      <c r="CP41" s="209">
        <v>0</v>
      </c>
      <c r="CQ41" s="209">
        <v>25687.86</v>
      </c>
      <c r="CR41" s="209">
        <v>0</v>
      </c>
      <c r="CS41" s="207">
        <v>0</v>
      </c>
      <c r="CT41" s="205">
        <v>55021.17</v>
      </c>
      <c r="CU41" s="178">
        <f t="shared" ref="CU41:CU119" si="176">CX41-CT41</f>
        <v>15376.940000000002</v>
      </c>
      <c r="CV41" s="285">
        <v>3609</v>
      </c>
      <c r="CW41" s="181" t="s">
        <v>276</v>
      </c>
      <c r="CX41" s="214">
        <v>70398.11</v>
      </c>
      <c r="CY41" s="205">
        <v>2483.5500000000002</v>
      </c>
      <c r="CZ41" s="205">
        <v>1193.19</v>
      </c>
      <c r="DA41" s="205">
        <v>0</v>
      </c>
      <c r="DB41" s="209">
        <v>0.42</v>
      </c>
      <c r="DC41" s="205">
        <v>0</v>
      </c>
      <c r="DD41" s="205">
        <v>0</v>
      </c>
      <c r="DE41" s="205">
        <v>0</v>
      </c>
      <c r="DF41" s="205">
        <v>0</v>
      </c>
      <c r="DG41" s="205">
        <v>0</v>
      </c>
      <c r="DH41" s="205">
        <v>0</v>
      </c>
      <c r="DI41" s="214">
        <v>3681.16</v>
      </c>
      <c r="DJ41" s="383"/>
      <c r="DK41" s="65"/>
      <c r="DL41" s="65">
        <f t="shared" ref="DL41:DL51" si="177">(CT41/$CT$127)*31296.94</f>
        <v>726.67581294608419</v>
      </c>
      <c r="DM41" s="65">
        <f t="shared" si="165"/>
        <v>302.70283842987573</v>
      </c>
      <c r="DN41" s="65"/>
      <c r="DO41" s="65">
        <v>20</v>
      </c>
      <c r="DP41" s="65"/>
      <c r="DQ41" s="65">
        <v>5</v>
      </c>
      <c r="DR41" s="65"/>
      <c r="DS41" s="65"/>
      <c r="DT41" s="64">
        <f t="shared" si="15"/>
        <v>1054.3786513759599</v>
      </c>
      <c r="DU41" s="66">
        <f t="shared" ref="DU41:DU105" si="178">98416.78/113</f>
        <v>870.94495575221242</v>
      </c>
      <c r="DV41" s="66">
        <f t="shared" ref="DV41:DV105" si="179">55400/113</f>
        <v>490.26548672566372</v>
      </c>
      <c r="DW41" s="66">
        <f t="shared" si="84"/>
        <v>340.30261061946902</v>
      </c>
      <c r="DX41" s="67">
        <f t="shared" si="16"/>
        <v>1701.5130530973452</v>
      </c>
      <c r="DY41" s="67">
        <f t="shared" si="17"/>
        <v>2755.8917044733053</v>
      </c>
      <c r="DZ41" s="68">
        <f t="shared" si="18"/>
        <v>925.2682955266946</v>
      </c>
      <c r="EA41" s="205">
        <v>28223.71</v>
      </c>
      <c r="EB41" s="205">
        <v>15285.43</v>
      </c>
      <c r="EC41" s="205">
        <v>0</v>
      </c>
      <c r="ED41" s="205">
        <v>95</v>
      </c>
      <c r="EE41" s="205">
        <v>0</v>
      </c>
      <c r="EF41" s="205">
        <v>0</v>
      </c>
      <c r="EG41" s="205">
        <v>0</v>
      </c>
      <c r="EH41" s="205">
        <v>26747.3</v>
      </c>
      <c r="EI41" s="205">
        <v>0</v>
      </c>
      <c r="EJ41" s="205">
        <v>0</v>
      </c>
      <c r="EK41" s="205">
        <v>56044.11</v>
      </c>
      <c r="EL41" s="178">
        <f t="shared" ref="EL41:EL119" si="180">EO41-EK41</f>
        <v>14307.330000000002</v>
      </c>
      <c r="EM41" s="206">
        <v>3531</v>
      </c>
      <c r="EN41" s="181" t="s">
        <v>276</v>
      </c>
      <c r="EO41" s="214">
        <f t="shared" si="85"/>
        <v>70351.44</v>
      </c>
      <c r="EP41" s="214">
        <v>2349.37</v>
      </c>
      <c r="EQ41" s="214">
        <v>1118.0999999999999</v>
      </c>
      <c r="ER41" s="214">
        <v>0</v>
      </c>
      <c r="ES41" s="214">
        <v>4</v>
      </c>
      <c r="ET41" s="214">
        <v>0</v>
      </c>
      <c r="EU41" s="298">
        <v>0</v>
      </c>
      <c r="EV41" s="299">
        <v>0</v>
      </c>
      <c r="EW41" s="299">
        <v>1550</v>
      </c>
      <c r="EX41" s="214">
        <v>0</v>
      </c>
      <c r="EY41" s="299">
        <v>0</v>
      </c>
      <c r="EZ41" s="214">
        <f t="shared" si="86"/>
        <v>5021.4699999999993</v>
      </c>
      <c r="FA41" s="65"/>
      <c r="FB41" s="65"/>
      <c r="FC41" s="377">
        <f t="shared" ref="FC41:FC51" si="181">(EK41/$CT$127)*32586.6</f>
        <v>770.68699963266033</v>
      </c>
      <c r="FD41" s="386">
        <f t="shared" ref="FD41:FD51" si="182">(EL41/$N$127)*10655.5</f>
        <v>281.64702478860642</v>
      </c>
      <c r="FE41" s="65"/>
      <c r="FF41" s="65">
        <v>20</v>
      </c>
      <c r="FG41" s="65"/>
      <c r="FH41" s="65">
        <v>5</v>
      </c>
      <c r="FI41" s="377"/>
      <c r="FJ41" s="65"/>
      <c r="FK41" s="214">
        <f t="shared" si="87"/>
        <v>1077.3340244212668</v>
      </c>
      <c r="FL41" s="66">
        <f t="shared" ref="FL41:FL79" si="183">FL$3</f>
        <v>987.17077586206892</v>
      </c>
      <c r="FM41" s="377">
        <f t="shared" ref="FM41:FM105" si="184">48000/116</f>
        <v>413.79310344827587</v>
      </c>
      <c r="FN41" s="377">
        <f t="shared" si="90"/>
        <v>350.24096982758618</v>
      </c>
      <c r="FO41" s="214">
        <f t="shared" si="91"/>
        <v>1751.204849137931</v>
      </c>
      <c r="FP41" s="214">
        <f t="shared" si="92"/>
        <v>2828.5388735591978</v>
      </c>
      <c r="FQ41" s="205">
        <f t="shared" si="93"/>
        <v>2192.9311264408016</v>
      </c>
      <c r="FR41" s="205">
        <v>35948.660000000003</v>
      </c>
      <c r="FS41" s="205">
        <v>13538.87</v>
      </c>
      <c r="FT41" s="205">
        <v>0</v>
      </c>
      <c r="FU41" s="205">
        <v>215</v>
      </c>
      <c r="FV41" s="205">
        <v>0</v>
      </c>
      <c r="FW41" s="205">
        <v>0</v>
      </c>
      <c r="FX41" s="205">
        <v>0</v>
      </c>
      <c r="FY41" s="205">
        <v>22238.76</v>
      </c>
      <c r="FZ41" s="205">
        <v>0</v>
      </c>
      <c r="GA41" s="205">
        <v>0</v>
      </c>
      <c r="GB41" s="205">
        <v>58026.15</v>
      </c>
      <c r="GC41" s="302">
        <f t="shared" ref="GC41:GC119" si="185">GF41-GB41</f>
        <v>13915.140000000007</v>
      </c>
      <c r="GD41" s="206">
        <v>3238</v>
      </c>
      <c r="GE41" s="181" t="s">
        <v>276</v>
      </c>
      <c r="GF41" s="214">
        <f t="shared" si="94"/>
        <v>71941.290000000008</v>
      </c>
      <c r="GG41" s="205">
        <v>2992.41</v>
      </c>
      <c r="GH41" s="205">
        <v>990.34</v>
      </c>
      <c r="GI41" s="205">
        <v>0</v>
      </c>
      <c r="GJ41" s="205">
        <v>9.0399999999999991</v>
      </c>
      <c r="GK41" s="205">
        <v>0</v>
      </c>
      <c r="GL41" s="205">
        <v>0</v>
      </c>
      <c r="GM41" s="205">
        <v>0</v>
      </c>
      <c r="GN41" s="205">
        <v>1550</v>
      </c>
      <c r="GO41" s="205">
        <v>0</v>
      </c>
      <c r="GP41" s="205">
        <v>0</v>
      </c>
      <c r="GQ41" s="211">
        <f t="shared" si="95"/>
        <v>5541.79</v>
      </c>
      <c r="GR41" s="65"/>
      <c r="GS41" s="65"/>
      <c r="GT41" s="65">
        <f t="shared" ref="GT41:GT51" si="186">(GB41/$GB$127)*36187.5</f>
        <v>825.76144737257221</v>
      </c>
      <c r="GU41" s="65">
        <f t="shared" ref="GU41:GU51" si="187">(GC41/$N$127)*11499.86</f>
        <v>295.6329748289715</v>
      </c>
      <c r="GV41" s="65"/>
      <c r="GW41" s="65">
        <v>20</v>
      </c>
      <c r="GX41" s="65">
        <v>0</v>
      </c>
      <c r="GY41" s="65">
        <v>5</v>
      </c>
      <c r="GZ41" s="65"/>
      <c r="HA41" s="65"/>
      <c r="HB41" s="64">
        <f t="shared" ref="HB41:HB105" si="188">SUM(GR41:HA41)</f>
        <v>1146.3944222015436</v>
      </c>
      <c r="HC41" s="66">
        <f t="shared" si="143"/>
        <v>822.37076923076927</v>
      </c>
      <c r="HD41" s="66">
        <f t="shared" si="97"/>
        <v>0</v>
      </c>
      <c r="HE41" s="66">
        <f t="shared" si="98"/>
        <v>205.59269230769232</v>
      </c>
      <c r="HF41" s="67">
        <f t="shared" si="24"/>
        <v>1027.9634615384616</v>
      </c>
      <c r="HG41" s="67">
        <f t="shared" si="25"/>
        <v>2174.3578837400055</v>
      </c>
      <c r="HH41" s="68">
        <f t="shared" si="26"/>
        <v>3367.4321162599945</v>
      </c>
      <c r="HI41" s="335">
        <v>32373.55</v>
      </c>
      <c r="HJ41" s="335">
        <v>15236.88</v>
      </c>
      <c r="HK41" s="335">
        <v>0</v>
      </c>
      <c r="HL41" s="335">
        <v>15</v>
      </c>
      <c r="HM41" s="335">
        <v>0</v>
      </c>
      <c r="HN41" s="335">
        <v>0</v>
      </c>
      <c r="HO41" s="335">
        <v>0</v>
      </c>
      <c r="HP41" s="335">
        <v>23328.83</v>
      </c>
      <c r="HQ41" s="335">
        <v>0</v>
      </c>
      <c r="HR41" s="335">
        <v>0</v>
      </c>
      <c r="HS41" s="335">
        <v>56555.53</v>
      </c>
      <c r="HT41" s="178">
        <f t="shared" ref="HT41:HT119" si="189">HW41-HS41</f>
        <v>14398.73000000001</v>
      </c>
      <c r="HU41" s="371">
        <v>3381</v>
      </c>
      <c r="HV41" s="181" t="s">
        <v>276</v>
      </c>
      <c r="HW41" s="64">
        <f t="shared" ref="HW41:HW119" si="190">SUM(HI41:HR41)</f>
        <v>70954.260000000009</v>
      </c>
      <c r="HX41" s="205">
        <v>2694.83</v>
      </c>
      <c r="HY41" s="205">
        <v>1114.55</v>
      </c>
      <c r="HZ41" s="205">
        <v>0</v>
      </c>
      <c r="IA41" s="205">
        <v>0.63</v>
      </c>
      <c r="IB41" s="205">
        <v>0</v>
      </c>
      <c r="IC41" s="205">
        <v>0</v>
      </c>
      <c r="ID41" s="205">
        <v>0</v>
      </c>
      <c r="IE41" s="205">
        <v>1550</v>
      </c>
      <c r="IF41" s="205">
        <v>0</v>
      </c>
      <c r="IG41" s="205">
        <v>0</v>
      </c>
      <c r="IH41" s="214">
        <v>5240.6499999999996</v>
      </c>
      <c r="II41" s="319"/>
      <c r="IJ41" s="319"/>
      <c r="IK41" s="65">
        <f t="shared" ref="IK41:IK51" si="191">(HS41/$HS$127)*39677.05</f>
        <v>863.07814636340015</v>
      </c>
      <c r="IL41" s="65">
        <f t="shared" ref="IL41:IL51" si="192">(HT41/$N$127)*13477.92</f>
        <v>358.52529549430199</v>
      </c>
      <c r="IM41" s="65"/>
      <c r="IN41" s="65">
        <v>20</v>
      </c>
      <c r="IO41" s="65"/>
      <c r="IP41" s="65">
        <v>5</v>
      </c>
      <c r="IQ41" s="65"/>
      <c r="IR41" s="65"/>
      <c r="IS41" s="64">
        <f t="shared" ref="IS41:IS105" si="193">SUM(II41:IR41)</f>
        <v>1246.6034418577021</v>
      </c>
      <c r="IT41" s="66">
        <f t="shared" ref="IT41:IT79" si="194">IT$3</f>
        <v>869.99285714285713</v>
      </c>
      <c r="IU41" s="66">
        <f t="shared" si="103"/>
        <v>403.36134453781511</v>
      </c>
      <c r="IV41" s="66">
        <f t="shared" si="104"/>
        <v>318.33855042016808</v>
      </c>
      <c r="IW41" s="67">
        <f t="shared" ref="IW41:IW105" si="195">SUM(IT41:IV41)</f>
        <v>1591.6927521008404</v>
      </c>
      <c r="IX41" s="67">
        <f t="shared" si="31"/>
        <v>2838.2961939585425</v>
      </c>
      <c r="IY41" s="68">
        <f t="shared" si="32"/>
        <v>2402.3538060414571</v>
      </c>
      <c r="IZ41" s="335">
        <v>34171.99</v>
      </c>
      <c r="JA41" s="335">
        <v>17292.22</v>
      </c>
      <c r="JB41" s="335">
        <v>0</v>
      </c>
      <c r="JC41" s="335">
        <v>80</v>
      </c>
      <c r="JD41" s="335">
        <v>0</v>
      </c>
      <c r="JE41" s="335">
        <v>0</v>
      </c>
      <c r="JF41" s="335">
        <v>0</v>
      </c>
      <c r="JG41" s="335">
        <v>28078.7</v>
      </c>
      <c r="JH41" s="335">
        <v>0</v>
      </c>
      <c r="JI41" s="335">
        <v>0</v>
      </c>
      <c r="JJ41" s="335">
        <v>61834.3</v>
      </c>
      <c r="JK41" s="178">
        <f t="shared" ref="JK41:JK119" si="196">JN41-JJ41</f>
        <v>17788.61</v>
      </c>
      <c r="JL41" s="371">
        <v>3649</v>
      </c>
      <c r="JM41" s="181" t="s">
        <v>276</v>
      </c>
      <c r="JN41" s="64">
        <f t="shared" ref="JN41:JN119" si="197">SUM(IZ41:JI41)</f>
        <v>79622.91</v>
      </c>
      <c r="JO41" s="335">
        <v>2844.52</v>
      </c>
      <c r="JP41" s="335">
        <v>1264.8900000000001</v>
      </c>
      <c r="JQ41" s="335">
        <v>0</v>
      </c>
      <c r="JR41" s="335">
        <v>3.36</v>
      </c>
      <c r="JS41" s="335">
        <v>0</v>
      </c>
      <c r="JT41" s="335">
        <v>0</v>
      </c>
      <c r="JU41" s="335">
        <v>0</v>
      </c>
      <c r="JV41" s="335">
        <v>1550</v>
      </c>
      <c r="JW41" s="335">
        <v>0</v>
      </c>
      <c r="JX41" s="335">
        <v>0</v>
      </c>
      <c r="JY41" s="211">
        <v>5951.8</v>
      </c>
      <c r="JZ41" s="319"/>
      <c r="KA41" s="319"/>
      <c r="KB41" s="65">
        <f t="shared" si="166"/>
        <v>1316.8379967977585</v>
      </c>
      <c r="KC41" s="65">
        <f t="shared" ref="KC41:KC51" si="198">(JK41/$N$127)*14378.9</f>
        <v>472.54200229571546</v>
      </c>
      <c r="KD41" s="65"/>
      <c r="KE41" s="65">
        <v>20</v>
      </c>
      <c r="KF41" s="65"/>
      <c r="KG41" s="65">
        <v>5</v>
      </c>
      <c r="KH41" s="65"/>
      <c r="KI41" s="65">
        <f t="shared" si="108"/>
        <v>429.03252032520328</v>
      </c>
      <c r="KJ41" s="64">
        <f t="shared" si="35"/>
        <v>2243.4125194186772</v>
      </c>
      <c r="KK41" s="66">
        <f t="shared" si="144"/>
        <v>854.59100840336134</v>
      </c>
      <c r="KL41" s="66">
        <f t="shared" si="109"/>
        <v>0</v>
      </c>
      <c r="KM41" s="66">
        <f t="shared" si="110"/>
        <v>213.64775210084034</v>
      </c>
      <c r="KN41" s="67">
        <f t="shared" si="36"/>
        <v>1068.2387605042018</v>
      </c>
      <c r="KO41" s="67">
        <f t="shared" si="37"/>
        <v>3311.651279922879</v>
      </c>
      <c r="KP41" s="68">
        <f t="shared" si="38"/>
        <v>2640.1487200771212</v>
      </c>
      <c r="KQ41" s="397">
        <v>38555.339999999997</v>
      </c>
      <c r="KR41" s="397">
        <v>18398.8</v>
      </c>
      <c r="KS41" s="397">
        <v>0</v>
      </c>
      <c r="KT41" s="397">
        <v>25</v>
      </c>
      <c r="KU41" s="397">
        <v>0</v>
      </c>
      <c r="KV41" s="397">
        <v>0</v>
      </c>
      <c r="KW41" s="397">
        <v>0</v>
      </c>
      <c r="KX41" s="397">
        <v>36514.769999999997</v>
      </c>
      <c r="KY41" s="397">
        <v>0</v>
      </c>
      <c r="KZ41" s="397">
        <v>0</v>
      </c>
      <c r="LA41" s="397">
        <v>72090.69</v>
      </c>
      <c r="LB41" s="178">
        <f t="shared" ref="LB41:LB119" si="199">LE41-LA41</f>
        <v>21403.22</v>
      </c>
      <c r="LC41" s="399">
        <v>4355</v>
      </c>
      <c r="LD41" s="181" t="s">
        <v>276</v>
      </c>
      <c r="LE41" s="64">
        <f t="shared" ref="LE41:LE119" si="200">SUM(KQ41:KZ41)</f>
        <v>93493.91</v>
      </c>
      <c r="LF41" s="205">
        <v>3209.38</v>
      </c>
      <c r="LG41" s="205">
        <v>1345.84</v>
      </c>
      <c r="LH41" s="205">
        <v>0</v>
      </c>
      <c r="LI41" s="205">
        <v>1.05</v>
      </c>
      <c r="LJ41" s="205">
        <v>0</v>
      </c>
      <c r="LK41" s="205">
        <v>0</v>
      </c>
      <c r="LL41" s="205">
        <v>0</v>
      </c>
      <c r="LM41" s="205">
        <v>1550</v>
      </c>
      <c r="LN41" s="205">
        <v>0</v>
      </c>
      <c r="LO41" s="205">
        <v>0</v>
      </c>
      <c r="LP41" s="211">
        <f t="shared" si="112"/>
        <v>6106.27</v>
      </c>
      <c r="LQ41" s="202"/>
      <c r="LR41" s="202"/>
      <c r="LS41" s="65">
        <f t="shared" ref="LS41:LS51" si="201">(LA41/$LA$127)*44995.2</f>
        <v>1071.6367455565646</v>
      </c>
      <c r="LT41" s="65">
        <f t="shared" ref="LT41:LT51" si="202">(LB41/$N$127)*12957.14</f>
        <v>512.34323598194499</v>
      </c>
      <c r="LU41" s="65"/>
      <c r="LV41" s="65">
        <v>20</v>
      </c>
      <c r="LW41" s="65"/>
      <c r="LX41" s="65">
        <v>5</v>
      </c>
      <c r="LY41" s="65"/>
      <c r="LZ41" s="65"/>
      <c r="MA41" s="64">
        <f t="shared" si="41"/>
        <v>1608.9799815385095</v>
      </c>
      <c r="MB41" s="66">
        <f t="shared" si="145"/>
        <v>828.45739495798318</v>
      </c>
      <c r="MC41" s="66">
        <f t="shared" si="114"/>
        <v>0</v>
      </c>
      <c r="MD41" s="66">
        <f t="shared" si="115"/>
        <v>207.1143487394958</v>
      </c>
      <c r="ME41" s="67">
        <f t="shared" si="42"/>
        <v>1035.571743697479</v>
      </c>
      <c r="MF41" s="67">
        <f t="shared" si="43"/>
        <v>2644.5517252359887</v>
      </c>
      <c r="MG41" s="68">
        <f t="shared" si="44"/>
        <v>3461.7182747640118</v>
      </c>
      <c r="MH41" s="335">
        <v>27607.84</v>
      </c>
      <c r="MI41" s="335">
        <v>12411.64</v>
      </c>
      <c r="MJ41" s="335">
        <v>0</v>
      </c>
      <c r="MK41" s="335">
        <v>80</v>
      </c>
      <c r="ML41" s="335">
        <v>0</v>
      </c>
      <c r="MM41" s="335">
        <v>0</v>
      </c>
      <c r="MN41" s="335">
        <v>0</v>
      </c>
      <c r="MO41" s="335">
        <v>21944.13</v>
      </c>
      <c r="MP41" s="335">
        <v>0</v>
      </c>
      <c r="MQ41" s="335">
        <v>0</v>
      </c>
      <c r="MR41" s="335">
        <v>48270.28</v>
      </c>
      <c r="MS41" s="178">
        <f>MV41-MR41</f>
        <v>13773.330000000002</v>
      </c>
      <c r="MT41" s="371">
        <v>2973</v>
      </c>
      <c r="MU41" s="181" t="s">
        <v>276</v>
      </c>
      <c r="MV41" s="64">
        <f t="shared" ref="MV41:MV119" si="203">SUM(MH41:MQ41)</f>
        <v>62043.61</v>
      </c>
      <c r="MW41" s="335">
        <v>2298.12</v>
      </c>
      <c r="MX41" s="335">
        <v>907.89</v>
      </c>
      <c r="MY41" s="335">
        <v>0</v>
      </c>
      <c r="MZ41" s="335">
        <v>3.36</v>
      </c>
      <c r="NA41" s="335">
        <v>0</v>
      </c>
      <c r="NB41" s="335">
        <v>0</v>
      </c>
      <c r="NC41" s="335">
        <v>0</v>
      </c>
      <c r="ND41" s="335">
        <v>1550</v>
      </c>
      <c r="NE41" s="335">
        <v>0</v>
      </c>
      <c r="NF41" s="335">
        <v>0</v>
      </c>
      <c r="NG41" s="211">
        <f t="shared" si="117"/>
        <v>4759.37</v>
      </c>
      <c r="NH41" s="357"/>
      <c r="NI41" s="365"/>
      <c r="NJ41" s="65">
        <f t="shared" ref="NJ41:NJ51" si="204">(MR41/$M$127)*43215.42</f>
        <v>912.14422737428856</v>
      </c>
      <c r="NK41" s="65">
        <f t="shared" ref="NK41:NK51" si="205">(MS41/$N$127)*7435.25</f>
        <v>189.19396058646049</v>
      </c>
      <c r="NL41" s="65"/>
      <c r="NM41" s="65">
        <v>20</v>
      </c>
      <c r="NN41" s="65">
        <f t="shared" ref="NN41:NN105" si="206">56040/120</f>
        <v>467</v>
      </c>
      <c r="NO41" s="65">
        <v>5</v>
      </c>
      <c r="NP41" s="65"/>
      <c r="NQ41" s="65"/>
      <c r="NR41" s="64">
        <f t="shared" si="47"/>
        <v>1593.3381879607491</v>
      </c>
      <c r="NS41" s="66">
        <f t="shared" ref="NS41:NS105" si="207">100248.34/120</f>
        <v>835.40283333333332</v>
      </c>
      <c r="NT41" s="66">
        <f t="shared" ref="NT41:NT105" si="208">48000/120</f>
        <v>400</v>
      </c>
      <c r="NU41" s="66">
        <f t="shared" si="122"/>
        <v>308.85070833333333</v>
      </c>
      <c r="NV41" s="67">
        <f t="shared" si="48"/>
        <v>1544.2535416666667</v>
      </c>
      <c r="NW41" s="67">
        <f t="shared" si="49"/>
        <v>3137.5917296274156</v>
      </c>
      <c r="NX41" s="68">
        <f t="shared" si="50"/>
        <v>1621.7782703725843</v>
      </c>
      <c r="NY41" s="400">
        <v>22368.59</v>
      </c>
      <c r="NZ41" s="400">
        <v>12421.81</v>
      </c>
      <c r="OA41" s="400">
        <v>0</v>
      </c>
      <c r="OB41" s="400">
        <v>35</v>
      </c>
      <c r="OC41" s="400">
        <v>0</v>
      </c>
      <c r="OD41" s="400">
        <v>0</v>
      </c>
      <c r="OE41" s="400">
        <v>0</v>
      </c>
      <c r="OF41" s="400">
        <v>22947.51</v>
      </c>
      <c r="OG41" s="400">
        <v>0</v>
      </c>
      <c r="OH41" s="400">
        <v>0</v>
      </c>
      <c r="OI41" s="400">
        <v>42287.01</v>
      </c>
      <c r="OJ41" s="178">
        <f t="shared" ref="OJ41:OJ78" si="209">OM41-OI41</f>
        <v>15485.900000000001</v>
      </c>
      <c r="OK41" s="401">
        <v>3081</v>
      </c>
      <c r="OL41" s="181" t="s">
        <v>276</v>
      </c>
      <c r="OM41" s="64">
        <f t="shared" si="123"/>
        <v>57772.91</v>
      </c>
      <c r="ON41" s="205">
        <v>1861.97</v>
      </c>
      <c r="OO41" s="205">
        <v>908.63</v>
      </c>
      <c r="OP41" s="205">
        <v>0</v>
      </c>
      <c r="OQ41" s="205">
        <v>1.47</v>
      </c>
      <c r="OR41" s="205">
        <v>0</v>
      </c>
      <c r="OS41" s="205">
        <v>0</v>
      </c>
      <c r="OT41" s="205">
        <v>0</v>
      </c>
      <c r="OU41" s="205">
        <v>1550</v>
      </c>
      <c r="OV41" s="205">
        <v>0</v>
      </c>
      <c r="OW41" s="205">
        <v>0</v>
      </c>
      <c r="OX41" s="403">
        <f t="shared" si="124"/>
        <v>4322.07</v>
      </c>
      <c r="OY41" s="412"/>
      <c r="OZ41" s="413"/>
      <c r="PA41" s="65">
        <f t="shared" si="167"/>
        <v>677.91028292995259</v>
      </c>
      <c r="PB41" s="65">
        <f t="shared" si="168"/>
        <v>265.16477647755465</v>
      </c>
      <c r="PC41" s="65"/>
      <c r="PD41" s="65">
        <v>20</v>
      </c>
      <c r="PE41" s="65"/>
      <c r="PF41" s="65">
        <v>5</v>
      </c>
      <c r="PG41" s="65"/>
      <c r="PH41" s="65"/>
      <c r="PI41" s="64">
        <f t="shared" si="53"/>
        <v>968.0750594075073</v>
      </c>
      <c r="PJ41" s="66">
        <f t="shared" si="126"/>
        <v>936.57933333333335</v>
      </c>
      <c r="PK41" s="66">
        <v>0</v>
      </c>
      <c r="PL41" s="66">
        <f t="shared" si="127"/>
        <v>234.14483333333334</v>
      </c>
      <c r="PM41" s="67">
        <f t="shared" si="54"/>
        <v>1170.7241666666666</v>
      </c>
      <c r="PN41" s="67">
        <f t="shared" si="55"/>
        <v>2138.7992260741739</v>
      </c>
      <c r="PO41" s="68">
        <f t="shared" si="56"/>
        <v>2183.2707739258258</v>
      </c>
      <c r="PP41" s="400">
        <v>16901.38</v>
      </c>
      <c r="PQ41" s="400">
        <v>11828.39</v>
      </c>
      <c r="PR41" s="400">
        <v>0</v>
      </c>
      <c r="PS41" s="400">
        <v>25</v>
      </c>
      <c r="PT41" s="400">
        <v>0</v>
      </c>
      <c r="PU41" s="400">
        <v>0</v>
      </c>
      <c r="PV41" s="400">
        <v>0</v>
      </c>
      <c r="PW41" s="400">
        <v>20722.48</v>
      </c>
      <c r="PX41" s="400">
        <v>0</v>
      </c>
      <c r="PY41" s="464">
        <v>0</v>
      </c>
      <c r="PZ41" s="466">
        <v>40975.72</v>
      </c>
      <c r="QA41" s="178">
        <f t="shared" ref="QA41:QA119" si="210">QD41-PZ41</f>
        <v>8501.5299999999988</v>
      </c>
      <c r="QB41" s="401">
        <v>2815</v>
      </c>
      <c r="QC41" s="181" t="s">
        <v>276</v>
      </c>
      <c r="QD41" s="64">
        <v>49477.25</v>
      </c>
      <c r="QE41" s="400">
        <v>1406.87</v>
      </c>
      <c r="QF41" s="400">
        <v>865.22</v>
      </c>
      <c r="QG41" s="400">
        <v>0</v>
      </c>
      <c r="QH41" s="400">
        <v>1.05</v>
      </c>
      <c r="QI41" s="400">
        <v>0</v>
      </c>
      <c r="QJ41" s="400">
        <v>0</v>
      </c>
      <c r="QK41" s="400">
        <v>0</v>
      </c>
      <c r="QL41" s="400">
        <v>1550</v>
      </c>
      <c r="QM41" s="400">
        <v>0</v>
      </c>
      <c r="QN41" s="400">
        <v>0</v>
      </c>
      <c r="QO41" s="486">
        <v>262.34038600000002</v>
      </c>
      <c r="QP41" s="211">
        <f t="shared" ref="QP41:QP78" si="211">SUM(QE41:QN41)</f>
        <v>3823.1400000000003</v>
      </c>
      <c r="QQ41" s="439"/>
      <c r="QR41" s="238"/>
      <c r="QS41" s="65">
        <f t="shared" si="147"/>
        <v>128.86743362831859</v>
      </c>
      <c r="QT41" s="65">
        <f t="shared" ref="QT41:QT51" si="212">(QA41/$N$127)*10429.01</f>
        <v>163.79962973643273</v>
      </c>
      <c r="QU41" s="65">
        <v>0</v>
      </c>
      <c r="QV41" s="65">
        <v>20</v>
      </c>
      <c r="QW41" s="65">
        <f t="shared" si="131"/>
        <v>18.861818181818183</v>
      </c>
      <c r="QX41" s="65">
        <v>5</v>
      </c>
      <c r="QY41" s="65">
        <f t="shared" si="58"/>
        <v>183.06451612903226</v>
      </c>
      <c r="QZ41" s="489">
        <f t="shared" si="132"/>
        <v>553.17222000000004</v>
      </c>
      <c r="RA41" s="65"/>
      <c r="RB41" s="64">
        <f t="shared" ref="RB41:RB105" si="213">SUM(QQ41:RA41)</f>
        <v>1072.7656176756018</v>
      </c>
      <c r="RC41" s="66">
        <f t="shared" si="133"/>
        <v>870.22424778761058</v>
      </c>
      <c r="RD41" s="66"/>
      <c r="RE41" s="66">
        <f t="shared" si="134"/>
        <v>388.59797309264252</v>
      </c>
      <c r="RF41" s="67">
        <f t="shared" si="60"/>
        <v>1258.8222208802531</v>
      </c>
      <c r="RG41" s="67">
        <f t="shared" si="61"/>
        <v>2331.5878385558549</v>
      </c>
      <c r="RH41" s="68">
        <f t="shared" si="62"/>
        <v>1491.5521614441454</v>
      </c>
      <c r="RI41" s="205">
        <v>21560.35</v>
      </c>
      <c r="RJ41" s="205">
        <v>12557.18</v>
      </c>
      <c r="RK41" s="205">
        <v>0</v>
      </c>
      <c r="RL41" s="205">
        <v>60</v>
      </c>
      <c r="RM41" s="205">
        <v>0</v>
      </c>
      <c r="RN41" s="205">
        <v>0</v>
      </c>
      <c r="RO41" s="205">
        <v>0</v>
      </c>
      <c r="RP41" s="205">
        <v>25495.52</v>
      </c>
      <c r="RQ41" s="205">
        <v>0</v>
      </c>
      <c r="RR41" s="373">
        <v>0</v>
      </c>
      <c r="RS41" s="265">
        <v>48062.71</v>
      </c>
      <c r="RT41" s="178">
        <f t="shared" ref="RT41:RT119" si="214">RW41-RS41</f>
        <v>11610.340000000004</v>
      </c>
      <c r="RU41" s="206">
        <v>3003</v>
      </c>
      <c r="RV41" s="181" t="s">
        <v>276</v>
      </c>
      <c r="RW41" s="64">
        <f t="shared" ref="RW41:RW119" si="215">SUM(RI41:RR41)</f>
        <v>59673.05</v>
      </c>
      <c r="RX41" s="205">
        <v>1794.7</v>
      </c>
      <c r="RY41" s="205">
        <v>918.53</v>
      </c>
      <c r="RZ41" s="205">
        <v>0</v>
      </c>
      <c r="SA41" s="205">
        <v>2.52</v>
      </c>
      <c r="SB41" s="205">
        <v>0</v>
      </c>
      <c r="SC41" s="205">
        <v>0</v>
      </c>
      <c r="SD41" s="205">
        <v>0</v>
      </c>
      <c r="SE41" s="205">
        <v>1550</v>
      </c>
      <c r="SF41" s="205">
        <v>0</v>
      </c>
      <c r="SG41" s="205">
        <v>0</v>
      </c>
      <c r="SH41" s="65">
        <v>417.16077000000007</v>
      </c>
      <c r="SI41" s="211">
        <v>5299.69</v>
      </c>
      <c r="SJ41" s="234"/>
      <c r="SK41" s="481"/>
      <c r="SL41" s="65">
        <f t="shared" si="148"/>
        <v>320.96681415929203</v>
      </c>
      <c r="SM41" s="65">
        <f t="shared" ref="SM41:SM51" si="216">(RT41/$N$127)*12319.54</f>
        <v>264.2482805385643</v>
      </c>
      <c r="SN41" s="65">
        <v>0</v>
      </c>
      <c r="SO41" s="65">
        <v>20</v>
      </c>
      <c r="SP41" s="65">
        <f t="shared" si="138"/>
        <v>495.92920353982299</v>
      </c>
      <c r="SQ41" s="65">
        <v>5</v>
      </c>
      <c r="SR41" s="65">
        <f t="shared" si="149"/>
        <v>428.52876106194691</v>
      </c>
      <c r="SS41" s="489">
        <f t="shared" si="139"/>
        <v>648.846585</v>
      </c>
      <c r="ST41" s="65"/>
      <c r="SU41" s="64">
        <f t="shared" ref="SU41:SU56" si="217">SUM(SJ41:ST41)</f>
        <v>2183.5196442996262</v>
      </c>
      <c r="SV41" s="66">
        <f t="shared" si="146"/>
        <v>596.28469026548669</v>
      </c>
      <c r="SW41" s="66"/>
      <c r="SX41" s="66">
        <f t="shared" si="140"/>
        <v>555.96086691302264</v>
      </c>
      <c r="SY41" s="67">
        <f t="shared" ref="SY41:SY56" si="218">SUM(SV41:SX41)</f>
        <v>1152.2455571785094</v>
      </c>
      <c r="SZ41" s="67">
        <f t="shared" si="65"/>
        <v>3335.7652014781356</v>
      </c>
      <c r="TA41" s="68">
        <f t="shared" si="66"/>
        <v>1963.924798521864</v>
      </c>
      <c r="TB41" s="64">
        <f t="shared" ref="TB41:TB51" si="219">P41+BG41+CX41+EO41+GF41+HW41+JN41+LE41+MV41+OM41+QD41+RW41</f>
        <v>804300.37000000011</v>
      </c>
      <c r="TC41" s="211">
        <f t="shared" ref="TC41:TC51" si="220">AA41+BR41+DI41+EZ41+GQ41+IH41+JY41+LP41+NG41+OX41+QP41+SI41</f>
        <v>58667.030000000013</v>
      </c>
      <c r="TD41" s="67">
        <f t="shared" ref="TD41:TD51" si="221">AQ41+CH41+DY41+FP41+HG41+IX41+KO41+MF41+NW41+PN41+RG41+SZ41</f>
        <v>31291.033314446984</v>
      </c>
      <c r="TE41" s="68">
        <f t="shared" si="142"/>
        <v>27375.996685553029</v>
      </c>
      <c r="TF41" s="264"/>
      <c r="TG41" s="265"/>
      <c r="TH41" s="265"/>
      <c r="TL41" s="65">
        <v>42353.7598</v>
      </c>
      <c r="TM41">
        <f t="shared" si="70"/>
        <v>423.537598</v>
      </c>
    </row>
    <row r="42" spans="1:533">
      <c r="A42" s="173" t="s">
        <v>28</v>
      </c>
      <c r="B42" s="175" t="s">
        <v>148</v>
      </c>
      <c r="C42" s="181" t="s">
        <v>276</v>
      </c>
      <c r="D42" s="176">
        <v>9915.94</v>
      </c>
      <c r="E42" s="176">
        <v>9037.67</v>
      </c>
      <c r="F42" s="176">
        <v>0</v>
      </c>
      <c r="G42" s="176">
        <v>0</v>
      </c>
      <c r="H42" s="176">
        <v>0</v>
      </c>
      <c r="I42" s="176">
        <v>0</v>
      </c>
      <c r="J42" s="176">
        <v>21262.75</v>
      </c>
      <c r="K42" s="176">
        <v>0</v>
      </c>
      <c r="L42" s="176">
        <v>0</v>
      </c>
      <c r="M42" s="178">
        <v>33049.5</v>
      </c>
      <c r="N42" s="178">
        <f t="shared" si="150"/>
        <v>7166.8600000000006</v>
      </c>
      <c r="O42" s="181">
        <v>2336</v>
      </c>
      <c r="P42" s="64">
        <f t="shared" si="0"/>
        <v>40216.36</v>
      </c>
      <c r="Q42" s="205">
        <v>825.42</v>
      </c>
      <c r="R42" s="205">
        <v>661.09</v>
      </c>
      <c r="S42" s="205">
        <v>0</v>
      </c>
      <c r="T42" s="205">
        <v>0</v>
      </c>
      <c r="U42" s="205">
        <v>0</v>
      </c>
      <c r="V42" s="205">
        <v>0</v>
      </c>
      <c r="W42" s="205">
        <v>0</v>
      </c>
      <c r="X42" s="205">
        <v>1550</v>
      </c>
      <c r="Y42" s="205">
        <v>0</v>
      </c>
      <c r="Z42" s="205">
        <v>0</v>
      </c>
      <c r="AA42" s="64">
        <f t="shared" si="71"/>
        <v>3036.51</v>
      </c>
      <c r="AB42" s="278">
        <v>630.36666666666667</v>
      </c>
      <c r="AC42" s="283">
        <v>86.666666666666671</v>
      </c>
      <c r="AD42" s="65">
        <f t="shared" si="169"/>
        <v>388.28217517140365</v>
      </c>
      <c r="AE42" s="65">
        <f t="shared" si="163"/>
        <v>129.73662254068816</v>
      </c>
      <c r="AF42" s="65"/>
      <c r="AG42" s="65">
        <v>20</v>
      </c>
      <c r="AH42" s="65"/>
      <c r="AI42" s="65">
        <v>5</v>
      </c>
      <c r="AJ42" s="65"/>
      <c r="AK42" s="65"/>
      <c r="AL42" s="64">
        <f t="shared" si="3"/>
        <v>1260.0521310454251</v>
      </c>
      <c r="AM42" s="66">
        <f t="shared" si="170"/>
        <v>833.25221238938047</v>
      </c>
      <c r="AN42" s="66">
        <f t="shared" si="171"/>
        <v>0</v>
      </c>
      <c r="AO42" s="66">
        <f t="shared" si="74"/>
        <v>208.31305309734512</v>
      </c>
      <c r="AP42" s="67">
        <f t="shared" si="4"/>
        <v>1041.5652654867256</v>
      </c>
      <c r="AQ42" s="67">
        <f t="shared" si="5"/>
        <v>2301.6173965321505</v>
      </c>
      <c r="AR42" s="68">
        <f t="shared" si="6"/>
        <v>734.89260346784977</v>
      </c>
      <c r="AS42" s="267">
        <v>9354.06</v>
      </c>
      <c r="AT42" s="267">
        <v>9164.74</v>
      </c>
      <c r="AU42" s="267">
        <v>0</v>
      </c>
      <c r="AV42" s="267">
        <v>45</v>
      </c>
      <c r="AW42" s="267">
        <v>0</v>
      </c>
      <c r="AX42" s="267">
        <v>0</v>
      </c>
      <c r="AY42" s="267">
        <v>0</v>
      </c>
      <c r="AZ42" s="267">
        <v>20028.13</v>
      </c>
      <c r="BA42" s="267">
        <v>0</v>
      </c>
      <c r="BB42" s="267">
        <v>0</v>
      </c>
      <c r="BC42" s="267">
        <v>31612.28</v>
      </c>
      <c r="BD42" s="178">
        <f t="shared" si="172"/>
        <v>6979.6500000000015</v>
      </c>
      <c r="BE42" s="285">
        <v>2201</v>
      </c>
      <c r="BF42" s="181" t="s">
        <v>276</v>
      </c>
      <c r="BG42" s="64">
        <f t="shared" si="75"/>
        <v>38591.93</v>
      </c>
      <c r="BH42" s="267">
        <v>778.65</v>
      </c>
      <c r="BI42" s="267">
        <v>670.38</v>
      </c>
      <c r="BJ42" s="267">
        <v>0</v>
      </c>
      <c r="BK42" s="267">
        <v>1.89</v>
      </c>
      <c r="BL42" s="267">
        <v>0</v>
      </c>
      <c r="BM42" s="267">
        <v>0</v>
      </c>
      <c r="BN42" s="267">
        <v>0</v>
      </c>
      <c r="BO42" s="267">
        <v>1550</v>
      </c>
      <c r="BP42" s="267">
        <v>0</v>
      </c>
      <c r="BQ42" s="267">
        <v>0</v>
      </c>
      <c r="BR42" s="64">
        <f t="shared" si="76"/>
        <v>3000.92</v>
      </c>
      <c r="BS42" s="278">
        <v>630.36666666666667</v>
      </c>
      <c r="BT42" s="283">
        <v>86.666666666666671</v>
      </c>
      <c r="BU42" s="65">
        <f t="shared" si="173"/>
        <v>402.07810731848065</v>
      </c>
      <c r="BV42" s="65">
        <f t="shared" si="164"/>
        <v>136.27985220601627</v>
      </c>
      <c r="BW42" s="65"/>
      <c r="BX42" s="65">
        <v>20</v>
      </c>
      <c r="BY42" s="65"/>
      <c r="BZ42" s="65">
        <v>5</v>
      </c>
      <c r="CA42" s="202"/>
      <c r="CB42" s="65"/>
      <c r="CC42" s="64">
        <f t="shared" si="9"/>
        <v>1280.3912928578304</v>
      </c>
      <c r="CD42" s="66">
        <f t="shared" si="174"/>
        <v>869.99982300884949</v>
      </c>
      <c r="CE42" s="384">
        <f t="shared" si="175"/>
        <v>0</v>
      </c>
      <c r="CF42" s="66">
        <f t="shared" ref="CF42:CF105" si="222">(CD42+CE42)*B$1</f>
        <v>217.49995575221237</v>
      </c>
      <c r="CG42" s="67">
        <f t="shared" si="10"/>
        <v>1087.4997787610619</v>
      </c>
      <c r="CH42" s="67">
        <f t="shared" si="11"/>
        <v>2367.8910716188921</v>
      </c>
      <c r="CI42" s="68">
        <f t="shared" si="12"/>
        <v>633.02892838110802</v>
      </c>
      <c r="CJ42" s="209">
        <v>11041.02</v>
      </c>
      <c r="CK42" s="209">
        <v>14658.3</v>
      </c>
      <c r="CL42" s="209">
        <v>0</v>
      </c>
      <c r="CM42" s="209">
        <v>50</v>
      </c>
      <c r="CN42" s="209">
        <v>0</v>
      </c>
      <c r="CO42" s="209">
        <v>0</v>
      </c>
      <c r="CP42" s="209">
        <v>0</v>
      </c>
      <c r="CQ42" s="209">
        <v>29870.87</v>
      </c>
      <c r="CR42" s="209">
        <v>0</v>
      </c>
      <c r="CS42" s="207">
        <v>0</v>
      </c>
      <c r="CT42" s="205">
        <v>36892.559999999998</v>
      </c>
      <c r="CU42" s="178">
        <f t="shared" si="176"/>
        <v>5744.8300000000017</v>
      </c>
      <c r="CV42" s="285">
        <v>2351</v>
      </c>
      <c r="CW42" s="181" t="s">
        <v>276</v>
      </c>
      <c r="CX42" s="214">
        <v>42637.39</v>
      </c>
      <c r="CY42" s="205">
        <v>984.6</v>
      </c>
      <c r="CZ42" s="205">
        <v>655.81</v>
      </c>
      <c r="DA42" s="205">
        <v>0</v>
      </c>
      <c r="DB42" s="209">
        <v>2.1</v>
      </c>
      <c r="DC42" s="205">
        <v>0</v>
      </c>
      <c r="DD42" s="205">
        <v>0</v>
      </c>
      <c r="DE42" s="205">
        <v>0</v>
      </c>
      <c r="DF42" s="205">
        <v>0</v>
      </c>
      <c r="DG42" s="205">
        <v>0</v>
      </c>
      <c r="DH42" s="205">
        <v>0</v>
      </c>
      <c r="DI42" s="214">
        <v>1645.04</v>
      </c>
      <c r="DJ42" s="278">
        <v>630.36666666666667</v>
      </c>
      <c r="DK42" s="283">
        <v>86.666666666666671</v>
      </c>
      <c r="DL42" s="65">
        <f t="shared" si="177"/>
        <v>487.24756361346346</v>
      </c>
      <c r="DM42" s="65">
        <f t="shared" si="165"/>
        <v>113.08988311699878</v>
      </c>
      <c r="DN42" s="65"/>
      <c r="DO42" s="65">
        <v>20</v>
      </c>
      <c r="DP42" s="65"/>
      <c r="DQ42" s="65">
        <v>5</v>
      </c>
      <c r="DR42" s="65"/>
      <c r="DS42" s="65"/>
      <c r="DT42" s="64">
        <f t="shared" si="15"/>
        <v>1342.3707800637956</v>
      </c>
      <c r="DU42" s="66">
        <f t="shared" si="178"/>
        <v>870.94495575221242</v>
      </c>
      <c r="DV42" s="66">
        <f t="shared" si="179"/>
        <v>490.26548672566372</v>
      </c>
      <c r="DW42" s="66">
        <f t="shared" si="84"/>
        <v>340.30261061946902</v>
      </c>
      <c r="DX42" s="67">
        <f t="shared" si="16"/>
        <v>1701.5130530973452</v>
      </c>
      <c r="DY42" s="67">
        <f t="shared" si="17"/>
        <v>3043.8838331611405</v>
      </c>
      <c r="DZ42" s="68">
        <f t="shared" si="18"/>
        <v>-1398.8438331611405</v>
      </c>
      <c r="EA42" s="205">
        <v>9766.23</v>
      </c>
      <c r="EB42" s="205">
        <v>9913.07</v>
      </c>
      <c r="EC42" s="205">
        <v>0</v>
      </c>
      <c r="ED42" s="205">
        <v>55</v>
      </c>
      <c r="EE42" s="205">
        <v>0</v>
      </c>
      <c r="EF42" s="205">
        <v>0</v>
      </c>
      <c r="EG42" s="205">
        <v>0</v>
      </c>
      <c r="EH42" s="205">
        <v>21635.96</v>
      </c>
      <c r="EI42" s="205">
        <v>0</v>
      </c>
      <c r="EJ42" s="205">
        <v>0</v>
      </c>
      <c r="EK42" s="205">
        <v>35834.36</v>
      </c>
      <c r="EL42" s="178">
        <f t="shared" si="180"/>
        <v>5535.8999999999942</v>
      </c>
      <c r="EM42" s="206">
        <v>2279</v>
      </c>
      <c r="EN42" s="181" t="s">
        <v>276</v>
      </c>
      <c r="EO42" s="214">
        <f t="shared" si="85"/>
        <v>41370.259999999995</v>
      </c>
      <c r="EP42" s="214">
        <v>812.96</v>
      </c>
      <c r="EQ42" s="214">
        <v>725.12</v>
      </c>
      <c r="ER42" s="214">
        <v>0</v>
      </c>
      <c r="ES42" s="214">
        <v>2.31</v>
      </c>
      <c r="ET42" s="214">
        <v>0</v>
      </c>
      <c r="EU42" s="298">
        <v>0</v>
      </c>
      <c r="EV42" s="299">
        <v>0</v>
      </c>
      <c r="EW42" s="299">
        <v>1550</v>
      </c>
      <c r="EX42" s="214">
        <v>0</v>
      </c>
      <c r="EY42" s="299">
        <v>0</v>
      </c>
      <c r="EZ42" s="214">
        <f t="shared" si="86"/>
        <v>3090.39</v>
      </c>
      <c r="FA42" s="65"/>
      <c r="FB42" s="65"/>
      <c r="FC42" s="377">
        <f t="shared" si="181"/>
        <v>492.77391312229986</v>
      </c>
      <c r="FD42" s="386">
        <f t="shared" si="182"/>
        <v>108.97699043268342</v>
      </c>
      <c r="FE42" s="65"/>
      <c r="FF42" s="65">
        <v>20</v>
      </c>
      <c r="FG42" s="65"/>
      <c r="FH42" s="65">
        <v>5</v>
      </c>
      <c r="FI42" s="377"/>
      <c r="FJ42" s="65"/>
      <c r="FK42" s="214">
        <f t="shared" si="87"/>
        <v>626.75090355498332</v>
      </c>
      <c r="FL42" s="66">
        <f t="shared" si="183"/>
        <v>987.17077586206892</v>
      </c>
      <c r="FM42" s="377">
        <f t="shared" si="184"/>
        <v>413.79310344827587</v>
      </c>
      <c r="FN42" s="377">
        <f t="shared" si="90"/>
        <v>350.24096982758618</v>
      </c>
      <c r="FO42" s="214">
        <f t="shared" si="91"/>
        <v>1751.204849137931</v>
      </c>
      <c r="FP42" s="214">
        <f t="shared" si="92"/>
        <v>2377.9557526929143</v>
      </c>
      <c r="FQ42" s="205">
        <f t="shared" si="93"/>
        <v>712.43424730708557</v>
      </c>
      <c r="FR42" s="205">
        <v>13318.65</v>
      </c>
      <c r="FS42" s="205">
        <v>10193.18</v>
      </c>
      <c r="FT42" s="205">
        <v>0</v>
      </c>
      <c r="FU42" s="205">
        <v>110</v>
      </c>
      <c r="FV42" s="205">
        <v>0</v>
      </c>
      <c r="FW42" s="205">
        <v>0</v>
      </c>
      <c r="FX42" s="205">
        <v>0</v>
      </c>
      <c r="FY42" s="205">
        <v>25391.37</v>
      </c>
      <c r="FZ42" s="205">
        <v>0</v>
      </c>
      <c r="GA42" s="205">
        <v>0</v>
      </c>
      <c r="GB42" s="205">
        <v>41249.93</v>
      </c>
      <c r="GC42" s="178">
        <f t="shared" si="185"/>
        <v>7763.2699999999968</v>
      </c>
      <c r="GD42" s="206">
        <v>2621</v>
      </c>
      <c r="GE42" s="181" t="s">
        <v>276</v>
      </c>
      <c r="GF42" s="214">
        <f t="shared" si="94"/>
        <v>49013.2</v>
      </c>
      <c r="GG42" s="205">
        <v>1108.6500000000001</v>
      </c>
      <c r="GH42" s="205">
        <v>745.61</v>
      </c>
      <c r="GI42" s="205">
        <v>0</v>
      </c>
      <c r="GJ42" s="205">
        <v>4.63</v>
      </c>
      <c r="GK42" s="205">
        <v>0</v>
      </c>
      <c r="GL42" s="205">
        <v>0</v>
      </c>
      <c r="GM42" s="205">
        <v>0</v>
      </c>
      <c r="GN42" s="205">
        <v>1550</v>
      </c>
      <c r="GO42" s="205">
        <v>0</v>
      </c>
      <c r="GP42" s="205">
        <v>0</v>
      </c>
      <c r="GQ42" s="211">
        <f t="shared" si="95"/>
        <v>3408.8900000000003</v>
      </c>
      <c r="GR42" s="65">
        <v>652.93999999999994</v>
      </c>
      <c r="GS42" s="65">
        <v>82</v>
      </c>
      <c r="GT42" s="65">
        <f t="shared" si="186"/>
        <v>587.02157390792399</v>
      </c>
      <c r="GU42" s="65">
        <f t="shared" si="187"/>
        <v>164.93392121822041</v>
      </c>
      <c r="GV42" s="65"/>
      <c r="GW42" s="65">
        <v>20</v>
      </c>
      <c r="GX42" s="65">
        <v>0</v>
      </c>
      <c r="GY42" s="65">
        <v>5</v>
      </c>
      <c r="GZ42" s="65"/>
      <c r="HA42" s="65"/>
      <c r="HB42" s="64">
        <f t="shared" si="188"/>
        <v>1511.8954951261444</v>
      </c>
      <c r="HC42" s="66">
        <f t="shared" si="143"/>
        <v>822.37076923076927</v>
      </c>
      <c r="HD42" s="66">
        <f t="shared" si="97"/>
        <v>0</v>
      </c>
      <c r="HE42" s="66">
        <f t="shared" si="98"/>
        <v>205.59269230769232</v>
      </c>
      <c r="HF42" s="67">
        <f t="shared" si="24"/>
        <v>1027.9634615384616</v>
      </c>
      <c r="HG42" s="67">
        <f t="shared" si="25"/>
        <v>2539.858956664606</v>
      </c>
      <c r="HH42" s="68">
        <f t="shared" si="26"/>
        <v>869.03104333539432</v>
      </c>
      <c r="HI42" s="335">
        <v>11789.12</v>
      </c>
      <c r="HJ42" s="335">
        <v>10215.92</v>
      </c>
      <c r="HK42" s="335">
        <v>0</v>
      </c>
      <c r="HL42" s="335">
        <v>20</v>
      </c>
      <c r="HM42" s="335">
        <v>0</v>
      </c>
      <c r="HN42" s="335">
        <v>0</v>
      </c>
      <c r="HO42" s="335">
        <v>0</v>
      </c>
      <c r="HP42" s="335">
        <v>22514.04</v>
      </c>
      <c r="HQ42" s="335">
        <v>0</v>
      </c>
      <c r="HR42" s="335">
        <v>0</v>
      </c>
      <c r="HS42" s="335">
        <v>37579.919999999998</v>
      </c>
      <c r="HT42" s="178">
        <f t="shared" si="189"/>
        <v>6959.1600000000035</v>
      </c>
      <c r="HU42" s="371">
        <v>2365</v>
      </c>
      <c r="HV42" s="181" t="s">
        <v>276</v>
      </c>
      <c r="HW42" s="64">
        <f t="shared" si="190"/>
        <v>44539.08</v>
      </c>
      <c r="HX42" s="205">
        <v>981.36</v>
      </c>
      <c r="HY42" s="205">
        <v>747.28</v>
      </c>
      <c r="HZ42" s="205">
        <v>0</v>
      </c>
      <c r="IA42" s="205">
        <v>0.84</v>
      </c>
      <c r="IB42" s="205">
        <v>0</v>
      </c>
      <c r="IC42" s="205">
        <v>0</v>
      </c>
      <c r="ID42" s="205">
        <v>0</v>
      </c>
      <c r="IE42" s="205">
        <v>1550</v>
      </c>
      <c r="IF42" s="205">
        <v>0</v>
      </c>
      <c r="IG42" s="205">
        <v>0</v>
      </c>
      <c r="IH42" s="214">
        <v>3701.27</v>
      </c>
      <c r="II42" s="319">
        <v>652.93999999999994</v>
      </c>
      <c r="IJ42" s="319">
        <v>82</v>
      </c>
      <c r="IK42" s="65">
        <f t="shared" si="191"/>
        <v>573.49666237916733</v>
      </c>
      <c r="IL42" s="65">
        <f t="shared" si="192"/>
        <v>173.2815946539817</v>
      </c>
      <c r="IM42" s="65"/>
      <c r="IN42" s="65">
        <v>20</v>
      </c>
      <c r="IO42" s="65"/>
      <c r="IP42" s="65">
        <v>5</v>
      </c>
      <c r="IQ42" s="65"/>
      <c r="IR42" s="65"/>
      <c r="IS42" s="64">
        <f t="shared" si="193"/>
        <v>1506.718257033149</v>
      </c>
      <c r="IT42" s="66">
        <f t="shared" si="194"/>
        <v>869.99285714285713</v>
      </c>
      <c r="IU42" s="66">
        <f t="shared" si="103"/>
        <v>403.36134453781511</v>
      </c>
      <c r="IV42" s="66">
        <f t="shared" si="104"/>
        <v>318.33855042016808</v>
      </c>
      <c r="IW42" s="67">
        <f t="shared" si="195"/>
        <v>1591.6927521008404</v>
      </c>
      <c r="IX42" s="67">
        <f t="shared" si="31"/>
        <v>3098.4110091339894</v>
      </c>
      <c r="IY42" s="68">
        <f t="shared" si="32"/>
        <v>602.85899086601057</v>
      </c>
      <c r="IZ42" s="335">
        <v>11515.04</v>
      </c>
      <c r="JA42" s="335">
        <v>10261.16</v>
      </c>
      <c r="JB42" s="335">
        <v>0</v>
      </c>
      <c r="JC42" s="335">
        <v>315</v>
      </c>
      <c r="JD42" s="335">
        <v>0</v>
      </c>
      <c r="JE42" s="335">
        <v>0</v>
      </c>
      <c r="JF42" s="335">
        <v>0</v>
      </c>
      <c r="JG42" s="335">
        <v>25219.78</v>
      </c>
      <c r="JH42" s="335">
        <v>0</v>
      </c>
      <c r="JI42" s="335">
        <v>0</v>
      </c>
      <c r="JJ42" s="335">
        <v>39076.410000000003</v>
      </c>
      <c r="JK42" s="178">
        <f t="shared" si="196"/>
        <v>8234.5699999999924</v>
      </c>
      <c r="JL42" s="371">
        <v>2501</v>
      </c>
      <c r="JM42" s="181" t="s">
        <v>276</v>
      </c>
      <c r="JN42" s="64">
        <f t="shared" si="197"/>
        <v>47310.979999999996</v>
      </c>
      <c r="JO42" s="335">
        <v>958.53</v>
      </c>
      <c r="JP42" s="335">
        <v>750.58</v>
      </c>
      <c r="JQ42" s="335">
        <v>0</v>
      </c>
      <c r="JR42" s="335">
        <v>13.25</v>
      </c>
      <c r="JS42" s="335">
        <v>0</v>
      </c>
      <c r="JT42" s="335">
        <v>0</v>
      </c>
      <c r="JU42" s="335">
        <v>0</v>
      </c>
      <c r="JV42" s="335">
        <v>1550</v>
      </c>
      <c r="JW42" s="335">
        <v>0</v>
      </c>
      <c r="JX42" s="335">
        <v>0</v>
      </c>
      <c r="JY42" s="211">
        <v>3933.69</v>
      </c>
      <c r="JZ42" s="319">
        <v>652.93999999999994</v>
      </c>
      <c r="KA42" s="319">
        <v>82</v>
      </c>
      <c r="KB42" s="65">
        <f t="shared" si="166"/>
        <v>832.18054488282223</v>
      </c>
      <c r="KC42" s="65">
        <f t="shared" si="198"/>
        <v>218.74560158687081</v>
      </c>
      <c r="KD42" s="65"/>
      <c r="KE42" s="65">
        <v>20</v>
      </c>
      <c r="KF42" s="65"/>
      <c r="KG42" s="65">
        <v>5</v>
      </c>
      <c r="KH42" s="65"/>
      <c r="KI42" s="65">
        <f t="shared" si="108"/>
        <v>429.03252032520328</v>
      </c>
      <c r="KJ42" s="64">
        <f t="shared" si="35"/>
        <v>2239.8986667948966</v>
      </c>
      <c r="KK42" s="66">
        <f t="shared" si="144"/>
        <v>854.59100840336134</v>
      </c>
      <c r="KL42" s="66">
        <f t="shared" si="109"/>
        <v>0</v>
      </c>
      <c r="KM42" s="66">
        <f t="shared" si="110"/>
        <v>213.64775210084034</v>
      </c>
      <c r="KN42" s="67">
        <f t="shared" si="36"/>
        <v>1068.2387605042018</v>
      </c>
      <c r="KO42" s="67">
        <f t="shared" si="37"/>
        <v>3308.1374272990984</v>
      </c>
      <c r="KP42" s="68">
        <f t="shared" si="38"/>
        <v>625.55257270090169</v>
      </c>
      <c r="KQ42" s="335">
        <v>12905.77</v>
      </c>
      <c r="KR42" s="335">
        <v>10639.54</v>
      </c>
      <c r="KS42" s="335">
        <v>0</v>
      </c>
      <c r="KT42" s="335">
        <v>50</v>
      </c>
      <c r="KU42" s="335">
        <v>0</v>
      </c>
      <c r="KV42" s="335">
        <v>0</v>
      </c>
      <c r="KW42" s="335">
        <v>0</v>
      </c>
      <c r="KX42" s="335">
        <v>25791.01</v>
      </c>
      <c r="KY42" s="335">
        <v>0</v>
      </c>
      <c r="KZ42" s="335">
        <v>0</v>
      </c>
      <c r="LA42" s="335">
        <v>41076.35</v>
      </c>
      <c r="LB42" s="178">
        <f t="shared" si="199"/>
        <v>8309.9700000000012</v>
      </c>
      <c r="LC42" s="371">
        <v>2559</v>
      </c>
      <c r="LD42" s="181" t="s">
        <v>276</v>
      </c>
      <c r="LE42" s="64">
        <f t="shared" si="200"/>
        <v>49386.32</v>
      </c>
      <c r="LF42" s="205">
        <v>1074.3</v>
      </c>
      <c r="LG42" s="205">
        <v>778.26</v>
      </c>
      <c r="LH42" s="205">
        <v>0</v>
      </c>
      <c r="LI42" s="205">
        <v>2.1</v>
      </c>
      <c r="LJ42" s="205">
        <v>0</v>
      </c>
      <c r="LK42" s="205">
        <v>0</v>
      </c>
      <c r="LL42" s="205">
        <v>0</v>
      </c>
      <c r="LM42" s="205">
        <v>1550</v>
      </c>
      <c r="LN42" s="205">
        <v>0</v>
      </c>
      <c r="LO42" s="205">
        <v>0</v>
      </c>
      <c r="LP42" s="211">
        <f t="shared" si="112"/>
        <v>3404.66</v>
      </c>
      <c r="LQ42" s="202">
        <v>652.93999999999994</v>
      </c>
      <c r="LR42" s="202">
        <v>82</v>
      </c>
      <c r="LS42" s="65">
        <f t="shared" si="201"/>
        <v>610.60486497413729</v>
      </c>
      <c r="LT42" s="65">
        <f t="shared" si="202"/>
        <v>198.92132682432288</v>
      </c>
      <c r="LU42" s="65"/>
      <c r="LV42" s="65">
        <v>20</v>
      </c>
      <c r="LW42" s="65"/>
      <c r="LX42" s="65">
        <v>5</v>
      </c>
      <c r="LY42" s="65"/>
      <c r="LZ42" s="65"/>
      <c r="MA42" s="64">
        <f t="shared" si="41"/>
        <v>1569.4661917984602</v>
      </c>
      <c r="MB42" s="66">
        <f t="shared" si="145"/>
        <v>828.45739495798318</v>
      </c>
      <c r="MC42" s="66">
        <f t="shared" si="114"/>
        <v>0</v>
      </c>
      <c r="MD42" s="66">
        <f t="shared" si="115"/>
        <v>207.1143487394958</v>
      </c>
      <c r="ME42" s="67">
        <f t="shared" si="42"/>
        <v>1035.571743697479</v>
      </c>
      <c r="MF42" s="67">
        <f t="shared" si="43"/>
        <v>2605.0379354959391</v>
      </c>
      <c r="MG42" s="68">
        <f t="shared" si="44"/>
        <v>799.62206450406075</v>
      </c>
      <c r="MH42" s="335">
        <v>7792.92</v>
      </c>
      <c r="MI42" s="335">
        <v>7926.67</v>
      </c>
      <c r="MJ42" s="335">
        <v>0</v>
      </c>
      <c r="MK42" s="335">
        <v>65</v>
      </c>
      <c r="ML42" s="335">
        <v>0</v>
      </c>
      <c r="MM42" s="335">
        <v>0</v>
      </c>
      <c r="MN42" s="335">
        <v>0</v>
      </c>
      <c r="MO42" s="335">
        <v>18045.27</v>
      </c>
      <c r="MP42" s="335">
        <v>0</v>
      </c>
      <c r="MQ42" s="335">
        <v>0</v>
      </c>
      <c r="MR42" s="335">
        <v>31278.09</v>
      </c>
      <c r="MS42" s="178">
        <f t="shared" ref="MS42:MS106" si="223">MV42-MR42</f>
        <v>2551.7700000000004</v>
      </c>
      <c r="MT42" s="371">
        <v>1885</v>
      </c>
      <c r="MU42" s="181" t="s">
        <v>276</v>
      </c>
      <c r="MV42" s="64">
        <f t="shared" si="203"/>
        <v>33829.86</v>
      </c>
      <c r="MW42" s="335">
        <v>648.70000000000005</v>
      </c>
      <c r="MX42" s="335">
        <v>579.82000000000005</v>
      </c>
      <c r="MY42" s="335">
        <v>0</v>
      </c>
      <c r="MZ42" s="335">
        <v>2.73</v>
      </c>
      <c r="NA42" s="335">
        <v>0</v>
      </c>
      <c r="NB42" s="335">
        <v>0</v>
      </c>
      <c r="NC42" s="335">
        <v>0</v>
      </c>
      <c r="ND42" s="335">
        <v>1550</v>
      </c>
      <c r="NE42" s="335">
        <v>0</v>
      </c>
      <c r="NF42" s="335">
        <v>0</v>
      </c>
      <c r="NG42" s="211">
        <f t="shared" si="117"/>
        <v>2781.25</v>
      </c>
      <c r="NH42" s="355">
        <v>652.93999999999994</v>
      </c>
      <c r="NI42" s="358">
        <v>82</v>
      </c>
      <c r="NJ42" s="65">
        <f t="shared" si="204"/>
        <v>591.04959069625158</v>
      </c>
      <c r="NK42" s="65">
        <f t="shared" si="205"/>
        <v>35.051761106842882</v>
      </c>
      <c r="NL42" s="65"/>
      <c r="NM42" s="65">
        <v>20</v>
      </c>
      <c r="NN42" s="65">
        <f t="shared" si="206"/>
        <v>467</v>
      </c>
      <c r="NO42" s="65">
        <v>5</v>
      </c>
      <c r="NP42" s="65"/>
      <c r="NQ42" s="65"/>
      <c r="NR42" s="64">
        <f t="shared" si="47"/>
        <v>1853.0413518030944</v>
      </c>
      <c r="NS42" s="66">
        <f t="shared" si="207"/>
        <v>835.40283333333332</v>
      </c>
      <c r="NT42" s="66">
        <f t="shared" si="208"/>
        <v>400</v>
      </c>
      <c r="NU42" s="66">
        <f t="shared" si="122"/>
        <v>308.85070833333333</v>
      </c>
      <c r="NV42" s="67">
        <f t="shared" si="48"/>
        <v>1544.2535416666667</v>
      </c>
      <c r="NW42" s="67">
        <f t="shared" si="49"/>
        <v>3397.2948934697611</v>
      </c>
      <c r="NX42" s="68">
        <f t="shared" si="50"/>
        <v>-616.04489346976106</v>
      </c>
      <c r="NY42" s="400">
        <v>8499.08</v>
      </c>
      <c r="NZ42" s="400">
        <v>8583.84</v>
      </c>
      <c r="OA42" s="400">
        <v>0</v>
      </c>
      <c r="OB42" s="400">
        <v>10</v>
      </c>
      <c r="OC42" s="400">
        <v>0</v>
      </c>
      <c r="OD42" s="400">
        <v>0</v>
      </c>
      <c r="OE42" s="400">
        <v>0</v>
      </c>
      <c r="OF42" s="400">
        <v>18916.580000000002</v>
      </c>
      <c r="OG42" s="400">
        <v>0</v>
      </c>
      <c r="OH42" s="400">
        <v>0</v>
      </c>
      <c r="OI42" s="400">
        <v>30898.58</v>
      </c>
      <c r="OJ42" s="178">
        <f t="shared" si="209"/>
        <v>5110.9199999999983</v>
      </c>
      <c r="OK42" s="401">
        <v>2072</v>
      </c>
      <c r="OL42" s="181" t="s">
        <v>276</v>
      </c>
      <c r="OM42" s="64">
        <f t="shared" si="123"/>
        <v>36009.5</v>
      </c>
      <c r="ON42" s="205">
        <v>707.48</v>
      </c>
      <c r="OO42" s="205">
        <v>627.89</v>
      </c>
      <c r="OP42" s="205">
        <v>0</v>
      </c>
      <c r="OQ42" s="205">
        <v>0.42</v>
      </c>
      <c r="OR42" s="205">
        <v>0</v>
      </c>
      <c r="OS42" s="205">
        <v>0</v>
      </c>
      <c r="OT42" s="205">
        <v>0</v>
      </c>
      <c r="OU42" s="205">
        <v>1550</v>
      </c>
      <c r="OV42" s="205">
        <v>0</v>
      </c>
      <c r="OW42" s="205">
        <v>0</v>
      </c>
      <c r="OX42" s="403">
        <f t="shared" si="124"/>
        <v>2885.79</v>
      </c>
      <c r="OY42" s="414">
        <f t="shared" ref="OY42:OY47" si="224">3917.64/6</f>
        <v>652.93999999999994</v>
      </c>
      <c r="OZ42" s="415">
        <f t="shared" ref="OZ42:OZ47" si="225">492/6</f>
        <v>82</v>
      </c>
      <c r="PA42" s="65">
        <f t="shared" si="167"/>
        <v>495.34041564853544</v>
      </c>
      <c r="PB42" s="65">
        <f t="shared" si="168"/>
        <v>87.514187705891359</v>
      </c>
      <c r="PC42" s="65"/>
      <c r="PD42" s="65">
        <v>20</v>
      </c>
      <c r="PE42" s="65"/>
      <c r="PF42" s="65">
        <v>5</v>
      </c>
      <c r="PG42" s="65"/>
      <c r="PH42" s="65"/>
      <c r="PI42" s="64">
        <f t="shared" si="53"/>
        <v>1342.7946033544267</v>
      </c>
      <c r="PJ42" s="66">
        <f t="shared" si="126"/>
        <v>936.57933333333335</v>
      </c>
      <c r="PK42" s="66">
        <v>0</v>
      </c>
      <c r="PL42" s="66">
        <f t="shared" si="127"/>
        <v>234.14483333333334</v>
      </c>
      <c r="PM42" s="67">
        <f t="shared" si="54"/>
        <v>1170.7241666666666</v>
      </c>
      <c r="PN42" s="67">
        <f t="shared" si="55"/>
        <v>2513.5187700210936</v>
      </c>
      <c r="PO42" s="68">
        <f t="shared" si="56"/>
        <v>372.27122997890638</v>
      </c>
      <c r="PP42" s="400">
        <v>8019.76</v>
      </c>
      <c r="PQ42" s="400">
        <v>8672.93</v>
      </c>
      <c r="PR42" s="400">
        <v>0</v>
      </c>
      <c r="PS42" s="400">
        <v>15</v>
      </c>
      <c r="PT42" s="400">
        <v>0</v>
      </c>
      <c r="PU42" s="400">
        <v>0</v>
      </c>
      <c r="PV42" s="400">
        <v>0</v>
      </c>
      <c r="PW42" s="400">
        <v>21326.82</v>
      </c>
      <c r="PX42" s="400">
        <v>0</v>
      </c>
      <c r="PY42" s="464">
        <v>0</v>
      </c>
      <c r="PZ42" s="466">
        <v>32859.360000000001</v>
      </c>
      <c r="QA42" s="178">
        <f t="shared" si="210"/>
        <v>5175.1500000000015</v>
      </c>
      <c r="QB42" s="401">
        <v>2128</v>
      </c>
      <c r="QC42" s="181" t="s">
        <v>276</v>
      </c>
      <c r="QD42" s="64">
        <v>38034.51</v>
      </c>
      <c r="QE42" s="400">
        <v>667.57</v>
      </c>
      <c r="QF42" s="400">
        <v>634.41</v>
      </c>
      <c r="QG42" s="400">
        <v>0</v>
      </c>
      <c r="QH42" s="400">
        <v>0.63</v>
      </c>
      <c r="QI42" s="400">
        <v>0</v>
      </c>
      <c r="QJ42" s="400">
        <v>0</v>
      </c>
      <c r="QK42" s="400">
        <v>0</v>
      </c>
      <c r="QL42" s="400">
        <v>1550</v>
      </c>
      <c r="QM42" s="400">
        <v>0</v>
      </c>
      <c r="QN42" s="400">
        <v>0</v>
      </c>
      <c r="QO42" s="486">
        <v>284.98023400000005</v>
      </c>
      <c r="QP42" s="211">
        <f t="shared" si="211"/>
        <v>2852.61</v>
      </c>
      <c r="QQ42" s="442">
        <v>652.93999999999994</v>
      </c>
      <c r="QR42" s="238">
        <v>82</v>
      </c>
      <c r="QS42" s="65">
        <f t="shared" si="147"/>
        <v>128.86743362831859</v>
      </c>
      <c r="QT42" s="65">
        <f t="shared" si="212"/>
        <v>99.710011472111518</v>
      </c>
      <c r="QU42" s="65">
        <v>0</v>
      </c>
      <c r="QV42" s="65">
        <v>20</v>
      </c>
      <c r="QW42" s="65">
        <f t="shared" si="131"/>
        <v>18.861818181818183</v>
      </c>
      <c r="QX42" s="65">
        <v>5</v>
      </c>
      <c r="QY42" s="65">
        <f t="shared" si="58"/>
        <v>183.06451612903226</v>
      </c>
      <c r="QZ42" s="489">
        <f t="shared" si="132"/>
        <v>443.60136</v>
      </c>
      <c r="RA42" s="65"/>
      <c r="RB42" s="64">
        <f t="shared" si="213"/>
        <v>1634.0451394112806</v>
      </c>
      <c r="RC42" s="66">
        <f t="shared" si="133"/>
        <v>870.22424778761058</v>
      </c>
      <c r="RD42" s="66"/>
      <c r="RE42" s="66">
        <f t="shared" si="134"/>
        <v>500.85387743977827</v>
      </c>
      <c r="RF42" s="67">
        <f t="shared" si="60"/>
        <v>1371.0781252273889</v>
      </c>
      <c r="RG42" s="67">
        <f t="shared" si="61"/>
        <v>3005.1232646386698</v>
      </c>
      <c r="RH42" s="68">
        <f t="shared" si="62"/>
        <v>-152.51326463866963</v>
      </c>
      <c r="RI42" s="205">
        <v>9390.35</v>
      </c>
      <c r="RJ42" s="205">
        <v>9598.94</v>
      </c>
      <c r="RK42" s="205">
        <v>0</v>
      </c>
      <c r="RL42" s="205">
        <v>10</v>
      </c>
      <c r="RM42" s="205">
        <v>0</v>
      </c>
      <c r="RN42" s="205">
        <v>0</v>
      </c>
      <c r="RO42" s="205">
        <v>0</v>
      </c>
      <c r="RP42" s="205">
        <v>25730.31</v>
      </c>
      <c r="RQ42" s="205">
        <v>0</v>
      </c>
      <c r="RR42" s="373">
        <v>0</v>
      </c>
      <c r="RS42" s="265">
        <v>37758.18</v>
      </c>
      <c r="RT42" s="178">
        <f t="shared" si="214"/>
        <v>6971.4200000000055</v>
      </c>
      <c r="RU42" s="206">
        <v>2382</v>
      </c>
      <c r="RV42" s="181" t="s">
        <v>276</v>
      </c>
      <c r="RW42" s="64">
        <f t="shared" si="215"/>
        <v>44729.600000000006</v>
      </c>
      <c r="RX42" s="205">
        <v>781.67</v>
      </c>
      <c r="RY42" s="205">
        <v>702.14</v>
      </c>
      <c r="RZ42" s="205">
        <v>0</v>
      </c>
      <c r="SA42" s="205">
        <v>0.42</v>
      </c>
      <c r="SB42" s="205">
        <v>0</v>
      </c>
      <c r="SC42" s="205">
        <v>0</v>
      </c>
      <c r="SD42" s="205">
        <v>0</v>
      </c>
      <c r="SE42" s="205">
        <v>1550</v>
      </c>
      <c r="SF42" s="205">
        <v>0</v>
      </c>
      <c r="SG42" s="205">
        <v>0</v>
      </c>
      <c r="SH42" s="65">
        <v>423.537598</v>
      </c>
      <c r="SI42" s="211">
        <v>3485.63</v>
      </c>
      <c r="SJ42" s="470">
        <f>3397.2/6</f>
        <v>566.19999999999993</v>
      </c>
      <c r="SK42" s="481"/>
      <c r="SL42" s="65">
        <f t="shared" si="148"/>
        <v>320.96681415929203</v>
      </c>
      <c r="SM42" s="65">
        <f t="shared" si="216"/>
        <v>158.66768310937999</v>
      </c>
      <c r="SN42" s="65">
        <v>0</v>
      </c>
      <c r="SO42" s="65">
        <v>20</v>
      </c>
      <c r="SP42" s="65">
        <f t="shared" si="138"/>
        <v>495.92920353982299</v>
      </c>
      <c r="SQ42" s="65">
        <v>5</v>
      </c>
      <c r="SR42" s="65">
        <f t="shared" si="149"/>
        <v>428.52876106194691</v>
      </c>
      <c r="SS42" s="489">
        <f t="shared" si="139"/>
        <v>509.73543000000001</v>
      </c>
      <c r="ST42" s="65"/>
      <c r="SU42" s="64">
        <f t="shared" si="217"/>
        <v>2505.0278918704421</v>
      </c>
      <c r="SV42" s="66">
        <f t="shared" si="146"/>
        <v>596.28469026548669</v>
      </c>
      <c r="SW42" s="66"/>
      <c r="SX42" s="66">
        <f t="shared" si="140"/>
        <v>620.2625164271858</v>
      </c>
      <c r="SY42" s="67">
        <f t="shared" si="218"/>
        <v>1216.5472066926725</v>
      </c>
      <c r="SZ42" s="67">
        <f t="shared" si="65"/>
        <v>3721.5750985631148</v>
      </c>
      <c r="TA42" s="68">
        <f t="shared" si="66"/>
        <v>-235.9450985631147</v>
      </c>
      <c r="TB42" s="64">
        <f t="shared" si="219"/>
        <v>505668.99</v>
      </c>
      <c r="TC42" s="211">
        <f t="shared" si="220"/>
        <v>37226.649999999994</v>
      </c>
      <c r="TD42" s="67">
        <f t="shared" si="221"/>
        <v>34280.305409291374</v>
      </c>
      <c r="TE42" s="68">
        <f t="shared" si="142"/>
        <v>2946.3445907086207</v>
      </c>
      <c r="TF42" s="264"/>
      <c r="TG42" s="265"/>
      <c r="TH42" s="265"/>
      <c r="TL42" s="65">
        <v>59532.411000000007</v>
      </c>
      <c r="TM42">
        <f t="shared" si="70"/>
        <v>595.32411000000002</v>
      </c>
    </row>
    <row r="43" spans="1:533">
      <c r="A43" s="173" t="s">
        <v>29</v>
      </c>
      <c r="B43" s="175" t="s">
        <v>148</v>
      </c>
      <c r="C43" s="181" t="s">
        <v>277</v>
      </c>
      <c r="D43" s="176">
        <v>19465.98</v>
      </c>
      <c r="E43" s="176">
        <v>11192.99</v>
      </c>
      <c r="F43" s="176">
        <v>0</v>
      </c>
      <c r="G43" s="176">
        <v>0</v>
      </c>
      <c r="H43" s="176">
        <v>0</v>
      </c>
      <c r="I43" s="176">
        <v>0</v>
      </c>
      <c r="J43" s="176">
        <v>35526.68</v>
      </c>
      <c r="K43" s="176">
        <v>0</v>
      </c>
      <c r="L43" s="176">
        <v>0</v>
      </c>
      <c r="M43" s="178">
        <v>51813.65</v>
      </c>
      <c r="N43" s="178">
        <f t="shared" si="150"/>
        <v>14371.999999999993</v>
      </c>
      <c r="O43" s="181">
        <v>3831</v>
      </c>
      <c r="P43" s="64">
        <f t="shared" si="0"/>
        <v>66185.649999999994</v>
      </c>
      <c r="Q43" s="205">
        <v>1620.37</v>
      </c>
      <c r="R43" s="205">
        <v>818.75</v>
      </c>
      <c r="S43" s="205">
        <v>0</v>
      </c>
      <c r="T43" s="205">
        <v>0</v>
      </c>
      <c r="U43" s="205">
        <v>0</v>
      </c>
      <c r="V43" s="205">
        <v>0</v>
      </c>
      <c r="W43" s="205">
        <v>0</v>
      </c>
      <c r="X43" s="205">
        <v>1550</v>
      </c>
      <c r="Y43" s="205">
        <v>0</v>
      </c>
      <c r="Z43" s="205">
        <v>0</v>
      </c>
      <c r="AA43" s="64">
        <f t="shared" si="71"/>
        <v>3989.12</v>
      </c>
      <c r="AB43" s="278">
        <v>630.36666666666667</v>
      </c>
      <c r="AC43" s="283">
        <v>86.666666666666671</v>
      </c>
      <c r="AD43" s="65">
        <f t="shared" si="169"/>
        <v>608.73286208777131</v>
      </c>
      <c r="AE43" s="65">
        <f t="shared" si="163"/>
        <v>260.16620097989482</v>
      </c>
      <c r="AF43" s="65">
        <f>1279.45678571429-140.7</f>
        <v>1138.7567857142899</v>
      </c>
      <c r="AG43" s="65">
        <v>20</v>
      </c>
      <c r="AH43" s="65"/>
      <c r="AI43" s="65">
        <v>5</v>
      </c>
      <c r="AJ43" s="65"/>
      <c r="AK43" s="65"/>
      <c r="AL43" s="64">
        <f t="shared" si="3"/>
        <v>2749.6891821152894</v>
      </c>
      <c r="AM43" s="66">
        <f t="shared" si="170"/>
        <v>833.25221238938047</v>
      </c>
      <c r="AN43" s="66">
        <f t="shared" si="171"/>
        <v>0</v>
      </c>
      <c r="AO43" s="66">
        <f t="shared" si="74"/>
        <v>208.31305309734512</v>
      </c>
      <c r="AP43" s="67">
        <f t="shared" si="4"/>
        <v>1041.5652654867256</v>
      </c>
      <c r="AQ43" s="67">
        <f t="shared" si="5"/>
        <v>3791.2544476020148</v>
      </c>
      <c r="AR43" s="68">
        <f t="shared" si="6"/>
        <v>197.86555239798508</v>
      </c>
      <c r="AS43" s="267">
        <v>22293.360000000001</v>
      </c>
      <c r="AT43" s="267">
        <v>12165.76</v>
      </c>
      <c r="AU43" s="267">
        <v>0</v>
      </c>
      <c r="AV43" s="267">
        <v>320</v>
      </c>
      <c r="AW43" s="267">
        <v>0</v>
      </c>
      <c r="AX43" s="267">
        <v>0</v>
      </c>
      <c r="AY43" s="267">
        <v>0</v>
      </c>
      <c r="AZ43" s="267">
        <v>41083.730000000003</v>
      </c>
      <c r="BA43" s="267">
        <v>0</v>
      </c>
      <c r="BB43" s="267">
        <v>0</v>
      </c>
      <c r="BC43" s="267">
        <v>56168.85</v>
      </c>
      <c r="BD43" s="178">
        <f t="shared" si="172"/>
        <v>19694.000000000007</v>
      </c>
      <c r="BE43" s="285">
        <v>4227</v>
      </c>
      <c r="BF43" s="181" t="s">
        <v>277</v>
      </c>
      <c r="BG43" s="64">
        <f t="shared" si="75"/>
        <v>75862.850000000006</v>
      </c>
      <c r="BH43" s="267">
        <v>1855.74</v>
      </c>
      <c r="BI43" s="267">
        <v>889.9</v>
      </c>
      <c r="BJ43" s="267">
        <v>0</v>
      </c>
      <c r="BK43" s="267">
        <v>13.46</v>
      </c>
      <c r="BL43" s="267">
        <v>0</v>
      </c>
      <c r="BM43" s="267">
        <v>0</v>
      </c>
      <c r="BN43" s="267">
        <v>0</v>
      </c>
      <c r="BO43" s="267">
        <v>1550</v>
      </c>
      <c r="BP43" s="267">
        <v>0</v>
      </c>
      <c r="BQ43" s="267">
        <v>0</v>
      </c>
      <c r="BR43" s="64">
        <f t="shared" si="76"/>
        <v>4309.1000000000004</v>
      </c>
      <c r="BS43" s="278">
        <v>630.36666666666667</v>
      </c>
      <c r="BT43" s="283">
        <v>86.666666666666671</v>
      </c>
      <c r="BU43" s="65">
        <f t="shared" si="173"/>
        <v>714.41430033694633</v>
      </c>
      <c r="BV43" s="65">
        <f t="shared" si="164"/>
        <v>384.53151796225956</v>
      </c>
      <c r="BW43" s="65">
        <f>1279.45678571429-140.7</f>
        <v>1138.7567857142899</v>
      </c>
      <c r="BX43" s="65">
        <v>20</v>
      </c>
      <c r="BY43" s="65"/>
      <c r="BZ43" s="65">
        <v>5</v>
      </c>
      <c r="CA43" s="202"/>
      <c r="CB43" s="65"/>
      <c r="CC43" s="64">
        <f t="shared" si="9"/>
        <v>2979.7359373468289</v>
      </c>
      <c r="CD43" s="66">
        <f t="shared" si="174"/>
        <v>869.99982300884949</v>
      </c>
      <c r="CE43" s="384">
        <f t="shared" si="175"/>
        <v>0</v>
      </c>
      <c r="CF43" s="66">
        <f t="shared" si="222"/>
        <v>217.49995575221237</v>
      </c>
      <c r="CG43" s="67">
        <f t="shared" si="10"/>
        <v>1087.4997787610619</v>
      </c>
      <c r="CH43" s="67">
        <f t="shared" si="11"/>
        <v>4067.2357161078908</v>
      </c>
      <c r="CI43" s="68">
        <f t="shared" si="12"/>
        <v>241.8642838921096</v>
      </c>
      <c r="CJ43" s="209">
        <v>21918.06</v>
      </c>
      <c r="CK43" s="209">
        <v>15369.18</v>
      </c>
      <c r="CL43" s="209">
        <v>0</v>
      </c>
      <c r="CM43" s="209">
        <v>20</v>
      </c>
      <c r="CN43" s="209">
        <v>0</v>
      </c>
      <c r="CO43" s="209">
        <v>0</v>
      </c>
      <c r="CP43" s="209">
        <v>0</v>
      </c>
      <c r="CQ43" s="209">
        <v>51829.15</v>
      </c>
      <c r="CR43" s="209">
        <v>0</v>
      </c>
      <c r="CS43" s="207">
        <v>0</v>
      </c>
      <c r="CT43" s="205">
        <v>58239.839999999997</v>
      </c>
      <c r="CU43" s="178">
        <f t="shared" si="176"/>
        <v>18867.690000000002</v>
      </c>
      <c r="CV43" s="285">
        <v>4257</v>
      </c>
      <c r="CW43" s="181" t="s">
        <v>277</v>
      </c>
      <c r="CX43" s="214">
        <v>77107.53</v>
      </c>
      <c r="CY43" s="205">
        <v>1889.63</v>
      </c>
      <c r="CZ43" s="205">
        <v>833.48</v>
      </c>
      <c r="DA43" s="205">
        <v>0</v>
      </c>
      <c r="DB43" s="209">
        <v>0.84</v>
      </c>
      <c r="DC43" s="205">
        <v>0</v>
      </c>
      <c r="DD43" s="205">
        <v>0</v>
      </c>
      <c r="DE43" s="205">
        <v>0</v>
      </c>
      <c r="DF43" s="205">
        <v>0</v>
      </c>
      <c r="DG43" s="205">
        <v>0</v>
      </c>
      <c r="DH43" s="205">
        <v>0</v>
      </c>
      <c r="DI43" s="214">
        <v>2724.58</v>
      </c>
      <c r="DJ43" s="278">
        <v>630.36666666666667</v>
      </c>
      <c r="DK43" s="283">
        <v>86.666666666666671</v>
      </c>
      <c r="DL43" s="65">
        <f t="shared" si="177"/>
        <v>769.18544403635667</v>
      </c>
      <c r="DM43" s="65">
        <f t="shared" si="165"/>
        <v>371.42001709150071</v>
      </c>
      <c r="DN43" s="65">
        <f>1279.45678571429-140.7</f>
        <v>1138.7567857142899</v>
      </c>
      <c r="DO43" s="65">
        <v>20</v>
      </c>
      <c r="DP43" s="65"/>
      <c r="DQ43" s="65">
        <v>5</v>
      </c>
      <c r="DR43" s="65"/>
      <c r="DS43" s="65"/>
      <c r="DT43" s="64">
        <f t="shared" si="15"/>
        <v>3021.395580175481</v>
      </c>
      <c r="DU43" s="66">
        <f t="shared" si="178"/>
        <v>870.94495575221242</v>
      </c>
      <c r="DV43" s="66">
        <f t="shared" si="179"/>
        <v>490.26548672566372</v>
      </c>
      <c r="DW43" s="66">
        <f t="shared" si="84"/>
        <v>340.30261061946902</v>
      </c>
      <c r="DX43" s="67">
        <f t="shared" si="16"/>
        <v>1701.5130530973452</v>
      </c>
      <c r="DY43" s="67">
        <f t="shared" si="17"/>
        <v>4722.9086332728257</v>
      </c>
      <c r="DZ43" s="68">
        <f t="shared" si="18"/>
        <v>-1998.3286332728258</v>
      </c>
      <c r="EA43" s="205">
        <v>10430.68</v>
      </c>
      <c r="EB43" s="205">
        <v>4611.51</v>
      </c>
      <c r="EC43" s="205">
        <v>0</v>
      </c>
      <c r="ED43" s="205">
        <v>15</v>
      </c>
      <c r="EE43" s="205">
        <v>0</v>
      </c>
      <c r="EF43" s="205">
        <v>0</v>
      </c>
      <c r="EG43" s="205">
        <v>0</v>
      </c>
      <c r="EH43" s="205">
        <v>19626.830000000002</v>
      </c>
      <c r="EI43" s="205">
        <v>0</v>
      </c>
      <c r="EJ43" s="205">
        <v>0</v>
      </c>
      <c r="EK43" s="205">
        <v>26530.46</v>
      </c>
      <c r="EL43" s="178">
        <f t="shared" si="180"/>
        <v>8153.5600000000049</v>
      </c>
      <c r="EM43" s="206">
        <v>1921</v>
      </c>
      <c r="EN43" s="181" t="s">
        <v>277</v>
      </c>
      <c r="EO43" s="214">
        <f t="shared" si="85"/>
        <v>34684.020000000004</v>
      </c>
      <c r="EP43" s="214">
        <v>868.26</v>
      </c>
      <c r="EQ43" s="214">
        <v>337.32</v>
      </c>
      <c r="ER43" s="214">
        <v>0</v>
      </c>
      <c r="ES43" s="214">
        <v>0.63</v>
      </c>
      <c r="ET43" s="214">
        <v>0</v>
      </c>
      <c r="EU43" s="298">
        <v>0</v>
      </c>
      <c r="EV43" s="299">
        <v>0</v>
      </c>
      <c r="EW43" s="299">
        <v>1550</v>
      </c>
      <c r="EX43" s="214">
        <v>0</v>
      </c>
      <c r="EY43" s="299">
        <v>0</v>
      </c>
      <c r="EZ43" s="214">
        <f t="shared" si="86"/>
        <v>2756.21</v>
      </c>
      <c r="FA43" s="65"/>
      <c r="FB43" s="65"/>
      <c r="FC43" s="377">
        <f t="shared" si="181"/>
        <v>364.83192642856329</v>
      </c>
      <c r="FD43" s="386">
        <f t="shared" si="182"/>
        <v>160.50695101289975</v>
      </c>
      <c r="FE43" s="65">
        <f>1279.45678571429-140.7</f>
        <v>1138.7567857142899</v>
      </c>
      <c r="FF43" s="65">
        <v>20</v>
      </c>
      <c r="FG43" s="65"/>
      <c r="FH43" s="65">
        <v>5</v>
      </c>
      <c r="FI43" s="377"/>
      <c r="FJ43" s="65"/>
      <c r="FK43" s="214">
        <f t="shared" si="87"/>
        <v>1689.0956631557528</v>
      </c>
      <c r="FL43" s="66">
        <f t="shared" si="183"/>
        <v>987.17077586206892</v>
      </c>
      <c r="FM43" s="377">
        <f t="shared" si="184"/>
        <v>413.79310344827587</v>
      </c>
      <c r="FN43" s="377">
        <f t="shared" si="90"/>
        <v>350.24096982758618</v>
      </c>
      <c r="FO43" s="214">
        <f t="shared" si="91"/>
        <v>1751.204849137931</v>
      </c>
      <c r="FP43" s="214">
        <f t="shared" si="92"/>
        <v>3440.3005122936838</v>
      </c>
      <c r="FQ43" s="205">
        <f t="shared" si="93"/>
        <v>-684.09051229368379</v>
      </c>
      <c r="FR43" s="209"/>
      <c r="FS43" s="209"/>
      <c r="FT43" s="209"/>
      <c r="FU43" s="209"/>
      <c r="FV43" s="209"/>
      <c r="FW43" s="209"/>
      <c r="FX43" s="209"/>
      <c r="FY43" s="209"/>
      <c r="FZ43" s="209"/>
      <c r="GA43" s="209"/>
      <c r="GB43" s="209"/>
      <c r="GC43" s="178"/>
      <c r="GD43" s="210"/>
      <c r="GE43" s="181" t="s">
        <v>277</v>
      </c>
      <c r="GF43" s="214">
        <f t="shared" si="94"/>
        <v>0</v>
      </c>
      <c r="GG43" s="377">
        <f t="shared" si="94"/>
        <v>0</v>
      </c>
      <c r="GH43" s="377">
        <f t="shared" si="94"/>
        <v>0</v>
      </c>
      <c r="GI43" s="377">
        <f t="shared" si="94"/>
        <v>0</v>
      </c>
      <c r="GJ43" s="377">
        <f t="shared" si="94"/>
        <v>0</v>
      </c>
      <c r="GK43" s="377">
        <f t="shared" si="94"/>
        <v>0</v>
      </c>
      <c r="GL43" s="377">
        <f t="shared" si="94"/>
        <v>0</v>
      </c>
      <c r="GM43" s="377">
        <f t="shared" si="94"/>
        <v>0</v>
      </c>
      <c r="GN43" s="377">
        <f t="shared" si="94"/>
        <v>0</v>
      </c>
      <c r="GO43" s="377">
        <f t="shared" si="94"/>
        <v>0</v>
      </c>
      <c r="GP43" s="377">
        <f t="shared" si="94"/>
        <v>0</v>
      </c>
      <c r="GQ43" s="211">
        <f t="shared" si="95"/>
        <v>0</v>
      </c>
      <c r="GR43" s="65">
        <v>652.93999999999994</v>
      </c>
      <c r="GS43" s="65">
        <v>82</v>
      </c>
      <c r="GT43" s="65">
        <f t="shared" si="186"/>
        <v>0</v>
      </c>
      <c r="GU43" s="65">
        <f t="shared" si="187"/>
        <v>0</v>
      </c>
      <c r="GV43" s="65">
        <v>1279.4567857142858</v>
      </c>
      <c r="GW43" s="65">
        <v>20</v>
      </c>
      <c r="GX43" s="65">
        <v>0</v>
      </c>
      <c r="GY43" s="65">
        <v>5</v>
      </c>
      <c r="GZ43" s="65"/>
      <c r="HA43" s="65"/>
      <c r="HB43" s="64">
        <f t="shared" si="188"/>
        <v>2039.3967857142857</v>
      </c>
      <c r="HC43" s="66">
        <f t="shared" si="143"/>
        <v>822.37076923076927</v>
      </c>
      <c r="HD43" s="66">
        <f t="shared" si="97"/>
        <v>0</v>
      </c>
      <c r="HE43" s="66">
        <f t="shared" si="98"/>
        <v>205.59269230769232</v>
      </c>
      <c r="HF43" s="67">
        <f t="shared" si="24"/>
        <v>1027.9634615384616</v>
      </c>
      <c r="HG43" s="67"/>
      <c r="HH43" s="68">
        <f t="shared" si="26"/>
        <v>0</v>
      </c>
      <c r="HI43" s="205">
        <v>0</v>
      </c>
      <c r="HJ43" s="205">
        <v>0</v>
      </c>
      <c r="HK43" s="205">
        <v>0</v>
      </c>
      <c r="HL43" s="205">
        <v>0</v>
      </c>
      <c r="HM43" s="205">
        <v>0</v>
      </c>
      <c r="HN43" s="205">
        <v>0</v>
      </c>
      <c r="HO43" s="205">
        <v>0</v>
      </c>
      <c r="HP43" s="205">
        <v>0</v>
      </c>
      <c r="HQ43" s="205">
        <v>0</v>
      </c>
      <c r="HR43" s="205">
        <v>0</v>
      </c>
      <c r="HS43" s="205">
        <v>0</v>
      </c>
      <c r="HT43" s="178">
        <f t="shared" si="189"/>
        <v>0</v>
      </c>
      <c r="HU43" s="206">
        <v>0</v>
      </c>
      <c r="HV43" s="181" t="s">
        <v>277</v>
      </c>
      <c r="HW43" s="64">
        <f t="shared" si="190"/>
        <v>0</v>
      </c>
      <c r="HX43" s="205"/>
      <c r="HY43" s="205"/>
      <c r="HZ43" s="205"/>
      <c r="IA43" s="205"/>
      <c r="IB43" s="205"/>
      <c r="IC43" s="205"/>
      <c r="ID43" s="205"/>
      <c r="IE43" s="205"/>
      <c r="IF43" s="205"/>
      <c r="IG43" s="205"/>
      <c r="IH43" s="214"/>
      <c r="II43" s="319">
        <v>652.93999999999994</v>
      </c>
      <c r="IJ43" s="319">
        <v>82</v>
      </c>
      <c r="IK43" s="65">
        <f t="shared" si="191"/>
        <v>0</v>
      </c>
      <c r="IL43" s="65">
        <f t="shared" si="192"/>
        <v>0</v>
      </c>
      <c r="IM43" s="65">
        <v>1279.4567857142858</v>
      </c>
      <c r="IN43" s="65">
        <v>20</v>
      </c>
      <c r="IO43" s="65"/>
      <c r="IP43" s="65">
        <v>5</v>
      </c>
      <c r="IQ43" s="65"/>
      <c r="IR43" s="65"/>
      <c r="IS43" s="64">
        <f t="shared" si="193"/>
        <v>2039.3967857142857</v>
      </c>
      <c r="IT43" s="66">
        <f t="shared" si="194"/>
        <v>869.99285714285713</v>
      </c>
      <c r="IU43" s="66">
        <f t="shared" si="103"/>
        <v>403.36134453781511</v>
      </c>
      <c r="IV43" s="66">
        <f t="shared" si="104"/>
        <v>318.33855042016808</v>
      </c>
      <c r="IW43" s="67">
        <f t="shared" si="195"/>
        <v>1591.6927521008404</v>
      </c>
      <c r="IX43" s="67"/>
      <c r="IY43" s="68">
        <f t="shared" si="32"/>
        <v>0</v>
      </c>
      <c r="IZ43" s="209">
        <v>21739.95</v>
      </c>
      <c r="JA43" s="209">
        <v>17523.78</v>
      </c>
      <c r="JB43" s="209">
        <v>0</v>
      </c>
      <c r="JC43" s="209">
        <v>135</v>
      </c>
      <c r="JD43" s="209">
        <v>0</v>
      </c>
      <c r="JE43" s="209">
        <v>0</v>
      </c>
      <c r="JF43" s="209">
        <v>0</v>
      </c>
      <c r="JG43" s="209">
        <v>46843.32</v>
      </c>
      <c r="JH43" s="209">
        <v>0</v>
      </c>
      <c r="JI43" s="209">
        <v>0</v>
      </c>
      <c r="JJ43" s="209">
        <v>64080.79</v>
      </c>
      <c r="JK43" s="178">
        <f t="shared" si="196"/>
        <v>22161.259999999987</v>
      </c>
      <c r="JL43" s="210">
        <v>5214</v>
      </c>
      <c r="JM43" s="181" t="s">
        <v>277</v>
      </c>
      <c r="JN43" s="64">
        <f t="shared" si="197"/>
        <v>86242.049999999988</v>
      </c>
      <c r="JO43" s="209">
        <v>0</v>
      </c>
      <c r="JP43" s="209">
        <v>0</v>
      </c>
      <c r="JQ43" s="209">
        <v>0</v>
      </c>
      <c r="JR43" s="209">
        <v>0</v>
      </c>
      <c r="JS43" s="209">
        <v>0</v>
      </c>
      <c r="JT43" s="209">
        <v>0</v>
      </c>
      <c r="JU43" s="209">
        <v>0</v>
      </c>
      <c r="JV43" s="209">
        <v>0</v>
      </c>
      <c r="JW43" s="209">
        <v>0</v>
      </c>
      <c r="JX43" s="209">
        <v>0</v>
      </c>
      <c r="JY43" s="211">
        <v>0</v>
      </c>
      <c r="JZ43" s="319">
        <v>652.93999999999994</v>
      </c>
      <c r="KA43" s="319">
        <v>82</v>
      </c>
      <c r="KB43" s="65">
        <f t="shared" si="166"/>
        <v>1364.6797834990907</v>
      </c>
      <c r="KC43" s="65">
        <f t="shared" si="198"/>
        <v>588.69839598461829</v>
      </c>
      <c r="KD43" s="65">
        <v>1279.4567857142858</v>
      </c>
      <c r="KE43" s="65">
        <v>20</v>
      </c>
      <c r="KF43" s="65"/>
      <c r="KG43" s="65">
        <v>5</v>
      </c>
      <c r="KH43" s="65"/>
      <c r="KI43" s="65">
        <f t="shared" si="108"/>
        <v>429.03252032520328</v>
      </c>
      <c r="KJ43" s="64">
        <f t="shared" si="35"/>
        <v>4421.807485523198</v>
      </c>
      <c r="KK43" s="66">
        <f t="shared" si="144"/>
        <v>854.59100840336134</v>
      </c>
      <c r="KL43" s="66">
        <f t="shared" si="109"/>
        <v>0</v>
      </c>
      <c r="KM43" s="66">
        <f t="shared" si="110"/>
        <v>213.64775210084034</v>
      </c>
      <c r="KN43" s="67">
        <f t="shared" si="36"/>
        <v>1068.2387605042018</v>
      </c>
      <c r="KO43" s="67">
        <v>0</v>
      </c>
      <c r="KP43" s="68">
        <f t="shared" si="38"/>
        <v>0</v>
      </c>
      <c r="KQ43" s="209">
        <v>0</v>
      </c>
      <c r="KR43" s="209">
        <v>0</v>
      </c>
      <c r="KS43" s="209">
        <v>0</v>
      </c>
      <c r="KT43" s="209">
        <v>0</v>
      </c>
      <c r="KU43" s="209">
        <v>0</v>
      </c>
      <c r="KV43" s="209">
        <v>0</v>
      </c>
      <c r="KW43" s="209">
        <v>0</v>
      </c>
      <c r="KX43" s="209">
        <v>0</v>
      </c>
      <c r="KY43" s="209">
        <v>0</v>
      </c>
      <c r="KZ43" s="209">
        <v>0</v>
      </c>
      <c r="LA43" s="209">
        <v>0</v>
      </c>
      <c r="LB43" s="178">
        <v>0</v>
      </c>
      <c r="LC43" s="210">
        <v>0</v>
      </c>
      <c r="LD43" s="181" t="s">
        <v>277</v>
      </c>
      <c r="LE43" s="64">
        <f t="shared" si="200"/>
        <v>0</v>
      </c>
      <c r="LF43" s="209">
        <v>0</v>
      </c>
      <c r="LG43" s="209">
        <v>0</v>
      </c>
      <c r="LH43" s="209">
        <v>0</v>
      </c>
      <c r="LI43" s="209">
        <v>0</v>
      </c>
      <c r="LJ43" s="209">
        <v>0</v>
      </c>
      <c r="LK43" s="209">
        <v>0</v>
      </c>
      <c r="LL43" s="209">
        <v>0</v>
      </c>
      <c r="LM43" s="209">
        <v>0</v>
      </c>
      <c r="LN43" s="209">
        <v>0</v>
      </c>
      <c r="LO43" s="209">
        <v>0</v>
      </c>
      <c r="LP43" s="211">
        <v>0</v>
      </c>
      <c r="LQ43" s="202">
        <v>652.93999999999994</v>
      </c>
      <c r="LR43" s="202">
        <v>82</v>
      </c>
      <c r="LS43" s="65">
        <f t="shared" si="201"/>
        <v>0</v>
      </c>
      <c r="LT43" s="65">
        <f t="shared" si="202"/>
        <v>0</v>
      </c>
      <c r="LU43" s="65">
        <v>1279.4567857142858</v>
      </c>
      <c r="LV43" s="65">
        <v>20</v>
      </c>
      <c r="LW43" s="65"/>
      <c r="LX43" s="65">
        <v>5</v>
      </c>
      <c r="LY43" s="65"/>
      <c r="LZ43" s="65"/>
      <c r="MA43" s="64">
        <f t="shared" si="41"/>
        <v>2039.3967857142857</v>
      </c>
      <c r="MB43" s="66">
        <f t="shared" si="145"/>
        <v>828.45739495798318</v>
      </c>
      <c r="MC43" s="66">
        <f t="shared" si="114"/>
        <v>0</v>
      </c>
      <c r="MD43" s="66">
        <f t="shared" si="115"/>
        <v>207.1143487394958</v>
      </c>
      <c r="ME43" s="67">
        <f t="shared" si="42"/>
        <v>1035.571743697479</v>
      </c>
      <c r="MF43" s="67">
        <v>0</v>
      </c>
      <c r="MG43" s="68">
        <f t="shared" si="44"/>
        <v>0</v>
      </c>
      <c r="MH43" s="335">
        <v>0</v>
      </c>
      <c r="MI43" s="335">
        <v>0.17</v>
      </c>
      <c r="MJ43" s="335">
        <v>0</v>
      </c>
      <c r="MK43" s="335">
        <v>0</v>
      </c>
      <c r="ML43" s="335">
        <v>0</v>
      </c>
      <c r="MM43" s="335">
        <v>0</v>
      </c>
      <c r="MN43" s="335">
        <v>0</v>
      </c>
      <c r="MO43" s="335">
        <v>0</v>
      </c>
      <c r="MP43" s="335">
        <v>0</v>
      </c>
      <c r="MQ43" s="335">
        <v>0</v>
      </c>
      <c r="MR43" s="335">
        <v>0.17</v>
      </c>
      <c r="MS43" s="178">
        <f t="shared" si="223"/>
        <v>0</v>
      </c>
      <c r="MT43" s="371">
        <v>1</v>
      </c>
      <c r="MU43" s="181" t="s">
        <v>277</v>
      </c>
      <c r="MV43" s="64">
        <f t="shared" si="203"/>
        <v>0.17</v>
      </c>
      <c r="MW43" s="335">
        <v>0</v>
      </c>
      <c r="MX43" s="335">
        <v>0.01</v>
      </c>
      <c r="MY43" s="335">
        <v>0</v>
      </c>
      <c r="MZ43" s="335">
        <v>0</v>
      </c>
      <c r="NA43" s="335">
        <v>0</v>
      </c>
      <c r="NB43" s="335">
        <v>0</v>
      </c>
      <c r="NC43" s="335">
        <v>0</v>
      </c>
      <c r="ND43" s="335">
        <v>1550</v>
      </c>
      <c r="NE43" s="335">
        <v>0</v>
      </c>
      <c r="NF43" s="335">
        <v>0</v>
      </c>
      <c r="NG43" s="211">
        <f t="shared" si="117"/>
        <v>1550.01</v>
      </c>
      <c r="NH43" s="355">
        <v>652.93999999999994</v>
      </c>
      <c r="NI43" s="358">
        <v>82</v>
      </c>
      <c r="NJ43" s="65">
        <f t="shared" si="204"/>
        <v>3.2124221913282678E-3</v>
      </c>
      <c r="NK43" s="65">
        <f t="shared" si="205"/>
        <v>0</v>
      </c>
      <c r="NL43" s="65">
        <v>1279.4567857142858</v>
      </c>
      <c r="NM43" s="65">
        <v>20</v>
      </c>
      <c r="NN43" s="65">
        <f t="shared" si="206"/>
        <v>467</v>
      </c>
      <c r="NO43" s="65">
        <v>5</v>
      </c>
      <c r="NP43" s="65"/>
      <c r="NQ43" s="65"/>
      <c r="NR43" s="64">
        <f t="shared" si="47"/>
        <v>2506.3999981364773</v>
      </c>
      <c r="NS43" s="66">
        <f t="shared" si="207"/>
        <v>835.40283333333332</v>
      </c>
      <c r="NT43" s="66">
        <f t="shared" si="208"/>
        <v>400</v>
      </c>
      <c r="NU43" s="66">
        <f t="shared" si="122"/>
        <v>308.85070833333333</v>
      </c>
      <c r="NV43" s="67">
        <f t="shared" si="48"/>
        <v>1544.2535416666667</v>
      </c>
      <c r="NW43" s="67">
        <f t="shared" si="49"/>
        <v>4050.6535398031438</v>
      </c>
      <c r="NX43" s="68">
        <f t="shared" si="50"/>
        <v>-2500.6435398031435</v>
      </c>
      <c r="NY43" s="400">
        <v>0</v>
      </c>
      <c r="NZ43" s="400">
        <v>0.17</v>
      </c>
      <c r="OA43" s="400">
        <v>0</v>
      </c>
      <c r="OB43" s="400">
        <v>0</v>
      </c>
      <c r="OC43" s="400">
        <v>0</v>
      </c>
      <c r="OD43" s="400">
        <v>0</v>
      </c>
      <c r="OE43" s="400">
        <v>0</v>
      </c>
      <c r="OF43" s="400">
        <v>0</v>
      </c>
      <c r="OG43" s="400">
        <v>0</v>
      </c>
      <c r="OH43" s="400">
        <v>0</v>
      </c>
      <c r="OI43" s="400">
        <v>0.17</v>
      </c>
      <c r="OJ43" s="178">
        <f t="shared" si="209"/>
        <v>0</v>
      </c>
      <c r="OK43" s="401">
        <v>1</v>
      </c>
      <c r="OL43" s="181" t="s">
        <v>277</v>
      </c>
      <c r="OM43" s="64">
        <f t="shared" si="123"/>
        <v>0.17</v>
      </c>
      <c r="ON43" s="205">
        <v>0</v>
      </c>
      <c r="OO43" s="205">
        <v>0.01</v>
      </c>
      <c r="OP43" s="205">
        <v>0</v>
      </c>
      <c r="OQ43" s="205">
        <v>0</v>
      </c>
      <c r="OR43" s="205">
        <v>0</v>
      </c>
      <c r="OS43" s="205">
        <v>0</v>
      </c>
      <c r="OT43" s="205">
        <v>0</v>
      </c>
      <c r="OU43" s="205">
        <v>1550</v>
      </c>
      <c r="OV43" s="205">
        <v>0</v>
      </c>
      <c r="OW43" s="205">
        <v>0</v>
      </c>
      <c r="OX43" s="403">
        <f t="shared" si="124"/>
        <v>1550.01</v>
      </c>
      <c r="OY43" s="414">
        <f t="shared" si="224"/>
        <v>652.93999999999994</v>
      </c>
      <c r="OZ43" s="415">
        <f t="shared" si="225"/>
        <v>82</v>
      </c>
      <c r="PA43" s="65">
        <f t="shared" si="167"/>
        <v>2.7252990480549923E-3</v>
      </c>
      <c r="PB43" s="65">
        <f t="shared" si="168"/>
        <v>0</v>
      </c>
      <c r="PC43" s="65">
        <v>1279.4567857142858</v>
      </c>
      <c r="PD43" s="65">
        <v>20</v>
      </c>
      <c r="PE43" s="65"/>
      <c r="PF43" s="65">
        <v>5</v>
      </c>
      <c r="PG43" s="65"/>
      <c r="PH43" s="65"/>
      <c r="PI43" s="64">
        <f t="shared" si="53"/>
        <v>2039.3995110133337</v>
      </c>
      <c r="PJ43" s="66">
        <f t="shared" si="126"/>
        <v>936.57933333333335</v>
      </c>
      <c r="PK43" s="66">
        <v>0</v>
      </c>
      <c r="PL43" s="66">
        <f t="shared" si="127"/>
        <v>234.14483333333334</v>
      </c>
      <c r="PM43" s="67">
        <f t="shared" si="54"/>
        <v>1170.7241666666666</v>
      </c>
      <c r="PN43" s="67">
        <f t="shared" si="55"/>
        <v>3210.1236776800006</v>
      </c>
      <c r="PO43" s="68">
        <f t="shared" si="56"/>
        <v>-1660.1136776800006</v>
      </c>
      <c r="PP43" s="400"/>
      <c r="PQ43" s="400"/>
      <c r="PR43" s="400"/>
      <c r="PS43" s="400"/>
      <c r="PT43" s="400"/>
      <c r="PU43" s="400"/>
      <c r="PV43" s="400"/>
      <c r="PW43" s="400"/>
      <c r="PX43" s="400"/>
      <c r="PY43" s="464"/>
      <c r="PZ43" s="466">
        <v>0</v>
      </c>
      <c r="QA43" s="178">
        <f t="shared" si="210"/>
        <v>0</v>
      </c>
      <c r="QB43" s="401"/>
      <c r="QC43" s="181" t="s">
        <v>277</v>
      </c>
      <c r="QD43" s="64"/>
      <c r="QE43" s="400"/>
      <c r="QF43" s="400"/>
      <c r="QG43" s="400"/>
      <c r="QH43" s="400"/>
      <c r="QI43" s="400"/>
      <c r="QJ43" s="400"/>
      <c r="QK43" s="400"/>
      <c r="QL43" s="400"/>
      <c r="QM43" s="400"/>
      <c r="QN43" s="400"/>
      <c r="QO43" s="486"/>
      <c r="QP43" s="211">
        <f t="shared" si="211"/>
        <v>0</v>
      </c>
      <c r="QQ43" s="443">
        <v>652.93999999999994</v>
      </c>
      <c r="QR43" s="238">
        <v>82</v>
      </c>
      <c r="QS43" s="65">
        <f t="shared" si="147"/>
        <v>128.86743362831859</v>
      </c>
      <c r="QT43" s="65">
        <f t="shared" si="212"/>
        <v>0</v>
      </c>
      <c r="QU43" s="65">
        <v>1068.165</v>
      </c>
      <c r="QV43" s="65">
        <v>20</v>
      </c>
      <c r="QW43" s="65">
        <f t="shared" si="131"/>
        <v>18.861818181818183</v>
      </c>
      <c r="QX43" s="65">
        <v>5</v>
      </c>
      <c r="QY43" s="65">
        <f t="shared" si="58"/>
        <v>183.06451612903226</v>
      </c>
      <c r="QZ43" s="489">
        <f t="shared" si="132"/>
        <v>0</v>
      </c>
      <c r="RA43" s="65"/>
      <c r="RB43" s="64">
        <f t="shared" si="213"/>
        <v>2158.8987679391689</v>
      </c>
      <c r="RC43" s="66">
        <f t="shared" si="133"/>
        <v>870.22424778761058</v>
      </c>
      <c r="RD43" s="66"/>
      <c r="RE43" s="66">
        <f t="shared" si="134"/>
        <v>605.82460314535592</v>
      </c>
      <c r="RF43" s="67">
        <f t="shared" si="60"/>
        <v>1476.0488509329666</v>
      </c>
      <c r="RG43" s="67">
        <f t="shared" si="61"/>
        <v>3634.9476188721355</v>
      </c>
      <c r="RH43" s="68">
        <f t="shared" si="62"/>
        <v>-3634.9476188721355</v>
      </c>
      <c r="RI43" s="205"/>
      <c r="RJ43" s="205"/>
      <c r="RK43" s="205"/>
      <c r="RL43" s="205"/>
      <c r="RM43" s="205"/>
      <c r="RN43" s="205"/>
      <c r="RO43" s="205"/>
      <c r="RP43" s="205"/>
      <c r="RQ43" s="205"/>
      <c r="RR43" s="373"/>
      <c r="RS43" s="265">
        <v>0</v>
      </c>
      <c r="RT43" s="178">
        <f t="shared" si="214"/>
        <v>0</v>
      </c>
      <c r="RU43" s="206"/>
      <c r="RV43" s="181" t="s">
        <v>277</v>
      </c>
      <c r="RW43" s="64">
        <f t="shared" si="215"/>
        <v>0</v>
      </c>
      <c r="RX43" s="205"/>
      <c r="RY43" s="205"/>
      <c r="RZ43" s="205"/>
      <c r="SA43" s="205"/>
      <c r="SB43" s="205"/>
      <c r="SC43" s="205"/>
      <c r="SD43" s="205"/>
      <c r="SE43" s="205"/>
      <c r="SF43" s="205"/>
      <c r="SG43" s="205"/>
      <c r="SH43" s="65">
        <v>595.32411000000002</v>
      </c>
      <c r="SI43" s="211">
        <v>4011.18</v>
      </c>
      <c r="SJ43" s="470">
        <f t="shared" ref="SJ43:SJ47" si="226">3397.2/6</f>
        <v>566.19999999999993</v>
      </c>
      <c r="SK43" s="481"/>
      <c r="SL43" s="65">
        <f t="shared" si="148"/>
        <v>320.96681415929203</v>
      </c>
      <c r="SM43" s="65">
        <f t="shared" si="216"/>
        <v>0</v>
      </c>
      <c r="SN43" s="65">
        <v>1068.165</v>
      </c>
      <c r="SO43" s="65">
        <v>20</v>
      </c>
      <c r="SP43" s="65">
        <f t="shared" si="138"/>
        <v>495.92920353982299</v>
      </c>
      <c r="SQ43" s="65">
        <v>5</v>
      </c>
      <c r="SR43" s="65">
        <f t="shared" si="149"/>
        <v>428.52876106194691</v>
      </c>
      <c r="SS43" s="489">
        <f t="shared" si="139"/>
        <v>0</v>
      </c>
      <c r="ST43" s="65"/>
      <c r="SU43" s="64">
        <f t="shared" si="217"/>
        <v>2904.7897787610618</v>
      </c>
      <c r="SV43" s="66">
        <f t="shared" si="146"/>
        <v>596.28469026548669</v>
      </c>
      <c r="SW43" s="66"/>
      <c r="SX43" s="66">
        <f t="shared" si="140"/>
        <v>700.21489380530966</v>
      </c>
      <c r="SY43" s="67">
        <f t="shared" si="218"/>
        <v>1296.4995840707963</v>
      </c>
      <c r="SZ43" s="67">
        <f t="shared" si="65"/>
        <v>4201.2893628318579</v>
      </c>
      <c r="TA43" s="68">
        <f t="shared" si="66"/>
        <v>-190.10936283185811</v>
      </c>
      <c r="TB43" s="64">
        <f t="shared" si="219"/>
        <v>340082.43999999994</v>
      </c>
      <c r="TC43" s="211">
        <f t="shared" si="220"/>
        <v>20890.210000000003</v>
      </c>
      <c r="TD43" s="67">
        <f t="shared" si="221"/>
        <v>31118.713508463552</v>
      </c>
      <c r="TE43" s="68">
        <f t="shared" si="142"/>
        <v>-10228.503508463549</v>
      </c>
      <c r="TF43" s="264"/>
      <c r="TG43" s="265"/>
      <c r="TH43" s="265" t="s">
        <v>507</v>
      </c>
      <c r="TL43" s="65">
        <v>21043.309600000001</v>
      </c>
      <c r="TM43">
        <f t="shared" si="70"/>
        <v>210.43309600000001</v>
      </c>
    </row>
    <row r="44" spans="1:533">
      <c r="A44" s="173" t="s">
        <v>30</v>
      </c>
      <c r="B44" s="175" t="s">
        <v>149</v>
      </c>
      <c r="C44" s="181" t="s">
        <v>276</v>
      </c>
      <c r="D44" s="176">
        <v>5232.42</v>
      </c>
      <c r="E44" s="176">
        <v>4702.79</v>
      </c>
      <c r="F44" s="176">
        <v>0</v>
      </c>
      <c r="G44" s="176">
        <v>0</v>
      </c>
      <c r="H44" s="176">
        <v>0</v>
      </c>
      <c r="I44" s="176">
        <v>0</v>
      </c>
      <c r="J44" s="176">
        <v>11902.05</v>
      </c>
      <c r="K44" s="176">
        <v>0</v>
      </c>
      <c r="L44" s="176">
        <v>0</v>
      </c>
      <c r="M44" s="178">
        <v>18553.98</v>
      </c>
      <c r="N44" s="178">
        <f t="shared" si="150"/>
        <v>3283.2799999999988</v>
      </c>
      <c r="O44" s="181">
        <v>1216</v>
      </c>
      <c r="P44" s="64">
        <f t="shared" si="0"/>
        <v>21837.26</v>
      </c>
      <c r="Q44" s="205">
        <v>435.55</v>
      </c>
      <c r="R44" s="205">
        <v>344</v>
      </c>
      <c r="S44" s="205">
        <v>0</v>
      </c>
      <c r="T44" s="205">
        <v>0</v>
      </c>
      <c r="U44" s="205">
        <v>0</v>
      </c>
      <c r="V44" s="205">
        <v>0</v>
      </c>
      <c r="W44" s="205">
        <v>0</v>
      </c>
      <c r="X44" s="205">
        <v>1550</v>
      </c>
      <c r="Y44" s="205">
        <v>0</v>
      </c>
      <c r="Z44" s="205">
        <v>0</v>
      </c>
      <c r="AA44" s="64">
        <f t="shared" si="71"/>
        <v>2329.5500000000002</v>
      </c>
      <c r="AB44" s="278">
        <v>630.36666666666667</v>
      </c>
      <c r="AC44" s="283">
        <v>86.666666666666671</v>
      </c>
      <c r="AD44" s="65">
        <f t="shared" si="169"/>
        <v>217.98150388014099</v>
      </c>
      <c r="AE44" s="65">
        <f t="shared" si="163"/>
        <v>59.434907066049902</v>
      </c>
      <c r="AF44" s="65"/>
      <c r="AG44" s="65">
        <v>20</v>
      </c>
      <c r="AH44" s="65"/>
      <c r="AI44" s="65">
        <v>5</v>
      </c>
      <c r="AJ44" s="65"/>
      <c r="AK44" s="65"/>
      <c r="AL44" s="64">
        <f t="shared" si="3"/>
        <v>1019.4497442795241</v>
      </c>
      <c r="AM44" s="66">
        <f t="shared" si="170"/>
        <v>833.25221238938047</v>
      </c>
      <c r="AN44" s="66">
        <f t="shared" si="171"/>
        <v>0</v>
      </c>
      <c r="AO44" s="66">
        <f t="shared" si="74"/>
        <v>208.31305309734512</v>
      </c>
      <c r="AP44" s="67">
        <f t="shared" si="4"/>
        <v>1041.5652654867256</v>
      </c>
      <c r="AQ44" s="67">
        <f t="shared" si="5"/>
        <v>2061.0150097662499</v>
      </c>
      <c r="AR44" s="68">
        <f t="shared" si="6"/>
        <v>268.53499023375025</v>
      </c>
      <c r="AS44" s="267">
        <v>4719.54</v>
      </c>
      <c r="AT44" s="267">
        <v>4442.76</v>
      </c>
      <c r="AU44" s="267">
        <v>0</v>
      </c>
      <c r="AV44" s="267">
        <v>30</v>
      </c>
      <c r="AW44" s="267">
        <v>0</v>
      </c>
      <c r="AX44" s="267">
        <v>0</v>
      </c>
      <c r="AY44" s="267">
        <v>0</v>
      </c>
      <c r="AZ44" s="267">
        <v>11239.39</v>
      </c>
      <c r="BA44" s="267">
        <v>0</v>
      </c>
      <c r="BB44" s="267">
        <v>0</v>
      </c>
      <c r="BC44" s="267">
        <v>16431.009999999998</v>
      </c>
      <c r="BD44" s="178">
        <f t="shared" si="172"/>
        <v>4000.6800000000003</v>
      </c>
      <c r="BE44" s="285">
        <v>1145</v>
      </c>
      <c r="BF44" s="181" t="s">
        <v>276</v>
      </c>
      <c r="BG44" s="64">
        <f t="shared" si="75"/>
        <v>20431.689999999999</v>
      </c>
      <c r="BH44" s="267">
        <v>392.86</v>
      </c>
      <c r="BI44" s="267">
        <v>324.98</v>
      </c>
      <c r="BJ44" s="267">
        <v>0</v>
      </c>
      <c r="BK44" s="267">
        <v>1.26</v>
      </c>
      <c r="BL44" s="267">
        <v>0</v>
      </c>
      <c r="BM44" s="267">
        <v>0</v>
      </c>
      <c r="BN44" s="267">
        <v>0</v>
      </c>
      <c r="BO44" s="267">
        <v>1550</v>
      </c>
      <c r="BP44" s="267">
        <v>0</v>
      </c>
      <c r="BQ44" s="267">
        <v>0</v>
      </c>
      <c r="BR44" s="64">
        <f t="shared" si="76"/>
        <v>2269.1</v>
      </c>
      <c r="BS44" s="278">
        <v>630.36666666666667</v>
      </c>
      <c r="BT44" s="283">
        <v>86.666666666666671</v>
      </c>
      <c r="BU44" s="65">
        <f t="shared" si="173"/>
        <v>208.98680519503901</v>
      </c>
      <c r="BV44" s="65">
        <f t="shared" si="164"/>
        <v>78.114529972644064</v>
      </c>
      <c r="BW44" s="65"/>
      <c r="BX44" s="65">
        <v>20</v>
      </c>
      <c r="BY44" s="65"/>
      <c r="BZ44" s="65">
        <v>5</v>
      </c>
      <c r="CA44" s="202"/>
      <c r="CB44" s="65"/>
      <c r="CC44" s="64">
        <f t="shared" si="9"/>
        <v>1029.1346685010162</v>
      </c>
      <c r="CD44" s="66">
        <f t="shared" si="174"/>
        <v>869.99982300884949</v>
      </c>
      <c r="CE44" s="384">
        <f t="shared" si="175"/>
        <v>0</v>
      </c>
      <c r="CF44" s="66">
        <f t="shared" si="222"/>
        <v>217.49995575221237</v>
      </c>
      <c r="CG44" s="67">
        <f t="shared" si="10"/>
        <v>1087.4997787610619</v>
      </c>
      <c r="CH44" s="67">
        <f t="shared" si="11"/>
        <v>2116.6344472620781</v>
      </c>
      <c r="CI44" s="68">
        <f t="shared" si="12"/>
        <v>152.46555273792183</v>
      </c>
      <c r="CJ44" s="209">
        <v>2754.44</v>
      </c>
      <c r="CK44" s="209">
        <v>5539.85</v>
      </c>
      <c r="CL44" s="209">
        <v>0</v>
      </c>
      <c r="CM44" s="209">
        <v>0</v>
      </c>
      <c r="CN44" s="209">
        <v>0</v>
      </c>
      <c r="CO44" s="209">
        <v>0</v>
      </c>
      <c r="CP44" s="209">
        <v>0</v>
      </c>
      <c r="CQ44" s="209">
        <v>11396.57</v>
      </c>
      <c r="CR44" s="209">
        <v>0</v>
      </c>
      <c r="CS44" s="207">
        <v>0</v>
      </c>
      <c r="CT44" s="205">
        <v>19672.810000000001</v>
      </c>
      <c r="CU44" s="178">
        <f t="shared" si="176"/>
        <v>4494.6099999999969</v>
      </c>
      <c r="CV44" s="285">
        <v>1293</v>
      </c>
      <c r="CW44" s="181" t="s">
        <v>276</v>
      </c>
      <c r="CX44" s="214">
        <v>24167.42</v>
      </c>
      <c r="CY44" s="205">
        <v>531.22</v>
      </c>
      <c r="CZ44" s="205">
        <v>343.08</v>
      </c>
      <c r="DA44" s="205">
        <v>0</v>
      </c>
      <c r="DB44" s="209">
        <v>0</v>
      </c>
      <c r="DC44" s="205">
        <v>0</v>
      </c>
      <c r="DD44" s="205">
        <v>0</v>
      </c>
      <c r="DE44" s="205">
        <v>0</v>
      </c>
      <c r="DF44" s="205">
        <v>0</v>
      </c>
      <c r="DG44" s="205">
        <v>0</v>
      </c>
      <c r="DH44" s="205">
        <v>0</v>
      </c>
      <c r="DI44" s="214">
        <v>876.82</v>
      </c>
      <c r="DJ44" s="278">
        <v>630.36666666666667</v>
      </c>
      <c r="DK44" s="283">
        <v>86.666666666666671</v>
      </c>
      <c r="DL44" s="65">
        <f t="shared" si="177"/>
        <v>259.82281364943447</v>
      </c>
      <c r="DM44" s="65">
        <f t="shared" si="165"/>
        <v>88.478670309912275</v>
      </c>
      <c r="DN44" s="65"/>
      <c r="DO44" s="65">
        <v>20</v>
      </c>
      <c r="DP44" s="65"/>
      <c r="DQ44" s="65">
        <v>5</v>
      </c>
      <c r="DR44" s="65"/>
      <c r="DS44" s="65"/>
      <c r="DT44" s="64">
        <f t="shared" si="15"/>
        <v>1090.3348172926801</v>
      </c>
      <c r="DU44" s="66">
        <f t="shared" si="178"/>
        <v>870.94495575221242</v>
      </c>
      <c r="DV44" s="66">
        <f t="shared" si="179"/>
        <v>490.26548672566372</v>
      </c>
      <c r="DW44" s="66">
        <f t="shared" si="84"/>
        <v>340.30261061946902</v>
      </c>
      <c r="DX44" s="67">
        <f t="shared" si="16"/>
        <v>1701.5130530973452</v>
      </c>
      <c r="DY44" s="67">
        <f t="shared" si="17"/>
        <v>2791.8478703900255</v>
      </c>
      <c r="DZ44" s="68">
        <f t="shared" si="18"/>
        <v>-1915.0278703900253</v>
      </c>
      <c r="EA44" s="205">
        <v>13529.24</v>
      </c>
      <c r="EB44" s="205">
        <v>8358.5</v>
      </c>
      <c r="EC44" s="205">
        <v>0</v>
      </c>
      <c r="ED44" s="205">
        <v>80</v>
      </c>
      <c r="EE44" s="205">
        <v>0</v>
      </c>
      <c r="EF44" s="205">
        <v>0</v>
      </c>
      <c r="EG44" s="205">
        <v>0</v>
      </c>
      <c r="EH44" s="205">
        <v>28506.62</v>
      </c>
      <c r="EI44" s="205">
        <v>0</v>
      </c>
      <c r="EJ44" s="205">
        <v>0</v>
      </c>
      <c r="EK44" s="205">
        <v>39720.46</v>
      </c>
      <c r="EL44" s="178">
        <f t="shared" si="180"/>
        <v>10753.900000000001</v>
      </c>
      <c r="EM44" s="206">
        <v>2779</v>
      </c>
      <c r="EN44" s="181" t="s">
        <v>276</v>
      </c>
      <c r="EO44" s="214">
        <f t="shared" si="85"/>
        <v>50474.36</v>
      </c>
      <c r="EP44" s="214">
        <v>1126.19</v>
      </c>
      <c r="EQ44" s="214">
        <v>611.41</v>
      </c>
      <c r="ER44" s="214">
        <v>0</v>
      </c>
      <c r="ES44" s="214">
        <v>3.36</v>
      </c>
      <c r="ET44" s="214">
        <v>0</v>
      </c>
      <c r="EU44" s="298">
        <v>0</v>
      </c>
      <c r="EV44" s="299">
        <v>0</v>
      </c>
      <c r="EW44" s="299">
        <v>1550</v>
      </c>
      <c r="EX44" s="214">
        <v>0</v>
      </c>
      <c r="EY44" s="299">
        <v>0</v>
      </c>
      <c r="EZ44" s="214">
        <f t="shared" si="86"/>
        <v>3290.96</v>
      </c>
      <c r="FA44" s="65"/>
      <c r="FB44" s="65"/>
      <c r="FC44" s="377">
        <f t="shared" si="181"/>
        <v>546.21336910210721</v>
      </c>
      <c r="FD44" s="386">
        <f t="shared" si="182"/>
        <v>211.69595863618122</v>
      </c>
      <c r="FE44" s="65"/>
      <c r="FF44" s="65">
        <v>20</v>
      </c>
      <c r="FG44" s="202"/>
      <c r="FH44" s="65">
        <v>5</v>
      </c>
      <c r="FI44" s="377"/>
      <c r="FJ44" s="65"/>
      <c r="FK44" s="214">
        <f t="shared" si="87"/>
        <v>782.90932773828843</v>
      </c>
      <c r="FL44" s="66">
        <f t="shared" si="183"/>
        <v>987.17077586206892</v>
      </c>
      <c r="FM44" s="377">
        <f t="shared" si="184"/>
        <v>413.79310344827587</v>
      </c>
      <c r="FN44" s="377">
        <f t="shared" si="90"/>
        <v>350.24096982758618</v>
      </c>
      <c r="FO44" s="214">
        <f t="shared" si="91"/>
        <v>1751.204849137931</v>
      </c>
      <c r="FP44" s="214">
        <f t="shared" si="92"/>
        <v>2534.1141768762195</v>
      </c>
      <c r="FQ44" s="205">
        <f t="shared" si="93"/>
        <v>756.84582312378052</v>
      </c>
      <c r="FR44" s="205">
        <v>24986.76</v>
      </c>
      <c r="FS44" s="205">
        <v>11749.65</v>
      </c>
      <c r="FT44" s="205">
        <v>0</v>
      </c>
      <c r="FU44" s="205">
        <v>30</v>
      </c>
      <c r="FV44" s="205">
        <v>0</v>
      </c>
      <c r="FW44" s="205">
        <v>0</v>
      </c>
      <c r="FX44" s="205">
        <v>0</v>
      </c>
      <c r="FY44" s="205">
        <v>43425.4</v>
      </c>
      <c r="FZ44" s="205">
        <v>0</v>
      </c>
      <c r="GA44" s="205">
        <v>0</v>
      </c>
      <c r="GB44" s="205">
        <v>65706.05</v>
      </c>
      <c r="GC44" s="178">
        <f t="shared" si="185"/>
        <v>14485.759999999995</v>
      </c>
      <c r="GD44" s="206">
        <v>4431</v>
      </c>
      <c r="GE44" s="181" t="s">
        <v>276</v>
      </c>
      <c r="GF44" s="214">
        <f t="shared" si="94"/>
        <v>80191.81</v>
      </c>
      <c r="GG44" s="205">
        <v>2079.92</v>
      </c>
      <c r="GH44" s="205">
        <v>859.46</v>
      </c>
      <c r="GI44" s="205">
        <v>0</v>
      </c>
      <c r="GJ44" s="205">
        <v>1.26</v>
      </c>
      <c r="GK44" s="205">
        <v>0</v>
      </c>
      <c r="GL44" s="205">
        <v>0</v>
      </c>
      <c r="GM44" s="205">
        <v>0</v>
      </c>
      <c r="GN44" s="205">
        <v>1550</v>
      </c>
      <c r="GO44" s="205">
        <v>0</v>
      </c>
      <c r="GP44" s="205">
        <v>0</v>
      </c>
      <c r="GQ44" s="211">
        <f t="shared" si="95"/>
        <v>4490.6400000000003</v>
      </c>
      <c r="GR44" s="65">
        <v>652.93999999999994</v>
      </c>
      <c r="GS44" s="65">
        <v>82</v>
      </c>
      <c r="GT44" s="65">
        <f t="shared" si="186"/>
        <v>935.05295369647297</v>
      </c>
      <c r="GU44" s="65">
        <f t="shared" si="187"/>
        <v>307.75603561721397</v>
      </c>
      <c r="GV44" s="65"/>
      <c r="GW44" s="65">
        <v>20</v>
      </c>
      <c r="GX44" s="65">
        <v>0</v>
      </c>
      <c r="GY44" s="65">
        <v>5</v>
      </c>
      <c r="GZ44" s="65"/>
      <c r="HA44" s="65"/>
      <c r="HB44" s="64">
        <f t="shared" si="188"/>
        <v>2002.7489893136867</v>
      </c>
      <c r="HC44" s="66">
        <f t="shared" si="143"/>
        <v>822.37076923076927</v>
      </c>
      <c r="HD44" s="66">
        <f t="shared" si="97"/>
        <v>0</v>
      </c>
      <c r="HE44" s="66">
        <f t="shared" si="98"/>
        <v>205.59269230769232</v>
      </c>
      <c r="HF44" s="67">
        <f t="shared" si="24"/>
        <v>1027.9634615384616</v>
      </c>
      <c r="HG44" s="67">
        <f t="shared" si="25"/>
        <v>3030.7124508521483</v>
      </c>
      <c r="HH44" s="68">
        <f t="shared" si="26"/>
        <v>1459.927549147852</v>
      </c>
      <c r="HI44" s="335">
        <v>24370.79</v>
      </c>
      <c r="HJ44" s="335">
        <v>11370.44</v>
      </c>
      <c r="HK44" s="335">
        <v>0</v>
      </c>
      <c r="HL44" s="335">
        <v>20</v>
      </c>
      <c r="HM44" s="335">
        <v>0</v>
      </c>
      <c r="HN44" s="335">
        <v>0</v>
      </c>
      <c r="HO44" s="335">
        <v>0</v>
      </c>
      <c r="HP44" s="335">
        <v>44812.84</v>
      </c>
      <c r="HQ44" s="335">
        <v>0</v>
      </c>
      <c r="HR44" s="335">
        <v>0</v>
      </c>
      <c r="HS44" s="335">
        <v>63310.62</v>
      </c>
      <c r="HT44" s="178">
        <f t="shared" si="189"/>
        <v>17263.450000000004</v>
      </c>
      <c r="HU44" s="371">
        <v>4506</v>
      </c>
      <c r="HV44" s="181" t="s">
        <v>276</v>
      </c>
      <c r="HW44" s="64">
        <f t="shared" si="190"/>
        <v>80574.070000000007</v>
      </c>
      <c r="HX44" s="205">
        <v>2028.66</v>
      </c>
      <c r="HY44" s="205">
        <v>831.73</v>
      </c>
      <c r="HZ44" s="205">
        <v>0</v>
      </c>
      <c r="IA44" s="205">
        <v>0.84</v>
      </c>
      <c r="IB44" s="205">
        <v>0</v>
      </c>
      <c r="IC44" s="205">
        <v>0</v>
      </c>
      <c r="ID44" s="205">
        <v>0</v>
      </c>
      <c r="IE44" s="205">
        <v>1550</v>
      </c>
      <c r="IF44" s="205">
        <v>0</v>
      </c>
      <c r="IG44" s="205">
        <v>0</v>
      </c>
      <c r="IH44" s="214">
        <v>2946.74</v>
      </c>
      <c r="II44" s="319">
        <v>652.93999999999994</v>
      </c>
      <c r="IJ44" s="319">
        <v>82</v>
      </c>
      <c r="IK44" s="65">
        <f t="shared" si="191"/>
        <v>966.16568803647692</v>
      </c>
      <c r="IL44" s="65">
        <f t="shared" si="192"/>
        <v>429.85621040891135</v>
      </c>
      <c r="IM44" s="65"/>
      <c r="IN44" s="65">
        <v>20</v>
      </c>
      <c r="IO44" s="65"/>
      <c r="IP44" s="65">
        <v>5</v>
      </c>
      <c r="IQ44" s="65"/>
      <c r="IR44" s="65"/>
      <c r="IS44" s="64">
        <f t="shared" si="193"/>
        <v>2155.9618984453882</v>
      </c>
      <c r="IT44" s="66">
        <f t="shared" si="194"/>
        <v>869.99285714285713</v>
      </c>
      <c r="IU44" s="66">
        <f t="shared" si="103"/>
        <v>403.36134453781511</v>
      </c>
      <c r="IV44" s="66">
        <f t="shared" si="104"/>
        <v>318.33855042016808</v>
      </c>
      <c r="IW44" s="67">
        <f t="shared" si="195"/>
        <v>1591.6927521008404</v>
      </c>
      <c r="IX44" s="67">
        <f t="shared" si="31"/>
        <v>3747.6546505462284</v>
      </c>
      <c r="IY44" s="68">
        <f t="shared" si="32"/>
        <v>-800.91465054622859</v>
      </c>
      <c r="IZ44" s="335">
        <v>27005.97</v>
      </c>
      <c r="JA44" s="335">
        <v>12367.83</v>
      </c>
      <c r="JB44" s="335">
        <v>0</v>
      </c>
      <c r="JC44" s="335">
        <v>10</v>
      </c>
      <c r="JD44" s="335">
        <v>0</v>
      </c>
      <c r="JE44" s="335">
        <v>0</v>
      </c>
      <c r="JF44" s="335">
        <v>0</v>
      </c>
      <c r="JG44" s="335">
        <v>53380.4</v>
      </c>
      <c r="JH44" s="335">
        <v>0</v>
      </c>
      <c r="JI44" s="335">
        <v>0</v>
      </c>
      <c r="JJ44" s="335">
        <v>72845.509999999995</v>
      </c>
      <c r="JK44" s="178">
        <f t="shared" si="196"/>
        <v>19918.690000000017</v>
      </c>
      <c r="JL44" s="371">
        <v>5073</v>
      </c>
      <c r="JM44" s="181" t="s">
        <v>276</v>
      </c>
      <c r="JN44" s="64">
        <f t="shared" si="197"/>
        <v>92764.200000000012</v>
      </c>
      <c r="JO44" s="335">
        <v>2248.0100000000002</v>
      </c>
      <c r="JP44" s="335">
        <v>904.68</v>
      </c>
      <c r="JQ44" s="335">
        <v>0</v>
      </c>
      <c r="JR44" s="335">
        <v>0.42</v>
      </c>
      <c r="JS44" s="335">
        <v>0</v>
      </c>
      <c r="JT44" s="335">
        <v>0</v>
      </c>
      <c r="JU44" s="335">
        <v>0</v>
      </c>
      <c r="JV44" s="335">
        <v>1550</v>
      </c>
      <c r="JW44" s="335">
        <v>0</v>
      </c>
      <c r="JX44" s="335">
        <v>0</v>
      </c>
      <c r="JY44" s="211">
        <v>2842.04</v>
      </c>
      <c r="JZ44" s="319">
        <v>652.93999999999994</v>
      </c>
      <c r="KA44" s="319">
        <v>82</v>
      </c>
      <c r="KB44" s="65">
        <f t="shared" si="166"/>
        <v>1551.3353505111413</v>
      </c>
      <c r="KC44" s="65">
        <f t="shared" si="198"/>
        <v>529.12608999284669</v>
      </c>
      <c r="KD44" s="65"/>
      <c r="KE44" s="65">
        <v>20</v>
      </c>
      <c r="KF44" s="65"/>
      <c r="KG44" s="65">
        <v>5</v>
      </c>
      <c r="KH44" s="65"/>
      <c r="KI44" s="65">
        <f t="shared" si="108"/>
        <v>429.03252032520328</v>
      </c>
      <c r="KJ44" s="64">
        <f t="shared" si="35"/>
        <v>3269.4339608291912</v>
      </c>
      <c r="KK44" s="66">
        <f t="shared" si="144"/>
        <v>854.59100840336134</v>
      </c>
      <c r="KL44" s="66">
        <f t="shared" si="109"/>
        <v>0</v>
      </c>
      <c r="KM44" s="66">
        <f t="shared" si="110"/>
        <v>213.64775210084034</v>
      </c>
      <c r="KN44" s="67">
        <f t="shared" si="36"/>
        <v>1068.2387605042018</v>
      </c>
      <c r="KO44" s="67">
        <f t="shared" si="37"/>
        <v>4337.6727213333925</v>
      </c>
      <c r="KP44" s="68">
        <f t="shared" si="38"/>
        <v>-1495.6327213333925</v>
      </c>
      <c r="KQ44" s="335">
        <v>25596.59</v>
      </c>
      <c r="KR44" s="335">
        <v>12081.61</v>
      </c>
      <c r="KS44" s="335">
        <v>0</v>
      </c>
      <c r="KT44" s="335">
        <v>250</v>
      </c>
      <c r="KU44" s="335">
        <v>0</v>
      </c>
      <c r="KV44" s="335">
        <v>0</v>
      </c>
      <c r="KW44" s="335">
        <v>0</v>
      </c>
      <c r="KX44" s="335">
        <v>50433.9</v>
      </c>
      <c r="KY44" s="335">
        <v>0</v>
      </c>
      <c r="KZ44" s="335">
        <v>0</v>
      </c>
      <c r="LA44" s="335">
        <v>68096.22</v>
      </c>
      <c r="LB44" s="178">
        <f t="shared" si="199"/>
        <v>20265.880000000005</v>
      </c>
      <c r="LC44" s="371">
        <v>4776</v>
      </c>
      <c r="LD44" s="181" t="s">
        <v>276</v>
      </c>
      <c r="LE44" s="64">
        <f t="shared" si="200"/>
        <v>88362.1</v>
      </c>
      <c r="LF44" s="205">
        <v>2130.69</v>
      </c>
      <c r="LG44" s="205">
        <v>883.75</v>
      </c>
      <c r="LH44" s="205">
        <v>0</v>
      </c>
      <c r="LI44" s="205">
        <v>10.51</v>
      </c>
      <c r="LJ44" s="205">
        <v>0</v>
      </c>
      <c r="LK44" s="205">
        <v>0</v>
      </c>
      <c r="LL44" s="205">
        <v>0</v>
      </c>
      <c r="LM44" s="205">
        <v>1550</v>
      </c>
      <c r="LN44" s="205">
        <v>0</v>
      </c>
      <c r="LO44" s="205">
        <v>0</v>
      </c>
      <c r="LP44" s="211">
        <f t="shared" si="112"/>
        <v>4574.9500000000007</v>
      </c>
      <c r="LQ44" s="202">
        <v>652.93999999999994</v>
      </c>
      <c r="LR44" s="202">
        <v>82</v>
      </c>
      <c r="LS44" s="65">
        <f t="shared" si="201"/>
        <v>1012.2584703448373</v>
      </c>
      <c r="LT44" s="65">
        <f t="shared" si="202"/>
        <v>485.11796539127209</v>
      </c>
      <c r="LU44" s="65"/>
      <c r="LV44" s="65">
        <v>20</v>
      </c>
      <c r="LW44" s="65"/>
      <c r="LX44" s="65">
        <v>5</v>
      </c>
      <c r="LY44" s="65"/>
      <c r="LZ44" s="65"/>
      <c r="MA44" s="64">
        <f t="shared" si="41"/>
        <v>2257.3164357361093</v>
      </c>
      <c r="MB44" s="66">
        <f t="shared" si="145"/>
        <v>828.45739495798318</v>
      </c>
      <c r="MC44" s="66">
        <f t="shared" si="114"/>
        <v>0</v>
      </c>
      <c r="MD44" s="66">
        <f t="shared" si="115"/>
        <v>207.1143487394958</v>
      </c>
      <c r="ME44" s="67">
        <f t="shared" si="42"/>
        <v>1035.571743697479</v>
      </c>
      <c r="MF44" s="67">
        <f t="shared" si="43"/>
        <v>3292.8881794335884</v>
      </c>
      <c r="MG44" s="68">
        <f t="shared" si="44"/>
        <v>1282.0618205664123</v>
      </c>
      <c r="MH44" s="335">
        <v>20345.169999999998</v>
      </c>
      <c r="MI44" s="335">
        <v>12293.4</v>
      </c>
      <c r="MJ44" s="335">
        <v>0</v>
      </c>
      <c r="MK44" s="335">
        <v>265</v>
      </c>
      <c r="ML44" s="335">
        <v>0</v>
      </c>
      <c r="MM44" s="335">
        <v>0</v>
      </c>
      <c r="MN44" s="335">
        <v>0</v>
      </c>
      <c r="MO44" s="335">
        <v>38523.51</v>
      </c>
      <c r="MP44" s="335">
        <v>0</v>
      </c>
      <c r="MQ44" s="335">
        <v>0</v>
      </c>
      <c r="MR44" s="335">
        <v>54711.66</v>
      </c>
      <c r="MS44" s="178">
        <f t="shared" si="223"/>
        <v>16715.419999999998</v>
      </c>
      <c r="MT44" s="371">
        <v>4044</v>
      </c>
      <c r="MU44" s="181" t="s">
        <v>276</v>
      </c>
      <c r="MV44" s="64">
        <f t="shared" si="203"/>
        <v>71427.08</v>
      </c>
      <c r="MW44" s="335">
        <v>1693.56</v>
      </c>
      <c r="MX44" s="335">
        <v>899.24</v>
      </c>
      <c r="MY44" s="335">
        <v>0</v>
      </c>
      <c r="MZ44" s="335">
        <v>11.14</v>
      </c>
      <c r="NA44" s="335">
        <v>0</v>
      </c>
      <c r="NB44" s="335">
        <v>0</v>
      </c>
      <c r="NC44" s="335">
        <v>0</v>
      </c>
      <c r="ND44" s="335">
        <v>1550</v>
      </c>
      <c r="NE44" s="335">
        <v>0</v>
      </c>
      <c r="NF44" s="335">
        <v>0</v>
      </c>
      <c r="NG44" s="211">
        <f t="shared" si="117"/>
        <v>4153.9400000000005</v>
      </c>
      <c r="NH44" s="355">
        <v>652.93999999999994</v>
      </c>
      <c r="NI44" s="358">
        <v>82</v>
      </c>
      <c r="NJ44" s="65">
        <f t="shared" si="204"/>
        <v>1033.8644159318067</v>
      </c>
      <c r="NK44" s="65">
        <f t="shared" si="205"/>
        <v>229.60725639087516</v>
      </c>
      <c r="NL44" s="65"/>
      <c r="NM44" s="65">
        <v>20</v>
      </c>
      <c r="NN44" s="65">
        <f t="shared" si="206"/>
        <v>467</v>
      </c>
      <c r="NO44" s="65">
        <v>5</v>
      </c>
      <c r="NP44" s="65"/>
      <c r="NQ44" s="65"/>
      <c r="NR44" s="64">
        <f t="shared" si="47"/>
        <v>2490.4116723226816</v>
      </c>
      <c r="NS44" s="66">
        <f t="shared" si="207"/>
        <v>835.40283333333332</v>
      </c>
      <c r="NT44" s="66">
        <f t="shared" si="208"/>
        <v>400</v>
      </c>
      <c r="NU44" s="66">
        <f t="shared" si="122"/>
        <v>308.85070833333333</v>
      </c>
      <c r="NV44" s="67">
        <f t="shared" si="48"/>
        <v>1544.2535416666667</v>
      </c>
      <c r="NW44" s="67">
        <f t="shared" si="49"/>
        <v>4034.6652139893486</v>
      </c>
      <c r="NX44" s="68">
        <f t="shared" si="50"/>
        <v>119.27478601065195</v>
      </c>
      <c r="NY44" s="400">
        <v>16628.61</v>
      </c>
      <c r="NZ44" s="400">
        <v>10262.969999999999</v>
      </c>
      <c r="OA44" s="400">
        <v>0</v>
      </c>
      <c r="OB44" s="400">
        <v>40</v>
      </c>
      <c r="OC44" s="400">
        <v>0</v>
      </c>
      <c r="OD44" s="400">
        <v>0</v>
      </c>
      <c r="OE44" s="400">
        <v>0</v>
      </c>
      <c r="OF44" s="400">
        <v>39709.83</v>
      </c>
      <c r="OG44" s="400">
        <v>0</v>
      </c>
      <c r="OH44" s="400">
        <v>0</v>
      </c>
      <c r="OI44" s="400">
        <v>53325.84</v>
      </c>
      <c r="OJ44" s="178">
        <f t="shared" si="209"/>
        <v>13315.570000000007</v>
      </c>
      <c r="OK44" s="401">
        <v>4022</v>
      </c>
      <c r="OL44" s="181" t="s">
        <v>276</v>
      </c>
      <c r="OM44" s="64">
        <f t="shared" si="123"/>
        <v>66641.41</v>
      </c>
      <c r="ON44" s="205">
        <v>1384.18</v>
      </c>
      <c r="OO44" s="205">
        <v>750.72</v>
      </c>
      <c r="OP44" s="205">
        <v>0</v>
      </c>
      <c r="OQ44" s="205">
        <v>1.68</v>
      </c>
      <c r="OR44" s="205">
        <v>0</v>
      </c>
      <c r="OS44" s="205">
        <v>0</v>
      </c>
      <c r="OT44" s="205">
        <v>0</v>
      </c>
      <c r="OU44" s="205">
        <v>1550</v>
      </c>
      <c r="OV44" s="205">
        <v>0</v>
      </c>
      <c r="OW44" s="205">
        <v>0</v>
      </c>
      <c r="OX44" s="403">
        <f t="shared" si="124"/>
        <v>3686.58</v>
      </c>
      <c r="OY44" s="414">
        <f t="shared" si="224"/>
        <v>652.93999999999994</v>
      </c>
      <c r="OZ44" s="415">
        <f t="shared" si="225"/>
        <v>82</v>
      </c>
      <c r="PA44" s="65">
        <f t="shared" si="167"/>
        <v>854.87565287489895</v>
      </c>
      <c r="PB44" s="65">
        <f t="shared" si="168"/>
        <v>228.00225642172776</v>
      </c>
      <c r="PC44" s="65"/>
      <c r="PD44" s="65">
        <v>20</v>
      </c>
      <c r="PE44" s="65"/>
      <c r="PF44" s="65">
        <v>5</v>
      </c>
      <c r="PG44" s="65"/>
      <c r="PH44" s="65"/>
      <c r="PI44" s="64">
        <f t="shared" si="53"/>
        <v>1842.8179092966266</v>
      </c>
      <c r="PJ44" s="66">
        <f t="shared" si="126"/>
        <v>936.57933333333335</v>
      </c>
      <c r="PK44" s="66">
        <v>0</v>
      </c>
      <c r="PL44" s="66">
        <f t="shared" si="127"/>
        <v>234.14483333333334</v>
      </c>
      <c r="PM44" s="67">
        <f t="shared" si="54"/>
        <v>1170.7241666666666</v>
      </c>
      <c r="PN44" s="67">
        <f t="shared" si="55"/>
        <v>3013.5420759632934</v>
      </c>
      <c r="PO44" s="68">
        <f t="shared" si="56"/>
        <v>673.0379240367065</v>
      </c>
      <c r="PP44" s="400">
        <v>11741.16</v>
      </c>
      <c r="PQ44" s="400">
        <v>8607.36</v>
      </c>
      <c r="PR44" s="400">
        <v>0</v>
      </c>
      <c r="PS44" s="400">
        <v>10</v>
      </c>
      <c r="PT44" s="400">
        <v>0</v>
      </c>
      <c r="PU44" s="400">
        <v>0</v>
      </c>
      <c r="PV44" s="400">
        <v>0</v>
      </c>
      <c r="PW44" s="400">
        <v>30054.639999999999</v>
      </c>
      <c r="PX44" s="400">
        <v>0</v>
      </c>
      <c r="PY44" s="464">
        <v>0</v>
      </c>
      <c r="PZ44" s="466">
        <v>42278.36</v>
      </c>
      <c r="QA44" s="178">
        <f t="shared" si="210"/>
        <v>8134.8000000000029</v>
      </c>
      <c r="QB44" s="401">
        <v>3128</v>
      </c>
      <c r="QC44" s="181" t="s">
        <v>276</v>
      </c>
      <c r="QD44" s="64">
        <v>50413.16</v>
      </c>
      <c r="QE44" s="400">
        <v>977.34</v>
      </c>
      <c r="QF44" s="400">
        <v>629.61</v>
      </c>
      <c r="QG44" s="400">
        <v>0</v>
      </c>
      <c r="QH44" s="400">
        <v>0.42</v>
      </c>
      <c r="QI44" s="400">
        <v>0</v>
      </c>
      <c r="QJ44" s="400">
        <v>0</v>
      </c>
      <c r="QK44" s="400">
        <v>0</v>
      </c>
      <c r="QL44" s="400">
        <v>1550</v>
      </c>
      <c r="QM44" s="400">
        <v>0</v>
      </c>
      <c r="QN44" s="400">
        <v>0</v>
      </c>
      <c r="QO44" s="486">
        <v>404.06735600000007</v>
      </c>
      <c r="QP44" s="211">
        <f t="shared" si="211"/>
        <v>3157.37</v>
      </c>
      <c r="QQ44" s="443">
        <v>652.93999999999994</v>
      </c>
      <c r="QR44" s="238">
        <v>82</v>
      </c>
      <c r="QS44" s="65">
        <f t="shared" si="147"/>
        <v>128.86743362831859</v>
      </c>
      <c r="QT44" s="65">
        <f t="shared" si="212"/>
        <v>156.73381473451647</v>
      </c>
      <c r="QU44" s="65">
        <v>0</v>
      </c>
      <c r="QV44" s="65">
        <v>20</v>
      </c>
      <c r="QW44" s="65">
        <f t="shared" si="131"/>
        <v>18.861818181818183</v>
      </c>
      <c r="QX44" s="65">
        <v>5</v>
      </c>
      <c r="QY44" s="65">
        <f t="shared" si="58"/>
        <v>183.06451612903226</v>
      </c>
      <c r="QZ44" s="489">
        <f t="shared" si="132"/>
        <v>570.75786000000005</v>
      </c>
      <c r="RA44" s="65"/>
      <c r="RB44" s="64">
        <f t="shared" si="213"/>
        <v>1818.2254426736854</v>
      </c>
      <c r="RC44" s="66">
        <f t="shared" si="133"/>
        <v>870.22424778761058</v>
      </c>
      <c r="RD44" s="66"/>
      <c r="RE44" s="66">
        <f t="shared" si="134"/>
        <v>537.68993809225924</v>
      </c>
      <c r="RF44" s="67">
        <f t="shared" si="60"/>
        <v>1407.9141858798698</v>
      </c>
      <c r="RG44" s="67">
        <f t="shared" si="61"/>
        <v>3226.1396285535552</v>
      </c>
      <c r="RH44" s="68">
        <f t="shared" si="62"/>
        <v>-68.769628553555322</v>
      </c>
      <c r="RI44" s="205">
        <v>15663.35</v>
      </c>
      <c r="RJ44" s="205">
        <v>10177.370000000001</v>
      </c>
      <c r="RK44" s="205">
        <v>0</v>
      </c>
      <c r="RL44" s="205">
        <v>0</v>
      </c>
      <c r="RM44" s="205">
        <v>0</v>
      </c>
      <c r="RN44" s="205">
        <v>0</v>
      </c>
      <c r="RO44" s="205">
        <v>0</v>
      </c>
      <c r="RP44" s="205">
        <v>44671.86</v>
      </c>
      <c r="RQ44" s="205">
        <v>0</v>
      </c>
      <c r="RR44" s="373">
        <v>0</v>
      </c>
      <c r="RS44" s="265">
        <v>56605.01</v>
      </c>
      <c r="RT44" s="178">
        <f t="shared" si="214"/>
        <v>13907.57</v>
      </c>
      <c r="RU44" s="206">
        <v>4179</v>
      </c>
      <c r="RV44" s="181" t="s">
        <v>276</v>
      </c>
      <c r="RW44" s="64">
        <f t="shared" si="215"/>
        <v>70512.58</v>
      </c>
      <c r="RX44" s="205">
        <v>1303.82</v>
      </c>
      <c r="RY44" s="205">
        <v>744.46</v>
      </c>
      <c r="RZ44" s="205">
        <v>0</v>
      </c>
      <c r="SA44" s="205">
        <v>0</v>
      </c>
      <c r="SB44" s="205">
        <v>0</v>
      </c>
      <c r="SC44" s="205">
        <v>0</v>
      </c>
      <c r="SD44" s="205">
        <v>0</v>
      </c>
      <c r="SE44" s="205">
        <v>1550</v>
      </c>
      <c r="SF44" s="205">
        <v>0</v>
      </c>
      <c r="SG44" s="205">
        <v>0</v>
      </c>
      <c r="SH44" s="65">
        <v>210.43309600000001</v>
      </c>
      <c r="SI44" s="211">
        <v>2800.84</v>
      </c>
      <c r="SJ44" s="470">
        <f t="shared" si="226"/>
        <v>566.19999999999993</v>
      </c>
      <c r="SK44" s="481"/>
      <c r="SL44" s="65">
        <f t="shared" si="148"/>
        <v>320.96681415929203</v>
      </c>
      <c r="SM44" s="65">
        <f t="shared" si="216"/>
        <v>316.53263030795995</v>
      </c>
      <c r="SN44" s="65">
        <v>0</v>
      </c>
      <c r="SO44" s="65">
        <v>20</v>
      </c>
      <c r="SP44" s="65">
        <f t="shared" si="138"/>
        <v>495.92920353982299</v>
      </c>
      <c r="SQ44" s="65">
        <v>5</v>
      </c>
      <c r="SR44" s="65">
        <f t="shared" si="149"/>
        <v>428.52876106194691</v>
      </c>
      <c r="SS44" s="489">
        <f t="shared" si="139"/>
        <v>764.16763500000002</v>
      </c>
      <c r="ST44" s="65"/>
      <c r="SU44" s="64">
        <f t="shared" si="217"/>
        <v>2917.3250440690217</v>
      </c>
      <c r="SV44" s="66">
        <f t="shared" si="146"/>
        <v>596.28469026548669</v>
      </c>
      <c r="SW44" s="66"/>
      <c r="SX44" s="66">
        <f t="shared" si="140"/>
        <v>702.7219468669017</v>
      </c>
      <c r="SY44" s="67">
        <f t="shared" si="218"/>
        <v>1299.0066371323883</v>
      </c>
      <c r="SZ44" s="67">
        <f t="shared" si="65"/>
        <v>4216.33168120141</v>
      </c>
      <c r="TA44" s="68">
        <f t="shared" si="66"/>
        <v>-1415.4916812014098</v>
      </c>
      <c r="TB44" s="64">
        <f t="shared" si="219"/>
        <v>717797.14</v>
      </c>
      <c r="TC44" s="211">
        <f t="shared" si="220"/>
        <v>37419.53</v>
      </c>
      <c r="TD44" s="67">
        <f t="shared" si="221"/>
        <v>38403.218106167536</v>
      </c>
      <c r="TE44" s="68">
        <f t="shared" si="142"/>
        <v>-983.68810616753763</v>
      </c>
      <c r="TF44" s="264"/>
      <c r="TG44" s="265"/>
      <c r="TH44" s="265"/>
      <c r="TL44" s="65">
        <v>29710.212000000003</v>
      </c>
      <c r="TM44">
        <f t="shared" si="70"/>
        <v>297.10212000000001</v>
      </c>
    </row>
    <row r="45" spans="1:533">
      <c r="A45" s="173" t="s">
        <v>31</v>
      </c>
      <c r="B45" s="175" t="s">
        <v>148</v>
      </c>
      <c r="C45" s="181" t="s">
        <v>276</v>
      </c>
      <c r="D45" s="176">
        <v>3987.18</v>
      </c>
      <c r="E45" s="176">
        <v>3214.77</v>
      </c>
      <c r="F45" s="176">
        <v>0</v>
      </c>
      <c r="G45" s="176">
        <v>0</v>
      </c>
      <c r="H45" s="176">
        <v>0</v>
      </c>
      <c r="I45" s="176">
        <v>0</v>
      </c>
      <c r="J45" s="176">
        <v>6260.88</v>
      </c>
      <c r="K45" s="176">
        <v>0</v>
      </c>
      <c r="L45" s="176">
        <v>0</v>
      </c>
      <c r="M45" s="178">
        <v>11446.13</v>
      </c>
      <c r="N45" s="178">
        <f t="shared" si="150"/>
        <v>2016.7000000000007</v>
      </c>
      <c r="O45" s="181">
        <v>702</v>
      </c>
      <c r="P45" s="64">
        <f t="shared" ref="P45:P77" si="227">SUM(D45:L45)</f>
        <v>13462.83</v>
      </c>
      <c r="Q45" s="205">
        <v>331.89</v>
      </c>
      <c r="R45" s="205">
        <v>235.15</v>
      </c>
      <c r="S45" s="205">
        <v>0</v>
      </c>
      <c r="T45" s="205">
        <v>0</v>
      </c>
      <c r="U45" s="205">
        <v>0</v>
      </c>
      <c r="V45" s="205">
        <v>0</v>
      </c>
      <c r="W45" s="205">
        <v>0</v>
      </c>
      <c r="X45" s="205">
        <v>1550</v>
      </c>
      <c r="Y45" s="205">
        <v>0</v>
      </c>
      <c r="Z45" s="205">
        <v>0</v>
      </c>
      <c r="AA45" s="64">
        <f t="shared" si="71"/>
        <v>2117.04</v>
      </c>
      <c r="AB45" s="278">
        <v>630.36666666666667</v>
      </c>
      <c r="AC45" s="283">
        <v>86.666666666666671</v>
      </c>
      <c r="AD45" s="65">
        <f t="shared" si="169"/>
        <v>134.47490139622863</v>
      </c>
      <c r="AE45" s="65">
        <f t="shared" si="163"/>
        <v>36.506900745627213</v>
      </c>
      <c r="AF45" s="65"/>
      <c r="AG45" s="65">
        <v>20</v>
      </c>
      <c r="AH45" s="65"/>
      <c r="AI45" s="65">
        <v>5</v>
      </c>
      <c r="AJ45" s="65"/>
      <c r="AK45" s="65"/>
      <c r="AL45" s="64">
        <f t="shared" si="3"/>
        <v>913.01513547518925</v>
      </c>
      <c r="AM45" s="66">
        <f t="shared" si="170"/>
        <v>833.25221238938047</v>
      </c>
      <c r="AN45" s="66">
        <f t="shared" si="171"/>
        <v>0</v>
      </c>
      <c r="AO45" s="66">
        <f t="shared" si="74"/>
        <v>208.31305309734512</v>
      </c>
      <c r="AP45" s="67">
        <f t="shared" si="4"/>
        <v>1041.5652654867256</v>
      </c>
      <c r="AQ45" s="67">
        <f t="shared" si="5"/>
        <v>1954.5804009619148</v>
      </c>
      <c r="AR45" s="68">
        <f t="shared" si="6"/>
        <v>162.45959903808512</v>
      </c>
      <c r="AS45" s="267">
        <v>3049.45</v>
      </c>
      <c r="AT45" s="267">
        <v>3251.9</v>
      </c>
      <c r="AU45" s="267">
        <v>0</v>
      </c>
      <c r="AV45" s="267">
        <v>85</v>
      </c>
      <c r="AW45" s="267">
        <v>0</v>
      </c>
      <c r="AX45" s="267">
        <v>0</v>
      </c>
      <c r="AY45" s="267">
        <v>0</v>
      </c>
      <c r="AZ45" s="267">
        <v>7093.67</v>
      </c>
      <c r="BA45" s="267">
        <v>0</v>
      </c>
      <c r="BB45" s="267">
        <v>0</v>
      </c>
      <c r="BC45" s="267">
        <v>10437.89</v>
      </c>
      <c r="BD45" s="178">
        <f t="shared" si="172"/>
        <v>3042.130000000001</v>
      </c>
      <c r="BE45" s="285">
        <v>758</v>
      </c>
      <c r="BF45" s="181" t="s">
        <v>276</v>
      </c>
      <c r="BG45" s="64">
        <f t="shared" si="75"/>
        <v>13480.02</v>
      </c>
      <c r="BH45" s="267">
        <v>253.84</v>
      </c>
      <c r="BI45" s="267">
        <v>237.87</v>
      </c>
      <c r="BJ45" s="267">
        <v>0</v>
      </c>
      <c r="BK45" s="267">
        <v>3.57</v>
      </c>
      <c r="BL45" s="267">
        <v>0</v>
      </c>
      <c r="BM45" s="267">
        <v>0</v>
      </c>
      <c r="BN45" s="267">
        <v>0</v>
      </c>
      <c r="BO45" s="267">
        <v>1550</v>
      </c>
      <c r="BP45" s="267">
        <v>0</v>
      </c>
      <c r="BQ45" s="267">
        <v>0</v>
      </c>
      <c r="BR45" s="64">
        <f t="shared" si="76"/>
        <v>2045.28</v>
      </c>
      <c r="BS45" s="278">
        <v>630.36666666666667</v>
      </c>
      <c r="BT45" s="283">
        <v>86.666666666666671</v>
      </c>
      <c r="BU45" s="65">
        <f t="shared" si="173"/>
        <v>132.76002412981586</v>
      </c>
      <c r="BV45" s="65">
        <f t="shared" si="164"/>
        <v>59.398541014447488</v>
      </c>
      <c r="BW45" s="65"/>
      <c r="BX45" s="65">
        <v>20</v>
      </c>
      <c r="BY45" s="65"/>
      <c r="BZ45" s="65">
        <v>5</v>
      </c>
      <c r="CA45" s="202"/>
      <c r="CB45" s="65"/>
      <c r="CC45" s="64">
        <f t="shared" si="9"/>
        <v>934.19189847759662</v>
      </c>
      <c r="CD45" s="66">
        <f t="shared" si="174"/>
        <v>869.99982300884949</v>
      </c>
      <c r="CE45" s="384">
        <f t="shared" si="175"/>
        <v>0</v>
      </c>
      <c r="CF45" s="66">
        <f t="shared" si="222"/>
        <v>217.49995575221237</v>
      </c>
      <c r="CG45" s="67">
        <f t="shared" si="10"/>
        <v>1087.4997787610619</v>
      </c>
      <c r="CH45" s="67">
        <f t="shared" si="11"/>
        <v>2021.6916772386585</v>
      </c>
      <c r="CI45" s="68">
        <f t="shared" si="12"/>
        <v>23.588322761341487</v>
      </c>
      <c r="CJ45" s="209">
        <v>5543.41</v>
      </c>
      <c r="CK45" s="209">
        <v>5679.46</v>
      </c>
      <c r="CL45" s="209">
        <v>0</v>
      </c>
      <c r="CM45" s="209">
        <v>55</v>
      </c>
      <c r="CN45" s="209">
        <v>0</v>
      </c>
      <c r="CO45" s="209">
        <v>0</v>
      </c>
      <c r="CP45" s="209">
        <v>0</v>
      </c>
      <c r="CQ45" s="209">
        <v>12668.74</v>
      </c>
      <c r="CR45" s="209">
        <v>0</v>
      </c>
      <c r="CS45" s="207">
        <v>0</v>
      </c>
      <c r="CT45" s="205">
        <v>10733.87</v>
      </c>
      <c r="CU45" s="178">
        <f t="shared" si="176"/>
        <v>2946.3999999999996</v>
      </c>
      <c r="CV45" s="285">
        <v>754</v>
      </c>
      <c r="CW45" s="181" t="s">
        <v>276</v>
      </c>
      <c r="CX45" s="214">
        <v>13680.27</v>
      </c>
      <c r="CY45" s="205">
        <v>323.38</v>
      </c>
      <c r="CZ45" s="205">
        <v>196.87</v>
      </c>
      <c r="DA45" s="205">
        <v>0</v>
      </c>
      <c r="DB45" s="209">
        <v>2.31</v>
      </c>
      <c r="DC45" s="205">
        <v>0</v>
      </c>
      <c r="DD45" s="205">
        <v>0</v>
      </c>
      <c r="DE45" s="205">
        <v>0</v>
      </c>
      <c r="DF45" s="205">
        <v>0</v>
      </c>
      <c r="DG45" s="205">
        <v>0</v>
      </c>
      <c r="DH45" s="205">
        <v>0</v>
      </c>
      <c r="DI45" s="214">
        <v>520.46</v>
      </c>
      <c r="DJ45" s="278">
        <v>630.36666666666667</v>
      </c>
      <c r="DK45" s="283">
        <v>86.666666666666671</v>
      </c>
      <c r="DL45" s="65">
        <f t="shared" si="177"/>
        <v>141.7644101044668</v>
      </c>
      <c r="DM45" s="65">
        <f t="shared" si="165"/>
        <v>58.001373690070039</v>
      </c>
      <c r="DN45" s="65"/>
      <c r="DO45" s="65">
        <v>20</v>
      </c>
      <c r="DP45" s="65"/>
      <c r="DQ45" s="65">
        <v>5</v>
      </c>
      <c r="DR45" s="65"/>
      <c r="DS45" s="65"/>
      <c r="DT45" s="64">
        <f t="shared" si="15"/>
        <v>941.7991171278702</v>
      </c>
      <c r="DU45" s="66">
        <f t="shared" si="178"/>
        <v>870.94495575221242</v>
      </c>
      <c r="DV45" s="66">
        <f t="shared" si="179"/>
        <v>490.26548672566372</v>
      </c>
      <c r="DW45" s="66">
        <f t="shared" si="84"/>
        <v>340.30261061946902</v>
      </c>
      <c r="DX45" s="67">
        <f t="shared" si="16"/>
        <v>1701.5130530973452</v>
      </c>
      <c r="DY45" s="67">
        <f t="shared" si="17"/>
        <v>2643.3121702252156</v>
      </c>
      <c r="DZ45" s="68">
        <f t="shared" si="18"/>
        <v>-2122.8521702252156</v>
      </c>
      <c r="EA45" s="205">
        <v>12690.57</v>
      </c>
      <c r="EB45" s="205">
        <v>5839</v>
      </c>
      <c r="EC45" s="205">
        <v>0</v>
      </c>
      <c r="ED45" s="205">
        <v>5</v>
      </c>
      <c r="EE45" s="205">
        <v>0</v>
      </c>
      <c r="EF45" s="205">
        <v>0</v>
      </c>
      <c r="EG45" s="205">
        <v>0</v>
      </c>
      <c r="EH45" s="205">
        <v>21383.54</v>
      </c>
      <c r="EI45" s="205">
        <v>0</v>
      </c>
      <c r="EJ45" s="205">
        <v>0</v>
      </c>
      <c r="EK45" s="205">
        <v>31999.34</v>
      </c>
      <c r="EL45" s="178">
        <f t="shared" si="180"/>
        <v>7918.77</v>
      </c>
      <c r="EM45" s="206">
        <v>2086</v>
      </c>
      <c r="EN45" s="181" t="s">
        <v>276</v>
      </c>
      <c r="EO45" s="214">
        <f t="shared" si="85"/>
        <v>39918.11</v>
      </c>
      <c r="EP45" s="214">
        <v>1056.3699999999999</v>
      </c>
      <c r="EQ45" s="214">
        <v>427.11</v>
      </c>
      <c r="ER45" s="214">
        <v>0</v>
      </c>
      <c r="ES45" s="214">
        <v>0.21</v>
      </c>
      <c r="ET45" s="214">
        <v>0</v>
      </c>
      <c r="EU45" s="298">
        <v>0</v>
      </c>
      <c r="EV45" s="299">
        <v>0</v>
      </c>
      <c r="EW45" s="299">
        <v>1550</v>
      </c>
      <c r="EX45" s="214">
        <v>0</v>
      </c>
      <c r="EY45" s="299">
        <v>0</v>
      </c>
      <c r="EZ45" s="214">
        <f t="shared" si="86"/>
        <v>3033.69</v>
      </c>
      <c r="FA45" s="65"/>
      <c r="FB45" s="65"/>
      <c r="FC45" s="377">
        <f t="shared" si="181"/>
        <v>440.03688050047316</v>
      </c>
      <c r="FD45" s="386">
        <f t="shared" si="182"/>
        <v>155.8849911538542</v>
      </c>
      <c r="FE45" s="65"/>
      <c r="FF45" s="65">
        <v>20</v>
      </c>
      <c r="FG45" s="202"/>
      <c r="FH45" s="65">
        <v>5</v>
      </c>
      <c r="FI45" s="377"/>
      <c r="FJ45" s="65"/>
      <c r="FK45" s="214">
        <f t="shared" si="87"/>
        <v>620.92187165432733</v>
      </c>
      <c r="FL45" s="66">
        <f t="shared" si="183"/>
        <v>987.17077586206892</v>
      </c>
      <c r="FM45" s="377">
        <f t="shared" si="184"/>
        <v>413.79310344827587</v>
      </c>
      <c r="FN45" s="377">
        <f t="shared" si="90"/>
        <v>350.24096982758618</v>
      </c>
      <c r="FO45" s="214">
        <f t="shared" si="91"/>
        <v>1751.204849137931</v>
      </c>
      <c r="FP45" s="214">
        <f t="shared" si="92"/>
        <v>2372.1267207922583</v>
      </c>
      <c r="FQ45" s="205">
        <f t="shared" si="93"/>
        <v>661.56327920774174</v>
      </c>
      <c r="FR45" s="205">
        <v>19629.63</v>
      </c>
      <c r="FS45" s="205">
        <v>8369.92</v>
      </c>
      <c r="FT45" s="205">
        <v>0</v>
      </c>
      <c r="FU45" s="205">
        <v>25</v>
      </c>
      <c r="FV45" s="205">
        <v>0</v>
      </c>
      <c r="FW45" s="205">
        <v>0</v>
      </c>
      <c r="FX45" s="205">
        <v>0</v>
      </c>
      <c r="FY45" s="205">
        <v>33603.46</v>
      </c>
      <c r="FZ45" s="205">
        <v>0</v>
      </c>
      <c r="GA45" s="205">
        <v>0</v>
      </c>
      <c r="GB45" s="205">
        <v>47470.81</v>
      </c>
      <c r="GC45" s="178">
        <f t="shared" si="185"/>
        <v>14157.200000000004</v>
      </c>
      <c r="GD45" s="206">
        <v>3285</v>
      </c>
      <c r="GE45" s="181" t="s">
        <v>276</v>
      </c>
      <c r="GF45" s="214">
        <f t="shared" si="94"/>
        <v>61628.01</v>
      </c>
      <c r="GG45" s="205">
        <v>1633.99</v>
      </c>
      <c r="GH45" s="205">
        <v>612.24</v>
      </c>
      <c r="GI45" s="205">
        <v>0</v>
      </c>
      <c r="GJ45" s="205">
        <v>1.05</v>
      </c>
      <c r="GK45" s="205">
        <v>0</v>
      </c>
      <c r="GL45" s="205">
        <v>0</v>
      </c>
      <c r="GM45" s="205">
        <v>0</v>
      </c>
      <c r="GN45" s="205">
        <v>1550</v>
      </c>
      <c r="GO45" s="205">
        <v>0</v>
      </c>
      <c r="GP45" s="205">
        <v>0</v>
      </c>
      <c r="GQ45" s="211">
        <f t="shared" si="95"/>
        <v>3797.28</v>
      </c>
      <c r="GR45" s="65">
        <v>652.93999999999994</v>
      </c>
      <c r="GS45" s="65">
        <v>82</v>
      </c>
      <c r="GT45" s="65">
        <f t="shared" si="186"/>
        <v>675.5499851971631</v>
      </c>
      <c r="GU45" s="65">
        <f t="shared" si="187"/>
        <v>300.77564086661823</v>
      </c>
      <c r="GV45" s="65"/>
      <c r="GW45" s="65">
        <v>20</v>
      </c>
      <c r="GX45" s="65">
        <v>0</v>
      </c>
      <c r="GY45" s="65">
        <v>5</v>
      </c>
      <c r="GZ45" s="65"/>
      <c r="HA45" s="65"/>
      <c r="HB45" s="64">
        <f t="shared" si="188"/>
        <v>1736.2656260637814</v>
      </c>
      <c r="HC45" s="66">
        <f t="shared" si="143"/>
        <v>822.37076923076927</v>
      </c>
      <c r="HD45" s="66">
        <f t="shared" si="97"/>
        <v>0</v>
      </c>
      <c r="HE45" s="66">
        <f t="shared" si="98"/>
        <v>205.59269230769232</v>
      </c>
      <c r="HF45" s="67">
        <f t="shared" si="24"/>
        <v>1027.9634615384616</v>
      </c>
      <c r="HG45" s="67">
        <f t="shared" si="25"/>
        <v>2764.229087602243</v>
      </c>
      <c r="HH45" s="68">
        <f t="shared" si="26"/>
        <v>1033.0509123977572</v>
      </c>
      <c r="HI45" s="335">
        <v>20135.37</v>
      </c>
      <c r="HJ45" s="335">
        <v>9143.83</v>
      </c>
      <c r="HK45" s="335">
        <v>0</v>
      </c>
      <c r="HL45" s="335">
        <v>50</v>
      </c>
      <c r="HM45" s="335">
        <v>0</v>
      </c>
      <c r="HN45" s="335">
        <v>0</v>
      </c>
      <c r="HO45" s="335">
        <v>0</v>
      </c>
      <c r="HP45" s="335">
        <v>38331.07</v>
      </c>
      <c r="HQ45" s="335">
        <v>0</v>
      </c>
      <c r="HR45" s="335">
        <v>0</v>
      </c>
      <c r="HS45" s="335">
        <v>53041.2</v>
      </c>
      <c r="HT45" s="178">
        <f t="shared" si="189"/>
        <v>14619.069999999992</v>
      </c>
      <c r="HU45" s="371">
        <v>3682</v>
      </c>
      <c r="HV45" s="181" t="s">
        <v>276</v>
      </c>
      <c r="HW45" s="64">
        <f t="shared" si="190"/>
        <v>67660.26999999999</v>
      </c>
      <c r="HX45" s="205">
        <v>1676.1</v>
      </c>
      <c r="HY45" s="205">
        <v>668.85</v>
      </c>
      <c r="HZ45" s="205">
        <v>0</v>
      </c>
      <c r="IA45" s="205">
        <v>2.1</v>
      </c>
      <c r="IB45" s="205">
        <v>0</v>
      </c>
      <c r="IC45" s="205">
        <v>0</v>
      </c>
      <c r="ID45" s="205">
        <v>0</v>
      </c>
      <c r="IE45" s="205">
        <v>1550</v>
      </c>
      <c r="IF45" s="205">
        <v>0</v>
      </c>
      <c r="IG45" s="205">
        <v>0</v>
      </c>
      <c r="IH45" s="214">
        <v>2014.76</v>
      </c>
      <c r="II45" s="319">
        <v>652.93999999999994</v>
      </c>
      <c r="IJ45" s="319">
        <v>82</v>
      </c>
      <c r="IK45" s="65">
        <f t="shared" si="191"/>
        <v>809.44693784834794</v>
      </c>
      <c r="IL45" s="65">
        <f t="shared" si="192"/>
        <v>364.01171433882564</v>
      </c>
      <c r="IM45" s="65"/>
      <c r="IN45" s="65">
        <v>20</v>
      </c>
      <c r="IO45" s="65"/>
      <c r="IP45" s="65">
        <v>5</v>
      </c>
      <c r="IQ45" s="65"/>
      <c r="IR45" s="65"/>
      <c r="IS45" s="64">
        <f t="shared" si="193"/>
        <v>1933.3986521871734</v>
      </c>
      <c r="IT45" s="66">
        <f t="shared" si="194"/>
        <v>869.99285714285713</v>
      </c>
      <c r="IU45" s="66">
        <f t="shared" si="103"/>
        <v>403.36134453781511</v>
      </c>
      <c r="IV45" s="66">
        <f t="shared" si="104"/>
        <v>318.33855042016808</v>
      </c>
      <c r="IW45" s="67">
        <f t="shared" si="195"/>
        <v>1591.6927521008404</v>
      </c>
      <c r="IX45" s="67">
        <f t="shared" si="31"/>
        <v>3525.091404288014</v>
      </c>
      <c r="IY45" s="68">
        <f t="shared" si="32"/>
        <v>-1510.331404288014</v>
      </c>
      <c r="IZ45" s="335">
        <v>20370.13</v>
      </c>
      <c r="JA45" s="335">
        <v>9199.1299999999992</v>
      </c>
      <c r="JB45" s="335">
        <v>0</v>
      </c>
      <c r="JC45" s="335">
        <v>310</v>
      </c>
      <c r="JD45" s="335">
        <v>0</v>
      </c>
      <c r="JE45" s="335">
        <v>0</v>
      </c>
      <c r="JF45" s="335">
        <v>0</v>
      </c>
      <c r="JG45" s="335">
        <v>40065.31</v>
      </c>
      <c r="JH45" s="335">
        <v>0</v>
      </c>
      <c r="JI45" s="335">
        <v>0</v>
      </c>
      <c r="JJ45" s="335">
        <v>53048.84</v>
      </c>
      <c r="JK45" s="178">
        <f t="shared" si="196"/>
        <v>16895.73000000001</v>
      </c>
      <c r="JL45" s="371">
        <v>3806</v>
      </c>
      <c r="JM45" s="181" t="s">
        <v>276</v>
      </c>
      <c r="JN45" s="64">
        <f t="shared" si="197"/>
        <v>69944.570000000007</v>
      </c>
      <c r="JO45" s="335">
        <v>1695.65</v>
      </c>
      <c r="JP45" s="335">
        <v>672.9</v>
      </c>
      <c r="JQ45" s="335">
        <v>0</v>
      </c>
      <c r="JR45" s="335">
        <v>13.04</v>
      </c>
      <c r="JS45" s="335">
        <v>0</v>
      </c>
      <c r="JT45" s="335">
        <v>0</v>
      </c>
      <c r="JU45" s="335">
        <v>0</v>
      </c>
      <c r="JV45" s="335">
        <v>1550</v>
      </c>
      <c r="JW45" s="335">
        <v>0</v>
      </c>
      <c r="JX45" s="335">
        <v>0</v>
      </c>
      <c r="JY45" s="211">
        <v>2089.71</v>
      </c>
      <c r="JZ45" s="319">
        <v>652.93999999999994</v>
      </c>
      <c r="KA45" s="319">
        <v>82</v>
      </c>
      <c r="KB45" s="65">
        <f t="shared" si="166"/>
        <v>1129.7407458003856</v>
      </c>
      <c r="KC45" s="65">
        <f t="shared" si="198"/>
        <v>448.82326862232594</v>
      </c>
      <c r="KD45" s="65"/>
      <c r="KE45" s="65">
        <v>20</v>
      </c>
      <c r="KF45" s="65"/>
      <c r="KG45" s="65">
        <v>5</v>
      </c>
      <c r="KH45" s="65"/>
      <c r="KI45" s="65">
        <f t="shared" si="108"/>
        <v>429.03252032520328</v>
      </c>
      <c r="KJ45" s="64">
        <f t="shared" si="35"/>
        <v>2767.5365347479146</v>
      </c>
      <c r="KK45" s="66">
        <f t="shared" si="144"/>
        <v>854.59100840336134</v>
      </c>
      <c r="KL45" s="66">
        <f t="shared" si="109"/>
        <v>0</v>
      </c>
      <c r="KM45" s="66">
        <f t="shared" si="110"/>
        <v>213.64775210084034</v>
      </c>
      <c r="KN45" s="67">
        <f t="shared" si="36"/>
        <v>1068.2387605042018</v>
      </c>
      <c r="KO45" s="67">
        <f t="shared" si="37"/>
        <v>3835.7752952521164</v>
      </c>
      <c r="KP45" s="68">
        <f t="shared" si="38"/>
        <v>-1746.0652952521164</v>
      </c>
      <c r="KQ45" s="335">
        <v>19788.810000000001</v>
      </c>
      <c r="KR45" s="335">
        <v>10600.57</v>
      </c>
      <c r="KS45" s="335">
        <v>0</v>
      </c>
      <c r="KT45" s="335">
        <v>125</v>
      </c>
      <c r="KU45" s="335">
        <v>0</v>
      </c>
      <c r="KV45" s="335">
        <v>0</v>
      </c>
      <c r="KW45" s="335">
        <v>0</v>
      </c>
      <c r="KX45" s="335">
        <v>40521.82</v>
      </c>
      <c r="KY45" s="335">
        <v>0</v>
      </c>
      <c r="KZ45" s="335">
        <v>0</v>
      </c>
      <c r="LA45" s="335">
        <v>53611.18</v>
      </c>
      <c r="LB45" s="178">
        <f t="shared" si="199"/>
        <v>17425.019999999997</v>
      </c>
      <c r="LC45" s="371">
        <v>3875</v>
      </c>
      <c r="LD45" s="181" t="s">
        <v>276</v>
      </c>
      <c r="LE45" s="64">
        <f t="shared" si="200"/>
        <v>71036.2</v>
      </c>
      <c r="LF45" s="205">
        <v>1647.24</v>
      </c>
      <c r="LG45" s="205">
        <v>775.41</v>
      </c>
      <c r="LH45" s="205">
        <v>0</v>
      </c>
      <c r="LI45" s="205">
        <v>5.26</v>
      </c>
      <c r="LJ45" s="205">
        <v>0</v>
      </c>
      <c r="LK45" s="205">
        <v>0</v>
      </c>
      <c r="LL45" s="205">
        <v>0</v>
      </c>
      <c r="LM45" s="205">
        <v>1550</v>
      </c>
      <c r="LN45" s="205">
        <v>0</v>
      </c>
      <c r="LO45" s="205">
        <v>0</v>
      </c>
      <c r="LP45" s="211">
        <f t="shared" si="112"/>
        <v>3977.9100000000003</v>
      </c>
      <c r="LQ45" s="202">
        <v>652.93999999999994</v>
      </c>
      <c r="LR45" s="202">
        <v>82</v>
      </c>
      <c r="LS45" s="65">
        <f t="shared" si="201"/>
        <v>796.93661498658412</v>
      </c>
      <c r="LT45" s="65">
        <f t="shared" si="202"/>
        <v>417.11439371506299</v>
      </c>
      <c r="LU45" s="65"/>
      <c r="LV45" s="65">
        <v>20</v>
      </c>
      <c r="LW45" s="65"/>
      <c r="LX45" s="65">
        <v>5</v>
      </c>
      <c r="LY45" s="65"/>
      <c r="LZ45" s="65"/>
      <c r="MA45" s="64">
        <f t="shared" si="41"/>
        <v>1973.9910087016472</v>
      </c>
      <c r="MB45" s="66">
        <f t="shared" si="145"/>
        <v>828.45739495798318</v>
      </c>
      <c r="MC45" s="66">
        <f t="shared" si="114"/>
        <v>0</v>
      </c>
      <c r="MD45" s="66">
        <f t="shared" si="115"/>
        <v>207.1143487394958</v>
      </c>
      <c r="ME45" s="67">
        <f t="shared" si="42"/>
        <v>1035.571743697479</v>
      </c>
      <c r="MF45" s="67">
        <f t="shared" si="43"/>
        <v>3009.5627523991261</v>
      </c>
      <c r="MG45" s="68">
        <f t="shared" si="44"/>
        <v>968.3472476008742</v>
      </c>
      <c r="MH45" s="335">
        <v>15384.14</v>
      </c>
      <c r="MI45" s="335">
        <v>8010.43</v>
      </c>
      <c r="MJ45" s="335">
        <v>0</v>
      </c>
      <c r="MK45" s="335">
        <v>220</v>
      </c>
      <c r="ML45" s="335">
        <v>0</v>
      </c>
      <c r="MM45" s="335">
        <v>0</v>
      </c>
      <c r="MN45" s="335">
        <v>0</v>
      </c>
      <c r="MO45" s="335">
        <v>28214.04</v>
      </c>
      <c r="MP45" s="335">
        <v>0</v>
      </c>
      <c r="MQ45" s="335">
        <v>0</v>
      </c>
      <c r="MR45" s="335">
        <v>38778.449999999997</v>
      </c>
      <c r="MS45" s="178">
        <f t="shared" si="223"/>
        <v>13050.160000000003</v>
      </c>
      <c r="MT45" s="371">
        <v>2891</v>
      </c>
      <c r="MU45" s="181" t="s">
        <v>276</v>
      </c>
      <c r="MV45" s="64">
        <f t="shared" si="203"/>
        <v>51828.61</v>
      </c>
      <c r="MW45" s="335">
        <v>1280.5999999999999</v>
      </c>
      <c r="MX45" s="335">
        <v>585.95000000000005</v>
      </c>
      <c r="MY45" s="335">
        <v>0</v>
      </c>
      <c r="MZ45" s="335">
        <v>9.25</v>
      </c>
      <c r="NA45" s="335">
        <v>0</v>
      </c>
      <c r="NB45" s="335">
        <v>0</v>
      </c>
      <c r="NC45" s="335">
        <v>0</v>
      </c>
      <c r="ND45" s="335">
        <v>1550</v>
      </c>
      <c r="NE45" s="335">
        <v>0</v>
      </c>
      <c r="NF45" s="335">
        <v>0</v>
      </c>
      <c r="NG45" s="211">
        <f t="shared" si="117"/>
        <v>3425.8</v>
      </c>
      <c r="NH45" s="357">
        <v>652.93999999999994</v>
      </c>
      <c r="NI45" s="350">
        <v>82</v>
      </c>
      <c r="NJ45" s="65">
        <f t="shared" si="204"/>
        <v>732.7809019136098</v>
      </c>
      <c r="NK45" s="65">
        <f t="shared" si="205"/>
        <v>179.26031371404039</v>
      </c>
      <c r="NL45" s="65"/>
      <c r="NM45" s="65">
        <v>20</v>
      </c>
      <c r="NN45" s="65">
        <f t="shared" si="206"/>
        <v>467</v>
      </c>
      <c r="NO45" s="65">
        <v>5</v>
      </c>
      <c r="NP45" s="65"/>
      <c r="NQ45" s="65"/>
      <c r="NR45" s="64">
        <f t="shared" si="47"/>
        <v>2138.9812156276503</v>
      </c>
      <c r="NS45" s="66">
        <f t="shared" si="207"/>
        <v>835.40283333333332</v>
      </c>
      <c r="NT45" s="66">
        <f t="shared" si="208"/>
        <v>400</v>
      </c>
      <c r="NU45" s="66">
        <f t="shared" si="122"/>
        <v>308.85070833333333</v>
      </c>
      <c r="NV45" s="67">
        <f t="shared" si="48"/>
        <v>1544.2535416666667</v>
      </c>
      <c r="NW45" s="67">
        <f t="shared" si="49"/>
        <v>3683.2347572943172</v>
      </c>
      <c r="NX45" s="68">
        <f t="shared" si="50"/>
        <v>-257.43475729431702</v>
      </c>
      <c r="NY45" s="400">
        <v>14487.95</v>
      </c>
      <c r="NZ45" s="400">
        <v>8254.1200000000008</v>
      </c>
      <c r="OA45" s="400">
        <v>0</v>
      </c>
      <c r="OB45" s="400">
        <v>25</v>
      </c>
      <c r="OC45" s="400">
        <v>0</v>
      </c>
      <c r="OD45" s="400">
        <v>0</v>
      </c>
      <c r="OE45" s="400">
        <v>0</v>
      </c>
      <c r="OF45" s="400">
        <v>33403</v>
      </c>
      <c r="OG45" s="400">
        <v>0</v>
      </c>
      <c r="OH45" s="400">
        <v>0</v>
      </c>
      <c r="OI45" s="400">
        <v>41363.61</v>
      </c>
      <c r="OJ45" s="178">
        <f t="shared" si="209"/>
        <v>14806.46</v>
      </c>
      <c r="OK45" s="401">
        <v>3339</v>
      </c>
      <c r="OL45" s="181" t="s">
        <v>276</v>
      </c>
      <c r="OM45" s="64">
        <f t="shared" si="123"/>
        <v>56170.07</v>
      </c>
      <c r="ON45" s="205">
        <v>1205.99</v>
      </c>
      <c r="OO45" s="205">
        <v>603.77</v>
      </c>
      <c r="OP45" s="205">
        <v>0</v>
      </c>
      <c r="OQ45" s="205">
        <v>1.05</v>
      </c>
      <c r="OR45" s="205">
        <v>0</v>
      </c>
      <c r="OS45" s="205">
        <v>0</v>
      </c>
      <c r="OT45" s="205">
        <v>0</v>
      </c>
      <c r="OU45" s="205">
        <v>1550</v>
      </c>
      <c r="OV45" s="205">
        <v>0</v>
      </c>
      <c r="OW45" s="205">
        <v>0</v>
      </c>
      <c r="OX45" s="403">
        <f t="shared" si="124"/>
        <v>3360.81</v>
      </c>
      <c r="OY45" s="414">
        <f t="shared" si="224"/>
        <v>652.93999999999994</v>
      </c>
      <c r="OZ45" s="415">
        <f t="shared" si="225"/>
        <v>82</v>
      </c>
      <c r="PA45" s="65">
        <f t="shared" si="167"/>
        <v>663.10709974775273</v>
      </c>
      <c r="PB45" s="65">
        <f t="shared" si="168"/>
        <v>253.53073804711724</v>
      </c>
      <c r="PC45" s="65"/>
      <c r="PD45" s="65">
        <v>20</v>
      </c>
      <c r="PE45" s="65"/>
      <c r="PF45" s="65">
        <v>5</v>
      </c>
      <c r="PG45" s="65"/>
      <c r="PH45" s="65"/>
      <c r="PI45" s="64">
        <f t="shared" si="53"/>
        <v>1676.57783779487</v>
      </c>
      <c r="PJ45" s="66">
        <f t="shared" si="126"/>
        <v>936.57933333333335</v>
      </c>
      <c r="PK45" s="66">
        <v>0</v>
      </c>
      <c r="PL45" s="66">
        <f t="shared" si="127"/>
        <v>234.14483333333334</v>
      </c>
      <c r="PM45" s="67">
        <f t="shared" si="54"/>
        <v>1170.7241666666666</v>
      </c>
      <c r="PN45" s="67">
        <f t="shared" si="55"/>
        <v>2847.3020044615369</v>
      </c>
      <c r="PO45" s="68">
        <f t="shared" si="56"/>
        <v>513.50799553846309</v>
      </c>
      <c r="PP45" s="400">
        <v>10727.61</v>
      </c>
      <c r="PQ45" s="400">
        <v>8120.8</v>
      </c>
      <c r="PR45" s="400">
        <v>0</v>
      </c>
      <c r="PS45" s="400">
        <v>150</v>
      </c>
      <c r="PT45" s="400">
        <v>0</v>
      </c>
      <c r="PU45" s="400">
        <v>0</v>
      </c>
      <c r="PV45" s="400">
        <v>0</v>
      </c>
      <c r="PW45" s="400">
        <v>31615.96</v>
      </c>
      <c r="PX45" s="400">
        <v>0</v>
      </c>
      <c r="PY45" s="464">
        <v>0</v>
      </c>
      <c r="PZ45" s="466">
        <v>39719.83</v>
      </c>
      <c r="QA45" s="178">
        <f t="shared" si="210"/>
        <v>10894.54</v>
      </c>
      <c r="QB45" s="401">
        <v>3020</v>
      </c>
      <c r="QC45" s="181" t="s">
        <v>276</v>
      </c>
      <c r="QD45" s="64">
        <v>50614.37</v>
      </c>
      <c r="QE45" s="400">
        <v>892.97</v>
      </c>
      <c r="QF45" s="400">
        <v>594.02</v>
      </c>
      <c r="QG45" s="400">
        <v>0</v>
      </c>
      <c r="QH45" s="400">
        <v>6.31</v>
      </c>
      <c r="QI45" s="400">
        <v>0</v>
      </c>
      <c r="QJ45" s="400">
        <v>0</v>
      </c>
      <c r="QK45" s="400">
        <v>0</v>
      </c>
      <c r="QL45" s="400">
        <v>1550</v>
      </c>
      <c r="QM45" s="400">
        <v>0</v>
      </c>
      <c r="QN45" s="400">
        <v>0</v>
      </c>
      <c r="QO45" s="486">
        <v>388.84722800000003</v>
      </c>
      <c r="QP45" s="211">
        <f t="shared" si="211"/>
        <v>3043.3</v>
      </c>
      <c r="QQ45" s="443">
        <v>652.93999999999994</v>
      </c>
      <c r="QR45" s="245">
        <v>82</v>
      </c>
      <c r="QS45" s="65">
        <f t="shared" si="147"/>
        <v>128.86743362831859</v>
      </c>
      <c r="QT45" s="65">
        <f t="shared" si="212"/>
        <v>209.90593671359818</v>
      </c>
      <c r="QU45" s="65">
        <v>0</v>
      </c>
      <c r="QV45" s="65">
        <v>20</v>
      </c>
      <c r="QW45" s="65">
        <f t="shared" si="131"/>
        <v>18.861818181818183</v>
      </c>
      <c r="QX45" s="65">
        <v>5</v>
      </c>
      <c r="QY45" s="65">
        <f t="shared" si="58"/>
        <v>183.06451612903226</v>
      </c>
      <c r="QZ45" s="489">
        <f t="shared" si="132"/>
        <v>536.21770500000002</v>
      </c>
      <c r="RA45" s="65"/>
      <c r="RB45" s="64">
        <f t="shared" si="213"/>
        <v>1836.857409652767</v>
      </c>
      <c r="RC45" s="66">
        <f t="shared" si="133"/>
        <v>870.22424778761058</v>
      </c>
      <c r="RD45" s="66"/>
      <c r="RE45" s="66">
        <f t="shared" si="134"/>
        <v>541.41633148807557</v>
      </c>
      <c r="RF45" s="67">
        <f t="shared" si="60"/>
        <v>1411.6405792756862</v>
      </c>
      <c r="RG45" s="67">
        <f t="shared" si="61"/>
        <v>3248.4979889284532</v>
      </c>
      <c r="RH45" s="68">
        <f t="shared" si="62"/>
        <v>-205.19798892845301</v>
      </c>
      <c r="RI45" s="205">
        <v>3437.2</v>
      </c>
      <c r="RJ45" s="205">
        <v>4145.95</v>
      </c>
      <c r="RK45" s="205">
        <v>0</v>
      </c>
      <c r="RL45" s="205">
        <v>0</v>
      </c>
      <c r="RM45" s="205">
        <v>0</v>
      </c>
      <c r="RN45" s="205">
        <v>0</v>
      </c>
      <c r="RO45" s="205">
        <v>0</v>
      </c>
      <c r="RP45" s="205">
        <v>18422.91</v>
      </c>
      <c r="RQ45" s="205">
        <v>0</v>
      </c>
      <c r="RR45" s="373">
        <v>0</v>
      </c>
      <c r="RS45" s="265">
        <v>19278.189999999999</v>
      </c>
      <c r="RT45" s="178">
        <f t="shared" si="214"/>
        <v>6727.869999999999</v>
      </c>
      <c r="RU45" s="206">
        <v>1618</v>
      </c>
      <c r="RV45" s="181" t="s">
        <v>276</v>
      </c>
      <c r="RW45" s="64">
        <f t="shared" si="215"/>
        <v>26006.059999999998</v>
      </c>
      <c r="RX45" s="205">
        <v>286.12</v>
      </c>
      <c r="RY45" s="205">
        <v>303.27</v>
      </c>
      <c r="RZ45" s="205">
        <v>0</v>
      </c>
      <c r="SA45" s="205">
        <v>0</v>
      </c>
      <c r="SB45" s="205">
        <v>0</v>
      </c>
      <c r="SC45" s="205">
        <v>0</v>
      </c>
      <c r="SD45" s="205">
        <v>0</v>
      </c>
      <c r="SE45" s="205">
        <v>1550</v>
      </c>
      <c r="SF45" s="205">
        <v>0</v>
      </c>
      <c r="SG45" s="205">
        <v>0</v>
      </c>
      <c r="SH45" s="65">
        <v>297.10212000000001</v>
      </c>
      <c r="SI45" s="211">
        <v>2304.12</v>
      </c>
      <c r="SJ45" s="470">
        <f t="shared" si="226"/>
        <v>566.19999999999993</v>
      </c>
      <c r="SK45" s="480"/>
      <c r="SL45" s="65">
        <f t="shared" si="148"/>
        <v>320.96681415929203</v>
      </c>
      <c r="SM45" s="65">
        <f t="shared" si="216"/>
        <v>153.12454925411228</v>
      </c>
      <c r="SN45" s="65">
        <v>0</v>
      </c>
      <c r="SO45" s="65">
        <v>20</v>
      </c>
      <c r="SP45" s="65">
        <f t="shared" si="138"/>
        <v>495.92920353982299</v>
      </c>
      <c r="SQ45" s="65">
        <v>5</v>
      </c>
      <c r="SR45" s="65">
        <f t="shared" si="149"/>
        <v>428.52876106194691</v>
      </c>
      <c r="SS45" s="489">
        <f t="shared" si="139"/>
        <v>260.25556499999999</v>
      </c>
      <c r="ST45" s="65"/>
      <c r="SU45" s="64">
        <f t="shared" si="217"/>
        <v>2250.0048930151743</v>
      </c>
      <c r="SV45" s="66">
        <f t="shared" si="146"/>
        <v>596.28469026548669</v>
      </c>
      <c r="SW45" s="66"/>
      <c r="SX45" s="66">
        <f t="shared" si="140"/>
        <v>569.25791665613212</v>
      </c>
      <c r="SY45" s="67">
        <f t="shared" si="218"/>
        <v>1165.5426069216187</v>
      </c>
      <c r="SZ45" s="67">
        <f t="shared" si="65"/>
        <v>3415.547499936793</v>
      </c>
      <c r="TA45" s="68">
        <f t="shared" si="66"/>
        <v>-1111.4274999367931</v>
      </c>
      <c r="TB45" s="64">
        <f t="shared" si="219"/>
        <v>535429.3899999999</v>
      </c>
      <c r="TC45" s="211">
        <f t="shared" si="220"/>
        <v>31730.16</v>
      </c>
      <c r="TD45" s="67">
        <f t="shared" si="221"/>
        <v>35320.951759380652</v>
      </c>
      <c r="TE45" s="68">
        <f t="shared" si="142"/>
        <v>-3590.7917593806524</v>
      </c>
      <c r="TF45" s="264"/>
      <c r="TG45" s="265"/>
      <c r="TH45" s="265"/>
      <c r="TL45" s="65">
        <v>41069.6924</v>
      </c>
      <c r="TM45">
        <f t="shared" si="70"/>
        <v>410.69692400000002</v>
      </c>
    </row>
    <row r="46" spans="1:533">
      <c r="A46" s="173" t="s">
        <v>32</v>
      </c>
      <c r="B46" s="175" t="s">
        <v>148</v>
      </c>
      <c r="C46" s="181" t="s">
        <v>276</v>
      </c>
      <c r="D46" s="176">
        <v>4308.8500000000004</v>
      </c>
      <c r="E46" s="176">
        <v>4071.96</v>
      </c>
      <c r="F46" s="176">
        <v>0</v>
      </c>
      <c r="G46" s="176">
        <v>0</v>
      </c>
      <c r="H46" s="176">
        <v>0</v>
      </c>
      <c r="I46" s="176">
        <v>0</v>
      </c>
      <c r="J46" s="176">
        <v>9237.86</v>
      </c>
      <c r="K46" s="176">
        <v>0</v>
      </c>
      <c r="L46" s="176">
        <v>0</v>
      </c>
      <c r="M46" s="178">
        <v>14030.11</v>
      </c>
      <c r="N46" s="178">
        <f t="shared" si="150"/>
        <v>3588.5600000000013</v>
      </c>
      <c r="O46" s="181">
        <v>1025</v>
      </c>
      <c r="P46" s="64">
        <f t="shared" si="227"/>
        <v>17618.670000000002</v>
      </c>
      <c r="Q46" s="205">
        <v>358.67</v>
      </c>
      <c r="R46" s="205">
        <v>297.86</v>
      </c>
      <c r="S46" s="205">
        <v>0</v>
      </c>
      <c r="T46" s="205">
        <v>0</v>
      </c>
      <c r="U46" s="205">
        <v>0</v>
      </c>
      <c r="V46" s="205">
        <v>0</v>
      </c>
      <c r="W46" s="205">
        <v>0</v>
      </c>
      <c r="X46" s="205">
        <v>1550</v>
      </c>
      <c r="Y46" s="205">
        <v>0</v>
      </c>
      <c r="Z46" s="205">
        <v>0</v>
      </c>
      <c r="AA46" s="64">
        <f t="shared" si="71"/>
        <v>2206.5299999999997</v>
      </c>
      <c r="AB46" s="278">
        <v>630.36666666666667</v>
      </c>
      <c r="AC46" s="283">
        <v>86.666666666666671</v>
      </c>
      <c r="AD46" s="65">
        <f t="shared" si="169"/>
        <v>164.8328001541343</v>
      </c>
      <c r="AE46" s="65">
        <f t="shared" si="163"/>
        <v>64.961176049847779</v>
      </c>
      <c r="AF46" s="65"/>
      <c r="AG46" s="65">
        <v>20</v>
      </c>
      <c r="AH46" s="65"/>
      <c r="AI46" s="65">
        <v>5</v>
      </c>
      <c r="AJ46" s="65"/>
      <c r="AK46" s="65"/>
      <c r="AL46" s="64">
        <f t="shared" si="3"/>
        <v>971.82730953731539</v>
      </c>
      <c r="AM46" s="66">
        <f t="shared" si="170"/>
        <v>833.25221238938047</v>
      </c>
      <c r="AN46" s="66">
        <f t="shared" si="171"/>
        <v>0</v>
      </c>
      <c r="AO46" s="66">
        <f t="shared" si="74"/>
        <v>208.31305309734512</v>
      </c>
      <c r="AP46" s="67">
        <f t="shared" si="4"/>
        <v>1041.5652654867256</v>
      </c>
      <c r="AQ46" s="67">
        <f t="shared" si="5"/>
        <v>2013.392575024041</v>
      </c>
      <c r="AR46" s="68">
        <f t="shared" si="6"/>
        <v>193.13742497595877</v>
      </c>
      <c r="AS46" s="267">
        <v>3932.12</v>
      </c>
      <c r="AT46" s="267">
        <v>3003.69</v>
      </c>
      <c r="AU46" s="267">
        <v>0</v>
      </c>
      <c r="AV46" s="267">
        <v>0</v>
      </c>
      <c r="AW46" s="267">
        <v>0</v>
      </c>
      <c r="AX46" s="267">
        <v>0</v>
      </c>
      <c r="AY46" s="267">
        <v>0</v>
      </c>
      <c r="AZ46" s="267">
        <v>7425.83</v>
      </c>
      <c r="BA46" s="267">
        <v>0</v>
      </c>
      <c r="BB46" s="267">
        <v>0</v>
      </c>
      <c r="BC46" s="267">
        <v>10402.52</v>
      </c>
      <c r="BD46" s="178">
        <f t="shared" si="172"/>
        <v>3959.119999999999</v>
      </c>
      <c r="BE46" s="285">
        <v>790</v>
      </c>
      <c r="BF46" s="181" t="s">
        <v>276</v>
      </c>
      <c r="BG46" s="64">
        <f t="shared" si="75"/>
        <v>14361.64</v>
      </c>
      <c r="BH46" s="267">
        <v>327.31</v>
      </c>
      <c r="BI46" s="267">
        <v>219.71</v>
      </c>
      <c r="BJ46" s="267">
        <v>0</v>
      </c>
      <c r="BK46" s="267">
        <v>0</v>
      </c>
      <c r="BL46" s="267">
        <v>0</v>
      </c>
      <c r="BM46" s="267">
        <v>0</v>
      </c>
      <c r="BN46" s="267">
        <v>0</v>
      </c>
      <c r="BO46" s="267">
        <v>1550</v>
      </c>
      <c r="BP46" s="267">
        <v>0</v>
      </c>
      <c r="BQ46" s="267">
        <v>0</v>
      </c>
      <c r="BR46" s="64">
        <f t="shared" si="76"/>
        <v>2097.02</v>
      </c>
      <c r="BS46" s="278">
        <v>630.36666666666667</v>
      </c>
      <c r="BT46" s="283">
        <v>86.666666666666671</v>
      </c>
      <c r="BU46" s="65">
        <f t="shared" si="173"/>
        <v>132.31015140137444</v>
      </c>
      <c r="BV46" s="65">
        <f t="shared" si="164"/>
        <v>77.303057956471022</v>
      </c>
      <c r="BW46" s="65"/>
      <c r="BX46" s="65">
        <v>20</v>
      </c>
      <c r="BY46" s="65"/>
      <c r="BZ46" s="65">
        <v>5</v>
      </c>
      <c r="CA46" s="202"/>
      <c r="CB46" s="65"/>
      <c r="CC46" s="64">
        <f t="shared" si="9"/>
        <v>951.64654269117875</v>
      </c>
      <c r="CD46" s="66">
        <f t="shared" si="174"/>
        <v>869.99982300884949</v>
      </c>
      <c r="CE46" s="384">
        <f t="shared" si="175"/>
        <v>0</v>
      </c>
      <c r="CF46" s="66">
        <f t="shared" si="222"/>
        <v>217.49995575221237</v>
      </c>
      <c r="CG46" s="67">
        <f t="shared" si="10"/>
        <v>1087.4997787610619</v>
      </c>
      <c r="CH46" s="67">
        <f t="shared" si="11"/>
        <v>2039.1463214522405</v>
      </c>
      <c r="CI46" s="68">
        <f t="shared" si="12"/>
        <v>57.873678547759482</v>
      </c>
      <c r="CJ46" s="209">
        <v>6131.16</v>
      </c>
      <c r="CK46" s="209">
        <v>6442.07</v>
      </c>
      <c r="CL46" s="209">
        <v>0</v>
      </c>
      <c r="CM46" s="209">
        <v>50</v>
      </c>
      <c r="CN46" s="209">
        <v>0</v>
      </c>
      <c r="CO46" s="209">
        <v>0</v>
      </c>
      <c r="CP46" s="209">
        <v>0</v>
      </c>
      <c r="CQ46" s="209">
        <v>13463.51</v>
      </c>
      <c r="CR46" s="209">
        <v>0</v>
      </c>
      <c r="CS46" s="207">
        <v>0</v>
      </c>
      <c r="CT46" s="205">
        <v>14142.24</v>
      </c>
      <c r="CU46" s="178">
        <f t="shared" si="176"/>
        <v>4439.58</v>
      </c>
      <c r="CV46" s="285">
        <v>1026</v>
      </c>
      <c r="CW46" s="181" t="s">
        <v>276</v>
      </c>
      <c r="CX46" s="214">
        <v>18581.82</v>
      </c>
      <c r="CY46" s="205">
        <v>414.57</v>
      </c>
      <c r="CZ46" s="205">
        <v>257.47000000000003</v>
      </c>
      <c r="DA46" s="205">
        <v>0</v>
      </c>
      <c r="DB46" s="209">
        <v>2.1</v>
      </c>
      <c r="DC46" s="205">
        <v>0</v>
      </c>
      <c r="DD46" s="205">
        <v>0</v>
      </c>
      <c r="DE46" s="205">
        <v>0</v>
      </c>
      <c r="DF46" s="205">
        <v>0</v>
      </c>
      <c r="DG46" s="205">
        <v>0</v>
      </c>
      <c r="DH46" s="205">
        <v>0</v>
      </c>
      <c r="DI46" s="214">
        <v>672.04</v>
      </c>
      <c r="DJ46" s="278">
        <v>630.36666666666667</v>
      </c>
      <c r="DK46" s="283">
        <v>86.666666666666671</v>
      </c>
      <c r="DL46" s="65">
        <f t="shared" si="177"/>
        <v>186.77944778125638</v>
      </c>
      <c r="DM46" s="65">
        <f t="shared" si="165"/>
        <v>87.395376936926823</v>
      </c>
      <c r="DN46" s="65"/>
      <c r="DO46" s="65">
        <v>20</v>
      </c>
      <c r="DP46" s="65"/>
      <c r="DQ46" s="65">
        <v>5</v>
      </c>
      <c r="DR46" s="65"/>
      <c r="DS46" s="65"/>
      <c r="DT46" s="64">
        <f t="shared" si="15"/>
        <v>1016.2081580515165</v>
      </c>
      <c r="DU46" s="66">
        <f t="shared" si="178"/>
        <v>870.94495575221242</v>
      </c>
      <c r="DV46" s="66">
        <f t="shared" si="179"/>
        <v>490.26548672566372</v>
      </c>
      <c r="DW46" s="66">
        <f t="shared" si="84"/>
        <v>340.30261061946902</v>
      </c>
      <c r="DX46" s="67">
        <f t="shared" si="16"/>
        <v>1701.5130530973452</v>
      </c>
      <c r="DY46" s="67">
        <f t="shared" si="17"/>
        <v>2717.7212111488616</v>
      </c>
      <c r="DZ46" s="68">
        <f t="shared" si="18"/>
        <v>-2045.6812111488616</v>
      </c>
      <c r="EA46" s="205">
        <v>5681.27</v>
      </c>
      <c r="EB46" s="205">
        <v>6315.68</v>
      </c>
      <c r="EC46" s="205">
        <v>0</v>
      </c>
      <c r="ED46" s="205">
        <v>20</v>
      </c>
      <c r="EE46" s="205">
        <v>0</v>
      </c>
      <c r="EF46" s="205">
        <v>0</v>
      </c>
      <c r="EG46" s="205">
        <v>0</v>
      </c>
      <c r="EH46" s="205">
        <v>15602.54</v>
      </c>
      <c r="EI46" s="205">
        <v>0</v>
      </c>
      <c r="EJ46" s="205">
        <v>0</v>
      </c>
      <c r="EK46" s="205">
        <v>21884.92</v>
      </c>
      <c r="EL46" s="178">
        <f t="shared" si="180"/>
        <v>5734.5700000000033</v>
      </c>
      <c r="EM46" s="206">
        <v>1503</v>
      </c>
      <c r="EN46" s="181" t="s">
        <v>276</v>
      </c>
      <c r="EO46" s="214">
        <f t="shared" si="85"/>
        <v>27619.49</v>
      </c>
      <c r="EP46" s="214">
        <v>472.91</v>
      </c>
      <c r="EQ46" s="214">
        <v>461.98</v>
      </c>
      <c r="ER46" s="214">
        <v>0</v>
      </c>
      <c r="ES46" s="214">
        <v>0.84</v>
      </c>
      <c r="ET46" s="214">
        <v>0</v>
      </c>
      <c r="EU46" s="298">
        <v>0</v>
      </c>
      <c r="EV46" s="299">
        <v>0</v>
      </c>
      <c r="EW46" s="299">
        <v>1550</v>
      </c>
      <c r="EX46" s="214">
        <v>0</v>
      </c>
      <c r="EY46" s="299">
        <v>0</v>
      </c>
      <c r="EZ46" s="214">
        <f t="shared" si="86"/>
        <v>2485.73</v>
      </c>
      <c r="FA46" s="65"/>
      <c r="FB46" s="65"/>
      <c r="FC46" s="377">
        <f t="shared" si="181"/>
        <v>300.94907978734608</v>
      </c>
      <c r="FD46" s="386">
        <f t="shared" si="182"/>
        <v>112.88790982957683</v>
      </c>
      <c r="FE46" s="65"/>
      <c r="FF46" s="65">
        <v>20</v>
      </c>
      <c r="FG46" s="65"/>
      <c r="FH46" s="65">
        <v>5</v>
      </c>
      <c r="FI46" s="377"/>
      <c r="FJ46" s="65"/>
      <c r="FK46" s="214">
        <f t="shared" si="87"/>
        <v>438.83698961692289</v>
      </c>
      <c r="FL46" s="66">
        <f t="shared" si="183"/>
        <v>987.17077586206892</v>
      </c>
      <c r="FM46" s="377">
        <f t="shared" si="184"/>
        <v>413.79310344827587</v>
      </c>
      <c r="FN46" s="377">
        <f t="shared" si="90"/>
        <v>350.24096982758618</v>
      </c>
      <c r="FO46" s="214">
        <f t="shared" si="91"/>
        <v>1751.204849137931</v>
      </c>
      <c r="FP46" s="214">
        <f t="shared" si="92"/>
        <v>2190.0418387548539</v>
      </c>
      <c r="FQ46" s="205">
        <f t="shared" si="93"/>
        <v>295.68816124514615</v>
      </c>
      <c r="FR46" s="205">
        <v>9756.25</v>
      </c>
      <c r="FS46" s="205">
        <v>9131.48</v>
      </c>
      <c r="FT46" s="205">
        <v>0</v>
      </c>
      <c r="FU46" s="205">
        <v>315</v>
      </c>
      <c r="FV46" s="205">
        <v>0</v>
      </c>
      <c r="FW46" s="205">
        <v>0</v>
      </c>
      <c r="FX46" s="205">
        <v>0</v>
      </c>
      <c r="FY46" s="205">
        <v>19763.75</v>
      </c>
      <c r="FZ46" s="205">
        <v>0</v>
      </c>
      <c r="GA46" s="205">
        <v>0</v>
      </c>
      <c r="GB46" s="205">
        <v>29830.26</v>
      </c>
      <c r="GC46" s="178">
        <f t="shared" si="185"/>
        <v>9136.2199999999975</v>
      </c>
      <c r="GD46" s="206">
        <v>2119</v>
      </c>
      <c r="GE46" s="181" t="s">
        <v>276</v>
      </c>
      <c r="GF46" s="214">
        <f t="shared" si="94"/>
        <v>38966.479999999996</v>
      </c>
      <c r="GG46" s="205">
        <v>812.12</v>
      </c>
      <c r="GH46" s="205">
        <v>667.95</v>
      </c>
      <c r="GI46" s="205">
        <v>0</v>
      </c>
      <c r="GJ46" s="205">
        <v>13.25</v>
      </c>
      <c r="GK46" s="205">
        <v>0</v>
      </c>
      <c r="GL46" s="205">
        <v>0</v>
      </c>
      <c r="GM46" s="205">
        <v>0</v>
      </c>
      <c r="GN46" s="205">
        <v>1550</v>
      </c>
      <c r="GO46" s="205">
        <v>0</v>
      </c>
      <c r="GP46" s="205">
        <v>0</v>
      </c>
      <c r="GQ46" s="211">
        <f t="shared" si="95"/>
        <v>3043.32</v>
      </c>
      <c r="GR46" s="65">
        <v>652.93999999999994</v>
      </c>
      <c r="GS46" s="65">
        <v>82</v>
      </c>
      <c r="GT46" s="65">
        <f t="shared" si="186"/>
        <v>424.50996099345105</v>
      </c>
      <c r="GU46" s="65">
        <f t="shared" si="187"/>
        <v>194.10281874935816</v>
      </c>
      <c r="GV46" s="65"/>
      <c r="GW46" s="65">
        <v>20</v>
      </c>
      <c r="GX46" s="65">
        <v>0</v>
      </c>
      <c r="GY46" s="65">
        <v>5</v>
      </c>
      <c r="GZ46" s="65"/>
      <c r="HA46" s="65"/>
      <c r="HB46" s="64">
        <f t="shared" si="188"/>
        <v>1378.5527797428092</v>
      </c>
      <c r="HC46" s="66">
        <f t="shared" si="143"/>
        <v>822.37076923076927</v>
      </c>
      <c r="HD46" s="66">
        <f t="shared" si="97"/>
        <v>0</v>
      </c>
      <c r="HE46" s="66">
        <f t="shared" si="98"/>
        <v>205.59269230769232</v>
      </c>
      <c r="HF46" s="67">
        <f t="shared" si="24"/>
        <v>1027.9634615384616</v>
      </c>
      <c r="HG46" s="67">
        <f t="shared" si="25"/>
        <v>2406.5162412812706</v>
      </c>
      <c r="HH46" s="68">
        <f t="shared" si="26"/>
        <v>636.80375871872957</v>
      </c>
      <c r="HI46" s="335">
        <v>10114.790000000001</v>
      </c>
      <c r="HJ46" s="335">
        <v>9420.39</v>
      </c>
      <c r="HK46" s="335">
        <v>0</v>
      </c>
      <c r="HL46" s="335">
        <v>425</v>
      </c>
      <c r="HM46" s="335">
        <v>0</v>
      </c>
      <c r="HN46" s="335">
        <v>0</v>
      </c>
      <c r="HO46" s="335">
        <v>0</v>
      </c>
      <c r="HP46" s="335">
        <v>21798.41</v>
      </c>
      <c r="HQ46" s="335">
        <v>0</v>
      </c>
      <c r="HR46" s="335">
        <v>0</v>
      </c>
      <c r="HS46" s="335">
        <v>32317.15</v>
      </c>
      <c r="HT46" s="178">
        <f t="shared" si="189"/>
        <v>9441.4399999999951</v>
      </c>
      <c r="HU46" s="371">
        <v>2206</v>
      </c>
      <c r="HV46" s="181" t="s">
        <v>276</v>
      </c>
      <c r="HW46" s="64">
        <f t="shared" si="190"/>
        <v>41758.589999999997</v>
      </c>
      <c r="HX46" s="205">
        <v>841.98</v>
      </c>
      <c r="HY46" s="205">
        <v>689.08</v>
      </c>
      <c r="HZ46" s="205">
        <v>0</v>
      </c>
      <c r="IA46" s="205">
        <v>17.87</v>
      </c>
      <c r="IB46" s="205">
        <v>0</v>
      </c>
      <c r="IC46" s="205">
        <v>0</v>
      </c>
      <c r="ID46" s="205">
        <v>0</v>
      </c>
      <c r="IE46" s="205">
        <v>1550</v>
      </c>
      <c r="IF46" s="205">
        <v>0</v>
      </c>
      <c r="IG46" s="205">
        <v>0</v>
      </c>
      <c r="IH46" s="214">
        <v>2737.13</v>
      </c>
      <c r="II46" s="319">
        <v>652.93999999999994</v>
      </c>
      <c r="IJ46" s="319">
        <v>82</v>
      </c>
      <c r="IK46" s="65">
        <f t="shared" si="191"/>
        <v>493.18299939454124</v>
      </c>
      <c r="IL46" s="65">
        <f t="shared" si="192"/>
        <v>235.08983541546499</v>
      </c>
      <c r="IM46" s="65"/>
      <c r="IN46" s="65">
        <v>20</v>
      </c>
      <c r="IO46" s="65"/>
      <c r="IP46" s="65">
        <v>5</v>
      </c>
      <c r="IQ46" s="65"/>
      <c r="IR46" s="65"/>
      <c r="IS46" s="64">
        <f t="shared" si="193"/>
        <v>1488.2128348100061</v>
      </c>
      <c r="IT46" s="66">
        <f t="shared" si="194"/>
        <v>869.99285714285713</v>
      </c>
      <c r="IU46" s="66">
        <f t="shared" si="103"/>
        <v>403.36134453781511</v>
      </c>
      <c r="IV46" s="66">
        <f t="shared" si="104"/>
        <v>318.33855042016808</v>
      </c>
      <c r="IW46" s="67">
        <f t="shared" si="195"/>
        <v>1591.6927521008404</v>
      </c>
      <c r="IX46" s="67">
        <f t="shared" si="31"/>
        <v>3079.9055869108465</v>
      </c>
      <c r="IY46" s="68">
        <f t="shared" si="32"/>
        <v>-342.77558691084641</v>
      </c>
      <c r="IZ46" s="335">
        <v>9630.82</v>
      </c>
      <c r="JA46" s="335">
        <v>8501.61</v>
      </c>
      <c r="JB46" s="335">
        <v>0</v>
      </c>
      <c r="JC46" s="335">
        <v>425</v>
      </c>
      <c r="JD46" s="335">
        <v>0</v>
      </c>
      <c r="JE46" s="335">
        <v>0</v>
      </c>
      <c r="JF46" s="335">
        <v>0</v>
      </c>
      <c r="JG46" s="335">
        <v>19890.259999999998</v>
      </c>
      <c r="JH46" s="335">
        <v>0</v>
      </c>
      <c r="JI46" s="335">
        <v>0</v>
      </c>
      <c r="JJ46" s="335">
        <v>29190.09</v>
      </c>
      <c r="JK46" s="178">
        <f t="shared" si="196"/>
        <v>9257.6000000000022</v>
      </c>
      <c r="JL46" s="371">
        <v>1998</v>
      </c>
      <c r="JM46" s="181" t="s">
        <v>276</v>
      </c>
      <c r="JN46" s="64">
        <f t="shared" si="197"/>
        <v>38447.69</v>
      </c>
      <c r="JO46" s="335">
        <v>801.68</v>
      </c>
      <c r="JP46" s="335">
        <v>621.88</v>
      </c>
      <c r="JQ46" s="335">
        <v>0</v>
      </c>
      <c r="JR46" s="335">
        <v>17.87</v>
      </c>
      <c r="JS46" s="335">
        <v>0</v>
      </c>
      <c r="JT46" s="335">
        <v>0</v>
      </c>
      <c r="JU46" s="335">
        <v>0</v>
      </c>
      <c r="JV46" s="335">
        <v>1550</v>
      </c>
      <c r="JW46" s="335">
        <v>0</v>
      </c>
      <c r="JX46" s="335">
        <v>0</v>
      </c>
      <c r="JY46" s="211">
        <v>2715.94</v>
      </c>
      <c r="JZ46" s="319">
        <v>652.93999999999994</v>
      </c>
      <c r="KA46" s="319">
        <v>82</v>
      </c>
      <c r="KB46" s="65">
        <f t="shared" si="166"/>
        <v>621.63911683234517</v>
      </c>
      <c r="KC46" s="65">
        <f t="shared" si="198"/>
        <v>245.92167912236067</v>
      </c>
      <c r="KD46" s="65"/>
      <c r="KE46" s="65">
        <v>20</v>
      </c>
      <c r="KF46" s="65"/>
      <c r="KG46" s="65">
        <v>5</v>
      </c>
      <c r="KH46" s="65"/>
      <c r="KI46" s="65">
        <f t="shared" si="108"/>
        <v>429.03252032520328</v>
      </c>
      <c r="KJ46" s="64">
        <f t="shared" si="35"/>
        <v>2056.5333162799093</v>
      </c>
      <c r="KK46" s="66">
        <f t="shared" si="144"/>
        <v>854.59100840336134</v>
      </c>
      <c r="KL46" s="66">
        <f t="shared" si="109"/>
        <v>0</v>
      </c>
      <c r="KM46" s="66">
        <f t="shared" si="110"/>
        <v>213.64775210084034</v>
      </c>
      <c r="KN46" s="67">
        <f t="shared" si="36"/>
        <v>1068.2387605042018</v>
      </c>
      <c r="KO46" s="67">
        <f t="shared" si="37"/>
        <v>3124.7720767841111</v>
      </c>
      <c r="KP46" s="68">
        <f t="shared" si="38"/>
        <v>-408.832076784111</v>
      </c>
      <c r="KQ46" s="335">
        <v>10162.530000000001</v>
      </c>
      <c r="KR46" s="335">
        <v>7802.37</v>
      </c>
      <c r="KS46" s="335">
        <v>0</v>
      </c>
      <c r="KT46" s="335">
        <v>1065</v>
      </c>
      <c r="KU46" s="335">
        <v>0</v>
      </c>
      <c r="KV46" s="335">
        <v>0</v>
      </c>
      <c r="KW46" s="335">
        <v>0</v>
      </c>
      <c r="KX46" s="335">
        <v>22795.09</v>
      </c>
      <c r="KY46" s="335">
        <v>0</v>
      </c>
      <c r="KZ46" s="335">
        <v>0</v>
      </c>
      <c r="LA46" s="335">
        <v>32646.34</v>
      </c>
      <c r="LB46" s="178">
        <f t="shared" si="199"/>
        <v>9178.6500000000051</v>
      </c>
      <c r="LC46" s="371">
        <v>2201</v>
      </c>
      <c r="LD46" s="181" t="s">
        <v>276</v>
      </c>
      <c r="LE46" s="64">
        <f t="shared" si="200"/>
        <v>41824.990000000005</v>
      </c>
      <c r="LF46" s="205">
        <v>845.94</v>
      </c>
      <c r="LG46" s="205">
        <v>570.73</v>
      </c>
      <c r="LH46" s="205">
        <v>0</v>
      </c>
      <c r="LI46" s="205">
        <v>44.79</v>
      </c>
      <c r="LJ46" s="205">
        <v>0</v>
      </c>
      <c r="LK46" s="205">
        <v>0</v>
      </c>
      <c r="LL46" s="205">
        <v>0</v>
      </c>
      <c r="LM46" s="205">
        <v>1550</v>
      </c>
      <c r="LN46" s="205">
        <v>0</v>
      </c>
      <c r="LO46" s="205">
        <v>0</v>
      </c>
      <c r="LP46" s="211">
        <f t="shared" si="112"/>
        <v>3011.46</v>
      </c>
      <c r="LQ46" s="202">
        <v>652.93999999999994</v>
      </c>
      <c r="LR46" s="202">
        <v>82</v>
      </c>
      <c r="LS46" s="65">
        <f t="shared" si="201"/>
        <v>485.29175614677985</v>
      </c>
      <c r="LT46" s="65">
        <f t="shared" si="202"/>
        <v>219.71550275826172</v>
      </c>
      <c r="LU46" s="65"/>
      <c r="LV46" s="65">
        <v>20</v>
      </c>
      <c r="LW46" s="65"/>
      <c r="LX46" s="65">
        <v>5</v>
      </c>
      <c r="LY46" s="65"/>
      <c r="LZ46" s="65"/>
      <c r="MA46" s="64">
        <f t="shared" si="41"/>
        <v>1464.9472589050415</v>
      </c>
      <c r="MB46" s="66">
        <f t="shared" si="145"/>
        <v>828.45739495798318</v>
      </c>
      <c r="MC46" s="66">
        <f t="shared" si="114"/>
        <v>0</v>
      </c>
      <c r="MD46" s="66">
        <f t="shared" si="115"/>
        <v>207.1143487394958</v>
      </c>
      <c r="ME46" s="67">
        <f t="shared" si="42"/>
        <v>1035.571743697479</v>
      </c>
      <c r="MF46" s="67">
        <f t="shared" si="43"/>
        <v>2500.5190026025202</v>
      </c>
      <c r="MG46" s="68">
        <f t="shared" si="44"/>
        <v>510.9409973974798</v>
      </c>
      <c r="MH46" s="335">
        <v>8817.2199999999993</v>
      </c>
      <c r="MI46" s="335">
        <v>7162.29</v>
      </c>
      <c r="MJ46" s="335">
        <v>0</v>
      </c>
      <c r="MK46" s="335">
        <v>460</v>
      </c>
      <c r="ML46" s="335">
        <v>0</v>
      </c>
      <c r="MM46" s="335">
        <v>0</v>
      </c>
      <c r="MN46" s="335">
        <v>0</v>
      </c>
      <c r="MO46" s="335">
        <v>16744.95</v>
      </c>
      <c r="MP46" s="335">
        <v>0</v>
      </c>
      <c r="MQ46" s="335">
        <v>0</v>
      </c>
      <c r="MR46" s="335">
        <v>26074.97</v>
      </c>
      <c r="MS46" s="178">
        <f t="shared" si="223"/>
        <v>7109.489999999998</v>
      </c>
      <c r="MT46" s="371">
        <v>1780</v>
      </c>
      <c r="MU46" s="181" t="s">
        <v>276</v>
      </c>
      <c r="MV46" s="64">
        <f t="shared" si="203"/>
        <v>33184.46</v>
      </c>
      <c r="MW46" s="335">
        <v>733.96</v>
      </c>
      <c r="MX46" s="335">
        <v>523.91</v>
      </c>
      <c r="MY46" s="335">
        <v>0</v>
      </c>
      <c r="MZ46" s="335">
        <v>19.350000000000001</v>
      </c>
      <c r="NA46" s="335">
        <v>0</v>
      </c>
      <c r="NB46" s="335">
        <v>0</v>
      </c>
      <c r="NC46" s="335">
        <v>0</v>
      </c>
      <c r="ND46" s="335">
        <v>1550</v>
      </c>
      <c r="NE46" s="335">
        <v>0</v>
      </c>
      <c r="NF46" s="335">
        <v>0</v>
      </c>
      <c r="NG46" s="211">
        <f t="shared" si="117"/>
        <v>2827.22</v>
      </c>
      <c r="NH46" s="357">
        <v>652.93999999999994</v>
      </c>
      <c r="NI46" s="350">
        <v>82</v>
      </c>
      <c r="NJ46" s="65">
        <f t="shared" si="204"/>
        <v>492.72830744834619</v>
      </c>
      <c r="NK46" s="65">
        <f t="shared" si="205"/>
        <v>97.657761111498417</v>
      </c>
      <c r="NL46" s="65"/>
      <c r="NM46" s="65">
        <v>20</v>
      </c>
      <c r="NN46" s="65">
        <f t="shared" si="206"/>
        <v>467</v>
      </c>
      <c r="NO46" s="65">
        <v>5</v>
      </c>
      <c r="NP46" s="65"/>
      <c r="NQ46" s="65"/>
      <c r="NR46" s="64">
        <f t="shared" si="47"/>
        <v>1817.3260685598448</v>
      </c>
      <c r="NS46" s="66">
        <f t="shared" si="207"/>
        <v>835.40283333333332</v>
      </c>
      <c r="NT46" s="66">
        <f t="shared" si="208"/>
        <v>400</v>
      </c>
      <c r="NU46" s="66">
        <f t="shared" si="122"/>
        <v>308.85070833333333</v>
      </c>
      <c r="NV46" s="67">
        <f t="shared" si="48"/>
        <v>1544.2535416666667</v>
      </c>
      <c r="NW46" s="67">
        <f t="shared" si="49"/>
        <v>3361.5796102265112</v>
      </c>
      <c r="NX46" s="68">
        <f t="shared" si="50"/>
        <v>-534.35961022651145</v>
      </c>
      <c r="NY46" s="400">
        <v>7328.55</v>
      </c>
      <c r="NZ46" s="400">
        <v>6579.48</v>
      </c>
      <c r="OA46" s="400">
        <v>0</v>
      </c>
      <c r="OB46" s="400">
        <v>10</v>
      </c>
      <c r="OC46" s="400">
        <v>0</v>
      </c>
      <c r="OD46" s="400">
        <v>0</v>
      </c>
      <c r="OE46" s="400">
        <v>0</v>
      </c>
      <c r="OF46" s="400">
        <v>18334.97</v>
      </c>
      <c r="OG46" s="400">
        <v>0</v>
      </c>
      <c r="OH46" s="400">
        <v>0</v>
      </c>
      <c r="OI46" s="400">
        <v>24595.03</v>
      </c>
      <c r="OJ46" s="178">
        <f t="shared" si="209"/>
        <v>7657.9700000000012</v>
      </c>
      <c r="OK46" s="401">
        <v>1860</v>
      </c>
      <c r="OL46" s="181" t="s">
        <v>276</v>
      </c>
      <c r="OM46" s="64">
        <f t="shared" si="123"/>
        <v>32253</v>
      </c>
      <c r="ON46" s="205">
        <v>610.03</v>
      </c>
      <c r="OO46" s="205">
        <v>481.28</v>
      </c>
      <c r="OP46" s="205">
        <v>0</v>
      </c>
      <c r="OQ46" s="205">
        <v>0.42</v>
      </c>
      <c r="OR46" s="205">
        <v>0</v>
      </c>
      <c r="OS46" s="205">
        <v>0</v>
      </c>
      <c r="OT46" s="205">
        <v>0</v>
      </c>
      <c r="OU46" s="205">
        <v>1550</v>
      </c>
      <c r="OV46" s="205">
        <v>0</v>
      </c>
      <c r="OW46" s="205">
        <v>0</v>
      </c>
      <c r="OX46" s="403">
        <f t="shared" si="124"/>
        <v>2641.73</v>
      </c>
      <c r="OY46" s="414">
        <f t="shared" si="224"/>
        <v>652.93999999999994</v>
      </c>
      <c r="OZ46" s="415">
        <f t="shared" si="225"/>
        <v>82</v>
      </c>
      <c r="PA46" s="65">
        <f t="shared" si="167"/>
        <v>394.28712850519986</v>
      </c>
      <c r="PB46" s="65">
        <f t="shared" si="168"/>
        <v>131.1272772859065</v>
      </c>
      <c r="PC46" s="65"/>
      <c r="PD46" s="65">
        <v>20</v>
      </c>
      <c r="PE46" s="65"/>
      <c r="PF46" s="65">
        <v>5</v>
      </c>
      <c r="PG46" s="65"/>
      <c r="PH46" s="65"/>
      <c r="PI46" s="64">
        <f t="shared" si="53"/>
        <v>1285.3544057911063</v>
      </c>
      <c r="PJ46" s="66">
        <f t="shared" si="126"/>
        <v>936.57933333333335</v>
      </c>
      <c r="PK46" s="66">
        <v>0</v>
      </c>
      <c r="PL46" s="66">
        <f t="shared" si="127"/>
        <v>234.14483333333334</v>
      </c>
      <c r="PM46" s="67">
        <f t="shared" si="54"/>
        <v>1170.7241666666666</v>
      </c>
      <c r="PN46" s="67">
        <f t="shared" si="55"/>
        <v>2456.0785724577727</v>
      </c>
      <c r="PO46" s="68">
        <f t="shared" si="56"/>
        <v>185.65142754222734</v>
      </c>
      <c r="PP46" s="400">
        <v>4569.6000000000004</v>
      </c>
      <c r="PQ46" s="400">
        <v>5656.39</v>
      </c>
      <c r="PR46" s="400">
        <v>0</v>
      </c>
      <c r="PS46" s="400">
        <v>10</v>
      </c>
      <c r="PT46" s="400">
        <v>0</v>
      </c>
      <c r="PU46" s="400">
        <v>0</v>
      </c>
      <c r="PV46" s="400">
        <v>0</v>
      </c>
      <c r="PW46" s="400">
        <v>17899.57</v>
      </c>
      <c r="PX46" s="400">
        <v>0</v>
      </c>
      <c r="PY46" s="464">
        <v>0</v>
      </c>
      <c r="PZ46" s="466">
        <v>23561.45</v>
      </c>
      <c r="QA46" s="178">
        <f t="shared" si="210"/>
        <v>4574.1100000000006</v>
      </c>
      <c r="QB46" s="401">
        <v>1634</v>
      </c>
      <c r="QC46" s="181" t="s">
        <v>276</v>
      </c>
      <c r="QD46" s="64">
        <v>28135.56</v>
      </c>
      <c r="QE46" s="400">
        <v>380.37</v>
      </c>
      <c r="QF46" s="400">
        <v>413.75</v>
      </c>
      <c r="QG46" s="400">
        <v>0</v>
      </c>
      <c r="QH46" s="400">
        <v>0.42</v>
      </c>
      <c r="QI46" s="400">
        <v>0</v>
      </c>
      <c r="QJ46" s="400">
        <v>0</v>
      </c>
      <c r="QK46" s="400">
        <v>0</v>
      </c>
      <c r="QL46" s="400">
        <v>1550</v>
      </c>
      <c r="QM46" s="400">
        <v>0</v>
      </c>
      <c r="QN46" s="400">
        <v>0</v>
      </c>
      <c r="QO46" s="486">
        <v>230.94194200000001</v>
      </c>
      <c r="QP46" s="211">
        <f t="shared" si="211"/>
        <v>2344.54</v>
      </c>
      <c r="QQ46" s="443">
        <v>652.93999999999994</v>
      </c>
      <c r="QR46" s="245">
        <v>82</v>
      </c>
      <c r="QS46" s="65">
        <f t="shared" si="147"/>
        <v>128.86743362831859</v>
      </c>
      <c r="QT46" s="65">
        <f t="shared" si="212"/>
        <v>88.129727751794618</v>
      </c>
      <c r="QU46" s="65">
        <v>0</v>
      </c>
      <c r="QV46" s="65">
        <v>20</v>
      </c>
      <c r="QW46" s="65">
        <f t="shared" si="131"/>
        <v>18.861818181818183</v>
      </c>
      <c r="QX46" s="65">
        <v>5</v>
      </c>
      <c r="QY46" s="65">
        <f t="shared" si="58"/>
        <v>183.06451612903226</v>
      </c>
      <c r="QZ46" s="489">
        <f t="shared" si="132"/>
        <v>318.07957500000003</v>
      </c>
      <c r="RA46" s="65"/>
      <c r="RB46" s="64">
        <f t="shared" si="213"/>
        <v>1496.9430706909636</v>
      </c>
      <c r="RC46" s="66">
        <f t="shared" si="133"/>
        <v>870.22424778761058</v>
      </c>
      <c r="RD46" s="66"/>
      <c r="RE46" s="66">
        <f t="shared" si="134"/>
        <v>473.43346369571486</v>
      </c>
      <c r="RF46" s="67">
        <f t="shared" si="60"/>
        <v>1343.6577114833253</v>
      </c>
      <c r="RG46" s="67">
        <f t="shared" si="61"/>
        <v>2840.6007821742887</v>
      </c>
      <c r="RH46" s="68">
        <f t="shared" si="62"/>
        <v>-496.06078217428876</v>
      </c>
      <c r="RI46" s="205">
        <v>3975.79</v>
      </c>
      <c r="RJ46" s="205">
        <v>5524.24</v>
      </c>
      <c r="RK46" s="205">
        <v>0</v>
      </c>
      <c r="RL46" s="205">
        <v>0</v>
      </c>
      <c r="RM46" s="205">
        <v>0</v>
      </c>
      <c r="RN46" s="205">
        <v>0</v>
      </c>
      <c r="RO46" s="205">
        <v>0</v>
      </c>
      <c r="RP46" s="205">
        <v>19785.099999999999</v>
      </c>
      <c r="RQ46" s="205">
        <v>0</v>
      </c>
      <c r="RR46" s="373">
        <v>0</v>
      </c>
      <c r="RS46" s="265">
        <v>25343.15</v>
      </c>
      <c r="RT46" s="178">
        <f t="shared" si="214"/>
        <v>3941.9799999999959</v>
      </c>
      <c r="RU46" s="206">
        <v>1664</v>
      </c>
      <c r="RV46" s="181" t="s">
        <v>276</v>
      </c>
      <c r="RW46" s="64">
        <f t="shared" si="215"/>
        <v>29285.129999999997</v>
      </c>
      <c r="RX46" s="205">
        <v>330.95</v>
      </c>
      <c r="RY46" s="205">
        <v>404.09</v>
      </c>
      <c r="RZ46" s="205">
        <v>0</v>
      </c>
      <c r="SA46" s="205">
        <v>0</v>
      </c>
      <c r="SB46" s="205">
        <v>0</v>
      </c>
      <c r="SC46" s="205">
        <v>0</v>
      </c>
      <c r="SD46" s="205">
        <v>0</v>
      </c>
      <c r="SE46" s="205">
        <v>1550</v>
      </c>
      <c r="SF46" s="205">
        <v>0</v>
      </c>
      <c r="SG46" s="205">
        <v>0</v>
      </c>
      <c r="SH46" s="65">
        <v>410.69692400000002</v>
      </c>
      <c r="SI46" s="211">
        <v>2595.12</v>
      </c>
      <c r="SJ46" s="470">
        <f t="shared" si="226"/>
        <v>566.19999999999993</v>
      </c>
      <c r="SK46" s="480"/>
      <c r="SL46" s="65">
        <f t="shared" si="148"/>
        <v>320.96681415929203</v>
      </c>
      <c r="SM46" s="65">
        <f t="shared" si="216"/>
        <v>89.718426585044739</v>
      </c>
      <c r="SN46" s="65">
        <v>0</v>
      </c>
      <c r="SO46" s="65">
        <v>20</v>
      </c>
      <c r="SP46" s="65">
        <f t="shared" si="138"/>
        <v>495.92920353982299</v>
      </c>
      <c r="SQ46" s="65">
        <v>5</v>
      </c>
      <c r="SR46" s="65">
        <f t="shared" si="149"/>
        <v>428.52876106194691</v>
      </c>
      <c r="SS46" s="489">
        <f t="shared" si="139"/>
        <v>342.13252500000004</v>
      </c>
      <c r="ST46" s="65"/>
      <c r="SU46" s="64">
        <f t="shared" si="217"/>
        <v>2268.475730346107</v>
      </c>
      <c r="SV46" s="66">
        <f t="shared" si="146"/>
        <v>596.28469026548669</v>
      </c>
      <c r="SW46" s="66"/>
      <c r="SX46" s="66">
        <f t="shared" si="140"/>
        <v>572.95208412231875</v>
      </c>
      <c r="SY46" s="67">
        <f t="shared" si="218"/>
        <v>1169.2367743878053</v>
      </c>
      <c r="SZ46" s="67">
        <f t="shared" si="65"/>
        <v>3437.7125047339123</v>
      </c>
      <c r="TA46" s="68">
        <f t="shared" si="66"/>
        <v>-842.59250473391239</v>
      </c>
      <c r="TB46" s="64">
        <f t="shared" si="219"/>
        <v>362037.52</v>
      </c>
      <c r="TC46" s="211">
        <f t="shared" si="220"/>
        <v>29377.780000000002</v>
      </c>
      <c r="TD46" s="67">
        <f t="shared" si="221"/>
        <v>32167.986323551231</v>
      </c>
      <c r="TE46" s="68">
        <f t="shared" si="142"/>
        <v>-2790.2063235512287</v>
      </c>
      <c r="TF46" s="264"/>
      <c r="TG46" s="265"/>
      <c r="TH46" s="265" t="s">
        <v>509</v>
      </c>
      <c r="TL46" s="65">
        <v>19650.839</v>
      </c>
      <c r="TM46">
        <f t="shared" si="70"/>
        <v>196.50838999999999</v>
      </c>
    </row>
    <row r="47" spans="1:533">
      <c r="A47" s="173" t="s">
        <v>33</v>
      </c>
      <c r="B47" s="175" t="s">
        <v>148</v>
      </c>
      <c r="C47" s="181" t="s">
        <v>277</v>
      </c>
      <c r="D47" s="176">
        <v>14603.6</v>
      </c>
      <c r="E47" s="176">
        <v>7915.96</v>
      </c>
      <c r="F47" s="176">
        <v>0</v>
      </c>
      <c r="G47" s="176">
        <v>0</v>
      </c>
      <c r="H47" s="176">
        <v>0</v>
      </c>
      <c r="I47" s="176">
        <v>0</v>
      </c>
      <c r="J47" s="176">
        <v>29765.21</v>
      </c>
      <c r="K47" s="176">
        <v>0</v>
      </c>
      <c r="L47" s="176">
        <v>0</v>
      </c>
      <c r="M47" s="178">
        <v>40068.559999999998</v>
      </c>
      <c r="N47" s="178">
        <f t="shared" si="150"/>
        <v>12216.210000000006</v>
      </c>
      <c r="O47" s="181">
        <v>2942</v>
      </c>
      <c r="P47" s="64">
        <f t="shared" si="227"/>
        <v>52284.770000000004</v>
      </c>
      <c r="Q47" s="205">
        <v>1215.6300000000001</v>
      </c>
      <c r="R47" s="205">
        <v>579.04</v>
      </c>
      <c r="S47" s="205">
        <v>0</v>
      </c>
      <c r="T47" s="205">
        <v>0</v>
      </c>
      <c r="U47" s="205">
        <v>0</v>
      </c>
      <c r="V47" s="205">
        <v>0</v>
      </c>
      <c r="W47" s="205">
        <v>0</v>
      </c>
      <c r="X47" s="205">
        <v>1550</v>
      </c>
      <c r="Y47" s="205">
        <v>0</v>
      </c>
      <c r="Z47" s="205">
        <v>0</v>
      </c>
      <c r="AA47" s="64">
        <f t="shared" si="71"/>
        <v>3344.67</v>
      </c>
      <c r="AB47" s="278">
        <v>630.36666666666667</v>
      </c>
      <c r="AC47" s="283">
        <v>86.666666666666671</v>
      </c>
      <c r="AD47" s="65">
        <f t="shared" si="169"/>
        <v>470.74562800604838</v>
      </c>
      <c r="AE47" s="65">
        <f t="shared" si="163"/>
        <v>221.14145185587282</v>
      </c>
      <c r="AF47" s="65">
        <f>1279.45678571429-140.7</f>
        <v>1138.7567857142899</v>
      </c>
      <c r="AG47" s="65">
        <v>20</v>
      </c>
      <c r="AH47" s="65"/>
      <c r="AI47" s="65">
        <v>5</v>
      </c>
      <c r="AJ47" s="65"/>
      <c r="AK47" s="65"/>
      <c r="AL47" s="64">
        <f t="shared" si="3"/>
        <v>2572.6771989095441</v>
      </c>
      <c r="AM47" s="66">
        <f t="shared" si="170"/>
        <v>833.25221238938047</v>
      </c>
      <c r="AN47" s="66">
        <f t="shared" si="171"/>
        <v>0</v>
      </c>
      <c r="AO47" s="66">
        <f t="shared" si="74"/>
        <v>208.31305309734512</v>
      </c>
      <c r="AP47" s="67">
        <f t="shared" si="4"/>
        <v>1041.5652654867256</v>
      </c>
      <c r="AQ47" s="67">
        <f t="shared" si="5"/>
        <v>3614.2424643962695</v>
      </c>
      <c r="AR47" s="68">
        <f t="shared" si="6"/>
        <v>-269.57246439626942</v>
      </c>
      <c r="AS47" s="267">
        <v>15619.25</v>
      </c>
      <c r="AT47" s="267">
        <v>7890.37</v>
      </c>
      <c r="AU47" s="267">
        <v>0</v>
      </c>
      <c r="AV47" s="267">
        <v>0</v>
      </c>
      <c r="AW47" s="267">
        <v>0</v>
      </c>
      <c r="AX47" s="267">
        <v>0</v>
      </c>
      <c r="AY47" s="267">
        <v>0</v>
      </c>
      <c r="AZ47" s="267">
        <v>30168.41</v>
      </c>
      <c r="BA47" s="267">
        <v>0</v>
      </c>
      <c r="BB47" s="267">
        <v>0</v>
      </c>
      <c r="BC47" s="267">
        <v>40595.97</v>
      </c>
      <c r="BD47" s="178">
        <f t="shared" si="172"/>
        <v>13082.059999999998</v>
      </c>
      <c r="BE47" s="285">
        <v>2957</v>
      </c>
      <c r="BF47" s="181" t="s">
        <v>277</v>
      </c>
      <c r="BG47" s="64">
        <f t="shared" si="75"/>
        <v>53678.03</v>
      </c>
      <c r="BH47" s="267">
        <v>1300.17</v>
      </c>
      <c r="BI47" s="267">
        <v>577.16999999999996</v>
      </c>
      <c r="BJ47" s="267">
        <v>0</v>
      </c>
      <c r="BK47" s="267">
        <v>0</v>
      </c>
      <c r="BL47" s="267">
        <v>0</v>
      </c>
      <c r="BM47" s="267">
        <v>0</v>
      </c>
      <c r="BN47" s="267">
        <v>0</v>
      </c>
      <c r="BO47" s="267">
        <v>1550</v>
      </c>
      <c r="BP47" s="267">
        <v>0</v>
      </c>
      <c r="BQ47" s="267">
        <v>0</v>
      </c>
      <c r="BR47" s="64">
        <f t="shared" si="76"/>
        <v>3427.34</v>
      </c>
      <c r="BS47" s="278">
        <v>630.36666666666667</v>
      </c>
      <c r="BT47" s="283">
        <v>86.666666666666671</v>
      </c>
      <c r="BU47" s="65">
        <f t="shared" si="173"/>
        <v>516.34209181868005</v>
      </c>
      <c r="BV47" s="65">
        <f t="shared" si="164"/>
        <v>255.43131866930818</v>
      </c>
      <c r="BW47" s="65">
        <f>1279.45678571429-140.7</f>
        <v>1138.7567857142899</v>
      </c>
      <c r="BX47" s="65">
        <v>20</v>
      </c>
      <c r="BY47" s="65"/>
      <c r="BZ47" s="65">
        <v>5</v>
      </c>
      <c r="CA47" s="202"/>
      <c r="CB47" s="65"/>
      <c r="CC47" s="64">
        <f t="shared" si="9"/>
        <v>2652.5635295356115</v>
      </c>
      <c r="CD47" s="66">
        <f t="shared" si="174"/>
        <v>869.99982300884949</v>
      </c>
      <c r="CE47" s="384">
        <f t="shared" si="175"/>
        <v>0</v>
      </c>
      <c r="CF47" s="66">
        <f t="shared" si="222"/>
        <v>217.49995575221237</v>
      </c>
      <c r="CG47" s="67">
        <f t="shared" si="10"/>
        <v>1087.4997787610619</v>
      </c>
      <c r="CH47" s="67">
        <f t="shared" si="11"/>
        <v>3740.0633082966733</v>
      </c>
      <c r="CI47" s="68">
        <f t="shared" si="12"/>
        <v>-312.72330829667317</v>
      </c>
      <c r="CJ47" s="209">
        <v>19505.18</v>
      </c>
      <c r="CK47" s="209">
        <v>16807.330000000002</v>
      </c>
      <c r="CL47" s="209">
        <v>0</v>
      </c>
      <c r="CM47" s="209">
        <v>160</v>
      </c>
      <c r="CN47" s="209">
        <v>0</v>
      </c>
      <c r="CO47" s="209">
        <v>0</v>
      </c>
      <c r="CP47" s="209">
        <v>0</v>
      </c>
      <c r="CQ47" s="209">
        <v>53806.57</v>
      </c>
      <c r="CR47" s="209">
        <v>0</v>
      </c>
      <c r="CS47" s="207">
        <v>0</v>
      </c>
      <c r="CT47" s="205">
        <v>46892.38</v>
      </c>
      <c r="CU47" s="178">
        <f t="shared" si="176"/>
        <v>17885.480000000003</v>
      </c>
      <c r="CV47" s="285">
        <v>3530</v>
      </c>
      <c r="CW47" s="181" t="s">
        <v>277</v>
      </c>
      <c r="CX47" s="214">
        <v>64777.86</v>
      </c>
      <c r="CY47" s="205">
        <v>1735.75</v>
      </c>
      <c r="CZ47" s="205">
        <v>627.66</v>
      </c>
      <c r="DA47" s="205">
        <v>0</v>
      </c>
      <c r="DB47" s="209">
        <v>6.73</v>
      </c>
      <c r="DC47" s="205">
        <v>0</v>
      </c>
      <c r="DD47" s="205">
        <v>0</v>
      </c>
      <c r="DE47" s="205">
        <v>0</v>
      </c>
      <c r="DF47" s="205">
        <v>0</v>
      </c>
      <c r="DG47" s="205">
        <v>0</v>
      </c>
      <c r="DH47" s="205">
        <v>0</v>
      </c>
      <c r="DI47" s="214">
        <v>2367.62</v>
      </c>
      <c r="DJ47" s="278">
        <v>630.36666666666667</v>
      </c>
      <c r="DK47" s="283">
        <v>86.666666666666671</v>
      </c>
      <c r="DL47" s="65">
        <f t="shared" si="177"/>
        <v>619.31722566925964</v>
      </c>
      <c r="DM47" s="65">
        <f t="shared" si="165"/>
        <v>352.08471663938167</v>
      </c>
      <c r="DN47" s="65">
        <f>1279.45678571429-140.7</f>
        <v>1138.7567857142899</v>
      </c>
      <c r="DO47" s="65">
        <v>20</v>
      </c>
      <c r="DP47" s="65"/>
      <c r="DQ47" s="65">
        <v>5</v>
      </c>
      <c r="DR47" s="65"/>
      <c r="DS47" s="65"/>
      <c r="DT47" s="64">
        <f t="shared" si="15"/>
        <v>2852.1920613562643</v>
      </c>
      <c r="DU47" s="66">
        <f t="shared" si="178"/>
        <v>870.94495575221242</v>
      </c>
      <c r="DV47" s="66">
        <f t="shared" si="179"/>
        <v>490.26548672566372</v>
      </c>
      <c r="DW47" s="66">
        <f t="shared" si="84"/>
        <v>340.30261061946902</v>
      </c>
      <c r="DX47" s="67">
        <f t="shared" si="16"/>
        <v>1701.5130530973452</v>
      </c>
      <c r="DY47" s="67">
        <f t="shared" si="17"/>
        <v>4553.705114453609</v>
      </c>
      <c r="DZ47" s="68">
        <f t="shared" si="18"/>
        <v>-2186.0851144536091</v>
      </c>
      <c r="EA47" s="205">
        <v>7288.09</v>
      </c>
      <c r="EB47" s="205">
        <v>3850.88</v>
      </c>
      <c r="EC47" s="205">
        <v>0</v>
      </c>
      <c r="ED47" s="205">
        <v>75</v>
      </c>
      <c r="EE47" s="205">
        <v>0</v>
      </c>
      <c r="EF47" s="205">
        <v>0</v>
      </c>
      <c r="EG47" s="205">
        <v>0</v>
      </c>
      <c r="EH47" s="205">
        <v>15471.22</v>
      </c>
      <c r="EI47" s="205">
        <v>0</v>
      </c>
      <c r="EJ47" s="205">
        <v>0</v>
      </c>
      <c r="EK47" s="205">
        <v>19846.68</v>
      </c>
      <c r="EL47" s="178">
        <f t="shared" si="180"/>
        <v>6838.510000000002</v>
      </c>
      <c r="EM47" s="206">
        <v>1495</v>
      </c>
      <c r="EN47" s="181" t="s">
        <v>277</v>
      </c>
      <c r="EO47" s="214">
        <f t="shared" si="85"/>
        <v>26685.190000000002</v>
      </c>
      <c r="EP47" s="214">
        <v>606.66999999999996</v>
      </c>
      <c r="EQ47" s="214">
        <v>281.68</v>
      </c>
      <c r="ER47" s="214">
        <v>0</v>
      </c>
      <c r="ES47" s="214">
        <v>3.15</v>
      </c>
      <c r="ET47" s="214">
        <v>0</v>
      </c>
      <c r="EU47" s="298">
        <v>0</v>
      </c>
      <c r="EV47" s="299">
        <v>0</v>
      </c>
      <c r="EW47" s="299">
        <v>1550</v>
      </c>
      <c r="EX47" s="214">
        <v>0</v>
      </c>
      <c r="EY47" s="299">
        <v>0</v>
      </c>
      <c r="EZ47" s="214">
        <f t="shared" si="86"/>
        <v>2441.5</v>
      </c>
      <c r="FA47" s="65"/>
      <c r="FB47" s="65"/>
      <c r="FC47" s="377">
        <f t="shared" si="181"/>
        <v>272.92035259137003</v>
      </c>
      <c r="FD47" s="386">
        <f t="shared" si="182"/>
        <v>134.61952687798026</v>
      </c>
      <c r="FE47" s="65">
        <f>1279.45678571429-140.7</f>
        <v>1138.7567857142899</v>
      </c>
      <c r="FF47" s="65">
        <v>20</v>
      </c>
      <c r="FG47" s="65"/>
      <c r="FH47" s="65">
        <v>5</v>
      </c>
      <c r="FI47" s="377"/>
      <c r="FJ47" s="65"/>
      <c r="FK47" s="214">
        <f t="shared" si="87"/>
        <v>1571.2966651836402</v>
      </c>
      <c r="FL47" s="66">
        <f t="shared" si="183"/>
        <v>987.17077586206892</v>
      </c>
      <c r="FM47" s="377">
        <f t="shared" si="184"/>
        <v>413.79310344827587</v>
      </c>
      <c r="FN47" s="377">
        <f t="shared" si="90"/>
        <v>350.24096982758618</v>
      </c>
      <c r="FO47" s="214">
        <f t="shared" si="91"/>
        <v>1751.204849137931</v>
      </c>
      <c r="FP47" s="214">
        <f t="shared" si="92"/>
        <v>3322.5015143215714</v>
      </c>
      <c r="FQ47" s="205">
        <f t="shared" si="93"/>
        <v>-881.00151432157145</v>
      </c>
      <c r="FR47" s="209"/>
      <c r="FS47" s="209"/>
      <c r="FT47" s="209"/>
      <c r="FU47" s="209"/>
      <c r="FV47" s="209"/>
      <c r="FW47" s="209"/>
      <c r="FX47" s="209"/>
      <c r="FY47" s="209"/>
      <c r="FZ47" s="209"/>
      <c r="GA47" s="209"/>
      <c r="GB47" s="209"/>
      <c r="GC47" s="178"/>
      <c r="GD47" s="210"/>
      <c r="GE47" s="181" t="s">
        <v>277</v>
      </c>
      <c r="GF47" s="214">
        <f t="shared" si="94"/>
        <v>0</v>
      </c>
      <c r="GG47" s="377">
        <f t="shared" si="94"/>
        <v>0</v>
      </c>
      <c r="GH47" s="377">
        <f t="shared" si="94"/>
        <v>0</v>
      </c>
      <c r="GI47" s="377">
        <f t="shared" si="94"/>
        <v>0</v>
      </c>
      <c r="GJ47" s="377">
        <f t="shared" si="94"/>
        <v>0</v>
      </c>
      <c r="GK47" s="377">
        <f t="shared" si="94"/>
        <v>0</v>
      </c>
      <c r="GL47" s="377">
        <f t="shared" si="94"/>
        <v>0</v>
      </c>
      <c r="GM47" s="377">
        <f t="shared" si="94"/>
        <v>0</v>
      </c>
      <c r="GN47" s="377">
        <f t="shared" si="94"/>
        <v>0</v>
      </c>
      <c r="GO47" s="377">
        <f t="shared" si="94"/>
        <v>0</v>
      </c>
      <c r="GP47" s="377">
        <f t="shared" si="94"/>
        <v>0</v>
      </c>
      <c r="GQ47" s="211">
        <f t="shared" si="95"/>
        <v>0</v>
      </c>
      <c r="GR47" s="65">
        <v>652.93999999999994</v>
      </c>
      <c r="GS47" s="65">
        <v>82</v>
      </c>
      <c r="GT47" s="65">
        <f t="shared" si="186"/>
        <v>0</v>
      </c>
      <c r="GU47" s="65">
        <f t="shared" si="187"/>
        <v>0</v>
      </c>
      <c r="GV47" s="65">
        <v>1279.4567857142858</v>
      </c>
      <c r="GW47" s="65">
        <v>20</v>
      </c>
      <c r="GX47" s="65">
        <v>0</v>
      </c>
      <c r="GY47" s="65">
        <v>5</v>
      </c>
      <c r="GZ47" s="65"/>
      <c r="HA47" s="65"/>
      <c r="HB47" s="64">
        <f t="shared" si="188"/>
        <v>2039.3967857142857</v>
      </c>
      <c r="HC47" s="66">
        <f t="shared" si="143"/>
        <v>822.37076923076927</v>
      </c>
      <c r="HD47" s="66">
        <f t="shared" si="97"/>
        <v>0</v>
      </c>
      <c r="HE47" s="66">
        <f t="shared" si="98"/>
        <v>205.59269230769232</v>
      </c>
      <c r="HF47" s="67">
        <f t="shared" si="24"/>
        <v>1027.9634615384616</v>
      </c>
      <c r="HG47" s="67"/>
      <c r="HH47" s="68">
        <f t="shared" si="26"/>
        <v>0</v>
      </c>
      <c r="HI47" s="205">
        <v>0</v>
      </c>
      <c r="HJ47" s="205">
        <v>0</v>
      </c>
      <c r="HK47" s="205">
        <v>0</v>
      </c>
      <c r="HL47" s="205">
        <v>0</v>
      </c>
      <c r="HM47" s="205">
        <v>0</v>
      </c>
      <c r="HN47" s="205">
        <v>0</v>
      </c>
      <c r="HO47" s="205">
        <v>0</v>
      </c>
      <c r="HP47" s="205">
        <v>0</v>
      </c>
      <c r="HQ47" s="205">
        <v>0</v>
      </c>
      <c r="HR47" s="205">
        <v>0</v>
      </c>
      <c r="HS47" s="205">
        <v>0</v>
      </c>
      <c r="HT47" s="178">
        <f t="shared" si="189"/>
        <v>0</v>
      </c>
      <c r="HU47" s="206">
        <v>0</v>
      </c>
      <c r="HV47" s="181" t="s">
        <v>277</v>
      </c>
      <c r="HW47" s="64">
        <f t="shared" si="190"/>
        <v>0</v>
      </c>
      <c r="HX47" s="205"/>
      <c r="HY47" s="205"/>
      <c r="HZ47" s="205"/>
      <c r="IA47" s="205"/>
      <c r="IB47" s="205"/>
      <c r="IC47" s="205"/>
      <c r="ID47" s="205"/>
      <c r="IE47" s="205"/>
      <c r="IF47" s="205"/>
      <c r="IG47" s="205"/>
      <c r="IH47" s="214"/>
      <c r="II47" s="319">
        <v>652.93999999999994</v>
      </c>
      <c r="IJ47" s="319">
        <v>82</v>
      </c>
      <c r="IK47" s="65">
        <f t="shared" si="191"/>
        <v>0</v>
      </c>
      <c r="IL47" s="65">
        <f t="shared" si="192"/>
        <v>0</v>
      </c>
      <c r="IM47" s="65">
        <v>1279.4567857142858</v>
      </c>
      <c r="IN47" s="65">
        <v>20</v>
      </c>
      <c r="IO47" s="65"/>
      <c r="IP47" s="65">
        <v>5</v>
      </c>
      <c r="IQ47" s="65"/>
      <c r="IR47" s="65"/>
      <c r="IS47" s="64">
        <f t="shared" si="193"/>
        <v>2039.3967857142857</v>
      </c>
      <c r="IT47" s="66">
        <f t="shared" si="194"/>
        <v>869.99285714285713</v>
      </c>
      <c r="IU47" s="66">
        <f t="shared" si="103"/>
        <v>403.36134453781511</v>
      </c>
      <c r="IV47" s="66">
        <f t="shared" si="104"/>
        <v>318.33855042016808</v>
      </c>
      <c r="IW47" s="67">
        <f t="shared" si="195"/>
        <v>1591.6927521008404</v>
      </c>
      <c r="IX47" s="67"/>
      <c r="IY47" s="68">
        <f t="shared" si="32"/>
        <v>0</v>
      </c>
      <c r="IZ47" s="209">
        <v>0</v>
      </c>
      <c r="JA47" s="209">
        <v>0</v>
      </c>
      <c r="JB47" s="209">
        <v>0</v>
      </c>
      <c r="JC47" s="209">
        <v>0</v>
      </c>
      <c r="JD47" s="209">
        <v>0</v>
      </c>
      <c r="JE47" s="209">
        <v>0</v>
      </c>
      <c r="JF47" s="209">
        <v>0</v>
      </c>
      <c r="JG47" s="209">
        <v>0</v>
      </c>
      <c r="JH47" s="209">
        <v>0</v>
      </c>
      <c r="JI47" s="209">
        <v>0</v>
      </c>
      <c r="JJ47" s="209">
        <v>0</v>
      </c>
      <c r="JK47" s="178">
        <f t="shared" si="196"/>
        <v>0</v>
      </c>
      <c r="JL47" s="210">
        <v>0</v>
      </c>
      <c r="JM47" s="181" t="s">
        <v>277</v>
      </c>
      <c r="JN47" s="64">
        <f t="shared" si="197"/>
        <v>0</v>
      </c>
      <c r="JO47" s="209">
        <v>0</v>
      </c>
      <c r="JP47" s="209">
        <v>0</v>
      </c>
      <c r="JQ47" s="209">
        <v>0</v>
      </c>
      <c r="JR47" s="209">
        <v>0</v>
      </c>
      <c r="JS47" s="209">
        <v>0</v>
      </c>
      <c r="JT47" s="209">
        <v>0</v>
      </c>
      <c r="JU47" s="209">
        <v>0</v>
      </c>
      <c r="JV47" s="209">
        <v>0</v>
      </c>
      <c r="JW47" s="209">
        <v>0</v>
      </c>
      <c r="JX47" s="209">
        <v>0</v>
      </c>
      <c r="JY47" s="211">
        <v>0</v>
      </c>
      <c r="JZ47" s="319">
        <v>652.93999999999994</v>
      </c>
      <c r="KA47" s="319">
        <v>82</v>
      </c>
      <c r="KB47" s="65">
        <f t="shared" si="166"/>
        <v>0</v>
      </c>
      <c r="KC47" s="65">
        <f t="shared" si="198"/>
        <v>0</v>
      </c>
      <c r="KD47" s="65">
        <v>1279.4567857142858</v>
      </c>
      <c r="KE47" s="65">
        <v>20</v>
      </c>
      <c r="KF47" s="65"/>
      <c r="KG47" s="65">
        <v>5</v>
      </c>
      <c r="KH47" s="65"/>
      <c r="KI47" s="65">
        <f t="shared" si="108"/>
        <v>429.03252032520328</v>
      </c>
      <c r="KJ47" s="64">
        <f t="shared" si="35"/>
        <v>2468.4293060394889</v>
      </c>
      <c r="KK47" s="66">
        <f t="shared" si="144"/>
        <v>854.59100840336134</v>
      </c>
      <c r="KL47" s="66">
        <f t="shared" si="109"/>
        <v>0</v>
      </c>
      <c r="KM47" s="66">
        <f t="shared" si="110"/>
        <v>213.64775210084034</v>
      </c>
      <c r="KN47" s="67">
        <f t="shared" si="36"/>
        <v>1068.2387605042018</v>
      </c>
      <c r="KO47" s="67">
        <v>0</v>
      </c>
      <c r="KP47" s="68">
        <f t="shared" si="38"/>
        <v>0</v>
      </c>
      <c r="KQ47" s="209">
        <v>0</v>
      </c>
      <c r="KR47" s="209">
        <v>0</v>
      </c>
      <c r="KS47" s="209">
        <v>0</v>
      </c>
      <c r="KT47" s="209">
        <v>0</v>
      </c>
      <c r="KU47" s="209">
        <v>0</v>
      </c>
      <c r="KV47" s="209">
        <v>0</v>
      </c>
      <c r="KW47" s="209">
        <v>0</v>
      </c>
      <c r="KX47" s="209">
        <v>0</v>
      </c>
      <c r="KY47" s="209">
        <v>0</v>
      </c>
      <c r="KZ47" s="209">
        <v>0</v>
      </c>
      <c r="LA47" s="209">
        <v>0</v>
      </c>
      <c r="LB47" s="178">
        <v>0</v>
      </c>
      <c r="LC47" s="210">
        <v>0</v>
      </c>
      <c r="LD47" s="181" t="s">
        <v>277</v>
      </c>
      <c r="LE47" s="64">
        <f t="shared" si="200"/>
        <v>0</v>
      </c>
      <c r="LF47" s="209">
        <v>0</v>
      </c>
      <c r="LG47" s="209">
        <v>0</v>
      </c>
      <c r="LH47" s="209">
        <v>0</v>
      </c>
      <c r="LI47" s="209">
        <v>0</v>
      </c>
      <c r="LJ47" s="209">
        <v>0</v>
      </c>
      <c r="LK47" s="209">
        <v>0</v>
      </c>
      <c r="LL47" s="209">
        <v>0</v>
      </c>
      <c r="LM47" s="209">
        <v>0</v>
      </c>
      <c r="LN47" s="209">
        <v>0</v>
      </c>
      <c r="LO47" s="209">
        <v>0</v>
      </c>
      <c r="LP47" s="211">
        <v>0</v>
      </c>
      <c r="LQ47" s="202">
        <v>652.93999999999994</v>
      </c>
      <c r="LR47" s="202">
        <v>82</v>
      </c>
      <c r="LS47" s="65">
        <f t="shared" si="201"/>
        <v>0</v>
      </c>
      <c r="LT47" s="65">
        <f t="shared" si="202"/>
        <v>0</v>
      </c>
      <c r="LU47" s="65">
        <v>1279.4567857142858</v>
      </c>
      <c r="LV47" s="65">
        <v>20</v>
      </c>
      <c r="LW47" s="65"/>
      <c r="LX47" s="65">
        <v>5</v>
      </c>
      <c r="LY47" s="65"/>
      <c r="LZ47" s="65"/>
      <c r="MA47" s="64">
        <f t="shared" si="41"/>
        <v>2039.3967857142857</v>
      </c>
      <c r="MB47" s="66">
        <f t="shared" si="145"/>
        <v>828.45739495798318</v>
      </c>
      <c r="MC47" s="66">
        <f t="shared" si="114"/>
        <v>0</v>
      </c>
      <c r="MD47" s="66">
        <f t="shared" si="115"/>
        <v>207.1143487394958</v>
      </c>
      <c r="ME47" s="67">
        <f t="shared" si="42"/>
        <v>1035.571743697479</v>
      </c>
      <c r="MF47" s="67">
        <v>0</v>
      </c>
      <c r="MG47" s="68">
        <f t="shared" si="44"/>
        <v>0</v>
      </c>
      <c r="MH47" s="209">
        <v>0</v>
      </c>
      <c r="MI47" s="209">
        <v>0</v>
      </c>
      <c r="MJ47" s="209">
        <v>0</v>
      </c>
      <c r="MK47" s="209">
        <v>0</v>
      </c>
      <c r="ML47" s="209">
        <v>0</v>
      </c>
      <c r="MM47" s="209">
        <v>0</v>
      </c>
      <c r="MN47" s="209">
        <v>0</v>
      </c>
      <c r="MO47" s="209">
        <v>0</v>
      </c>
      <c r="MP47" s="209">
        <v>0</v>
      </c>
      <c r="MQ47" s="209">
        <v>0</v>
      </c>
      <c r="MR47" s="209">
        <v>0</v>
      </c>
      <c r="MS47" s="178">
        <v>0</v>
      </c>
      <c r="MT47" s="210">
        <v>0</v>
      </c>
      <c r="MU47" s="181" t="s">
        <v>277</v>
      </c>
      <c r="MV47" s="64">
        <f t="shared" si="203"/>
        <v>0</v>
      </c>
      <c r="MW47" s="209">
        <v>0</v>
      </c>
      <c r="MX47" s="209">
        <v>0</v>
      </c>
      <c r="MY47" s="209">
        <v>0</v>
      </c>
      <c r="MZ47" s="209">
        <v>0</v>
      </c>
      <c r="NA47" s="209">
        <v>0</v>
      </c>
      <c r="NB47" s="209">
        <v>0</v>
      </c>
      <c r="NC47" s="209">
        <v>0</v>
      </c>
      <c r="ND47" s="209">
        <v>0</v>
      </c>
      <c r="NE47" s="209">
        <v>0</v>
      </c>
      <c r="NF47" s="209">
        <v>0</v>
      </c>
      <c r="NG47" s="211">
        <f t="shared" si="117"/>
        <v>0</v>
      </c>
      <c r="NH47" s="357">
        <v>652.93999999999994</v>
      </c>
      <c r="NI47" s="350">
        <v>82</v>
      </c>
      <c r="NJ47" s="65">
        <f t="shared" si="204"/>
        <v>0</v>
      </c>
      <c r="NK47" s="65">
        <f t="shared" si="205"/>
        <v>0</v>
      </c>
      <c r="NL47" s="65">
        <v>1279.4567857142858</v>
      </c>
      <c r="NM47" s="65">
        <v>20</v>
      </c>
      <c r="NN47" s="65">
        <f t="shared" si="206"/>
        <v>467</v>
      </c>
      <c r="NO47" s="65">
        <v>5</v>
      </c>
      <c r="NP47" s="65"/>
      <c r="NQ47" s="65"/>
      <c r="NR47" s="64">
        <f t="shared" si="47"/>
        <v>2506.3967857142857</v>
      </c>
      <c r="NS47" s="66">
        <f t="shared" si="207"/>
        <v>835.40283333333332</v>
      </c>
      <c r="NT47" s="66">
        <f t="shared" si="208"/>
        <v>400</v>
      </c>
      <c r="NU47" s="66">
        <f t="shared" si="122"/>
        <v>308.85070833333333</v>
      </c>
      <c r="NV47" s="67">
        <f t="shared" si="48"/>
        <v>1544.2535416666667</v>
      </c>
      <c r="NW47" s="67">
        <v>0</v>
      </c>
      <c r="NX47" s="68">
        <f t="shared" si="50"/>
        <v>0</v>
      </c>
      <c r="NY47" s="209">
        <v>0</v>
      </c>
      <c r="NZ47" s="209">
        <v>0</v>
      </c>
      <c r="OA47" s="209">
        <v>0</v>
      </c>
      <c r="OB47" s="209">
        <v>0</v>
      </c>
      <c r="OC47" s="209">
        <v>0</v>
      </c>
      <c r="OD47" s="209">
        <v>0</v>
      </c>
      <c r="OE47" s="209">
        <v>0</v>
      </c>
      <c r="OF47" s="209">
        <v>0</v>
      </c>
      <c r="OG47" s="209">
        <v>0</v>
      </c>
      <c r="OH47" s="209">
        <v>0</v>
      </c>
      <c r="OI47" s="209">
        <v>0</v>
      </c>
      <c r="OJ47" s="178">
        <v>0</v>
      </c>
      <c r="OK47" s="210">
        <v>0</v>
      </c>
      <c r="OL47" s="181" t="s">
        <v>277</v>
      </c>
      <c r="OM47" s="64">
        <f t="shared" si="123"/>
        <v>0</v>
      </c>
      <c r="ON47" s="209">
        <v>0</v>
      </c>
      <c r="OO47" s="209">
        <v>0</v>
      </c>
      <c r="OP47" s="209">
        <v>0</v>
      </c>
      <c r="OQ47" s="209">
        <v>0</v>
      </c>
      <c r="OR47" s="209">
        <v>0</v>
      </c>
      <c r="OS47" s="209">
        <v>0</v>
      </c>
      <c r="OT47" s="209">
        <v>0</v>
      </c>
      <c r="OU47" s="209">
        <v>0</v>
      </c>
      <c r="OV47" s="209">
        <v>0</v>
      </c>
      <c r="OW47" s="209">
        <v>0</v>
      </c>
      <c r="OX47" s="403">
        <f t="shared" si="124"/>
        <v>0</v>
      </c>
      <c r="OY47" s="414">
        <f t="shared" si="224"/>
        <v>652.93999999999994</v>
      </c>
      <c r="OZ47" s="415">
        <f t="shared" si="225"/>
        <v>82</v>
      </c>
      <c r="PA47" s="65">
        <f t="shared" si="167"/>
        <v>0</v>
      </c>
      <c r="PB47" s="65">
        <f t="shared" si="168"/>
        <v>0</v>
      </c>
      <c r="PC47" s="65">
        <v>1279.4567857142858</v>
      </c>
      <c r="PD47" s="65">
        <v>20</v>
      </c>
      <c r="PE47" s="65"/>
      <c r="PF47" s="65">
        <v>5</v>
      </c>
      <c r="PG47" s="65"/>
      <c r="PH47" s="65"/>
      <c r="PI47" s="64">
        <f t="shared" si="53"/>
        <v>2039.3967857142857</v>
      </c>
      <c r="PJ47" s="66">
        <f t="shared" si="126"/>
        <v>936.57933333333335</v>
      </c>
      <c r="PK47" s="66">
        <v>0</v>
      </c>
      <c r="PL47" s="66">
        <f t="shared" si="127"/>
        <v>234.14483333333334</v>
      </c>
      <c r="PM47" s="67">
        <f t="shared" si="54"/>
        <v>1170.7241666666666</v>
      </c>
      <c r="PN47" s="67">
        <f t="shared" si="55"/>
        <v>3210.1209523809521</v>
      </c>
      <c r="PO47" s="68">
        <f t="shared" si="56"/>
        <v>-3210.1209523809521</v>
      </c>
      <c r="PP47" s="400"/>
      <c r="PQ47" s="400"/>
      <c r="PR47" s="400"/>
      <c r="PS47" s="400"/>
      <c r="PT47" s="400"/>
      <c r="PU47" s="400"/>
      <c r="PV47" s="400"/>
      <c r="PW47" s="400"/>
      <c r="PX47" s="400"/>
      <c r="PY47" s="464"/>
      <c r="PZ47" s="466">
        <v>0</v>
      </c>
      <c r="QA47" s="178">
        <f t="shared" si="210"/>
        <v>0</v>
      </c>
      <c r="QB47" s="401"/>
      <c r="QC47" s="181" t="s">
        <v>277</v>
      </c>
      <c r="QD47" s="64"/>
      <c r="QE47" s="400"/>
      <c r="QF47" s="400"/>
      <c r="QG47" s="400"/>
      <c r="QH47" s="400"/>
      <c r="QI47" s="400"/>
      <c r="QJ47" s="400"/>
      <c r="QK47" s="400"/>
      <c r="QL47" s="400"/>
      <c r="QM47" s="400"/>
      <c r="QN47" s="400"/>
      <c r="QO47" s="486"/>
      <c r="QP47" s="211">
        <f t="shared" si="211"/>
        <v>0</v>
      </c>
      <c r="QQ47" s="443">
        <v>652.93999999999994</v>
      </c>
      <c r="QR47" s="245">
        <v>82</v>
      </c>
      <c r="QS47" s="65">
        <f t="shared" si="147"/>
        <v>128.86743362831859</v>
      </c>
      <c r="QT47" s="65">
        <f t="shared" si="212"/>
        <v>0</v>
      </c>
      <c r="QU47" s="65">
        <v>1068.165</v>
      </c>
      <c r="QV47" s="65">
        <v>20</v>
      </c>
      <c r="QW47" s="65">
        <f t="shared" si="131"/>
        <v>18.861818181818183</v>
      </c>
      <c r="QX47" s="65">
        <v>5</v>
      </c>
      <c r="QY47" s="65">
        <f t="shared" si="58"/>
        <v>183.06451612903226</v>
      </c>
      <c r="QZ47" s="489">
        <f t="shared" si="132"/>
        <v>0</v>
      </c>
      <c r="RA47" s="65"/>
      <c r="RB47" s="64">
        <f t="shared" si="213"/>
        <v>2158.8987679391689</v>
      </c>
      <c r="RC47" s="66">
        <f t="shared" si="133"/>
        <v>870.22424778761058</v>
      </c>
      <c r="RD47" s="66"/>
      <c r="RE47" s="66">
        <f t="shared" si="134"/>
        <v>605.82460314535592</v>
      </c>
      <c r="RF47" s="67">
        <f t="shared" si="60"/>
        <v>1476.0488509329666</v>
      </c>
      <c r="RG47" s="67">
        <f t="shared" si="61"/>
        <v>3634.9476188721355</v>
      </c>
      <c r="RH47" s="68">
        <f t="shared" si="62"/>
        <v>-3634.9476188721355</v>
      </c>
      <c r="RI47" s="205"/>
      <c r="RJ47" s="205"/>
      <c r="RK47" s="205"/>
      <c r="RL47" s="205"/>
      <c r="RM47" s="205"/>
      <c r="RN47" s="205"/>
      <c r="RO47" s="205"/>
      <c r="RP47" s="205"/>
      <c r="RQ47" s="205"/>
      <c r="RR47" s="373"/>
      <c r="RS47" s="265">
        <v>0</v>
      </c>
      <c r="RT47" s="178">
        <f t="shared" si="214"/>
        <v>0</v>
      </c>
      <c r="RU47" s="206"/>
      <c r="RV47" s="181" t="s">
        <v>277</v>
      </c>
      <c r="RW47" s="64">
        <f t="shared" si="215"/>
        <v>0</v>
      </c>
      <c r="RX47" s="205"/>
      <c r="RY47" s="205"/>
      <c r="RZ47" s="205"/>
      <c r="SA47" s="205"/>
      <c r="SB47" s="205"/>
      <c r="SC47" s="205"/>
      <c r="SD47" s="205"/>
      <c r="SE47" s="205"/>
      <c r="SF47" s="205"/>
      <c r="SG47" s="205"/>
      <c r="SH47" s="65">
        <v>196.50838999999999</v>
      </c>
      <c r="SI47" s="211">
        <v>3986.29</v>
      </c>
      <c r="SJ47" s="470">
        <f t="shared" si="226"/>
        <v>566.19999999999993</v>
      </c>
      <c r="SK47" s="480"/>
      <c r="SL47" s="65">
        <f t="shared" si="148"/>
        <v>320.96681415929203</v>
      </c>
      <c r="SM47" s="65">
        <f t="shared" si="216"/>
        <v>0</v>
      </c>
      <c r="SN47" s="65">
        <v>1068.165</v>
      </c>
      <c r="SO47" s="65">
        <v>20</v>
      </c>
      <c r="SP47" s="65">
        <f t="shared" si="138"/>
        <v>495.92920353982299</v>
      </c>
      <c r="SQ47" s="65">
        <v>5</v>
      </c>
      <c r="SR47" s="65">
        <f t="shared" si="149"/>
        <v>428.52876106194691</v>
      </c>
      <c r="SS47" s="489">
        <f t="shared" si="139"/>
        <v>0</v>
      </c>
      <c r="ST47" s="65"/>
      <c r="SU47" s="64">
        <f t="shared" si="217"/>
        <v>2904.7897787610618</v>
      </c>
      <c r="SV47" s="66">
        <f t="shared" si="146"/>
        <v>596.28469026548669</v>
      </c>
      <c r="SW47" s="66"/>
      <c r="SX47" s="66">
        <f t="shared" si="140"/>
        <v>700.21489380530966</v>
      </c>
      <c r="SY47" s="67">
        <f t="shared" si="218"/>
        <v>1296.4995840707963</v>
      </c>
      <c r="SZ47" s="67">
        <f t="shared" si="65"/>
        <v>4201.2893628318579</v>
      </c>
      <c r="TA47" s="68">
        <f t="shared" si="66"/>
        <v>-214.99936283185798</v>
      </c>
      <c r="TB47" s="64">
        <f t="shared" si="219"/>
        <v>197425.85</v>
      </c>
      <c r="TC47" s="211">
        <f t="shared" si="220"/>
        <v>15567.420000000002</v>
      </c>
      <c r="TD47" s="67">
        <f t="shared" si="221"/>
        <v>26276.870335553067</v>
      </c>
      <c r="TE47" s="68">
        <f t="shared" si="142"/>
        <v>-10709.450335553065</v>
      </c>
      <c r="TF47" s="264"/>
      <c r="TG47" s="265"/>
      <c r="TH47" s="265" t="s">
        <v>508</v>
      </c>
      <c r="TL47" s="65">
        <v>8961.8886000000002</v>
      </c>
      <c r="TM47">
        <f t="shared" si="70"/>
        <v>89.618886000000003</v>
      </c>
    </row>
    <row r="48" spans="1:533">
      <c r="A48" s="173" t="s">
        <v>34</v>
      </c>
      <c r="B48" s="175" t="s">
        <v>148</v>
      </c>
      <c r="C48" s="181" t="s">
        <v>276</v>
      </c>
      <c r="D48" s="176">
        <v>27796.44</v>
      </c>
      <c r="E48" s="176">
        <v>12128.36</v>
      </c>
      <c r="F48" s="176">
        <v>0</v>
      </c>
      <c r="G48" s="176">
        <v>0</v>
      </c>
      <c r="H48" s="176">
        <v>0</v>
      </c>
      <c r="I48" s="176">
        <v>0</v>
      </c>
      <c r="J48" s="176">
        <v>21017.21</v>
      </c>
      <c r="K48" s="176">
        <v>0</v>
      </c>
      <c r="L48" s="176">
        <v>0</v>
      </c>
      <c r="M48" s="178">
        <v>50284.270000000004</v>
      </c>
      <c r="N48" s="178">
        <f t="shared" si="150"/>
        <v>10657.739999999998</v>
      </c>
      <c r="O48" s="181">
        <v>2837</v>
      </c>
      <c r="P48" s="64">
        <f t="shared" si="227"/>
        <v>60942.01</v>
      </c>
      <c r="Q48" s="205">
        <v>2313.81</v>
      </c>
      <c r="R48" s="205">
        <v>887.17</v>
      </c>
      <c r="S48" s="205">
        <v>0</v>
      </c>
      <c r="T48" s="205">
        <v>0</v>
      </c>
      <c r="U48" s="205">
        <v>0</v>
      </c>
      <c r="V48" s="205">
        <v>0</v>
      </c>
      <c r="W48" s="205">
        <v>0</v>
      </c>
      <c r="X48" s="205">
        <v>1550</v>
      </c>
      <c r="Y48" s="205">
        <v>0</v>
      </c>
      <c r="Z48" s="205">
        <v>0</v>
      </c>
      <c r="AA48" s="64">
        <f t="shared" si="71"/>
        <v>4750.9799999999996</v>
      </c>
      <c r="AB48" s="65"/>
      <c r="AC48" s="217">
        <v>260</v>
      </c>
      <c r="AD48" s="65">
        <f t="shared" si="169"/>
        <v>590.76493540011677</v>
      </c>
      <c r="AE48" s="65">
        <f t="shared" si="163"/>
        <v>192.92956629776407</v>
      </c>
      <c r="AF48" s="65"/>
      <c r="AG48" s="65">
        <v>20</v>
      </c>
      <c r="AH48" s="65"/>
      <c r="AI48" s="65">
        <v>5</v>
      </c>
      <c r="AJ48" s="65"/>
      <c r="AK48" s="65"/>
      <c r="AL48" s="64">
        <f t="shared" si="3"/>
        <v>1068.6945016978809</v>
      </c>
      <c r="AM48" s="66">
        <f t="shared" si="170"/>
        <v>833.25221238938047</v>
      </c>
      <c r="AN48" s="66">
        <f t="shared" si="171"/>
        <v>0</v>
      </c>
      <c r="AO48" s="66">
        <f t="shared" si="74"/>
        <v>208.31305309734512</v>
      </c>
      <c r="AP48" s="67">
        <f t="shared" si="4"/>
        <v>1041.5652654867256</v>
      </c>
      <c r="AQ48" s="67">
        <f t="shared" si="5"/>
        <v>2110.2597671846065</v>
      </c>
      <c r="AR48" s="68">
        <f t="shared" si="6"/>
        <v>2640.720232815393</v>
      </c>
      <c r="AS48" s="267">
        <v>21008.55</v>
      </c>
      <c r="AT48" s="267">
        <v>11552.94</v>
      </c>
      <c r="AU48" s="267">
        <v>0</v>
      </c>
      <c r="AV48" s="267">
        <v>125</v>
      </c>
      <c r="AW48" s="267">
        <v>0</v>
      </c>
      <c r="AX48" s="267">
        <v>0</v>
      </c>
      <c r="AY48" s="267">
        <v>0</v>
      </c>
      <c r="AZ48" s="267">
        <v>19607.78</v>
      </c>
      <c r="BA48" s="267">
        <v>0</v>
      </c>
      <c r="BB48" s="267">
        <v>0</v>
      </c>
      <c r="BC48" s="267">
        <v>40718.21</v>
      </c>
      <c r="BD48" s="178">
        <f t="shared" si="172"/>
        <v>11576.059999999998</v>
      </c>
      <c r="BE48" s="285">
        <v>2548</v>
      </c>
      <c r="BF48" s="181" t="s">
        <v>276</v>
      </c>
      <c r="BG48" s="64">
        <f t="shared" si="75"/>
        <v>52294.27</v>
      </c>
      <c r="BH48" s="267">
        <v>1748.78</v>
      </c>
      <c r="BI48" s="267">
        <v>845.08</v>
      </c>
      <c r="BJ48" s="267">
        <v>0</v>
      </c>
      <c r="BK48" s="267">
        <v>5.26</v>
      </c>
      <c r="BL48" s="267">
        <v>0</v>
      </c>
      <c r="BM48" s="267">
        <v>0</v>
      </c>
      <c r="BN48" s="267">
        <v>0</v>
      </c>
      <c r="BO48" s="267">
        <v>1550</v>
      </c>
      <c r="BP48" s="267">
        <v>0</v>
      </c>
      <c r="BQ48" s="267">
        <v>0</v>
      </c>
      <c r="BR48" s="64">
        <f t="shared" si="76"/>
        <v>4149.1200000000008</v>
      </c>
      <c r="BS48" s="65"/>
      <c r="BT48" s="217">
        <v>260</v>
      </c>
      <c r="BU48" s="65">
        <f t="shared" si="173"/>
        <v>517.89686824855505</v>
      </c>
      <c r="BV48" s="65">
        <f t="shared" si="164"/>
        <v>226.02619700529056</v>
      </c>
      <c r="BW48" s="65"/>
      <c r="BX48" s="65">
        <v>20</v>
      </c>
      <c r="BY48" s="65"/>
      <c r="BZ48" s="65">
        <v>5</v>
      </c>
      <c r="CA48" s="202"/>
      <c r="CB48" s="65"/>
      <c r="CC48" s="64">
        <f t="shared" si="9"/>
        <v>1028.9230652538456</v>
      </c>
      <c r="CD48" s="66">
        <f t="shared" si="174"/>
        <v>869.99982300884949</v>
      </c>
      <c r="CE48" s="384">
        <f t="shared" si="175"/>
        <v>0</v>
      </c>
      <c r="CF48" s="66">
        <f t="shared" si="222"/>
        <v>217.49995575221237</v>
      </c>
      <c r="CG48" s="67">
        <f t="shared" si="10"/>
        <v>1087.4997787610619</v>
      </c>
      <c r="CH48" s="67">
        <f t="shared" si="11"/>
        <v>2116.4228440149072</v>
      </c>
      <c r="CI48" s="68">
        <f t="shared" si="12"/>
        <v>2032.6971559850936</v>
      </c>
      <c r="CJ48" s="209">
        <v>24907.84</v>
      </c>
      <c r="CK48" s="209">
        <v>14535.04</v>
      </c>
      <c r="CL48" s="209">
        <v>0</v>
      </c>
      <c r="CM48" s="209">
        <v>55</v>
      </c>
      <c r="CN48" s="209">
        <v>0</v>
      </c>
      <c r="CO48" s="209">
        <v>0</v>
      </c>
      <c r="CP48" s="209">
        <v>0</v>
      </c>
      <c r="CQ48" s="209">
        <v>26706.86</v>
      </c>
      <c r="CR48" s="209">
        <v>0</v>
      </c>
      <c r="CS48" s="207">
        <v>0</v>
      </c>
      <c r="CT48" s="205">
        <v>44527.4</v>
      </c>
      <c r="CU48" s="178">
        <f t="shared" si="176"/>
        <v>8451.36</v>
      </c>
      <c r="CV48" s="285">
        <v>2560</v>
      </c>
      <c r="CW48" s="181" t="s">
        <v>276</v>
      </c>
      <c r="CX48" s="214">
        <v>52978.76</v>
      </c>
      <c r="CY48" s="205">
        <v>1983.86</v>
      </c>
      <c r="CZ48" s="205">
        <v>774.24</v>
      </c>
      <c r="DA48" s="205">
        <v>0</v>
      </c>
      <c r="DB48" s="209">
        <v>2.31</v>
      </c>
      <c r="DC48" s="205">
        <v>0</v>
      </c>
      <c r="DD48" s="205">
        <v>0</v>
      </c>
      <c r="DE48" s="205">
        <v>0</v>
      </c>
      <c r="DF48" s="205">
        <v>0</v>
      </c>
      <c r="DG48" s="205">
        <v>0</v>
      </c>
      <c r="DH48" s="205">
        <v>0</v>
      </c>
      <c r="DI48" s="214">
        <v>2759.15</v>
      </c>
      <c r="DJ48" s="65"/>
      <c r="DK48" s="217">
        <v>260</v>
      </c>
      <c r="DL48" s="65">
        <f t="shared" si="177"/>
        <v>588.0824525064711</v>
      </c>
      <c r="DM48" s="65">
        <f t="shared" si="165"/>
        <v>166.36929457959221</v>
      </c>
      <c r="DN48" s="65"/>
      <c r="DO48" s="65">
        <v>20</v>
      </c>
      <c r="DP48" s="65"/>
      <c r="DQ48" s="65">
        <v>5</v>
      </c>
      <c r="DR48" s="65"/>
      <c r="DS48" s="65"/>
      <c r="DT48" s="64">
        <f t="shared" si="15"/>
        <v>1039.4517470860633</v>
      </c>
      <c r="DU48" s="66">
        <f t="shared" si="178"/>
        <v>870.94495575221242</v>
      </c>
      <c r="DV48" s="66">
        <f t="shared" si="179"/>
        <v>490.26548672566372</v>
      </c>
      <c r="DW48" s="66">
        <f t="shared" si="84"/>
        <v>340.30261061946902</v>
      </c>
      <c r="DX48" s="67">
        <f t="shared" si="16"/>
        <v>1701.5130530973452</v>
      </c>
      <c r="DY48" s="67">
        <f t="shared" si="17"/>
        <v>2740.9648001834084</v>
      </c>
      <c r="DZ48" s="68">
        <f t="shared" si="18"/>
        <v>18.185199816591648</v>
      </c>
      <c r="EA48" s="205">
        <v>37163.21</v>
      </c>
      <c r="EB48" s="205">
        <v>13337.92</v>
      </c>
      <c r="EC48" s="205">
        <v>0</v>
      </c>
      <c r="ED48" s="205">
        <v>275</v>
      </c>
      <c r="EE48" s="205">
        <v>0</v>
      </c>
      <c r="EF48" s="205">
        <v>0</v>
      </c>
      <c r="EG48" s="205">
        <v>0</v>
      </c>
      <c r="EH48" s="205">
        <v>26940.240000000002</v>
      </c>
      <c r="EI48" s="205">
        <v>0</v>
      </c>
      <c r="EJ48" s="205">
        <v>0</v>
      </c>
      <c r="EK48" s="205">
        <v>65377.79</v>
      </c>
      <c r="EL48" s="178">
        <f t="shared" si="180"/>
        <v>12338.579999999994</v>
      </c>
      <c r="EM48" s="206">
        <v>3429</v>
      </c>
      <c r="EN48" s="181" t="s">
        <v>276</v>
      </c>
      <c r="EO48" s="214">
        <f t="shared" si="85"/>
        <v>77716.37</v>
      </c>
      <c r="EP48" s="214">
        <v>3093.5</v>
      </c>
      <c r="EQ48" s="214">
        <v>975.64</v>
      </c>
      <c r="ER48" s="214">
        <v>0</v>
      </c>
      <c r="ES48" s="214">
        <v>11.57</v>
      </c>
      <c r="ET48" s="214">
        <v>0</v>
      </c>
      <c r="EU48" s="298">
        <v>0</v>
      </c>
      <c r="EV48" s="299">
        <v>0</v>
      </c>
      <c r="EW48" s="299">
        <v>1550</v>
      </c>
      <c r="EX48" s="214">
        <v>0</v>
      </c>
      <c r="EY48" s="299">
        <v>0</v>
      </c>
      <c r="EZ48" s="214">
        <f t="shared" si="86"/>
        <v>5630.71</v>
      </c>
      <c r="FA48" s="385">
        <v>760.56</v>
      </c>
      <c r="FB48" s="385">
        <v>260</v>
      </c>
      <c r="FC48" s="377">
        <f t="shared" si="181"/>
        <v>899.03850409461666</v>
      </c>
      <c r="FD48" s="386">
        <f t="shared" si="182"/>
        <v>242.89118564513447</v>
      </c>
      <c r="FE48" s="65"/>
      <c r="FF48" s="65">
        <v>20</v>
      </c>
      <c r="FG48" s="65"/>
      <c r="FH48" s="65">
        <v>5</v>
      </c>
      <c r="FI48" s="377"/>
      <c r="FJ48" s="65"/>
      <c r="FK48" s="214">
        <f t="shared" si="87"/>
        <v>2187.4896897397512</v>
      </c>
      <c r="FL48" s="66">
        <f t="shared" si="183"/>
        <v>987.17077586206892</v>
      </c>
      <c r="FM48" s="377">
        <f t="shared" si="184"/>
        <v>413.79310344827587</v>
      </c>
      <c r="FN48" s="377">
        <f t="shared" si="90"/>
        <v>350.24096982758618</v>
      </c>
      <c r="FO48" s="214">
        <f t="shared" si="91"/>
        <v>1751.204849137931</v>
      </c>
      <c r="FP48" s="214">
        <f t="shared" si="92"/>
        <v>3938.6945388776821</v>
      </c>
      <c r="FQ48" s="205">
        <f t="shared" si="93"/>
        <v>1692.0154611223179</v>
      </c>
      <c r="FR48" s="205">
        <v>44568</v>
      </c>
      <c r="FS48" s="205">
        <v>15768.44</v>
      </c>
      <c r="FT48" s="205">
        <v>0</v>
      </c>
      <c r="FU48" s="205">
        <v>415</v>
      </c>
      <c r="FV48" s="205">
        <v>0</v>
      </c>
      <c r="FW48" s="205">
        <v>0</v>
      </c>
      <c r="FX48" s="205">
        <v>0</v>
      </c>
      <c r="FY48" s="205">
        <v>28065.71</v>
      </c>
      <c r="FZ48" s="205">
        <v>0</v>
      </c>
      <c r="GA48" s="205">
        <v>0</v>
      </c>
      <c r="GB48" s="205">
        <v>74464.990000000005</v>
      </c>
      <c r="GC48" s="178">
        <f t="shared" si="185"/>
        <v>14352.159999999989</v>
      </c>
      <c r="GD48" s="206">
        <v>3687</v>
      </c>
      <c r="GE48" s="181" t="s">
        <v>276</v>
      </c>
      <c r="GF48" s="214">
        <f t="shared" si="94"/>
        <v>88817.15</v>
      </c>
      <c r="GG48" s="205">
        <v>3709.89</v>
      </c>
      <c r="GH48" s="205">
        <v>1153.43</v>
      </c>
      <c r="GI48" s="205">
        <v>0</v>
      </c>
      <c r="GJ48" s="205">
        <v>17.45</v>
      </c>
      <c r="GK48" s="205">
        <v>0</v>
      </c>
      <c r="GL48" s="205">
        <v>0</v>
      </c>
      <c r="GM48" s="205">
        <v>0</v>
      </c>
      <c r="GN48" s="205">
        <v>1550</v>
      </c>
      <c r="GO48" s="205">
        <v>0</v>
      </c>
      <c r="GP48" s="205">
        <v>0</v>
      </c>
      <c r="GQ48" s="211">
        <f t="shared" si="95"/>
        <v>6430.7699999999995</v>
      </c>
      <c r="GR48" s="307">
        <v>760.56</v>
      </c>
      <c r="GS48" s="307">
        <v>260</v>
      </c>
      <c r="GT48" s="65">
        <f t="shared" si="186"/>
        <v>1059.7001166023269</v>
      </c>
      <c r="GU48" s="65">
        <f t="shared" si="187"/>
        <v>304.91764768600001</v>
      </c>
      <c r="GV48" s="65"/>
      <c r="GW48" s="65">
        <v>20</v>
      </c>
      <c r="GX48" s="65">
        <v>0</v>
      </c>
      <c r="GY48" s="65">
        <v>5</v>
      </c>
      <c r="GZ48" s="65"/>
      <c r="HA48" s="65"/>
      <c r="HB48" s="64">
        <f t="shared" si="188"/>
        <v>2410.1777642883271</v>
      </c>
      <c r="HC48" s="66">
        <f t="shared" si="143"/>
        <v>822.37076923076927</v>
      </c>
      <c r="HD48" s="66">
        <f t="shared" si="97"/>
        <v>0</v>
      </c>
      <c r="HE48" s="66">
        <f t="shared" si="98"/>
        <v>205.59269230769232</v>
      </c>
      <c r="HF48" s="67">
        <f t="shared" si="24"/>
        <v>1027.9634615384616</v>
      </c>
      <c r="HG48" s="67">
        <f t="shared" si="25"/>
        <v>3438.1412258267887</v>
      </c>
      <c r="HH48" s="68">
        <f t="shared" si="26"/>
        <v>2992.6287741732108</v>
      </c>
      <c r="HI48" s="335">
        <v>37552.160000000003</v>
      </c>
      <c r="HJ48" s="335">
        <v>14126.99</v>
      </c>
      <c r="HK48" s="335">
        <v>0</v>
      </c>
      <c r="HL48" s="335">
        <v>145</v>
      </c>
      <c r="HM48" s="335">
        <v>0</v>
      </c>
      <c r="HN48" s="335">
        <v>0</v>
      </c>
      <c r="HO48" s="335">
        <v>0</v>
      </c>
      <c r="HP48" s="335">
        <v>26733.61</v>
      </c>
      <c r="HQ48" s="335">
        <v>0</v>
      </c>
      <c r="HR48" s="335">
        <v>0</v>
      </c>
      <c r="HS48" s="335">
        <v>63576.44</v>
      </c>
      <c r="HT48" s="178">
        <f t="shared" si="189"/>
        <v>14981.320000000007</v>
      </c>
      <c r="HU48" s="371">
        <v>3472</v>
      </c>
      <c r="HV48" s="181" t="s">
        <v>276</v>
      </c>
      <c r="HW48" s="64">
        <f t="shared" si="190"/>
        <v>78557.760000000009</v>
      </c>
      <c r="HX48" s="205">
        <v>3125.89</v>
      </c>
      <c r="HY48" s="205">
        <v>1033.3599999999999</v>
      </c>
      <c r="HZ48" s="205">
        <v>0</v>
      </c>
      <c r="IA48" s="205">
        <v>6.1</v>
      </c>
      <c r="IB48" s="205">
        <v>0</v>
      </c>
      <c r="IC48" s="205">
        <v>0</v>
      </c>
      <c r="ID48" s="205">
        <v>0</v>
      </c>
      <c r="IE48" s="205">
        <v>1550</v>
      </c>
      <c r="IF48" s="205">
        <v>0</v>
      </c>
      <c r="IG48" s="205">
        <v>0</v>
      </c>
      <c r="IH48" s="214">
        <v>5833.83</v>
      </c>
      <c r="II48" s="318">
        <v>760.56</v>
      </c>
      <c r="IJ48" s="318">
        <v>260</v>
      </c>
      <c r="IK48" s="65">
        <f t="shared" si="191"/>
        <v>970.22229280821762</v>
      </c>
      <c r="IL48" s="65">
        <f t="shared" si="192"/>
        <v>373.03166181286088</v>
      </c>
      <c r="IM48" s="65"/>
      <c r="IN48" s="65">
        <v>20</v>
      </c>
      <c r="IO48" s="65"/>
      <c r="IP48" s="65">
        <v>5</v>
      </c>
      <c r="IQ48" s="65"/>
      <c r="IR48" s="65"/>
      <c r="IS48" s="64">
        <f t="shared" si="193"/>
        <v>2388.8139546210787</v>
      </c>
      <c r="IT48" s="66">
        <f t="shared" si="194"/>
        <v>869.99285714285713</v>
      </c>
      <c r="IU48" s="66">
        <f t="shared" si="103"/>
        <v>403.36134453781511</v>
      </c>
      <c r="IV48" s="66">
        <f t="shared" si="104"/>
        <v>318.33855042016808</v>
      </c>
      <c r="IW48" s="67">
        <f t="shared" si="195"/>
        <v>1591.6927521008404</v>
      </c>
      <c r="IX48" s="67">
        <f t="shared" si="31"/>
        <v>3980.5067067219188</v>
      </c>
      <c r="IY48" s="68">
        <f t="shared" si="32"/>
        <v>1853.3232932780811</v>
      </c>
      <c r="IZ48" s="335">
        <v>37952.089999999997</v>
      </c>
      <c r="JA48" s="335">
        <v>14989.84</v>
      </c>
      <c r="JB48" s="335">
        <v>0</v>
      </c>
      <c r="JC48" s="335">
        <v>75</v>
      </c>
      <c r="JD48" s="335">
        <v>0</v>
      </c>
      <c r="JE48" s="335">
        <v>0</v>
      </c>
      <c r="JF48" s="335">
        <v>0</v>
      </c>
      <c r="JG48" s="335">
        <v>29143.4</v>
      </c>
      <c r="JH48" s="335">
        <v>0</v>
      </c>
      <c r="JI48" s="335">
        <v>0</v>
      </c>
      <c r="JJ48" s="335">
        <v>62939.5</v>
      </c>
      <c r="JK48" s="178">
        <f t="shared" si="196"/>
        <v>19220.829999999987</v>
      </c>
      <c r="JL48" s="371">
        <v>3391</v>
      </c>
      <c r="JM48" s="181" t="s">
        <v>276</v>
      </c>
      <c r="JN48" s="64">
        <f t="shared" si="197"/>
        <v>82160.329999999987</v>
      </c>
      <c r="JO48" s="335">
        <v>3159.15</v>
      </c>
      <c r="JP48" s="335">
        <v>1096.48</v>
      </c>
      <c r="JQ48" s="335">
        <v>0</v>
      </c>
      <c r="JR48" s="335">
        <v>3.15</v>
      </c>
      <c r="JS48" s="335">
        <v>0</v>
      </c>
      <c r="JT48" s="335">
        <v>0</v>
      </c>
      <c r="JU48" s="335">
        <v>0</v>
      </c>
      <c r="JV48" s="335">
        <v>1550</v>
      </c>
      <c r="JW48" s="335">
        <v>0</v>
      </c>
      <c r="JX48" s="335">
        <v>0</v>
      </c>
      <c r="JY48" s="211">
        <v>6901.51</v>
      </c>
      <c r="JZ48" s="337">
        <v>760.56</v>
      </c>
      <c r="KA48" s="337">
        <v>260</v>
      </c>
      <c r="KB48" s="65">
        <f t="shared" si="166"/>
        <v>1340.3745995257084</v>
      </c>
      <c r="KC48" s="65">
        <f t="shared" si="198"/>
        <v>510.58792643076379</v>
      </c>
      <c r="KD48" s="65"/>
      <c r="KE48" s="65">
        <v>20</v>
      </c>
      <c r="KF48" s="65"/>
      <c r="KG48" s="65">
        <v>5</v>
      </c>
      <c r="KH48" s="65"/>
      <c r="KI48" s="65">
        <f t="shared" si="108"/>
        <v>429.03252032520328</v>
      </c>
      <c r="KJ48" s="64">
        <f t="shared" si="35"/>
        <v>3325.555046281675</v>
      </c>
      <c r="KK48" s="66">
        <f t="shared" si="144"/>
        <v>854.59100840336134</v>
      </c>
      <c r="KL48" s="66">
        <f t="shared" si="109"/>
        <v>0</v>
      </c>
      <c r="KM48" s="66">
        <f t="shared" si="110"/>
        <v>213.64775210084034</v>
      </c>
      <c r="KN48" s="67">
        <f t="shared" si="36"/>
        <v>1068.2387605042018</v>
      </c>
      <c r="KO48" s="67">
        <f t="shared" si="37"/>
        <v>4393.7938067858768</v>
      </c>
      <c r="KP48" s="68">
        <f t="shared" si="38"/>
        <v>2507.7161932141235</v>
      </c>
      <c r="KQ48" s="335">
        <v>40050.39</v>
      </c>
      <c r="KR48" s="335">
        <v>14487.01</v>
      </c>
      <c r="KS48" s="335">
        <v>0</v>
      </c>
      <c r="KT48" s="335">
        <v>65</v>
      </c>
      <c r="KU48" s="335">
        <v>0</v>
      </c>
      <c r="KV48" s="335">
        <v>0</v>
      </c>
      <c r="KW48" s="335">
        <v>0</v>
      </c>
      <c r="KX48" s="335">
        <v>30264.37</v>
      </c>
      <c r="KY48" s="335">
        <v>0</v>
      </c>
      <c r="KZ48" s="335">
        <v>0</v>
      </c>
      <c r="LA48" s="335">
        <v>63553.04</v>
      </c>
      <c r="LB48" s="178">
        <f t="shared" si="199"/>
        <v>21313.730000000003</v>
      </c>
      <c r="LC48" s="371">
        <v>3447</v>
      </c>
      <c r="LD48" s="181" t="s">
        <v>276</v>
      </c>
      <c r="LE48" s="64">
        <f t="shared" si="200"/>
        <v>84866.77</v>
      </c>
      <c r="LF48" s="205">
        <v>3333.84</v>
      </c>
      <c r="LG48" s="205">
        <v>1059.7</v>
      </c>
      <c r="LH48" s="205">
        <v>0</v>
      </c>
      <c r="LI48" s="205">
        <v>2.73</v>
      </c>
      <c r="LJ48" s="205">
        <v>0</v>
      </c>
      <c r="LK48" s="205">
        <v>0</v>
      </c>
      <c r="LL48" s="205">
        <v>0</v>
      </c>
      <c r="LM48" s="205">
        <v>1550</v>
      </c>
      <c r="LN48" s="205">
        <v>0</v>
      </c>
      <c r="LO48" s="205">
        <v>0</v>
      </c>
      <c r="LP48" s="211">
        <f t="shared" si="112"/>
        <v>5946.2699999999995</v>
      </c>
      <c r="LQ48" s="202">
        <v>760.56</v>
      </c>
      <c r="LR48" s="202">
        <v>260</v>
      </c>
      <c r="LS48" s="65">
        <f t="shared" si="201"/>
        <v>944.72355523058775</v>
      </c>
      <c r="LT48" s="65">
        <f t="shared" si="202"/>
        <v>510.2010538155223</v>
      </c>
      <c r="LU48" s="65"/>
      <c r="LV48" s="65">
        <v>20</v>
      </c>
      <c r="LW48" s="65"/>
      <c r="LX48" s="65">
        <v>5</v>
      </c>
      <c r="LY48" s="65"/>
      <c r="LZ48" s="65"/>
      <c r="MA48" s="64">
        <f t="shared" si="41"/>
        <v>2500.4846090461101</v>
      </c>
      <c r="MB48" s="66">
        <f t="shared" si="145"/>
        <v>828.45739495798318</v>
      </c>
      <c r="MC48" s="66">
        <f t="shared" si="114"/>
        <v>0</v>
      </c>
      <c r="MD48" s="66">
        <f t="shared" si="115"/>
        <v>207.1143487394958</v>
      </c>
      <c r="ME48" s="67">
        <f t="shared" si="42"/>
        <v>1035.571743697479</v>
      </c>
      <c r="MF48" s="67">
        <f t="shared" si="43"/>
        <v>3536.0563527435888</v>
      </c>
      <c r="MG48" s="68">
        <f t="shared" si="44"/>
        <v>2410.2136472564107</v>
      </c>
      <c r="MH48" s="335">
        <v>30228.95</v>
      </c>
      <c r="MI48" s="335">
        <v>11583.56</v>
      </c>
      <c r="MJ48" s="335">
        <v>0</v>
      </c>
      <c r="MK48" s="335">
        <v>85</v>
      </c>
      <c r="ML48" s="335">
        <v>0</v>
      </c>
      <c r="MM48" s="335">
        <v>0</v>
      </c>
      <c r="MN48" s="335">
        <v>0</v>
      </c>
      <c r="MO48" s="335">
        <v>22045.19</v>
      </c>
      <c r="MP48" s="335">
        <v>0</v>
      </c>
      <c r="MQ48" s="335">
        <v>0</v>
      </c>
      <c r="MR48" s="335">
        <v>54386.49</v>
      </c>
      <c r="MS48" s="178">
        <f t="shared" si="223"/>
        <v>9556.2099999999991</v>
      </c>
      <c r="MT48" s="371">
        <v>2757</v>
      </c>
      <c r="MU48" s="181" t="s">
        <v>276</v>
      </c>
      <c r="MV48" s="64">
        <f t="shared" si="203"/>
        <v>63942.7</v>
      </c>
      <c r="MW48" s="335">
        <v>2516.29</v>
      </c>
      <c r="MX48" s="335">
        <v>847.32</v>
      </c>
      <c r="MY48" s="335">
        <v>0</v>
      </c>
      <c r="MZ48" s="335">
        <v>3.57</v>
      </c>
      <c r="NA48" s="335">
        <v>0</v>
      </c>
      <c r="NB48" s="335">
        <v>0</v>
      </c>
      <c r="NC48" s="335">
        <v>0</v>
      </c>
      <c r="ND48" s="335">
        <v>1550</v>
      </c>
      <c r="NE48" s="335">
        <v>0</v>
      </c>
      <c r="NF48" s="335">
        <v>0</v>
      </c>
      <c r="NG48" s="211">
        <f t="shared" si="117"/>
        <v>4917.18</v>
      </c>
      <c r="NH48" s="357">
        <v>760.56</v>
      </c>
      <c r="NI48" s="351">
        <v>260</v>
      </c>
      <c r="NJ48" s="65">
        <f t="shared" si="204"/>
        <v>1027.7198081438407</v>
      </c>
      <c r="NK48" s="65">
        <f t="shared" si="205"/>
        <v>131.26652872587377</v>
      </c>
      <c r="NL48" s="65"/>
      <c r="NM48" s="65">
        <v>20</v>
      </c>
      <c r="NN48" s="65">
        <f t="shared" si="206"/>
        <v>467</v>
      </c>
      <c r="NO48" s="65">
        <v>5</v>
      </c>
      <c r="NP48" s="65"/>
      <c r="NQ48" s="65"/>
      <c r="NR48" s="64">
        <f t="shared" si="47"/>
        <v>2671.5463368697142</v>
      </c>
      <c r="NS48" s="66">
        <f t="shared" si="207"/>
        <v>835.40283333333332</v>
      </c>
      <c r="NT48" s="66">
        <f t="shared" si="208"/>
        <v>400</v>
      </c>
      <c r="NU48" s="66">
        <f t="shared" si="122"/>
        <v>308.85070833333333</v>
      </c>
      <c r="NV48" s="67">
        <f t="shared" si="48"/>
        <v>1544.2535416666667</v>
      </c>
      <c r="NW48" s="67">
        <f t="shared" si="49"/>
        <v>4215.7998785363807</v>
      </c>
      <c r="NX48" s="68">
        <f t="shared" si="50"/>
        <v>701.38012146361962</v>
      </c>
      <c r="NY48" s="400">
        <v>26712.69</v>
      </c>
      <c r="NZ48" s="400">
        <v>12464.24</v>
      </c>
      <c r="OA48" s="400">
        <v>0</v>
      </c>
      <c r="OB48" s="400">
        <v>110</v>
      </c>
      <c r="OC48" s="400">
        <v>0</v>
      </c>
      <c r="OD48" s="400">
        <v>0</v>
      </c>
      <c r="OE48" s="400">
        <v>0</v>
      </c>
      <c r="OF48" s="400">
        <v>21302.65</v>
      </c>
      <c r="OG48" s="400">
        <v>0</v>
      </c>
      <c r="OH48" s="400">
        <v>0</v>
      </c>
      <c r="OI48" s="400">
        <v>53847.46</v>
      </c>
      <c r="OJ48" s="178">
        <f t="shared" si="209"/>
        <v>6742.1200000000026</v>
      </c>
      <c r="OK48" s="401">
        <v>2904</v>
      </c>
      <c r="OL48" s="181" t="s">
        <v>276</v>
      </c>
      <c r="OM48" s="64">
        <f t="shared" si="123"/>
        <v>60589.58</v>
      </c>
      <c r="ON48" s="205">
        <v>2223.6</v>
      </c>
      <c r="OO48" s="205">
        <v>911.74</v>
      </c>
      <c r="OP48" s="205">
        <v>0</v>
      </c>
      <c r="OQ48" s="205">
        <v>4.63</v>
      </c>
      <c r="OR48" s="205">
        <v>0</v>
      </c>
      <c r="OS48" s="205">
        <v>0</v>
      </c>
      <c r="OT48" s="205">
        <v>0</v>
      </c>
      <c r="OU48" s="205">
        <v>1550</v>
      </c>
      <c r="OV48" s="205">
        <v>0</v>
      </c>
      <c r="OW48" s="205">
        <v>0</v>
      </c>
      <c r="OX48" s="403">
        <f t="shared" si="124"/>
        <v>4689.97</v>
      </c>
      <c r="OY48" s="414">
        <v>760.56</v>
      </c>
      <c r="OZ48" s="414">
        <v>260</v>
      </c>
      <c r="PA48" s="65">
        <f t="shared" si="167"/>
        <v>863.23783222458394</v>
      </c>
      <c r="PB48" s="65">
        <f t="shared" si="168"/>
        <v>115.44519484078104</v>
      </c>
      <c r="PC48" s="65"/>
      <c r="PD48" s="65">
        <v>20</v>
      </c>
      <c r="PE48" s="65"/>
      <c r="PF48" s="65">
        <v>5</v>
      </c>
      <c r="PG48" s="65"/>
      <c r="PH48" s="65"/>
      <c r="PI48" s="64">
        <f t="shared" si="53"/>
        <v>2024.2430270653651</v>
      </c>
      <c r="PJ48" s="66">
        <f t="shared" si="126"/>
        <v>936.57933333333335</v>
      </c>
      <c r="PK48" s="66">
        <v>0</v>
      </c>
      <c r="PL48" s="66">
        <f t="shared" si="127"/>
        <v>234.14483333333334</v>
      </c>
      <c r="PM48" s="67">
        <f t="shared" si="54"/>
        <v>1170.7241666666666</v>
      </c>
      <c r="PN48" s="67">
        <f t="shared" si="55"/>
        <v>3194.9671937320318</v>
      </c>
      <c r="PO48" s="68">
        <f t="shared" si="56"/>
        <v>1495.0028062679685</v>
      </c>
      <c r="PP48" s="400">
        <v>19590.990000000002</v>
      </c>
      <c r="PQ48" s="400">
        <v>11717.88</v>
      </c>
      <c r="PR48" s="400">
        <v>0</v>
      </c>
      <c r="PS48" s="400">
        <v>40</v>
      </c>
      <c r="PT48" s="400">
        <v>0</v>
      </c>
      <c r="PU48" s="400">
        <v>0</v>
      </c>
      <c r="PV48" s="400">
        <v>0</v>
      </c>
      <c r="PW48" s="400">
        <v>22307.56</v>
      </c>
      <c r="PX48" s="400">
        <v>0</v>
      </c>
      <c r="PY48" s="464">
        <v>0</v>
      </c>
      <c r="PZ48" s="466">
        <v>51457.16</v>
      </c>
      <c r="QA48" s="178">
        <f t="shared" si="210"/>
        <v>2199.2699999999968</v>
      </c>
      <c r="QB48" s="401">
        <v>2855</v>
      </c>
      <c r="QC48" s="181" t="s">
        <v>276</v>
      </c>
      <c r="QD48" s="64">
        <v>53656.43</v>
      </c>
      <c r="QE48" s="400">
        <v>1630.76</v>
      </c>
      <c r="QF48" s="400">
        <v>857.14</v>
      </c>
      <c r="QG48" s="400">
        <v>0</v>
      </c>
      <c r="QH48" s="400">
        <v>1.68</v>
      </c>
      <c r="QI48" s="400">
        <v>0</v>
      </c>
      <c r="QJ48" s="400">
        <v>0</v>
      </c>
      <c r="QK48" s="400">
        <v>0</v>
      </c>
      <c r="QL48" s="400">
        <v>1550</v>
      </c>
      <c r="QM48" s="400">
        <v>0</v>
      </c>
      <c r="QN48" s="400">
        <v>0</v>
      </c>
      <c r="QO48" s="486">
        <v>328.45659000000001</v>
      </c>
      <c r="QP48" s="211">
        <f t="shared" si="211"/>
        <v>4039.58</v>
      </c>
      <c r="QQ48" s="443">
        <v>760.56</v>
      </c>
      <c r="QR48" s="240">
        <v>260</v>
      </c>
      <c r="QS48" s="65">
        <f t="shared" si="147"/>
        <v>128.86743362831859</v>
      </c>
      <c r="QT48" s="65">
        <f t="shared" si="212"/>
        <v>42.373503556470887</v>
      </c>
      <c r="QU48" s="65">
        <v>0</v>
      </c>
      <c r="QV48" s="65">
        <v>20</v>
      </c>
      <c r="QW48" s="65">
        <f t="shared" si="131"/>
        <v>18.861818181818183</v>
      </c>
      <c r="QX48" s="65">
        <v>5</v>
      </c>
      <c r="QY48" s="65">
        <f t="shared" si="58"/>
        <v>183.06451612903226</v>
      </c>
      <c r="QZ48" s="489">
        <f t="shared" si="132"/>
        <v>694.67166000000009</v>
      </c>
      <c r="RA48" s="65"/>
      <c r="RB48" s="64">
        <f t="shared" si="213"/>
        <v>2113.3989314956398</v>
      </c>
      <c r="RC48" s="66">
        <f t="shared" si="133"/>
        <v>870.22424778761058</v>
      </c>
      <c r="RD48" s="66"/>
      <c r="RE48" s="66">
        <f t="shared" si="134"/>
        <v>596.72463585665014</v>
      </c>
      <c r="RF48" s="67">
        <f t="shared" si="60"/>
        <v>1466.9488836442606</v>
      </c>
      <c r="RG48" s="67">
        <f t="shared" si="61"/>
        <v>3580.3478151399004</v>
      </c>
      <c r="RH48" s="68">
        <f t="shared" si="62"/>
        <v>459.23218486009955</v>
      </c>
      <c r="RI48" s="205">
        <v>22767.200000000001</v>
      </c>
      <c r="RJ48" s="205">
        <v>10130.870000000001</v>
      </c>
      <c r="RK48" s="205">
        <v>0</v>
      </c>
      <c r="RL48" s="205">
        <v>15</v>
      </c>
      <c r="RM48" s="205">
        <v>0</v>
      </c>
      <c r="RN48" s="205">
        <v>0</v>
      </c>
      <c r="RO48" s="205">
        <v>0</v>
      </c>
      <c r="RP48" s="205">
        <v>20993.47</v>
      </c>
      <c r="RQ48" s="205">
        <v>0</v>
      </c>
      <c r="RR48" s="373">
        <v>0</v>
      </c>
      <c r="RS48" s="265">
        <v>52363.42</v>
      </c>
      <c r="RT48" s="178">
        <f t="shared" si="214"/>
        <v>1543.1200000000026</v>
      </c>
      <c r="RU48" s="206">
        <v>2478</v>
      </c>
      <c r="RV48" s="181" t="s">
        <v>276</v>
      </c>
      <c r="RW48" s="64">
        <f t="shared" si="215"/>
        <v>53906.54</v>
      </c>
      <c r="RX48" s="205">
        <v>1895.16</v>
      </c>
      <c r="RY48" s="205">
        <v>741.05</v>
      </c>
      <c r="RZ48" s="205">
        <v>0</v>
      </c>
      <c r="SA48" s="205">
        <v>0.63</v>
      </c>
      <c r="SB48" s="205">
        <v>0</v>
      </c>
      <c r="SC48" s="205">
        <v>0</v>
      </c>
      <c r="SD48" s="205">
        <v>0</v>
      </c>
      <c r="SE48" s="205">
        <v>1550</v>
      </c>
      <c r="SF48" s="205">
        <v>0</v>
      </c>
      <c r="SG48" s="205">
        <v>0</v>
      </c>
      <c r="SH48" s="65">
        <v>89.618886000000003</v>
      </c>
      <c r="SI48" s="211">
        <v>5769.92</v>
      </c>
      <c r="SJ48" s="467">
        <v>734.13</v>
      </c>
      <c r="SK48" s="478"/>
      <c r="SL48" s="65">
        <f t="shared" si="148"/>
        <v>320.96681415929203</v>
      </c>
      <c r="SM48" s="65">
        <f t="shared" si="216"/>
        <v>35.121004782346589</v>
      </c>
      <c r="SN48" s="65">
        <v>0</v>
      </c>
      <c r="SO48" s="65">
        <v>20</v>
      </c>
      <c r="SP48" s="65">
        <f t="shared" si="138"/>
        <v>495.92920353982299</v>
      </c>
      <c r="SQ48" s="65">
        <v>5</v>
      </c>
      <c r="SR48" s="65">
        <f t="shared" si="149"/>
        <v>428.52876106194691</v>
      </c>
      <c r="SS48" s="489">
        <f t="shared" si="139"/>
        <v>706.90616999999997</v>
      </c>
      <c r="ST48" s="65"/>
      <c r="SU48" s="64">
        <f t="shared" si="217"/>
        <v>2746.5819535434084</v>
      </c>
      <c r="SV48" s="66">
        <f t="shared" si="146"/>
        <v>596.28469026548669</v>
      </c>
      <c r="SW48" s="66"/>
      <c r="SX48" s="66">
        <f t="shared" si="140"/>
        <v>668.57332876177907</v>
      </c>
      <c r="SY48" s="67">
        <f t="shared" si="218"/>
        <v>1264.8580190272658</v>
      </c>
      <c r="SZ48" s="67">
        <f t="shared" si="65"/>
        <v>4011.4399725706744</v>
      </c>
      <c r="TA48" s="68">
        <f t="shared" si="66"/>
        <v>1758.4800274293257</v>
      </c>
      <c r="TB48" s="64">
        <f t="shared" si="219"/>
        <v>810428.67</v>
      </c>
      <c r="TC48" s="211">
        <f t="shared" si="220"/>
        <v>61818.99</v>
      </c>
      <c r="TD48" s="67">
        <f t="shared" si="221"/>
        <v>41257.39490231777</v>
      </c>
      <c r="TE48" s="68">
        <f t="shared" si="142"/>
        <v>20561.595097682228</v>
      </c>
      <c r="TF48" s="264"/>
      <c r="TG48" s="265"/>
      <c r="TH48" s="265"/>
      <c r="TL48" s="65">
        <v>21808.337199999998</v>
      </c>
      <c r="TM48">
        <f t="shared" si="70"/>
        <v>218.08337199999997</v>
      </c>
    </row>
    <row r="49" spans="1:533">
      <c r="A49" s="173" t="s">
        <v>150</v>
      </c>
      <c r="B49" s="175" t="s">
        <v>151</v>
      </c>
      <c r="C49" s="181" t="s">
        <v>277</v>
      </c>
      <c r="D49" s="176">
        <v>0</v>
      </c>
      <c r="E49" s="176">
        <v>0</v>
      </c>
      <c r="F49" s="176">
        <v>0</v>
      </c>
      <c r="G49" s="176">
        <v>0</v>
      </c>
      <c r="H49" s="176">
        <v>0</v>
      </c>
      <c r="I49" s="176">
        <v>0</v>
      </c>
      <c r="J49" s="176">
        <v>24477.54</v>
      </c>
      <c r="K49" s="176">
        <v>0</v>
      </c>
      <c r="L49" s="176">
        <v>0</v>
      </c>
      <c r="M49" s="178">
        <v>14468.83</v>
      </c>
      <c r="N49" s="178">
        <f t="shared" si="150"/>
        <v>10008.710000000001</v>
      </c>
      <c r="O49" s="181">
        <v>1465</v>
      </c>
      <c r="P49" s="64">
        <f t="shared" si="227"/>
        <v>24477.54</v>
      </c>
      <c r="Q49" s="205">
        <v>0</v>
      </c>
      <c r="R49" s="205">
        <v>0</v>
      </c>
      <c r="S49" s="205">
        <v>0</v>
      </c>
      <c r="T49" s="205">
        <v>0</v>
      </c>
      <c r="U49" s="205">
        <v>0</v>
      </c>
      <c r="V49" s="205">
        <v>0</v>
      </c>
      <c r="W49" s="205">
        <v>0</v>
      </c>
      <c r="X49" s="205">
        <v>1550</v>
      </c>
      <c r="Y49" s="205">
        <v>0</v>
      </c>
      <c r="Z49" s="205">
        <v>0</v>
      </c>
      <c r="AA49" s="64">
        <f t="shared" si="71"/>
        <v>1550</v>
      </c>
      <c r="AB49" s="65"/>
      <c r="AC49" s="218">
        <v>107.67</v>
      </c>
      <c r="AD49" s="65">
        <f t="shared" si="169"/>
        <v>169.98710372578284</v>
      </c>
      <c r="AE49" s="65">
        <f t="shared" si="163"/>
        <v>181.18063299537189</v>
      </c>
      <c r="AF49" s="65">
        <f t="shared" ref="AF49:AF56" si="228">1279.45678571429-140.7</f>
        <v>1138.7567857142899</v>
      </c>
      <c r="AG49" s="65">
        <v>20</v>
      </c>
      <c r="AH49" s="65"/>
      <c r="AI49" s="65">
        <v>5</v>
      </c>
      <c r="AJ49" s="65"/>
      <c r="AK49" s="65"/>
      <c r="AL49" s="64">
        <f t="shared" si="3"/>
        <v>1622.5945224354446</v>
      </c>
      <c r="AM49" s="66">
        <f t="shared" si="170"/>
        <v>833.25221238938047</v>
      </c>
      <c r="AN49" s="66">
        <f t="shared" si="171"/>
        <v>0</v>
      </c>
      <c r="AO49" s="66">
        <f t="shared" si="74"/>
        <v>208.31305309734512</v>
      </c>
      <c r="AP49" s="67">
        <f t="shared" si="4"/>
        <v>1041.5652654867256</v>
      </c>
      <c r="AQ49" s="67">
        <f t="shared" si="5"/>
        <v>2664.1597879221699</v>
      </c>
      <c r="AR49" s="68">
        <f t="shared" si="6"/>
        <v>-1114.1597879221699</v>
      </c>
      <c r="AS49" s="267">
        <v>0</v>
      </c>
      <c r="AT49" s="267">
        <v>0</v>
      </c>
      <c r="AU49" s="267">
        <v>0</v>
      </c>
      <c r="AV49" s="267">
        <v>0</v>
      </c>
      <c r="AW49" s="267">
        <v>0</v>
      </c>
      <c r="AX49" s="267">
        <v>0</v>
      </c>
      <c r="AY49" s="267">
        <v>0</v>
      </c>
      <c r="AZ49" s="267">
        <v>23429.79</v>
      </c>
      <c r="BA49" s="267">
        <v>0</v>
      </c>
      <c r="BB49" s="267">
        <v>0</v>
      </c>
      <c r="BC49" s="267">
        <v>13213.23</v>
      </c>
      <c r="BD49" s="178">
        <f t="shared" si="172"/>
        <v>10216.560000000001</v>
      </c>
      <c r="BE49" s="285">
        <v>1416</v>
      </c>
      <c r="BF49" s="181" t="s">
        <v>277</v>
      </c>
      <c r="BG49" s="64">
        <f t="shared" si="75"/>
        <v>23429.79</v>
      </c>
      <c r="BH49" s="267">
        <v>0</v>
      </c>
      <c r="BI49" s="267">
        <v>0</v>
      </c>
      <c r="BJ49" s="267">
        <v>0</v>
      </c>
      <c r="BK49" s="267">
        <v>0</v>
      </c>
      <c r="BL49" s="267">
        <v>0</v>
      </c>
      <c r="BM49" s="267">
        <v>0</v>
      </c>
      <c r="BN49" s="267">
        <v>0</v>
      </c>
      <c r="BO49" s="267">
        <v>1550</v>
      </c>
      <c r="BP49" s="267">
        <v>0</v>
      </c>
      <c r="BQ49" s="267">
        <v>0</v>
      </c>
      <c r="BR49" s="64">
        <f t="shared" si="76"/>
        <v>1550</v>
      </c>
      <c r="BS49" s="65"/>
      <c r="BT49" s="218">
        <v>107.67</v>
      </c>
      <c r="BU49" s="65">
        <f t="shared" si="173"/>
        <v>168.05970685960543</v>
      </c>
      <c r="BV49" s="65">
        <f t="shared" si="164"/>
        <v>199.48153372359613</v>
      </c>
      <c r="BW49" s="65">
        <f t="shared" ref="BW49:BW56" si="229">1279.45678571429-140.7</f>
        <v>1138.7567857142899</v>
      </c>
      <c r="BX49" s="65">
        <v>20</v>
      </c>
      <c r="BY49" s="65"/>
      <c r="BZ49" s="65">
        <v>5</v>
      </c>
      <c r="CA49" s="202"/>
      <c r="CB49" s="65"/>
      <c r="CC49" s="64">
        <f t="shared" si="9"/>
        <v>1638.9680262974914</v>
      </c>
      <c r="CD49" s="66">
        <f t="shared" si="174"/>
        <v>869.99982300884949</v>
      </c>
      <c r="CE49" s="384">
        <f t="shared" si="175"/>
        <v>0</v>
      </c>
      <c r="CF49" s="66">
        <f t="shared" si="222"/>
        <v>217.49995575221237</v>
      </c>
      <c r="CG49" s="67">
        <f t="shared" si="10"/>
        <v>1087.4997787610619</v>
      </c>
      <c r="CH49" s="67">
        <f t="shared" si="11"/>
        <v>2726.4678050585535</v>
      </c>
      <c r="CI49" s="68">
        <f t="shared" si="12"/>
        <v>-1176.4678050585535</v>
      </c>
      <c r="CJ49" s="209">
        <v>0</v>
      </c>
      <c r="CK49" s="209">
        <v>0</v>
      </c>
      <c r="CL49" s="209">
        <v>0</v>
      </c>
      <c r="CM49" s="209">
        <v>0</v>
      </c>
      <c r="CN49" s="209">
        <v>0</v>
      </c>
      <c r="CO49" s="209">
        <v>0</v>
      </c>
      <c r="CP49" s="209">
        <v>0</v>
      </c>
      <c r="CQ49" s="209">
        <v>31770.85</v>
      </c>
      <c r="CR49" s="209">
        <v>0</v>
      </c>
      <c r="CS49" s="207">
        <v>0</v>
      </c>
      <c r="CT49" s="205">
        <v>16637.43</v>
      </c>
      <c r="CU49" s="178">
        <f t="shared" si="176"/>
        <v>13601.84</v>
      </c>
      <c r="CV49" s="285">
        <v>1777</v>
      </c>
      <c r="CW49" s="181" t="s">
        <v>277</v>
      </c>
      <c r="CX49" s="214">
        <v>30239.27</v>
      </c>
      <c r="CY49" s="205">
        <v>0</v>
      </c>
      <c r="CZ49" s="205">
        <v>0</v>
      </c>
      <c r="DA49" s="205">
        <v>0</v>
      </c>
      <c r="DB49" s="209">
        <v>0</v>
      </c>
      <c r="DC49" s="205">
        <v>0</v>
      </c>
      <c r="DD49" s="205">
        <v>0</v>
      </c>
      <c r="DE49" s="205">
        <v>0</v>
      </c>
      <c r="DF49" s="205">
        <v>0</v>
      </c>
      <c r="DG49" s="205">
        <v>0</v>
      </c>
      <c r="DH49" s="205">
        <v>0</v>
      </c>
      <c r="DI49" s="214">
        <v>0</v>
      </c>
      <c r="DJ49" s="65"/>
      <c r="DK49" s="218">
        <v>107.67</v>
      </c>
      <c r="DL49" s="65">
        <f t="shared" si="177"/>
        <v>219.73393096845393</v>
      </c>
      <c r="DM49" s="65">
        <f t="shared" si="165"/>
        <v>267.75909744520169</v>
      </c>
      <c r="DN49" s="65">
        <f t="shared" ref="DN49:DN56" si="230">1279.45678571429-140.7</f>
        <v>1138.7567857142899</v>
      </c>
      <c r="DO49" s="65">
        <v>20</v>
      </c>
      <c r="DP49" s="65"/>
      <c r="DQ49" s="65">
        <v>5</v>
      </c>
      <c r="DR49" s="65"/>
      <c r="DS49" s="65"/>
      <c r="DT49" s="64">
        <f t="shared" si="15"/>
        <v>1758.9198141279455</v>
      </c>
      <c r="DU49" s="66">
        <f t="shared" si="178"/>
        <v>870.94495575221242</v>
      </c>
      <c r="DV49" s="66">
        <f t="shared" si="179"/>
        <v>490.26548672566372</v>
      </c>
      <c r="DW49" s="66">
        <f t="shared" si="84"/>
        <v>340.30261061946902</v>
      </c>
      <c r="DX49" s="67">
        <f t="shared" si="16"/>
        <v>1701.5130530973452</v>
      </c>
      <c r="DY49" s="67">
        <f t="shared" si="17"/>
        <v>3460.4328672252905</v>
      </c>
      <c r="DZ49" s="68">
        <f t="shared" si="18"/>
        <v>-3460.4328672252905</v>
      </c>
      <c r="EA49" s="205">
        <v>0</v>
      </c>
      <c r="EB49" s="205">
        <v>0</v>
      </c>
      <c r="EC49" s="205">
        <v>0</v>
      </c>
      <c r="ED49" s="205">
        <v>0</v>
      </c>
      <c r="EE49" s="205">
        <v>0</v>
      </c>
      <c r="EF49" s="205">
        <v>0</v>
      </c>
      <c r="EG49" s="205">
        <v>0</v>
      </c>
      <c r="EH49" s="205">
        <v>24357.67</v>
      </c>
      <c r="EI49" s="205">
        <v>0</v>
      </c>
      <c r="EJ49" s="205">
        <v>0</v>
      </c>
      <c r="EK49" s="205">
        <v>13136.85</v>
      </c>
      <c r="EL49" s="178">
        <f t="shared" si="180"/>
        <v>11220.819999999998</v>
      </c>
      <c r="EM49" s="206">
        <v>1504</v>
      </c>
      <c r="EN49" s="181" t="s">
        <v>277</v>
      </c>
      <c r="EO49" s="214">
        <f t="shared" si="85"/>
        <v>24357.67</v>
      </c>
      <c r="EP49" s="214">
        <v>0</v>
      </c>
      <c r="EQ49" s="214">
        <v>0</v>
      </c>
      <c r="ER49" s="214">
        <v>0</v>
      </c>
      <c r="ES49" s="214">
        <v>0</v>
      </c>
      <c r="ET49" s="214">
        <v>0</v>
      </c>
      <c r="EU49" s="298">
        <v>0</v>
      </c>
      <c r="EV49" s="299">
        <v>0</v>
      </c>
      <c r="EW49" s="299">
        <v>1550</v>
      </c>
      <c r="EX49" s="214">
        <v>0</v>
      </c>
      <c r="EY49" s="299">
        <v>0</v>
      </c>
      <c r="EZ49" s="214">
        <f t="shared" si="86"/>
        <v>1550</v>
      </c>
      <c r="FA49" s="389"/>
      <c r="FB49" s="390"/>
      <c r="FC49" s="377">
        <f t="shared" si="181"/>
        <v>180.65055384275556</v>
      </c>
      <c r="FD49" s="386">
        <f t="shared" si="182"/>
        <v>220.88751490938489</v>
      </c>
      <c r="FE49" s="65">
        <f t="shared" ref="FE49:FE56" si="231">1279.45678571429-140.7</f>
        <v>1138.7567857142899</v>
      </c>
      <c r="FF49" s="65">
        <v>20</v>
      </c>
      <c r="FG49" s="65"/>
      <c r="FH49" s="65">
        <v>5</v>
      </c>
      <c r="FI49" s="377"/>
      <c r="FJ49" s="65"/>
      <c r="FK49" s="214">
        <f t="shared" si="87"/>
        <v>1565.2948544664305</v>
      </c>
      <c r="FL49" s="66">
        <f t="shared" si="183"/>
        <v>987.17077586206892</v>
      </c>
      <c r="FM49" s="377">
        <f t="shared" si="184"/>
        <v>413.79310344827587</v>
      </c>
      <c r="FN49" s="377">
        <f t="shared" si="90"/>
        <v>350.24096982758618</v>
      </c>
      <c r="FO49" s="214">
        <f t="shared" si="91"/>
        <v>1751.204849137931</v>
      </c>
      <c r="FP49" s="214">
        <f t="shared" si="92"/>
        <v>3316.4997036043615</v>
      </c>
      <c r="FQ49" s="205">
        <f t="shared" si="93"/>
        <v>-1766.4997036043615</v>
      </c>
      <c r="FR49" s="205">
        <v>0</v>
      </c>
      <c r="FS49" s="205">
        <v>0</v>
      </c>
      <c r="FT49" s="205">
        <v>0</v>
      </c>
      <c r="FU49" s="205">
        <v>0</v>
      </c>
      <c r="FV49" s="205">
        <v>0</v>
      </c>
      <c r="FW49" s="205">
        <v>0</v>
      </c>
      <c r="FX49" s="205">
        <v>0</v>
      </c>
      <c r="FY49" s="205">
        <v>27633.02</v>
      </c>
      <c r="FZ49" s="205">
        <v>0</v>
      </c>
      <c r="GA49" s="205">
        <v>0</v>
      </c>
      <c r="GB49" s="205">
        <v>15115.21</v>
      </c>
      <c r="GC49" s="178">
        <f t="shared" si="185"/>
        <v>12517.810000000001</v>
      </c>
      <c r="GD49" s="206">
        <v>1683</v>
      </c>
      <c r="GE49" s="181" t="s">
        <v>277</v>
      </c>
      <c r="GF49" s="214">
        <f t="shared" si="94"/>
        <v>27633.02</v>
      </c>
      <c r="GG49" s="205">
        <v>0</v>
      </c>
      <c r="GH49" s="205">
        <v>0</v>
      </c>
      <c r="GI49" s="205">
        <v>0</v>
      </c>
      <c r="GJ49" s="205">
        <v>0</v>
      </c>
      <c r="GK49" s="205">
        <v>0</v>
      </c>
      <c r="GL49" s="205">
        <v>0</v>
      </c>
      <c r="GM49" s="205">
        <v>0</v>
      </c>
      <c r="GN49" s="205">
        <v>1550</v>
      </c>
      <c r="GO49" s="205">
        <v>0</v>
      </c>
      <c r="GP49" s="205">
        <v>0</v>
      </c>
      <c r="GQ49" s="211">
        <f t="shared" si="95"/>
        <v>1550</v>
      </c>
      <c r="GR49" s="307"/>
      <c r="GS49" s="311">
        <v>112.06</v>
      </c>
      <c r="GT49" s="65">
        <f t="shared" si="186"/>
        <v>215.10228900143082</v>
      </c>
      <c r="GU49" s="65">
        <f t="shared" si="187"/>
        <v>265.94611399122442</v>
      </c>
      <c r="GV49" s="65">
        <v>1279.4567857142858</v>
      </c>
      <c r="GW49" s="65">
        <v>20</v>
      </c>
      <c r="GX49" s="65">
        <v>0</v>
      </c>
      <c r="GY49" s="65">
        <v>5</v>
      </c>
      <c r="GZ49" s="65"/>
      <c r="HA49" s="65"/>
      <c r="HB49" s="64">
        <f t="shared" si="188"/>
        <v>1897.5651887069412</v>
      </c>
      <c r="HC49" s="66">
        <f t="shared" si="143"/>
        <v>822.37076923076927</v>
      </c>
      <c r="HD49" s="66">
        <f t="shared" si="97"/>
        <v>0</v>
      </c>
      <c r="HE49" s="66">
        <f t="shared" si="98"/>
        <v>205.59269230769232</v>
      </c>
      <c r="HF49" s="67">
        <f t="shared" si="24"/>
        <v>1027.9634615384616</v>
      </c>
      <c r="HG49" s="67">
        <f t="shared" si="25"/>
        <v>2925.5286502454028</v>
      </c>
      <c r="HH49" s="68">
        <f t="shared" si="26"/>
        <v>-1375.5286502454028</v>
      </c>
      <c r="HI49" s="335">
        <v>0</v>
      </c>
      <c r="HJ49" s="335">
        <v>0</v>
      </c>
      <c r="HK49" s="335">
        <v>0</v>
      </c>
      <c r="HL49" s="335">
        <v>0</v>
      </c>
      <c r="HM49" s="335">
        <v>0</v>
      </c>
      <c r="HN49" s="335">
        <v>0</v>
      </c>
      <c r="HO49" s="335">
        <v>0</v>
      </c>
      <c r="HP49" s="335">
        <v>27627.919999999998</v>
      </c>
      <c r="HQ49" s="335">
        <v>0</v>
      </c>
      <c r="HR49" s="335">
        <v>0</v>
      </c>
      <c r="HS49" s="335">
        <v>14635.51</v>
      </c>
      <c r="HT49" s="178">
        <f t="shared" si="189"/>
        <v>12992.409999999998</v>
      </c>
      <c r="HU49" s="371">
        <v>1699</v>
      </c>
      <c r="HV49" s="181" t="s">
        <v>277</v>
      </c>
      <c r="HW49" s="64">
        <f t="shared" si="190"/>
        <v>27627.919999999998</v>
      </c>
      <c r="HX49" s="205">
        <v>0</v>
      </c>
      <c r="HY49" s="205">
        <v>0</v>
      </c>
      <c r="HZ49" s="205">
        <v>0</v>
      </c>
      <c r="IA49" s="205">
        <v>0</v>
      </c>
      <c r="IB49" s="205">
        <v>0</v>
      </c>
      <c r="IC49" s="205">
        <v>0</v>
      </c>
      <c r="ID49" s="205">
        <v>0</v>
      </c>
      <c r="IE49" s="205">
        <v>1550</v>
      </c>
      <c r="IF49" s="205">
        <v>0</v>
      </c>
      <c r="IG49" s="205">
        <v>0</v>
      </c>
      <c r="IH49" s="214">
        <v>1550</v>
      </c>
      <c r="II49" s="318"/>
      <c r="IJ49" s="322">
        <v>112.06</v>
      </c>
      <c r="IK49" s="65">
        <f t="shared" si="191"/>
        <v>223.34843015144597</v>
      </c>
      <c r="IL49" s="65">
        <f t="shared" si="192"/>
        <v>323.50822846411586</v>
      </c>
      <c r="IM49" s="65">
        <v>1279.4567857142858</v>
      </c>
      <c r="IN49" s="65">
        <v>20</v>
      </c>
      <c r="IO49" s="65"/>
      <c r="IP49" s="65">
        <v>5</v>
      </c>
      <c r="IQ49" s="65"/>
      <c r="IR49" s="65"/>
      <c r="IS49" s="64">
        <f t="shared" si="193"/>
        <v>1963.3734443298476</v>
      </c>
      <c r="IT49" s="66">
        <f t="shared" si="194"/>
        <v>869.99285714285713</v>
      </c>
      <c r="IU49" s="66">
        <f t="shared" si="103"/>
        <v>403.36134453781511</v>
      </c>
      <c r="IV49" s="66">
        <f t="shared" si="104"/>
        <v>318.33855042016808</v>
      </c>
      <c r="IW49" s="67">
        <f t="shared" si="195"/>
        <v>1591.6927521008404</v>
      </c>
      <c r="IX49" s="67">
        <f t="shared" si="31"/>
        <v>3555.0661964306883</v>
      </c>
      <c r="IY49" s="68">
        <f t="shared" si="32"/>
        <v>-2005.0661964306883</v>
      </c>
      <c r="IZ49" s="335">
        <v>0</v>
      </c>
      <c r="JA49" s="335">
        <v>0</v>
      </c>
      <c r="JB49" s="335">
        <v>0</v>
      </c>
      <c r="JC49" s="335">
        <v>0</v>
      </c>
      <c r="JD49" s="335">
        <v>0</v>
      </c>
      <c r="JE49" s="335">
        <v>0</v>
      </c>
      <c r="JF49" s="335">
        <v>0</v>
      </c>
      <c r="JG49" s="335">
        <v>28581.58</v>
      </c>
      <c r="JH49" s="335">
        <v>0</v>
      </c>
      <c r="JI49" s="335">
        <v>0</v>
      </c>
      <c r="JJ49" s="335">
        <v>16413.7</v>
      </c>
      <c r="JK49" s="178">
        <f t="shared" si="196"/>
        <v>12167.880000000001</v>
      </c>
      <c r="JL49" s="371">
        <v>1707</v>
      </c>
      <c r="JM49" s="181" t="s">
        <v>277</v>
      </c>
      <c r="JN49" s="64">
        <f t="shared" si="197"/>
        <v>28581.58</v>
      </c>
      <c r="JO49" s="335">
        <v>0</v>
      </c>
      <c r="JP49" s="335">
        <v>0</v>
      </c>
      <c r="JQ49" s="335">
        <v>0</v>
      </c>
      <c r="JR49" s="335">
        <v>0</v>
      </c>
      <c r="JS49" s="335">
        <v>0</v>
      </c>
      <c r="JT49" s="335">
        <v>0</v>
      </c>
      <c r="JU49" s="335">
        <v>0</v>
      </c>
      <c r="JV49" s="335">
        <v>1550</v>
      </c>
      <c r="JW49" s="335">
        <v>0</v>
      </c>
      <c r="JX49" s="335">
        <v>0</v>
      </c>
      <c r="JY49" s="211">
        <v>1550</v>
      </c>
      <c r="JZ49" s="337"/>
      <c r="KA49" s="340">
        <v>112.06</v>
      </c>
      <c r="KB49" s="65">
        <f t="shared" si="166"/>
        <v>349.55006894295514</v>
      </c>
      <c r="KC49" s="65">
        <f t="shared" si="198"/>
        <v>323.23123498092264</v>
      </c>
      <c r="KD49" s="65">
        <v>1279.4567857142858</v>
      </c>
      <c r="KE49" s="65">
        <v>20</v>
      </c>
      <c r="KF49" s="65"/>
      <c r="KG49" s="65">
        <v>5</v>
      </c>
      <c r="KH49" s="65"/>
      <c r="KI49" s="65">
        <f t="shared" si="108"/>
        <v>429.03252032520328</v>
      </c>
      <c r="KJ49" s="64">
        <f t="shared" si="35"/>
        <v>2518.3306099633669</v>
      </c>
      <c r="KK49" s="66">
        <f t="shared" si="144"/>
        <v>854.59100840336134</v>
      </c>
      <c r="KL49" s="66">
        <f t="shared" si="109"/>
        <v>0</v>
      </c>
      <c r="KM49" s="66">
        <f t="shared" si="110"/>
        <v>213.64775210084034</v>
      </c>
      <c r="KN49" s="67">
        <f t="shared" si="36"/>
        <v>1068.2387605042018</v>
      </c>
      <c r="KO49" s="67">
        <f t="shared" si="37"/>
        <v>3586.5693704675687</v>
      </c>
      <c r="KP49" s="68">
        <f t="shared" si="38"/>
        <v>-2036.5693704675687</v>
      </c>
      <c r="KQ49" s="335">
        <v>0</v>
      </c>
      <c r="KR49" s="335">
        <v>0</v>
      </c>
      <c r="KS49" s="335">
        <v>0</v>
      </c>
      <c r="KT49" s="335">
        <v>0</v>
      </c>
      <c r="KU49" s="335">
        <v>0</v>
      </c>
      <c r="KV49" s="335">
        <v>0</v>
      </c>
      <c r="KW49" s="335">
        <v>0</v>
      </c>
      <c r="KX49" s="335">
        <v>31134.19</v>
      </c>
      <c r="KY49" s="335">
        <v>0</v>
      </c>
      <c r="KZ49" s="335">
        <v>0</v>
      </c>
      <c r="LA49" s="335">
        <v>16973.37</v>
      </c>
      <c r="LB49" s="178">
        <f t="shared" si="199"/>
        <v>14160.82</v>
      </c>
      <c r="LC49" s="371">
        <v>1876</v>
      </c>
      <c r="LD49" s="181" t="s">
        <v>277</v>
      </c>
      <c r="LE49" s="64">
        <f t="shared" si="200"/>
        <v>31134.19</v>
      </c>
      <c r="LF49" s="205">
        <v>0</v>
      </c>
      <c r="LG49" s="205">
        <v>0</v>
      </c>
      <c r="LH49" s="205">
        <v>0</v>
      </c>
      <c r="LI49" s="205">
        <v>0</v>
      </c>
      <c r="LJ49" s="205">
        <v>0</v>
      </c>
      <c r="LK49" s="205">
        <v>0</v>
      </c>
      <c r="LL49" s="205">
        <v>0</v>
      </c>
      <c r="LM49" s="205">
        <v>1550</v>
      </c>
      <c r="LN49" s="205">
        <v>0</v>
      </c>
      <c r="LO49" s="205">
        <v>0</v>
      </c>
      <c r="LP49" s="211">
        <f t="shared" si="112"/>
        <v>1550</v>
      </c>
      <c r="LQ49" s="202"/>
      <c r="LR49" s="202">
        <v>112.06</v>
      </c>
      <c r="LS49" s="65">
        <f t="shared" si="201"/>
        <v>252.31117898757006</v>
      </c>
      <c r="LT49" s="65">
        <f t="shared" si="202"/>
        <v>338.97704845148746</v>
      </c>
      <c r="LU49" s="65">
        <v>1279.4567857142858</v>
      </c>
      <c r="LV49" s="65">
        <v>20</v>
      </c>
      <c r="LW49" s="65"/>
      <c r="LX49" s="65">
        <v>5</v>
      </c>
      <c r="LY49" s="65"/>
      <c r="LZ49" s="65"/>
      <c r="MA49" s="64">
        <f t="shared" si="41"/>
        <v>2007.8050131533432</v>
      </c>
      <c r="MB49" s="66">
        <f t="shared" si="145"/>
        <v>828.45739495798318</v>
      </c>
      <c r="MC49" s="66">
        <f t="shared" si="114"/>
        <v>0</v>
      </c>
      <c r="MD49" s="66">
        <f t="shared" si="115"/>
        <v>207.1143487394958</v>
      </c>
      <c r="ME49" s="67">
        <f t="shared" si="42"/>
        <v>1035.571743697479</v>
      </c>
      <c r="MF49" s="67">
        <f t="shared" si="43"/>
        <v>3043.3767568508219</v>
      </c>
      <c r="MG49" s="68">
        <f t="shared" si="44"/>
        <v>-1493.3767568508219</v>
      </c>
      <c r="MH49" s="335">
        <v>0</v>
      </c>
      <c r="MI49" s="335">
        <v>0</v>
      </c>
      <c r="MJ49" s="335">
        <v>0</v>
      </c>
      <c r="MK49" s="335">
        <v>0</v>
      </c>
      <c r="ML49" s="335">
        <v>0</v>
      </c>
      <c r="MM49" s="335">
        <v>0</v>
      </c>
      <c r="MN49" s="335">
        <v>0</v>
      </c>
      <c r="MO49" s="335">
        <v>25171.89</v>
      </c>
      <c r="MP49" s="335">
        <v>0</v>
      </c>
      <c r="MQ49" s="335">
        <v>0</v>
      </c>
      <c r="MR49" s="335">
        <v>13782.08</v>
      </c>
      <c r="MS49" s="178">
        <f t="shared" si="223"/>
        <v>11389.81</v>
      </c>
      <c r="MT49" s="371">
        <v>1474</v>
      </c>
      <c r="MU49" s="181" t="s">
        <v>277</v>
      </c>
      <c r="MV49" s="64">
        <f t="shared" si="203"/>
        <v>25171.89</v>
      </c>
      <c r="MW49" s="335">
        <v>0</v>
      </c>
      <c r="MX49" s="335">
        <v>0</v>
      </c>
      <c r="MY49" s="335">
        <v>0</v>
      </c>
      <c r="MZ49" s="335">
        <v>0</v>
      </c>
      <c r="NA49" s="335">
        <v>0</v>
      </c>
      <c r="NB49" s="335">
        <v>0</v>
      </c>
      <c r="NC49" s="335">
        <v>0</v>
      </c>
      <c r="ND49" s="335">
        <v>1550</v>
      </c>
      <c r="NE49" s="335">
        <v>0</v>
      </c>
      <c r="NF49" s="335">
        <v>0</v>
      </c>
      <c r="NG49" s="211">
        <f t="shared" si="117"/>
        <v>1550</v>
      </c>
      <c r="NH49" s="357"/>
      <c r="NI49" s="350">
        <v>112.06</v>
      </c>
      <c r="NJ49" s="65">
        <f t="shared" si="204"/>
        <v>260.43446843918525</v>
      </c>
      <c r="NK49" s="65">
        <f t="shared" si="205"/>
        <v>156.45332423076141</v>
      </c>
      <c r="NL49" s="65">
        <v>1279.4567857142858</v>
      </c>
      <c r="NM49" s="65">
        <v>20</v>
      </c>
      <c r="NN49" s="65">
        <f t="shared" si="206"/>
        <v>467</v>
      </c>
      <c r="NO49" s="65">
        <v>5</v>
      </c>
      <c r="NP49" s="65"/>
      <c r="NQ49" s="65"/>
      <c r="NR49" s="64">
        <f t="shared" si="47"/>
        <v>2300.4045783842325</v>
      </c>
      <c r="NS49" s="66">
        <f t="shared" si="207"/>
        <v>835.40283333333332</v>
      </c>
      <c r="NT49" s="66">
        <f t="shared" si="208"/>
        <v>400</v>
      </c>
      <c r="NU49" s="66">
        <f t="shared" si="122"/>
        <v>308.85070833333333</v>
      </c>
      <c r="NV49" s="67">
        <f t="shared" si="48"/>
        <v>1544.2535416666667</v>
      </c>
      <c r="NW49" s="67">
        <f t="shared" si="49"/>
        <v>3844.658120050899</v>
      </c>
      <c r="NX49" s="68">
        <f t="shared" si="50"/>
        <v>-2294.658120050899</v>
      </c>
      <c r="NY49" s="400">
        <v>0</v>
      </c>
      <c r="NZ49" s="400">
        <v>0</v>
      </c>
      <c r="OA49" s="400">
        <v>0</v>
      </c>
      <c r="OB49" s="400">
        <v>0</v>
      </c>
      <c r="OC49" s="400">
        <v>0</v>
      </c>
      <c r="OD49" s="400">
        <v>0</v>
      </c>
      <c r="OE49" s="400">
        <v>0</v>
      </c>
      <c r="OF49" s="400">
        <v>25957.95</v>
      </c>
      <c r="OG49" s="400">
        <v>0</v>
      </c>
      <c r="OH49" s="400">
        <v>0</v>
      </c>
      <c r="OI49" s="400">
        <v>13971.8</v>
      </c>
      <c r="OJ49" s="178">
        <f t="shared" si="209"/>
        <v>11986.150000000001</v>
      </c>
      <c r="OK49" s="401">
        <v>1567</v>
      </c>
      <c r="OL49" s="181" t="s">
        <v>277</v>
      </c>
      <c r="OM49" s="64">
        <f t="shared" si="123"/>
        <v>25957.95</v>
      </c>
      <c r="ON49" s="205">
        <v>0</v>
      </c>
      <c r="OO49" s="205">
        <v>0</v>
      </c>
      <c r="OP49" s="205">
        <v>0</v>
      </c>
      <c r="OQ49" s="205">
        <v>0</v>
      </c>
      <c r="OR49" s="205">
        <v>0</v>
      </c>
      <c r="OS49" s="205">
        <v>0</v>
      </c>
      <c r="OT49" s="205">
        <v>0</v>
      </c>
      <c r="OU49" s="205">
        <v>1550</v>
      </c>
      <c r="OV49" s="205">
        <v>0</v>
      </c>
      <c r="OW49" s="205">
        <v>0</v>
      </c>
      <c r="OX49" s="403">
        <f t="shared" si="124"/>
        <v>1550</v>
      </c>
      <c r="OY49" s="412"/>
      <c r="OZ49" s="405"/>
      <c r="PA49" s="65">
        <f t="shared" si="167"/>
        <v>223.98431317420435</v>
      </c>
      <c r="PB49" s="65">
        <f t="shared" si="168"/>
        <v>205.23862259064322</v>
      </c>
      <c r="PC49" s="65">
        <v>1279.4567857142858</v>
      </c>
      <c r="PD49" s="65">
        <v>20</v>
      </c>
      <c r="PE49" s="65"/>
      <c r="PF49" s="65">
        <v>5</v>
      </c>
      <c r="PG49" s="65"/>
      <c r="PH49" s="65"/>
      <c r="PI49" s="64">
        <f t="shared" si="53"/>
        <v>1733.6797214791334</v>
      </c>
      <c r="PJ49" s="66">
        <f t="shared" si="126"/>
        <v>936.57933333333335</v>
      </c>
      <c r="PK49" s="66">
        <v>0</v>
      </c>
      <c r="PL49" s="66">
        <f t="shared" si="127"/>
        <v>234.14483333333334</v>
      </c>
      <c r="PM49" s="67">
        <f t="shared" si="54"/>
        <v>1170.7241666666666</v>
      </c>
      <c r="PN49" s="67">
        <f t="shared" si="55"/>
        <v>2904.4038881458</v>
      </c>
      <c r="PO49" s="68">
        <f t="shared" si="56"/>
        <v>-1354.4038881458</v>
      </c>
      <c r="PP49" s="400">
        <v>0</v>
      </c>
      <c r="PQ49" s="400">
        <v>0</v>
      </c>
      <c r="PR49" s="400">
        <v>0</v>
      </c>
      <c r="PS49" s="400">
        <v>0</v>
      </c>
      <c r="PT49" s="400">
        <v>0</v>
      </c>
      <c r="PU49" s="400">
        <v>0</v>
      </c>
      <c r="PV49" s="400">
        <v>0</v>
      </c>
      <c r="PW49" s="400">
        <v>23642.21</v>
      </c>
      <c r="PX49" s="400">
        <v>0</v>
      </c>
      <c r="PY49" s="464">
        <v>0</v>
      </c>
      <c r="PZ49" s="466">
        <v>14061.2</v>
      </c>
      <c r="QA49" s="178">
        <f t="shared" si="210"/>
        <v>9581.0099999999984</v>
      </c>
      <c r="QB49" s="401">
        <v>1416</v>
      </c>
      <c r="QC49" s="181" t="s">
        <v>277</v>
      </c>
      <c r="QD49" s="64">
        <v>23642.21</v>
      </c>
      <c r="QE49" s="400">
        <v>0</v>
      </c>
      <c r="QF49" s="400">
        <v>0</v>
      </c>
      <c r="QG49" s="400">
        <v>0</v>
      </c>
      <c r="QH49" s="400">
        <v>0</v>
      </c>
      <c r="QI49" s="400">
        <v>0</v>
      </c>
      <c r="QJ49" s="400">
        <v>0</v>
      </c>
      <c r="QK49" s="400">
        <v>0</v>
      </c>
      <c r="QL49" s="400">
        <v>1550</v>
      </c>
      <c r="QM49" s="400">
        <v>0</v>
      </c>
      <c r="QN49" s="400">
        <v>0</v>
      </c>
      <c r="QO49" s="486">
        <v>216.54248000000004</v>
      </c>
      <c r="QP49" s="211">
        <f t="shared" si="211"/>
        <v>1550</v>
      </c>
      <c r="QQ49" s="444">
        <v>0</v>
      </c>
      <c r="QR49" s="245"/>
      <c r="QS49" s="65">
        <f t="shared" si="147"/>
        <v>128.86743362831859</v>
      </c>
      <c r="QT49" s="65">
        <f t="shared" si="212"/>
        <v>184.5980535857733</v>
      </c>
      <c r="QU49" s="65">
        <v>0</v>
      </c>
      <c r="QV49" s="65">
        <v>20</v>
      </c>
      <c r="QW49" s="65">
        <f t="shared" si="131"/>
        <v>18.861818181818183</v>
      </c>
      <c r="QX49" s="65">
        <v>5</v>
      </c>
      <c r="QY49" s="65">
        <f t="shared" si="58"/>
        <v>183.06451612903226</v>
      </c>
      <c r="QZ49" s="489">
        <f t="shared" si="132"/>
        <v>189.8262</v>
      </c>
      <c r="RA49" s="65"/>
      <c r="RB49" s="64">
        <f t="shared" si="213"/>
        <v>730.21802152494229</v>
      </c>
      <c r="RC49" s="66">
        <f t="shared" si="133"/>
        <v>870.22424778761058</v>
      </c>
      <c r="RD49" s="66"/>
      <c r="RE49" s="66">
        <f t="shared" si="134"/>
        <v>320.08845386251062</v>
      </c>
      <c r="RF49" s="67">
        <f t="shared" si="60"/>
        <v>1190.3127016501212</v>
      </c>
      <c r="RG49" s="67">
        <f t="shared" si="61"/>
        <v>1920.5307231750635</v>
      </c>
      <c r="RH49" s="68">
        <f t="shared" si="62"/>
        <v>-370.53072317506349</v>
      </c>
      <c r="RI49" s="205">
        <v>0</v>
      </c>
      <c r="RJ49" s="205">
        <v>0</v>
      </c>
      <c r="RK49" s="205">
        <v>0</v>
      </c>
      <c r="RL49" s="205">
        <v>0</v>
      </c>
      <c r="RM49" s="205">
        <v>0</v>
      </c>
      <c r="RN49" s="205">
        <v>0</v>
      </c>
      <c r="RO49" s="205">
        <v>0</v>
      </c>
      <c r="RP49" s="205">
        <v>25540.74</v>
      </c>
      <c r="RQ49" s="205">
        <v>0</v>
      </c>
      <c r="RR49" s="373">
        <v>0</v>
      </c>
      <c r="RS49" s="265">
        <v>15116.03</v>
      </c>
      <c r="RT49" s="178">
        <f t="shared" si="214"/>
        <v>10424.710000000001</v>
      </c>
      <c r="RU49" s="206">
        <v>1445</v>
      </c>
      <c r="RV49" s="181" t="s">
        <v>277</v>
      </c>
      <c r="RW49" s="64">
        <f t="shared" si="215"/>
        <v>25540.74</v>
      </c>
      <c r="RX49" s="205">
        <v>0</v>
      </c>
      <c r="RY49" s="205">
        <v>0</v>
      </c>
      <c r="RZ49" s="205">
        <v>0</v>
      </c>
      <c r="SA49" s="205">
        <v>0</v>
      </c>
      <c r="SB49" s="205">
        <v>0</v>
      </c>
      <c r="SC49" s="205">
        <v>0</v>
      </c>
      <c r="SD49" s="205">
        <v>0</v>
      </c>
      <c r="SE49" s="205">
        <v>1550</v>
      </c>
      <c r="SF49" s="205">
        <v>0</v>
      </c>
      <c r="SG49" s="205">
        <v>0</v>
      </c>
      <c r="SH49" s="65">
        <v>218.08337199999997</v>
      </c>
      <c r="SI49" s="211">
        <v>1550</v>
      </c>
      <c r="SJ49" s="468"/>
      <c r="SK49" s="480"/>
      <c r="SL49" s="65">
        <f t="shared" si="148"/>
        <v>320.96681415929203</v>
      </c>
      <c r="SM49" s="65">
        <f t="shared" si="216"/>
        <v>237.26365400265422</v>
      </c>
      <c r="SN49" s="65">
        <v>0</v>
      </c>
      <c r="SO49" s="65">
        <v>20</v>
      </c>
      <c r="SP49" s="65">
        <f t="shared" si="138"/>
        <v>495.92920353982299</v>
      </c>
      <c r="SQ49" s="65">
        <v>5</v>
      </c>
      <c r="SR49" s="65">
        <f t="shared" si="149"/>
        <v>428.52876106194691</v>
      </c>
      <c r="SS49" s="489">
        <f t="shared" si="139"/>
        <v>204.066405</v>
      </c>
      <c r="ST49" s="65"/>
      <c r="SU49" s="64">
        <f t="shared" si="217"/>
        <v>1711.7548377637161</v>
      </c>
      <c r="SV49" s="66">
        <f t="shared" si="146"/>
        <v>596.28469026548669</v>
      </c>
      <c r="SW49" s="66"/>
      <c r="SX49" s="66">
        <f t="shared" si="140"/>
        <v>461.60790560584059</v>
      </c>
      <c r="SY49" s="67">
        <f t="shared" si="218"/>
        <v>1057.8925958713273</v>
      </c>
      <c r="SZ49" s="67">
        <f t="shared" si="65"/>
        <v>2769.6474336350434</v>
      </c>
      <c r="TA49" s="68">
        <f t="shared" si="66"/>
        <v>-1219.6474336350434</v>
      </c>
      <c r="TB49" s="64">
        <f t="shared" si="219"/>
        <v>317793.77000000008</v>
      </c>
      <c r="TC49" s="211">
        <f t="shared" si="220"/>
        <v>17050</v>
      </c>
      <c r="TD49" s="67">
        <f t="shared" si="221"/>
        <v>36717.34130281167</v>
      </c>
      <c r="TE49" s="68">
        <f t="shared" si="142"/>
        <v>-19667.34130281167</v>
      </c>
      <c r="TF49" s="264"/>
      <c r="TG49" s="265"/>
      <c r="TH49" s="265" t="s">
        <v>506</v>
      </c>
      <c r="TL49" s="65">
        <v>0</v>
      </c>
      <c r="TM49">
        <f t="shared" si="70"/>
        <v>0</v>
      </c>
    </row>
    <row r="50" spans="1:533">
      <c r="A50" s="173" t="s">
        <v>152</v>
      </c>
      <c r="B50" s="175" t="s">
        <v>153</v>
      </c>
      <c r="C50" s="181" t="s">
        <v>277</v>
      </c>
      <c r="D50" s="176">
        <v>1957.13</v>
      </c>
      <c r="E50" s="176">
        <v>384.16</v>
      </c>
      <c r="F50" s="176">
        <v>0</v>
      </c>
      <c r="G50" s="176">
        <v>0</v>
      </c>
      <c r="H50" s="176">
        <v>0</v>
      </c>
      <c r="I50" s="176">
        <v>0</v>
      </c>
      <c r="J50" s="176">
        <v>7545.54</v>
      </c>
      <c r="K50" s="176">
        <v>0</v>
      </c>
      <c r="L50" s="176">
        <v>0</v>
      </c>
      <c r="M50" s="178">
        <v>7686.68</v>
      </c>
      <c r="N50" s="178">
        <f t="shared" si="150"/>
        <v>2200.1499999999996</v>
      </c>
      <c r="O50" s="181">
        <v>455</v>
      </c>
      <c r="P50" s="64">
        <f t="shared" si="227"/>
        <v>9886.83</v>
      </c>
      <c r="Q50" s="205">
        <v>162.91</v>
      </c>
      <c r="R50" s="205">
        <v>28.1</v>
      </c>
      <c r="S50" s="205">
        <v>0</v>
      </c>
      <c r="T50" s="205">
        <v>0</v>
      </c>
      <c r="U50" s="205">
        <v>0</v>
      </c>
      <c r="V50" s="205">
        <v>0</v>
      </c>
      <c r="W50" s="205">
        <v>0</v>
      </c>
      <c r="X50" s="205">
        <v>1550</v>
      </c>
      <c r="Y50" s="205">
        <v>0</v>
      </c>
      <c r="Z50" s="205">
        <v>0</v>
      </c>
      <c r="AA50" s="64">
        <f t="shared" si="71"/>
        <v>1741.01</v>
      </c>
      <c r="AB50" s="65">
        <v>553.98</v>
      </c>
      <c r="AC50" s="217">
        <v>110.7</v>
      </c>
      <c r="AD50" s="65">
        <f t="shared" si="169"/>
        <v>90.3069889180328</v>
      </c>
      <c r="AE50" s="65">
        <f t="shared" si="163"/>
        <v>39.827766983434159</v>
      </c>
      <c r="AF50" s="65">
        <f t="shared" si="228"/>
        <v>1138.7567857142899</v>
      </c>
      <c r="AG50" s="65">
        <v>20</v>
      </c>
      <c r="AH50" s="65"/>
      <c r="AI50" s="65">
        <v>5</v>
      </c>
      <c r="AJ50" s="65"/>
      <c r="AK50" s="65"/>
      <c r="AL50" s="64">
        <f t="shared" si="3"/>
        <v>1958.5715416157568</v>
      </c>
      <c r="AM50" s="66">
        <f t="shared" si="170"/>
        <v>833.25221238938047</v>
      </c>
      <c r="AN50" s="66">
        <f t="shared" si="171"/>
        <v>0</v>
      </c>
      <c r="AO50" s="66">
        <f t="shared" si="74"/>
        <v>208.31305309734512</v>
      </c>
      <c r="AP50" s="67">
        <f t="shared" si="4"/>
        <v>1041.5652654867256</v>
      </c>
      <c r="AQ50" s="67">
        <f t="shared" si="5"/>
        <v>3000.1368071024826</v>
      </c>
      <c r="AR50" s="68">
        <f t="shared" si="6"/>
        <v>-1259.1268071024826</v>
      </c>
      <c r="AS50" s="267">
        <v>1527.16</v>
      </c>
      <c r="AT50" s="267">
        <v>228.83</v>
      </c>
      <c r="AU50" s="267">
        <v>0</v>
      </c>
      <c r="AV50" s="267">
        <v>0</v>
      </c>
      <c r="AW50" s="267">
        <v>0</v>
      </c>
      <c r="AX50" s="267">
        <v>0</v>
      </c>
      <c r="AY50" s="267">
        <v>0</v>
      </c>
      <c r="AZ50" s="267">
        <v>5877.9</v>
      </c>
      <c r="BA50" s="267">
        <v>0</v>
      </c>
      <c r="BB50" s="267">
        <v>0</v>
      </c>
      <c r="BC50" s="267">
        <v>6509.79</v>
      </c>
      <c r="BD50" s="178">
        <f t="shared" si="172"/>
        <v>1124.0999999999995</v>
      </c>
      <c r="BE50" s="285">
        <v>393</v>
      </c>
      <c r="BF50" s="181" t="s">
        <v>277</v>
      </c>
      <c r="BG50" s="64">
        <f t="shared" si="75"/>
        <v>7633.8899999999994</v>
      </c>
      <c r="BH50" s="267">
        <v>127.12</v>
      </c>
      <c r="BI50" s="267">
        <v>16.739999999999998</v>
      </c>
      <c r="BJ50" s="267">
        <v>0</v>
      </c>
      <c r="BK50" s="267">
        <v>0</v>
      </c>
      <c r="BL50" s="267">
        <v>0</v>
      </c>
      <c r="BM50" s="267">
        <v>0</v>
      </c>
      <c r="BN50" s="267">
        <v>0</v>
      </c>
      <c r="BO50" s="267">
        <v>1550</v>
      </c>
      <c r="BP50" s="267">
        <v>0</v>
      </c>
      <c r="BQ50" s="267">
        <v>0</v>
      </c>
      <c r="BR50" s="64">
        <f t="shared" si="76"/>
        <v>1693.8600000000001</v>
      </c>
      <c r="BS50" s="65">
        <v>553.98</v>
      </c>
      <c r="BT50" s="217">
        <v>110.7</v>
      </c>
      <c r="BU50" s="65">
        <f t="shared" si="173"/>
        <v>82.798331605337296</v>
      </c>
      <c r="BV50" s="65">
        <f t="shared" si="164"/>
        <v>21.948404556787629</v>
      </c>
      <c r="BW50" s="65">
        <f t="shared" si="229"/>
        <v>1138.7567857142899</v>
      </c>
      <c r="BX50" s="65">
        <v>20</v>
      </c>
      <c r="BY50" s="65"/>
      <c r="BZ50" s="65">
        <v>5</v>
      </c>
      <c r="CA50" s="202"/>
      <c r="CB50" s="65"/>
      <c r="CC50" s="64">
        <f t="shared" si="9"/>
        <v>1933.1835218764149</v>
      </c>
      <c r="CD50" s="66">
        <f t="shared" si="174"/>
        <v>869.99982300884949</v>
      </c>
      <c r="CE50" s="384">
        <f t="shared" si="175"/>
        <v>0</v>
      </c>
      <c r="CF50" s="66">
        <f t="shared" si="222"/>
        <v>217.49995575221237</v>
      </c>
      <c r="CG50" s="67">
        <f t="shared" si="10"/>
        <v>1087.4997787610619</v>
      </c>
      <c r="CH50" s="67">
        <f t="shared" si="11"/>
        <v>3020.6833006374768</v>
      </c>
      <c r="CI50" s="68">
        <f t="shared" si="12"/>
        <v>-1326.8233006374767</v>
      </c>
      <c r="CJ50" s="209">
        <v>2014.33</v>
      </c>
      <c r="CK50" s="209">
        <v>390.75</v>
      </c>
      <c r="CL50" s="209">
        <v>0</v>
      </c>
      <c r="CM50" s="209">
        <v>0</v>
      </c>
      <c r="CN50" s="209">
        <v>0</v>
      </c>
      <c r="CO50" s="209">
        <v>0</v>
      </c>
      <c r="CP50" s="209">
        <v>0</v>
      </c>
      <c r="CQ50" s="209">
        <v>4996.8999999999996</v>
      </c>
      <c r="CR50" s="209">
        <v>0</v>
      </c>
      <c r="CS50" s="207">
        <v>0</v>
      </c>
      <c r="CT50" s="205">
        <v>7395.31</v>
      </c>
      <c r="CU50" s="178">
        <f t="shared" si="176"/>
        <v>2369.7799999999997</v>
      </c>
      <c r="CV50" s="285">
        <v>458</v>
      </c>
      <c r="CW50" s="181" t="s">
        <v>277</v>
      </c>
      <c r="CX50" s="214">
        <v>9765.09</v>
      </c>
      <c r="CY50" s="205">
        <v>220.2</v>
      </c>
      <c r="CZ50" s="205">
        <v>16.97</v>
      </c>
      <c r="DA50" s="205">
        <v>0</v>
      </c>
      <c r="DB50" s="209">
        <v>0</v>
      </c>
      <c r="DC50" s="205">
        <v>0</v>
      </c>
      <c r="DD50" s="205">
        <v>0</v>
      </c>
      <c r="DE50" s="205">
        <v>0</v>
      </c>
      <c r="DF50" s="205">
        <v>0</v>
      </c>
      <c r="DG50" s="205">
        <v>0</v>
      </c>
      <c r="DH50" s="205">
        <v>0</v>
      </c>
      <c r="DI50" s="214">
        <v>237.17</v>
      </c>
      <c r="DJ50" s="65">
        <v>553.98</v>
      </c>
      <c r="DK50" s="217">
        <v>110.7</v>
      </c>
      <c r="DL50" s="65">
        <f t="shared" si="177"/>
        <v>97.671367334397033</v>
      </c>
      <c r="DM50" s="65">
        <f t="shared" si="165"/>
        <v>46.650317452910052</v>
      </c>
      <c r="DN50" s="65">
        <f t="shared" si="230"/>
        <v>1138.7567857142899</v>
      </c>
      <c r="DO50" s="65">
        <v>20</v>
      </c>
      <c r="DP50" s="65"/>
      <c r="DQ50" s="65">
        <v>5</v>
      </c>
      <c r="DR50" s="65"/>
      <c r="DS50" s="65"/>
      <c r="DT50" s="64">
        <f t="shared" si="15"/>
        <v>1972.758470501597</v>
      </c>
      <c r="DU50" s="66">
        <f t="shared" si="178"/>
        <v>870.94495575221242</v>
      </c>
      <c r="DV50" s="66">
        <f t="shared" si="179"/>
        <v>490.26548672566372</v>
      </c>
      <c r="DW50" s="66">
        <f t="shared" si="84"/>
        <v>340.30261061946902</v>
      </c>
      <c r="DX50" s="67">
        <f t="shared" si="16"/>
        <v>1701.5130530973452</v>
      </c>
      <c r="DY50" s="67">
        <f t="shared" si="17"/>
        <v>3674.2715235989422</v>
      </c>
      <c r="DZ50" s="68">
        <f t="shared" si="18"/>
        <v>-3437.1015235989421</v>
      </c>
      <c r="EA50" s="205">
        <v>2195.91</v>
      </c>
      <c r="EB50" s="205">
        <v>641.77</v>
      </c>
      <c r="EC50" s="205">
        <v>0</v>
      </c>
      <c r="ED50" s="205">
        <v>0</v>
      </c>
      <c r="EE50" s="205">
        <v>0</v>
      </c>
      <c r="EF50" s="205">
        <v>0</v>
      </c>
      <c r="EG50" s="205">
        <v>0</v>
      </c>
      <c r="EH50" s="205">
        <v>8336.56</v>
      </c>
      <c r="EI50" s="205">
        <v>0</v>
      </c>
      <c r="EJ50" s="205">
        <v>0</v>
      </c>
      <c r="EK50" s="205">
        <v>8219.44</v>
      </c>
      <c r="EL50" s="178">
        <f t="shared" si="180"/>
        <v>2954.7999999999993</v>
      </c>
      <c r="EM50" s="206">
        <v>500</v>
      </c>
      <c r="EN50" s="181" t="s">
        <v>277</v>
      </c>
      <c r="EO50" s="214">
        <f t="shared" si="85"/>
        <v>11174.24</v>
      </c>
      <c r="EP50" s="214">
        <v>182.78</v>
      </c>
      <c r="EQ50" s="214">
        <v>46.94</v>
      </c>
      <c r="ER50" s="214">
        <v>0</v>
      </c>
      <c r="ES50" s="214">
        <v>0</v>
      </c>
      <c r="ET50" s="214">
        <v>0</v>
      </c>
      <c r="EU50" s="298">
        <v>0</v>
      </c>
      <c r="EV50" s="299">
        <v>0</v>
      </c>
      <c r="EW50" s="299">
        <v>1550</v>
      </c>
      <c r="EX50" s="214">
        <v>0</v>
      </c>
      <c r="EY50" s="299">
        <v>0</v>
      </c>
      <c r="EZ50" s="214">
        <f t="shared" si="86"/>
        <v>1779.72</v>
      </c>
      <c r="FA50" s="385">
        <v>573.91999999999996</v>
      </c>
      <c r="FB50" s="385">
        <v>110.7</v>
      </c>
      <c r="FC50" s="377">
        <f t="shared" si="181"/>
        <v>113.02910425842562</v>
      </c>
      <c r="FD50" s="386">
        <f t="shared" si="182"/>
        <v>58.166731937082176</v>
      </c>
      <c r="FE50" s="65">
        <f t="shared" si="231"/>
        <v>1138.7567857142899</v>
      </c>
      <c r="FF50" s="65">
        <v>20</v>
      </c>
      <c r="FG50" s="202"/>
      <c r="FH50" s="65">
        <v>5</v>
      </c>
      <c r="FI50" s="377"/>
      <c r="FJ50" s="65"/>
      <c r="FK50" s="214">
        <f t="shared" si="87"/>
        <v>2019.5726219097978</v>
      </c>
      <c r="FL50" s="66">
        <f t="shared" si="183"/>
        <v>987.17077586206892</v>
      </c>
      <c r="FM50" s="377">
        <f t="shared" si="184"/>
        <v>413.79310344827587</v>
      </c>
      <c r="FN50" s="377">
        <f t="shared" si="90"/>
        <v>350.24096982758618</v>
      </c>
      <c r="FO50" s="214">
        <f t="shared" si="91"/>
        <v>1751.204849137931</v>
      </c>
      <c r="FP50" s="214">
        <f t="shared" si="92"/>
        <v>3770.7774710477288</v>
      </c>
      <c r="FQ50" s="205">
        <f t="shared" si="93"/>
        <v>-1991.0574710477288</v>
      </c>
      <c r="FR50" s="205">
        <v>2655.1</v>
      </c>
      <c r="FS50" s="205">
        <v>348.04</v>
      </c>
      <c r="FT50" s="205">
        <v>0</v>
      </c>
      <c r="FU50" s="205">
        <v>0</v>
      </c>
      <c r="FV50" s="205">
        <v>0</v>
      </c>
      <c r="FW50" s="205">
        <v>0</v>
      </c>
      <c r="FX50" s="205">
        <v>0</v>
      </c>
      <c r="FY50" s="205">
        <v>9268.85</v>
      </c>
      <c r="FZ50" s="205">
        <v>0</v>
      </c>
      <c r="GA50" s="205">
        <v>0</v>
      </c>
      <c r="GB50" s="205">
        <v>9026.2800000000007</v>
      </c>
      <c r="GC50" s="178">
        <f t="shared" si="185"/>
        <v>3245.7099999999991</v>
      </c>
      <c r="GD50" s="206">
        <v>557</v>
      </c>
      <c r="GE50" s="181" t="s">
        <v>277</v>
      </c>
      <c r="GF50" s="214">
        <f t="shared" si="94"/>
        <v>12271.99</v>
      </c>
      <c r="GG50" s="205">
        <v>221.01</v>
      </c>
      <c r="GH50" s="205">
        <v>25.46</v>
      </c>
      <c r="GI50" s="205">
        <v>0</v>
      </c>
      <c r="GJ50" s="205">
        <v>0</v>
      </c>
      <c r="GK50" s="205">
        <v>0</v>
      </c>
      <c r="GL50" s="205">
        <v>0</v>
      </c>
      <c r="GM50" s="205">
        <v>0</v>
      </c>
      <c r="GN50" s="205">
        <v>1550</v>
      </c>
      <c r="GO50" s="205">
        <v>0</v>
      </c>
      <c r="GP50" s="205">
        <v>0</v>
      </c>
      <c r="GQ50" s="211">
        <f t="shared" si="95"/>
        <v>1796.47</v>
      </c>
      <c r="GR50" s="308">
        <v>573.91999999999996</v>
      </c>
      <c r="GS50" s="307">
        <v>110.7</v>
      </c>
      <c r="GT50" s="65">
        <f t="shared" si="186"/>
        <v>128.45163839389829</v>
      </c>
      <c r="GU50" s="65">
        <f t="shared" si="187"/>
        <v>68.956467756137585</v>
      </c>
      <c r="GV50" s="65">
        <v>1279.4567857142858</v>
      </c>
      <c r="GW50" s="65">
        <v>20</v>
      </c>
      <c r="GX50" s="65">
        <v>0</v>
      </c>
      <c r="GY50" s="65">
        <v>5</v>
      </c>
      <c r="GZ50" s="65"/>
      <c r="HA50" s="65"/>
      <c r="HB50" s="64">
        <f t="shared" si="188"/>
        <v>2186.484891864322</v>
      </c>
      <c r="HC50" s="66">
        <f t="shared" si="143"/>
        <v>822.37076923076927</v>
      </c>
      <c r="HD50" s="66">
        <f t="shared" si="97"/>
        <v>0</v>
      </c>
      <c r="HE50" s="66">
        <f t="shared" si="98"/>
        <v>205.59269230769232</v>
      </c>
      <c r="HF50" s="67">
        <f t="shared" si="24"/>
        <v>1027.9634615384616</v>
      </c>
      <c r="HG50" s="67">
        <f t="shared" si="25"/>
        <v>3214.4483534027836</v>
      </c>
      <c r="HH50" s="68">
        <f t="shared" si="26"/>
        <v>-1417.9783534027836</v>
      </c>
      <c r="HI50" s="335">
        <v>2868.93</v>
      </c>
      <c r="HJ50" s="335">
        <v>524.58000000000004</v>
      </c>
      <c r="HK50" s="335">
        <v>0</v>
      </c>
      <c r="HL50" s="335">
        <v>0</v>
      </c>
      <c r="HM50" s="335">
        <v>0</v>
      </c>
      <c r="HN50" s="335">
        <v>0</v>
      </c>
      <c r="HO50" s="335">
        <v>0</v>
      </c>
      <c r="HP50" s="335">
        <v>10316.290000000001</v>
      </c>
      <c r="HQ50" s="335">
        <v>0</v>
      </c>
      <c r="HR50" s="335">
        <v>0</v>
      </c>
      <c r="HS50" s="335">
        <v>9915.69</v>
      </c>
      <c r="HT50" s="178">
        <f t="shared" si="189"/>
        <v>3794.1100000000006</v>
      </c>
      <c r="HU50" s="371">
        <v>619</v>
      </c>
      <c r="HV50" s="181" t="s">
        <v>277</v>
      </c>
      <c r="HW50" s="64">
        <f t="shared" si="190"/>
        <v>13709.800000000001</v>
      </c>
      <c r="HX50" s="205">
        <v>238.81</v>
      </c>
      <c r="HY50" s="205">
        <v>38.369999999999997</v>
      </c>
      <c r="HZ50" s="205">
        <v>0</v>
      </c>
      <c r="IA50" s="205">
        <v>0</v>
      </c>
      <c r="IB50" s="205">
        <v>0</v>
      </c>
      <c r="IC50" s="205">
        <v>0</v>
      </c>
      <c r="ID50" s="205">
        <v>0</v>
      </c>
      <c r="IE50" s="205">
        <v>1550</v>
      </c>
      <c r="IF50" s="205">
        <v>0</v>
      </c>
      <c r="IG50" s="205">
        <v>0</v>
      </c>
      <c r="IH50" s="214">
        <v>1918.74</v>
      </c>
      <c r="II50" s="323">
        <v>573.91999999999996</v>
      </c>
      <c r="IJ50" s="324">
        <v>110.7</v>
      </c>
      <c r="IK50" s="65">
        <f t="shared" si="191"/>
        <v>151.32057546121666</v>
      </c>
      <c r="IL50" s="65">
        <f t="shared" si="192"/>
        <v>94.47252701369392</v>
      </c>
      <c r="IM50" s="65">
        <v>1279.4567857142858</v>
      </c>
      <c r="IN50" s="65">
        <v>20</v>
      </c>
      <c r="IO50" s="65"/>
      <c r="IP50" s="65">
        <v>5</v>
      </c>
      <c r="IQ50" s="65"/>
      <c r="IR50" s="65"/>
      <c r="IS50" s="64">
        <f t="shared" si="193"/>
        <v>2234.8698881891964</v>
      </c>
      <c r="IT50" s="66">
        <f t="shared" si="194"/>
        <v>869.99285714285713</v>
      </c>
      <c r="IU50" s="66">
        <f t="shared" si="103"/>
        <v>403.36134453781511</v>
      </c>
      <c r="IV50" s="66">
        <f t="shared" si="104"/>
        <v>318.33855042016808</v>
      </c>
      <c r="IW50" s="67">
        <f t="shared" si="195"/>
        <v>1591.6927521008404</v>
      </c>
      <c r="IX50" s="67">
        <f t="shared" si="31"/>
        <v>3826.5626402900371</v>
      </c>
      <c r="IY50" s="68">
        <f t="shared" si="32"/>
        <v>-1907.822640290037</v>
      </c>
      <c r="IZ50" s="335">
        <v>2488.16</v>
      </c>
      <c r="JA50" s="335">
        <v>664.54</v>
      </c>
      <c r="JB50" s="335">
        <v>0</v>
      </c>
      <c r="JC50" s="335">
        <v>0</v>
      </c>
      <c r="JD50" s="335">
        <v>0</v>
      </c>
      <c r="JE50" s="335">
        <v>0</v>
      </c>
      <c r="JF50" s="335">
        <v>0</v>
      </c>
      <c r="JG50" s="335">
        <v>11126.76</v>
      </c>
      <c r="JH50" s="335">
        <v>0</v>
      </c>
      <c r="JI50" s="335">
        <v>0</v>
      </c>
      <c r="JJ50" s="335">
        <v>10294.629999999999</v>
      </c>
      <c r="JK50" s="178">
        <f t="shared" si="196"/>
        <v>3984.83</v>
      </c>
      <c r="JL50" s="371">
        <v>665</v>
      </c>
      <c r="JM50" s="181" t="s">
        <v>277</v>
      </c>
      <c r="JN50" s="64">
        <f t="shared" si="197"/>
        <v>14279.46</v>
      </c>
      <c r="JO50" s="335">
        <v>207.11</v>
      </c>
      <c r="JP50" s="335">
        <v>48.61</v>
      </c>
      <c r="JQ50" s="335">
        <v>0</v>
      </c>
      <c r="JR50" s="335">
        <v>0</v>
      </c>
      <c r="JS50" s="335">
        <v>0</v>
      </c>
      <c r="JT50" s="335">
        <v>0</v>
      </c>
      <c r="JU50" s="335">
        <v>0</v>
      </c>
      <c r="JV50" s="335">
        <v>1550</v>
      </c>
      <c r="JW50" s="335">
        <v>0</v>
      </c>
      <c r="JX50" s="335">
        <v>0</v>
      </c>
      <c r="JY50" s="211">
        <v>1995.05</v>
      </c>
      <c r="JZ50" s="341">
        <v>573.91999999999996</v>
      </c>
      <c r="KA50" s="342">
        <v>110.7</v>
      </c>
      <c r="KB50" s="65">
        <f t="shared" si="166"/>
        <v>219.23689516941414</v>
      </c>
      <c r="KC50" s="65">
        <f t="shared" si="198"/>
        <v>105.85422621599078</v>
      </c>
      <c r="KD50" s="65">
        <v>1279.4567857142858</v>
      </c>
      <c r="KE50" s="65">
        <v>20</v>
      </c>
      <c r="KF50" s="65"/>
      <c r="KG50" s="65">
        <v>5</v>
      </c>
      <c r="KH50" s="65"/>
      <c r="KI50" s="65">
        <f t="shared" si="108"/>
        <v>429.03252032520328</v>
      </c>
      <c r="KJ50" s="64">
        <f t="shared" si="35"/>
        <v>2743.2004274248939</v>
      </c>
      <c r="KK50" s="66">
        <f t="shared" si="144"/>
        <v>854.59100840336134</v>
      </c>
      <c r="KL50" s="66">
        <f t="shared" si="109"/>
        <v>0</v>
      </c>
      <c r="KM50" s="66">
        <f t="shared" si="110"/>
        <v>213.64775210084034</v>
      </c>
      <c r="KN50" s="67">
        <f t="shared" si="36"/>
        <v>1068.2387605042018</v>
      </c>
      <c r="KO50" s="67">
        <f t="shared" si="37"/>
        <v>3811.4391879290956</v>
      </c>
      <c r="KP50" s="68">
        <f t="shared" si="38"/>
        <v>-1816.3891879290957</v>
      </c>
      <c r="KQ50" s="335">
        <v>3714.16</v>
      </c>
      <c r="KR50" s="335">
        <v>530.54</v>
      </c>
      <c r="KS50" s="335">
        <v>0</v>
      </c>
      <c r="KT50" s="335">
        <v>0</v>
      </c>
      <c r="KU50" s="335">
        <v>0</v>
      </c>
      <c r="KV50" s="335">
        <v>0</v>
      </c>
      <c r="KW50" s="335">
        <v>0</v>
      </c>
      <c r="KX50" s="335">
        <v>13545.15</v>
      </c>
      <c r="KY50" s="335">
        <v>0</v>
      </c>
      <c r="KZ50" s="335">
        <v>0</v>
      </c>
      <c r="LA50" s="335">
        <v>12108.93</v>
      </c>
      <c r="LB50" s="178">
        <f t="shared" si="199"/>
        <v>5680.9199999999983</v>
      </c>
      <c r="LC50" s="371">
        <v>794</v>
      </c>
      <c r="LD50" s="181" t="s">
        <v>277</v>
      </c>
      <c r="LE50" s="64">
        <f t="shared" si="200"/>
        <v>17789.849999999999</v>
      </c>
      <c r="LF50" s="205">
        <v>309.17</v>
      </c>
      <c r="LG50" s="205">
        <v>38.81</v>
      </c>
      <c r="LH50" s="205">
        <v>0</v>
      </c>
      <c r="LI50" s="205">
        <v>0</v>
      </c>
      <c r="LJ50" s="205">
        <v>0</v>
      </c>
      <c r="LK50" s="205">
        <v>0</v>
      </c>
      <c r="LL50" s="205">
        <v>0</v>
      </c>
      <c r="LM50" s="205">
        <v>1550</v>
      </c>
      <c r="LN50" s="205">
        <v>0</v>
      </c>
      <c r="LO50" s="205">
        <v>0</v>
      </c>
      <c r="LP50" s="211">
        <f t="shared" si="112"/>
        <v>1897.98</v>
      </c>
      <c r="LQ50" s="202">
        <v>573.91999999999996</v>
      </c>
      <c r="LR50" s="202">
        <v>110.7</v>
      </c>
      <c r="LS50" s="65">
        <f t="shared" si="201"/>
        <v>180.00069547638194</v>
      </c>
      <c r="LT50" s="65">
        <f t="shared" si="202"/>
        <v>135.9879932157194</v>
      </c>
      <c r="LU50" s="65">
        <v>1279.4567857142858</v>
      </c>
      <c r="LV50" s="65">
        <v>20</v>
      </c>
      <c r="LW50" s="65"/>
      <c r="LX50" s="65">
        <v>5</v>
      </c>
      <c r="LY50" s="65"/>
      <c r="LZ50" s="65"/>
      <c r="MA50" s="64">
        <f t="shared" si="41"/>
        <v>2305.0654744063872</v>
      </c>
      <c r="MB50" s="66">
        <f t="shared" si="145"/>
        <v>828.45739495798318</v>
      </c>
      <c r="MC50" s="66">
        <f t="shared" si="114"/>
        <v>0</v>
      </c>
      <c r="MD50" s="66">
        <f t="shared" si="115"/>
        <v>207.1143487394958</v>
      </c>
      <c r="ME50" s="67">
        <f t="shared" si="42"/>
        <v>1035.571743697479</v>
      </c>
      <c r="MF50" s="67">
        <f t="shared" si="43"/>
        <v>3340.637218103866</v>
      </c>
      <c r="MG50" s="68">
        <f t="shared" si="44"/>
        <v>-1442.6572181038659</v>
      </c>
      <c r="MH50" s="335">
        <v>2600.79</v>
      </c>
      <c r="MI50" s="335">
        <v>249.4</v>
      </c>
      <c r="MJ50" s="335">
        <v>0</v>
      </c>
      <c r="MK50" s="335">
        <v>0</v>
      </c>
      <c r="ML50" s="335">
        <v>0</v>
      </c>
      <c r="MM50" s="335">
        <v>0</v>
      </c>
      <c r="MN50" s="335">
        <v>0</v>
      </c>
      <c r="MO50" s="335">
        <v>7961.66</v>
      </c>
      <c r="MP50" s="335">
        <v>0</v>
      </c>
      <c r="MQ50" s="335">
        <v>0</v>
      </c>
      <c r="MR50" s="335">
        <v>7122.14</v>
      </c>
      <c r="MS50" s="178">
        <f t="shared" si="223"/>
        <v>3689.71</v>
      </c>
      <c r="MT50" s="371">
        <v>506</v>
      </c>
      <c r="MU50" s="181" t="s">
        <v>277</v>
      </c>
      <c r="MV50" s="64">
        <f t="shared" si="203"/>
        <v>10811.85</v>
      </c>
      <c r="MW50" s="335">
        <v>216.49</v>
      </c>
      <c r="MX50" s="335">
        <v>18.239999999999998</v>
      </c>
      <c r="MY50" s="335">
        <v>0</v>
      </c>
      <c r="MZ50" s="335">
        <v>0</v>
      </c>
      <c r="NA50" s="335">
        <v>0</v>
      </c>
      <c r="NB50" s="335">
        <v>0</v>
      </c>
      <c r="NC50" s="335">
        <v>0</v>
      </c>
      <c r="ND50" s="335">
        <v>1550</v>
      </c>
      <c r="NE50" s="335">
        <v>0</v>
      </c>
      <c r="NF50" s="335">
        <v>0</v>
      </c>
      <c r="NG50" s="211">
        <f t="shared" si="117"/>
        <v>1784.73</v>
      </c>
      <c r="NH50" s="357">
        <v>573.91999999999996</v>
      </c>
      <c r="NI50" s="350">
        <v>110.7</v>
      </c>
      <c r="NJ50" s="65">
        <f t="shared" si="204"/>
        <v>134.58423873968653</v>
      </c>
      <c r="NK50" s="65">
        <f t="shared" si="205"/>
        <v>50.682794089408233</v>
      </c>
      <c r="NL50" s="65">
        <v>1279.4567857142858</v>
      </c>
      <c r="NM50" s="65">
        <v>20</v>
      </c>
      <c r="NN50" s="65">
        <f t="shared" si="206"/>
        <v>467</v>
      </c>
      <c r="NO50" s="65">
        <v>5</v>
      </c>
      <c r="NP50" s="65"/>
      <c r="NQ50" s="65"/>
      <c r="NR50" s="64">
        <f t="shared" si="47"/>
        <v>2641.3438185433806</v>
      </c>
      <c r="NS50" s="66">
        <f t="shared" si="207"/>
        <v>835.40283333333332</v>
      </c>
      <c r="NT50" s="66">
        <f t="shared" si="208"/>
        <v>400</v>
      </c>
      <c r="NU50" s="66">
        <f t="shared" si="122"/>
        <v>308.85070833333333</v>
      </c>
      <c r="NV50" s="67">
        <f t="shared" si="48"/>
        <v>1544.2535416666667</v>
      </c>
      <c r="NW50" s="67">
        <f t="shared" si="49"/>
        <v>4185.5973602100476</v>
      </c>
      <c r="NX50" s="68">
        <f t="shared" si="50"/>
        <v>-2400.8673602100475</v>
      </c>
      <c r="NY50" s="400">
        <v>1315.03</v>
      </c>
      <c r="NZ50" s="400">
        <v>300.99</v>
      </c>
      <c r="OA50" s="400">
        <v>0</v>
      </c>
      <c r="OB50" s="400">
        <v>0</v>
      </c>
      <c r="OC50" s="400">
        <v>0</v>
      </c>
      <c r="OD50" s="400">
        <v>0</v>
      </c>
      <c r="OE50" s="400">
        <v>0</v>
      </c>
      <c r="OF50" s="400">
        <v>8998.09</v>
      </c>
      <c r="OG50" s="400">
        <v>0</v>
      </c>
      <c r="OH50" s="400">
        <v>0</v>
      </c>
      <c r="OI50" s="400">
        <v>7914.21</v>
      </c>
      <c r="OJ50" s="178">
        <f t="shared" si="209"/>
        <v>2699.9000000000005</v>
      </c>
      <c r="OK50" s="401">
        <v>526</v>
      </c>
      <c r="OL50" s="181" t="s">
        <v>277</v>
      </c>
      <c r="OM50" s="64">
        <f t="shared" si="123"/>
        <v>10614.11</v>
      </c>
      <c r="ON50" s="205">
        <v>109.46</v>
      </c>
      <c r="OO50" s="205">
        <v>22.02</v>
      </c>
      <c r="OP50" s="205">
        <v>0</v>
      </c>
      <c r="OQ50" s="205">
        <v>0</v>
      </c>
      <c r="OR50" s="205">
        <v>0</v>
      </c>
      <c r="OS50" s="205">
        <v>0</v>
      </c>
      <c r="OT50" s="205">
        <v>0</v>
      </c>
      <c r="OU50" s="205">
        <v>1550</v>
      </c>
      <c r="OV50" s="205">
        <v>0</v>
      </c>
      <c r="OW50" s="205">
        <v>0</v>
      </c>
      <c r="OX50" s="403">
        <f t="shared" si="124"/>
        <v>1681.48</v>
      </c>
      <c r="OY50" s="412">
        <v>573.91999999999996</v>
      </c>
      <c r="OZ50" s="405">
        <v>108.9</v>
      </c>
      <c r="PA50" s="65">
        <f t="shared" si="167"/>
        <v>126.87405281827823</v>
      </c>
      <c r="PB50" s="65">
        <f t="shared" si="168"/>
        <v>46.230337275311726</v>
      </c>
      <c r="PC50" s="65">
        <v>1279.4567857142858</v>
      </c>
      <c r="PD50" s="65">
        <v>20</v>
      </c>
      <c r="PE50" s="65"/>
      <c r="PF50" s="65">
        <v>5</v>
      </c>
      <c r="PG50" s="65"/>
      <c r="PH50" s="65"/>
      <c r="PI50" s="64">
        <f t="shared" si="53"/>
        <v>2160.3811758078755</v>
      </c>
      <c r="PJ50" s="66">
        <f t="shared" si="126"/>
        <v>936.57933333333335</v>
      </c>
      <c r="PK50" s="66">
        <v>0</v>
      </c>
      <c r="PL50" s="66">
        <f t="shared" si="127"/>
        <v>234.14483333333334</v>
      </c>
      <c r="PM50" s="67">
        <f t="shared" si="54"/>
        <v>1170.7241666666666</v>
      </c>
      <c r="PN50" s="67">
        <f t="shared" si="55"/>
        <v>3331.1053424745423</v>
      </c>
      <c r="PO50" s="68">
        <f t="shared" si="56"/>
        <v>-1649.6253424745423</v>
      </c>
      <c r="PP50" s="400">
        <v>1166.07</v>
      </c>
      <c r="PQ50" s="400">
        <v>154.46</v>
      </c>
      <c r="PR50" s="400">
        <v>0</v>
      </c>
      <c r="PS50" s="400">
        <v>0</v>
      </c>
      <c r="PT50" s="400">
        <v>0</v>
      </c>
      <c r="PU50" s="400">
        <v>0</v>
      </c>
      <c r="PV50" s="400">
        <v>0</v>
      </c>
      <c r="PW50" s="400">
        <v>8759.14</v>
      </c>
      <c r="PX50" s="400">
        <v>0</v>
      </c>
      <c r="PY50" s="464">
        <v>0</v>
      </c>
      <c r="PZ50" s="466">
        <v>8074.2</v>
      </c>
      <c r="QA50" s="178">
        <f t="shared" si="210"/>
        <v>2005.4700000000003</v>
      </c>
      <c r="QB50" s="401">
        <v>535</v>
      </c>
      <c r="QC50" s="181" t="s">
        <v>277</v>
      </c>
      <c r="QD50" s="64">
        <v>10079.67</v>
      </c>
      <c r="QE50" s="400">
        <v>97.06</v>
      </c>
      <c r="QF50" s="400">
        <v>11.3</v>
      </c>
      <c r="QG50" s="400">
        <v>0</v>
      </c>
      <c r="QH50" s="400">
        <v>0</v>
      </c>
      <c r="QI50" s="400">
        <v>0</v>
      </c>
      <c r="QJ50" s="400">
        <v>0</v>
      </c>
      <c r="QK50" s="400">
        <v>0</v>
      </c>
      <c r="QL50" s="400">
        <v>1550</v>
      </c>
      <c r="QM50" s="400">
        <v>0</v>
      </c>
      <c r="QN50" s="400">
        <v>0</v>
      </c>
      <c r="QO50" s="486">
        <v>112.096908</v>
      </c>
      <c r="QP50" s="211">
        <f t="shared" si="211"/>
        <v>1658.36</v>
      </c>
      <c r="QQ50" s="442">
        <v>573.91999999999996</v>
      </c>
      <c r="QR50" s="245">
        <v>108.9</v>
      </c>
      <c r="QS50" s="65">
        <f t="shared" si="147"/>
        <v>128.86743362831859</v>
      </c>
      <c r="QT50" s="65">
        <f t="shared" si="212"/>
        <v>38.639544111180435</v>
      </c>
      <c r="QU50" s="65">
        <v>1047.8900000000001</v>
      </c>
      <c r="QV50" s="65">
        <v>20</v>
      </c>
      <c r="QW50" s="65">
        <f t="shared" si="131"/>
        <v>18.861818181818183</v>
      </c>
      <c r="QX50" s="65">
        <v>5</v>
      </c>
      <c r="QY50" s="65">
        <f t="shared" si="58"/>
        <v>183.06451612903226</v>
      </c>
      <c r="QZ50" s="489">
        <f t="shared" si="132"/>
        <v>109.0017</v>
      </c>
      <c r="RA50" s="65"/>
      <c r="RB50" s="64">
        <f t="shared" si="213"/>
        <v>2234.1450120503491</v>
      </c>
      <c r="RC50" s="66">
        <f t="shared" si="133"/>
        <v>870.22424778761058</v>
      </c>
      <c r="RD50" s="66"/>
      <c r="RE50" s="66">
        <f t="shared" si="134"/>
        <v>620.87385196759203</v>
      </c>
      <c r="RF50" s="67">
        <f t="shared" si="60"/>
        <v>1491.0980997552026</v>
      </c>
      <c r="RG50" s="67">
        <f t="shared" si="61"/>
        <v>3725.243111805552</v>
      </c>
      <c r="RH50" s="68">
        <f t="shared" si="62"/>
        <v>-2066.8831118055523</v>
      </c>
      <c r="RI50" s="205">
        <v>1145.4100000000001</v>
      </c>
      <c r="RJ50" s="205">
        <v>335.94</v>
      </c>
      <c r="RK50" s="205">
        <v>0</v>
      </c>
      <c r="RL50" s="205">
        <v>0</v>
      </c>
      <c r="RM50" s="205">
        <v>0</v>
      </c>
      <c r="RN50" s="205">
        <v>0</v>
      </c>
      <c r="RO50" s="205">
        <v>0</v>
      </c>
      <c r="RP50" s="205">
        <v>7540.72</v>
      </c>
      <c r="RQ50" s="205">
        <v>0</v>
      </c>
      <c r="RR50" s="373">
        <v>0</v>
      </c>
      <c r="RS50" s="265">
        <v>7762.02</v>
      </c>
      <c r="RT50" s="178">
        <f t="shared" si="214"/>
        <v>1260.0499999999993</v>
      </c>
      <c r="RU50" s="206">
        <v>452</v>
      </c>
      <c r="RV50" s="181" t="s">
        <v>277</v>
      </c>
      <c r="RW50" s="64">
        <f t="shared" si="215"/>
        <v>9022.07</v>
      </c>
      <c r="RX50" s="205">
        <v>95.34</v>
      </c>
      <c r="RY50" s="205">
        <v>24.57</v>
      </c>
      <c r="RZ50" s="205">
        <v>0</v>
      </c>
      <c r="SA50" s="205">
        <v>0</v>
      </c>
      <c r="SB50" s="205">
        <v>0</v>
      </c>
      <c r="SC50" s="205">
        <v>0</v>
      </c>
      <c r="SD50" s="205">
        <v>0</v>
      </c>
      <c r="SE50" s="205">
        <v>1550</v>
      </c>
      <c r="SF50" s="205">
        <v>0</v>
      </c>
      <c r="SG50" s="205">
        <v>0</v>
      </c>
      <c r="SH50" s="65">
        <v>0</v>
      </c>
      <c r="SI50" s="211">
        <v>1994.22</v>
      </c>
      <c r="SJ50" s="471"/>
      <c r="SK50" s="480">
        <v>110.7</v>
      </c>
      <c r="SL50" s="65">
        <f t="shared" si="148"/>
        <v>320.96681415929203</v>
      </c>
      <c r="SM50" s="65">
        <f t="shared" si="216"/>
        <v>28.678406135618566</v>
      </c>
      <c r="SN50" s="65">
        <v>1047.8900000000001</v>
      </c>
      <c r="SO50" s="65">
        <v>20</v>
      </c>
      <c r="SP50" s="65">
        <f t="shared" si="138"/>
        <v>495.92920353982299</v>
      </c>
      <c r="SQ50" s="65">
        <v>5</v>
      </c>
      <c r="SR50" s="65">
        <f t="shared" si="149"/>
        <v>428.52876106194691</v>
      </c>
      <c r="SS50" s="489">
        <f t="shared" si="139"/>
        <v>104.78727000000001</v>
      </c>
      <c r="ST50" s="65"/>
      <c r="SU50" s="64">
        <f t="shared" si="217"/>
        <v>2562.4804548966804</v>
      </c>
      <c r="SV50" s="66">
        <f t="shared" si="146"/>
        <v>596.28469026548669</v>
      </c>
      <c r="SW50" s="66"/>
      <c r="SX50" s="66">
        <f t="shared" si="140"/>
        <v>631.75302903243346</v>
      </c>
      <c r="SY50" s="67">
        <f t="shared" si="218"/>
        <v>1228.0377192979201</v>
      </c>
      <c r="SZ50" s="67">
        <f t="shared" si="65"/>
        <v>3790.5181741946008</v>
      </c>
      <c r="TA50" s="68">
        <f t="shared" si="66"/>
        <v>-1796.2981741946007</v>
      </c>
      <c r="TB50" s="64">
        <f t="shared" si="219"/>
        <v>137038.85</v>
      </c>
      <c r="TC50" s="211">
        <f t="shared" si="220"/>
        <v>20178.79</v>
      </c>
      <c r="TD50" s="67">
        <f t="shared" si="221"/>
        <v>42691.420490797158</v>
      </c>
      <c r="TE50" s="68">
        <f t="shared" si="142"/>
        <v>-22512.630490797157</v>
      </c>
      <c r="TF50" s="264"/>
      <c r="TG50" s="265"/>
      <c r="TH50" s="265" t="s">
        <v>510</v>
      </c>
      <c r="TL50" s="65">
        <v>1000.7998</v>
      </c>
      <c r="TM50">
        <f t="shared" si="70"/>
        <v>10.007998000000001</v>
      </c>
    </row>
    <row r="51" spans="1:533">
      <c r="A51" s="173" t="s">
        <v>154</v>
      </c>
      <c r="B51" s="175" t="s">
        <v>155</v>
      </c>
      <c r="C51" s="181" t="s">
        <v>277</v>
      </c>
      <c r="D51" s="176">
        <v>5236.1499999999996</v>
      </c>
      <c r="E51" s="176">
        <v>2332.11</v>
      </c>
      <c r="F51" s="176">
        <v>0</v>
      </c>
      <c r="G51" s="176">
        <v>0</v>
      </c>
      <c r="H51" s="176">
        <v>0</v>
      </c>
      <c r="I51" s="176">
        <v>0</v>
      </c>
      <c r="J51" s="176">
        <v>18945.21</v>
      </c>
      <c r="K51" s="176">
        <v>0</v>
      </c>
      <c r="L51" s="176">
        <v>0</v>
      </c>
      <c r="M51" s="178">
        <v>16429.95</v>
      </c>
      <c r="N51" s="178">
        <f t="shared" si="150"/>
        <v>10083.52</v>
      </c>
      <c r="O51" s="181">
        <v>1495</v>
      </c>
      <c r="P51" s="64">
        <f t="shared" si="227"/>
        <v>26513.47</v>
      </c>
      <c r="Q51" s="205">
        <v>435.87</v>
      </c>
      <c r="R51" s="205">
        <v>170.59</v>
      </c>
      <c r="S51" s="205">
        <v>0</v>
      </c>
      <c r="T51" s="205">
        <v>0</v>
      </c>
      <c r="U51" s="205">
        <v>0</v>
      </c>
      <c r="V51" s="205">
        <v>0</v>
      </c>
      <c r="W51" s="205">
        <v>0</v>
      </c>
      <c r="X51" s="205">
        <v>1550</v>
      </c>
      <c r="Y51" s="205">
        <v>0</v>
      </c>
      <c r="Z51" s="205">
        <v>0</v>
      </c>
      <c r="AA51" s="64">
        <f t="shared" si="71"/>
        <v>2156.46</v>
      </c>
      <c r="AB51" s="65">
        <v>553.98</v>
      </c>
      <c r="AC51" s="217">
        <v>134.1</v>
      </c>
      <c r="AD51" s="65">
        <f t="shared" si="169"/>
        <v>193.0273294288084</v>
      </c>
      <c r="AE51" s="65">
        <f t="shared" si="163"/>
        <v>182.53486577405999</v>
      </c>
      <c r="AF51" s="65">
        <f t="shared" si="228"/>
        <v>1138.7567857142899</v>
      </c>
      <c r="AG51" s="65">
        <v>20</v>
      </c>
      <c r="AH51" s="65"/>
      <c r="AI51" s="65">
        <v>5</v>
      </c>
      <c r="AJ51" s="65"/>
      <c r="AK51" s="65"/>
      <c r="AL51" s="64">
        <f t="shared" si="3"/>
        <v>2227.3989809171585</v>
      </c>
      <c r="AM51" s="66">
        <f t="shared" si="170"/>
        <v>833.25221238938047</v>
      </c>
      <c r="AN51" s="66">
        <f t="shared" si="171"/>
        <v>0</v>
      </c>
      <c r="AO51" s="66">
        <f t="shared" si="74"/>
        <v>208.31305309734512</v>
      </c>
      <c r="AP51" s="67">
        <f t="shared" si="4"/>
        <v>1041.5652654867256</v>
      </c>
      <c r="AQ51" s="67">
        <f t="shared" si="5"/>
        <v>3268.9642464038843</v>
      </c>
      <c r="AR51" s="68">
        <f t="shared" si="6"/>
        <v>-1112.5042464038843</v>
      </c>
      <c r="AS51" s="267">
        <v>11654.84</v>
      </c>
      <c r="AT51" s="267">
        <v>6221.48</v>
      </c>
      <c r="AU51" s="267">
        <v>0</v>
      </c>
      <c r="AV51" s="267">
        <v>0</v>
      </c>
      <c r="AW51" s="267">
        <v>0</v>
      </c>
      <c r="AX51" s="267">
        <v>0</v>
      </c>
      <c r="AY51" s="267">
        <v>0</v>
      </c>
      <c r="AZ51" s="267">
        <v>29275.5</v>
      </c>
      <c r="BA51" s="267">
        <v>0</v>
      </c>
      <c r="BB51" s="267">
        <v>0</v>
      </c>
      <c r="BC51" s="267">
        <v>27455.98</v>
      </c>
      <c r="BD51" s="178">
        <f t="shared" si="172"/>
        <v>19695.84</v>
      </c>
      <c r="BE51" s="285">
        <v>2381</v>
      </c>
      <c r="BF51" s="181" t="s">
        <v>277</v>
      </c>
      <c r="BG51" s="64">
        <f t="shared" si="75"/>
        <v>47151.82</v>
      </c>
      <c r="BH51" s="267">
        <v>970.16</v>
      </c>
      <c r="BI51" s="267">
        <v>455.09</v>
      </c>
      <c r="BJ51" s="267">
        <v>0</v>
      </c>
      <c r="BK51" s="267">
        <v>0</v>
      </c>
      <c r="BL51" s="267">
        <v>0</v>
      </c>
      <c r="BM51" s="267">
        <v>0</v>
      </c>
      <c r="BN51" s="267">
        <v>0</v>
      </c>
      <c r="BO51" s="267">
        <v>1550</v>
      </c>
      <c r="BP51" s="267">
        <v>0</v>
      </c>
      <c r="BQ51" s="267">
        <v>0</v>
      </c>
      <c r="BR51" s="64">
        <f t="shared" si="76"/>
        <v>2975.25</v>
      </c>
      <c r="BS51" s="65">
        <v>553.98</v>
      </c>
      <c r="BT51" s="217">
        <v>134.1</v>
      </c>
      <c r="BU51" s="65">
        <f t="shared" si="173"/>
        <v>349.2139280360056</v>
      </c>
      <c r="BV51" s="65">
        <f t="shared" si="164"/>
        <v>384.56744453852889</v>
      </c>
      <c r="BW51" s="65">
        <f t="shared" si="229"/>
        <v>1138.7567857142899</v>
      </c>
      <c r="BX51" s="65">
        <v>20</v>
      </c>
      <c r="BY51" s="65"/>
      <c r="BZ51" s="65">
        <v>5</v>
      </c>
      <c r="CA51" s="202"/>
      <c r="CB51" s="65"/>
      <c r="CC51" s="64">
        <f t="shared" si="9"/>
        <v>2585.6181582888244</v>
      </c>
      <c r="CD51" s="66">
        <f t="shared" si="174"/>
        <v>869.99982300884949</v>
      </c>
      <c r="CE51" s="384">
        <f t="shared" si="175"/>
        <v>0</v>
      </c>
      <c r="CF51" s="66">
        <f t="shared" si="222"/>
        <v>217.49995575221237</v>
      </c>
      <c r="CG51" s="67">
        <f t="shared" si="10"/>
        <v>1087.4997787610619</v>
      </c>
      <c r="CH51" s="67">
        <f t="shared" si="11"/>
        <v>3673.1179370498862</v>
      </c>
      <c r="CI51" s="68">
        <f t="shared" si="12"/>
        <v>-697.86793704988622</v>
      </c>
      <c r="CJ51" s="209">
        <v>4609.8</v>
      </c>
      <c r="CK51" s="209">
        <v>6070.63</v>
      </c>
      <c r="CL51" s="209">
        <v>0</v>
      </c>
      <c r="CM51" s="209">
        <v>0</v>
      </c>
      <c r="CN51" s="209">
        <v>0</v>
      </c>
      <c r="CO51" s="209">
        <v>0</v>
      </c>
      <c r="CP51" s="209">
        <v>0</v>
      </c>
      <c r="CQ51" s="209">
        <v>18651.650000000001</v>
      </c>
      <c r="CR51" s="209">
        <v>0</v>
      </c>
      <c r="CS51" s="207">
        <v>0</v>
      </c>
      <c r="CT51" s="205">
        <v>28058.11</v>
      </c>
      <c r="CU51" s="178">
        <f t="shared" si="176"/>
        <v>19355.550000000003</v>
      </c>
      <c r="CV51" s="285">
        <v>2290</v>
      </c>
      <c r="CW51" s="181" t="s">
        <v>277</v>
      </c>
      <c r="CX51" s="214">
        <v>47413.66</v>
      </c>
      <c r="CY51" s="205">
        <v>1216.9100000000001</v>
      </c>
      <c r="CZ51" s="205">
        <v>388.5</v>
      </c>
      <c r="DA51" s="205">
        <v>0</v>
      </c>
      <c r="DB51" s="209">
        <v>0</v>
      </c>
      <c r="DC51" s="205">
        <v>0</v>
      </c>
      <c r="DD51" s="205">
        <v>0</v>
      </c>
      <c r="DE51" s="205">
        <v>0</v>
      </c>
      <c r="DF51" s="205">
        <v>0</v>
      </c>
      <c r="DG51" s="205">
        <v>0</v>
      </c>
      <c r="DH51" s="205">
        <v>0</v>
      </c>
      <c r="DI51" s="214">
        <v>1605.41</v>
      </c>
      <c r="DJ51" s="65">
        <v>553.98</v>
      </c>
      <c r="DK51" s="217">
        <v>134.1</v>
      </c>
      <c r="DL51" s="65">
        <f t="shared" si="177"/>
        <v>370.56918080769015</v>
      </c>
      <c r="DM51" s="65">
        <f t="shared" si="165"/>
        <v>381.0237878518991</v>
      </c>
      <c r="DN51" s="65">
        <f t="shared" si="230"/>
        <v>1138.7567857142899</v>
      </c>
      <c r="DO51" s="65">
        <v>20</v>
      </c>
      <c r="DP51" s="65"/>
      <c r="DQ51" s="65">
        <v>5</v>
      </c>
      <c r="DR51" s="65"/>
      <c r="DS51" s="65"/>
      <c r="DT51" s="64">
        <f t="shared" si="15"/>
        <v>2603.4297543738794</v>
      </c>
      <c r="DU51" s="66">
        <f t="shared" si="178"/>
        <v>870.94495575221242</v>
      </c>
      <c r="DV51" s="66">
        <f t="shared" si="179"/>
        <v>490.26548672566372</v>
      </c>
      <c r="DW51" s="66">
        <f t="shared" si="84"/>
        <v>340.30261061946902</v>
      </c>
      <c r="DX51" s="67">
        <f t="shared" si="16"/>
        <v>1701.5130530973452</v>
      </c>
      <c r="DY51" s="67">
        <f t="shared" si="17"/>
        <v>4304.942807471225</v>
      </c>
      <c r="DZ51" s="68">
        <f t="shared" si="18"/>
        <v>-2699.5328074712252</v>
      </c>
      <c r="EA51" s="205">
        <v>21844.91</v>
      </c>
      <c r="EB51" s="205">
        <v>4056.3</v>
      </c>
      <c r="EC51" s="205">
        <v>0</v>
      </c>
      <c r="ED51" s="205">
        <v>0</v>
      </c>
      <c r="EE51" s="205">
        <v>0</v>
      </c>
      <c r="EF51" s="205">
        <v>0</v>
      </c>
      <c r="EG51" s="205">
        <v>0</v>
      </c>
      <c r="EH51" s="205">
        <v>20025.830000000002</v>
      </c>
      <c r="EI51" s="205">
        <v>0</v>
      </c>
      <c r="EJ51" s="205">
        <v>0</v>
      </c>
      <c r="EK51" s="205">
        <v>28384.09</v>
      </c>
      <c r="EL51" s="178">
        <f t="shared" si="180"/>
        <v>17542.95</v>
      </c>
      <c r="EM51" s="206">
        <v>1950</v>
      </c>
      <c r="EN51" s="181" t="s">
        <v>277</v>
      </c>
      <c r="EO51" s="214">
        <f t="shared" si="85"/>
        <v>45927.040000000001</v>
      </c>
      <c r="EP51" s="214">
        <v>1818.4</v>
      </c>
      <c r="EQ51" s="214">
        <v>296.70999999999998</v>
      </c>
      <c r="ER51" s="214">
        <v>0</v>
      </c>
      <c r="ES51" s="214">
        <v>0</v>
      </c>
      <c r="ET51" s="214">
        <v>0</v>
      </c>
      <c r="EU51" s="298">
        <v>0</v>
      </c>
      <c r="EV51" s="299">
        <v>0</v>
      </c>
      <c r="EW51" s="299">
        <v>1550</v>
      </c>
      <c r="EX51" s="214">
        <v>0</v>
      </c>
      <c r="EY51" s="299">
        <v>0</v>
      </c>
      <c r="EZ51" s="214">
        <f t="shared" si="86"/>
        <v>3665.11</v>
      </c>
      <c r="FA51" s="385">
        <v>573.91999999999996</v>
      </c>
      <c r="FB51" s="385">
        <v>134.1</v>
      </c>
      <c r="FC51" s="377">
        <f t="shared" si="181"/>
        <v>390.32200099891674</v>
      </c>
      <c r="FD51" s="386">
        <f t="shared" si="182"/>
        <v>345.34184040734948</v>
      </c>
      <c r="FE51" s="65">
        <f t="shared" si="231"/>
        <v>1138.7567857142899</v>
      </c>
      <c r="FF51" s="65">
        <v>20</v>
      </c>
      <c r="FG51" s="202"/>
      <c r="FH51" s="65">
        <v>5</v>
      </c>
      <c r="FI51" s="377"/>
      <c r="FJ51" s="65"/>
      <c r="FK51" s="214">
        <f t="shared" si="87"/>
        <v>2607.4406271205562</v>
      </c>
      <c r="FL51" s="66">
        <f t="shared" si="183"/>
        <v>987.17077586206892</v>
      </c>
      <c r="FM51" s="377">
        <f t="shared" si="184"/>
        <v>413.79310344827587</v>
      </c>
      <c r="FN51" s="377">
        <f t="shared" si="90"/>
        <v>350.24096982758618</v>
      </c>
      <c r="FO51" s="214">
        <f t="shared" si="91"/>
        <v>1751.204849137931</v>
      </c>
      <c r="FP51" s="214">
        <f t="shared" si="92"/>
        <v>4358.6454762584872</v>
      </c>
      <c r="FQ51" s="205">
        <f t="shared" si="93"/>
        <v>-693.53547625848705</v>
      </c>
      <c r="FR51" s="205">
        <v>17787.59</v>
      </c>
      <c r="FS51" s="205">
        <v>4875.68</v>
      </c>
      <c r="FT51" s="205">
        <v>0</v>
      </c>
      <c r="FU51" s="205">
        <v>0</v>
      </c>
      <c r="FV51" s="205">
        <v>0</v>
      </c>
      <c r="FW51" s="205">
        <v>0</v>
      </c>
      <c r="FX51" s="205">
        <v>0</v>
      </c>
      <c r="FY51" s="205">
        <v>23655.05</v>
      </c>
      <c r="FZ51" s="205">
        <v>0</v>
      </c>
      <c r="GA51" s="205">
        <v>0</v>
      </c>
      <c r="GB51" s="205">
        <v>27171.54</v>
      </c>
      <c r="GC51" s="178">
        <f t="shared" si="185"/>
        <v>19146.78</v>
      </c>
      <c r="GD51" s="206">
        <v>2271</v>
      </c>
      <c r="GE51" s="181" t="s">
        <v>277</v>
      </c>
      <c r="GF51" s="214">
        <f t="shared" si="94"/>
        <v>46318.32</v>
      </c>
      <c r="GG51" s="205">
        <v>1480.66</v>
      </c>
      <c r="GH51" s="205">
        <v>356.65</v>
      </c>
      <c r="GI51" s="205">
        <v>0</v>
      </c>
      <c r="GJ51" s="205">
        <v>0</v>
      </c>
      <c r="GK51" s="205">
        <v>0</v>
      </c>
      <c r="GL51" s="205">
        <v>0</v>
      </c>
      <c r="GM51" s="205">
        <v>0</v>
      </c>
      <c r="GN51" s="205">
        <v>1550</v>
      </c>
      <c r="GO51" s="205">
        <v>0</v>
      </c>
      <c r="GP51" s="205">
        <v>0</v>
      </c>
      <c r="GQ51" s="211">
        <f t="shared" si="95"/>
        <v>3387.31</v>
      </c>
      <c r="GR51" s="308">
        <v>573.91999999999996</v>
      </c>
      <c r="GS51" s="307">
        <v>134.1</v>
      </c>
      <c r="GT51" s="65">
        <f t="shared" si="186"/>
        <v>386.67411499370093</v>
      </c>
      <c r="GU51" s="65">
        <f t="shared" si="187"/>
        <v>406.7813568383682</v>
      </c>
      <c r="GV51" s="65">
        <v>1279.4567857142858</v>
      </c>
      <c r="GW51" s="65">
        <v>20</v>
      </c>
      <c r="GX51" s="65">
        <v>0</v>
      </c>
      <c r="GY51" s="65">
        <v>5</v>
      </c>
      <c r="GZ51" s="65"/>
      <c r="HA51" s="65"/>
      <c r="HB51" s="64">
        <f t="shared" si="188"/>
        <v>2805.9322575463548</v>
      </c>
      <c r="HC51" s="66">
        <f t="shared" si="143"/>
        <v>822.37076923076927</v>
      </c>
      <c r="HD51" s="66">
        <f t="shared" si="97"/>
        <v>0</v>
      </c>
      <c r="HE51" s="66">
        <f t="shared" si="98"/>
        <v>205.59269230769232</v>
      </c>
      <c r="HF51" s="67">
        <f t="shared" si="24"/>
        <v>1027.9634615384616</v>
      </c>
      <c r="HG51" s="67">
        <f t="shared" si="25"/>
        <v>3833.8957190848164</v>
      </c>
      <c r="HH51" s="68">
        <f t="shared" si="26"/>
        <v>-446.58571908481645</v>
      </c>
      <c r="HI51" s="335">
        <v>7835.07</v>
      </c>
      <c r="HJ51" s="335">
        <v>5982.68</v>
      </c>
      <c r="HK51" s="335">
        <v>0</v>
      </c>
      <c r="HL51" s="335">
        <v>0</v>
      </c>
      <c r="HM51" s="335">
        <v>0</v>
      </c>
      <c r="HN51" s="335">
        <v>0</v>
      </c>
      <c r="HO51" s="335">
        <v>0</v>
      </c>
      <c r="HP51" s="335">
        <v>28368.05</v>
      </c>
      <c r="HQ51" s="335">
        <v>0</v>
      </c>
      <c r="HR51" s="335">
        <v>0</v>
      </c>
      <c r="HS51" s="335">
        <v>27503.07</v>
      </c>
      <c r="HT51" s="178">
        <f t="shared" si="189"/>
        <v>14682.730000000003</v>
      </c>
      <c r="HU51" s="371">
        <v>2345</v>
      </c>
      <c r="HV51" s="181" t="s">
        <v>277</v>
      </c>
      <c r="HW51" s="64">
        <f t="shared" si="190"/>
        <v>42185.8</v>
      </c>
      <c r="HX51" s="205">
        <v>652.21</v>
      </c>
      <c r="HY51" s="205">
        <v>437.62</v>
      </c>
      <c r="HZ51" s="205">
        <v>0</v>
      </c>
      <c r="IA51" s="205">
        <v>0</v>
      </c>
      <c r="IB51" s="205">
        <v>0</v>
      </c>
      <c r="IC51" s="205">
        <v>0</v>
      </c>
      <c r="ID51" s="205">
        <v>0</v>
      </c>
      <c r="IE51" s="205">
        <v>1550</v>
      </c>
      <c r="IF51" s="205">
        <v>0</v>
      </c>
      <c r="IG51" s="205">
        <v>0</v>
      </c>
      <c r="IH51" s="214">
        <v>2608.44</v>
      </c>
      <c r="II51" s="323">
        <v>573.91999999999996</v>
      </c>
      <c r="IJ51" s="318">
        <v>134.1</v>
      </c>
      <c r="IK51" s="65">
        <f t="shared" si="191"/>
        <v>419.71666917280839</v>
      </c>
      <c r="IL51" s="65">
        <f t="shared" si="192"/>
        <v>365.59683471480122</v>
      </c>
      <c r="IM51" s="65">
        <v>1279.4567857142858</v>
      </c>
      <c r="IN51" s="65">
        <v>20</v>
      </c>
      <c r="IO51" s="65"/>
      <c r="IP51" s="65">
        <v>5</v>
      </c>
      <c r="IQ51" s="65"/>
      <c r="IR51" s="65"/>
      <c r="IS51" s="64">
        <f t="shared" si="193"/>
        <v>2797.7902896018954</v>
      </c>
      <c r="IT51" s="66">
        <f t="shared" si="194"/>
        <v>869.99285714285713</v>
      </c>
      <c r="IU51" s="66">
        <f t="shared" si="103"/>
        <v>403.36134453781511</v>
      </c>
      <c r="IV51" s="66">
        <f t="shared" si="104"/>
        <v>318.33855042016808</v>
      </c>
      <c r="IW51" s="67">
        <f t="shared" si="195"/>
        <v>1591.6927521008404</v>
      </c>
      <c r="IX51" s="67">
        <f t="shared" si="31"/>
        <v>4389.483041702736</v>
      </c>
      <c r="IY51" s="68">
        <f t="shared" si="32"/>
        <v>-1781.043041702736</v>
      </c>
      <c r="IZ51" s="335">
        <v>7771.34</v>
      </c>
      <c r="JA51" s="335">
        <v>3711.94</v>
      </c>
      <c r="JB51" s="335">
        <v>0</v>
      </c>
      <c r="JC51" s="335">
        <v>0</v>
      </c>
      <c r="JD51" s="335">
        <v>0</v>
      </c>
      <c r="JE51" s="335">
        <v>0</v>
      </c>
      <c r="JF51" s="335">
        <v>0</v>
      </c>
      <c r="JG51" s="335">
        <v>28828.62</v>
      </c>
      <c r="JH51" s="335">
        <v>0</v>
      </c>
      <c r="JI51" s="335">
        <v>0</v>
      </c>
      <c r="JJ51" s="335">
        <v>27117.79</v>
      </c>
      <c r="JK51" s="178">
        <f t="shared" si="196"/>
        <v>13194.11</v>
      </c>
      <c r="JL51" s="371">
        <v>2104</v>
      </c>
      <c r="JM51" s="181" t="s">
        <v>277</v>
      </c>
      <c r="JN51" s="64">
        <f t="shared" si="197"/>
        <v>40311.9</v>
      </c>
      <c r="JO51" s="335">
        <v>646.91</v>
      </c>
      <c r="JP51" s="335">
        <v>271.52</v>
      </c>
      <c r="JQ51" s="335">
        <v>0</v>
      </c>
      <c r="JR51" s="335">
        <v>0</v>
      </c>
      <c r="JS51" s="335">
        <v>0</v>
      </c>
      <c r="JT51" s="335">
        <v>0</v>
      </c>
      <c r="JU51" s="335">
        <v>0</v>
      </c>
      <c r="JV51" s="335">
        <v>1550</v>
      </c>
      <c r="JW51" s="335">
        <v>0</v>
      </c>
      <c r="JX51" s="335">
        <v>0</v>
      </c>
      <c r="JY51" s="211">
        <v>2430.37</v>
      </c>
      <c r="JZ51" s="341">
        <v>573.91999999999996</v>
      </c>
      <c r="KA51" s="337">
        <v>134.1</v>
      </c>
      <c r="KB51" s="65">
        <f t="shared" si="166"/>
        <v>577.50692190551661</v>
      </c>
      <c r="KC51" s="65">
        <f t="shared" si="198"/>
        <v>350.4923182817501</v>
      </c>
      <c r="KD51" s="65">
        <v>1279.4567857142858</v>
      </c>
      <c r="KE51" s="65">
        <v>20</v>
      </c>
      <c r="KF51" s="65"/>
      <c r="KG51" s="65">
        <v>5</v>
      </c>
      <c r="KH51" s="65"/>
      <c r="KI51" s="65">
        <f t="shared" si="108"/>
        <v>429.03252032520328</v>
      </c>
      <c r="KJ51" s="64">
        <f t="shared" si="35"/>
        <v>3369.5085462267562</v>
      </c>
      <c r="KK51" s="66">
        <f t="shared" si="144"/>
        <v>854.59100840336134</v>
      </c>
      <c r="KL51" s="66">
        <f t="shared" si="109"/>
        <v>0</v>
      </c>
      <c r="KM51" s="66">
        <f t="shared" si="110"/>
        <v>213.64775210084034</v>
      </c>
      <c r="KN51" s="67">
        <f t="shared" si="36"/>
        <v>1068.2387605042018</v>
      </c>
      <c r="KO51" s="67">
        <f t="shared" si="37"/>
        <v>4437.7473067309584</v>
      </c>
      <c r="KP51" s="68">
        <f t="shared" si="38"/>
        <v>-2007.3773067309585</v>
      </c>
      <c r="KQ51" s="335">
        <v>7840.63</v>
      </c>
      <c r="KR51" s="335">
        <v>4771</v>
      </c>
      <c r="KS51" s="335">
        <v>0</v>
      </c>
      <c r="KT51" s="335">
        <v>0</v>
      </c>
      <c r="KU51" s="335">
        <v>0</v>
      </c>
      <c r="KV51" s="335">
        <v>0</v>
      </c>
      <c r="KW51" s="335">
        <v>0</v>
      </c>
      <c r="KX51" s="335">
        <v>29152.84</v>
      </c>
      <c r="KY51" s="335">
        <v>0</v>
      </c>
      <c r="KZ51" s="335">
        <v>0</v>
      </c>
      <c r="LA51" s="335">
        <v>26344.73</v>
      </c>
      <c r="LB51" s="178">
        <f t="shared" si="199"/>
        <v>15419.740000000002</v>
      </c>
      <c r="LC51" s="371">
        <v>2308</v>
      </c>
      <c r="LD51" s="181" t="s">
        <v>277</v>
      </c>
      <c r="LE51" s="64">
        <f t="shared" si="200"/>
        <v>41764.47</v>
      </c>
      <c r="LF51" s="205">
        <v>652.67999999999995</v>
      </c>
      <c r="LG51" s="205">
        <v>348.99</v>
      </c>
      <c r="LH51" s="205">
        <v>0</v>
      </c>
      <c r="LI51" s="205">
        <v>0</v>
      </c>
      <c r="LJ51" s="205">
        <v>0</v>
      </c>
      <c r="LK51" s="205">
        <v>0</v>
      </c>
      <c r="LL51" s="205">
        <v>0</v>
      </c>
      <c r="LM51" s="205">
        <v>1550</v>
      </c>
      <c r="LN51" s="205">
        <v>0</v>
      </c>
      <c r="LO51" s="205">
        <v>0</v>
      </c>
      <c r="LP51" s="211">
        <f t="shared" si="112"/>
        <v>2551.67</v>
      </c>
      <c r="LQ51" s="202">
        <v>573.91999999999996</v>
      </c>
      <c r="LR51" s="202">
        <v>134.1</v>
      </c>
      <c r="LS51" s="65">
        <f t="shared" si="201"/>
        <v>391.61756836793205</v>
      </c>
      <c r="LT51" s="65">
        <f t="shared" si="202"/>
        <v>369.11266106689732</v>
      </c>
      <c r="LU51" s="65">
        <v>1279.4567857142858</v>
      </c>
      <c r="LV51" s="65">
        <v>20</v>
      </c>
      <c r="LW51" s="65"/>
      <c r="LX51" s="65">
        <v>5</v>
      </c>
      <c r="LY51" s="65"/>
      <c r="LZ51" s="65"/>
      <c r="MA51" s="64">
        <f t="shared" si="41"/>
        <v>2773.2070151491153</v>
      </c>
      <c r="MB51" s="66">
        <f t="shared" si="145"/>
        <v>828.45739495798318</v>
      </c>
      <c r="MC51" s="66">
        <f t="shared" si="114"/>
        <v>0</v>
      </c>
      <c r="MD51" s="66">
        <f t="shared" si="115"/>
        <v>207.1143487394958</v>
      </c>
      <c r="ME51" s="67">
        <f t="shared" si="42"/>
        <v>1035.571743697479</v>
      </c>
      <c r="MF51" s="67">
        <f t="shared" si="43"/>
        <v>3808.7787588465944</v>
      </c>
      <c r="MG51" s="68">
        <f t="shared" si="44"/>
        <v>-1257.1087588465944</v>
      </c>
      <c r="MH51" s="335">
        <v>6602.23</v>
      </c>
      <c r="MI51" s="335">
        <v>4584.4399999999996</v>
      </c>
      <c r="MJ51" s="335">
        <v>0</v>
      </c>
      <c r="MK51" s="335">
        <v>0</v>
      </c>
      <c r="ML51" s="335">
        <v>0</v>
      </c>
      <c r="MM51" s="335">
        <v>0</v>
      </c>
      <c r="MN51" s="335">
        <v>0</v>
      </c>
      <c r="MO51" s="335">
        <v>21025.39</v>
      </c>
      <c r="MP51" s="335">
        <v>0</v>
      </c>
      <c r="MQ51" s="335">
        <v>0</v>
      </c>
      <c r="MR51" s="335">
        <v>20722.400000000001</v>
      </c>
      <c r="MS51" s="178">
        <f t="shared" si="223"/>
        <v>11489.659999999996</v>
      </c>
      <c r="MT51" s="371">
        <v>1905</v>
      </c>
      <c r="MU51" s="181" t="s">
        <v>277</v>
      </c>
      <c r="MV51" s="64">
        <f t="shared" si="203"/>
        <v>32212.059999999998</v>
      </c>
      <c r="MW51" s="335">
        <v>549.58000000000004</v>
      </c>
      <c r="MX51" s="335">
        <v>335.34</v>
      </c>
      <c r="MY51" s="335">
        <v>0</v>
      </c>
      <c r="MZ51" s="335">
        <v>0</v>
      </c>
      <c r="NA51" s="335">
        <v>0</v>
      </c>
      <c r="NB51" s="335">
        <v>0</v>
      </c>
      <c r="NC51" s="335">
        <v>0</v>
      </c>
      <c r="ND51" s="335">
        <v>1550</v>
      </c>
      <c r="NE51" s="335">
        <v>0</v>
      </c>
      <c r="NF51" s="335">
        <v>0</v>
      </c>
      <c r="NG51" s="211">
        <f t="shared" si="117"/>
        <v>2434.92</v>
      </c>
      <c r="NH51" s="351">
        <v>573.91999999999996</v>
      </c>
      <c r="NI51" s="359">
        <v>134.1</v>
      </c>
      <c r="NJ51" s="65">
        <f t="shared" si="204"/>
        <v>391.58292716224059</v>
      </c>
      <c r="NK51" s="65">
        <f t="shared" si="205"/>
        <v>157.82488920194541</v>
      </c>
      <c r="NL51" s="65">
        <v>1279.4567857142858</v>
      </c>
      <c r="NM51" s="65">
        <v>20</v>
      </c>
      <c r="NN51" s="65">
        <f t="shared" si="206"/>
        <v>467</v>
      </c>
      <c r="NO51" s="65">
        <v>5</v>
      </c>
      <c r="NP51" s="65"/>
      <c r="NQ51" s="65"/>
      <c r="NR51" s="64">
        <f t="shared" si="47"/>
        <v>3028.8846020784717</v>
      </c>
      <c r="NS51" s="66">
        <f t="shared" si="207"/>
        <v>835.40283333333332</v>
      </c>
      <c r="NT51" s="66">
        <f t="shared" si="208"/>
        <v>400</v>
      </c>
      <c r="NU51" s="66">
        <f t="shared" si="122"/>
        <v>308.85070833333333</v>
      </c>
      <c r="NV51" s="67">
        <f t="shared" si="48"/>
        <v>1544.2535416666667</v>
      </c>
      <c r="NW51" s="67">
        <f t="shared" si="49"/>
        <v>4573.1381437451382</v>
      </c>
      <c r="NX51" s="68">
        <f t="shared" si="50"/>
        <v>-2138.2181437451381</v>
      </c>
      <c r="NY51" s="400">
        <v>5974.57</v>
      </c>
      <c r="NZ51" s="400">
        <v>4603.58</v>
      </c>
      <c r="OA51" s="400">
        <v>0</v>
      </c>
      <c r="OB51" s="400">
        <v>0</v>
      </c>
      <c r="OC51" s="400">
        <v>0</v>
      </c>
      <c r="OD51" s="400">
        <v>0</v>
      </c>
      <c r="OE51" s="400">
        <v>0</v>
      </c>
      <c r="OF51" s="400">
        <v>23466.89</v>
      </c>
      <c r="OG51" s="400">
        <v>0</v>
      </c>
      <c r="OH51" s="400">
        <v>0</v>
      </c>
      <c r="OI51" s="400">
        <v>20623.91</v>
      </c>
      <c r="OJ51" s="178">
        <f t="shared" si="209"/>
        <v>13421.130000000001</v>
      </c>
      <c r="OK51" s="401">
        <v>2060</v>
      </c>
      <c r="OL51" s="181" t="s">
        <v>277</v>
      </c>
      <c r="OM51" s="64">
        <f t="shared" si="123"/>
        <v>34045.040000000001</v>
      </c>
      <c r="ON51" s="205">
        <v>497.34</v>
      </c>
      <c r="OO51" s="205">
        <v>336.74</v>
      </c>
      <c r="OP51" s="205">
        <v>0</v>
      </c>
      <c r="OQ51" s="205">
        <v>0</v>
      </c>
      <c r="OR51" s="205">
        <v>0</v>
      </c>
      <c r="OS51" s="205">
        <v>0</v>
      </c>
      <c r="OT51" s="205">
        <v>0</v>
      </c>
      <c r="OU51" s="205">
        <v>1550</v>
      </c>
      <c r="OV51" s="205">
        <v>0</v>
      </c>
      <c r="OW51" s="205">
        <v>0</v>
      </c>
      <c r="OX51" s="403">
        <f t="shared" si="124"/>
        <v>2384.08</v>
      </c>
      <c r="OY51" s="408">
        <v>573.91999999999996</v>
      </c>
      <c r="OZ51" s="416">
        <v>115.2</v>
      </c>
      <c r="PA51" s="65">
        <f t="shared" si="167"/>
        <v>330.62542523630492</v>
      </c>
      <c r="PB51" s="65">
        <f t="shared" si="168"/>
        <v>229.80975833023609</v>
      </c>
      <c r="PC51" s="65">
        <v>1279.4567857142858</v>
      </c>
      <c r="PD51" s="65">
        <v>20</v>
      </c>
      <c r="PE51" s="65"/>
      <c r="PF51" s="65">
        <v>5</v>
      </c>
      <c r="PG51" s="65"/>
      <c r="PH51" s="65"/>
      <c r="PI51" s="64">
        <f t="shared" si="53"/>
        <v>2554.0119692808266</v>
      </c>
      <c r="PJ51" s="66">
        <f t="shared" si="126"/>
        <v>936.57933333333335</v>
      </c>
      <c r="PK51" s="66">
        <v>0</v>
      </c>
      <c r="PL51" s="66">
        <f t="shared" si="127"/>
        <v>234.14483333333334</v>
      </c>
      <c r="PM51" s="67">
        <f t="shared" si="54"/>
        <v>1170.7241666666666</v>
      </c>
      <c r="PN51" s="67">
        <f t="shared" si="55"/>
        <v>3724.7361359474935</v>
      </c>
      <c r="PO51" s="68">
        <f t="shared" si="56"/>
        <v>-1340.6561359474936</v>
      </c>
      <c r="PP51" s="400">
        <v>3776.59</v>
      </c>
      <c r="PQ51" s="400">
        <v>3603.09</v>
      </c>
      <c r="PR51" s="400">
        <v>0</v>
      </c>
      <c r="PS51" s="400">
        <v>0</v>
      </c>
      <c r="PT51" s="400">
        <v>0</v>
      </c>
      <c r="PU51" s="400">
        <v>0</v>
      </c>
      <c r="PV51" s="400">
        <v>0</v>
      </c>
      <c r="PW51" s="400">
        <v>22462.55</v>
      </c>
      <c r="PX51" s="400">
        <v>0</v>
      </c>
      <c r="PY51" s="464">
        <v>0</v>
      </c>
      <c r="PZ51" s="466">
        <v>19605.669999999998</v>
      </c>
      <c r="QA51" s="178">
        <f t="shared" si="210"/>
        <v>10236.560000000001</v>
      </c>
      <c r="QB51" s="401">
        <v>1846</v>
      </c>
      <c r="QC51" s="181" t="s">
        <v>277</v>
      </c>
      <c r="QD51" s="64">
        <v>29842.23</v>
      </c>
      <c r="QE51" s="400">
        <v>314.37</v>
      </c>
      <c r="QF51" s="400">
        <v>263.56</v>
      </c>
      <c r="QG51" s="400">
        <v>0</v>
      </c>
      <c r="QH51" s="400">
        <v>0</v>
      </c>
      <c r="QI51" s="400">
        <v>0</v>
      </c>
      <c r="QJ51" s="400">
        <v>0</v>
      </c>
      <c r="QK51" s="400">
        <v>0</v>
      </c>
      <c r="QL51" s="400">
        <v>1550</v>
      </c>
      <c r="QM51" s="400">
        <v>0</v>
      </c>
      <c r="QN51" s="400">
        <v>0</v>
      </c>
      <c r="QO51" s="486">
        <v>238.44420600000001</v>
      </c>
      <c r="QP51" s="211">
        <f t="shared" si="211"/>
        <v>2127.9300000000003</v>
      </c>
      <c r="QQ51" s="445">
        <v>573.91999999999996</v>
      </c>
      <c r="QR51" s="241">
        <v>115.2</v>
      </c>
      <c r="QS51" s="65">
        <f t="shared" si="147"/>
        <v>128.86743362831859</v>
      </c>
      <c r="QT51" s="65">
        <f t="shared" si="212"/>
        <v>197.22858565161545</v>
      </c>
      <c r="QU51" s="65">
        <v>0</v>
      </c>
      <c r="QV51" s="65">
        <v>20</v>
      </c>
      <c r="QW51" s="65">
        <f t="shared" si="131"/>
        <v>18.861818181818183</v>
      </c>
      <c r="QX51" s="65">
        <v>5</v>
      </c>
      <c r="QY51" s="65">
        <f t="shared" si="58"/>
        <v>183.06451612903226</v>
      </c>
      <c r="QZ51" s="489">
        <f t="shared" si="132"/>
        <v>264.67654499999998</v>
      </c>
      <c r="RA51" s="65"/>
      <c r="RB51" s="64">
        <f t="shared" si="213"/>
        <v>1506.8188985907843</v>
      </c>
      <c r="RC51" s="66">
        <f t="shared" si="133"/>
        <v>870.22424778761058</v>
      </c>
      <c r="RD51" s="66"/>
      <c r="RE51" s="66">
        <f t="shared" si="134"/>
        <v>475.408629275679</v>
      </c>
      <c r="RF51" s="67">
        <f t="shared" si="60"/>
        <v>1345.6328770632895</v>
      </c>
      <c r="RG51" s="67">
        <f t="shared" si="61"/>
        <v>2852.4517756540736</v>
      </c>
      <c r="RH51" s="68">
        <f t="shared" si="62"/>
        <v>-724.52177565407328</v>
      </c>
      <c r="RI51" s="205">
        <v>4116.58</v>
      </c>
      <c r="RJ51" s="205">
        <v>2399.9299999999998</v>
      </c>
      <c r="RK51" s="205">
        <v>0</v>
      </c>
      <c r="RL51" s="205">
        <v>0</v>
      </c>
      <c r="RM51" s="205">
        <v>0</v>
      </c>
      <c r="RN51" s="205">
        <v>0</v>
      </c>
      <c r="RO51" s="205">
        <v>0</v>
      </c>
      <c r="RP51" s="205">
        <v>22057.55</v>
      </c>
      <c r="RQ51" s="205">
        <v>0</v>
      </c>
      <c r="RR51" s="373">
        <v>0</v>
      </c>
      <c r="RS51" s="265">
        <v>19168.260000000002</v>
      </c>
      <c r="RT51" s="178">
        <f t="shared" si="214"/>
        <v>9405.7999999999956</v>
      </c>
      <c r="RU51" s="206">
        <v>1649</v>
      </c>
      <c r="RV51" s="181" t="s">
        <v>277</v>
      </c>
      <c r="RW51" s="64">
        <f t="shared" si="215"/>
        <v>28574.059999999998</v>
      </c>
      <c r="RX51" s="205">
        <v>342.67</v>
      </c>
      <c r="RY51" s="205">
        <v>175.55</v>
      </c>
      <c r="RZ51" s="205">
        <v>0</v>
      </c>
      <c r="SA51" s="205">
        <v>0</v>
      </c>
      <c r="SB51" s="205">
        <v>0</v>
      </c>
      <c r="SC51" s="205">
        <v>0</v>
      </c>
      <c r="SD51" s="205">
        <v>0</v>
      </c>
      <c r="SE51" s="205">
        <v>1550</v>
      </c>
      <c r="SF51" s="205">
        <v>0</v>
      </c>
      <c r="SG51" s="205">
        <v>0</v>
      </c>
      <c r="SH51" s="65">
        <v>10.007998000000001</v>
      </c>
      <c r="SI51" s="211">
        <v>2332.5100000000002</v>
      </c>
      <c r="SJ51" s="467"/>
      <c r="SK51" s="478">
        <v>134.1</v>
      </c>
      <c r="SL51" s="65">
        <f t="shared" si="148"/>
        <v>320.96681415929203</v>
      </c>
      <c r="SM51" s="65">
        <f t="shared" si="216"/>
        <v>214.07353075703435</v>
      </c>
      <c r="SN51" s="65">
        <v>0</v>
      </c>
      <c r="SO51" s="65">
        <v>20</v>
      </c>
      <c r="SP51" s="65">
        <f t="shared" si="138"/>
        <v>495.92920353982299</v>
      </c>
      <c r="SQ51" s="65">
        <v>5</v>
      </c>
      <c r="SR51" s="65">
        <f t="shared" si="149"/>
        <v>428.52876106194691</v>
      </c>
      <c r="SS51" s="489">
        <f t="shared" si="139"/>
        <v>258.77151000000003</v>
      </c>
      <c r="ST51" s="65"/>
      <c r="SU51" s="64">
        <f t="shared" si="217"/>
        <v>1877.3698195180962</v>
      </c>
      <c r="SV51" s="66">
        <f t="shared" si="146"/>
        <v>596.28469026548669</v>
      </c>
      <c r="SW51" s="66"/>
      <c r="SX51" s="66">
        <f t="shared" si="140"/>
        <v>494.73090195671659</v>
      </c>
      <c r="SY51" s="67">
        <f t="shared" si="218"/>
        <v>1091.0155922222034</v>
      </c>
      <c r="SZ51" s="67">
        <f t="shared" si="65"/>
        <v>2968.3854117402998</v>
      </c>
      <c r="TA51" s="68">
        <f t="shared" si="66"/>
        <v>-635.87541174029957</v>
      </c>
      <c r="TB51" s="64">
        <f t="shared" si="219"/>
        <v>462259.87000000005</v>
      </c>
      <c r="TC51" s="211">
        <f t="shared" si="220"/>
        <v>30659.46</v>
      </c>
      <c r="TD51" s="67">
        <f t="shared" si="221"/>
        <v>46194.286760635601</v>
      </c>
      <c r="TE51" s="68">
        <f t="shared" si="142"/>
        <v>-15534.826760635602</v>
      </c>
      <c r="TF51" s="264"/>
      <c r="TG51" s="265"/>
      <c r="TH51" s="265" t="s">
        <v>511</v>
      </c>
      <c r="TL51" s="202">
        <v>13558.498800000001</v>
      </c>
      <c r="TM51">
        <f t="shared" si="70"/>
        <v>135.58498800000001</v>
      </c>
    </row>
    <row r="52" spans="1:533">
      <c r="A52" s="287">
        <v>1214</v>
      </c>
      <c r="B52" s="175"/>
      <c r="C52" s="181"/>
      <c r="D52" s="200"/>
      <c r="E52" s="200"/>
      <c r="F52" s="200"/>
      <c r="G52" s="200"/>
      <c r="H52" s="200"/>
      <c r="I52" s="200"/>
      <c r="J52" s="200"/>
      <c r="K52" s="200"/>
      <c r="L52" s="200"/>
      <c r="M52" s="199"/>
      <c r="N52" s="199"/>
      <c r="O52" s="181"/>
      <c r="P52" s="201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1"/>
      <c r="AB52" s="202"/>
      <c r="AC52" s="423"/>
      <c r="AD52" s="202"/>
      <c r="AE52" s="202"/>
      <c r="AF52" s="202"/>
      <c r="AG52" s="202"/>
      <c r="AH52" s="202"/>
      <c r="AI52" s="202"/>
      <c r="AJ52" s="202"/>
      <c r="AK52" s="202"/>
      <c r="AL52" s="201"/>
      <c r="AM52" s="203"/>
      <c r="AN52" s="203"/>
      <c r="AO52" s="203"/>
      <c r="AP52" s="204"/>
      <c r="AQ52" s="204"/>
      <c r="AR52" s="288"/>
      <c r="AS52" s="267"/>
      <c r="AT52" s="267"/>
      <c r="AU52" s="267"/>
      <c r="AV52" s="267"/>
      <c r="AW52" s="267"/>
      <c r="AX52" s="267"/>
      <c r="AY52" s="267"/>
      <c r="AZ52" s="267"/>
      <c r="BA52" s="267"/>
      <c r="BB52" s="267"/>
      <c r="BC52" s="267"/>
      <c r="BD52" s="199"/>
      <c r="BE52" s="285"/>
      <c r="BF52" s="181"/>
      <c r="BG52" s="201"/>
      <c r="BH52" s="267"/>
      <c r="BI52" s="267"/>
      <c r="BJ52" s="267"/>
      <c r="BK52" s="267"/>
      <c r="BL52" s="267"/>
      <c r="BM52" s="267"/>
      <c r="BN52" s="267"/>
      <c r="BO52" s="267"/>
      <c r="BP52" s="267"/>
      <c r="BQ52" s="267"/>
      <c r="BR52" s="201"/>
      <c r="BS52" s="202"/>
      <c r="BT52" s="423"/>
      <c r="BU52" s="202"/>
      <c r="BV52" s="202"/>
      <c r="BW52" s="202"/>
      <c r="BX52" s="202"/>
      <c r="BY52" s="202"/>
      <c r="BZ52" s="202"/>
      <c r="CA52" s="202"/>
      <c r="CB52" s="202"/>
      <c r="CC52" s="201"/>
      <c r="CD52" s="203"/>
      <c r="CE52" s="384"/>
      <c r="CF52" s="203"/>
      <c r="CG52" s="204"/>
      <c r="CH52" s="204"/>
      <c r="CI52" s="288"/>
      <c r="CJ52" s="209"/>
      <c r="CK52" s="209"/>
      <c r="CL52" s="209"/>
      <c r="CM52" s="209"/>
      <c r="CN52" s="209"/>
      <c r="CO52" s="209"/>
      <c r="CP52" s="209"/>
      <c r="CQ52" s="209"/>
      <c r="CR52" s="209"/>
      <c r="CS52" s="207"/>
      <c r="CT52" s="205"/>
      <c r="CU52" s="199"/>
      <c r="CV52" s="285"/>
      <c r="CW52" s="181"/>
      <c r="CX52" s="214"/>
      <c r="CY52" s="205"/>
      <c r="CZ52" s="205"/>
      <c r="DA52" s="205"/>
      <c r="DB52" s="209"/>
      <c r="DC52" s="205"/>
      <c r="DD52" s="205"/>
      <c r="DE52" s="205"/>
      <c r="DF52" s="205"/>
      <c r="DG52" s="205"/>
      <c r="DH52" s="205"/>
      <c r="DI52" s="214"/>
      <c r="DJ52" s="202"/>
      <c r="DK52" s="423"/>
      <c r="DL52" s="202"/>
      <c r="DM52" s="202"/>
      <c r="DN52" s="202"/>
      <c r="DO52" s="202"/>
      <c r="DP52" s="202"/>
      <c r="DQ52" s="202"/>
      <c r="DR52" s="202"/>
      <c r="DS52" s="202"/>
      <c r="DT52" s="201"/>
      <c r="DU52" s="203"/>
      <c r="DV52" s="203"/>
      <c r="DW52" s="203"/>
      <c r="DX52" s="204"/>
      <c r="DY52" s="204"/>
      <c r="DZ52" s="288"/>
      <c r="EA52" s="205"/>
      <c r="EB52" s="205"/>
      <c r="EC52" s="205"/>
      <c r="ED52" s="205"/>
      <c r="EE52" s="205"/>
      <c r="EF52" s="205"/>
      <c r="EG52" s="205"/>
      <c r="EH52" s="205"/>
      <c r="EI52" s="205"/>
      <c r="EJ52" s="205"/>
      <c r="EK52" s="205"/>
      <c r="EL52" s="199"/>
      <c r="EM52" s="206"/>
      <c r="EN52" s="181"/>
      <c r="EO52" s="214"/>
      <c r="EP52" s="214"/>
      <c r="EQ52" s="214"/>
      <c r="ER52" s="214"/>
      <c r="ES52" s="214"/>
      <c r="ET52" s="214"/>
      <c r="EU52" s="298"/>
      <c r="EV52" s="299"/>
      <c r="EW52" s="299"/>
      <c r="EX52" s="214"/>
      <c r="EY52" s="299"/>
      <c r="EZ52" s="214"/>
      <c r="FA52" s="424"/>
      <c r="FB52" s="424"/>
      <c r="FC52" s="377"/>
      <c r="FD52" s="386"/>
      <c r="FE52" s="202"/>
      <c r="FF52" s="202"/>
      <c r="FG52" s="202"/>
      <c r="FH52" s="202"/>
      <c r="FI52" s="377"/>
      <c r="FJ52" s="202"/>
      <c r="FK52" s="214"/>
      <c r="FL52" s="203"/>
      <c r="FM52" s="377"/>
      <c r="FN52" s="377"/>
      <c r="FO52" s="214"/>
      <c r="FP52" s="214"/>
      <c r="FQ52" s="205"/>
      <c r="FR52" s="205"/>
      <c r="FS52" s="205"/>
      <c r="FT52" s="205"/>
      <c r="FU52" s="205"/>
      <c r="FV52" s="205"/>
      <c r="FW52" s="205"/>
      <c r="FX52" s="205"/>
      <c r="FY52" s="205"/>
      <c r="FZ52" s="205"/>
      <c r="GA52" s="205"/>
      <c r="GB52" s="205"/>
      <c r="GC52" s="199"/>
      <c r="GD52" s="206"/>
      <c r="GE52" s="181"/>
      <c r="GF52" s="214"/>
      <c r="GG52" s="205"/>
      <c r="GH52" s="205"/>
      <c r="GI52" s="205"/>
      <c r="GJ52" s="205"/>
      <c r="GK52" s="205"/>
      <c r="GL52" s="205"/>
      <c r="GM52" s="205"/>
      <c r="GN52" s="205"/>
      <c r="GO52" s="205"/>
      <c r="GP52" s="205"/>
      <c r="GQ52" s="211"/>
      <c r="GR52" s="425"/>
      <c r="GS52" s="426"/>
      <c r="GT52" s="202"/>
      <c r="GU52" s="202"/>
      <c r="GV52" s="202"/>
      <c r="GW52" s="202"/>
      <c r="GX52" s="202"/>
      <c r="GY52" s="202"/>
      <c r="GZ52" s="202"/>
      <c r="HA52" s="202"/>
      <c r="HB52" s="201"/>
      <c r="HC52" s="203"/>
      <c r="HD52" s="203"/>
      <c r="HE52" s="203"/>
      <c r="HF52" s="204"/>
      <c r="HG52" s="204"/>
      <c r="HH52" s="288"/>
      <c r="HI52" s="335"/>
      <c r="HJ52" s="335"/>
      <c r="HK52" s="335"/>
      <c r="HL52" s="335"/>
      <c r="HM52" s="335"/>
      <c r="HN52" s="335"/>
      <c r="HO52" s="335"/>
      <c r="HP52" s="335"/>
      <c r="HQ52" s="335"/>
      <c r="HR52" s="335"/>
      <c r="HS52" s="335"/>
      <c r="HT52" s="199"/>
      <c r="HU52" s="371"/>
      <c r="HV52" s="181"/>
      <c r="HW52" s="201"/>
      <c r="HX52" s="205"/>
      <c r="HY52" s="205"/>
      <c r="HZ52" s="205"/>
      <c r="IA52" s="205"/>
      <c r="IB52" s="205"/>
      <c r="IC52" s="205"/>
      <c r="ID52" s="205"/>
      <c r="IE52" s="205"/>
      <c r="IF52" s="205"/>
      <c r="IG52" s="205"/>
      <c r="IH52" s="214"/>
      <c r="II52" s="427"/>
      <c r="IJ52" s="428"/>
      <c r="IK52" s="202"/>
      <c r="IL52" s="202"/>
      <c r="IM52" s="202"/>
      <c r="IN52" s="202"/>
      <c r="IO52" s="202"/>
      <c r="IP52" s="202"/>
      <c r="IQ52" s="202"/>
      <c r="IR52" s="202"/>
      <c r="IS52" s="201"/>
      <c r="IT52" s="203"/>
      <c r="IU52" s="203"/>
      <c r="IV52" s="203"/>
      <c r="IW52" s="204"/>
      <c r="IX52" s="204"/>
      <c r="IY52" s="288"/>
      <c r="IZ52" s="335"/>
      <c r="JA52" s="335"/>
      <c r="JB52" s="335"/>
      <c r="JC52" s="335"/>
      <c r="JD52" s="335"/>
      <c r="JE52" s="335"/>
      <c r="JF52" s="335"/>
      <c r="JG52" s="335"/>
      <c r="JH52" s="335"/>
      <c r="JI52" s="335"/>
      <c r="JJ52" s="335"/>
      <c r="JK52" s="290"/>
      <c r="JL52" s="371"/>
      <c r="JM52" s="181"/>
      <c r="JN52" s="201"/>
      <c r="JO52" s="335"/>
      <c r="JP52" s="335"/>
      <c r="JQ52" s="335"/>
      <c r="JR52" s="335"/>
      <c r="JS52" s="335"/>
      <c r="JT52" s="335"/>
      <c r="JU52" s="335"/>
      <c r="JV52" s="335"/>
      <c r="JW52" s="335"/>
      <c r="JX52" s="335"/>
      <c r="JY52" s="211"/>
      <c r="JZ52" s="429"/>
      <c r="KA52" s="430"/>
      <c r="KB52" s="202"/>
      <c r="KC52" s="202"/>
      <c r="KD52" s="202"/>
      <c r="KE52" s="202"/>
      <c r="KF52" s="202"/>
      <c r="KG52" s="202"/>
      <c r="KH52" s="202"/>
      <c r="KI52" s="202"/>
      <c r="KJ52" s="201"/>
      <c r="KK52" s="203"/>
      <c r="KL52" s="203"/>
      <c r="KM52" s="203"/>
      <c r="KN52" s="204"/>
      <c r="KO52" s="204"/>
      <c r="KP52" s="288"/>
      <c r="KQ52" s="335"/>
      <c r="KR52" s="335"/>
      <c r="KS52" s="335"/>
      <c r="KT52" s="335"/>
      <c r="KU52" s="335"/>
      <c r="KV52" s="335"/>
      <c r="KW52" s="335"/>
      <c r="KX52" s="335"/>
      <c r="KY52" s="335"/>
      <c r="KZ52" s="335"/>
      <c r="LA52" s="335"/>
      <c r="LB52" s="199"/>
      <c r="LC52" s="371"/>
      <c r="LD52" s="181"/>
      <c r="LE52" s="201"/>
      <c r="LF52" s="205"/>
      <c r="LG52" s="205"/>
      <c r="LH52" s="205"/>
      <c r="LI52" s="205"/>
      <c r="LJ52" s="205"/>
      <c r="LK52" s="205"/>
      <c r="LL52" s="205"/>
      <c r="LM52" s="205"/>
      <c r="LN52" s="205"/>
      <c r="LO52" s="205"/>
      <c r="LP52" s="211"/>
      <c r="LQ52" s="202"/>
      <c r="LR52" s="202"/>
      <c r="LS52" s="202"/>
      <c r="LT52" s="202"/>
      <c r="LU52" s="202"/>
      <c r="LV52" s="202"/>
      <c r="LW52" s="202"/>
      <c r="LX52" s="202"/>
      <c r="LY52" s="202"/>
      <c r="LZ52" s="202"/>
      <c r="MA52" s="201"/>
      <c r="MB52" s="203"/>
      <c r="MC52" s="203"/>
      <c r="MD52" s="203"/>
      <c r="ME52" s="204"/>
      <c r="MF52" s="204"/>
      <c r="MG52" s="288"/>
      <c r="MH52" s="335"/>
      <c r="MI52" s="335"/>
      <c r="MJ52" s="335"/>
      <c r="MK52" s="335"/>
      <c r="ML52" s="335"/>
      <c r="MM52" s="335"/>
      <c r="MN52" s="335"/>
      <c r="MO52" s="335"/>
      <c r="MP52" s="335"/>
      <c r="MQ52" s="335"/>
      <c r="MR52" s="335"/>
      <c r="MS52" s="199"/>
      <c r="MT52" s="371"/>
      <c r="MU52" s="181"/>
      <c r="MV52" s="201"/>
      <c r="MW52" s="335"/>
      <c r="MX52" s="335"/>
      <c r="MY52" s="335"/>
      <c r="MZ52" s="335"/>
      <c r="NA52" s="335"/>
      <c r="NB52" s="335"/>
      <c r="NC52" s="335"/>
      <c r="ND52" s="335"/>
      <c r="NE52" s="335"/>
      <c r="NF52" s="335"/>
      <c r="NG52" s="211"/>
      <c r="NH52" s="431"/>
      <c r="NI52" s="432"/>
      <c r="NJ52" s="202"/>
      <c r="NK52" s="202"/>
      <c r="NL52" s="202"/>
      <c r="NM52" s="202"/>
      <c r="NN52" s="202"/>
      <c r="NO52" s="202"/>
      <c r="NP52" s="202"/>
      <c r="NQ52" s="202"/>
      <c r="NR52" s="201"/>
      <c r="NS52" s="203"/>
      <c r="NT52" s="203"/>
      <c r="NU52" s="203"/>
      <c r="NV52" s="204"/>
      <c r="NW52" s="204"/>
      <c r="NX52" s="288"/>
      <c r="NY52" s="400"/>
      <c r="NZ52" s="400"/>
      <c r="OA52" s="400"/>
      <c r="OB52" s="400"/>
      <c r="OC52" s="400"/>
      <c r="OD52" s="400"/>
      <c r="OE52" s="400"/>
      <c r="OF52" s="400"/>
      <c r="OG52" s="400"/>
      <c r="OH52" s="400"/>
      <c r="OI52" s="400"/>
      <c r="OJ52" s="199"/>
      <c r="OK52" s="401"/>
      <c r="OL52" s="181"/>
      <c r="OM52" s="201"/>
      <c r="ON52" s="205"/>
      <c r="OO52" s="205"/>
      <c r="OP52" s="205"/>
      <c r="OQ52" s="205"/>
      <c r="OR52" s="205"/>
      <c r="OS52" s="205"/>
      <c r="OT52" s="205"/>
      <c r="OU52" s="205"/>
      <c r="OV52" s="205"/>
      <c r="OW52" s="205"/>
      <c r="OX52" s="403"/>
      <c r="OY52" s="409"/>
      <c r="OZ52" s="433"/>
      <c r="PA52" s="202"/>
      <c r="PB52" s="202"/>
      <c r="PC52" s="202"/>
      <c r="PD52" s="202"/>
      <c r="PE52" s="202"/>
      <c r="PF52" s="202"/>
      <c r="PG52" s="202"/>
      <c r="PH52" s="202"/>
      <c r="PI52" s="201"/>
      <c r="PJ52" s="203"/>
      <c r="PK52" s="203"/>
      <c r="PL52" s="203"/>
      <c r="PM52" s="204"/>
      <c r="PN52" s="204"/>
      <c r="PO52" s="288"/>
      <c r="PP52" s="400">
        <v>5670.02</v>
      </c>
      <c r="PQ52" s="400">
        <v>0</v>
      </c>
      <c r="PR52" s="400">
        <v>0</v>
      </c>
      <c r="PS52" s="400">
        <v>0</v>
      </c>
      <c r="PT52" s="400">
        <v>0</v>
      </c>
      <c r="PU52" s="400">
        <v>0</v>
      </c>
      <c r="PV52" s="400">
        <v>0</v>
      </c>
      <c r="PW52" s="400">
        <v>0</v>
      </c>
      <c r="PX52" s="400">
        <v>0</v>
      </c>
      <c r="PY52" s="464">
        <v>0</v>
      </c>
      <c r="PZ52" s="466">
        <v>3391.16</v>
      </c>
      <c r="QA52" s="199"/>
      <c r="QB52" s="401">
        <v>91</v>
      </c>
      <c r="QC52" s="181"/>
      <c r="QD52" s="201">
        <v>5670.02</v>
      </c>
      <c r="QE52" s="400">
        <v>471.99</v>
      </c>
      <c r="QF52" s="400">
        <v>0</v>
      </c>
      <c r="QG52" s="400">
        <v>0</v>
      </c>
      <c r="QH52" s="400">
        <v>0</v>
      </c>
      <c r="QI52" s="400">
        <v>0</v>
      </c>
      <c r="QJ52" s="400">
        <v>0</v>
      </c>
      <c r="QK52" s="400">
        <v>0</v>
      </c>
      <c r="QL52" s="400">
        <v>0</v>
      </c>
      <c r="QM52" s="400">
        <v>0</v>
      </c>
      <c r="QN52" s="400">
        <v>0</v>
      </c>
      <c r="QO52" s="486">
        <v>0</v>
      </c>
      <c r="QP52" s="211"/>
      <c r="QQ52" s="444">
        <v>430.45</v>
      </c>
      <c r="QR52" s="217"/>
      <c r="QS52" s="202"/>
      <c r="QT52" s="202"/>
      <c r="QU52" s="65">
        <v>0</v>
      </c>
      <c r="QV52" s="202"/>
      <c r="QW52" s="202"/>
      <c r="QX52" s="202"/>
      <c r="QY52" s="65">
        <v>0</v>
      </c>
      <c r="QZ52" s="489">
        <f t="shared" si="132"/>
        <v>45.780659999999997</v>
      </c>
      <c r="RA52" s="202"/>
      <c r="RB52" s="201"/>
      <c r="RC52" s="66">
        <f t="shared" si="133"/>
        <v>870.22424778761058</v>
      </c>
      <c r="RD52" s="203"/>
      <c r="RE52" s="203"/>
      <c r="RF52" s="204"/>
      <c r="RG52" s="204"/>
      <c r="RH52" s="288"/>
      <c r="RI52" s="205">
        <v>4896.34</v>
      </c>
      <c r="RJ52" s="205">
        <v>0</v>
      </c>
      <c r="RK52" s="205">
        <v>0</v>
      </c>
      <c r="RL52" s="205">
        <v>0</v>
      </c>
      <c r="RM52" s="205">
        <v>0</v>
      </c>
      <c r="RN52" s="205">
        <v>0</v>
      </c>
      <c r="RO52" s="205">
        <v>0</v>
      </c>
      <c r="RP52" s="205">
        <v>0</v>
      </c>
      <c r="RQ52" s="205">
        <v>0</v>
      </c>
      <c r="RR52" s="373">
        <v>0</v>
      </c>
      <c r="RS52" s="265">
        <v>2778.89</v>
      </c>
      <c r="RT52" s="199"/>
      <c r="RU52" s="206">
        <v>71</v>
      </c>
      <c r="RV52" s="181"/>
      <c r="RW52" s="201"/>
      <c r="RX52" s="205">
        <v>407.58</v>
      </c>
      <c r="RY52" s="205">
        <v>0</v>
      </c>
      <c r="RZ52" s="205">
        <v>0</v>
      </c>
      <c r="SA52" s="205">
        <v>0</v>
      </c>
      <c r="SB52" s="205">
        <v>0</v>
      </c>
      <c r="SC52" s="205">
        <v>0</v>
      </c>
      <c r="SD52" s="205">
        <v>0</v>
      </c>
      <c r="SE52" s="205">
        <v>0</v>
      </c>
      <c r="SF52" s="205">
        <v>0</v>
      </c>
      <c r="SG52" s="205">
        <v>0</v>
      </c>
      <c r="SH52" s="202">
        <v>135.58498800000001</v>
      </c>
      <c r="SI52" s="211"/>
      <c r="SJ52" s="472"/>
      <c r="SK52" s="478"/>
      <c r="SL52" s="202"/>
      <c r="SM52" s="202"/>
      <c r="SN52" s="65">
        <v>0</v>
      </c>
      <c r="SO52" s="202"/>
      <c r="SP52" s="202"/>
      <c r="SQ52" s="202"/>
      <c r="SR52" s="202"/>
      <c r="SS52" s="489">
        <f t="shared" si="139"/>
        <v>37.515014999999998</v>
      </c>
      <c r="ST52" s="202"/>
      <c r="SU52" s="201"/>
      <c r="SV52" s="203"/>
      <c r="SW52" s="203"/>
      <c r="SX52" s="203"/>
      <c r="SY52" s="204"/>
      <c r="SZ52" s="204"/>
      <c r="TA52" s="288"/>
      <c r="TB52" s="201"/>
      <c r="TC52" s="211"/>
      <c r="TD52" s="204"/>
      <c r="TE52" s="288"/>
      <c r="TF52" s="264"/>
      <c r="TG52" s="265"/>
      <c r="TH52" s="265"/>
      <c r="TL52" s="65">
        <v>4865.6607999999997</v>
      </c>
      <c r="TM52">
        <f t="shared" si="70"/>
        <v>48.656607999999999</v>
      </c>
    </row>
    <row r="53" spans="1:533">
      <c r="A53" s="173" t="s">
        <v>156</v>
      </c>
      <c r="B53" s="175" t="s">
        <v>157</v>
      </c>
      <c r="C53" s="181" t="s">
        <v>277</v>
      </c>
      <c r="D53" s="176">
        <v>9936.1299999999992</v>
      </c>
      <c r="E53" s="176">
        <v>0</v>
      </c>
      <c r="F53" s="176">
        <v>0</v>
      </c>
      <c r="G53" s="176">
        <v>0</v>
      </c>
      <c r="H53" s="176">
        <v>0</v>
      </c>
      <c r="I53" s="176">
        <v>0</v>
      </c>
      <c r="J53" s="176">
        <v>0</v>
      </c>
      <c r="K53" s="176">
        <v>0</v>
      </c>
      <c r="L53" s="176">
        <v>0</v>
      </c>
      <c r="M53" s="178">
        <v>5420.83</v>
      </c>
      <c r="N53" s="178">
        <f t="shared" si="150"/>
        <v>4515.2999999999993</v>
      </c>
      <c r="O53" s="181">
        <v>137</v>
      </c>
      <c r="P53" s="64">
        <f t="shared" si="227"/>
        <v>9936.1299999999992</v>
      </c>
      <c r="Q53" s="205">
        <v>827.11</v>
      </c>
      <c r="R53" s="205">
        <v>0</v>
      </c>
      <c r="S53" s="205">
        <v>0</v>
      </c>
      <c r="T53" s="205">
        <v>0</v>
      </c>
      <c r="U53" s="205">
        <v>0</v>
      </c>
      <c r="V53" s="205">
        <v>0</v>
      </c>
      <c r="W53" s="205">
        <v>0</v>
      </c>
      <c r="X53" s="205">
        <v>0</v>
      </c>
      <c r="Y53" s="205">
        <v>0</v>
      </c>
      <c r="Z53" s="205">
        <v>0</v>
      </c>
      <c r="AA53" s="64">
        <f t="shared" si="71"/>
        <v>827.11</v>
      </c>
      <c r="AB53" s="65">
        <v>372.97</v>
      </c>
      <c r="AC53" s="65"/>
      <c r="AD53" s="65">
        <f t="shared" ref="AD53:AD78" si="232">(M53/$M$127)*26868.14</f>
        <v>63.686641662790663</v>
      </c>
      <c r="AE53" s="65">
        <f t="shared" ref="AE53:AE68" si="233">(N53/$N$127)*9798.53</f>
        <v>81.737298029816273</v>
      </c>
      <c r="AF53" s="65">
        <f t="shared" si="228"/>
        <v>1138.7567857142899</v>
      </c>
      <c r="AG53" s="65">
        <v>20</v>
      </c>
      <c r="AH53" s="65"/>
      <c r="AI53" s="65">
        <v>5</v>
      </c>
      <c r="AJ53" s="65"/>
      <c r="AK53" s="65"/>
      <c r="AL53" s="64">
        <f t="shared" si="3"/>
        <v>1682.150725406897</v>
      </c>
      <c r="AM53" s="66">
        <f t="shared" si="170"/>
        <v>833.25221238938047</v>
      </c>
      <c r="AN53" s="66">
        <f t="shared" si="171"/>
        <v>0</v>
      </c>
      <c r="AO53" s="66">
        <f t="shared" si="74"/>
        <v>208.31305309734512</v>
      </c>
      <c r="AP53" s="67">
        <f t="shared" si="4"/>
        <v>1041.5652654867256</v>
      </c>
      <c r="AQ53" s="67">
        <f t="shared" si="5"/>
        <v>2723.7159908936228</v>
      </c>
      <c r="AR53" s="68">
        <f t="shared" si="6"/>
        <v>-1896.6059908936227</v>
      </c>
      <c r="AS53" s="267">
        <v>5912.01</v>
      </c>
      <c r="AT53" s="267">
        <v>0</v>
      </c>
      <c r="AU53" s="267">
        <v>0</v>
      </c>
      <c r="AV53" s="267">
        <v>0</v>
      </c>
      <c r="AW53" s="267">
        <v>0</v>
      </c>
      <c r="AX53" s="267">
        <v>0</v>
      </c>
      <c r="AY53" s="267">
        <v>0</v>
      </c>
      <c r="AZ53" s="267">
        <v>0</v>
      </c>
      <c r="BA53" s="267">
        <v>0</v>
      </c>
      <c r="BB53" s="267">
        <v>0</v>
      </c>
      <c r="BC53" s="267">
        <v>3490.53</v>
      </c>
      <c r="BD53" s="178">
        <f t="shared" si="172"/>
        <v>2421.48</v>
      </c>
      <c r="BE53" s="285">
        <v>85</v>
      </c>
      <c r="BF53" s="181" t="s">
        <v>277</v>
      </c>
      <c r="BG53" s="64">
        <f t="shared" si="75"/>
        <v>5912.01</v>
      </c>
      <c r="BH53" s="267">
        <v>492.13</v>
      </c>
      <c r="BI53" s="267">
        <v>0</v>
      </c>
      <c r="BJ53" s="267">
        <v>0</v>
      </c>
      <c r="BK53" s="267">
        <v>0</v>
      </c>
      <c r="BL53" s="267">
        <v>0</v>
      </c>
      <c r="BM53" s="267">
        <v>0</v>
      </c>
      <c r="BN53" s="267">
        <v>0</v>
      </c>
      <c r="BO53" s="267">
        <v>0</v>
      </c>
      <c r="BP53" s="267">
        <v>0</v>
      </c>
      <c r="BQ53" s="267">
        <v>0</v>
      </c>
      <c r="BR53" s="64">
        <f t="shared" si="76"/>
        <v>492.13</v>
      </c>
      <c r="BS53" s="65">
        <v>372.97</v>
      </c>
      <c r="BT53" s="65"/>
      <c r="BU53" s="65">
        <f t="shared" ref="BU53:BU78" si="234">(BC53/$BC$127)*25931.19</f>
        <v>44.396218682688385</v>
      </c>
      <c r="BV53" s="65">
        <f t="shared" ref="BV53:BV68" si="235">(BD53/$N$127)*10568.79</f>
        <v>47.280155383124409</v>
      </c>
      <c r="BW53" s="65">
        <f t="shared" si="229"/>
        <v>1138.7567857142899</v>
      </c>
      <c r="BX53" s="65">
        <v>20</v>
      </c>
      <c r="BY53" s="65"/>
      <c r="BZ53" s="65">
        <v>5</v>
      </c>
      <c r="CA53" s="202"/>
      <c r="CB53" s="65"/>
      <c r="CC53" s="64">
        <f t="shared" si="9"/>
        <v>1628.4031597801027</v>
      </c>
      <c r="CD53" s="66">
        <f t="shared" si="174"/>
        <v>869.99982300884949</v>
      </c>
      <c r="CE53" s="384">
        <f t="shared" si="175"/>
        <v>0</v>
      </c>
      <c r="CF53" s="66">
        <f t="shared" si="222"/>
        <v>217.49995575221237</v>
      </c>
      <c r="CG53" s="67">
        <f t="shared" si="10"/>
        <v>1087.4997787610619</v>
      </c>
      <c r="CH53" s="67">
        <f t="shared" si="11"/>
        <v>2715.9029385411645</v>
      </c>
      <c r="CI53" s="68">
        <f t="shared" si="12"/>
        <v>-2223.7729385411644</v>
      </c>
      <c r="CJ53" s="209">
        <v>13381.54</v>
      </c>
      <c r="CK53" s="209">
        <v>0</v>
      </c>
      <c r="CL53" s="209">
        <v>0</v>
      </c>
      <c r="CM53" s="209">
        <v>0</v>
      </c>
      <c r="CN53" s="209">
        <v>0</v>
      </c>
      <c r="CO53" s="209">
        <v>0</v>
      </c>
      <c r="CP53" s="209">
        <v>0</v>
      </c>
      <c r="CQ53" s="209">
        <v>0</v>
      </c>
      <c r="CR53" s="209">
        <v>0</v>
      </c>
      <c r="CS53" s="207">
        <v>0</v>
      </c>
      <c r="CT53" s="205">
        <v>4690.72</v>
      </c>
      <c r="CU53" s="178">
        <f t="shared" si="176"/>
        <v>3862.0600000000004</v>
      </c>
      <c r="CV53" s="285">
        <v>124</v>
      </c>
      <c r="CW53" s="181" t="s">
        <v>277</v>
      </c>
      <c r="CX53" s="214">
        <v>8552.7800000000007</v>
      </c>
      <c r="CY53" s="205">
        <v>711.95</v>
      </c>
      <c r="CZ53" s="205">
        <v>0</v>
      </c>
      <c r="DA53" s="205">
        <v>0</v>
      </c>
      <c r="DB53" s="209">
        <v>0</v>
      </c>
      <c r="DC53" s="205">
        <v>0</v>
      </c>
      <c r="DD53" s="205">
        <v>0</v>
      </c>
      <c r="DE53" s="205">
        <v>0</v>
      </c>
      <c r="DF53" s="205">
        <v>0</v>
      </c>
      <c r="DG53" s="205">
        <v>0</v>
      </c>
      <c r="DH53" s="205">
        <v>0</v>
      </c>
      <c r="DI53" s="214">
        <v>711.95</v>
      </c>
      <c r="DJ53" s="65">
        <v>372.97</v>
      </c>
      <c r="DK53" s="65"/>
      <c r="DL53" s="65">
        <f t="shared" ref="DL53:DL78" si="236">(CT53/$CT$127)*31296.94</f>
        <v>61.951295643158012</v>
      </c>
      <c r="DM53" s="65">
        <f t="shared" ref="DM53:DM67" si="237">(CU53/$N$127)*10655.5</f>
        <v>76.026603744729826</v>
      </c>
      <c r="DN53" s="65">
        <f t="shared" si="230"/>
        <v>1138.7567857142899</v>
      </c>
      <c r="DO53" s="65">
        <v>20</v>
      </c>
      <c r="DP53" s="65"/>
      <c r="DQ53" s="65">
        <v>5</v>
      </c>
      <c r="DR53" s="65"/>
      <c r="DS53" s="65"/>
      <c r="DT53" s="64">
        <f t="shared" si="15"/>
        <v>1674.7046851021778</v>
      </c>
      <c r="DU53" s="66">
        <f t="shared" si="178"/>
        <v>870.94495575221242</v>
      </c>
      <c r="DV53" s="66">
        <f t="shared" si="179"/>
        <v>490.26548672566372</v>
      </c>
      <c r="DW53" s="66">
        <f t="shared" si="84"/>
        <v>340.30261061946902</v>
      </c>
      <c r="DX53" s="67">
        <f t="shared" si="16"/>
        <v>1701.5130530973452</v>
      </c>
      <c r="DY53" s="67">
        <f t="shared" si="17"/>
        <v>3376.217738199523</v>
      </c>
      <c r="DZ53" s="68">
        <f t="shared" si="18"/>
        <v>-2664.2677381995227</v>
      </c>
      <c r="EA53" s="205">
        <v>7842.62</v>
      </c>
      <c r="EB53" s="205">
        <v>0</v>
      </c>
      <c r="EC53" s="205">
        <v>0</v>
      </c>
      <c r="ED53" s="205">
        <v>0</v>
      </c>
      <c r="EE53" s="205">
        <v>0</v>
      </c>
      <c r="EF53" s="205">
        <v>0</v>
      </c>
      <c r="EG53" s="205">
        <v>0</v>
      </c>
      <c r="EH53" s="205">
        <v>0</v>
      </c>
      <c r="EI53" s="205">
        <v>0</v>
      </c>
      <c r="EJ53" s="205">
        <v>0</v>
      </c>
      <c r="EK53" s="205">
        <v>4450.66</v>
      </c>
      <c r="EL53" s="178">
        <f t="shared" si="180"/>
        <v>3391.96</v>
      </c>
      <c r="EM53" s="206">
        <v>115</v>
      </c>
      <c r="EN53" s="181" t="s">
        <v>277</v>
      </c>
      <c r="EO53" s="214">
        <f t="shared" si="85"/>
        <v>7842.62</v>
      </c>
      <c r="EP53" s="214">
        <v>652.84</v>
      </c>
      <c r="EQ53" s="214">
        <v>0</v>
      </c>
      <c r="ER53" s="214">
        <v>0</v>
      </c>
      <c r="ES53" s="214">
        <v>0</v>
      </c>
      <c r="ET53" s="214">
        <v>0</v>
      </c>
      <c r="EU53" s="298">
        <v>0</v>
      </c>
      <c r="EV53" s="299">
        <v>0</v>
      </c>
      <c r="EW53" s="214">
        <v>0</v>
      </c>
      <c r="EX53" s="214">
        <v>0</v>
      </c>
      <c r="EY53" s="299">
        <v>0</v>
      </c>
      <c r="EZ53" s="214">
        <f t="shared" si="86"/>
        <v>652.84</v>
      </c>
      <c r="FA53" s="65"/>
      <c r="FB53" s="65"/>
      <c r="FC53" s="377">
        <f t="shared" ref="FC53:FC75" si="238">(EK53/$CT$127)*32586.6</f>
        <v>61.202966766446927</v>
      </c>
      <c r="FD53" s="386">
        <f t="shared" ref="FD53:FD75" si="239">(EL53/$N$127)*10655.5</f>
        <v>66.772447563728619</v>
      </c>
      <c r="FE53" s="65">
        <f t="shared" si="231"/>
        <v>1138.7567857142899</v>
      </c>
      <c r="FF53" s="65">
        <v>20</v>
      </c>
      <c r="FG53" s="65"/>
      <c r="FH53" s="65">
        <v>5</v>
      </c>
      <c r="FI53" s="377"/>
      <c r="FJ53" s="65"/>
      <c r="FK53" s="214">
        <f t="shared" si="87"/>
        <v>1291.7322000444653</v>
      </c>
      <c r="FL53" s="66">
        <f t="shared" si="183"/>
        <v>987.17077586206892</v>
      </c>
      <c r="FM53" s="377">
        <f t="shared" si="184"/>
        <v>413.79310344827587</v>
      </c>
      <c r="FN53" s="377">
        <f t="shared" si="90"/>
        <v>350.24096982758618</v>
      </c>
      <c r="FO53" s="214">
        <f t="shared" si="91"/>
        <v>1751.204849137931</v>
      </c>
      <c r="FP53" s="214">
        <f t="shared" si="92"/>
        <v>3042.9370491823965</v>
      </c>
      <c r="FQ53" s="205">
        <f t="shared" si="93"/>
        <v>-2390.0970491823964</v>
      </c>
      <c r="FR53" s="209"/>
      <c r="FS53" s="209"/>
      <c r="FT53" s="209"/>
      <c r="FU53" s="209"/>
      <c r="FV53" s="209"/>
      <c r="FW53" s="209"/>
      <c r="FX53" s="209"/>
      <c r="FY53" s="209"/>
      <c r="FZ53" s="209"/>
      <c r="GA53" s="209"/>
      <c r="GB53" s="209"/>
      <c r="GC53" s="178"/>
      <c r="GD53" s="210"/>
      <c r="GE53" s="181" t="s">
        <v>277</v>
      </c>
      <c r="GF53" s="214">
        <f t="shared" si="94"/>
        <v>0</v>
      </c>
      <c r="GG53" s="209"/>
      <c r="GH53" s="209"/>
      <c r="GI53" s="209"/>
      <c r="GJ53" s="209"/>
      <c r="GK53" s="209"/>
      <c r="GL53" s="209"/>
      <c r="GM53" s="209"/>
      <c r="GN53" s="209"/>
      <c r="GO53" s="209"/>
      <c r="GP53" s="209"/>
      <c r="GQ53" s="211">
        <f t="shared" si="95"/>
        <v>0</v>
      </c>
      <c r="GR53" s="306"/>
      <c r="GS53" s="306"/>
      <c r="GT53" s="65"/>
      <c r="GU53" s="65"/>
      <c r="GV53" s="65"/>
      <c r="GW53" s="65"/>
      <c r="GX53" s="65"/>
      <c r="GY53" s="65"/>
      <c r="GZ53" s="65"/>
      <c r="HA53" s="65"/>
      <c r="HB53" s="64">
        <f t="shared" si="188"/>
        <v>0</v>
      </c>
      <c r="HC53" s="66"/>
      <c r="HD53" s="66">
        <f t="shared" si="97"/>
        <v>0</v>
      </c>
      <c r="HE53" s="66">
        <f t="shared" si="98"/>
        <v>0</v>
      </c>
      <c r="HF53" s="67">
        <f t="shared" si="24"/>
        <v>0</v>
      </c>
      <c r="HG53" s="67"/>
      <c r="HH53" s="68">
        <f t="shared" si="26"/>
        <v>0</v>
      </c>
      <c r="HI53" s="205">
        <v>0</v>
      </c>
      <c r="HJ53" s="205">
        <v>0</v>
      </c>
      <c r="HK53" s="205">
        <v>0</v>
      </c>
      <c r="HL53" s="205">
        <v>0</v>
      </c>
      <c r="HM53" s="205">
        <v>0</v>
      </c>
      <c r="HN53" s="205">
        <v>0</v>
      </c>
      <c r="HO53" s="205">
        <v>0</v>
      </c>
      <c r="HP53" s="205">
        <v>0</v>
      </c>
      <c r="HQ53" s="205">
        <v>0</v>
      </c>
      <c r="HR53" s="205">
        <v>0</v>
      </c>
      <c r="HS53" s="205">
        <v>0</v>
      </c>
      <c r="HT53" s="178">
        <f t="shared" si="189"/>
        <v>0</v>
      </c>
      <c r="HU53" s="206">
        <v>0</v>
      </c>
      <c r="HV53" s="181" t="s">
        <v>277</v>
      </c>
      <c r="HW53" s="64">
        <f t="shared" si="190"/>
        <v>0</v>
      </c>
      <c r="HX53" s="205"/>
      <c r="HY53" s="205"/>
      <c r="HZ53" s="205"/>
      <c r="IA53" s="205"/>
      <c r="IB53" s="205"/>
      <c r="IC53" s="205"/>
      <c r="ID53" s="205"/>
      <c r="IE53" s="205"/>
      <c r="IF53" s="205"/>
      <c r="IG53" s="205"/>
      <c r="IH53" s="214"/>
      <c r="II53" s="319"/>
      <c r="IJ53" s="319"/>
      <c r="IK53" s="65">
        <f t="shared" ref="IK53:IK71" si="240">(HS53/$HS$127)*39677.05</f>
        <v>0</v>
      </c>
      <c r="IL53" s="65">
        <f t="shared" ref="IL53:IL74" si="241">(HT53/$N$127)*13477.92</f>
        <v>0</v>
      </c>
      <c r="IM53" s="65">
        <v>1279.4567857142858</v>
      </c>
      <c r="IN53" s="65">
        <v>20</v>
      </c>
      <c r="IO53" s="65"/>
      <c r="IP53" s="65">
        <v>5</v>
      </c>
      <c r="IQ53" s="65"/>
      <c r="IR53" s="65"/>
      <c r="IS53" s="64">
        <f t="shared" si="193"/>
        <v>1304.4567857142858</v>
      </c>
      <c r="IT53" s="66">
        <f t="shared" si="194"/>
        <v>869.99285714285713</v>
      </c>
      <c r="IU53" s="66">
        <f t="shared" si="103"/>
        <v>403.36134453781511</v>
      </c>
      <c r="IV53" s="66">
        <f t="shared" si="104"/>
        <v>318.33855042016808</v>
      </c>
      <c r="IW53" s="67">
        <f t="shared" si="195"/>
        <v>1591.6927521008404</v>
      </c>
      <c r="IX53" s="67"/>
      <c r="IY53" s="68">
        <f t="shared" si="32"/>
        <v>0</v>
      </c>
      <c r="IZ53" s="209">
        <v>0</v>
      </c>
      <c r="JA53" s="209">
        <v>0</v>
      </c>
      <c r="JB53" s="209">
        <v>0</v>
      </c>
      <c r="JC53" s="209">
        <v>0</v>
      </c>
      <c r="JD53" s="209">
        <v>0</v>
      </c>
      <c r="JE53" s="209">
        <v>0</v>
      </c>
      <c r="JF53" s="209">
        <v>0</v>
      </c>
      <c r="JG53" s="209">
        <v>0</v>
      </c>
      <c r="JH53" s="209">
        <v>0</v>
      </c>
      <c r="JI53" s="209">
        <v>0</v>
      </c>
      <c r="JJ53" s="209">
        <v>0</v>
      </c>
      <c r="JK53" s="205">
        <v>0</v>
      </c>
      <c r="JL53" s="210">
        <v>0</v>
      </c>
      <c r="JM53" s="181" t="s">
        <v>277</v>
      </c>
      <c r="JN53" s="64">
        <f t="shared" si="197"/>
        <v>0</v>
      </c>
      <c r="JO53" s="209">
        <v>0</v>
      </c>
      <c r="JP53" s="209">
        <v>0</v>
      </c>
      <c r="JQ53" s="209">
        <v>0</v>
      </c>
      <c r="JR53" s="209">
        <v>0</v>
      </c>
      <c r="JS53" s="209">
        <v>0</v>
      </c>
      <c r="JT53" s="209">
        <v>0</v>
      </c>
      <c r="JU53" s="209">
        <v>0</v>
      </c>
      <c r="JV53" s="209">
        <v>0</v>
      </c>
      <c r="JW53" s="209">
        <v>0</v>
      </c>
      <c r="JX53" s="209">
        <v>0</v>
      </c>
      <c r="JY53" s="211">
        <v>0</v>
      </c>
      <c r="JZ53" s="319"/>
      <c r="KA53" s="319"/>
      <c r="KB53" s="65">
        <f t="shared" ref="KB53:KB68" si="242">(JJ53/$M$127)*48703.25</f>
        <v>0</v>
      </c>
      <c r="KC53" s="65">
        <f t="shared" ref="KC53:KC71" si="243">(JK53/$N$127)*14378.9</f>
        <v>0</v>
      </c>
      <c r="KD53" s="65">
        <v>1279.4567857142858</v>
      </c>
      <c r="KE53" s="65">
        <v>20</v>
      </c>
      <c r="KF53" s="65"/>
      <c r="KG53" s="65">
        <v>5</v>
      </c>
      <c r="KH53" s="65"/>
      <c r="KI53" s="65">
        <f t="shared" si="108"/>
        <v>429.03252032520328</v>
      </c>
      <c r="KJ53" s="64">
        <f t="shared" si="35"/>
        <v>1733.4893060394891</v>
      </c>
      <c r="KK53" s="66">
        <f t="shared" si="144"/>
        <v>854.59100840336134</v>
      </c>
      <c r="KL53" s="66">
        <f t="shared" si="109"/>
        <v>0</v>
      </c>
      <c r="KM53" s="66">
        <f t="shared" si="110"/>
        <v>213.64775210084034</v>
      </c>
      <c r="KN53" s="67">
        <f t="shared" si="36"/>
        <v>1068.2387605042018</v>
      </c>
      <c r="KO53" s="67">
        <v>0</v>
      </c>
      <c r="KP53" s="68">
        <f t="shared" si="38"/>
        <v>0</v>
      </c>
      <c r="KQ53" s="209">
        <v>0</v>
      </c>
      <c r="KR53" s="209">
        <v>0</v>
      </c>
      <c r="KS53" s="209">
        <v>0</v>
      </c>
      <c r="KT53" s="209">
        <v>0</v>
      </c>
      <c r="KU53" s="209">
        <v>0</v>
      </c>
      <c r="KV53" s="209">
        <v>0</v>
      </c>
      <c r="KW53" s="209">
        <v>0</v>
      </c>
      <c r="KX53" s="209">
        <v>0</v>
      </c>
      <c r="KY53" s="209">
        <v>0</v>
      </c>
      <c r="KZ53" s="209">
        <v>0</v>
      </c>
      <c r="LA53" s="209">
        <v>0</v>
      </c>
      <c r="LB53" s="178">
        <v>0</v>
      </c>
      <c r="LC53" s="210">
        <v>0</v>
      </c>
      <c r="LD53" s="181" t="s">
        <v>277</v>
      </c>
      <c r="LE53" s="64">
        <f t="shared" si="200"/>
        <v>0</v>
      </c>
      <c r="LF53" s="209">
        <v>0</v>
      </c>
      <c r="LG53" s="209">
        <v>0</v>
      </c>
      <c r="LH53" s="209">
        <v>0</v>
      </c>
      <c r="LI53" s="209">
        <v>0</v>
      </c>
      <c r="LJ53" s="209">
        <v>0</v>
      </c>
      <c r="LK53" s="209">
        <v>0</v>
      </c>
      <c r="LL53" s="209">
        <v>0</v>
      </c>
      <c r="LM53" s="209">
        <v>0</v>
      </c>
      <c r="LN53" s="209">
        <v>0</v>
      </c>
      <c r="LO53" s="209">
        <v>0</v>
      </c>
      <c r="LP53" s="211">
        <v>0</v>
      </c>
      <c r="LQ53" s="202"/>
      <c r="LR53" s="202"/>
      <c r="LS53" s="65">
        <f t="shared" ref="LS53:LS71" si="244">(LA53/$LA$127)*44995.2</f>
        <v>0</v>
      </c>
      <c r="LT53" s="65">
        <f t="shared" ref="LT53:LT71" si="245">(LB53/$N$127)*12957.14</f>
        <v>0</v>
      </c>
      <c r="LU53" s="65">
        <v>1279.4567857142858</v>
      </c>
      <c r="LV53" s="65">
        <v>20</v>
      </c>
      <c r="LW53" s="65"/>
      <c r="LX53" s="65">
        <v>5</v>
      </c>
      <c r="LY53" s="65"/>
      <c r="LZ53" s="65"/>
      <c r="MA53" s="64">
        <f t="shared" si="41"/>
        <v>1304.4567857142858</v>
      </c>
      <c r="MB53" s="66">
        <f t="shared" si="145"/>
        <v>828.45739495798318</v>
      </c>
      <c r="MC53" s="66">
        <f t="shared" si="114"/>
        <v>0</v>
      </c>
      <c r="MD53" s="66">
        <f t="shared" si="115"/>
        <v>207.1143487394958</v>
      </c>
      <c r="ME53" s="67">
        <f t="shared" si="42"/>
        <v>1035.571743697479</v>
      </c>
      <c r="MF53" s="67">
        <v>0</v>
      </c>
      <c r="MG53" s="68">
        <f t="shared" si="44"/>
        <v>0</v>
      </c>
      <c r="MH53" s="209">
        <v>0</v>
      </c>
      <c r="MI53" s="209">
        <v>0</v>
      </c>
      <c r="MJ53" s="209">
        <v>0</v>
      </c>
      <c r="MK53" s="209">
        <v>0</v>
      </c>
      <c r="ML53" s="209">
        <v>0</v>
      </c>
      <c r="MM53" s="209">
        <v>0</v>
      </c>
      <c r="MN53" s="209">
        <v>0</v>
      </c>
      <c r="MO53" s="209">
        <v>0</v>
      </c>
      <c r="MP53" s="209">
        <v>0</v>
      </c>
      <c r="MQ53" s="209">
        <v>0</v>
      </c>
      <c r="MR53" s="209">
        <v>0</v>
      </c>
      <c r="MS53" s="178">
        <f t="shared" si="223"/>
        <v>0</v>
      </c>
      <c r="MT53" s="210">
        <v>0</v>
      </c>
      <c r="MU53" s="181" t="s">
        <v>277</v>
      </c>
      <c r="MV53" s="64">
        <f t="shared" si="203"/>
        <v>0</v>
      </c>
      <c r="MW53" s="209">
        <v>0</v>
      </c>
      <c r="MX53" s="209">
        <v>0</v>
      </c>
      <c r="MY53" s="209">
        <v>0</v>
      </c>
      <c r="MZ53" s="209">
        <v>0</v>
      </c>
      <c r="NA53" s="209">
        <v>0</v>
      </c>
      <c r="NB53" s="209">
        <v>0</v>
      </c>
      <c r="NC53" s="209">
        <v>0</v>
      </c>
      <c r="ND53" s="209">
        <v>0</v>
      </c>
      <c r="NE53" s="209">
        <v>0</v>
      </c>
      <c r="NF53" s="209">
        <v>0</v>
      </c>
      <c r="NG53" s="211">
        <f t="shared" si="117"/>
        <v>0</v>
      </c>
      <c r="NH53" s="306"/>
      <c r="NI53" s="306"/>
      <c r="NJ53" s="65">
        <f t="shared" ref="NJ53:NJ70" si="246">(MR53/$M$127)*43215.42</f>
        <v>0</v>
      </c>
      <c r="NK53" s="65">
        <f t="shared" ref="NK53:NK70" si="247">(MS53/$N$127)*7435.25</f>
        <v>0</v>
      </c>
      <c r="NL53" s="65">
        <v>1279.4567857142858</v>
      </c>
      <c r="NM53" s="65">
        <v>20</v>
      </c>
      <c r="NN53" s="65">
        <f t="shared" si="206"/>
        <v>467</v>
      </c>
      <c r="NO53" s="65">
        <v>5</v>
      </c>
      <c r="NP53" s="65"/>
      <c r="NQ53" s="65"/>
      <c r="NR53" s="64">
        <f t="shared" si="47"/>
        <v>1771.4567857142858</v>
      </c>
      <c r="NS53" s="66">
        <f t="shared" si="207"/>
        <v>835.40283333333332</v>
      </c>
      <c r="NT53" s="66">
        <f t="shared" si="208"/>
        <v>400</v>
      </c>
      <c r="NU53" s="66">
        <f t="shared" si="122"/>
        <v>308.85070833333333</v>
      </c>
      <c r="NV53" s="67">
        <f t="shared" si="48"/>
        <v>1544.2535416666667</v>
      </c>
      <c r="NW53" s="67">
        <v>0</v>
      </c>
      <c r="NX53" s="68">
        <f t="shared" si="50"/>
        <v>0</v>
      </c>
      <c r="NY53" s="209">
        <v>0</v>
      </c>
      <c r="NZ53" s="209">
        <v>0</v>
      </c>
      <c r="OA53" s="209">
        <v>0</v>
      </c>
      <c r="OB53" s="209">
        <v>0</v>
      </c>
      <c r="OC53" s="209">
        <v>0</v>
      </c>
      <c r="OD53" s="209">
        <v>0</v>
      </c>
      <c r="OE53" s="209">
        <v>0</v>
      </c>
      <c r="OF53" s="209">
        <v>0</v>
      </c>
      <c r="OG53" s="209">
        <v>0</v>
      </c>
      <c r="OH53" s="209">
        <v>0</v>
      </c>
      <c r="OI53" s="209">
        <v>0</v>
      </c>
      <c r="OJ53" s="178">
        <v>0</v>
      </c>
      <c r="OK53" s="210">
        <v>0</v>
      </c>
      <c r="OL53" s="181" t="s">
        <v>277</v>
      </c>
      <c r="OM53" s="64">
        <f t="shared" si="123"/>
        <v>0</v>
      </c>
      <c r="ON53" s="209">
        <v>0</v>
      </c>
      <c r="OO53" s="209">
        <v>0</v>
      </c>
      <c r="OP53" s="209">
        <v>0</v>
      </c>
      <c r="OQ53" s="209">
        <v>0</v>
      </c>
      <c r="OR53" s="209">
        <v>0</v>
      </c>
      <c r="OS53" s="209">
        <v>0</v>
      </c>
      <c r="OT53" s="209">
        <v>0</v>
      </c>
      <c r="OU53" s="209">
        <v>0</v>
      </c>
      <c r="OV53" s="209">
        <v>0</v>
      </c>
      <c r="OW53" s="209">
        <v>0</v>
      </c>
      <c r="OX53" s="403">
        <f t="shared" si="124"/>
        <v>0</v>
      </c>
      <c r="OY53" s="65">
        <v>372.97</v>
      </c>
      <c r="OZ53" s="65"/>
      <c r="PA53" s="65">
        <f t="shared" ref="PA53:PA68" si="248">(OI53/$OI$127)*32273.79</f>
        <v>0</v>
      </c>
      <c r="PB53" s="65">
        <f t="shared" ref="PB53:PB68" si="249">(OJ53/$N$127)*9268.44</f>
        <v>0</v>
      </c>
      <c r="PC53" s="65">
        <v>1279.4567857142858</v>
      </c>
      <c r="PD53" s="65">
        <v>20</v>
      </c>
      <c r="PE53" s="65"/>
      <c r="PF53" s="65">
        <v>5</v>
      </c>
      <c r="PG53" s="65"/>
      <c r="PH53" s="65"/>
      <c r="PI53" s="64">
        <f t="shared" si="53"/>
        <v>1677.4267857142859</v>
      </c>
      <c r="PJ53" s="66">
        <f t="shared" si="126"/>
        <v>936.57933333333335</v>
      </c>
      <c r="PK53" s="66">
        <v>0</v>
      </c>
      <c r="PL53" s="66">
        <f t="shared" si="127"/>
        <v>234.14483333333334</v>
      </c>
      <c r="PM53" s="67">
        <f t="shared" si="54"/>
        <v>1170.7241666666666</v>
      </c>
      <c r="PN53" s="67">
        <f t="shared" si="55"/>
        <v>2848.1509523809527</v>
      </c>
      <c r="PO53" s="68">
        <f t="shared" si="56"/>
        <v>-2848.1509523809527</v>
      </c>
      <c r="PP53" s="400"/>
      <c r="PQ53" s="400"/>
      <c r="PR53" s="400"/>
      <c r="PS53" s="400"/>
      <c r="PT53" s="400"/>
      <c r="PU53" s="400"/>
      <c r="PV53" s="400"/>
      <c r="PW53" s="400"/>
      <c r="PX53" s="400"/>
      <c r="PY53" s="464"/>
      <c r="PZ53" s="466">
        <v>0</v>
      </c>
      <c r="QA53" s="178">
        <f t="shared" si="210"/>
        <v>0</v>
      </c>
      <c r="QB53" s="401"/>
      <c r="QC53" s="181" t="s">
        <v>277</v>
      </c>
      <c r="QD53" s="64"/>
      <c r="QE53" s="400"/>
      <c r="QF53" s="400"/>
      <c r="QG53" s="400"/>
      <c r="QH53" s="400"/>
      <c r="QI53" s="400"/>
      <c r="QJ53" s="400"/>
      <c r="QK53" s="400"/>
      <c r="QL53" s="400"/>
      <c r="QM53" s="400"/>
      <c r="QN53" s="400"/>
      <c r="QO53" s="486"/>
      <c r="QP53" s="403">
        <f t="shared" si="211"/>
        <v>0</v>
      </c>
      <c r="QQ53" s="460"/>
      <c r="QR53" s="462"/>
      <c r="QS53" s="65">
        <f t="shared" si="147"/>
        <v>128.86743362831859</v>
      </c>
      <c r="QT53" s="65">
        <f t="shared" ref="QT53:QT78" si="250">(QA53/$N$127)*10429.01</f>
        <v>0</v>
      </c>
      <c r="QU53" s="65">
        <v>0</v>
      </c>
      <c r="QV53" s="65">
        <v>20</v>
      </c>
      <c r="QW53" s="65">
        <f t="shared" si="131"/>
        <v>18.861818181818183</v>
      </c>
      <c r="QX53" s="65">
        <v>5</v>
      </c>
      <c r="QY53" s="65">
        <f t="shared" si="58"/>
        <v>183.06451612903226</v>
      </c>
      <c r="QZ53" s="489">
        <f t="shared" si="132"/>
        <v>0</v>
      </c>
      <c r="RA53" s="65"/>
      <c r="RB53" s="64">
        <f t="shared" si="213"/>
        <v>355.79376793916902</v>
      </c>
      <c r="RC53" s="66">
        <f t="shared" si="133"/>
        <v>870.22424778761058</v>
      </c>
      <c r="RD53" s="66"/>
      <c r="RE53" s="66">
        <f t="shared" si="134"/>
        <v>245.20360314535594</v>
      </c>
      <c r="RF53" s="67">
        <f t="shared" si="60"/>
        <v>1115.4278509329665</v>
      </c>
      <c r="RG53" s="67">
        <f t="shared" si="61"/>
        <v>1471.2216188721354</v>
      </c>
      <c r="RH53" s="68">
        <f t="shared" si="62"/>
        <v>-1471.2216188721354</v>
      </c>
      <c r="RI53" s="205">
        <v>122.12</v>
      </c>
      <c r="RJ53" s="205">
        <v>1030.96</v>
      </c>
      <c r="RK53" s="205">
        <v>0</v>
      </c>
      <c r="RL53" s="205">
        <v>0</v>
      </c>
      <c r="RM53" s="205">
        <v>0</v>
      </c>
      <c r="RN53" s="205">
        <v>0</v>
      </c>
      <c r="RO53" s="205">
        <v>0</v>
      </c>
      <c r="RP53" s="205">
        <v>0</v>
      </c>
      <c r="RQ53" s="205">
        <v>0</v>
      </c>
      <c r="RR53" s="373">
        <v>0</v>
      </c>
      <c r="RS53" s="265">
        <v>739.99</v>
      </c>
      <c r="RT53" s="178">
        <f t="shared" si="214"/>
        <v>413.08999999999992</v>
      </c>
      <c r="RU53" s="206">
        <v>365</v>
      </c>
      <c r="RV53" s="181" t="s">
        <v>277</v>
      </c>
      <c r="RW53" s="64">
        <f t="shared" si="215"/>
        <v>1153.08</v>
      </c>
      <c r="RX53" s="205">
        <v>10.17</v>
      </c>
      <c r="RY53" s="205">
        <v>2903.23</v>
      </c>
      <c r="RZ53" s="205">
        <v>0</v>
      </c>
      <c r="SA53" s="205">
        <v>0</v>
      </c>
      <c r="SB53" s="205">
        <v>0</v>
      </c>
      <c r="SC53" s="205">
        <v>0</v>
      </c>
      <c r="SD53" s="205">
        <v>0</v>
      </c>
      <c r="SE53" s="205">
        <v>0</v>
      </c>
      <c r="SF53" s="205">
        <v>0</v>
      </c>
      <c r="SG53" s="205">
        <v>0</v>
      </c>
      <c r="SH53" s="65">
        <v>48.656607999999999</v>
      </c>
      <c r="SI53" s="211">
        <v>927.26</v>
      </c>
      <c r="SJ53" s="234">
        <v>372.97</v>
      </c>
      <c r="SK53" s="477"/>
      <c r="SL53" s="65">
        <f t="shared" si="148"/>
        <v>320.96681415929203</v>
      </c>
      <c r="SM53" s="65">
        <f t="shared" ref="SM53:SM84" si="251">(RT53/$N$127)*12319.54</f>
        <v>9.4018196028432826</v>
      </c>
      <c r="SN53" s="65">
        <v>0</v>
      </c>
      <c r="SO53" s="65">
        <v>20</v>
      </c>
      <c r="SP53" s="65">
        <f t="shared" si="138"/>
        <v>495.92920353982299</v>
      </c>
      <c r="SQ53" s="65">
        <v>5</v>
      </c>
      <c r="SR53" s="65">
        <f t="shared" si="149"/>
        <v>428.52876106194691</v>
      </c>
      <c r="SS53" s="489">
        <f t="shared" si="139"/>
        <v>9.989865</v>
      </c>
      <c r="ST53" s="65"/>
      <c r="SU53" s="64">
        <f t="shared" si="217"/>
        <v>1662.7864633639051</v>
      </c>
      <c r="SV53" s="66">
        <f t="shared" si="146"/>
        <v>596.28469026548669</v>
      </c>
      <c r="SW53" s="66"/>
      <c r="SX53" s="66">
        <f t="shared" si="140"/>
        <v>451.81423072587842</v>
      </c>
      <c r="SY53" s="67">
        <f t="shared" si="218"/>
        <v>1048.098920991365</v>
      </c>
      <c r="SZ53" s="67">
        <f t="shared" si="65"/>
        <v>2710.8853843552702</v>
      </c>
      <c r="TA53" s="68">
        <f t="shared" si="66"/>
        <v>-1783.6253843552702</v>
      </c>
      <c r="TB53" s="64">
        <f t="shared" ref="TB53:TB84" si="252">P53+BG53+CX53+EO53+GF53+HW53+JN53+LE53+MV53+OM53+QD53+RW53</f>
        <v>33396.619999999995</v>
      </c>
      <c r="TC53" s="211">
        <f t="shared" ref="TC53:TC84" si="253">AA53+BR53+DI53+EZ53+GQ53+IH53+JY53+LP53+NG53+OX53+QP53+SI53</f>
        <v>3611.29</v>
      </c>
      <c r="TD53" s="67">
        <f t="shared" ref="TD53:TD84" si="254">AQ53+CH53+DY53+FP53+HG53+IX53+KO53+MF53+NW53+PN53+RG53+SZ53</f>
        <v>18889.031672425066</v>
      </c>
      <c r="TE53" s="68">
        <f t="shared" si="142"/>
        <v>-15277.741672425065</v>
      </c>
      <c r="TF53" s="264"/>
      <c r="TG53" s="265"/>
      <c r="TH53" s="265" t="s">
        <v>502</v>
      </c>
      <c r="TL53" s="65">
        <v>2910.2766000000001</v>
      </c>
      <c r="TM53">
        <f t="shared" si="70"/>
        <v>29.102766000000003</v>
      </c>
    </row>
    <row r="54" spans="1:533" ht="18" customHeight="1">
      <c r="A54" s="173" t="s">
        <v>158</v>
      </c>
      <c r="B54" s="175" t="s">
        <v>159</v>
      </c>
      <c r="C54" s="181" t="s">
        <v>277</v>
      </c>
      <c r="D54" s="176">
        <v>2116.58</v>
      </c>
      <c r="E54" s="176">
        <v>0</v>
      </c>
      <c r="F54" s="176">
        <v>0</v>
      </c>
      <c r="G54" s="176">
        <v>0</v>
      </c>
      <c r="H54" s="176">
        <v>0</v>
      </c>
      <c r="I54" s="176">
        <v>0</v>
      </c>
      <c r="J54" s="176">
        <v>0</v>
      </c>
      <c r="K54" s="176">
        <v>31558.23</v>
      </c>
      <c r="L54" s="176">
        <v>0</v>
      </c>
      <c r="M54" s="178">
        <v>24291.570000000003</v>
      </c>
      <c r="N54" s="178">
        <f t="shared" si="150"/>
        <v>9383.2399999999943</v>
      </c>
      <c r="O54" s="181">
        <v>2114</v>
      </c>
      <c r="P54" s="64">
        <f t="shared" si="227"/>
        <v>33674.81</v>
      </c>
      <c r="Q54" s="205">
        <v>176.2</v>
      </c>
      <c r="R54" s="205">
        <v>0</v>
      </c>
      <c r="S54" s="205">
        <v>0</v>
      </c>
      <c r="T54" s="205">
        <v>0</v>
      </c>
      <c r="U54" s="205">
        <v>0</v>
      </c>
      <c r="V54" s="205">
        <v>0</v>
      </c>
      <c r="W54" s="205">
        <v>0</v>
      </c>
      <c r="X54" s="205">
        <v>0</v>
      </c>
      <c r="Y54" s="205">
        <v>0</v>
      </c>
      <c r="Z54" s="205">
        <v>0</v>
      </c>
      <c r="AA54" s="64">
        <f t="shared" si="71"/>
        <v>176.2</v>
      </c>
      <c r="AB54" s="65">
        <v>569.05000000000007</v>
      </c>
      <c r="AC54" s="65">
        <v>117.6</v>
      </c>
      <c r="AD54" s="65">
        <f t="shared" si="232"/>
        <v>285.38960159543757</v>
      </c>
      <c r="AE54" s="65">
        <f t="shared" si="233"/>
        <v>169.85818979144085</v>
      </c>
      <c r="AF54" s="65">
        <f t="shared" si="228"/>
        <v>1138.7567857142899</v>
      </c>
      <c r="AG54" s="65">
        <v>20</v>
      </c>
      <c r="AH54" s="65"/>
      <c r="AI54" s="65">
        <v>5</v>
      </c>
      <c r="AJ54" s="65"/>
      <c r="AK54" s="65"/>
      <c r="AL54" s="64">
        <f t="shared" si="3"/>
        <v>2305.6545771011683</v>
      </c>
      <c r="AM54" s="66">
        <f t="shared" si="170"/>
        <v>833.25221238938047</v>
      </c>
      <c r="AN54" s="66">
        <f t="shared" si="171"/>
        <v>0</v>
      </c>
      <c r="AO54" s="66">
        <f t="shared" si="74"/>
        <v>208.31305309734512</v>
      </c>
      <c r="AP54" s="67">
        <f t="shared" si="4"/>
        <v>1041.5652654867256</v>
      </c>
      <c r="AQ54" s="67">
        <f t="shared" si="5"/>
        <v>3347.2198425878942</v>
      </c>
      <c r="AR54" s="68">
        <f t="shared" si="6"/>
        <v>-3171.0198425878943</v>
      </c>
      <c r="AS54" s="267">
        <v>2667.58</v>
      </c>
      <c r="AT54" s="267">
        <v>0</v>
      </c>
      <c r="AU54" s="267">
        <v>0</v>
      </c>
      <c r="AV54" s="267">
        <v>0</v>
      </c>
      <c r="AW54" s="267">
        <v>0</v>
      </c>
      <c r="AX54" s="267">
        <v>0</v>
      </c>
      <c r="AY54" s="267">
        <v>0</v>
      </c>
      <c r="AZ54" s="267">
        <v>0</v>
      </c>
      <c r="BA54" s="267">
        <v>29710.97</v>
      </c>
      <c r="BB54" s="267">
        <v>0</v>
      </c>
      <c r="BC54" s="267">
        <v>21713.63</v>
      </c>
      <c r="BD54" s="178">
        <f t="shared" si="172"/>
        <v>10664.920000000002</v>
      </c>
      <c r="BE54" s="285">
        <v>2027</v>
      </c>
      <c r="BF54" s="181" t="s">
        <v>277</v>
      </c>
      <c r="BG54" s="64">
        <f t="shared" si="75"/>
        <v>32378.550000000003</v>
      </c>
      <c r="BH54" s="267">
        <v>222.07</v>
      </c>
      <c r="BI54" s="267">
        <v>0</v>
      </c>
      <c r="BJ54" s="267">
        <v>0</v>
      </c>
      <c r="BK54" s="267">
        <v>0</v>
      </c>
      <c r="BL54" s="267">
        <v>0</v>
      </c>
      <c r="BM54" s="267">
        <v>0</v>
      </c>
      <c r="BN54" s="267">
        <v>0</v>
      </c>
      <c r="BO54" s="267">
        <v>0</v>
      </c>
      <c r="BP54" s="267">
        <v>0</v>
      </c>
      <c r="BQ54" s="267">
        <v>0</v>
      </c>
      <c r="BR54" s="64">
        <f t="shared" si="76"/>
        <v>222.07</v>
      </c>
      <c r="BS54" s="65">
        <v>569.05000000000007</v>
      </c>
      <c r="BT54" s="65">
        <v>117.6</v>
      </c>
      <c r="BU54" s="65">
        <f t="shared" si="234"/>
        <v>276.17670264257373</v>
      </c>
      <c r="BV54" s="65">
        <f t="shared" si="235"/>
        <v>208.23590314542807</v>
      </c>
      <c r="BW54" s="65">
        <f t="shared" si="229"/>
        <v>1138.7567857142899</v>
      </c>
      <c r="BX54" s="65">
        <v>20</v>
      </c>
      <c r="BY54" s="65"/>
      <c r="BZ54" s="65">
        <v>5</v>
      </c>
      <c r="CA54" s="202"/>
      <c r="CB54" s="65"/>
      <c r="CC54" s="64">
        <f t="shared" si="9"/>
        <v>2334.8193915022916</v>
      </c>
      <c r="CD54" s="66">
        <f t="shared" si="174"/>
        <v>869.99982300884949</v>
      </c>
      <c r="CE54" s="384">
        <f t="shared" si="175"/>
        <v>0</v>
      </c>
      <c r="CF54" s="66">
        <f t="shared" si="222"/>
        <v>217.49995575221237</v>
      </c>
      <c r="CG54" s="67">
        <f t="shared" si="10"/>
        <v>1087.4997787610619</v>
      </c>
      <c r="CH54" s="67">
        <f t="shared" si="11"/>
        <v>3422.3191702633535</v>
      </c>
      <c r="CI54" s="68">
        <f t="shared" si="12"/>
        <v>-3200.2491702633533</v>
      </c>
      <c r="CJ54" s="209">
        <v>1967.03</v>
      </c>
      <c r="CK54" s="209">
        <v>0</v>
      </c>
      <c r="CL54" s="209">
        <v>0</v>
      </c>
      <c r="CM54" s="209">
        <v>0</v>
      </c>
      <c r="CN54" s="209">
        <v>0</v>
      </c>
      <c r="CO54" s="209">
        <v>0</v>
      </c>
      <c r="CP54" s="209">
        <v>0</v>
      </c>
      <c r="CQ54" s="209">
        <v>0</v>
      </c>
      <c r="CR54" s="209">
        <v>35022.69</v>
      </c>
      <c r="CS54" s="207">
        <v>0</v>
      </c>
      <c r="CT54" s="205">
        <v>23454.55</v>
      </c>
      <c r="CU54" s="178">
        <f t="shared" si="176"/>
        <v>11476.02</v>
      </c>
      <c r="CV54" s="285">
        <v>2219</v>
      </c>
      <c r="CW54" s="181" t="s">
        <v>277</v>
      </c>
      <c r="CX54" s="214">
        <v>34930.57</v>
      </c>
      <c r="CY54" s="205">
        <v>256.54000000000002</v>
      </c>
      <c r="CZ54" s="205">
        <v>0</v>
      </c>
      <c r="DA54" s="205">
        <v>0</v>
      </c>
      <c r="DB54" s="209">
        <v>0</v>
      </c>
      <c r="DC54" s="205">
        <v>0</v>
      </c>
      <c r="DD54" s="205">
        <v>0</v>
      </c>
      <c r="DE54" s="205">
        <v>0</v>
      </c>
      <c r="DF54" s="205">
        <v>0</v>
      </c>
      <c r="DG54" s="205">
        <v>0</v>
      </c>
      <c r="DH54" s="205">
        <v>0</v>
      </c>
      <c r="DI54" s="214">
        <v>256.54000000000002</v>
      </c>
      <c r="DJ54" s="65">
        <v>569.05000000000007</v>
      </c>
      <c r="DK54" s="65">
        <v>117.6</v>
      </c>
      <c r="DL54" s="65">
        <f t="shared" si="236"/>
        <v>309.76902505952853</v>
      </c>
      <c r="DM54" s="65">
        <f t="shared" si="237"/>
        <v>225.91125593765872</v>
      </c>
      <c r="DN54" s="65">
        <f t="shared" si="230"/>
        <v>1138.7567857142899</v>
      </c>
      <c r="DO54" s="65">
        <v>20</v>
      </c>
      <c r="DP54" s="65"/>
      <c r="DQ54" s="65">
        <v>5</v>
      </c>
      <c r="DR54" s="65"/>
      <c r="DS54" s="65"/>
      <c r="DT54" s="64">
        <f t="shared" si="15"/>
        <v>2386.0870667114773</v>
      </c>
      <c r="DU54" s="66">
        <f t="shared" si="178"/>
        <v>870.94495575221242</v>
      </c>
      <c r="DV54" s="66">
        <f t="shared" si="179"/>
        <v>490.26548672566372</v>
      </c>
      <c r="DW54" s="66">
        <f t="shared" si="84"/>
        <v>340.30261061946902</v>
      </c>
      <c r="DX54" s="67">
        <f t="shared" si="16"/>
        <v>1701.5130530973452</v>
      </c>
      <c r="DY54" s="67">
        <f t="shared" si="17"/>
        <v>4087.6001198088225</v>
      </c>
      <c r="DZ54" s="68">
        <f t="shared" si="18"/>
        <v>-3831.0601198088225</v>
      </c>
      <c r="EA54" s="205">
        <v>2022.24</v>
      </c>
      <c r="EB54" s="205">
        <v>0</v>
      </c>
      <c r="EC54" s="205">
        <v>0</v>
      </c>
      <c r="ED54" s="205">
        <v>0</v>
      </c>
      <c r="EE54" s="205">
        <v>0</v>
      </c>
      <c r="EF54" s="205">
        <v>0</v>
      </c>
      <c r="EG54" s="205">
        <v>0</v>
      </c>
      <c r="EH54" s="205">
        <v>0</v>
      </c>
      <c r="EI54" s="205">
        <v>4308.01</v>
      </c>
      <c r="EJ54" s="205">
        <v>0</v>
      </c>
      <c r="EK54" s="205">
        <v>4503.54</v>
      </c>
      <c r="EL54" s="178">
        <f t="shared" si="180"/>
        <v>1826.71</v>
      </c>
      <c r="EM54" s="206">
        <v>388</v>
      </c>
      <c r="EN54" s="181" t="s">
        <v>277</v>
      </c>
      <c r="EO54" s="214">
        <f t="shared" si="85"/>
        <v>6330.25</v>
      </c>
      <c r="EP54" s="214">
        <v>168.35</v>
      </c>
      <c r="EQ54" s="214">
        <v>0</v>
      </c>
      <c r="ER54" s="214">
        <v>0</v>
      </c>
      <c r="ES54" s="214">
        <v>0</v>
      </c>
      <c r="ET54" s="214">
        <v>0</v>
      </c>
      <c r="EU54" s="298">
        <v>0</v>
      </c>
      <c r="EV54" s="299">
        <v>0</v>
      </c>
      <c r="EW54" s="214">
        <v>0</v>
      </c>
      <c r="EX54" s="214">
        <v>0</v>
      </c>
      <c r="EY54" s="299">
        <v>0</v>
      </c>
      <c r="EZ54" s="214">
        <f t="shared" si="86"/>
        <v>168.35</v>
      </c>
      <c r="FA54" s="385">
        <f>573.92+15.07</f>
        <v>588.99</v>
      </c>
      <c r="FB54" s="385">
        <v>117.6</v>
      </c>
      <c r="FC54" s="377">
        <f t="shared" si="238"/>
        <v>61.930142709477785</v>
      </c>
      <c r="FD54" s="386">
        <f t="shared" si="239"/>
        <v>35.959709928518826</v>
      </c>
      <c r="FE54" s="65">
        <f t="shared" si="231"/>
        <v>1138.7567857142899</v>
      </c>
      <c r="FF54" s="65">
        <v>20</v>
      </c>
      <c r="FG54" s="65"/>
      <c r="FH54" s="65">
        <v>5</v>
      </c>
      <c r="FI54" s="377"/>
      <c r="FJ54" s="65"/>
      <c r="FK54" s="214">
        <f t="shared" si="87"/>
        <v>1968.2366383522865</v>
      </c>
      <c r="FL54" s="66">
        <f t="shared" si="183"/>
        <v>987.17077586206892</v>
      </c>
      <c r="FM54" s="377">
        <f t="shared" si="184"/>
        <v>413.79310344827587</v>
      </c>
      <c r="FN54" s="377">
        <f t="shared" si="90"/>
        <v>350.24096982758618</v>
      </c>
      <c r="FO54" s="214">
        <f t="shared" si="91"/>
        <v>1751.204849137931</v>
      </c>
      <c r="FP54" s="214">
        <f t="shared" si="92"/>
        <v>3719.4414874902177</v>
      </c>
      <c r="FQ54" s="205">
        <f t="shared" si="93"/>
        <v>-3551.0914874902178</v>
      </c>
      <c r="FR54" s="205">
        <v>1746.39</v>
      </c>
      <c r="FS54" s="205">
        <v>0</v>
      </c>
      <c r="FT54" s="205">
        <v>0</v>
      </c>
      <c r="FU54" s="205">
        <v>0</v>
      </c>
      <c r="FV54" s="205">
        <v>0</v>
      </c>
      <c r="FW54" s="205">
        <v>0</v>
      </c>
      <c r="FX54" s="205">
        <v>0</v>
      </c>
      <c r="FY54" s="205">
        <v>0</v>
      </c>
      <c r="FZ54" s="205">
        <v>0</v>
      </c>
      <c r="GA54" s="205">
        <v>0</v>
      </c>
      <c r="GB54" s="205">
        <v>1555.62</v>
      </c>
      <c r="GC54" s="178">
        <f t="shared" si="185"/>
        <v>190.77000000000021</v>
      </c>
      <c r="GD54" s="206">
        <v>56</v>
      </c>
      <c r="GE54" s="181" t="s">
        <v>277</v>
      </c>
      <c r="GF54" s="214">
        <f t="shared" si="94"/>
        <v>1746.39</v>
      </c>
      <c r="GG54" s="205">
        <v>145.38999999999999</v>
      </c>
      <c r="GH54" s="205">
        <v>0</v>
      </c>
      <c r="GI54" s="205">
        <v>0</v>
      </c>
      <c r="GJ54" s="205">
        <v>0</v>
      </c>
      <c r="GK54" s="205">
        <v>0</v>
      </c>
      <c r="GL54" s="205">
        <v>0</v>
      </c>
      <c r="GM54" s="205">
        <v>0</v>
      </c>
      <c r="GN54" s="205">
        <v>0</v>
      </c>
      <c r="GO54" s="205">
        <v>1400</v>
      </c>
      <c r="GP54" s="205">
        <v>0</v>
      </c>
      <c r="GQ54" s="211">
        <f t="shared" si="95"/>
        <v>1545.3899999999999</v>
      </c>
      <c r="GR54" s="309">
        <v>588.99</v>
      </c>
      <c r="GS54" s="307">
        <v>117.6</v>
      </c>
      <c r="GT54" s="65">
        <f t="shared" ref="GT54:GT74" si="255">(GB54/$GB$127)*36187.5</f>
        <v>22.137795162383178</v>
      </c>
      <c r="GU54" s="65">
        <f t="shared" ref="GU54:GU74" si="256">(GC54/$N$127)*11499.86</f>
        <v>4.0529885152519434</v>
      </c>
      <c r="GV54" s="65">
        <v>1279.4567857142858</v>
      </c>
      <c r="GW54" s="65">
        <v>20</v>
      </c>
      <c r="GX54" s="65">
        <v>0</v>
      </c>
      <c r="GY54" s="65">
        <v>5</v>
      </c>
      <c r="GZ54" s="65"/>
      <c r="HA54" s="65"/>
      <c r="HB54" s="64">
        <f t="shared" si="188"/>
        <v>2037.2375693919212</v>
      </c>
      <c r="HC54" s="66">
        <f t="shared" si="143"/>
        <v>822.37076923076927</v>
      </c>
      <c r="HD54" s="66">
        <f t="shared" si="97"/>
        <v>0</v>
      </c>
      <c r="HE54" s="66">
        <f t="shared" si="98"/>
        <v>205.59269230769232</v>
      </c>
      <c r="HF54" s="67">
        <f t="shared" si="24"/>
        <v>1027.9634615384616</v>
      </c>
      <c r="HG54" s="67">
        <f t="shared" si="25"/>
        <v>3065.2010309303828</v>
      </c>
      <c r="HH54" s="68">
        <f t="shared" si="26"/>
        <v>-1519.8110309303829</v>
      </c>
      <c r="HI54" s="335">
        <v>1131.28</v>
      </c>
      <c r="HJ54" s="335">
        <v>0</v>
      </c>
      <c r="HK54" s="335">
        <v>0</v>
      </c>
      <c r="HL54" s="335">
        <v>0</v>
      </c>
      <c r="HM54" s="335">
        <v>0</v>
      </c>
      <c r="HN54" s="335">
        <v>0</v>
      </c>
      <c r="HO54" s="335">
        <v>0</v>
      </c>
      <c r="HP54" s="335">
        <v>0</v>
      </c>
      <c r="HQ54" s="335">
        <v>0</v>
      </c>
      <c r="HR54" s="335">
        <v>0</v>
      </c>
      <c r="HS54" s="335">
        <v>770.7</v>
      </c>
      <c r="HT54" s="178">
        <f t="shared" si="189"/>
        <v>360.57999999999993</v>
      </c>
      <c r="HU54" s="371">
        <v>43</v>
      </c>
      <c r="HV54" s="181" t="s">
        <v>277</v>
      </c>
      <c r="HW54" s="64">
        <f t="shared" si="190"/>
        <v>1131.28</v>
      </c>
      <c r="HX54" s="205">
        <v>94.17</v>
      </c>
      <c r="HY54" s="205">
        <v>0</v>
      </c>
      <c r="HZ54" s="205">
        <v>0</v>
      </c>
      <c r="IA54" s="205">
        <v>0</v>
      </c>
      <c r="IB54" s="205">
        <v>0</v>
      </c>
      <c r="IC54" s="205">
        <v>0</v>
      </c>
      <c r="ID54" s="205">
        <v>0</v>
      </c>
      <c r="IE54" s="205">
        <v>0</v>
      </c>
      <c r="IF54" s="205">
        <v>1400</v>
      </c>
      <c r="IG54" s="205">
        <v>0</v>
      </c>
      <c r="IH54" s="214">
        <v>1503.41</v>
      </c>
      <c r="II54" s="325">
        <v>588.99</v>
      </c>
      <c r="IJ54" s="318">
        <v>117.6</v>
      </c>
      <c r="IK54" s="65">
        <f t="shared" si="240"/>
        <v>11.76143742976633</v>
      </c>
      <c r="IL54" s="65">
        <f t="shared" si="241"/>
        <v>8.9783648314355009</v>
      </c>
      <c r="IM54" s="65">
        <v>1279.4567857142858</v>
      </c>
      <c r="IN54" s="65">
        <v>20</v>
      </c>
      <c r="IO54" s="65"/>
      <c r="IP54" s="65">
        <v>5</v>
      </c>
      <c r="IQ54" s="65"/>
      <c r="IR54" s="65"/>
      <c r="IS54" s="64">
        <f t="shared" si="193"/>
        <v>2031.7865879754877</v>
      </c>
      <c r="IT54" s="66">
        <f t="shared" si="194"/>
        <v>869.99285714285713</v>
      </c>
      <c r="IU54" s="66">
        <f t="shared" si="103"/>
        <v>403.36134453781511</v>
      </c>
      <c r="IV54" s="66">
        <f t="shared" si="104"/>
        <v>318.33855042016808</v>
      </c>
      <c r="IW54" s="67">
        <f t="shared" si="195"/>
        <v>1591.6927521008404</v>
      </c>
      <c r="IX54" s="67">
        <f t="shared" si="31"/>
        <v>3623.4793400763283</v>
      </c>
      <c r="IY54" s="68">
        <f t="shared" si="32"/>
        <v>-2120.0693400763284</v>
      </c>
      <c r="IZ54" s="209">
        <v>0</v>
      </c>
      <c r="JA54" s="209">
        <v>0</v>
      </c>
      <c r="JB54" s="209">
        <v>0</v>
      </c>
      <c r="JC54" s="209">
        <v>0</v>
      </c>
      <c r="JD54" s="209">
        <v>0</v>
      </c>
      <c r="JE54" s="209">
        <v>0</v>
      </c>
      <c r="JF54" s="209">
        <v>0</v>
      </c>
      <c r="JG54" s="209">
        <v>0</v>
      </c>
      <c r="JH54" s="209">
        <v>0</v>
      </c>
      <c r="JI54" s="209">
        <v>0</v>
      </c>
      <c r="JJ54" s="209">
        <v>0</v>
      </c>
      <c r="JK54" s="205">
        <v>0</v>
      </c>
      <c r="JL54" s="210">
        <v>0</v>
      </c>
      <c r="JM54" s="181" t="s">
        <v>277</v>
      </c>
      <c r="JN54" s="64">
        <f t="shared" si="197"/>
        <v>0</v>
      </c>
      <c r="JO54" s="209">
        <v>0</v>
      </c>
      <c r="JP54" s="209">
        <v>0</v>
      </c>
      <c r="JQ54" s="209">
        <v>0</v>
      </c>
      <c r="JR54" s="209">
        <v>0</v>
      </c>
      <c r="JS54" s="209">
        <v>0</v>
      </c>
      <c r="JT54" s="209">
        <v>0</v>
      </c>
      <c r="JU54" s="209">
        <v>0</v>
      </c>
      <c r="JV54" s="209">
        <v>0</v>
      </c>
      <c r="JW54" s="209">
        <v>0</v>
      </c>
      <c r="JX54" s="209">
        <v>0</v>
      </c>
      <c r="JY54" s="211">
        <v>0</v>
      </c>
      <c r="JZ54" s="343">
        <v>588.99</v>
      </c>
      <c r="KA54" s="337">
        <v>117.6</v>
      </c>
      <c r="KB54" s="65">
        <f t="shared" si="242"/>
        <v>0</v>
      </c>
      <c r="KC54" s="65">
        <f t="shared" si="243"/>
        <v>0</v>
      </c>
      <c r="KD54" s="65">
        <v>1279.4567857142858</v>
      </c>
      <c r="KE54" s="65">
        <v>20</v>
      </c>
      <c r="KF54" s="65"/>
      <c r="KG54" s="65">
        <v>5</v>
      </c>
      <c r="KH54" s="65"/>
      <c r="KI54" s="65">
        <f t="shared" si="108"/>
        <v>429.03252032520328</v>
      </c>
      <c r="KJ54" s="64">
        <f t="shared" si="35"/>
        <v>2440.079306039489</v>
      </c>
      <c r="KK54" s="66">
        <f t="shared" si="144"/>
        <v>854.59100840336134</v>
      </c>
      <c r="KL54" s="66">
        <f t="shared" si="109"/>
        <v>0</v>
      </c>
      <c r="KM54" s="66">
        <f t="shared" si="110"/>
        <v>213.64775210084034</v>
      </c>
      <c r="KN54" s="67">
        <f t="shared" si="36"/>
        <v>1068.2387605042018</v>
      </c>
      <c r="KO54" s="67">
        <v>0</v>
      </c>
      <c r="KP54" s="68">
        <f t="shared" si="38"/>
        <v>0</v>
      </c>
      <c r="KQ54" s="209">
        <v>0</v>
      </c>
      <c r="KR54" s="209">
        <v>0</v>
      </c>
      <c r="KS54" s="209">
        <v>0</v>
      </c>
      <c r="KT54" s="209">
        <v>0</v>
      </c>
      <c r="KU54" s="209">
        <v>0</v>
      </c>
      <c r="KV54" s="209">
        <v>0</v>
      </c>
      <c r="KW54" s="209">
        <v>0</v>
      </c>
      <c r="KX54" s="209">
        <v>0</v>
      </c>
      <c r="KY54" s="209">
        <v>0</v>
      </c>
      <c r="KZ54" s="209">
        <v>0</v>
      </c>
      <c r="LA54" s="209">
        <v>0</v>
      </c>
      <c r="LB54" s="178">
        <v>0</v>
      </c>
      <c r="LC54" s="210">
        <v>0</v>
      </c>
      <c r="LD54" s="181" t="s">
        <v>277</v>
      </c>
      <c r="LE54" s="64">
        <f t="shared" si="200"/>
        <v>0</v>
      </c>
      <c r="LF54" s="209">
        <v>0</v>
      </c>
      <c r="LG54" s="209">
        <v>0</v>
      </c>
      <c r="LH54" s="209">
        <v>0</v>
      </c>
      <c r="LI54" s="209">
        <v>0</v>
      </c>
      <c r="LJ54" s="209">
        <v>0</v>
      </c>
      <c r="LK54" s="209">
        <v>0</v>
      </c>
      <c r="LL54" s="209">
        <v>0</v>
      </c>
      <c r="LM54" s="209">
        <v>0</v>
      </c>
      <c r="LN54" s="209">
        <v>0</v>
      </c>
      <c r="LO54" s="209">
        <v>0</v>
      </c>
      <c r="LP54" s="211">
        <f t="shared" si="112"/>
        <v>0</v>
      </c>
      <c r="LQ54" s="202">
        <v>588.99</v>
      </c>
      <c r="LR54" s="202">
        <v>117.6</v>
      </c>
      <c r="LS54" s="65">
        <f t="shared" si="244"/>
        <v>0</v>
      </c>
      <c r="LT54" s="65">
        <f t="shared" si="245"/>
        <v>0</v>
      </c>
      <c r="LU54" s="65">
        <v>1279.4567857142858</v>
      </c>
      <c r="LV54" s="65">
        <v>20</v>
      </c>
      <c r="LW54" s="65"/>
      <c r="LX54" s="65">
        <v>5</v>
      </c>
      <c r="LY54" s="65"/>
      <c r="LZ54" s="65"/>
      <c r="MA54" s="64">
        <f t="shared" si="41"/>
        <v>2011.0467857142858</v>
      </c>
      <c r="MB54" s="66">
        <f t="shared" si="145"/>
        <v>828.45739495798318</v>
      </c>
      <c r="MC54" s="66">
        <f t="shared" si="114"/>
        <v>0</v>
      </c>
      <c r="MD54" s="66">
        <f t="shared" si="115"/>
        <v>207.1143487394958</v>
      </c>
      <c r="ME54" s="67">
        <f t="shared" si="42"/>
        <v>1035.571743697479</v>
      </c>
      <c r="MF54" s="67">
        <v>0</v>
      </c>
      <c r="MG54" s="68">
        <f t="shared" si="44"/>
        <v>0</v>
      </c>
      <c r="MH54" s="209">
        <v>0</v>
      </c>
      <c r="MI54" s="209">
        <v>0</v>
      </c>
      <c r="MJ54" s="209">
        <v>0</v>
      </c>
      <c r="MK54" s="209">
        <v>0</v>
      </c>
      <c r="ML54" s="209">
        <v>0</v>
      </c>
      <c r="MM54" s="209">
        <v>0</v>
      </c>
      <c r="MN54" s="209">
        <v>0</v>
      </c>
      <c r="MO54" s="209">
        <v>0</v>
      </c>
      <c r="MP54" s="209">
        <v>0</v>
      </c>
      <c r="MQ54" s="209">
        <v>0</v>
      </c>
      <c r="MR54" s="209">
        <v>0</v>
      </c>
      <c r="MS54" s="178">
        <v>0</v>
      </c>
      <c r="MT54" s="210">
        <v>0</v>
      </c>
      <c r="MU54" s="181" t="s">
        <v>277</v>
      </c>
      <c r="MV54" s="64">
        <f t="shared" si="203"/>
        <v>0</v>
      </c>
      <c r="MW54" s="209">
        <v>0</v>
      </c>
      <c r="MX54" s="209">
        <v>0</v>
      </c>
      <c r="MY54" s="209">
        <v>0</v>
      </c>
      <c r="MZ54" s="209">
        <v>0</v>
      </c>
      <c r="NA54" s="209">
        <v>0</v>
      </c>
      <c r="NB54" s="209">
        <v>0</v>
      </c>
      <c r="NC54" s="209">
        <v>0</v>
      </c>
      <c r="ND54" s="209">
        <v>0</v>
      </c>
      <c r="NE54" s="209">
        <v>0</v>
      </c>
      <c r="NF54" s="209">
        <v>0</v>
      </c>
      <c r="NG54" s="211">
        <f t="shared" si="117"/>
        <v>0</v>
      </c>
      <c r="NH54" s="359">
        <v>588.99</v>
      </c>
      <c r="NI54" s="351">
        <v>117.6</v>
      </c>
      <c r="NJ54" s="65">
        <f t="shared" si="246"/>
        <v>0</v>
      </c>
      <c r="NK54" s="65">
        <f t="shared" si="247"/>
        <v>0</v>
      </c>
      <c r="NL54" s="65">
        <v>1279.4567857142858</v>
      </c>
      <c r="NM54" s="65">
        <v>20</v>
      </c>
      <c r="NN54" s="65">
        <f t="shared" si="206"/>
        <v>467</v>
      </c>
      <c r="NO54" s="65">
        <v>5</v>
      </c>
      <c r="NP54" s="65"/>
      <c r="NQ54" s="65"/>
      <c r="NR54" s="64">
        <f t="shared" si="47"/>
        <v>2478.0467857142858</v>
      </c>
      <c r="NS54" s="66">
        <f t="shared" si="207"/>
        <v>835.40283333333332</v>
      </c>
      <c r="NT54" s="66">
        <f t="shared" si="208"/>
        <v>400</v>
      </c>
      <c r="NU54" s="66">
        <f t="shared" si="122"/>
        <v>308.85070833333333</v>
      </c>
      <c r="NV54" s="67">
        <f t="shared" si="48"/>
        <v>1544.2535416666667</v>
      </c>
      <c r="NW54" s="67">
        <v>0</v>
      </c>
      <c r="NX54" s="68">
        <f t="shared" si="50"/>
        <v>0</v>
      </c>
      <c r="NY54" s="209">
        <v>0</v>
      </c>
      <c r="NZ54" s="209">
        <v>0</v>
      </c>
      <c r="OA54" s="209">
        <v>0</v>
      </c>
      <c r="OB54" s="209">
        <v>0</v>
      </c>
      <c r="OC54" s="209">
        <v>0</v>
      </c>
      <c r="OD54" s="209">
        <v>0</v>
      </c>
      <c r="OE54" s="209">
        <v>0</v>
      </c>
      <c r="OF54" s="209">
        <v>0</v>
      </c>
      <c r="OG54" s="209">
        <v>0</v>
      </c>
      <c r="OH54" s="209">
        <v>0</v>
      </c>
      <c r="OI54" s="209">
        <v>0</v>
      </c>
      <c r="OJ54" s="178">
        <v>0</v>
      </c>
      <c r="OK54" s="210">
        <v>0</v>
      </c>
      <c r="OL54" s="181" t="s">
        <v>277</v>
      </c>
      <c r="OM54" s="64">
        <f t="shared" si="123"/>
        <v>0</v>
      </c>
      <c r="ON54" s="209">
        <v>0</v>
      </c>
      <c r="OO54" s="209">
        <v>0</v>
      </c>
      <c r="OP54" s="209">
        <v>0</v>
      </c>
      <c r="OQ54" s="209">
        <v>0</v>
      </c>
      <c r="OR54" s="209">
        <v>0</v>
      </c>
      <c r="OS54" s="209">
        <v>0</v>
      </c>
      <c r="OT54" s="209">
        <v>0</v>
      </c>
      <c r="OU54" s="209">
        <v>0</v>
      </c>
      <c r="OV54" s="209">
        <v>0</v>
      </c>
      <c r="OW54" s="209">
        <v>0</v>
      </c>
      <c r="OX54" s="403">
        <f t="shared" si="124"/>
        <v>0</v>
      </c>
      <c r="OY54" s="416">
        <v>588.99</v>
      </c>
      <c r="OZ54" s="414">
        <v>117.6</v>
      </c>
      <c r="PA54" s="65">
        <f t="shared" si="248"/>
        <v>0</v>
      </c>
      <c r="PB54" s="65">
        <f t="shared" si="249"/>
        <v>0</v>
      </c>
      <c r="PC54" s="65">
        <v>1279.4567857142858</v>
      </c>
      <c r="PD54" s="65">
        <v>20</v>
      </c>
      <c r="PE54" s="65"/>
      <c r="PF54" s="65">
        <v>5</v>
      </c>
      <c r="PG54" s="65"/>
      <c r="PH54" s="65"/>
      <c r="PI54" s="64">
        <f t="shared" si="53"/>
        <v>2011.0467857142858</v>
      </c>
      <c r="PJ54" s="66">
        <f t="shared" si="126"/>
        <v>936.57933333333335</v>
      </c>
      <c r="PK54" s="66">
        <v>0</v>
      </c>
      <c r="PL54" s="66">
        <f t="shared" si="127"/>
        <v>234.14483333333334</v>
      </c>
      <c r="PM54" s="67">
        <f t="shared" si="54"/>
        <v>1170.7241666666666</v>
      </c>
      <c r="PN54" s="67">
        <f t="shared" si="55"/>
        <v>3181.7709523809526</v>
      </c>
      <c r="PO54" s="68">
        <f t="shared" si="56"/>
        <v>-3181.7709523809526</v>
      </c>
      <c r="PP54" s="400"/>
      <c r="PQ54" s="400"/>
      <c r="PR54" s="400"/>
      <c r="PS54" s="400"/>
      <c r="PT54" s="400"/>
      <c r="PU54" s="400"/>
      <c r="PV54" s="400"/>
      <c r="PW54" s="400"/>
      <c r="PX54" s="400"/>
      <c r="PY54" s="464"/>
      <c r="PZ54" s="466">
        <v>0</v>
      </c>
      <c r="QA54" s="178">
        <f t="shared" si="210"/>
        <v>0</v>
      </c>
      <c r="QB54" s="401"/>
      <c r="QC54" s="181" t="s">
        <v>277</v>
      </c>
      <c r="QD54" s="64"/>
      <c r="QE54" s="400"/>
      <c r="QF54" s="400"/>
      <c r="QG54" s="400"/>
      <c r="QH54" s="400"/>
      <c r="QI54" s="400"/>
      <c r="QJ54" s="400"/>
      <c r="QK54" s="400"/>
      <c r="QL54" s="400"/>
      <c r="QM54" s="400"/>
      <c r="QN54" s="400"/>
      <c r="QO54" s="486"/>
      <c r="QP54" s="211">
        <f t="shared" si="211"/>
        <v>0</v>
      </c>
      <c r="QQ54" s="446">
        <v>588.99</v>
      </c>
      <c r="QR54" s="461">
        <v>117.6</v>
      </c>
      <c r="QS54" s="65">
        <f t="shared" si="147"/>
        <v>128.86743362831859</v>
      </c>
      <c r="QT54" s="65">
        <f t="shared" si="250"/>
        <v>0</v>
      </c>
      <c r="QU54" s="65">
        <v>1096.25</v>
      </c>
      <c r="QV54" s="65">
        <v>20</v>
      </c>
      <c r="QW54" s="65">
        <f t="shared" si="131"/>
        <v>18.861818181818183</v>
      </c>
      <c r="QX54" s="65">
        <v>5</v>
      </c>
      <c r="QY54" s="65">
        <f t="shared" si="58"/>
        <v>183.06451612903226</v>
      </c>
      <c r="QZ54" s="489">
        <f t="shared" si="132"/>
        <v>0</v>
      </c>
      <c r="RA54" s="65"/>
      <c r="RB54" s="64">
        <f t="shared" si="213"/>
        <v>2158.633767939169</v>
      </c>
      <c r="RC54" s="66">
        <f t="shared" si="133"/>
        <v>870.22424778761058</v>
      </c>
      <c r="RD54" s="66"/>
      <c r="RE54" s="66">
        <f t="shared" si="134"/>
        <v>605.77160314535593</v>
      </c>
      <c r="RF54" s="67">
        <f t="shared" si="60"/>
        <v>1475.9958509329665</v>
      </c>
      <c r="RG54" s="67">
        <f t="shared" si="61"/>
        <v>3634.6296188721353</v>
      </c>
      <c r="RH54" s="68">
        <f t="shared" si="62"/>
        <v>-3634.6296188721353</v>
      </c>
      <c r="RI54" s="205"/>
      <c r="RJ54" s="205"/>
      <c r="RK54" s="205"/>
      <c r="RL54" s="205"/>
      <c r="RM54" s="205"/>
      <c r="RN54" s="205"/>
      <c r="RO54" s="205"/>
      <c r="RP54" s="205"/>
      <c r="RQ54" s="205"/>
      <c r="RR54" s="373"/>
      <c r="RS54" s="265">
        <v>0</v>
      </c>
      <c r="RT54" s="178">
        <f t="shared" si="214"/>
        <v>0</v>
      </c>
      <c r="RU54" s="206"/>
      <c r="RV54" s="181" t="s">
        <v>277</v>
      </c>
      <c r="RW54" s="64">
        <f t="shared" si="215"/>
        <v>0</v>
      </c>
      <c r="RX54" s="205"/>
      <c r="RY54" s="205"/>
      <c r="RZ54" s="205"/>
      <c r="SA54" s="205"/>
      <c r="SB54" s="205"/>
      <c r="SC54" s="205"/>
      <c r="SD54" s="205"/>
      <c r="SE54" s="205"/>
      <c r="SF54" s="205"/>
      <c r="SG54" s="205"/>
      <c r="SH54" s="65">
        <v>29.102766000000003</v>
      </c>
      <c r="SI54" s="211">
        <v>1679.44</v>
      </c>
      <c r="SJ54" s="473"/>
      <c r="SK54" s="478">
        <v>117.6</v>
      </c>
      <c r="SL54" s="65">
        <f t="shared" si="148"/>
        <v>320.96681415929203</v>
      </c>
      <c r="SM54" s="65">
        <f t="shared" si="251"/>
        <v>0</v>
      </c>
      <c r="SN54" s="65">
        <v>1096.25</v>
      </c>
      <c r="SO54" s="65">
        <v>20</v>
      </c>
      <c r="SP54" s="65">
        <f t="shared" si="138"/>
        <v>495.92920353982299</v>
      </c>
      <c r="SQ54" s="65">
        <v>5</v>
      </c>
      <c r="SR54" s="65">
        <f t="shared" si="149"/>
        <v>428.52876106194691</v>
      </c>
      <c r="SS54" s="489">
        <f t="shared" si="139"/>
        <v>0</v>
      </c>
      <c r="ST54" s="65"/>
      <c r="SU54" s="64">
        <f t="shared" si="217"/>
        <v>2484.274778761062</v>
      </c>
      <c r="SV54" s="66">
        <f t="shared" si="146"/>
        <v>596.28469026548669</v>
      </c>
      <c r="SW54" s="66"/>
      <c r="SX54" s="66">
        <f t="shared" si="140"/>
        <v>616.11189380530982</v>
      </c>
      <c r="SY54" s="67">
        <f t="shared" si="218"/>
        <v>1212.3965840707965</v>
      </c>
      <c r="SZ54" s="67">
        <f t="shared" si="65"/>
        <v>3696.6713628318585</v>
      </c>
      <c r="TA54" s="68">
        <f t="shared" si="66"/>
        <v>-2017.2313628318584</v>
      </c>
      <c r="TB54" s="64">
        <f t="shared" si="252"/>
        <v>110191.84999999999</v>
      </c>
      <c r="TC54" s="211">
        <f t="shared" si="253"/>
        <v>5551.4</v>
      </c>
      <c r="TD54" s="67">
        <f t="shared" si="254"/>
        <v>31778.33292524195</v>
      </c>
      <c r="TE54" s="68">
        <f t="shared" si="142"/>
        <v>-26226.932925241948</v>
      </c>
      <c r="TF54" s="264"/>
      <c r="TG54" s="265"/>
      <c r="TH54" s="269" t="s">
        <v>537</v>
      </c>
      <c r="TI54" s="271"/>
      <c r="TL54" s="65">
        <v>34509.305999999997</v>
      </c>
      <c r="TM54">
        <f t="shared" si="70"/>
        <v>345.09305999999998</v>
      </c>
    </row>
    <row r="55" spans="1:533" ht="21" customHeight="1">
      <c r="A55" s="173" t="s">
        <v>35</v>
      </c>
      <c r="B55" s="175" t="s">
        <v>160</v>
      </c>
      <c r="C55" s="181" t="s">
        <v>277</v>
      </c>
      <c r="D55" s="176">
        <v>27911.06</v>
      </c>
      <c r="E55" s="176">
        <v>7455.88</v>
      </c>
      <c r="F55" s="176">
        <v>0</v>
      </c>
      <c r="G55" s="176">
        <v>0</v>
      </c>
      <c r="H55" s="176">
        <v>0</v>
      </c>
      <c r="I55" s="176">
        <v>0</v>
      </c>
      <c r="J55" s="176">
        <v>0</v>
      </c>
      <c r="K55" s="176">
        <v>42830.55</v>
      </c>
      <c r="L55" s="176">
        <v>0</v>
      </c>
      <c r="M55" s="178">
        <v>61058.07</v>
      </c>
      <c r="N55" s="178">
        <f t="shared" si="150"/>
        <v>17139.420000000006</v>
      </c>
      <c r="O55" s="181">
        <v>4876</v>
      </c>
      <c r="P55" s="64">
        <f t="shared" si="227"/>
        <v>78197.490000000005</v>
      </c>
      <c r="Q55" s="205">
        <v>2323.37</v>
      </c>
      <c r="R55" s="205">
        <v>545.38</v>
      </c>
      <c r="S55" s="205">
        <v>0</v>
      </c>
      <c r="T55" s="205">
        <v>0</v>
      </c>
      <c r="U55" s="205">
        <v>0</v>
      </c>
      <c r="V55" s="205">
        <v>0</v>
      </c>
      <c r="W55" s="205">
        <v>0</v>
      </c>
      <c r="X55" s="205">
        <v>0</v>
      </c>
      <c r="Y55" s="205">
        <v>0</v>
      </c>
      <c r="Z55" s="205">
        <v>0</v>
      </c>
      <c r="AA55" s="64">
        <f t="shared" si="71"/>
        <v>2868.75</v>
      </c>
      <c r="AB55" s="65">
        <v>1380</v>
      </c>
      <c r="AC55" s="65"/>
      <c r="AD55" s="65">
        <f t="shared" si="232"/>
        <v>717.34096526022552</v>
      </c>
      <c r="AE55" s="65">
        <f t="shared" si="233"/>
        <v>310.26285752844649</v>
      </c>
      <c r="AF55" s="65">
        <f t="shared" si="228"/>
        <v>1138.7567857142899</v>
      </c>
      <c r="AG55" s="65">
        <v>20</v>
      </c>
      <c r="AH55" s="65"/>
      <c r="AI55" s="65">
        <v>5</v>
      </c>
      <c r="AJ55" s="65"/>
      <c r="AK55" s="65"/>
      <c r="AL55" s="64">
        <f t="shared" si="3"/>
        <v>3571.3606085029619</v>
      </c>
      <c r="AM55" s="66">
        <f t="shared" si="170"/>
        <v>833.25221238938047</v>
      </c>
      <c r="AN55" s="66">
        <f t="shared" si="171"/>
        <v>0</v>
      </c>
      <c r="AO55" s="66">
        <f t="shared" si="74"/>
        <v>208.31305309734512</v>
      </c>
      <c r="AP55" s="67">
        <f t="shared" si="4"/>
        <v>1041.5652654867256</v>
      </c>
      <c r="AQ55" s="67">
        <f t="shared" si="5"/>
        <v>4612.9258739896877</v>
      </c>
      <c r="AR55" s="68">
        <f t="shared" si="6"/>
        <v>-1744.1758739896877</v>
      </c>
      <c r="AS55" s="267">
        <v>25427.78</v>
      </c>
      <c r="AT55" s="267">
        <v>10499.17</v>
      </c>
      <c r="AU55" s="267">
        <v>0</v>
      </c>
      <c r="AV55" s="267">
        <v>180</v>
      </c>
      <c r="AW55" s="267">
        <v>0</v>
      </c>
      <c r="AX55" s="267">
        <v>0</v>
      </c>
      <c r="AY55" s="267">
        <v>0</v>
      </c>
      <c r="AZ55" s="267">
        <v>0</v>
      </c>
      <c r="BA55" s="267">
        <v>43003.18</v>
      </c>
      <c r="BB55" s="267">
        <v>0</v>
      </c>
      <c r="BC55" s="267">
        <v>57065</v>
      </c>
      <c r="BD55" s="178">
        <f t="shared" si="172"/>
        <v>22045.130000000005</v>
      </c>
      <c r="BE55" s="285">
        <v>4899</v>
      </c>
      <c r="BF55" s="181" t="s">
        <v>277</v>
      </c>
      <c r="BG55" s="64">
        <f t="shared" si="75"/>
        <v>79110.13</v>
      </c>
      <c r="BH55" s="267">
        <v>2116.66</v>
      </c>
      <c r="BI55" s="267">
        <v>767.99</v>
      </c>
      <c r="BJ55" s="267">
        <v>0</v>
      </c>
      <c r="BK55" s="267">
        <v>7.57</v>
      </c>
      <c r="BL55" s="267">
        <v>0</v>
      </c>
      <c r="BM55" s="267">
        <v>0</v>
      </c>
      <c r="BN55" s="267">
        <v>0</v>
      </c>
      <c r="BO55" s="267">
        <v>0</v>
      </c>
      <c r="BP55" s="267">
        <v>0</v>
      </c>
      <c r="BQ55" s="267">
        <v>0</v>
      </c>
      <c r="BR55" s="64">
        <f t="shared" si="76"/>
        <v>2892.22</v>
      </c>
      <c r="BS55" s="65">
        <v>1380</v>
      </c>
      <c r="BT55" s="65"/>
      <c r="BU55" s="65">
        <f t="shared" si="234"/>
        <v>725.81247521941157</v>
      </c>
      <c r="BV55" s="65">
        <f t="shared" si="235"/>
        <v>430.43806756247318</v>
      </c>
      <c r="BW55" s="65">
        <f t="shared" si="229"/>
        <v>1138.7567857142899</v>
      </c>
      <c r="BX55" s="65">
        <v>20</v>
      </c>
      <c r="BY55" s="65"/>
      <c r="BZ55" s="65">
        <v>5</v>
      </c>
      <c r="CA55" s="202"/>
      <c r="CB55" s="65"/>
      <c r="CC55" s="64">
        <f t="shared" si="9"/>
        <v>3700.007328496175</v>
      </c>
      <c r="CD55" s="66">
        <f t="shared" si="174"/>
        <v>869.99982300884949</v>
      </c>
      <c r="CE55" s="384">
        <f t="shared" si="175"/>
        <v>0</v>
      </c>
      <c r="CF55" s="66">
        <f t="shared" si="222"/>
        <v>217.49995575221237</v>
      </c>
      <c r="CG55" s="67">
        <f t="shared" si="10"/>
        <v>1087.4997787610619</v>
      </c>
      <c r="CH55" s="67">
        <f t="shared" si="11"/>
        <v>4787.5071072572373</v>
      </c>
      <c r="CI55" s="68">
        <f t="shared" si="12"/>
        <v>-1895.2871072572375</v>
      </c>
      <c r="CJ55" s="209">
        <v>32656.65</v>
      </c>
      <c r="CK55" s="209">
        <v>14000.96</v>
      </c>
      <c r="CL55" s="209">
        <v>0</v>
      </c>
      <c r="CM55" s="209">
        <v>145</v>
      </c>
      <c r="CN55" s="209">
        <v>0</v>
      </c>
      <c r="CO55" s="209">
        <v>0</v>
      </c>
      <c r="CP55" s="209">
        <v>0</v>
      </c>
      <c r="CQ55" s="209">
        <v>0</v>
      </c>
      <c r="CR55" s="209">
        <v>53047.67</v>
      </c>
      <c r="CS55" s="207">
        <v>0</v>
      </c>
      <c r="CT55" s="205">
        <v>54651.25</v>
      </c>
      <c r="CU55" s="178">
        <f t="shared" si="176"/>
        <v>19935.449999999997</v>
      </c>
      <c r="CV55" s="285">
        <v>4803</v>
      </c>
      <c r="CW55" s="181" t="s">
        <v>277</v>
      </c>
      <c r="CX55" s="214">
        <v>74586.7</v>
      </c>
      <c r="CY55" s="205">
        <v>1908.81</v>
      </c>
      <c r="CZ55" s="205">
        <v>636.92999999999995</v>
      </c>
      <c r="DA55" s="205">
        <v>0</v>
      </c>
      <c r="DB55" s="209">
        <v>6.1</v>
      </c>
      <c r="DC55" s="205">
        <v>0</v>
      </c>
      <c r="DD55" s="205">
        <v>0</v>
      </c>
      <c r="DE55" s="205">
        <v>0</v>
      </c>
      <c r="DF55" s="205">
        <v>0</v>
      </c>
      <c r="DG55" s="205">
        <v>0</v>
      </c>
      <c r="DH55" s="205">
        <v>0</v>
      </c>
      <c r="DI55" s="214">
        <v>2554.36</v>
      </c>
      <c r="DJ55" s="65">
        <v>1380</v>
      </c>
      <c r="DK55" s="65"/>
      <c r="DL55" s="65">
        <f t="shared" si="236"/>
        <v>721.79020406635641</v>
      </c>
      <c r="DM55" s="65">
        <f t="shared" si="237"/>
        <v>392.43941254741611</v>
      </c>
      <c r="DN55" s="65">
        <f t="shared" si="230"/>
        <v>1138.7567857142899</v>
      </c>
      <c r="DO55" s="65">
        <v>20</v>
      </c>
      <c r="DP55" s="65"/>
      <c r="DQ55" s="65">
        <v>5</v>
      </c>
      <c r="DR55" s="65"/>
      <c r="DS55" s="65"/>
      <c r="DT55" s="64">
        <f t="shared" si="15"/>
        <v>3657.9864023280625</v>
      </c>
      <c r="DU55" s="66">
        <f t="shared" si="178"/>
        <v>870.94495575221242</v>
      </c>
      <c r="DV55" s="66">
        <f t="shared" si="179"/>
        <v>490.26548672566372</v>
      </c>
      <c r="DW55" s="66">
        <f t="shared" si="84"/>
        <v>340.30261061946902</v>
      </c>
      <c r="DX55" s="67">
        <f t="shared" si="16"/>
        <v>1701.5130530973452</v>
      </c>
      <c r="DY55" s="67">
        <f t="shared" si="17"/>
        <v>5359.4994554254081</v>
      </c>
      <c r="DZ55" s="68">
        <f t="shared" si="18"/>
        <v>-2805.139455425408</v>
      </c>
      <c r="EA55" s="205">
        <v>23295.37</v>
      </c>
      <c r="EB55" s="205">
        <v>8383.48</v>
      </c>
      <c r="EC55" s="205">
        <v>0</v>
      </c>
      <c r="ED55" s="205">
        <v>10</v>
      </c>
      <c r="EE55" s="205">
        <v>0</v>
      </c>
      <c r="EF55" s="205">
        <v>0</v>
      </c>
      <c r="EG55" s="205">
        <v>0</v>
      </c>
      <c r="EH55" s="205">
        <v>0</v>
      </c>
      <c r="EI55" s="205">
        <v>4795.72</v>
      </c>
      <c r="EJ55" s="205">
        <v>0</v>
      </c>
      <c r="EK55" s="205">
        <v>25722.98</v>
      </c>
      <c r="EL55" s="178">
        <f t="shared" si="180"/>
        <v>10761.59</v>
      </c>
      <c r="EM55" s="206">
        <v>1674</v>
      </c>
      <c r="EN55" s="181" t="s">
        <v>277</v>
      </c>
      <c r="EO55" s="214">
        <f t="shared" si="85"/>
        <v>36484.57</v>
      </c>
      <c r="EP55" s="214">
        <v>1939.17</v>
      </c>
      <c r="EQ55" s="214">
        <v>613.24</v>
      </c>
      <c r="ER55" s="214">
        <v>0</v>
      </c>
      <c r="ES55" s="214">
        <v>0.42</v>
      </c>
      <c r="ET55" s="214">
        <v>0</v>
      </c>
      <c r="EU55" s="298">
        <v>0</v>
      </c>
      <c r="EV55" s="299">
        <v>0</v>
      </c>
      <c r="EW55" s="214">
        <v>0</v>
      </c>
      <c r="EX55" s="214">
        <v>0</v>
      </c>
      <c r="EY55" s="299">
        <v>0</v>
      </c>
      <c r="EZ55" s="214">
        <f t="shared" si="86"/>
        <v>2552.83</v>
      </c>
      <c r="FA55" s="391"/>
      <c r="FB55" s="65"/>
      <c r="FC55" s="377">
        <f t="shared" si="238"/>
        <v>353.72791677503534</v>
      </c>
      <c r="FD55" s="386">
        <f t="shared" si="239"/>
        <v>211.84734017421968</v>
      </c>
      <c r="FE55" s="65">
        <f t="shared" si="231"/>
        <v>1138.7567857142899</v>
      </c>
      <c r="FF55" s="65">
        <v>20</v>
      </c>
      <c r="FG55" s="65"/>
      <c r="FH55" s="65">
        <v>5</v>
      </c>
      <c r="FI55" s="377"/>
      <c r="FJ55" s="65"/>
      <c r="FK55" s="214">
        <f t="shared" si="87"/>
        <v>1729.3320426635451</v>
      </c>
      <c r="FL55" s="66">
        <f t="shared" si="183"/>
        <v>987.17077586206892</v>
      </c>
      <c r="FM55" s="377">
        <f t="shared" si="184"/>
        <v>413.79310344827587</v>
      </c>
      <c r="FN55" s="377">
        <f t="shared" si="90"/>
        <v>350.24096982758618</v>
      </c>
      <c r="FO55" s="214">
        <f t="shared" si="91"/>
        <v>1751.204849137931</v>
      </c>
      <c r="FP55" s="214">
        <f t="shared" si="92"/>
        <v>3480.536891801476</v>
      </c>
      <c r="FQ55" s="205">
        <f t="shared" si="93"/>
        <v>-927.7068918014761</v>
      </c>
      <c r="FR55" s="205">
        <v>17350.810000000001</v>
      </c>
      <c r="FS55" s="205">
        <v>7536.01</v>
      </c>
      <c r="FT55" s="205">
        <v>0</v>
      </c>
      <c r="FU55" s="205">
        <v>30</v>
      </c>
      <c r="FV55" s="205">
        <v>0</v>
      </c>
      <c r="FW55" s="205">
        <v>0</v>
      </c>
      <c r="FX55" s="205">
        <v>0</v>
      </c>
      <c r="FY55" s="205">
        <v>0</v>
      </c>
      <c r="FZ55" s="205">
        <v>0</v>
      </c>
      <c r="GA55" s="205">
        <v>0</v>
      </c>
      <c r="GB55" s="205">
        <v>13771.68</v>
      </c>
      <c r="GC55" s="178">
        <f t="shared" si="185"/>
        <v>11145.14</v>
      </c>
      <c r="GD55" s="206">
        <v>1009</v>
      </c>
      <c r="GE55" s="181" t="s">
        <v>277</v>
      </c>
      <c r="GF55" s="214">
        <f t="shared" si="94"/>
        <v>24916.82</v>
      </c>
      <c r="GG55" s="205">
        <v>1444.32</v>
      </c>
      <c r="GH55" s="205">
        <v>551.24</v>
      </c>
      <c r="GI55" s="205">
        <v>0</v>
      </c>
      <c r="GJ55" s="205">
        <v>1.26</v>
      </c>
      <c r="GK55" s="205">
        <v>0</v>
      </c>
      <c r="GL55" s="205">
        <v>0</v>
      </c>
      <c r="GM55" s="205">
        <v>0</v>
      </c>
      <c r="GN55" s="205">
        <v>0</v>
      </c>
      <c r="GO55" s="205">
        <v>1400</v>
      </c>
      <c r="GP55" s="205">
        <v>0</v>
      </c>
      <c r="GQ55" s="211">
        <f t="shared" si="95"/>
        <v>3396.8199999999997</v>
      </c>
      <c r="GR55" s="309">
        <v>775</v>
      </c>
      <c r="GS55" s="306">
        <v>540</v>
      </c>
      <c r="GT55" s="65">
        <f t="shared" si="255"/>
        <v>195.98271485445619</v>
      </c>
      <c r="GU55" s="65">
        <f t="shared" si="256"/>
        <v>236.78316517730772</v>
      </c>
      <c r="GV55" s="65">
        <v>1279.4567857142858</v>
      </c>
      <c r="GW55" s="65">
        <v>20</v>
      </c>
      <c r="GX55" s="65">
        <v>0</v>
      </c>
      <c r="GY55" s="65">
        <v>5</v>
      </c>
      <c r="GZ55" s="65"/>
      <c r="HA55" s="65"/>
      <c r="HB55" s="64">
        <f t="shared" si="188"/>
        <v>3052.2226657460496</v>
      </c>
      <c r="HC55" s="66">
        <f t="shared" si="143"/>
        <v>822.37076923076927</v>
      </c>
      <c r="HD55" s="66">
        <f t="shared" si="97"/>
        <v>0</v>
      </c>
      <c r="HE55" s="66">
        <f t="shared" si="98"/>
        <v>205.59269230769232</v>
      </c>
      <c r="HF55" s="67">
        <f t="shared" si="24"/>
        <v>1027.9634615384616</v>
      </c>
      <c r="HG55" s="67">
        <f t="shared" si="25"/>
        <v>4080.1861272845113</v>
      </c>
      <c r="HH55" s="68">
        <f t="shared" si="26"/>
        <v>-683.36612728451155</v>
      </c>
      <c r="HI55" s="335">
        <v>18970.009999999998</v>
      </c>
      <c r="HJ55" s="335">
        <v>8690.68</v>
      </c>
      <c r="HK55" s="335">
        <v>0</v>
      </c>
      <c r="HL55" s="335">
        <v>70</v>
      </c>
      <c r="HM55" s="335">
        <v>0</v>
      </c>
      <c r="HN55" s="335">
        <v>0</v>
      </c>
      <c r="HO55" s="335">
        <v>0</v>
      </c>
      <c r="HP55" s="335">
        <v>0</v>
      </c>
      <c r="HQ55" s="335">
        <v>0</v>
      </c>
      <c r="HR55" s="335">
        <v>0</v>
      </c>
      <c r="HS55" s="335">
        <v>16715.400000000001</v>
      </c>
      <c r="HT55" s="178">
        <f t="shared" si="189"/>
        <v>11015.289999999997</v>
      </c>
      <c r="HU55" s="371">
        <v>1107</v>
      </c>
      <c r="HV55" s="181" t="s">
        <v>277</v>
      </c>
      <c r="HW55" s="64">
        <f t="shared" si="190"/>
        <v>27730.69</v>
      </c>
      <c r="HX55" s="205">
        <v>1579.11</v>
      </c>
      <c r="HY55" s="205">
        <v>635.71</v>
      </c>
      <c r="HZ55" s="205">
        <v>0</v>
      </c>
      <c r="IA55" s="205">
        <v>2.94</v>
      </c>
      <c r="IB55" s="205">
        <v>0</v>
      </c>
      <c r="IC55" s="205">
        <v>0</v>
      </c>
      <c r="ID55" s="205">
        <v>0</v>
      </c>
      <c r="IE55" s="205">
        <v>0</v>
      </c>
      <c r="IF55" s="205">
        <v>1400</v>
      </c>
      <c r="IG55" s="205">
        <v>0</v>
      </c>
      <c r="IH55" s="214">
        <v>5764.91</v>
      </c>
      <c r="II55" s="325">
        <v>775</v>
      </c>
      <c r="IJ55" s="319">
        <v>540</v>
      </c>
      <c r="IK55" s="65">
        <f t="shared" si="240"/>
        <v>255.08905049113289</v>
      </c>
      <c r="IL55" s="65">
        <f t="shared" si="241"/>
        <v>274.27836359216582</v>
      </c>
      <c r="IM55" s="65">
        <v>1279.4567857142858</v>
      </c>
      <c r="IN55" s="65">
        <v>20</v>
      </c>
      <c r="IO55" s="65"/>
      <c r="IP55" s="65">
        <v>5</v>
      </c>
      <c r="IQ55" s="65"/>
      <c r="IR55" s="65"/>
      <c r="IS55" s="64">
        <f t="shared" si="193"/>
        <v>3148.8241997975847</v>
      </c>
      <c r="IT55" s="66">
        <f t="shared" si="194"/>
        <v>869.99285714285713</v>
      </c>
      <c r="IU55" s="66">
        <f t="shared" si="103"/>
        <v>403.36134453781511</v>
      </c>
      <c r="IV55" s="66">
        <f t="shared" si="104"/>
        <v>318.33855042016808</v>
      </c>
      <c r="IW55" s="67">
        <f t="shared" si="195"/>
        <v>1591.6927521008404</v>
      </c>
      <c r="IX55" s="67">
        <f t="shared" si="31"/>
        <v>4740.5169518984248</v>
      </c>
      <c r="IY55" s="68">
        <f t="shared" si="32"/>
        <v>1024.393048101575</v>
      </c>
      <c r="IZ55" s="335">
        <v>28422.26</v>
      </c>
      <c r="JA55" s="335">
        <v>12017.5</v>
      </c>
      <c r="JB55" s="335">
        <v>0</v>
      </c>
      <c r="JC55" s="335">
        <v>110</v>
      </c>
      <c r="JD55" s="335">
        <v>0</v>
      </c>
      <c r="JE55" s="335">
        <v>0</v>
      </c>
      <c r="JF55" s="335">
        <v>0</v>
      </c>
      <c r="JG55" s="335">
        <v>0</v>
      </c>
      <c r="JH55" s="335">
        <v>0</v>
      </c>
      <c r="JI55" s="335">
        <v>0</v>
      </c>
      <c r="JJ55" s="335">
        <v>31585.53</v>
      </c>
      <c r="JK55" s="178">
        <f t="shared" si="196"/>
        <v>8964.2299999999959</v>
      </c>
      <c r="JL55" s="371">
        <v>1466</v>
      </c>
      <c r="JM55" s="181" t="s">
        <v>277</v>
      </c>
      <c r="JN55" s="64">
        <f t="shared" si="197"/>
        <v>40549.759999999995</v>
      </c>
      <c r="JO55" s="335">
        <v>2365.92</v>
      </c>
      <c r="JP55" s="335">
        <v>879.06</v>
      </c>
      <c r="JQ55" s="335">
        <v>0</v>
      </c>
      <c r="JR55" s="335">
        <v>4.63</v>
      </c>
      <c r="JS55" s="335">
        <v>0</v>
      </c>
      <c r="JT55" s="335">
        <v>0</v>
      </c>
      <c r="JU55" s="335">
        <v>0</v>
      </c>
      <c r="JV55" s="335">
        <v>0</v>
      </c>
      <c r="JW55" s="335">
        <v>1400</v>
      </c>
      <c r="JX55" s="335">
        <v>0</v>
      </c>
      <c r="JY55" s="211">
        <v>6105.6</v>
      </c>
      <c r="JZ55" s="343">
        <v>775</v>
      </c>
      <c r="KA55" s="319">
        <v>540</v>
      </c>
      <c r="KB55" s="65">
        <f t="shared" si="242"/>
        <v>672.65297824986294</v>
      </c>
      <c r="KC55" s="65">
        <f t="shared" si="243"/>
        <v>238.12850994199766</v>
      </c>
      <c r="KD55" s="65">
        <v>1279.4567857142858</v>
      </c>
      <c r="KE55" s="65">
        <v>20</v>
      </c>
      <c r="KF55" s="65"/>
      <c r="KG55" s="65">
        <v>5</v>
      </c>
      <c r="KH55" s="65"/>
      <c r="KI55" s="65">
        <f t="shared" si="108"/>
        <v>429.03252032520328</v>
      </c>
      <c r="KJ55" s="64">
        <f t="shared" si="35"/>
        <v>3959.2707942313491</v>
      </c>
      <c r="KK55" s="66">
        <f t="shared" si="144"/>
        <v>854.59100840336134</v>
      </c>
      <c r="KL55" s="66">
        <f t="shared" si="109"/>
        <v>0</v>
      </c>
      <c r="KM55" s="66">
        <f t="shared" si="110"/>
        <v>213.64775210084034</v>
      </c>
      <c r="KN55" s="67">
        <f t="shared" si="36"/>
        <v>1068.2387605042018</v>
      </c>
      <c r="KO55" s="67">
        <f t="shared" si="37"/>
        <v>5027.5095547355504</v>
      </c>
      <c r="KP55" s="68">
        <f t="shared" si="38"/>
        <v>1078.09044526445</v>
      </c>
      <c r="KQ55" s="335">
        <v>31500.84</v>
      </c>
      <c r="KR55" s="335">
        <v>14895.24</v>
      </c>
      <c r="KS55" s="335">
        <v>0</v>
      </c>
      <c r="KT55" s="335">
        <v>145</v>
      </c>
      <c r="KU55" s="335">
        <v>0</v>
      </c>
      <c r="KV55" s="335">
        <v>0</v>
      </c>
      <c r="KW55" s="335">
        <v>0</v>
      </c>
      <c r="KX55" s="335">
        <v>0</v>
      </c>
      <c r="KY55" s="335">
        <v>0</v>
      </c>
      <c r="KZ55" s="335">
        <v>0</v>
      </c>
      <c r="LA55" s="335">
        <v>38065.269999999997</v>
      </c>
      <c r="LB55" s="178">
        <f t="shared" si="199"/>
        <v>8475.8100000000049</v>
      </c>
      <c r="LC55" s="371">
        <v>1576</v>
      </c>
      <c r="LD55" s="181" t="s">
        <v>277</v>
      </c>
      <c r="LE55" s="64">
        <f t="shared" si="200"/>
        <v>46541.08</v>
      </c>
      <c r="LF55" s="205">
        <v>2622.19</v>
      </c>
      <c r="LG55" s="205">
        <v>1089.56</v>
      </c>
      <c r="LH55" s="205">
        <v>0</v>
      </c>
      <c r="LI55" s="205">
        <v>6.1</v>
      </c>
      <c r="LJ55" s="205">
        <v>0</v>
      </c>
      <c r="LK55" s="205">
        <v>0</v>
      </c>
      <c r="LL55" s="205">
        <v>0</v>
      </c>
      <c r="LM55" s="205">
        <v>0</v>
      </c>
      <c r="LN55" s="205">
        <v>1400</v>
      </c>
      <c r="LO55" s="205">
        <v>0</v>
      </c>
      <c r="LP55" s="211">
        <f t="shared" si="112"/>
        <v>5117.8500000000004</v>
      </c>
      <c r="LQ55" s="202">
        <v>775</v>
      </c>
      <c r="LR55" s="202">
        <v>540</v>
      </c>
      <c r="LS55" s="65">
        <f t="shared" si="244"/>
        <v>565.84479995311369</v>
      </c>
      <c r="LT55" s="65">
        <f t="shared" si="245"/>
        <v>202.89115016189768</v>
      </c>
      <c r="LU55" s="65">
        <v>1279.4567857142858</v>
      </c>
      <c r="LV55" s="65">
        <v>20</v>
      </c>
      <c r="LW55" s="65"/>
      <c r="LX55" s="65">
        <v>5</v>
      </c>
      <c r="LY55" s="65"/>
      <c r="LZ55" s="65"/>
      <c r="MA55" s="64">
        <f t="shared" si="41"/>
        <v>3388.1927358292969</v>
      </c>
      <c r="MB55" s="66">
        <f t="shared" si="145"/>
        <v>828.45739495798318</v>
      </c>
      <c r="MC55" s="66">
        <f t="shared" si="114"/>
        <v>0</v>
      </c>
      <c r="MD55" s="66">
        <f t="shared" si="115"/>
        <v>207.1143487394958</v>
      </c>
      <c r="ME55" s="67">
        <f t="shared" si="42"/>
        <v>1035.571743697479</v>
      </c>
      <c r="MF55" s="67">
        <f t="shared" si="43"/>
        <v>4423.7644795267761</v>
      </c>
      <c r="MG55" s="68">
        <f t="shared" si="44"/>
        <v>694.08552047322428</v>
      </c>
      <c r="MH55" s="335">
        <v>23669.87</v>
      </c>
      <c r="MI55" s="335">
        <v>11445.08</v>
      </c>
      <c r="MJ55" s="335">
        <v>0</v>
      </c>
      <c r="MK55" s="335">
        <v>130</v>
      </c>
      <c r="ML55" s="335">
        <v>0</v>
      </c>
      <c r="MM55" s="335">
        <v>0</v>
      </c>
      <c r="MN55" s="335">
        <v>0</v>
      </c>
      <c r="MO55" s="335">
        <v>0</v>
      </c>
      <c r="MP55" s="335">
        <v>0</v>
      </c>
      <c r="MQ55" s="335">
        <v>0</v>
      </c>
      <c r="MR55" s="335">
        <v>27602.36</v>
      </c>
      <c r="MS55" s="178">
        <f t="shared" si="223"/>
        <v>7642.5899999999965</v>
      </c>
      <c r="MT55" s="371">
        <v>1292</v>
      </c>
      <c r="MU55" s="181" t="s">
        <v>277</v>
      </c>
      <c r="MV55" s="64">
        <f t="shared" si="203"/>
        <v>35244.949999999997</v>
      </c>
      <c r="MW55" s="335">
        <v>1970.33</v>
      </c>
      <c r="MX55" s="335">
        <v>837.19</v>
      </c>
      <c r="MY55" s="335">
        <v>0</v>
      </c>
      <c r="MZ55" s="335">
        <v>5.47</v>
      </c>
      <c r="NA55" s="335">
        <v>0</v>
      </c>
      <c r="NB55" s="335">
        <v>0</v>
      </c>
      <c r="NC55" s="335">
        <v>0</v>
      </c>
      <c r="ND55" s="335">
        <v>0</v>
      </c>
      <c r="NE55" s="335">
        <v>1400</v>
      </c>
      <c r="NF55" s="335">
        <v>0</v>
      </c>
      <c r="NG55" s="211">
        <f t="shared" si="117"/>
        <v>4212.99</v>
      </c>
      <c r="NH55" s="351">
        <v>775</v>
      </c>
      <c r="NI55" s="351">
        <v>540</v>
      </c>
      <c r="NJ55" s="65">
        <f t="shared" si="246"/>
        <v>521.59078704136311</v>
      </c>
      <c r="NK55" s="65">
        <f t="shared" si="247"/>
        <v>104.98055816846589</v>
      </c>
      <c r="NL55" s="65">
        <v>1279.4567857142858</v>
      </c>
      <c r="NM55" s="65">
        <v>20</v>
      </c>
      <c r="NN55" s="65">
        <f t="shared" si="206"/>
        <v>467</v>
      </c>
      <c r="NO55" s="65">
        <v>5</v>
      </c>
      <c r="NP55" s="65"/>
      <c r="NQ55" s="65"/>
      <c r="NR55" s="64">
        <f t="shared" si="47"/>
        <v>3713.0281309241145</v>
      </c>
      <c r="NS55" s="66">
        <f t="shared" si="207"/>
        <v>835.40283333333332</v>
      </c>
      <c r="NT55" s="66">
        <f t="shared" si="208"/>
        <v>400</v>
      </c>
      <c r="NU55" s="66">
        <f t="shared" si="122"/>
        <v>308.85070833333333</v>
      </c>
      <c r="NV55" s="67">
        <f t="shared" si="48"/>
        <v>1544.2535416666667</v>
      </c>
      <c r="NW55" s="67">
        <f t="shared" si="49"/>
        <v>5257.2816725907815</v>
      </c>
      <c r="NX55" s="68">
        <f t="shared" si="50"/>
        <v>-1044.2916725907817</v>
      </c>
      <c r="NY55" s="400">
        <v>15154.99</v>
      </c>
      <c r="NZ55" s="400">
        <v>10597.88</v>
      </c>
      <c r="OA55" s="400">
        <v>0</v>
      </c>
      <c r="OB55" s="400">
        <v>130</v>
      </c>
      <c r="OC55" s="400">
        <v>0</v>
      </c>
      <c r="OD55" s="400">
        <v>0</v>
      </c>
      <c r="OE55" s="400">
        <v>0</v>
      </c>
      <c r="OF55" s="400">
        <v>0</v>
      </c>
      <c r="OG55" s="400">
        <v>0</v>
      </c>
      <c r="OH55" s="400">
        <v>0</v>
      </c>
      <c r="OI55" s="400">
        <v>20148.95</v>
      </c>
      <c r="OJ55" s="178">
        <f t="shared" si="209"/>
        <v>5733.9199999999983</v>
      </c>
      <c r="OK55" s="401">
        <v>1327</v>
      </c>
      <c r="OL55" s="181" t="s">
        <v>277</v>
      </c>
      <c r="OM55" s="64">
        <f t="shared" si="123"/>
        <v>25882.87</v>
      </c>
      <c r="ON55" s="205">
        <v>1261.48</v>
      </c>
      <c r="OO55" s="205">
        <v>775.22</v>
      </c>
      <c r="OP55" s="205">
        <v>0</v>
      </c>
      <c r="OQ55" s="205">
        <v>5.47</v>
      </c>
      <c r="OR55" s="205">
        <v>0</v>
      </c>
      <c r="OS55" s="205">
        <v>0</v>
      </c>
      <c r="OT55" s="205">
        <v>0</v>
      </c>
      <c r="OU55" s="205">
        <v>0</v>
      </c>
      <c r="OV55" s="205">
        <v>1400</v>
      </c>
      <c r="OW55" s="205">
        <v>0</v>
      </c>
      <c r="OX55" s="403">
        <f t="shared" si="124"/>
        <v>3442.17</v>
      </c>
      <c r="OY55" s="414">
        <v>775</v>
      </c>
      <c r="OZ55" s="413" t="s">
        <v>559</v>
      </c>
      <c r="PA55" s="65">
        <f t="shared" si="248"/>
        <v>323.01126031945671</v>
      </c>
      <c r="PB55" s="65">
        <f t="shared" si="249"/>
        <v>98.181805070430499</v>
      </c>
      <c r="PC55" s="65">
        <v>1279.4567857142858</v>
      </c>
      <c r="PD55" s="65">
        <v>20</v>
      </c>
      <c r="PE55" s="65"/>
      <c r="PF55" s="65">
        <v>5</v>
      </c>
      <c r="PG55" s="65"/>
      <c r="PH55" s="65"/>
      <c r="PI55" s="64">
        <f t="shared" si="53"/>
        <v>2500.6498511041727</v>
      </c>
      <c r="PJ55" s="66">
        <f t="shared" si="126"/>
        <v>936.57933333333335</v>
      </c>
      <c r="PK55" s="66">
        <v>0</v>
      </c>
      <c r="PL55" s="66">
        <f t="shared" si="127"/>
        <v>234.14483333333334</v>
      </c>
      <c r="PM55" s="67">
        <f t="shared" si="54"/>
        <v>1170.7241666666666</v>
      </c>
      <c r="PN55" s="67">
        <f t="shared" si="55"/>
        <v>3671.3740177708396</v>
      </c>
      <c r="PO55" s="68">
        <f t="shared" si="56"/>
        <v>-229.20401777083953</v>
      </c>
      <c r="PP55" s="400">
        <v>12161.79</v>
      </c>
      <c r="PQ55" s="400">
        <v>10746.1</v>
      </c>
      <c r="PR55" s="400">
        <v>0</v>
      </c>
      <c r="PS55" s="400">
        <v>30</v>
      </c>
      <c r="PT55" s="400">
        <v>0</v>
      </c>
      <c r="PU55" s="400">
        <v>0</v>
      </c>
      <c r="PV55" s="400">
        <v>0</v>
      </c>
      <c r="PW55" s="400">
        <v>0</v>
      </c>
      <c r="PX55" s="400">
        <v>0</v>
      </c>
      <c r="PY55" s="464">
        <v>0</v>
      </c>
      <c r="PZ55" s="466">
        <v>19284.5</v>
      </c>
      <c r="QA55" s="178">
        <f t="shared" si="210"/>
        <v>3653.3899999999994</v>
      </c>
      <c r="QB55" s="401">
        <v>1165</v>
      </c>
      <c r="QC55" s="181" t="s">
        <v>277</v>
      </c>
      <c r="QD55" s="64">
        <v>22937.89</v>
      </c>
      <c r="QE55" s="400">
        <v>1012.35</v>
      </c>
      <c r="QF55" s="400">
        <v>786.06</v>
      </c>
      <c r="QG55" s="400">
        <v>0</v>
      </c>
      <c r="QH55" s="400">
        <v>1.26</v>
      </c>
      <c r="QI55" s="400">
        <v>0</v>
      </c>
      <c r="QJ55" s="400">
        <v>0</v>
      </c>
      <c r="QK55" s="400">
        <v>0</v>
      </c>
      <c r="QL55" s="400">
        <v>0</v>
      </c>
      <c r="QM55" s="400">
        <v>1400</v>
      </c>
      <c r="QN55" s="400">
        <v>0</v>
      </c>
      <c r="QO55" s="486">
        <v>0</v>
      </c>
      <c r="QP55" s="211">
        <f t="shared" si="211"/>
        <v>3199.67</v>
      </c>
      <c r="QQ55" s="437">
        <v>775</v>
      </c>
      <c r="QR55" s="240" t="s">
        <v>559</v>
      </c>
      <c r="QS55" s="65">
        <f t="shared" si="147"/>
        <v>128.86743362831859</v>
      </c>
      <c r="QT55" s="65">
        <f t="shared" si="250"/>
        <v>70.390144983642472</v>
      </c>
      <c r="QU55" s="65">
        <v>932.27</v>
      </c>
      <c r="QV55" s="65">
        <v>20</v>
      </c>
      <c r="QW55" s="65">
        <f t="shared" si="131"/>
        <v>18.861818181818183</v>
      </c>
      <c r="QX55" s="65">
        <v>5</v>
      </c>
      <c r="QY55" s="65">
        <f t="shared" si="58"/>
        <v>183.06451612903226</v>
      </c>
      <c r="QZ55" s="489">
        <f t="shared" si="132"/>
        <v>260.34075000000001</v>
      </c>
      <c r="RA55" s="65"/>
      <c r="RB55" s="64">
        <f>SUM(QQ55:RA55)</f>
        <v>2393.7946629228113</v>
      </c>
      <c r="RC55" s="66">
        <f t="shared" si="133"/>
        <v>870.22424778761058</v>
      </c>
      <c r="RD55" s="66"/>
      <c r="RE55" s="66">
        <f t="shared" si="134"/>
        <v>652.8037821420844</v>
      </c>
      <c r="RF55" s="67">
        <f t="shared" si="60"/>
        <v>1523.0280299296951</v>
      </c>
      <c r="RG55" s="67">
        <f t="shared" si="61"/>
        <v>3916.8226928525064</v>
      </c>
      <c r="RH55" s="68">
        <f t="shared" si="62"/>
        <v>-717.15269285250633</v>
      </c>
      <c r="RI55" s="205">
        <v>15349.04</v>
      </c>
      <c r="RJ55" s="205">
        <v>9824.2800000000007</v>
      </c>
      <c r="RK55" s="205">
        <v>0</v>
      </c>
      <c r="RL55" s="205">
        <v>200</v>
      </c>
      <c r="RM55" s="205">
        <v>0</v>
      </c>
      <c r="RN55" s="205">
        <v>0</v>
      </c>
      <c r="RO55" s="205">
        <v>0</v>
      </c>
      <c r="RP55" s="205">
        <v>0</v>
      </c>
      <c r="RQ55" s="205">
        <v>0</v>
      </c>
      <c r="RR55" s="373">
        <v>0</v>
      </c>
      <c r="RS55" s="265">
        <v>21209.200000000001</v>
      </c>
      <c r="RT55" s="178">
        <f t="shared" si="214"/>
        <v>4164.119999999999</v>
      </c>
      <c r="RU55" s="206">
        <v>1144</v>
      </c>
      <c r="RV55" s="181" t="s">
        <v>277</v>
      </c>
      <c r="RW55" s="64">
        <f t="shared" si="215"/>
        <v>25373.32</v>
      </c>
      <c r="RX55" s="205">
        <v>1277.6500000000001</v>
      </c>
      <c r="RY55" s="205">
        <v>718.63</v>
      </c>
      <c r="RZ55" s="205">
        <v>0</v>
      </c>
      <c r="SA55" s="205">
        <v>8.41</v>
      </c>
      <c r="SB55" s="205">
        <v>0</v>
      </c>
      <c r="SC55" s="205">
        <v>0</v>
      </c>
      <c r="SD55" s="205">
        <v>0</v>
      </c>
      <c r="SE55" s="205">
        <v>0</v>
      </c>
      <c r="SF55" s="205">
        <v>1400</v>
      </c>
      <c r="SG55" s="205">
        <v>0</v>
      </c>
      <c r="SH55" s="65">
        <v>345.09305999999998</v>
      </c>
      <c r="SI55" s="211">
        <v>4638.0200000000004</v>
      </c>
      <c r="SJ55" s="468">
        <v>1380</v>
      </c>
      <c r="SK55" s="478"/>
      <c r="SL55" s="65">
        <f t="shared" si="148"/>
        <v>320.96681415929203</v>
      </c>
      <c r="SM55" s="65">
        <f t="shared" si="251"/>
        <v>94.774274479149256</v>
      </c>
      <c r="SN55" s="65">
        <v>932.27</v>
      </c>
      <c r="SO55" s="65">
        <v>20</v>
      </c>
      <c r="SP55" s="65">
        <f t="shared" si="138"/>
        <v>495.92920353982299</v>
      </c>
      <c r="SQ55" s="65">
        <v>5</v>
      </c>
      <c r="SR55" s="65">
        <f t="shared" si="149"/>
        <v>428.52876106194691</v>
      </c>
      <c r="SS55" s="489">
        <f t="shared" si="139"/>
        <v>286.32420000000002</v>
      </c>
      <c r="ST55" s="65"/>
      <c r="SU55" s="64">
        <f t="shared" si="217"/>
        <v>3963.793253240211</v>
      </c>
      <c r="SV55" s="66">
        <f t="shared" si="146"/>
        <v>596.28469026548669</v>
      </c>
      <c r="SW55" s="66"/>
      <c r="SX55" s="66">
        <f t="shared" si="140"/>
        <v>912.01558870113956</v>
      </c>
      <c r="SY55" s="67">
        <f t="shared" si="218"/>
        <v>1508.3002789666261</v>
      </c>
      <c r="SZ55" s="67">
        <f t="shared" si="65"/>
        <v>5472.0935322068372</v>
      </c>
      <c r="TA55" s="68">
        <f t="shared" si="66"/>
        <v>-834.07353220683672</v>
      </c>
      <c r="TB55" s="64">
        <f t="shared" si="252"/>
        <v>517556.27000000008</v>
      </c>
      <c r="TC55" s="211">
        <f t="shared" si="253"/>
        <v>46746.189999999988</v>
      </c>
      <c r="TD55" s="67">
        <f t="shared" si="254"/>
        <v>54830.018357340043</v>
      </c>
      <c r="TE55" s="68">
        <f t="shared" si="142"/>
        <v>-8083.8283573400549</v>
      </c>
      <c r="TF55" s="264"/>
      <c r="TG55" s="265"/>
      <c r="TH55" s="269" t="s">
        <v>536</v>
      </c>
      <c r="TL55" s="65">
        <v>739.84680000000003</v>
      </c>
      <c r="TM55">
        <f t="shared" si="70"/>
        <v>7.3984680000000003</v>
      </c>
    </row>
    <row r="56" spans="1:533">
      <c r="A56" s="173" t="s">
        <v>161</v>
      </c>
      <c r="B56" s="175" t="s">
        <v>162</v>
      </c>
      <c r="C56" s="181" t="s">
        <v>277</v>
      </c>
      <c r="D56" s="176">
        <v>4318.0600000000004</v>
      </c>
      <c r="E56" s="176">
        <v>3950.45</v>
      </c>
      <c r="F56" s="176">
        <v>0</v>
      </c>
      <c r="G56" s="176">
        <v>0</v>
      </c>
      <c r="H56" s="176">
        <v>0</v>
      </c>
      <c r="I56" s="176">
        <v>0</v>
      </c>
      <c r="J56" s="176">
        <v>0</v>
      </c>
      <c r="K56" s="176">
        <v>0</v>
      </c>
      <c r="L56" s="176">
        <v>0</v>
      </c>
      <c r="M56" s="178">
        <v>5669.99</v>
      </c>
      <c r="N56" s="178">
        <f t="shared" si="150"/>
        <v>2598.5200000000004</v>
      </c>
      <c r="O56" s="181">
        <v>402</v>
      </c>
      <c r="P56" s="64">
        <f t="shared" si="227"/>
        <v>8268.51</v>
      </c>
      <c r="Q56" s="205">
        <v>359.44</v>
      </c>
      <c r="R56" s="205">
        <v>288.97000000000003</v>
      </c>
      <c r="S56" s="205">
        <v>0</v>
      </c>
      <c r="T56" s="205">
        <v>0</v>
      </c>
      <c r="U56" s="205">
        <v>0</v>
      </c>
      <c r="V56" s="205">
        <v>0</v>
      </c>
      <c r="W56" s="205">
        <v>0</v>
      </c>
      <c r="X56" s="205">
        <v>0</v>
      </c>
      <c r="Y56" s="205">
        <v>0</v>
      </c>
      <c r="Z56" s="205">
        <v>0</v>
      </c>
      <c r="AA56" s="64">
        <f t="shared" si="71"/>
        <v>648.41000000000008</v>
      </c>
      <c r="AB56" s="65">
        <v>1495</v>
      </c>
      <c r="AC56" s="65"/>
      <c r="AD56" s="65">
        <f t="shared" si="232"/>
        <v>66.613898860802948</v>
      </c>
      <c r="AE56" s="65">
        <f t="shared" si="233"/>
        <v>47.039178720447865</v>
      </c>
      <c r="AF56" s="65">
        <f t="shared" si="228"/>
        <v>1138.7567857142899</v>
      </c>
      <c r="AG56" s="65">
        <v>20</v>
      </c>
      <c r="AH56" s="65"/>
      <c r="AI56" s="65">
        <v>5</v>
      </c>
      <c r="AJ56" s="65"/>
      <c r="AK56" s="65"/>
      <c r="AL56" s="64">
        <f t="shared" si="3"/>
        <v>2772.4098632955406</v>
      </c>
      <c r="AM56" s="66">
        <f t="shared" si="170"/>
        <v>833.25221238938047</v>
      </c>
      <c r="AN56" s="66">
        <f t="shared" si="171"/>
        <v>0</v>
      </c>
      <c r="AO56" s="66">
        <f t="shared" si="74"/>
        <v>208.31305309734512</v>
      </c>
      <c r="AP56" s="67">
        <f t="shared" si="4"/>
        <v>1041.5652654867256</v>
      </c>
      <c r="AQ56" s="67">
        <f t="shared" si="5"/>
        <v>3813.9751287822664</v>
      </c>
      <c r="AR56" s="68">
        <f t="shared" si="6"/>
        <v>-3165.5651287822666</v>
      </c>
      <c r="AS56" s="267">
        <v>4579.8900000000003</v>
      </c>
      <c r="AT56" s="267">
        <v>4271.6499999999996</v>
      </c>
      <c r="AU56" s="267">
        <v>0</v>
      </c>
      <c r="AV56" s="267">
        <v>0</v>
      </c>
      <c r="AW56" s="267">
        <v>0</v>
      </c>
      <c r="AX56" s="267">
        <v>0</v>
      </c>
      <c r="AY56" s="267">
        <v>0</v>
      </c>
      <c r="AZ56" s="267">
        <v>0</v>
      </c>
      <c r="BA56" s="267">
        <v>0</v>
      </c>
      <c r="BB56" s="267">
        <v>0</v>
      </c>
      <c r="BC56" s="267">
        <v>6443.95</v>
      </c>
      <c r="BD56" s="178">
        <f t="shared" si="172"/>
        <v>2407.5900000000011</v>
      </c>
      <c r="BE56" s="285">
        <v>432</v>
      </c>
      <c r="BF56" s="181" t="s">
        <v>277</v>
      </c>
      <c r="BG56" s="64">
        <f t="shared" si="75"/>
        <v>8851.5400000000009</v>
      </c>
      <c r="BH56" s="267">
        <v>381.24</v>
      </c>
      <c r="BI56" s="267">
        <v>312.45999999999998</v>
      </c>
      <c r="BJ56" s="267">
        <v>0</v>
      </c>
      <c r="BK56" s="267">
        <v>0</v>
      </c>
      <c r="BL56" s="267">
        <v>0</v>
      </c>
      <c r="BM56" s="267">
        <v>0</v>
      </c>
      <c r="BN56" s="267">
        <v>0</v>
      </c>
      <c r="BO56" s="267">
        <v>0</v>
      </c>
      <c r="BP56" s="267">
        <v>0</v>
      </c>
      <c r="BQ56" s="267">
        <v>0</v>
      </c>
      <c r="BR56" s="64">
        <f t="shared" si="76"/>
        <v>693.7</v>
      </c>
      <c r="BS56" s="65">
        <v>1495</v>
      </c>
      <c r="BT56" s="65"/>
      <c r="BU56" s="65">
        <f t="shared" si="234"/>
        <v>81.960909483748836</v>
      </c>
      <c r="BV56" s="65">
        <f t="shared" si="235"/>
        <v>47.008948782916448</v>
      </c>
      <c r="BW56" s="65">
        <f t="shared" si="229"/>
        <v>1138.7567857142899</v>
      </c>
      <c r="BX56" s="65">
        <v>20</v>
      </c>
      <c r="BY56" s="65"/>
      <c r="BZ56" s="65">
        <v>5</v>
      </c>
      <c r="CA56" s="202"/>
      <c r="CB56" s="65"/>
      <c r="CC56" s="64">
        <f t="shared" si="9"/>
        <v>2787.726643980955</v>
      </c>
      <c r="CD56" s="66">
        <f t="shared" si="174"/>
        <v>869.99982300884949</v>
      </c>
      <c r="CE56" s="384">
        <f t="shared" si="175"/>
        <v>0</v>
      </c>
      <c r="CF56" s="66">
        <f t="shared" si="222"/>
        <v>217.49995575221237</v>
      </c>
      <c r="CG56" s="67">
        <f t="shared" si="10"/>
        <v>1087.4997787610619</v>
      </c>
      <c r="CH56" s="67">
        <f t="shared" si="11"/>
        <v>3875.2264227420169</v>
      </c>
      <c r="CI56" s="68">
        <f t="shared" si="12"/>
        <v>-3181.5264227420166</v>
      </c>
      <c r="CJ56" s="209">
        <v>743.9</v>
      </c>
      <c r="CK56" s="209">
        <v>1516.54</v>
      </c>
      <c r="CL56" s="209">
        <v>0</v>
      </c>
      <c r="CM56" s="209">
        <v>0</v>
      </c>
      <c r="CN56" s="209">
        <v>0</v>
      </c>
      <c r="CO56" s="209">
        <v>0</v>
      </c>
      <c r="CP56" s="209">
        <v>0</v>
      </c>
      <c r="CQ56" s="209">
        <v>0</v>
      </c>
      <c r="CR56" s="209">
        <v>0</v>
      </c>
      <c r="CS56" s="207">
        <v>0</v>
      </c>
      <c r="CT56" s="205">
        <v>7133.09</v>
      </c>
      <c r="CU56" s="178">
        <f t="shared" si="176"/>
        <v>2989.4699999999993</v>
      </c>
      <c r="CV56" s="285">
        <v>495</v>
      </c>
      <c r="CW56" s="181" t="s">
        <v>277</v>
      </c>
      <c r="CX56" s="214">
        <v>10122.56</v>
      </c>
      <c r="CY56" s="205">
        <v>481.51</v>
      </c>
      <c r="CZ56" s="205">
        <v>317.32</v>
      </c>
      <c r="DA56" s="205">
        <v>0</v>
      </c>
      <c r="DB56" s="209">
        <v>0</v>
      </c>
      <c r="DC56" s="205">
        <v>0</v>
      </c>
      <c r="DD56" s="205">
        <v>0</v>
      </c>
      <c r="DE56" s="205">
        <v>0</v>
      </c>
      <c r="DF56" s="205">
        <v>0</v>
      </c>
      <c r="DG56" s="205">
        <v>0</v>
      </c>
      <c r="DH56" s="205">
        <v>0</v>
      </c>
      <c r="DI56" s="214">
        <v>798.83</v>
      </c>
      <c r="DJ56" s="65">
        <v>1495</v>
      </c>
      <c r="DK56" s="65"/>
      <c r="DL56" s="65">
        <f t="shared" si="236"/>
        <v>94.208174318495651</v>
      </c>
      <c r="DM56" s="65">
        <f t="shared" si="237"/>
        <v>58.849228416119217</v>
      </c>
      <c r="DN56" s="65">
        <f t="shared" si="230"/>
        <v>1138.7567857142899</v>
      </c>
      <c r="DO56" s="65">
        <v>20</v>
      </c>
      <c r="DP56" s="65"/>
      <c r="DQ56" s="65">
        <v>5</v>
      </c>
      <c r="DR56" s="65"/>
      <c r="DS56" s="65"/>
      <c r="DT56" s="64">
        <f t="shared" si="15"/>
        <v>2811.8141884489046</v>
      </c>
      <c r="DU56" s="66">
        <f t="shared" si="178"/>
        <v>870.94495575221242</v>
      </c>
      <c r="DV56" s="66">
        <f t="shared" si="179"/>
        <v>490.26548672566372</v>
      </c>
      <c r="DW56" s="66">
        <f t="shared" si="84"/>
        <v>340.30261061946902</v>
      </c>
      <c r="DX56" s="67">
        <f t="shared" si="16"/>
        <v>1701.5130530973452</v>
      </c>
      <c r="DY56" s="67">
        <f t="shared" si="17"/>
        <v>4513.3272415462498</v>
      </c>
      <c r="DZ56" s="68">
        <f t="shared" si="18"/>
        <v>-3714.4972415462498</v>
      </c>
      <c r="EA56" s="205">
        <v>5854.47</v>
      </c>
      <c r="EB56" s="205">
        <v>5684.6</v>
      </c>
      <c r="EC56" s="205">
        <v>0</v>
      </c>
      <c r="ED56" s="205">
        <v>0</v>
      </c>
      <c r="EE56" s="205">
        <v>0</v>
      </c>
      <c r="EF56" s="205">
        <v>0</v>
      </c>
      <c r="EG56" s="205">
        <v>0</v>
      </c>
      <c r="EH56" s="205">
        <v>0</v>
      </c>
      <c r="EI56" s="205">
        <v>0</v>
      </c>
      <c r="EJ56" s="205">
        <v>0</v>
      </c>
      <c r="EK56" s="205">
        <v>8342.94</v>
      </c>
      <c r="EL56" s="178">
        <f t="shared" si="180"/>
        <v>3196.1299999999992</v>
      </c>
      <c r="EM56" s="206">
        <v>512</v>
      </c>
      <c r="EN56" s="181" t="s">
        <v>277</v>
      </c>
      <c r="EO56" s="214">
        <f t="shared" si="85"/>
        <v>11539.07</v>
      </c>
      <c r="EP56" s="214">
        <v>487.34</v>
      </c>
      <c r="EQ56" s="214">
        <v>415.82</v>
      </c>
      <c r="ER56" s="214">
        <v>0</v>
      </c>
      <c r="ES56" s="214">
        <v>0</v>
      </c>
      <c r="ET56" s="214">
        <v>0</v>
      </c>
      <c r="EU56" s="298">
        <v>0</v>
      </c>
      <c r="EV56" s="299">
        <v>0</v>
      </c>
      <c r="EW56" s="214">
        <v>0</v>
      </c>
      <c r="EX56" s="214">
        <v>0</v>
      </c>
      <c r="EY56" s="299">
        <v>0</v>
      </c>
      <c r="EZ56" s="214">
        <f t="shared" si="86"/>
        <v>903.16</v>
      </c>
      <c r="FA56" s="65"/>
      <c r="FB56" s="65"/>
      <c r="FC56" s="377">
        <f t="shared" si="238"/>
        <v>114.72740662159337</v>
      </c>
      <c r="FD56" s="386">
        <f t="shared" si="239"/>
        <v>62.917435002729952</v>
      </c>
      <c r="FE56" s="65">
        <f t="shared" si="231"/>
        <v>1138.7567857142899</v>
      </c>
      <c r="FF56" s="65">
        <v>20</v>
      </c>
      <c r="FG56" s="65"/>
      <c r="FH56" s="65">
        <v>5</v>
      </c>
      <c r="FI56" s="377"/>
      <c r="FJ56" s="65"/>
      <c r="FK56" s="214">
        <f t="shared" si="87"/>
        <v>1341.4016273386133</v>
      </c>
      <c r="FL56" s="66">
        <f t="shared" si="183"/>
        <v>987.17077586206892</v>
      </c>
      <c r="FM56" s="377">
        <f t="shared" si="184"/>
        <v>413.79310344827587</v>
      </c>
      <c r="FN56" s="377">
        <f t="shared" si="90"/>
        <v>350.24096982758618</v>
      </c>
      <c r="FO56" s="214">
        <f t="shared" si="91"/>
        <v>1751.204849137931</v>
      </c>
      <c r="FP56" s="214">
        <f t="shared" si="92"/>
        <v>3092.6064764765442</v>
      </c>
      <c r="FQ56" s="205">
        <f t="shared" si="93"/>
        <v>-2189.4464764765444</v>
      </c>
      <c r="FR56" s="205">
        <v>8127.48</v>
      </c>
      <c r="FS56" s="205">
        <v>6473.62</v>
      </c>
      <c r="FT56" s="205">
        <v>0</v>
      </c>
      <c r="FU56" s="205">
        <v>0</v>
      </c>
      <c r="FV56" s="205">
        <v>0</v>
      </c>
      <c r="FW56" s="205">
        <v>0</v>
      </c>
      <c r="FX56" s="205">
        <v>0</v>
      </c>
      <c r="FY56" s="205">
        <v>0</v>
      </c>
      <c r="FZ56" s="205">
        <v>0</v>
      </c>
      <c r="GA56" s="205">
        <v>0</v>
      </c>
      <c r="GB56" s="205">
        <v>9767.0499999999993</v>
      </c>
      <c r="GC56" s="178">
        <f t="shared" si="185"/>
        <v>4834.0499999999993</v>
      </c>
      <c r="GD56" s="206">
        <v>609</v>
      </c>
      <c r="GE56" s="181" t="s">
        <v>277</v>
      </c>
      <c r="GF56" s="214">
        <f t="shared" si="94"/>
        <v>14601.099999999999</v>
      </c>
      <c r="GG56" s="205">
        <v>676.55</v>
      </c>
      <c r="GH56" s="205">
        <v>473.53</v>
      </c>
      <c r="GI56" s="205">
        <v>0</v>
      </c>
      <c r="GJ56" s="205">
        <v>0</v>
      </c>
      <c r="GK56" s="205">
        <v>0</v>
      </c>
      <c r="GL56" s="205">
        <v>0</v>
      </c>
      <c r="GM56" s="205">
        <v>0</v>
      </c>
      <c r="GN56" s="205">
        <v>0</v>
      </c>
      <c r="GO56" s="205">
        <v>0</v>
      </c>
      <c r="GP56" s="205">
        <v>0</v>
      </c>
      <c r="GQ56" s="211">
        <f t="shared" si="95"/>
        <v>1150.08</v>
      </c>
      <c r="GR56" s="306"/>
      <c r="GS56" s="306"/>
      <c r="GT56" s="65">
        <f t="shared" si="255"/>
        <v>138.99342528429474</v>
      </c>
      <c r="GU56" s="65">
        <f t="shared" si="256"/>
        <v>102.70141600961175</v>
      </c>
      <c r="GV56" s="65">
        <v>1279.4567857142858</v>
      </c>
      <c r="GW56" s="65">
        <v>20</v>
      </c>
      <c r="GX56" s="65">
        <v>0</v>
      </c>
      <c r="GY56" s="65">
        <v>5</v>
      </c>
      <c r="GZ56" s="65"/>
      <c r="HA56" s="65"/>
      <c r="HB56" s="64">
        <f t="shared" si="188"/>
        <v>1546.1516270081925</v>
      </c>
      <c r="HC56" s="66">
        <f t="shared" si="143"/>
        <v>822.37076923076927</v>
      </c>
      <c r="HD56" s="66">
        <f t="shared" si="97"/>
        <v>0</v>
      </c>
      <c r="HE56" s="66">
        <f t="shared" si="98"/>
        <v>205.59269230769232</v>
      </c>
      <c r="HF56" s="67">
        <f t="shared" si="24"/>
        <v>1027.9634615384616</v>
      </c>
      <c r="HG56" s="67">
        <f t="shared" si="25"/>
        <v>2574.1150885466541</v>
      </c>
      <c r="HH56" s="68">
        <f t="shared" si="26"/>
        <v>-1424.0350885466542</v>
      </c>
      <c r="HI56" s="335">
        <v>11039.49</v>
      </c>
      <c r="HJ56" s="335">
        <v>8125.57</v>
      </c>
      <c r="HK56" s="335">
        <v>0</v>
      </c>
      <c r="HL56" s="335">
        <v>0</v>
      </c>
      <c r="HM56" s="335">
        <v>0</v>
      </c>
      <c r="HN56" s="335">
        <v>0</v>
      </c>
      <c r="HO56" s="335">
        <v>0</v>
      </c>
      <c r="HP56" s="335">
        <v>0</v>
      </c>
      <c r="HQ56" s="335">
        <v>0</v>
      </c>
      <c r="HR56" s="335">
        <v>0</v>
      </c>
      <c r="HS56" s="335">
        <v>12837.31</v>
      </c>
      <c r="HT56" s="178">
        <f t="shared" si="189"/>
        <v>6327.7499999999982</v>
      </c>
      <c r="HU56" s="371">
        <v>917</v>
      </c>
      <c r="HV56" s="181" t="s">
        <v>277</v>
      </c>
      <c r="HW56" s="64">
        <f t="shared" si="190"/>
        <v>19165.059999999998</v>
      </c>
      <c r="HX56" s="205">
        <v>918.95</v>
      </c>
      <c r="HY56" s="205">
        <v>594.37</v>
      </c>
      <c r="HZ56" s="205">
        <v>0</v>
      </c>
      <c r="IA56" s="205">
        <v>0</v>
      </c>
      <c r="IB56" s="205">
        <v>0</v>
      </c>
      <c r="IC56" s="205">
        <v>0</v>
      </c>
      <c r="ID56" s="205">
        <v>0</v>
      </c>
      <c r="IE56" s="205">
        <v>0</v>
      </c>
      <c r="IF56" s="205">
        <v>0</v>
      </c>
      <c r="IG56" s="205">
        <v>0</v>
      </c>
      <c r="IH56" s="214">
        <v>880.8</v>
      </c>
      <c r="II56" s="319"/>
      <c r="IJ56" s="319"/>
      <c r="IK56" s="65">
        <f t="shared" si="240"/>
        <v>195.90660222072606</v>
      </c>
      <c r="IL56" s="65">
        <f t="shared" si="241"/>
        <v>157.5596207835043</v>
      </c>
      <c r="IM56" s="65">
        <v>1279.4567857142858</v>
      </c>
      <c r="IN56" s="65">
        <v>20</v>
      </c>
      <c r="IO56" s="65"/>
      <c r="IP56" s="65">
        <v>5</v>
      </c>
      <c r="IQ56" s="65"/>
      <c r="IR56" s="65"/>
      <c r="IS56" s="64">
        <f t="shared" si="193"/>
        <v>1657.9230087185163</v>
      </c>
      <c r="IT56" s="66">
        <f t="shared" si="194"/>
        <v>869.99285714285713</v>
      </c>
      <c r="IU56" s="66">
        <f t="shared" si="103"/>
        <v>403.36134453781511</v>
      </c>
      <c r="IV56" s="66">
        <f t="shared" si="104"/>
        <v>318.33855042016808</v>
      </c>
      <c r="IW56" s="67">
        <f t="shared" si="195"/>
        <v>1591.6927521008404</v>
      </c>
      <c r="IX56" s="67">
        <f t="shared" si="31"/>
        <v>3249.6157608193566</v>
      </c>
      <c r="IY56" s="68">
        <f t="shared" si="32"/>
        <v>-2368.8157608193569</v>
      </c>
      <c r="IZ56" s="335">
        <v>8685.5300000000007</v>
      </c>
      <c r="JA56" s="335">
        <v>14150.55</v>
      </c>
      <c r="JB56" s="335">
        <v>0</v>
      </c>
      <c r="JC56" s="335">
        <v>0</v>
      </c>
      <c r="JD56" s="335">
        <v>0</v>
      </c>
      <c r="JE56" s="335">
        <v>0</v>
      </c>
      <c r="JF56" s="335">
        <v>0</v>
      </c>
      <c r="JG56" s="335">
        <v>0</v>
      </c>
      <c r="JH56" s="335">
        <v>0</v>
      </c>
      <c r="JI56" s="335">
        <v>0</v>
      </c>
      <c r="JJ56" s="335">
        <v>16682.3</v>
      </c>
      <c r="JK56" s="178">
        <f t="shared" si="196"/>
        <v>6153.7800000000025</v>
      </c>
      <c r="JL56" s="371">
        <v>1466</v>
      </c>
      <c r="JM56" s="181" t="s">
        <v>277</v>
      </c>
      <c r="JN56" s="64">
        <f t="shared" si="197"/>
        <v>22836.080000000002</v>
      </c>
      <c r="JO56" s="335">
        <v>722.99</v>
      </c>
      <c r="JP56" s="335">
        <v>1035.0899999999999</v>
      </c>
      <c r="JQ56" s="335">
        <v>0</v>
      </c>
      <c r="JR56" s="335">
        <v>0</v>
      </c>
      <c r="JS56" s="335">
        <v>0</v>
      </c>
      <c r="JT56" s="335">
        <v>0</v>
      </c>
      <c r="JU56" s="335">
        <v>0</v>
      </c>
      <c r="JV56" s="335">
        <v>0</v>
      </c>
      <c r="JW56" s="335">
        <v>0</v>
      </c>
      <c r="JX56" s="335">
        <v>0</v>
      </c>
      <c r="JY56" s="211">
        <v>1660.35</v>
      </c>
      <c r="JZ56" s="319"/>
      <c r="KA56" s="319"/>
      <c r="KB56" s="65">
        <f t="shared" si="242"/>
        <v>355.27023858892625</v>
      </c>
      <c r="KC56" s="65">
        <f t="shared" si="243"/>
        <v>163.47086831895967</v>
      </c>
      <c r="KD56" s="65">
        <v>1279.4567857142858</v>
      </c>
      <c r="KE56" s="65">
        <v>20</v>
      </c>
      <c r="KF56" s="65"/>
      <c r="KG56" s="65">
        <v>5</v>
      </c>
      <c r="KH56" s="65"/>
      <c r="KI56" s="65">
        <f t="shared" si="108"/>
        <v>429.03252032520328</v>
      </c>
      <c r="KJ56" s="64">
        <f t="shared" si="35"/>
        <v>2252.230412947375</v>
      </c>
      <c r="KK56" s="66">
        <f t="shared" si="144"/>
        <v>854.59100840336134</v>
      </c>
      <c r="KL56" s="66">
        <f t="shared" si="109"/>
        <v>0</v>
      </c>
      <c r="KM56" s="66">
        <f t="shared" si="110"/>
        <v>213.64775210084034</v>
      </c>
      <c r="KN56" s="67">
        <f t="shared" si="36"/>
        <v>1068.2387605042018</v>
      </c>
      <c r="KO56" s="67">
        <f t="shared" si="37"/>
        <v>3320.4691734515768</v>
      </c>
      <c r="KP56" s="68">
        <f t="shared" si="38"/>
        <v>-1660.1191734515769</v>
      </c>
      <c r="KQ56" s="335">
        <v>9583.2999999999993</v>
      </c>
      <c r="KR56" s="335">
        <v>16597.78</v>
      </c>
      <c r="KS56" s="335">
        <v>0</v>
      </c>
      <c r="KT56" s="335">
        <v>0</v>
      </c>
      <c r="KU56" s="335">
        <v>0</v>
      </c>
      <c r="KV56" s="335">
        <v>0</v>
      </c>
      <c r="KW56" s="335">
        <v>0</v>
      </c>
      <c r="KX56" s="335">
        <v>0</v>
      </c>
      <c r="KY56" s="335">
        <v>0</v>
      </c>
      <c r="KZ56" s="335">
        <v>0</v>
      </c>
      <c r="LA56" s="335">
        <v>19207.36</v>
      </c>
      <c r="LB56" s="178">
        <f t="shared" si="199"/>
        <v>6973.7199999999975</v>
      </c>
      <c r="LC56" s="371">
        <v>1550</v>
      </c>
      <c r="LD56" s="181" t="s">
        <v>277</v>
      </c>
      <c r="LE56" s="64">
        <f t="shared" si="200"/>
        <v>26181.079999999998</v>
      </c>
      <c r="LF56" s="205">
        <v>797.73</v>
      </c>
      <c r="LG56" s="205">
        <v>1214.0999999999999</v>
      </c>
      <c r="LH56" s="205">
        <v>0</v>
      </c>
      <c r="LI56" s="205">
        <v>0</v>
      </c>
      <c r="LJ56" s="205">
        <v>0</v>
      </c>
      <c r="LK56" s="205">
        <v>0</v>
      </c>
      <c r="LL56" s="205">
        <v>0</v>
      </c>
      <c r="LM56" s="205">
        <v>0</v>
      </c>
      <c r="LN56" s="205">
        <v>0</v>
      </c>
      <c r="LO56" s="205">
        <v>0</v>
      </c>
      <c r="LP56" s="211">
        <f t="shared" si="112"/>
        <v>2011.83</v>
      </c>
      <c r="LQ56" s="202"/>
      <c r="LR56" s="202"/>
      <c r="LS56" s="65">
        <f t="shared" si="244"/>
        <v>285.5197080390455</v>
      </c>
      <c r="LT56" s="65">
        <f t="shared" si="245"/>
        <v>166.93461412030567</v>
      </c>
      <c r="LU56" s="65">
        <v>1279.4567857142858</v>
      </c>
      <c r="LV56" s="65">
        <v>20</v>
      </c>
      <c r="LW56" s="65"/>
      <c r="LX56" s="65">
        <v>5</v>
      </c>
      <c r="LY56" s="65"/>
      <c r="LZ56" s="65"/>
      <c r="MA56" s="64">
        <f t="shared" si="41"/>
        <v>1756.9111078736369</v>
      </c>
      <c r="MB56" s="66">
        <f t="shared" si="145"/>
        <v>828.45739495798318</v>
      </c>
      <c r="MC56" s="66">
        <f t="shared" si="114"/>
        <v>0</v>
      </c>
      <c r="MD56" s="66">
        <f t="shared" si="115"/>
        <v>207.1143487394958</v>
      </c>
      <c r="ME56" s="67">
        <f t="shared" si="42"/>
        <v>1035.571743697479</v>
      </c>
      <c r="MF56" s="67">
        <f t="shared" si="43"/>
        <v>2792.482851571116</v>
      </c>
      <c r="MG56" s="68">
        <f t="shared" si="44"/>
        <v>-780.65285157111612</v>
      </c>
      <c r="MH56" s="335">
        <v>5587.29</v>
      </c>
      <c r="MI56" s="335">
        <v>6246.56</v>
      </c>
      <c r="MJ56" s="335">
        <v>0</v>
      </c>
      <c r="MK56" s="335">
        <v>0</v>
      </c>
      <c r="ML56" s="335">
        <v>0</v>
      </c>
      <c r="MM56" s="335">
        <v>0</v>
      </c>
      <c r="MN56" s="335">
        <v>0</v>
      </c>
      <c r="MO56" s="335">
        <v>0</v>
      </c>
      <c r="MP56" s="335">
        <v>0</v>
      </c>
      <c r="MQ56" s="335">
        <v>0</v>
      </c>
      <c r="MR56" s="335">
        <v>7436.97</v>
      </c>
      <c r="MS56" s="178">
        <f t="shared" si="223"/>
        <v>4396.88</v>
      </c>
      <c r="MT56" s="371">
        <v>649</v>
      </c>
      <c r="MU56" s="181" t="s">
        <v>277</v>
      </c>
      <c r="MV56" s="64">
        <f t="shared" si="203"/>
        <v>11833.85</v>
      </c>
      <c r="MW56" s="335">
        <v>465.1</v>
      </c>
      <c r="MX56" s="335">
        <v>456.92</v>
      </c>
      <c r="MY56" s="335">
        <v>0</v>
      </c>
      <c r="MZ56" s="335">
        <v>0</v>
      </c>
      <c r="NA56" s="335">
        <v>0</v>
      </c>
      <c r="NB56" s="335">
        <v>0</v>
      </c>
      <c r="NC56" s="335">
        <v>0</v>
      </c>
      <c r="ND56" s="335">
        <v>0</v>
      </c>
      <c r="NE56" s="335">
        <v>0</v>
      </c>
      <c r="NF56" s="335">
        <v>0</v>
      </c>
      <c r="NG56" s="211">
        <f t="shared" si="117"/>
        <v>922.02</v>
      </c>
      <c r="NH56" s="351"/>
      <c r="NI56" s="351"/>
      <c r="NJ56" s="65">
        <f t="shared" si="246"/>
        <v>140.53345567201524</v>
      </c>
      <c r="NK56" s="65">
        <f t="shared" si="247"/>
        <v>60.396660896340705</v>
      </c>
      <c r="NL56" s="65">
        <v>1279.4567857142858</v>
      </c>
      <c r="NM56" s="65">
        <v>20</v>
      </c>
      <c r="NN56" s="65">
        <f t="shared" si="206"/>
        <v>467</v>
      </c>
      <c r="NO56" s="65">
        <v>5</v>
      </c>
      <c r="NP56" s="65"/>
      <c r="NQ56" s="65"/>
      <c r="NR56" s="64">
        <f t="shared" si="47"/>
        <v>1972.3869022826418</v>
      </c>
      <c r="NS56" s="66">
        <f t="shared" si="207"/>
        <v>835.40283333333332</v>
      </c>
      <c r="NT56" s="66">
        <f t="shared" si="208"/>
        <v>400</v>
      </c>
      <c r="NU56" s="66">
        <f t="shared" si="122"/>
        <v>308.85070833333333</v>
      </c>
      <c r="NV56" s="67">
        <f t="shared" si="48"/>
        <v>1544.2535416666667</v>
      </c>
      <c r="NW56" s="67">
        <f t="shared" si="49"/>
        <v>3516.6404439493085</v>
      </c>
      <c r="NX56" s="68">
        <f t="shared" si="50"/>
        <v>-2594.6204439493085</v>
      </c>
      <c r="NY56" s="400">
        <v>3598.31</v>
      </c>
      <c r="NZ56" s="400">
        <v>5597.73</v>
      </c>
      <c r="OA56" s="400">
        <v>0</v>
      </c>
      <c r="OB56" s="400">
        <v>0</v>
      </c>
      <c r="OC56" s="400">
        <v>0</v>
      </c>
      <c r="OD56" s="400">
        <v>0</v>
      </c>
      <c r="OE56" s="400">
        <v>0</v>
      </c>
      <c r="OF56" s="400">
        <v>0</v>
      </c>
      <c r="OG56" s="400">
        <v>0</v>
      </c>
      <c r="OH56" s="400">
        <v>0</v>
      </c>
      <c r="OI56" s="400">
        <v>6603.17</v>
      </c>
      <c r="OJ56" s="178">
        <f t="shared" si="209"/>
        <v>2592.869999999999</v>
      </c>
      <c r="OK56" s="401">
        <v>565</v>
      </c>
      <c r="OL56" s="181" t="s">
        <v>277</v>
      </c>
      <c r="OM56" s="64">
        <f t="shared" si="123"/>
        <v>9196.0399999999991</v>
      </c>
      <c r="ON56" s="205">
        <v>299.54000000000002</v>
      </c>
      <c r="OO56" s="205">
        <v>409.46</v>
      </c>
      <c r="OP56" s="205">
        <v>0</v>
      </c>
      <c r="OQ56" s="205">
        <v>0</v>
      </c>
      <c r="OR56" s="205">
        <v>0</v>
      </c>
      <c r="OS56" s="205">
        <v>0</v>
      </c>
      <c r="OT56" s="205">
        <v>0</v>
      </c>
      <c r="OU56" s="205">
        <v>0</v>
      </c>
      <c r="OV56" s="205">
        <v>0</v>
      </c>
      <c r="OW56" s="205">
        <v>0</v>
      </c>
      <c r="OX56" s="403">
        <f t="shared" si="124"/>
        <v>709</v>
      </c>
      <c r="OY56" s="414">
        <v>1380</v>
      </c>
      <c r="OZ56" s="414"/>
      <c r="PA56" s="65">
        <f t="shared" si="248"/>
        <v>105.85654655967814</v>
      </c>
      <c r="PB56" s="65">
        <f t="shared" si="249"/>
        <v>44.397664584257733</v>
      </c>
      <c r="PC56" s="65">
        <v>1279.4567857142858</v>
      </c>
      <c r="PD56" s="65">
        <v>20</v>
      </c>
      <c r="PE56" s="65"/>
      <c r="PF56" s="65">
        <v>5</v>
      </c>
      <c r="PG56" s="65"/>
      <c r="PH56" s="65"/>
      <c r="PI56" s="64">
        <f t="shared" si="53"/>
        <v>2834.7109968582217</v>
      </c>
      <c r="PJ56" s="66">
        <f t="shared" si="126"/>
        <v>936.57933333333335</v>
      </c>
      <c r="PK56" s="66">
        <v>0</v>
      </c>
      <c r="PL56" s="66">
        <f t="shared" si="127"/>
        <v>234.14483333333334</v>
      </c>
      <c r="PM56" s="67">
        <f t="shared" si="54"/>
        <v>1170.7241666666666</v>
      </c>
      <c r="PN56" s="67">
        <f t="shared" si="55"/>
        <v>4005.4351635248886</v>
      </c>
      <c r="PO56" s="68">
        <f t="shared" si="56"/>
        <v>-3296.4351635248886</v>
      </c>
      <c r="PP56" s="400">
        <v>2540.29</v>
      </c>
      <c r="PQ56" s="400">
        <v>4836.21</v>
      </c>
      <c r="PR56" s="400">
        <v>0</v>
      </c>
      <c r="PS56" s="400">
        <v>0</v>
      </c>
      <c r="PT56" s="400">
        <v>0</v>
      </c>
      <c r="PU56" s="400">
        <v>0</v>
      </c>
      <c r="PV56" s="400">
        <v>0</v>
      </c>
      <c r="PW56" s="400">
        <v>0</v>
      </c>
      <c r="PX56" s="400">
        <v>0</v>
      </c>
      <c r="PY56" s="464">
        <v>0</v>
      </c>
      <c r="PZ56" s="466">
        <v>5400.6799999999994</v>
      </c>
      <c r="QA56" s="178">
        <f t="shared" si="210"/>
        <v>1975.8200000000006</v>
      </c>
      <c r="QB56" s="401">
        <v>514</v>
      </c>
      <c r="QC56" s="181" t="s">
        <v>277</v>
      </c>
      <c r="QD56" s="64">
        <v>7376.5</v>
      </c>
      <c r="QE56" s="400">
        <v>211.44</v>
      </c>
      <c r="QF56" s="400">
        <v>353.76</v>
      </c>
      <c r="QG56" s="400">
        <v>0</v>
      </c>
      <c r="QH56" s="400">
        <v>0</v>
      </c>
      <c r="QI56" s="400">
        <v>0</v>
      </c>
      <c r="QJ56" s="400">
        <v>0</v>
      </c>
      <c r="QK56" s="400">
        <v>0</v>
      </c>
      <c r="QL56" s="400">
        <v>0</v>
      </c>
      <c r="QM56" s="400">
        <v>0</v>
      </c>
      <c r="QN56" s="400">
        <v>0</v>
      </c>
      <c r="QO56" s="486">
        <v>0</v>
      </c>
      <c r="QP56" s="211">
        <f t="shared" si="211"/>
        <v>565.20000000000005</v>
      </c>
      <c r="QQ56" s="442">
        <v>0</v>
      </c>
      <c r="QR56" s="240"/>
      <c r="QS56" s="65">
        <f t="shared" si="147"/>
        <v>128.86743362831859</v>
      </c>
      <c r="QT56" s="65">
        <f t="shared" si="250"/>
        <v>38.068275289958244</v>
      </c>
      <c r="QU56" s="65">
        <v>0</v>
      </c>
      <c r="QV56" s="65">
        <v>20</v>
      </c>
      <c r="QW56" s="65">
        <f t="shared" si="131"/>
        <v>18.861818181818183</v>
      </c>
      <c r="QX56" s="65">
        <v>5</v>
      </c>
      <c r="QY56" s="65">
        <f t="shared" si="58"/>
        <v>183.06451612903226</v>
      </c>
      <c r="QZ56" s="489">
        <f t="shared" si="132"/>
        <v>72.909179999999992</v>
      </c>
      <c r="RA56" s="65"/>
      <c r="RB56" s="64">
        <f t="shared" si="213"/>
        <v>466.77122322912726</v>
      </c>
      <c r="RC56" s="66">
        <f t="shared" si="133"/>
        <v>870.22424778761058</v>
      </c>
      <c r="RD56" s="66"/>
      <c r="RE56" s="66">
        <f t="shared" si="134"/>
        <v>267.3990942033476</v>
      </c>
      <c r="RF56" s="67">
        <f t="shared" si="60"/>
        <v>1137.6233419909581</v>
      </c>
      <c r="RG56" s="67">
        <f t="shared" si="61"/>
        <v>1604.3945652200855</v>
      </c>
      <c r="RH56" s="68">
        <f t="shared" si="62"/>
        <v>-1039.1945652200855</v>
      </c>
      <c r="RI56" s="205">
        <v>2242.85</v>
      </c>
      <c r="RJ56" s="205">
        <v>4258.0600000000004</v>
      </c>
      <c r="RK56" s="205">
        <v>0</v>
      </c>
      <c r="RL56" s="205">
        <v>0</v>
      </c>
      <c r="RM56" s="205">
        <v>0</v>
      </c>
      <c r="RN56" s="205">
        <v>0</v>
      </c>
      <c r="RO56" s="205">
        <v>0</v>
      </c>
      <c r="RP56" s="205">
        <v>0</v>
      </c>
      <c r="RQ56" s="205">
        <v>0</v>
      </c>
      <c r="RR56" s="373">
        <v>0</v>
      </c>
      <c r="RS56" s="265">
        <v>4676.58</v>
      </c>
      <c r="RT56" s="178">
        <f t="shared" si="214"/>
        <v>1824.33</v>
      </c>
      <c r="RU56" s="206">
        <v>410</v>
      </c>
      <c r="RV56" s="181" t="s">
        <v>277</v>
      </c>
      <c r="RW56" s="64">
        <f t="shared" si="215"/>
        <v>6500.91</v>
      </c>
      <c r="RX56" s="205">
        <v>186.69</v>
      </c>
      <c r="RY56" s="205">
        <v>311.47000000000003</v>
      </c>
      <c r="RZ56" s="205">
        <v>0</v>
      </c>
      <c r="SA56" s="205">
        <v>0</v>
      </c>
      <c r="SB56" s="205">
        <v>0</v>
      </c>
      <c r="SC56" s="205">
        <v>0</v>
      </c>
      <c r="SD56" s="205">
        <v>0</v>
      </c>
      <c r="SE56" s="205">
        <v>0</v>
      </c>
      <c r="SF56" s="205">
        <v>0</v>
      </c>
      <c r="SG56" s="205">
        <v>0</v>
      </c>
      <c r="SH56" s="65">
        <v>7.3984680000000003</v>
      </c>
      <c r="SI56" s="211">
        <v>945.46</v>
      </c>
      <c r="SJ56" s="474">
        <v>1495</v>
      </c>
      <c r="SK56" s="478"/>
      <c r="SL56" s="65">
        <f t="shared" si="148"/>
        <v>320.96681415929203</v>
      </c>
      <c r="SM56" s="65">
        <f t="shared" si="251"/>
        <v>41.52127031895008</v>
      </c>
      <c r="SN56" s="65">
        <v>0</v>
      </c>
      <c r="SO56" s="65">
        <v>20</v>
      </c>
      <c r="SP56" s="65">
        <f t="shared" si="138"/>
        <v>495.92920353982299</v>
      </c>
      <c r="SQ56" s="65">
        <v>5</v>
      </c>
      <c r="SR56" s="65">
        <f t="shared" si="149"/>
        <v>428.52876106194691</v>
      </c>
      <c r="SS56" s="489">
        <f t="shared" si="139"/>
        <v>63.133829999999996</v>
      </c>
      <c r="ST56" s="65"/>
      <c r="SU56" s="64">
        <f t="shared" si="217"/>
        <v>2870.0798790800122</v>
      </c>
      <c r="SV56" s="66">
        <f t="shared" si="146"/>
        <v>596.28469026548669</v>
      </c>
      <c r="SW56" s="66"/>
      <c r="SX56" s="66">
        <f t="shared" si="140"/>
        <v>693.27291386909985</v>
      </c>
      <c r="SY56" s="67">
        <f t="shared" si="218"/>
        <v>1289.5576041345867</v>
      </c>
      <c r="SZ56" s="67">
        <f t="shared" si="65"/>
        <v>4159.6374832145993</v>
      </c>
      <c r="TA56" s="68">
        <f t="shared" si="66"/>
        <v>-3214.1774832145993</v>
      </c>
      <c r="TB56" s="64">
        <f t="shared" si="252"/>
        <v>156472.30000000002</v>
      </c>
      <c r="TC56" s="211">
        <f t="shared" si="253"/>
        <v>11888.84</v>
      </c>
      <c r="TD56" s="67">
        <f t="shared" si="254"/>
        <v>40517.92579984467</v>
      </c>
      <c r="TE56" s="68">
        <f t="shared" si="142"/>
        <v>-28629.08579984467</v>
      </c>
      <c r="TF56" s="264"/>
      <c r="TG56" s="265"/>
      <c r="TH56" s="265" t="s">
        <v>512</v>
      </c>
      <c r="TL56" s="65">
        <v>20975.647000000001</v>
      </c>
      <c r="TM56">
        <f t="shared" si="70"/>
        <v>209.75647000000001</v>
      </c>
    </row>
    <row r="57" spans="1:533">
      <c r="A57" s="173" t="s">
        <v>163</v>
      </c>
      <c r="B57" s="175" t="s">
        <v>164</v>
      </c>
      <c r="C57" s="181" t="s">
        <v>276</v>
      </c>
      <c r="D57" s="176">
        <v>10025.459999999999</v>
      </c>
      <c r="E57" s="176">
        <v>10092.14</v>
      </c>
      <c r="F57" s="176">
        <v>0</v>
      </c>
      <c r="G57" s="176">
        <v>0</v>
      </c>
      <c r="H57" s="176">
        <v>0</v>
      </c>
      <c r="I57" s="176">
        <v>0</v>
      </c>
      <c r="J57" s="176">
        <v>0</v>
      </c>
      <c r="K57" s="176">
        <v>0</v>
      </c>
      <c r="L57" s="176">
        <v>0</v>
      </c>
      <c r="M57" s="178">
        <v>10730.460000000001</v>
      </c>
      <c r="N57" s="178">
        <f t="shared" si="150"/>
        <v>9387.1399999999976</v>
      </c>
      <c r="O57" s="181">
        <v>990</v>
      </c>
      <c r="P57" s="64">
        <f t="shared" si="227"/>
        <v>20117.599999999999</v>
      </c>
      <c r="Q57" s="205">
        <v>834.53</v>
      </c>
      <c r="R57" s="205">
        <v>3885</v>
      </c>
      <c r="S57" s="205">
        <v>0</v>
      </c>
      <c r="T57" s="205">
        <v>0</v>
      </c>
      <c r="U57" s="205">
        <v>0</v>
      </c>
      <c r="V57" s="205">
        <v>0</v>
      </c>
      <c r="W57" s="205">
        <v>0</v>
      </c>
      <c r="X57" s="205">
        <v>0</v>
      </c>
      <c r="Y57" s="205">
        <v>0</v>
      </c>
      <c r="Z57" s="205">
        <v>0</v>
      </c>
      <c r="AA57" s="64">
        <f t="shared" si="71"/>
        <v>4719.53</v>
      </c>
      <c r="AB57" s="65"/>
      <c r="AC57" s="65"/>
      <c r="AD57" s="65">
        <f t="shared" si="232"/>
        <v>126.06684970694685</v>
      </c>
      <c r="AE57" s="65">
        <f t="shared" si="233"/>
        <v>169.92878874661915</v>
      </c>
      <c r="AF57" s="65"/>
      <c r="AG57" s="65"/>
      <c r="AH57" s="65"/>
      <c r="AI57" s="65">
        <v>5</v>
      </c>
      <c r="AJ57" s="65"/>
      <c r="AK57" s="65"/>
      <c r="AL57" s="64">
        <f t="shared" si="3"/>
        <v>300.99563845356602</v>
      </c>
      <c r="AM57" s="66">
        <f t="shared" si="170"/>
        <v>833.25221238938047</v>
      </c>
      <c r="AN57" s="66">
        <f t="shared" si="171"/>
        <v>0</v>
      </c>
      <c r="AO57" s="66">
        <f t="shared" si="74"/>
        <v>208.31305309734512</v>
      </c>
      <c r="AP57" s="67">
        <f t="shared" si="4"/>
        <v>1041.5652654867256</v>
      </c>
      <c r="AQ57" s="67">
        <f t="shared" si="5"/>
        <v>1342.5609039402916</v>
      </c>
      <c r="AR57" s="68">
        <f t="shared" si="6"/>
        <v>3376.9690960597081</v>
      </c>
      <c r="AS57" s="267">
        <v>5426.27</v>
      </c>
      <c r="AT57" s="267">
        <v>8275.01</v>
      </c>
      <c r="AU57" s="267">
        <v>0</v>
      </c>
      <c r="AV57" s="267">
        <v>0</v>
      </c>
      <c r="AW57" s="267">
        <v>0</v>
      </c>
      <c r="AX57" s="267">
        <v>0</v>
      </c>
      <c r="AY57" s="267">
        <v>0</v>
      </c>
      <c r="AZ57" s="267">
        <v>0</v>
      </c>
      <c r="BA57" s="267">
        <v>0</v>
      </c>
      <c r="BB57" s="267">
        <v>0</v>
      </c>
      <c r="BC57" s="267">
        <v>7334.42</v>
      </c>
      <c r="BD57" s="178">
        <f t="shared" si="172"/>
        <v>6366.8600000000006</v>
      </c>
      <c r="BE57" s="285">
        <v>804</v>
      </c>
      <c r="BF57" s="181" t="s">
        <v>276</v>
      </c>
      <c r="BG57" s="64">
        <f t="shared" si="75"/>
        <v>13701.28</v>
      </c>
      <c r="BH57" s="267">
        <v>451.69</v>
      </c>
      <c r="BI57" s="267">
        <v>3885</v>
      </c>
      <c r="BJ57" s="267">
        <v>0</v>
      </c>
      <c r="BK57" s="267">
        <v>0</v>
      </c>
      <c r="BL57" s="267">
        <v>0</v>
      </c>
      <c r="BM57" s="267">
        <v>0</v>
      </c>
      <c r="BN57" s="267">
        <v>0</v>
      </c>
      <c r="BO57" s="267">
        <v>0</v>
      </c>
      <c r="BP57" s="267">
        <v>0</v>
      </c>
      <c r="BQ57" s="267">
        <v>0</v>
      </c>
      <c r="BR57" s="64">
        <f t="shared" si="76"/>
        <v>4336.6899999999996</v>
      </c>
      <c r="BS57" s="65"/>
      <c r="BT57" s="65"/>
      <c r="BU57" s="65">
        <f t="shared" si="234"/>
        <v>93.286840173464583</v>
      </c>
      <c r="BV57" s="65">
        <f t="shared" si="235"/>
        <v>124.31493553636597</v>
      </c>
      <c r="BW57" s="65"/>
      <c r="BX57" s="65"/>
      <c r="BY57" s="65"/>
      <c r="BZ57" s="65">
        <v>5</v>
      </c>
      <c r="CA57" s="202"/>
      <c r="CB57" s="65"/>
      <c r="CC57" s="64">
        <f t="shared" si="9"/>
        <v>222.60177570983055</v>
      </c>
      <c r="CD57" s="66">
        <f t="shared" si="174"/>
        <v>869.99982300884949</v>
      </c>
      <c r="CE57" s="384">
        <f t="shared" si="175"/>
        <v>0</v>
      </c>
      <c r="CF57" s="66">
        <f t="shared" si="222"/>
        <v>217.49995575221237</v>
      </c>
      <c r="CG57" s="67"/>
      <c r="CH57" s="67">
        <f t="shared" si="11"/>
        <v>222.60177570983055</v>
      </c>
      <c r="CI57" s="68">
        <f t="shared" si="12"/>
        <v>4114.0882242901689</v>
      </c>
      <c r="CJ57" s="209">
        <v>12099.05</v>
      </c>
      <c r="CK57" s="209">
        <v>17410.37</v>
      </c>
      <c r="CL57" s="209">
        <v>0</v>
      </c>
      <c r="CM57" s="209">
        <v>0</v>
      </c>
      <c r="CN57" s="209">
        <v>0</v>
      </c>
      <c r="CO57" s="209">
        <v>0</v>
      </c>
      <c r="CP57" s="209">
        <v>0</v>
      </c>
      <c r="CQ57" s="209">
        <v>0</v>
      </c>
      <c r="CR57" s="209">
        <v>0</v>
      </c>
      <c r="CS57" s="207">
        <v>0</v>
      </c>
      <c r="CT57" s="205">
        <v>9077.73</v>
      </c>
      <c r="CU57" s="178">
        <f t="shared" si="176"/>
        <v>9192.1500000000015</v>
      </c>
      <c r="CV57" s="285">
        <v>1073</v>
      </c>
      <c r="CW57" s="181" t="s">
        <v>276</v>
      </c>
      <c r="CX57" s="214">
        <v>18269.88</v>
      </c>
      <c r="CY57" s="205">
        <v>694.97</v>
      </c>
      <c r="CZ57" s="205">
        <v>3885</v>
      </c>
      <c r="DA57" s="205">
        <v>0</v>
      </c>
      <c r="DB57" s="209">
        <v>0</v>
      </c>
      <c r="DC57" s="205">
        <v>0</v>
      </c>
      <c r="DD57" s="205">
        <v>0</v>
      </c>
      <c r="DE57" s="205">
        <v>0</v>
      </c>
      <c r="DF57" s="205">
        <v>0</v>
      </c>
      <c r="DG57" s="205">
        <v>0</v>
      </c>
      <c r="DH57" s="205">
        <v>0</v>
      </c>
      <c r="DI57" s="214">
        <v>4579.97</v>
      </c>
      <c r="DJ57" s="65"/>
      <c r="DK57" s="65"/>
      <c r="DL57" s="65">
        <f t="shared" si="236"/>
        <v>119.8914313791411</v>
      </c>
      <c r="DM57" s="65">
        <f t="shared" si="237"/>
        <v>180.95212027055982</v>
      </c>
      <c r="DN57" s="65"/>
      <c r="DO57" s="65"/>
      <c r="DP57" s="65"/>
      <c r="DQ57" s="65">
        <v>5</v>
      </c>
      <c r="DR57" s="65"/>
      <c r="DS57" s="65"/>
      <c r="DT57" s="64">
        <f t="shared" si="15"/>
        <v>305.84355164970088</v>
      </c>
      <c r="DU57" s="66">
        <f t="shared" si="178"/>
        <v>870.94495575221242</v>
      </c>
      <c r="DV57" s="66">
        <f t="shared" si="179"/>
        <v>490.26548672566372</v>
      </c>
      <c r="DW57" s="66">
        <f t="shared" si="84"/>
        <v>340.30261061946902</v>
      </c>
      <c r="DX57" s="67">
        <f t="shared" si="16"/>
        <v>1701.5130530973452</v>
      </c>
      <c r="DY57" s="67">
        <f t="shared" si="17"/>
        <v>2007.356604747046</v>
      </c>
      <c r="DZ57" s="68">
        <f t="shared" si="18"/>
        <v>2572.6133952529544</v>
      </c>
      <c r="EA57" s="205">
        <v>8525.9599999999991</v>
      </c>
      <c r="EB57" s="205">
        <v>10368.32</v>
      </c>
      <c r="EC57" s="205">
        <v>0</v>
      </c>
      <c r="ED57" s="205">
        <v>0</v>
      </c>
      <c r="EE57" s="205">
        <v>0</v>
      </c>
      <c r="EF57" s="205">
        <v>0</v>
      </c>
      <c r="EG57" s="205">
        <v>0</v>
      </c>
      <c r="EH57" s="205">
        <v>0</v>
      </c>
      <c r="EI57" s="205">
        <v>0</v>
      </c>
      <c r="EJ57" s="205">
        <v>0</v>
      </c>
      <c r="EK57" s="205">
        <v>8684.93</v>
      </c>
      <c r="EL57" s="178">
        <f t="shared" si="180"/>
        <v>10209.349999999999</v>
      </c>
      <c r="EM57" s="206">
        <v>1025</v>
      </c>
      <c r="EN57" s="181" t="s">
        <v>276</v>
      </c>
      <c r="EO57" s="214">
        <f t="shared" si="85"/>
        <v>18894.28</v>
      </c>
      <c r="EP57" s="214">
        <v>709.71</v>
      </c>
      <c r="EQ57" s="214">
        <v>3885</v>
      </c>
      <c r="ER57" s="214">
        <v>0</v>
      </c>
      <c r="ES57" s="214">
        <v>0</v>
      </c>
      <c r="ET57" s="214">
        <v>0</v>
      </c>
      <c r="EU57" s="298">
        <v>0</v>
      </c>
      <c r="EV57" s="299">
        <v>0</v>
      </c>
      <c r="EW57" s="214">
        <v>0</v>
      </c>
      <c r="EX57" s="214">
        <v>0</v>
      </c>
      <c r="EY57" s="299">
        <v>0</v>
      </c>
      <c r="EZ57" s="214">
        <f t="shared" si="86"/>
        <v>4594.71</v>
      </c>
      <c r="FA57" s="65"/>
      <c r="FB57" s="65"/>
      <c r="FC57" s="377">
        <f t="shared" si="238"/>
        <v>119.43026026677344</v>
      </c>
      <c r="FD57" s="386">
        <f t="shared" si="239"/>
        <v>200.97621656350685</v>
      </c>
      <c r="FE57" s="65"/>
      <c r="FF57" s="65"/>
      <c r="FG57" s="202"/>
      <c r="FH57" s="65">
        <v>5</v>
      </c>
      <c r="FI57" s="377"/>
      <c r="FJ57" s="65"/>
      <c r="FK57" s="214">
        <f t="shared" si="87"/>
        <v>325.40647683028033</v>
      </c>
      <c r="FL57" s="66">
        <f t="shared" si="183"/>
        <v>987.17077586206892</v>
      </c>
      <c r="FM57" s="377">
        <f t="shared" si="184"/>
        <v>413.79310344827587</v>
      </c>
      <c r="FN57" s="377">
        <f t="shared" si="90"/>
        <v>350.24096982758618</v>
      </c>
      <c r="FO57" s="214">
        <f t="shared" si="91"/>
        <v>1751.204849137931</v>
      </c>
      <c r="FP57" s="214">
        <f t="shared" si="92"/>
        <v>2076.6113259682115</v>
      </c>
      <c r="FQ57" s="205">
        <f t="shared" si="93"/>
        <v>2518.0986740317885</v>
      </c>
      <c r="FR57" s="205">
        <v>7185.67</v>
      </c>
      <c r="FS57" s="205">
        <v>8404.66</v>
      </c>
      <c r="FT57" s="205">
        <v>0</v>
      </c>
      <c r="FU57" s="205">
        <v>0</v>
      </c>
      <c r="FV57" s="205">
        <v>0</v>
      </c>
      <c r="FW57" s="205">
        <v>0</v>
      </c>
      <c r="FX57" s="205">
        <v>0</v>
      </c>
      <c r="FY57" s="205">
        <v>0</v>
      </c>
      <c r="FZ57" s="205">
        <v>0</v>
      </c>
      <c r="GA57" s="205">
        <v>0</v>
      </c>
      <c r="GB57" s="205">
        <v>6480.13</v>
      </c>
      <c r="GC57" s="178">
        <f t="shared" si="185"/>
        <v>9110.2000000000007</v>
      </c>
      <c r="GD57" s="206">
        <v>937</v>
      </c>
      <c r="GE57" s="181" t="s">
        <v>276</v>
      </c>
      <c r="GF57" s="214">
        <f t="shared" si="94"/>
        <v>15590.33</v>
      </c>
      <c r="GG57" s="205">
        <v>598.14</v>
      </c>
      <c r="GH57" s="205">
        <v>3885</v>
      </c>
      <c r="GI57" s="205">
        <v>0</v>
      </c>
      <c r="GJ57" s="205">
        <v>0</v>
      </c>
      <c r="GK57" s="205">
        <v>0</v>
      </c>
      <c r="GL57" s="205">
        <v>0</v>
      </c>
      <c r="GM57" s="205">
        <v>0</v>
      </c>
      <c r="GN57" s="205">
        <v>0</v>
      </c>
      <c r="GO57" s="205">
        <v>0</v>
      </c>
      <c r="GP57" s="205">
        <v>0</v>
      </c>
      <c r="GQ57" s="211">
        <f t="shared" si="95"/>
        <v>4483.1400000000003</v>
      </c>
      <c r="GR57" s="306"/>
      <c r="GS57" s="306"/>
      <c r="GT57" s="65">
        <f t="shared" si="255"/>
        <v>92.21775919929938</v>
      </c>
      <c r="GU57" s="65">
        <f t="shared" si="256"/>
        <v>193.55001295616822</v>
      </c>
      <c r="GV57" s="65"/>
      <c r="GW57" s="65"/>
      <c r="GX57" s="65">
        <v>0</v>
      </c>
      <c r="GY57" s="65">
        <v>5</v>
      </c>
      <c r="GZ57" s="65"/>
      <c r="HA57" s="65"/>
      <c r="HB57" s="64">
        <f t="shared" si="188"/>
        <v>290.76777215546758</v>
      </c>
      <c r="HC57" s="66">
        <f t="shared" si="143"/>
        <v>822.37076923076927</v>
      </c>
      <c r="HD57" s="66">
        <f t="shared" si="97"/>
        <v>0</v>
      </c>
      <c r="HE57" s="66">
        <f t="shared" si="98"/>
        <v>205.59269230769232</v>
      </c>
      <c r="HF57" s="67">
        <f t="shared" si="24"/>
        <v>1027.9634615384616</v>
      </c>
      <c r="HG57" s="67">
        <f t="shared" si="25"/>
        <v>1318.7312336939292</v>
      </c>
      <c r="HH57" s="68">
        <f t="shared" si="26"/>
        <v>3164.4087663060709</v>
      </c>
      <c r="HI57" s="335">
        <v>9937.7900000000009</v>
      </c>
      <c r="HJ57" s="335">
        <v>11242.78</v>
      </c>
      <c r="HK57" s="335">
        <v>0</v>
      </c>
      <c r="HL57" s="335">
        <v>0</v>
      </c>
      <c r="HM57" s="335">
        <v>0</v>
      </c>
      <c r="HN57" s="335">
        <v>0</v>
      </c>
      <c r="HO57" s="335">
        <v>0</v>
      </c>
      <c r="HP57" s="335">
        <v>0</v>
      </c>
      <c r="HQ57" s="335">
        <v>0</v>
      </c>
      <c r="HR57" s="335">
        <v>0</v>
      </c>
      <c r="HS57" s="335">
        <v>9543.3700000000008</v>
      </c>
      <c r="HT57" s="178">
        <f t="shared" si="189"/>
        <v>11637.199999999999</v>
      </c>
      <c r="HU57" s="371">
        <v>1157</v>
      </c>
      <c r="HV57" s="181" t="s">
        <v>276</v>
      </c>
      <c r="HW57" s="64">
        <f t="shared" si="190"/>
        <v>21180.57</v>
      </c>
      <c r="HX57" s="205">
        <v>827.23</v>
      </c>
      <c r="HY57" s="205">
        <v>3885</v>
      </c>
      <c r="HZ57" s="205">
        <v>0</v>
      </c>
      <c r="IA57" s="205">
        <v>0</v>
      </c>
      <c r="IB57" s="205">
        <v>0</v>
      </c>
      <c r="IC57" s="205">
        <v>0</v>
      </c>
      <c r="ID57" s="205">
        <v>0</v>
      </c>
      <c r="IE57" s="205">
        <v>0</v>
      </c>
      <c r="IF57" s="205">
        <v>0</v>
      </c>
      <c r="IG57" s="205">
        <v>0</v>
      </c>
      <c r="IH57" s="214">
        <v>4697.1899999999996</v>
      </c>
      <c r="II57" s="319"/>
      <c r="IJ57" s="319"/>
      <c r="IK57" s="65">
        <f t="shared" si="240"/>
        <v>145.63870393682251</v>
      </c>
      <c r="IL57" s="65">
        <f t="shared" si="241"/>
        <v>289.76378949576019</v>
      </c>
      <c r="IM57" s="65"/>
      <c r="IN57" s="65"/>
      <c r="IO57" s="65"/>
      <c r="IP57" s="65">
        <v>5</v>
      </c>
      <c r="IQ57" s="65"/>
      <c r="IR57" s="65"/>
      <c r="IS57" s="64">
        <f t="shared" si="193"/>
        <v>440.40249343258267</v>
      </c>
      <c r="IT57" s="66">
        <f t="shared" si="194"/>
        <v>869.99285714285713</v>
      </c>
      <c r="IU57" s="66">
        <f t="shared" si="103"/>
        <v>403.36134453781511</v>
      </c>
      <c r="IV57" s="66">
        <f t="shared" si="104"/>
        <v>318.33855042016808</v>
      </c>
      <c r="IW57" s="67">
        <f t="shared" si="195"/>
        <v>1591.6927521008404</v>
      </c>
      <c r="IX57" s="67">
        <f t="shared" si="31"/>
        <v>2032.0952455334232</v>
      </c>
      <c r="IY57" s="68">
        <f t="shared" si="32"/>
        <v>2665.0947544665764</v>
      </c>
      <c r="IZ57" s="335">
        <v>9816.15</v>
      </c>
      <c r="JA57" s="335">
        <v>13157.25</v>
      </c>
      <c r="JB57" s="335">
        <v>0</v>
      </c>
      <c r="JC57" s="335">
        <v>0</v>
      </c>
      <c r="JD57" s="335">
        <v>0</v>
      </c>
      <c r="JE57" s="335">
        <v>0</v>
      </c>
      <c r="JF57" s="335">
        <v>0</v>
      </c>
      <c r="JG57" s="335">
        <v>0</v>
      </c>
      <c r="JH57" s="335">
        <v>0</v>
      </c>
      <c r="JI57" s="335">
        <v>0</v>
      </c>
      <c r="JJ57" s="335">
        <v>9802.84</v>
      </c>
      <c r="JK57" s="178">
        <f t="shared" si="196"/>
        <v>13170.560000000001</v>
      </c>
      <c r="JL57" s="371">
        <v>1224</v>
      </c>
      <c r="JM57" s="181" t="s">
        <v>276</v>
      </c>
      <c r="JN57" s="64">
        <f t="shared" si="197"/>
        <v>22973.4</v>
      </c>
      <c r="JO57" s="335">
        <v>817.1</v>
      </c>
      <c r="JP57" s="335">
        <v>3885</v>
      </c>
      <c r="JQ57" s="335">
        <v>0</v>
      </c>
      <c r="JR57" s="335">
        <v>0</v>
      </c>
      <c r="JS57" s="335">
        <v>0</v>
      </c>
      <c r="JT57" s="335">
        <v>0</v>
      </c>
      <c r="JU57" s="335">
        <v>0</v>
      </c>
      <c r="JV57" s="335">
        <v>0</v>
      </c>
      <c r="JW57" s="335">
        <v>0</v>
      </c>
      <c r="JX57" s="335">
        <v>0</v>
      </c>
      <c r="JY57" s="211">
        <v>5380.71</v>
      </c>
      <c r="JZ57" s="319"/>
      <c r="KA57" s="319"/>
      <c r="KB57" s="65">
        <f t="shared" si="242"/>
        <v>208.76361806519907</v>
      </c>
      <c r="KC57" s="65">
        <f t="shared" si="243"/>
        <v>349.86672897746695</v>
      </c>
      <c r="KD57" s="65"/>
      <c r="KE57" s="65"/>
      <c r="KF57" s="65"/>
      <c r="KG57" s="65">
        <v>5</v>
      </c>
      <c r="KH57" s="65"/>
      <c r="KI57" s="65">
        <f t="shared" si="108"/>
        <v>429.03252032520328</v>
      </c>
      <c r="KJ57" s="64">
        <f t="shared" si="35"/>
        <v>992.66286736786924</v>
      </c>
      <c r="KK57" s="66">
        <f t="shared" si="144"/>
        <v>854.59100840336134</v>
      </c>
      <c r="KL57" s="66">
        <f t="shared" si="109"/>
        <v>0</v>
      </c>
      <c r="KM57" s="66">
        <f t="shared" si="110"/>
        <v>213.64775210084034</v>
      </c>
      <c r="KN57" s="67">
        <f t="shared" si="36"/>
        <v>1068.2387605042018</v>
      </c>
      <c r="KO57" s="67">
        <f t="shared" si="37"/>
        <v>2060.901627872071</v>
      </c>
      <c r="KP57" s="68">
        <f t="shared" si="38"/>
        <v>3319.808372127929</v>
      </c>
      <c r="KQ57" s="335">
        <v>10655.88</v>
      </c>
      <c r="KR57" s="335">
        <v>11513.08</v>
      </c>
      <c r="KS57" s="335">
        <v>0</v>
      </c>
      <c r="KT57" s="335">
        <v>0</v>
      </c>
      <c r="KU57" s="335">
        <v>0</v>
      </c>
      <c r="KV57" s="335">
        <v>0</v>
      </c>
      <c r="KW57" s="335">
        <v>0</v>
      </c>
      <c r="KX57" s="335">
        <v>0</v>
      </c>
      <c r="KY57" s="335">
        <v>0</v>
      </c>
      <c r="KZ57" s="335">
        <v>0</v>
      </c>
      <c r="LA57" s="335">
        <v>10929.89</v>
      </c>
      <c r="LB57" s="178">
        <f t="shared" si="199"/>
        <v>11239.07</v>
      </c>
      <c r="LC57" s="371">
        <v>1168</v>
      </c>
      <c r="LD57" s="181" t="s">
        <v>276</v>
      </c>
      <c r="LE57" s="64">
        <f t="shared" si="200"/>
        <v>22168.959999999999</v>
      </c>
      <c r="LF57" s="205">
        <v>887.01</v>
      </c>
      <c r="LG57" s="205">
        <v>3885</v>
      </c>
      <c r="LH57" s="205">
        <v>0</v>
      </c>
      <c r="LI57" s="205">
        <v>0</v>
      </c>
      <c r="LJ57" s="205">
        <v>0</v>
      </c>
      <c r="LK57" s="205">
        <v>0</v>
      </c>
      <c r="LL57" s="205">
        <v>0</v>
      </c>
      <c r="LM57" s="205">
        <v>0</v>
      </c>
      <c r="LN57" s="205">
        <v>0</v>
      </c>
      <c r="LO57" s="205">
        <v>0</v>
      </c>
      <c r="LP57" s="211">
        <f t="shared" si="112"/>
        <v>4772.01</v>
      </c>
      <c r="LQ57" s="65"/>
      <c r="LR57" s="65"/>
      <c r="LS57" s="65">
        <f t="shared" si="244"/>
        <v>162.4741245907237</v>
      </c>
      <c r="LT57" s="65">
        <f t="shared" si="245"/>
        <v>269.03715857836335</v>
      </c>
      <c r="LU57" s="65"/>
      <c r="LV57" s="65"/>
      <c r="LW57" s="65"/>
      <c r="LX57" s="65">
        <v>5</v>
      </c>
      <c r="LY57" s="65"/>
      <c r="LZ57" s="65"/>
      <c r="MA57" s="64">
        <f t="shared" si="41"/>
        <v>436.51128316908705</v>
      </c>
      <c r="MB57" s="66">
        <f t="shared" si="145"/>
        <v>828.45739495798318</v>
      </c>
      <c r="MC57" s="66">
        <f t="shared" si="114"/>
        <v>0</v>
      </c>
      <c r="MD57" s="66">
        <f t="shared" si="115"/>
        <v>207.1143487394958</v>
      </c>
      <c r="ME57" s="67">
        <f t="shared" si="42"/>
        <v>1035.571743697479</v>
      </c>
      <c r="MF57" s="67">
        <f t="shared" si="43"/>
        <v>1472.0830268665659</v>
      </c>
      <c r="MG57" s="68">
        <f t="shared" si="44"/>
        <v>3299.9269731334343</v>
      </c>
      <c r="MH57" s="335">
        <v>3949.98</v>
      </c>
      <c r="MI57" s="335">
        <v>5462.56</v>
      </c>
      <c r="MJ57" s="335">
        <v>0</v>
      </c>
      <c r="MK57" s="335">
        <v>0</v>
      </c>
      <c r="ML57" s="335">
        <v>0</v>
      </c>
      <c r="MM57" s="335">
        <v>0</v>
      </c>
      <c r="MN57" s="335">
        <v>0</v>
      </c>
      <c r="MO57" s="335">
        <v>0</v>
      </c>
      <c r="MP57" s="335">
        <v>0</v>
      </c>
      <c r="MQ57" s="335">
        <v>0</v>
      </c>
      <c r="MR57" s="335">
        <v>3666.86</v>
      </c>
      <c r="MS57" s="178">
        <f t="shared" si="223"/>
        <v>5745.68</v>
      </c>
      <c r="MT57" s="371">
        <v>559</v>
      </c>
      <c r="MU57" s="181" t="s">
        <v>276</v>
      </c>
      <c r="MV57" s="64">
        <f t="shared" si="203"/>
        <v>9412.5400000000009</v>
      </c>
      <c r="MW57" s="335">
        <v>328.8</v>
      </c>
      <c r="MX57" s="335">
        <v>3885</v>
      </c>
      <c r="MY57" s="335">
        <v>0</v>
      </c>
      <c r="MZ57" s="335">
        <v>0</v>
      </c>
      <c r="NA57" s="335">
        <v>0</v>
      </c>
      <c r="NB57" s="335">
        <v>0</v>
      </c>
      <c r="NC57" s="335">
        <v>0</v>
      </c>
      <c r="ND57" s="335">
        <v>0</v>
      </c>
      <c r="NE57" s="335">
        <v>0</v>
      </c>
      <c r="NF57" s="335">
        <v>0</v>
      </c>
      <c r="NG57" s="211">
        <f t="shared" si="117"/>
        <v>4213.8</v>
      </c>
      <c r="NH57" s="306"/>
      <c r="NI57" s="306"/>
      <c r="NJ57" s="65">
        <f t="shared" si="246"/>
        <v>69.291190802905717</v>
      </c>
      <c r="NK57" s="65">
        <f t="shared" si="247"/>
        <v>78.924120416951766</v>
      </c>
      <c r="NL57" s="65"/>
      <c r="NM57" s="65"/>
      <c r="NN57" s="65">
        <f t="shared" si="206"/>
        <v>467</v>
      </c>
      <c r="NO57" s="65">
        <v>5</v>
      </c>
      <c r="NP57" s="65"/>
      <c r="NQ57" s="65"/>
      <c r="NR57" s="64">
        <f t="shared" si="47"/>
        <v>620.21531121985754</v>
      </c>
      <c r="NS57" s="66">
        <f t="shared" si="207"/>
        <v>835.40283333333332</v>
      </c>
      <c r="NT57" s="66">
        <f t="shared" si="208"/>
        <v>400</v>
      </c>
      <c r="NU57" s="66">
        <f t="shared" si="122"/>
        <v>308.85070833333333</v>
      </c>
      <c r="NV57" s="67">
        <f t="shared" si="48"/>
        <v>1544.2535416666667</v>
      </c>
      <c r="NW57" s="67">
        <f t="shared" si="49"/>
        <v>2164.4688528865245</v>
      </c>
      <c r="NX57" s="68">
        <f t="shared" si="50"/>
        <v>2049.3311471134757</v>
      </c>
      <c r="NY57" s="400">
        <v>3347.16</v>
      </c>
      <c r="NZ57" s="400">
        <v>5645.98</v>
      </c>
      <c r="OA57" s="400">
        <v>0</v>
      </c>
      <c r="OB57" s="400">
        <v>0</v>
      </c>
      <c r="OC57" s="400">
        <v>0</v>
      </c>
      <c r="OD57" s="400">
        <v>0</v>
      </c>
      <c r="OE57" s="400">
        <v>0</v>
      </c>
      <c r="OF57" s="400">
        <v>0</v>
      </c>
      <c r="OG57" s="400">
        <v>0</v>
      </c>
      <c r="OH57" s="400">
        <v>0</v>
      </c>
      <c r="OI57" s="400">
        <v>3489.2</v>
      </c>
      <c r="OJ57" s="178">
        <f t="shared" si="209"/>
        <v>5503.94</v>
      </c>
      <c r="OK57" s="401">
        <v>634</v>
      </c>
      <c r="OL57" s="181" t="s">
        <v>276</v>
      </c>
      <c r="OM57" s="64">
        <f t="shared" si="123"/>
        <v>8993.14</v>
      </c>
      <c r="ON57" s="205">
        <v>278.62</v>
      </c>
      <c r="OO57" s="205">
        <v>3885</v>
      </c>
      <c r="OP57" s="205">
        <v>0</v>
      </c>
      <c r="OQ57" s="205">
        <v>0</v>
      </c>
      <c r="OR57" s="205">
        <v>0</v>
      </c>
      <c r="OS57" s="205">
        <v>0</v>
      </c>
      <c r="OT57" s="205">
        <v>0</v>
      </c>
      <c r="OU57" s="205">
        <v>0</v>
      </c>
      <c r="OV57" s="205">
        <v>0</v>
      </c>
      <c r="OW57" s="205">
        <v>0</v>
      </c>
      <c r="OX57" s="403">
        <f t="shared" si="124"/>
        <v>4163.62</v>
      </c>
      <c r="OY57" s="65"/>
      <c r="OZ57" s="65"/>
      <c r="PA57" s="65">
        <f t="shared" si="248"/>
        <v>55.935961402785168</v>
      </c>
      <c r="PB57" s="65">
        <f t="shared" si="249"/>
        <v>94.243861825652488</v>
      </c>
      <c r="PC57" s="65"/>
      <c r="PD57" s="65"/>
      <c r="PE57" s="65"/>
      <c r="PF57" s="65">
        <v>5</v>
      </c>
      <c r="PG57" s="65"/>
      <c r="PH57" s="65"/>
      <c r="PI57" s="64">
        <f t="shared" si="53"/>
        <v>155.17982322843767</v>
      </c>
      <c r="PJ57" s="66">
        <f t="shared" si="126"/>
        <v>936.57933333333335</v>
      </c>
      <c r="PK57" s="66">
        <v>0</v>
      </c>
      <c r="PL57" s="66">
        <f t="shared" si="127"/>
        <v>234.14483333333334</v>
      </c>
      <c r="PM57" s="67">
        <f t="shared" si="54"/>
        <v>1170.7241666666666</v>
      </c>
      <c r="PN57" s="67">
        <f t="shared" si="55"/>
        <v>1325.9039898951044</v>
      </c>
      <c r="PO57" s="68">
        <f t="shared" si="56"/>
        <v>2837.7160101048958</v>
      </c>
      <c r="PP57" s="400">
        <v>1796.49</v>
      </c>
      <c r="PQ57" s="400">
        <v>4368.87</v>
      </c>
      <c r="PR57" s="400">
        <v>0</v>
      </c>
      <c r="PS57" s="400">
        <v>0</v>
      </c>
      <c r="PT57" s="400">
        <v>0</v>
      </c>
      <c r="PU57" s="400">
        <v>0</v>
      </c>
      <c r="PV57" s="400">
        <v>0</v>
      </c>
      <c r="PW57" s="400">
        <v>0</v>
      </c>
      <c r="PX57" s="400">
        <v>0</v>
      </c>
      <c r="PY57" s="464">
        <v>0</v>
      </c>
      <c r="PZ57" s="466">
        <v>2981.9</v>
      </c>
      <c r="QA57" s="178">
        <f t="shared" si="210"/>
        <v>3183.4599999999996</v>
      </c>
      <c r="QB57" s="401">
        <v>471</v>
      </c>
      <c r="QC57" s="181" t="s">
        <v>276</v>
      </c>
      <c r="QD57" s="64">
        <v>6165.36</v>
      </c>
      <c r="QE57" s="400">
        <v>149.53</v>
      </c>
      <c r="QF57" s="400">
        <v>3885</v>
      </c>
      <c r="QG57" s="400">
        <v>0</v>
      </c>
      <c r="QH57" s="400">
        <v>0</v>
      </c>
      <c r="QI57" s="400">
        <v>0</v>
      </c>
      <c r="QJ57" s="400">
        <v>0</v>
      </c>
      <c r="QK57" s="400">
        <v>0</v>
      </c>
      <c r="QL57" s="400">
        <v>0</v>
      </c>
      <c r="QM57" s="400">
        <v>0</v>
      </c>
      <c r="QN57" s="400">
        <v>0</v>
      </c>
      <c r="QO57" s="486">
        <v>0</v>
      </c>
      <c r="QP57" s="211">
        <f t="shared" si="211"/>
        <v>4034.53</v>
      </c>
      <c r="QQ57" s="447">
        <v>0</v>
      </c>
      <c r="QR57" s="452"/>
      <c r="QS57" s="65">
        <f t="shared" si="147"/>
        <v>128.86743362831859</v>
      </c>
      <c r="QT57" s="65">
        <f t="shared" si="250"/>
        <v>61.335967676494015</v>
      </c>
      <c r="QU57" s="65">
        <v>0</v>
      </c>
      <c r="QV57" s="65"/>
      <c r="QW57" s="65">
        <f t="shared" si="131"/>
        <v>18.861818181818183</v>
      </c>
      <c r="QX57" s="65">
        <v>5</v>
      </c>
      <c r="QY57" s="65">
        <f t="shared" si="58"/>
        <v>183.06451612903226</v>
      </c>
      <c r="QZ57" s="489">
        <f t="shared" si="132"/>
        <v>40.255650000000003</v>
      </c>
      <c r="RA57" s="65"/>
      <c r="RB57" s="64">
        <f t="shared" si="213"/>
        <v>437.3853856156631</v>
      </c>
      <c r="RC57" s="66">
        <f t="shared" si="133"/>
        <v>870.22424778761058</v>
      </c>
      <c r="RD57" s="66"/>
      <c r="RE57" s="66">
        <f t="shared" si="134"/>
        <v>261.52192668065476</v>
      </c>
      <c r="RF57" s="67">
        <f t="shared" si="60"/>
        <v>1131.7461744682653</v>
      </c>
      <c r="RG57" s="67">
        <f t="shared" si="61"/>
        <v>1569.1315600839284</v>
      </c>
      <c r="RH57" s="68">
        <f t="shared" si="62"/>
        <v>2465.3984399160718</v>
      </c>
      <c r="RI57" s="205">
        <v>2873.77</v>
      </c>
      <c r="RJ57" s="205">
        <v>5707.25</v>
      </c>
      <c r="RK57" s="205">
        <v>0</v>
      </c>
      <c r="RL57" s="205">
        <v>0</v>
      </c>
      <c r="RM57" s="205">
        <v>0</v>
      </c>
      <c r="RN57" s="205">
        <v>0</v>
      </c>
      <c r="RO57" s="205">
        <v>0</v>
      </c>
      <c r="RP57" s="205">
        <v>0</v>
      </c>
      <c r="RQ57" s="205">
        <v>0</v>
      </c>
      <c r="RR57" s="373">
        <v>0</v>
      </c>
      <c r="RS57" s="265">
        <v>3324.85</v>
      </c>
      <c r="RT57" s="178">
        <f t="shared" si="214"/>
        <v>5256.17</v>
      </c>
      <c r="RU57" s="206">
        <v>607</v>
      </c>
      <c r="RV57" s="181" t="s">
        <v>276</v>
      </c>
      <c r="RW57" s="64">
        <f t="shared" si="215"/>
        <v>8581.02</v>
      </c>
      <c r="RX57" s="205">
        <v>239.2</v>
      </c>
      <c r="RY57" s="205">
        <v>3885</v>
      </c>
      <c r="RZ57" s="205">
        <v>0</v>
      </c>
      <c r="SA57" s="205">
        <v>0</v>
      </c>
      <c r="SB57" s="205">
        <v>0</v>
      </c>
      <c r="SC57" s="205">
        <v>0</v>
      </c>
      <c r="SD57" s="205">
        <v>0</v>
      </c>
      <c r="SE57" s="205">
        <v>0</v>
      </c>
      <c r="SF57" s="205">
        <v>0</v>
      </c>
      <c r="SG57" s="205">
        <v>0</v>
      </c>
      <c r="SH57" s="65">
        <v>209.75647000000001</v>
      </c>
      <c r="SI57" s="211">
        <v>4559.76</v>
      </c>
      <c r="SJ57" s="234"/>
      <c r="SK57" s="477"/>
      <c r="SL57" s="65">
        <f t="shared" si="148"/>
        <v>320.96681415929203</v>
      </c>
      <c r="SM57" s="65">
        <f t="shared" si="251"/>
        <v>119.62904486159623</v>
      </c>
      <c r="SN57" s="65">
        <v>0</v>
      </c>
      <c r="SO57" s="65"/>
      <c r="SP57" s="65">
        <f t="shared" si="138"/>
        <v>495.92920353982299</v>
      </c>
      <c r="SQ57" s="65">
        <v>5</v>
      </c>
      <c r="SR57" s="65">
        <f t="shared" si="149"/>
        <v>428.52876106194691</v>
      </c>
      <c r="SS57" s="489">
        <f t="shared" si="139"/>
        <v>44.885475</v>
      </c>
      <c r="ST57" s="65"/>
      <c r="SU57" s="64"/>
      <c r="SV57" s="66">
        <f t="shared" si="146"/>
        <v>596.28469026548669</v>
      </c>
      <c r="SW57" s="66"/>
      <c r="SX57" s="66">
        <f t="shared" si="140"/>
        <v>119.25693805309734</v>
      </c>
      <c r="SY57" s="67"/>
      <c r="SZ57" s="67">
        <f t="shared" si="65"/>
        <v>0</v>
      </c>
      <c r="TA57" s="68">
        <f t="shared" si="66"/>
        <v>4559.76</v>
      </c>
      <c r="TB57" s="64">
        <f t="shared" si="252"/>
        <v>186048.35999999996</v>
      </c>
      <c r="TC57" s="211">
        <f t="shared" si="253"/>
        <v>54535.66</v>
      </c>
      <c r="TD57" s="67">
        <f t="shared" si="254"/>
        <v>17592.446147196926</v>
      </c>
      <c r="TE57" s="68">
        <f t="shared" si="142"/>
        <v>36943.213852803077</v>
      </c>
      <c r="TF57" s="264"/>
      <c r="TG57" s="265"/>
      <c r="TH57" s="265"/>
      <c r="TL57" s="65">
        <v>1257.0096000000001</v>
      </c>
      <c r="TM57">
        <f t="shared" si="70"/>
        <v>12.570096000000001</v>
      </c>
    </row>
    <row r="58" spans="1:533">
      <c r="A58" s="173" t="s">
        <v>165</v>
      </c>
      <c r="B58" s="175" t="s">
        <v>166</v>
      </c>
      <c r="C58" s="181" t="s">
        <v>277</v>
      </c>
      <c r="D58" s="176">
        <v>0</v>
      </c>
      <c r="E58" s="176">
        <v>0</v>
      </c>
      <c r="F58" s="176">
        <v>0</v>
      </c>
      <c r="G58" s="176">
        <v>0</v>
      </c>
      <c r="H58" s="176">
        <v>0</v>
      </c>
      <c r="I58" s="176">
        <v>0</v>
      </c>
      <c r="J58" s="176">
        <v>27846.06</v>
      </c>
      <c r="K58" s="176">
        <v>0</v>
      </c>
      <c r="L58" s="176">
        <v>0</v>
      </c>
      <c r="M58" s="178">
        <v>18495.41</v>
      </c>
      <c r="N58" s="178">
        <f t="shared" si="150"/>
        <v>9350.6500000000015</v>
      </c>
      <c r="O58" s="181">
        <v>2029</v>
      </c>
      <c r="P58" s="64">
        <f t="shared" si="227"/>
        <v>27846.06</v>
      </c>
      <c r="Q58" s="205">
        <v>0</v>
      </c>
      <c r="R58" s="205">
        <v>0</v>
      </c>
      <c r="S58" s="205">
        <v>0</v>
      </c>
      <c r="T58" s="205">
        <v>0</v>
      </c>
      <c r="U58" s="205">
        <v>0</v>
      </c>
      <c r="V58" s="205">
        <v>0</v>
      </c>
      <c r="W58" s="205">
        <v>0</v>
      </c>
      <c r="X58" s="205">
        <v>1550</v>
      </c>
      <c r="Y58" s="205">
        <v>0</v>
      </c>
      <c r="Z58" s="205">
        <v>0</v>
      </c>
      <c r="AA58" s="64">
        <f t="shared" si="71"/>
        <v>1550</v>
      </c>
      <c r="AB58" s="65"/>
      <c r="AC58" s="65"/>
      <c r="AD58" s="65">
        <f t="shared" si="232"/>
        <v>217.29339401464256</v>
      </c>
      <c r="AE58" s="65">
        <f t="shared" si="233"/>
        <v>169.26823595829774</v>
      </c>
      <c r="AF58" s="65">
        <f>1279.45678571429-140.7</f>
        <v>1138.7567857142899</v>
      </c>
      <c r="AG58" s="65"/>
      <c r="AH58" s="65"/>
      <c r="AI58" s="65">
        <v>5</v>
      </c>
      <c r="AJ58" s="65"/>
      <c r="AK58" s="65"/>
      <c r="AL58" s="64">
        <f t="shared" si="3"/>
        <v>1530.3184156872303</v>
      </c>
      <c r="AM58" s="66">
        <f t="shared" si="170"/>
        <v>833.25221238938047</v>
      </c>
      <c r="AN58" s="66">
        <f t="shared" si="171"/>
        <v>0</v>
      </c>
      <c r="AO58" s="66">
        <f t="shared" si="74"/>
        <v>208.31305309734512</v>
      </c>
      <c r="AP58" s="67">
        <f t="shared" si="4"/>
        <v>1041.5652654867256</v>
      </c>
      <c r="AQ58" s="67">
        <f t="shared" si="5"/>
        <v>2571.8836811739557</v>
      </c>
      <c r="AR58" s="68">
        <f t="shared" si="6"/>
        <v>-1021.8836811739557</v>
      </c>
      <c r="AS58" s="267">
        <v>0</v>
      </c>
      <c r="AT58" s="267">
        <v>0</v>
      </c>
      <c r="AU58" s="267">
        <v>0</v>
      </c>
      <c r="AV58" s="267">
        <v>0</v>
      </c>
      <c r="AW58" s="267">
        <v>0</v>
      </c>
      <c r="AX58" s="267">
        <v>0</v>
      </c>
      <c r="AY58" s="267">
        <v>0</v>
      </c>
      <c r="AZ58" s="267">
        <v>33043.870000000003</v>
      </c>
      <c r="BA58" s="267">
        <v>0</v>
      </c>
      <c r="BB58" s="267">
        <v>0</v>
      </c>
      <c r="BC58" s="267">
        <v>20759.759999999998</v>
      </c>
      <c r="BD58" s="178">
        <f t="shared" si="172"/>
        <v>12284.110000000004</v>
      </c>
      <c r="BE58" s="285">
        <v>2374</v>
      </c>
      <c r="BF58" s="181" t="s">
        <v>277</v>
      </c>
      <c r="BG58" s="64">
        <f t="shared" si="75"/>
        <v>33043.870000000003</v>
      </c>
      <c r="BH58" s="267">
        <v>0</v>
      </c>
      <c r="BI58" s="267">
        <v>0</v>
      </c>
      <c r="BJ58" s="267">
        <v>0</v>
      </c>
      <c r="BK58" s="267">
        <v>0</v>
      </c>
      <c r="BL58" s="267">
        <v>0</v>
      </c>
      <c r="BM58" s="267">
        <v>0</v>
      </c>
      <c r="BN58" s="267">
        <v>0</v>
      </c>
      <c r="BO58" s="267">
        <v>1550</v>
      </c>
      <c r="BP58" s="267">
        <v>0</v>
      </c>
      <c r="BQ58" s="267">
        <v>0</v>
      </c>
      <c r="BR58" s="64">
        <f t="shared" si="76"/>
        <v>1550</v>
      </c>
      <c r="BS58" s="65"/>
      <c r="BT58" s="65"/>
      <c r="BU58" s="65">
        <f t="shared" si="234"/>
        <v>264.04438430843652</v>
      </c>
      <c r="BV58" s="65">
        <f t="shared" si="235"/>
        <v>239.85109500941266</v>
      </c>
      <c r="BW58" s="65">
        <f>1279.45678571429-140.7</f>
        <v>1138.7567857142899</v>
      </c>
      <c r="BX58" s="65"/>
      <c r="BY58" s="65"/>
      <c r="BZ58" s="65">
        <v>5</v>
      </c>
      <c r="CA58" s="202"/>
      <c r="CB58" s="65"/>
      <c r="CC58" s="64">
        <f t="shared" si="9"/>
        <v>1647.652265032139</v>
      </c>
      <c r="CD58" s="66">
        <f t="shared" si="174"/>
        <v>869.99982300884949</v>
      </c>
      <c r="CE58" s="384">
        <f t="shared" si="175"/>
        <v>0</v>
      </c>
      <c r="CF58" s="66">
        <f t="shared" si="222"/>
        <v>217.49995575221237</v>
      </c>
      <c r="CG58" s="67"/>
      <c r="CH58" s="67">
        <f t="shared" si="11"/>
        <v>1647.652265032139</v>
      </c>
      <c r="CI58" s="68">
        <f t="shared" si="12"/>
        <v>-97.652265032138985</v>
      </c>
      <c r="CJ58" s="209">
        <v>0</v>
      </c>
      <c r="CK58" s="209">
        <v>0</v>
      </c>
      <c r="CL58" s="209">
        <v>0</v>
      </c>
      <c r="CM58" s="209">
        <v>0</v>
      </c>
      <c r="CN58" s="209">
        <v>0</v>
      </c>
      <c r="CO58" s="209">
        <v>0</v>
      </c>
      <c r="CP58" s="209">
        <v>0</v>
      </c>
      <c r="CQ58" s="209">
        <v>31708.94</v>
      </c>
      <c r="CR58" s="209">
        <v>0</v>
      </c>
      <c r="CS58" s="207">
        <v>0</v>
      </c>
      <c r="CT58" s="205">
        <v>23764.9</v>
      </c>
      <c r="CU58" s="178">
        <f t="shared" si="176"/>
        <v>14549.25</v>
      </c>
      <c r="CV58" s="285">
        <v>2838</v>
      </c>
      <c r="CW58" s="181" t="s">
        <v>277</v>
      </c>
      <c r="CX58" s="214">
        <v>38314.15</v>
      </c>
      <c r="CY58" s="205">
        <v>0</v>
      </c>
      <c r="CZ58" s="205">
        <v>0</v>
      </c>
      <c r="DA58" s="205">
        <v>0</v>
      </c>
      <c r="DB58" s="209">
        <v>0</v>
      </c>
      <c r="DC58" s="205">
        <v>0</v>
      </c>
      <c r="DD58" s="205">
        <v>0</v>
      </c>
      <c r="DE58" s="205">
        <v>0</v>
      </c>
      <c r="DF58" s="205">
        <v>0</v>
      </c>
      <c r="DG58" s="205">
        <v>0</v>
      </c>
      <c r="DH58" s="205">
        <v>0</v>
      </c>
      <c r="DI58" s="214">
        <v>0</v>
      </c>
      <c r="DJ58" s="65"/>
      <c r="DK58" s="65"/>
      <c r="DL58" s="65">
        <f t="shared" si="236"/>
        <v>313.86788080083352</v>
      </c>
      <c r="DM58" s="65">
        <f t="shared" si="237"/>
        <v>286.40934230255618</v>
      </c>
      <c r="DN58" s="65">
        <f>1279.45678571429-140.7</f>
        <v>1138.7567857142899</v>
      </c>
      <c r="DO58" s="65"/>
      <c r="DP58" s="65"/>
      <c r="DQ58" s="65">
        <v>5</v>
      </c>
      <c r="DR58" s="65"/>
      <c r="DS58" s="65"/>
      <c r="DT58" s="64">
        <f t="shared" si="15"/>
        <v>1744.0340088176795</v>
      </c>
      <c r="DU58" s="66">
        <f t="shared" si="178"/>
        <v>870.94495575221242</v>
      </c>
      <c r="DV58" s="66">
        <f t="shared" si="179"/>
        <v>490.26548672566372</v>
      </c>
      <c r="DW58" s="66">
        <f t="shared" si="84"/>
        <v>340.30261061946902</v>
      </c>
      <c r="DX58" s="67">
        <f t="shared" si="16"/>
        <v>1701.5130530973452</v>
      </c>
      <c r="DY58" s="67">
        <f t="shared" si="17"/>
        <v>3445.5470619150246</v>
      </c>
      <c r="DZ58" s="68">
        <f t="shared" si="18"/>
        <v>-3445.5470619150246</v>
      </c>
      <c r="EA58" s="205">
        <v>0</v>
      </c>
      <c r="EB58" s="205">
        <v>0</v>
      </c>
      <c r="EC58" s="205">
        <v>0</v>
      </c>
      <c r="ED58" s="205">
        <v>0</v>
      </c>
      <c r="EE58" s="205">
        <v>0</v>
      </c>
      <c r="EF58" s="205">
        <v>0</v>
      </c>
      <c r="EG58" s="205">
        <v>0</v>
      </c>
      <c r="EH58" s="205">
        <v>36862.75</v>
      </c>
      <c r="EI58" s="205">
        <v>0</v>
      </c>
      <c r="EJ58" s="205">
        <v>0</v>
      </c>
      <c r="EK58" s="205">
        <v>24034.23</v>
      </c>
      <c r="EL58" s="178">
        <f t="shared" si="180"/>
        <v>12828.52</v>
      </c>
      <c r="EM58" s="206">
        <v>2611</v>
      </c>
      <c r="EN58" s="181" t="s">
        <v>277</v>
      </c>
      <c r="EO58" s="214">
        <f t="shared" si="85"/>
        <v>36862.75</v>
      </c>
      <c r="EP58" s="214">
        <v>0</v>
      </c>
      <c r="EQ58" s="214">
        <v>0</v>
      </c>
      <c r="ER58" s="214">
        <v>0</v>
      </c>
      <c r="ES58" s="214">
        <v>0</v>
      </c>
      <c r="ET58" s="214">
        <v>0</v>
      </c>
      <c r="EU58" s="298">
        <v>0</v>
      </c>
      <c r="EV58" s="299">
        <v>0</v>
      </c>
      <c r="EW58" s="299">
        <v>1550</v>
      </c>
      <c r="EX58" s="214">
        <v>0</v>
      </c>
      <c r="EY58" s="299">
        <v>0</v>
      </c>
      <c r="EZ58" s="214">
        <f t="shared" si="86"/>
        <v>1550</v>
      </c>
      <c r="FA58" s="65"/>
      <c r="FB58" s="65"/>
      <c r="FC58" s="377">
        <f t="shared" si="238"/>
        <v>330.50517899528199</v>
      </c>
      <c r="FD58" s="386">
        <f t="shared" si="239"/>
        <v>252.535902257174</v>
      </c>
      <c r="FE58" s="65">
        <f>1279.45678571429-140.7</f>
        <v>1138.7567857142899</v>
      </c>
      <c r="FF58" s="65"/>
      <c r="FG58" s="202"/>
      <c r="FH58" s="65">
        <v>5</v>
      </c>
      <c r="FI58" s="377"/>
      <c r="FJ58" s="65"/>
      <c r="FK58" s="214">
        <f t="shared" si="87"/>
        <v>1726.7978669667459</v>
      </c>
      <c r="FL58" s="66">
        <f t="shared" si="183"/>
        <v>987.17077586206892</v>
      </c>
      <c r="FM58" s="377">
        <f t="shared" si="184"/>
        <v>413.79310344827587</v>
      </c>
      <c r="FN58" s="377">
        <f t="shared" si="90"/>
        <v>350.24096982758618</v>
      </c>
      <c r="FO58" s="214">
        <f t="shared" si="91"/>
        <v>1751.204849137931</v>
      </c>
      <c r="FP58" s="214">
        <f t="shared" si="92"/>
        <v>3478.0027161046769</v>
      </c>
      <c r="FQ58" s="205">
        <f t="shared" si="93"/>
        <v>-1928.0027161046769</v>
      </c>
      <c r="FR58" s="205">
        <v>0</v>
      </c>
      <c r="FS58" s="205">
        <v>0</v>
      </c>
      <c r="FT58" s="205">
        <v>0</v>
      </c>
      <c r="FU58" s="205">
        <v>0</v>
      </c>
      <c r="FV58" s="205">
        <v>0</v>
      </c>
      <c r="FW58" s="205">
        <v>0</v>
      </c>
      <c r="FX58" s="205">
        <v>0</v>
      </c>
      <c r="FY58" s="205">
        <v>40701.1</v>
      </c>
      <c r="FZ58" s="205">
        <v>0</v>
      </c>
      <c r="GA58" s="205">
        <v>0</v>
      </c>
      <c r="GB58" s="205">
        <v>25355.32</v>
      </c>
      <c r="GC58" s="178">
        <f t="shared" si="185"/>
        <v>15345.779999999999</v>
      </c>
      <c r="GD58" s="206">
        <v>2897</v>
      </c>
      <c r="GE58" s="181" t="s">
        <v>277</v>
      </c>
      <c r="GF58" s="214">
        <f t="shared" si="94"/>
        <v>40701.1</v>
      </c>
      <c r="GG58" s="205">
        <v>0</v>
      </c>
      <c r="GH58" s="205">
        <v>0</v>
      </c>
      <c r="GI58" s="205">
        <v>0</v>
      </c>
      <c r="GJ58" s="205">
        <v>0</v>
      </c>
      <c r="GK58" s="205">
        <v>0</v>
      </c>
      <c r="GL58" s="205">
        <v>0</v>
      </c>
      <c r="GM58" s="205">
        <v>0</v>
      </c>
      <c r="GN58" s="205">
        <v>1550</v>
      </c>
      <c r="GO58" s="205">
        <v>0</v>
      </c>
      <c r="GP58" s="205">
        <v>0</v>
      </c>
      <c r="GQ58" s="211">
        <f t="shared" si="95"/>
        <v>1550</v>
      </c>
      <c r="GR58" s="306"/>
      <c r="GS58" s="306"/>
      <c r="GT58" s="65">
        <f t="shared" si="255"/>
        <v>360.82776027350985</v>
      </c>
      <c r="GU58" s="65">
        <f t="shared" si="256"/>
        <v>326.02752056184357</v>
      </c>
      <c r="GV58" s="65">
        <v>1279.4567857142858</v>
      </c>
      <c r="GW58" s="65"/>
      <c r="GX58" s="65">
        <v>0</v>
      </c>
      <c r="GY58" s="65">
        <v>5</v>
      </c>
      <c r="GZ58" s="65"/>
      <c r="HA58" s="65"/>
      <c r="HB58" s="64">
        <f t="shared" si="188"/>
        <v>1971.3120665496392</v>
      </c>
      <c r="HC58" s="66">
        <f t="shared" si="143"/>
        <v>822.37076923076927</v>
      </c>
      <c r="HD58" s="66">
        <f t="shared" si="97"/>
        <v>0</v>
      </c>
      <c r="HE58" s="66">
        <f t="shared" si="98"/>
        <v>205.59269230769232</v>
      </c>
      <c r="HF58" s="67">
        <f t="shared" si="24"/>
        <v>1027.9634615384616</v>
      </c>
      <c r="HG58" s="67">
        <f t="shared" si="25"/>
        <v>2999.2755280881011</v>
      </c>
      <c r="HH58" s="68">
        <f t="shared" si="26"/>
        <v>-1449.2755280881011</v>
      </c>
      <c r="HI58" s="335">
        <v>0</v>
      </c>
      <c r="HJ58" s="335">
        <v>0</v>
      </c>
      <c r="HK58" s="335">
        <v>0</v>
      </c>
      <c r="HL58" s="335">
        <v>0</v>
      </c>
      <c r="HM58" s="335">
        <v>0</v>
      </c>
      <c r="HN58" s="335">
        <v>0</v>
      </c>
      <c r="HO58" s="335">
        <v>0</v>
      </c>
      <c r="HP58" s="335">
        <v>38925.519999999997</v>
      </c>
      <c r="HQ58" s="335">
        <v>0</v>
      </c>
      <c r="HR58" s="335">
        <v>0</v>
      </c>
      <c r="HS58" s="335">
        <v>24821.35</v>
      </c>
      <c r="HT58" s="178">
        <f t="shared" si="189"/>
        <v>14104.169999999998</v>
      </c>
      <c r="HU58" s="371">
        <v>2739</v>
      </c>
      <c r="HV58" s="181" t="s">
        <v>277</v>
      </c>
      <c r="HW58" s="64">
        <f t="shared" si="190"/>
        <v>38925.519999999997</v>
      </c>
      <c r="HX58" s="205">
        <v>0</v>
      </c>
      <c r="HY58" s="205">
        <v>0</v>
      </c>
      <c r="HZ58" s="205">
        <v>0</v>
      </c>
      <c r="IA58" s="205">
        <v>0</v>
      </c>
      <c r="IB58" s="205">
        <v>0</v>
      </c>
      <c r="IC58" s="205">
        <v>0</v>
      </c>
      <c r="ID58" s="205">
        <v>0</v>
      </c>
      <c r="IE58" s="205">
        <v>1550</v>
      </c>
      <c r="IF58" s="205">
        <v>0</v>
      </c>
      <c r="IG58" s="205">
        <v>0</v>
      </c>
      <c r="IH58" s="214">
        <v>1550</v>
      </c>
      <c r="II58" s="319"/>
      <c r="IJ58" s="319"/>
      <c r="IK58" s="65">
        <f t="shared" si="240"/>
        <v>378.79168930495712</v>
      </c>
      <c r="IL58" s="65">
        <f t="shared" si="241"/>
        <v>351.19081453377237</v>
      </c>
      <c r="IM58" s="65">
        <v>1279.4567857142858</v>
      </c>
      <c r="IN58" s="65"/>
      <c r="IO58" s="65"/>
      <c r="IP58" s="65">
        <v>5</v>
      </c>
      <c r="IQ58" s="65"/>
      <c r="IR58" s="65"/>
      <c r="IS58" s="64">
        <f t="shared" si="193"/>
        <v>2014.4392895530154</v>
      </c>
      <c r="IT58" s="66">
        <f t="shared" si="194"/>
        <v>869.99285714285713</v>
      </c>
      <c r="IU58" s="66">
        <f t="shared" si="103"/>
        <v>403.36134453781511</v>
      </c>
      <c r="IV58" s="66">
        <f t="shared" si="104"/>
        <v>318.33855042016808</v>
      </c>
      <c r="IW58" s="67">
        <f t="shared" si="195"/>
        <v>1591.6927521008404</v>
      </c>
      <c r="IX58" s="67">
        <f t="shared" si="31"/>
        <v>3606.1320416538556</v>
      </c>
      <c r="IY58" s="68">
        <f t="shared" si="32"/>
        <v>-2056.1320416538556</v>
      </c>
      <c r="IZ58" s="335">
        <v>0</v>
      </c>
      <c r="JA58" s="335">
        <v>0</v>
      </c>
      <c r="JB58" s="335">
        <v>0</v>
      </c>
      <c r="JC58" s="335">
        <v>0</v>
      </c>
      <c r="JD58" s="335">
        <v>0</v>
      </c>
      <c r="JE58" s="335">
        <v>0</v>
      </c>
      <c r="JF58" s="335">
        <v>0</v>
      </c>
      <c r="JG58" s="335">
        <v>43515.3</v>
      </c>
      <c r="JH58" s="335">
        <v>0</v>
      </c>
      <c r="JI58" s="335">
        <v>0</v>
      </c>
      <c r="JJ58" s="335">
        <v>28364.27</v>
      </c>
      <c r="JK58" s="178">
        <f t="shared" si="196"/>
        <v>15151.030000000002</v>
      </c>
      <c r="JL58" s="371">
        <v>3031</v>
      </c>
      <c r="JM58" s="181" t="s">
        <v>277</v>
      </c>
      <c r="JN58" s="64">
        <f t="shared" si="197"/>
        <v>43515.3</v>
      </c>
      <c r="JO58" s="335">
        <v>0</v>
      </c>
      <c r="JP58" s="335">
        <v>0</v>
      </c>
      <c r="JQ58" s="335">
        <v>0</v>
      </c>
      <c r="JR58" s="335">
        <v>0</v>
      </c>
      <c r="JS58" s="335">
        <v>0</v>
      </c>
      <c r="JT58" s="335">
        <v>0</v>
      </c>
      <c r="JU58" s="335">
        <v>0</v>
      </c>
      <c r="JV58" s="335">
        <v>1550</v>
      </c>
      <c r="JW58" s="335">
        <v>0</v>
      </c>
      <c r="JX58" s="335">
        <v>0</v>
      </c>
      <c r="JY58" s="211">
        <v>1550</v>
      </c>
      <c r="JZ58" s="319"/>
      <c r="KA58" s="319"/>
      <c r="KB58" s="65">
        <f t="shared" si="242"/>
        <v>604.05225720078909</v>
      </c>
      <c r="KC58" s="65">
        <f t="shared" si="243"/>
        <v>402.47653150203723</v>
      </c>
      <c r="KD58" s="65">
        <v>1279.4567857142858</v>
      </c>
      <c r="KE58" s="65"/>
      <c r="KF58" s="65"/>
      <c r="KG58" s="65">
        <v>5</v>
      </c>
      <c r="KH58" s="65"/>
      <c r="KI58" s="65">
        <f t="shared" si="108"/>
        <v>429.03252032520328</v>
      </c>
      <c r="KJ58" s="64">
        <f t="shared" si="35"/>
        <v>2720.0180947423155</v>
      </c>
      <c r="KK58" s="66">
        <f t="shared" si="144"/>
        <v>854.59100840336134</v>
      </c>
      <c r="KL58" s="66">
        <f t="shared" si="109"/>
        <v>0</v>
      </c>
      <c r="KM58" s="66">
        <f t="shared" si="110"/>
        <v>213.64775210084034</v>
      </c>
      <c r="KN58" s="67">
        <f t="shared" si="36"/>
        <v>1068.2387605042018</v>
      </c>
      <c r="KO58" s="67">
        <f t="shared" si="37"/>
        <v>3788.2568552465173</v>
      </c>
      <c r="KP58" s="68">
        <f t="shared" si="38"/>
        <v>-2238.2568552465173</v>
      </c>
      <c r="KQ58" s="335">
        <v>0</v>
      </c>
      <c r="KR58" s="335">
        <v>0</v>
      </c>
      <c r="KS58" s="335">
        <v>0</v>
      </c>
      <c r="KT58" s="335">
        <v>0</v>
      </c>
      <c r="KU58" s="335">
        <v>0</v>
      </c>
      <c r="KV58" s="335">
        <v>0</v>
      </c>
      <c r="KW58" s="335">
        <v>0</v>
      </c>
      <c r="KX58" s="335">
        <v>44094.04</v>
      </c>
      <c r="KY58" s="335">
        <v>0</v>
      </c>
      <c r="KZ58" s="335">
        <v>0</v>
      </c>
      <c r="LA58" s="335">
        <v>28053.54</v>
      </c>
      <c r="LB58" s="178">
        <f t="shared" si="199"/>
        <v>16040.5</v>
      </c>
      <c r="LC58" s="371">
        <v>3043</v>
      </c>
      <c r="LD58" s="181" t="s">
        <v>277</v>
      </c>
      <c r="LE58" s="64">
        <f t="shared" si="200"/>
        <v>44094.04</v>
      </c>
      <c r="LF58" s="205">
        <v>0</v>
      </c>
      <c r="LG58" s="205">
        <v>0</v>
      </c>
      <c r="LH58" s="205">
        <v>0</v>
      </c>
      <c r="LI58" s="205">
        <v>0</v>
      </c>
      <c r="LJ58" s="205">
        <v>0</v>
      </c>
      <c r="LK58" s="205">
        <v>0</v>
      </c>
      <c r="LL58" s="205">
        <v>0</v>
      </c>
      <c r="LM58" s="205">
        <v>1550</v>
      </c>
      <c r="LN58" s="205">
        <v>0</v>
      </c>
      <c r="LO58" s="205">
        <v>0</v>
      </c>
      <c r="LP58" s="211">
        <f t="shared" si="112"/>
        <v>1550</v>
      </c>
      <c r="LQ58" s="65"/>
      <c r="LR58" s="65"/>
      <c r="LS58" s="65">
        <f t="shared" si="244"/>
        <v>417.01923378651128</v>
      </c>
      <c r="LT58" s="65">
        <f t="shared" si="245"/>
        <v>383.9722096380072</v>
      </c>
      <c r="LU58" s="65">
        <v>1279.4567857142858</v>
      </c>
      <c r="LV58" s="65"/>
      <c r="LW58" s="65"/>
      <c r="LX58" s="65">
        <v>5</v>
      </c>
      <c r="LY58" s="65"/>
      <c r="LZ58" s="65"/>
      <c r="MA58" s="64">
        <f t="shared" si="41"/>
        <v>2085.4482291388044</v>
      </c>
      <c r="MB58" s="66">
        <f t="shared" si="145"/>
        <v>828.45739495798318</v>
      </c>
      <c r="MC58" s="66">
        <f t="shared" si="114"/>
        <v>0</v>
      </c>
      <c r="MD58" s="66">
        <f t="shared" si="115"/>
        <v>207.1143487394958</v>
      </c>
      <c r="ME58" s="67">
        <f t="shared" si="42"/>
        <v>1035.571743697479</v>
      </c>
      <c r="MF58" s="67">
        <f t="shared" si="43"/>
        <v>3121.0199728362832</v>
      </c>
      <c r="MG58" s="68">
        <f t="shared" si="44"/>
        <v>-1571.0199728362832</v>
      </c>
      <c r="MH58" s="335">
        <v>0</v>
      </c>
      <c r="MI58" s="335">
        <v>0</v>
      </c>
      <c r="MJ58" s="335">
        <v>0</v>
      </c>
      <c r="MK58" s="335">
        <v>0</v>
      </c>
      <c r="ML58" s="335">
        <v>0</v>
      </c>
      <c r="MM58" s="335">
        <v>0</v>
      </c>
      <c r="MN58" s="335">
        <v>0</v>
      </c>
      <c r="MO58" s="335">
        <v>33628.79</v>
      </c>
      <c r="MP58" s="335">
        <v>0</v>
      </c>
      <c r="MQ58" s="335">
        <v>0</v>
      </c>
      <c r="MR58" s="335">
        <v>21905.81</v>
      </c>
      <c r="MS58" s="178">
        <f t="shared" si="223"/>
        <v>11722.98</v>
      </c>
      <c r="MT58" s="371">
        <v>2243</v>
      </c>
      <c r="MU58" s="181" t="s">
        <v>277</v>
      </c>
      <c r="MV58" s="64">
        <f t="shared" si="203"/>
        <v>33628.79</v>
      </c>
      <c r="MW58" s="335">
        <v>0</v>
      </c>
      <c r="MX58" s="335">
        <v>0</v>
      </c>
      <c r="MY58" s="335">
        <v>0</v>
      </c>
      <c r="MZ58" s="335">
        <v>0</v>
      </c>
      <c r="NA58" s="335">
        <v>0</v>
      </c>
      <c r="NB58" s="335">
        <v>0</v>
      </c>
      <c r="NC58" s="335">
        <v>0</v>
      </c>
      <c r="ND58" s="335">
        <v>1550</v>
      </c>
      <c r="NE58" s="335">
        <v>0</v>
      </c>
      <c r="NF58" s="335">
        <v>0</v>
      </c>
      <c r="NG58" s="211">
        <f t="shared" si="117"/>
        <v>1550</v>
      </c>
      <c r="NH58" s="306"/>
      <c r="NI58" s="306"/>
      <c r="NJ58" s="65">
        <f t="shared" si="246"/>
        <v>413.94535390012169</v>
      </c>
      <c r="NK58" s="65">
        <f t="shared" si="247"/>
        <v>161.02983200691949</v>
      </c>
      <c r="NL58" s="65">
        <v>1279.4567857142858</v>
      </c>
      <c r="NM58" s="65"/>
      <c r="NN58" s="65">
        <f t="shared" si="206"/>
        <v>467</v>
      </c>
      <c r="NO58" s="65">
        <v>5</v>
      </c>
      <c r="NP58" s="65"/>
      <c r="NQ58" s="65"/>
      <c r="NR58" s="64">
        <f t="shared" si="47"/>
        <v>2326.4319716213267</v>
      </c>
      <c r="NS58" s="66">
        <f t="shared" si="207"/>
        <v>835.40283333333332</v>
      </c>
      <c r="NT58" s="66">
        <f t="shared" si="208"/>
        <v>400</v>
      </c>
      <c r="NU58" s="66">
        <f t="shared" si="122"/>
        <v>308.85070833333333</v>
      </c>
      <c r="NV58" s="67">
        <f t="shared" si="48"/>
        <v>1544.2535416666667</v>
      </c>
      <c r="NW58" s="67">
        <f t="shared" si="49"/>
        <v>3870.6855132879937</v>
      </c>
      <c r="NX58" s="68">
        <f t="shared" si="50"/>
        <v>-2320.6855132879937</v>
      </c>
      <c r="NY58" s="400">
        <v>0</v>
      </c>
      <c r="NZ58" s="400">
        <v>0</v>
      </c>
      <c r="OA58" s="400">
        <v>0</v>
      </c>
      <c r="OB58" s="400">
        <v>0</v>
      </c>
      <c r="OC58" s="400">
        <v>0</v>
      </c>
      <c r="OD58" s="400">
        <v>0</v>
      </c>
      <c r="OE58" s="400">
        <v>0</v>
      </c>
      <c r="OF58" s="400">
        <v>30925.69</v>
      </c>
      <c r="OG58" s="400">
        <v>0</v>
      </c>
      <c r="OH58" s="400">
        <v>0</v>
      </c>
      <c r="OI58" s="400">
        <v>21152.59</v>
      </c>
      <c r="OJ58" s="178">
        <f t="shared" si="209"/>
        <v>9773.0999999999985</v>
      </c>
      <c r="OK58" s="401">
        <v>2226</v>
      </c>
      <c r="OL58" s="181" t="s">
        <v>277</v>
      </c>
      <c r="OM58" s="64">
        <f t="shared" si="123"/>
        <v>30925.69</v>
      </c>
      <c r="ON58" s="205">
        <v>0</v>
      </c>
      <c r="OO58" s="205">
        <v>0</v>
      </c>
      <c r="OP58" s="205">
        <v>0</v>
      </c>
      <c r="OQ58" s="205">
        <v>0</v>
      </c>
      <c r="OR58" s="205">
        <v>0</v>
      </c>
      <c r="OS58" s="205">
        <v>0</v>
      </c>
      <c r="OT58" s="205">
        <v>0</v>
      </c>
      <c r="OU58" s="205">
        <v>1550</v>
      </c>
      <c r="OV58" s="205">
        <v>0</v>
      </c>
      <c r="OW58" s="205">
        <v>0</v>
      </c>
      <c r="OX58" s="403">
        <f t="shared" si="124"/>
        <v>1550</v>
      </c>
      <c r="OY58" s="411">
        <v>200</v>
      </c>
      <c r="OZ58" s="65"/>
      <c r="PA58" s="65">
        <f t="shared" si="248"/>
        <v>339.10078465233852</v>
      </c>
      <c r="PB58" s="65">
        <f t="shared" si="249"/>
        <v>167.34460877267634</v>
      </c>
      <c r="PC58" s="65">
        <v>1279.4567857142858</v>
      </c>
      <c r="PD58" s="65"/>
      <c r="PE58" s="65"/>
      <c r="PF58" s="65">
        <v>5</v>
      </c>
      <c r="PG58" s="65"/>
      <c r="PH58" s="65"/>
      <c r="PI58" s="64">
        <f t="shared" si="53"/>
        <v>1990.9021791393006</v>
      </c>
      <c r="PJ58" s="66">
        <f t="shared" si="126"/>
        <v>936.57933333333335</v>
      </c>
      <c r="PK58" s="66">
        <v>0</v>
      </c>
      <c r="PL58" s="66">
        <f t="shared" si="127"/>
        <v>234.14483333333334</v>
      </c>
      <c r="PM58" s="67">
        <f t="shared" si="54"/>
        <v>1170.7241666666666</v>
      </c>
      <c r="PN58" s="67">
        <f t="shared" si="55"/>
        <v>3161.6263458059675</v>
      </c>
      <c r="PO58" s="68">
        <f t="shared" si="56"/>
        <v>-1611.6263458059675</v>
      </c>
      <c r="PP58" s="400">
        <v>0</v>
      </c>
      <c r="PQ58" s="400">
        <v>0</v>
      </c>
      <c r="PR58" s="400">
        <v>0</v>
      </c>
      <c r="PS58" s="400">
        <v>0</v>
      </c>
      <c r="PT58" s="400">
        <v>0</v>
      </c>
      <c r="PU58" s="400">
        <v>0</v>
      </c>
      <c r="PV58" s="400">
        <v>0</v>
      </c>
      <c r="PW58" s="400">
        <v>26521.71</v>
      </c>
      <c r="PX58" s="400">
        <v>0</v>
      </c>
      <c r="PY58" s="464">
        <v>0</v>
      </c>
      <c r="PZ58" s="466">
        <v>23569.850000000002</v>
      </c>
      <c r="QA58" s="178">
        <f t="shared" si="210"/>
        <v>2951.8599999999969</v>
      </c>
      <c r="QB58" s="401">
        <v>1940</v>
      </c>
      <c r="QC58" s="181" t="s">
        <v>277</v>
      </c>
      <c r="QD58" s="64">
        <v>26521.71</v>
      </c>
      <c r="QE58" s="400">
        <v>0</v>
      </c>
      <c r="QF58" s="400">
        <v>0</v>
      </c>
      <c r="QG58" s="400">
        <v>0</v>
      </c>
      <c r="QH58" s="400">
        <v>0</v>
      </c>
      <c r="QI58" s="400">
        <v>0</v>
      </c>
      <c r="QJ58" s="400">
        <v>0</v>
      </c>
      <c r="QK58" s="400">
        <v>0</v>
      </c>
      <c r="QL58" s="400">
        <v>1550</v>
      </c>
      <c r="QM58" s="400">
        <v>0</v>
      </c>
      <c r="QN58" s="400">
        <v>0</v>
      </c>
      <c r="QO58" s="486">
        <v>362.97569000000004</v>
      </c>
      <c r="QP58" s="211">
        <f t="shared" si="211"/>
        <v>1550</v>
      </c>
      <c r="QQ58" s="437">
        <v>200</v>
      </c>
      <c r="QR58" s="452"/>
      <c r="QS58" s="65">
        <f t="shared" si="147"/>
        <v>128.86743362831859</v>
      </c>
      <c r="QT58" s="65">
        <f t="shared" si="250"/>
        <v>56.873712735682389</v>
      </c>
      <c r="QU58" s="65">
        <v>1096.25</v>
      </c>
      <c r="QV58" s="65"/>
      <c r="QW58" s="65">
        <f t="shared" si="131"/>
        <v>18.861818181818183</v>
      </c>
      <c r="QX58" s="65">
        <v>5</v>
      </c>
      <c r="QY58" s="65">
        <f t="shared" si="58"/>
        <v>183.06451612903226</v>
      </c>
      <c r="QZ58" s="489">
        <f t="shared" si="132"/>
        <v>318.19297500000005</v>
      </c>
      <c r="RA58" s="65"/>
      <c r="RB58" s="64">
        <f t="shared" si="213"/>
        <v>2007.1104556748514</v>
      </c>
      <c r="RC58" s="66">
        <f t="shared" si="133"/>
        <v>870.22424778761058</v>
      </c>
      <c r="RD58" s="66"/>
      <c r="RE58" s="66">
        <f t="shared" si="134"/>
        <v>575.46694069249247</v>
      </c>
      <c r="RF58" s="67">
        <f t="shared" si="60"/>
        <v>1445.6911884801029</v>
      </c>
      <c r="RG58" s="67">
        <f t="shared" si="61"/>
        <v>3452.8016441549544</v>
      </c>
      <c r="RH58" s="68">
        <f t="shared" si="62"/>
        <v>-1902.8016441549544</v>
      </c>
      <c r="RI58" s="205">
        <v>0</v>
      </c>
      <c r="RJ58" s="205">
        <v>0</v>
      </c>
      <c r="RK58" s="205">
        <v>0</v>
      </c>
      <c r="RL58" s="205">
        <v>0</v>
      </c>
      <c r="RM58" s="205">
        <v>0</v>
      </c>
      <c r="RN58" s="205">
        <v>0</v>
      </c>
      <c r="RO58" s="205">
        <v>0</v>
      </c>
      <c r="RP58" s="205">
        <v>31564.15</v>
      </c>
      <c r="RQ58" s="205">
        <v>0</v>
      </c>
      <c r="RR58" s="373">
        <v>0</v>
      </c>
      <c r="RS58" s="265">
        <v>26545.62</v>
      </c>
      <c r="RT58" s="178">
        <f t="shared" si="214"/>
        <v>5018.5300000000025</v>
      </c>
      <c r="RU58" s="206">
        <v>2169</v>
      </c>
      <c r="RV58" s="181" t="s">
        <v>277</v>
      </c>
      <c r="RW58" s="64">
        <f t="shared" si="215"/>
        <v>31564.15</v>
      </c>
      <c r="RX58" s="205">
        <v>0</v>
      </c>
      <c r="RY58" s="205">
        <v>0</v>
      </c>
      <c r="RZ58" s="205">
        <v>0</v>
      </c>
      <c r="SA58" s="205">
        <v>0</v>
      </c>
      <c r="SB58" s="205">
        <v>0</v>
      </c>
      <c r="SC58" s="205">
        <v>0</v>
      </c>
      <c r="SD58" s="205">
        <v>0</v>
      </c>
      <c r="SE58" s="205">
        <v>1550</v>
      </c>
      <c r="SF58" s="205">
        <v>0</v>
      </c>
      <c r="SG58" s="205">
        <v>0</v>
      </c>
      <c r="SH58" s="65">
        <v>12.570096000000001</v>
      </c>
      <c r="SI58" s="211">
        <v>1550</v>
      </c>
      <c r="SJ58" s="234"/>
      <c r="SK58" s="477"/>
      <c r="SL58" s="65">
        <f t="shared" si="148"/>
        <v>320.96681415929203</v>
      </c>
      <c r="SM58" s="65">
        <f t="shared" si="251"/>
        <v>114.2204210497885</v>
      </c>
      <c r="SN58" s="65">
        <v>1096.25</v>
      </c>
      <c r="SO58" s="65"/>
      <c r="SP58" s="65">
        <f t="shared" si="138"/>
        <v>495.92920353982299</v>
      </c>
      <c r="SQ58" s="65">
        <v>5</v>
      </c>
      <c r="SR58" s="65">
        <f t="shared" si="149"/>
        <v>428.52876106194691</v>
      </c>
      <c r="SS58" s="489">
        <f t="shared" si="139"/>
        <v>358.36586999999997</v>
      </c>
      <c r="ST58" s="65"/>
      <c r="SU58" s="64"/>
      <c r="SV58" s="66">
        <f t="shared" si="146"/>
        <v>596.28469026548669</v>
      </c>
      <c r="SW58" s="66"/>
      <c r="SX58" s="66">
        <f t="shared" si="140"/>
        <v>119.25693805309734</v>
      </c>
      <c r="SY58" s="67"/>
      <c r="SZ58" s="67">
        <f t="shared" si="65"/>
        <v>0</v>
      </c>
      <c r="TA58" s="68">
        <f t="shared" si="66"/>
        <v>1550</v>
      </c>
      <c r="TB58" s="64">
        <f t="shared" si="252"/>
        <v>425943.13</v>
      </c>
      <c r="TC58" s="211">
        <f t="shared" si="253"/>
        <v>17050</v>
      </c>
      <c r="TD58" s="67">
        <f t="shared" si="254"/>
        <v>35142.883625299466</v>
      </c>
      <c r="TE58" s="68">
        <f t="shared" si="142"/>
        <v>-18092.883625299466</v>
      </c>
      <c r="TF58" s="264"/>
      <c r="TG58" s="265"/>
      <c r="TH58" s="265" t="s">
        <v>513</v>
      </c>
      <c r="TL58" s="65">
        <v>6522.2542000000012</v>
      </c>
      <c r="TM58">
        <f t="shared" si="70"/>
        <v>65.222542000000018</v>
      </c>
    </row>
    <row r="59" spans="1:533">
      <c r="A59" s="173" t="s">
        <v>167</v>
      </c>
      <c r="B59" s="175" t="s">
        <v>168</v>
      </c>
      <c r="C59" s="181" t="s">
        <v>276</v>
      </c>
      <c r="D59" s="176">
        <v>0</v>
      </c>
      <c r="E59" s="176">
        <v>2443.64</v>
      </c>
      <c r="F59" s="176">
        <v>0</v>
      </c>
      <c r="G59" s="176">
        <v>0</v>
      </c>
      <c r="H59" s="176">
        <v>0</v>
      </c>
      <c r="I59" s="176">
        <v>0</v>
      </c>
      <c r="J59" s="176">
        <v>0</v>
      </c>
      <c r="K59" s="176">
        <v>0</v>
      </c>
      <c r="L59" s="176">
        <v>0</v>
      </c>
      <c r="M59" s="178">
        <v>2443.64</v>
      </c>
      <c r="N59" s="178">
        <f t="shared" si="150"/>
        <v>0</v>
      </c>
      <c r="O59" s="181">
        <v>100</v>
      </c>
      <c r="P59" s="64">
        <f t="shared" si="227"/>
        <v>2443.64</v>
      </c>
      <c r="Q59" s="205">
        <v>0</v>
      </c>
      <c r="R59" s="205">
        <v>3885</v>
      </c>
      <c r="S59" s="205">
        <v>0</v>
      </c>
      <c r="T59" s="205">
        <v>0</v>
      </c>
      <c r="U59" s="205">
        <v>0</v>
      </c>
      <c r="V59" s="205">
        <v>0</v>
      </c>
      <c r="W59" s="205">
        <v>0</v>
      </c>
      <c r="X59" s="205">
        <v>0</v>
      </c>
      <c r="Y59" s="205">
        <v>0</v>
      </c>
      <c r="Z59" s="205">
        <v>0</v>
      </c>
      <c r="AA59" s="64">
        <f t="shared" si="71"/>
        <v>3885</v>
      </c>
      <c r="AB59" s="65"/>
      <c r="AC59" s="65"/>
      <c r="AD59" s="65">
        <f t="shared" si="232"/>
        <v>28.709113739567883</v>
      </c>
      <c r="AE59" s="65">
        <f t="shared" si="233"/>
        <v>0</v>
      </c>
      <c r="AF59" s="65"/>
      <c r="AG59" s="65">
        <v>18.510000000000002</v>
      </c>
      <c r="AH59" s="65"/>
      <c r="AI59" s="65">
        <v>5</v>
      </c>
      <c r="AJ59" s="65"/>
      <c r="AK59" s="65"/>
      <c r="AL59" s="64">
        <f t="shared" si="3"/>
        <v>52.219113739567888</v>
      </c>
      <c r="AM59" s="66">
        <f t="shared" si="170"/>
        <v>833.25221238938047</v>
      </c>
      <c r="AN59" s="66">
        <f t="shared" si="171"/>
        <v>0</v>
      </c>
      <c r="AO59" s="66">
        <f t="shared" si="74"/>
        <v>208.31305309734512</v>
      </c>
      <c r="AP59" s="67">
        <f t="shared" si="4"/>
        <v>1041.5652654867256</v>
      </c>
      <c r="AQ59" s="67">
        <f t="shared" si="5"/>
        <v>1093.7843792262934</v>
      </c>
      <c r="AR59" s="68">
        <f t="shared" si="6"/>
        <v>2791.2156207737066</v>
      </c>
      <c r="AS59" s="267">
        <v>0</v>
      </c>
      <c r="AT59" s="267">
        <v>2003.23</v>
      </c>
      <c r="AU59" s="267">
        <v>0</v>
      </c>
      <c r="AV59" s="267">
        <v>0</v>
      </c>
      <c r="AW59" s="267">
        <v>0</v>
      </c>
      <c r="AX59" s="267">
        <v>0</v>
      </c>
      <c r="AY59" s="267">
        <v>0</v>
      </c>
      <c r="AZ59" s="267">
        <v>0</v>
      </c>
      <c r="BA59" s="267">
        <v>0</v>
      </c>
      <c r="BB59" s="267">
        <v>0</v>
      </c>
      <c r="BC59" s="267">
        <v>1931.23</v>
      </c>
      <c r="BD59" s="178">
        <f t="shared" si="172"/>
        <v>72</v>
      </c>
      <c r="BE59" s="285">
        <v>89</v>
      </c>
      <c r="BF59" s="181" t="s">
        <v>276</v>
      </c>
      <c r="BG59" s="64">
        <f t="shared" si="75"/>
        <v>2003.23</v>
      </c>
      <c r="BH59" s="267">
        <v>0</v>
      </c>
      <c r="BI59" s="267">
        <v>3885</v>
      </c>
      <c r="BJ59" s="267">
        <v>0</v>
      </c>
      <c r="BK59" s="267">
        <v>0</v>
      </c>
      <c r="BL59" s="267">
        <v>0</v>
      </c>
      <c r="BM59" s="267">
        <v>0</v>
      </c>
      <c r="BN59" s="267">
        <v>0</v>
      </c>
      <c r="BO59" s="267">
        <v>0</v>
      </c>
      <c r="BP59" s="267">
        <v>0</v>
      </c>
      <c r="BQ59" s="267">
        <v>0</v>
      </c>
      <c r="BR59" s="64">
        <f t="shared" si="76"/>
        <v>3885</v>
      </c>
      <c r="BS59" s="65"/>
      <c r="BT59" s="65"/>
      <c r="BU59" s="65">
        <f t="shared" si="234"/>
        <v>24.563407106246984</v>
      </c>
      <c r="BV59" s="65">
        <f t="shared" si="235"/>
        <v>1.4058225496741485</v>
      </c>
      <c r="BW59" s="65"/>
      <c r="BX59" s="65">
        <v>18.510000000000002</v>
      </c>
      <c r="BY59" s="65"/>
      <c r="BZ59" s="65">
        <v>5</v>
      </c>
      <c r="CA59" s="202"/>
      <c r="CB59" s="65"/>
      <c r="CC59" s="64">
        <f t="shared" si="9"/>
        <v>49.479229655921131</v>
      </c>
      <c r="CD59" s="66">
        <f t="shared" si="174"/>
        <v>869.99982300884949</v>
      </c>
      <c r="CE59" s="384">
        <f t="shared" si="175"/>
        <v>0</v>
      </c>
      <c r="CF59" s="66">
        <f t="shared" si="222"/>
        <v>217.49995575221237</v>
      </c>
      <c r="CG59" s="67">
        <f>SUM(CD59:CF59)</f>
        <v>1087.4997787610619</v>
      </c>
      <c r="CH59" s="67">
        <f t="shared" si="11"/>
        <v>1136.9790084169831</v>
      </c>
      <c r="CI59" s="68">
        <f t="shared" si="12"/>
        <v>2748.0209915830169</v>
      </c>
      <c r="CJ59" s="209">
        <v>0</v>
      </c>
      <c r="CK59" s="209">
        <v>2276.1799999999998</v>
      </c>
      <c r="CL59" s="209">
        <v>0</v>
      </c>
      <c r="CM59" s="209">
        <v>0</v>
      </c>
      <c r="CN59" s="209">
        <v>0</v>
      </c>
      <c r="CO59" s="209">
        <v>0</v>
      </c>
      <c r="CP59" s="209">
        <v>0</v>
      </c>
      <c r="CQ59" s="209">
        <v>0</v>
      </c>
      <c r="CR59" s="209">
        <v>0</v>
      </c>
      <c r="CS59" s="207">
        <v>0</v>
      </c>
      <c r="CT59" s="205">
        <v>2286.2399999999998</v>
      </c>
      <c r="CU59" s="178">
        <f t="shared" si="176"/>
        <v>210.44000000000005</v>
      </c>
      <c r="CV59" s="285">
        <v>123</v>
      </c>
      <c r="CW59" s="181" t="s">
        <v>276</v>
      </c>
      <c r="CX59" s="214">
        <v>2496.6799999999998</v>
      </c>
      <c r="CY59" s="205">
        <v>0</v>
      </c>
      <c r="CZ59" s="205">
        <v>3885</v>
      </c>
      <c r="DA59" s="205">
        <v>0</v>
      </c>
      <c r="DB59" s="209">
        <v>0</v>
      </c>
      <c r="DC59" s="205">
        <v>0</v>
      </c>
      <c r="DD59" s="205">
        <v>0</v>
      </c>
      <c r="DE59" s="205">
        <v>0</v>
      </c>
      <c r="DF59" s="205">
        <v>0</v>
      </c>
      <c r="DG59" s="205">
        <v>0</v>
      </c>
      <c r="DH59" s="205">
        <v>0</v>
      </c>
      <c r="DI59" s="214">
        <v>3885</v>
      </c>
      <c r="DJ59" s="65"/>
      <c r="DK59" s="65"/>
      <c r="DL59" s="65">
        <f t="shared" si="236"/>
        <v>30.194837924926993</v>
      </c>
      <c r="DM59" s="65">
        <f t="shared" si="237"/>
        <v>4.1426177977662046</v>
      </c>
      <c r="DN59" s="65"/>
      <c r="DO59" s="65">
        <v>18.510000000000002</v>
      </c>
      <c r="DP59" s="65"/>
      <c r="DQ59" s="65">
        <v>5</v>
      </c>
      <c r="DR59" s="65"/>
      <c r="DS59" s="65"/>
      <c r="DT59" s="64">
        <f t="shared" si="15"/>
        <v>57.847455722693198</v>
      </c>
      <c r="DU59" s="66">
        <f t="shared" si="178"/>
        <v>870.94495575221242</v>
      </c>
      <c r="DV59" s="66">
        <f t="shared" si="179"/>
        <v>490.26548672566372</v>
      </c>
      <c r="DW59" s="66">
        <f t="shared" si="84"/>
        <v>340.30261061946902</v>
      </c>
      <c r="DX59" s="67">
        <f t="shared" si="16"/>
        <v>1701.5130530973452</v>
      </c>
      <c r="DY59" s="67">
        <f t="shared" si="17"/>
        <v>1759.3605088200384</v>
      </c>
      <c r="DZ59" s="68">
        <f t="shared" si="18"/>
        <v>2125.6394911799616</v>
      </c>
      <c r="EA59" s="205">
        <v>0</v>
      </c>
      <c r="EB59" s="205">
        <v>3224.32</v>
      </c>
      <c r="EC59" s="205">
        <v>0</v>
      </c>
      <c r="ED59" s="205">
        <v>0</v>
      </c>
      <c r="EE59" s="205">
        <v>0</v>
      </c>
      <c r="EF59" s="205">
        <v>0</v>
      </c>
      <c r="EG59" s="205">
        <v>0</v>
      </c>
      <c r="EH59" s="205">
        <v>0</v>
      </c>
      <c r="EI59" s="205">
        <v>0</v>
      </c>
      <c r="EJ59" s="205">
        <v>0</v>
      </c>
      <c r="EK59" s="205">
        <v>3000.88</v>
      </c>
      <c r="EL59" s="178">
        <f t="shared" si="180"/>
        <v>223.44000000000005</v>
      </c>
      <c r="EM59" s="206">
        <v>132</v>
      </c>
      <c r="EN59" s="181" t="s">
        <v>276</v>
      </c>
      <c r="EO59" s="214">
        <f t="shared" si="85"/>
        <v>3224.32</v>
      </c>
      <c r="EP59" s="214">
        <v>0</v>
      </c>
      <c r="EQ59" s="214">
        <v>3885</v>
      </c>
      <c r="ER59" s="214">
        <v>0</v>
      </c>
      <c r="ES59" s="214">
        <v>0</v>
      </c>
      <c r="ET59" s="214">
        <v>0</v>
      </c>
      <c r="EU59" s="298">
        <v>0</v>
      </c>
      <c r="EV59" s="299">
        <v>0</v>
      </c>
      <c r="EW59" s="214">
        <v>0</v>
      </c>
      <c r="EX59" s="214">
        <v>0</v>
      </c>
      <c r="EY59" s="299">
        <v>0</v>
      </c>
      <c r="EZ59" s="214">
        <f t="shared" si="86"/>
        <v>3885</v>
      </c>
      <c r="FA59" s="65"/>
      <c r="FB59" s="65"/>
      <c r="FC59" s="377">
        <f t="shared" si="238"/>
        <v>41.266409680832794</v>
      </c>
      <c r="FD59" s="386">
        <f t="shared" si="239"/>
        <v>4.3985293705230974</v>
      </c>
      <c r="FE59" s="65"/>
      <c r="FF59" s="65">
        <v>18.510000000000002</v>
      </c>
      <c r="FG59" s="65"/>
      <c r="FH59" s="65">
        <v>5</v>
      </c>
      <c r="FI59" s="377"/>
      <c r="FJ59" s="65"/>
      <c r="FK59" s="214">
        <f t="shared" si="87"/>
        <v>69.174939051355892</v>
      </c>
      <c r="FL59" s="66">
        <f t="shared" si="183"/>
        <v>987.17077586206892</v>
      </c>
      <c r="FM59" s="377">
        <f t="shared" si="184"/>
        <v>413.79310344827587</v>
      </c>
      <c r="FN59" s="377">
        <f t="shared" si="90"/>
        <v>350.24096982758618</v>
      </c>
      <c r="FO59" s="214">
        <f t="shared" si="91"/>
        <v>1751.204849137931</v>
      </c>
      <c r="FP59" s="214">
        <f t="shared" si="92"/>
        <v>1820.379788189287</v>
      </c>
      <c r="FQ59" s="205">
        <f t="shared" si="93"/>
        <v>2064.620211810713</v>
      </c>
      <c r="FR59" s="205">
        <v>0</v>
      </c>
      <c r="FS59" s="205">
        <v>3005.95</v>
      </c>
      <c r="FT59" s="205">
        <v>0</v>
      </c>
      <c r="FU59" s="205">
        <v>0</v>
      </c>
      <c r="FV59" s="205">
        <v>0</v>
      </c>
      <c r="FW59" s="205">
        <v>0</v>
      </c>
      <c r="FX59" s="205">
        <v>0</v>
      </c>
      <c r="FY59" s="205">
        <v>0</v>
      </c>
      <c r="FZ59" s="205">
        <v>0</v>
      </c>
      <c r="GA59" s="205">
        <v>0</v>
      </c>
      <c r="GB59" s="205">
        <v>2831.45</v>
      </c>
      <c r="GC59" s="178">
        <f t="shared" si="185"/>
        <v>174.5</v>
      </c>
      <c r="GD59" s="206">
        <v>151</v>
      </c>
      <c r="GE59" s="181" t="s">
        <v>276</v>
      </c>
      <c r="GF59" s="214">
        <f t="shared" si="94"/>
        <v>3005.95</v>
      </c>
      <c r="GG59" s="205">
        <v>0</v>
      </c>
      <c r="GH59" s="205">
        <v>3885</v>
      </c>
      <c r="GI59" s="205">
        <v>0</v>
      </c>
      <c r="GJ59" s="205">
        <v>0</v>
      </c>
      <c r="GK59" s="205">
        <v>0</v>
      </c>
      <c r="GL59" s="205">
        <v>0</v>
      </c>
      <c r="GM59" s="205">
        <v>0</v>
      </c>
      <c r="GN59" s="205">
        <v>0</v>
      </c>
      <c r="GO59" s="205">
        <v>0</v>
      </c>
      <c r="GP59" s="205">
        <v>0</v>
      </c>
      <c r="GQ59" s="211">
        <f t="shared" si="95"/>
        <v>3885</v>
      </c>
      <c r="GR59" s="306"/>
      <c r="GS59" s="306"/>
      <c r="GT59" s="65">
        <f t="shared" si="255"/>
        <v>40.293940751938031</v>
      </c>
      <c r="GU59" s="65">
        <f t="shared" si="256"/>
        <v>3.7073255538683405</v>
      </c>
      <c r="GV59" s="65"/>
      <c r="GW59" s="65">
        <v>18.510000000000002</v>
      </c>
      <c r="GX59" s="65">
        <v>0</v>
      </c>
      <c r="GY59" s="65">
        <v>5</v>
      </c>
      <c r="GZ59" s="65"/>
      <c r="HA59" s="65"/>
      <c r="HB59" s="64">
        <f t="shared" si="188"/>
        <v>67.511266305806373</v>
      </c>
      <c r="HC59" s="66">
        <f t="shared" si="143"/>
        <v>822.37076923076927</v>
      </c>
      <c r="HD59" s="66">
        <f t="shared" si="97"/>
        <v>0</v>
      </c>
      <c r="HE59" s="66">
        <f t="shared" si="98"/>
        <v>205.59269230769232</v>
      </c>
      <c r="HF59" s="67">
        <f t="shared" si="24"/>
        <v>1027.9634615384616</v>
      </c>
      <c r="HG59" s="67">
        <f t="shared" si="25"/>
        <v>1095.474727844268</v>
      </c>
      <c r="HH59" s="68">
        <f t="shared" si="26"/>
        <v>2789.5252721557317</v>
      </c>
      <c r="HI59" s="335">
        <v>0</v>
      </c>
      <c r="HJ59" s="335">
        <v>2907.92</v>
      </c>
      <c r="HK59" s="335">
        <v>0</v>
      </c>
      <c r="HL59" s="335">
        <v>0</v>
      </c>
      <c r="HM59" s="335">
        <v>0</v>
      </c>
      <c r="HN59" s="335">
        <v>0</v>
      </c>
      <c r="HO59" s="335">
        <v>0</v>
      </c>
      <c r="HP59" s="335">
        <v>0</v>
      </c>
      <c r="HQ59" s="335">
        <v>0</v>
      </c>
      <c r="HR59" s="335">
        <v>0</v>
      </c>
      <c r="HS59" s="335">
        <v>2649.51</v>
      </c>
      <c r="HT59" s="178">
        <f t="shared" si="189"/>
        <v>258.40999999999985</v>
      </c>
      <c r="HU59" s="371">
        <v>159</v>
      </c>
      <c r="HV59" s="181" t="s">
        <v>276</v>
      </c>
      <c r="HW59" s="64">
        <f t="shared" si="190"/>
        <v>2907.92</v>
      </c>
      <c r="HX59" s="205">
        <v>0</v>
      </c>
      <c r="HY59" s="205">
        <v>3885</v>
      </c>
      <c r="HZ59" s="205">
        <v>0</v>
      </c>
      <c r="IA59" s="205">
        <v>0</v>
      </c>
      <c r="IB59" s="205">
        <v>0</v>
      </c>
      <c r="IC59" s="205">
        <v>0</v>
      </c>
      <c r="ID59" s="205">
        <v>0</v>
      </c>
      <c r="IE59" s="205">
        <v>0</v>
      </c>
      <c r="IF59" s="205">
        <v>0</v>
      </c>
      <c r="IG59" s="205">
        <v>0</v>
      </c>
      <c r="IH59" s="214">
        <v>3885</v>
      </c>
      <c r="II59" s="319"/>
      <c r="IJ59" s="319"/>
      <c r="IK59" s="65">
        <f t="shared" si="240"/>
        <v>40.433432054677816</v>
      </c>
      <c r="IL59" s="65">
        <f t="shared" si="241"/>
        <v>6.4343536970748421</v>
      </c>
      <c r="IM59" s="65"/>
      <c r="IN59" s="65">
        <v>18.510000000000002</v>
      </c>
      <c r="IO59" s="65"/>
      <c r="IP59" s="65">
        <v>5</v>
      </c>
      <c r="IQ59" s="65"/>
      <c r="IR59" s="65"/>
      <c r="IS59" s="64">
        <f t="shared" si="193"/>
        <v>70.377785751752654</v>
      </c>
      <c r="IT59" s="66">
        <f t="shared" si="194"/>
        <v>869.99285714285713</v>
      </c>
      <c r="IU59" s="66">
        <f t="shared" si="103"/>
        <v>403.36134453781511</v>
      </c>
      <c r="IV59" s="66">
        <f t="shared" si="104"/>
        <v>318.33855042016808</v>
      </c>
      <c r="IW59" s="67">
        <f t="shared" si="195"/>
        <v>1591.6927521008404</v>
      </c>
      <c r="IX59" s="67">
        <f t="shared" si="31"/>
        <v>1662.0705378525931</v>
      </c>
      <c r="IY59" s="68">
        <f t="shared" si="32"/>
        <v>2222.9294621474069</v>
      </c>
      <c r="IZ59" s="335">
        <v>0</v>
      </c>
      <c r="JA59" s="335">
        <v>878.24</v>
      </c>
      <c r="JB59" s="335">
        <v>0</v>
      </c>
      <c r="JC59" s="335">
        <v>0</v>
      </c>
      <c r="JD59" s="335">
        <v>0</v>
      </c>
      <c r="JE59" s="335">
        <v>0</v>
      </c>
      <c r="JF59" s="335">
        <v>0</v>
      </c>
      <c r="JG59" s="335">
        <v>0</v>
      </c>
      <c r="JH59" s="335">
        <v>0</v>
      </c>
      <c r="JI59" s="335">
        <v>0</v>
      </c>
      <c r="JJ59" s="335">
        <v>760.74</v>
      </c>
      <c r="JK59" s="178">
        <f t="shared" si="196"/>
        <v>117.5</v>
      </c>
      <c r="JL59" s="371">
        <v>37</v>
      </c>
      <c r="JM59" s="181" t="s">
        <v>276</v>
      </c>
      <c r="JN59" s="64">
        <f t="shared" si="197"/>
        <v>878.24</v>
      </c>
      <c r="JO59" s="335">
        <v>0</v>
      </c>
      <c r="JP59" s="335">
        <v>3885</v>
      </c>
      <c r="JQ59" s="335">
        <v>0</v>
      </c>
      <c r="JR59" s="335">
        <v>0</v>
      </c>
      <c r="JS59" s="335">
        <v>0</v>
      </c>
      <c r="JT59" s="335">
        <v>0</v>
      </c>
      <c r="JU59" s="335">
        <v>0</v>
      </c>
      <c r="JV59" s="335">
        <v>0</v>
      </c>
      <c r="JW59" s="335">
        <v>0</v>
      </c>
      <c r="JX59" s="335">
        <v>0</v>
      </c>
      <c r="JY59" s="211">
        <v>3885</v>
      </c>
      <c r="JZ59" s="319"/>
      <c r="KA59" s="319"/>
      <c r="KB59" s="65">
        <f t="shared" si="242"/>
        <v>16.200900433641632</v>
      </c>
      <c r="KC59" s="65">
        <f t="shared" si="243"/>
        <v>3.1213054459986793</v>
      </c>
      <c r="KD59" s="65"/>
      <c r="KE59" s="65">
        <v>18.510000000000002</v>
      </c>
      <c r="KF59" s="65"/>
      <c r="KG59" s="65">
        <v>5</v>
      </c>
      <c r="KH59" s="65"/>
      <c r="KI59" s="65">
        <f t="shared" si="108"/>
        <v>429.03252032520328</v>
      </c>
      <c r="KJ59" s="64">
        <f t="shared" si="35"/>
        <v>471.86472620484358</v>
      </c>
      <c r="KK59" s="66">
        <f t="shared" si="144"/>
        <v>854.59100840336134</v>
      </c>
      <c r="KL59" s="66">
        <f t="shared" si="109"/>
        <v>0</v>
      </c>
      <c r="KM59" s="66">
        <f t="shared" si="110"/>
        <v>213.64775210084034</v>
      </c>
      <c r="KN59" s="67">
        <f t="shared" si="36"/>
        <v>1068.2387605042018</v>
      </c>
      <c r="KO59" s="67">
        <f t="shared" si="37"/>
        <v>1540.1034867090452</v>
      </c>
      <c r="KP59" s="68">
        <f t="shared" si="38"/>
        <v>2344.8965132909548</v>
      </c>
      <c r="KQ59" s="335">
        <v>0</v>
      </c>
      <c r="KR59" s="335">
        <v>667.43</v>
      </c>
      <c r="KS59" s="335">
        <v>0</v>
      </c>
      <c r="KT59" s="335">
        <v>0</v>
      </c>
      <c r="KU59" s="335">
        <v>0</v>
      </c>
      <c r="KV59" s="335">
        <v>0</v>
      </c>
      <c r="KW59" s="335">
        <v>0</v>
      </c>
      <c r="KX59" s="335">
        <v>0</v>
      </c>
      <c r="KY59" s="335">
        <v>0</v>
      </c>
      <c r="KZ59" s="335">
        <v>0</v>
      </c>
      <c r="LA59" s="335">
        <v>631.35</v>
      </c>
      <c r="LB59" s="178">
        <f t="shared" si="199"/>
        <v>36.079999999999927</v>
      </c>
      <c r="LC59" s="371">
        <v>38</v>
      </c>
      <c r="LD59" s="181" t="s">
        <v>276</v>
      </c>
      <c r="LE59" s="64">
        <f t="shared" si="200"/>
        <v>667.43</v>
      </c>
      <c r="LF59" s="205">
        <v>0</v>
      </c>
      <c r="LG59" s="205">
        <v>3885</v>
      </c>
      <c r="LH59" s="205">
        <v>0</v>
      </c>
      <c r="LI59" s="205">
        <v>0</v>
      </c>
      <c r="LJ59" s="205">
        <v>0</v>
      </c>
      <c r="LK59" s="205">
        <v>0</v>
      </c>
      <c r="LL59" s="205">
        <v>0</v>
      </c>
      <c r="LM59" s="205">
        <v>0</v>
      </c>
      <c r="LN59" s="205">
        <v>0</v>
      </c>
      <c r="LO59" s="205">
        <v>0</v>
      </c>
      <c r="LP59" s="211">
        <f t="shared" si="112"/>
        <v>3885</v>
      </c>
      <c r="LQ59" s="65"/>
      <c r="LR59" s="65"/>
      <c r="LS59" s="65">
        <f t="shared" si="244"/>
        <v>9.3850934053639534</v>
      </c>
      <c r="LT59" s="65">
        <f t="shared" si="245"/>
        <v>0.86367116509705266</v>
      </c>
      <c r="LU59" s="65"/>
      <c r="LV59" s="65">
        <v>18.510000000000002</v>
      </c>
      <c r="LW59" s="65"/>
      <c r="LX59" s="65">
        <v>5</v>
      </c>
      <c r="LY59" s="65"/>
      <c r="LZ59" s="65"/>
      <c r="MA59" s="64">
        <f t="shared" si="41"/>
        <v>33.758764570461011</v>
      </c>
      <c r="MB59" s="66">
        <f t="shared" si="145"/>
        <v>828.45739495798318</v>
      </c>
      <c r="MC59" s="66">
        <f t="shared" si="114"/>
        <v>0</v>
      </c>
      <c r="MD59" s="66">
        <f t="shared" si="115"/>
        <v>207.1143487394958</v>
      </c>
      <c r="ME59" s="67">
        <f t="shared" si="42"/>
        <v>1035.571743697479</v>
      </c>
      <c r="MF59" s="67">
        <f t="shared" si="43"/>
        <v>1069.3305082679399</v>
      </c>
      <c r="MG59" s="68">
        <f t="shared" si="44"/>
        <v>2815.6694917320601</v>
      </c>
      <c r="MH59" s="335">
        <v>0</v>
      </c>
      <c r="MI59" s="335">
        <v>1097.1099999999999</v>
      </c>
      <c r="MJ59" s="335">
        <v>0</v>
      </c>
      <c r="MK59" s="335">
        <v>0</v>
      </c>
      <c r="ML59" s="335">
        <v>0</v>
      </c>
      <c r="MM59" s="335">
        <v>0</v>
      </c>
      <c r="MN59" s="335">
        <v>0</v>
      </c>
      <c r="MO59" s="335">
        <v>0</v>
      </c>
      <c r="MP59" s="335">
        <v>0</v>
      </c>
      <c r="MQ59" s="335">
        <v>0</v>
      </c>
      <c r="MR59" s="335">
        <v>1077.94</v>
      </c>
      <c r="MS59" s="178">
        <f t="shared" si="223"/>
        <v>19.169999999999845</v>
      </c>
      <c r="MT59" s="371">
        <v>49</v>
      </c>
      <c r="MU59" s="181" t="s">
        <v>276</v>
      </c>
      <c r="MV59" s="64">
        <f t="shared" si="203"/>
        <v>1097.1099999999999</v>
      </c>
      <c r="MW59" s="335">
        <v>0</v>
      </c>
      <c r="MX59" s="335">
        <v>3885</v>
      </c>
      <c r="MY59" s="335">
        <v>0</v>
      </c>
      <c r="MZ59" s="335">
        <v>0</v>
      </c>
      <c r="NA59" s="335">
        <v>0</v>
      </c>
      <c r="NB59" s="335">
        <v>0</v>
      </c>
      <c r="NC59" s="335">
        <v>0</v>
      </c>
      <c r="ND59" s="335">
        <v>0</v>
      </c>
      <c r="NE59" s="335">
        <v>0</v>
      </c>
      <c r="NF59" s="335">
        <v>0</v>
      </c>
      <c r="NG59" s="211">
        <f t="shared" si="117"/>
        <v>3885</v>
      </c>
      <c r="NH59" s="306"/>
      <c r="NI59" s="306"/>
      <c r="NJ59" s="65">
        <f t="shared" si="246"/>
        <v>20.369402217178781</v>
      </c>
      <c r="NK59" s="65">
        <f t="shared" si="247"/>
        <v>0.26332399096241926</v>
      </c>
      <c r="NL59" s="65"/>
      <c r="NM59" s="65">
        <v>18.510000000000002</v>
      </c>
      <c r="NN59" s="65">
        <f t="shared" si="206"/>
        <v>467</v>
      </c>
      <c r="NO59" s="65">
        <v>5</v>
      </c>
      <c r="NP59" s="65"/>
      <c r="NQ59" s="65"/>
      <c r="NR59" s="64">
        <f t="shared" si="47"/>
        <v>511.1427262081412</v>
      </c>
      <c r="NS59" s="66">
        <f t="shared" si="207"/>
        <v>835.40283333333332</v>
      </c>
      <c r="NT59" s="66">
        <f t="shared" si="208"/>
        <v>400</v>
      </c>
      <c r="NU59" s="66">
        <f t="shared" si="122"/>
        <v>308.85070833333333</v>
      </c>
      <c r="NV59" s="67">
        <f t="shared" si="48"/>
        <v>1544.2535416666667</v>
      </c>
      <c r="NW59" s="67">
        <f t="shared" si="49"/>
        <v>2055.396267874808</v>
      </c>
      <c r="NX59" s="68">
        <f t="shared" si="50"/>
        <v>1829.603732125192</v>
      </c>
      <c r="NY59" s="400">
        <v>0</v>
      </c>
      <c r="NZ59" s="400">
        <v>743.47</v>
      </c>
      <c r="OA59" s="400">
        <v>0</v>
      </c>
      <c r="OB59" s="400">
        <v>0</v>
      </c>
      <c r="OC59" s="400">
        <v>0</v>
      </c>
      <c r="OD59" s="400">
        <v>0</v>
      </c>
      <c r="OE59" s="400">
        <v>0</v>
      </c>
      <c r="OF59" s="400">
        <v>0</v>
      </c>
      <c r="OG59" s="400">
        <v>0</v>
      </c>
      <c r="OH59" s="400">
        <v>0</v>
      </c>
      <c r="OI59" s="400">
        <v>692.47</v>
      </c>
      <c r="OJ59" s="178">
        <f t="shared" si="209"/>
        <v>51</v>
      </c>
      <c r="OK59" s="401">
        <v>39</v>
      </c>
      <c r="OL59" s="181" t="s">
        <v>276</v>
      </c>
      <c r="OM59" s="64">
        <f t="shared" si="123"/>
        <v>743.47</v>
      </c>
      <c r="ON59" s="205">
        <v>0</v>
      </c>
      <c r="OO59" s="205">
        <v>3885</v>
      </c>
      <c r="OP59" s="205">
        <v>0</v>
      </c>
      <c r="OQ59" s="205">
        <v>0</v>
      </c>
      <c r="OR59" s="205">
        <v>0</v>
      </c>
      <c r="OS59" s="205">
        <v>0</v>
      </c>
      <c r="OT59" s="205">
        <v>0</v>
      </c>
      <c r="OU59" s="205">
        <v>0</v>
      </c>
      <c r="OV59" s="205">
        <v>0</v>
      </c>
      <c r="OW59" s="205">
        <v>0</v>
      </c>
      <c r="OX59" s="403">
        <f t="shared" si="124"/>
        <v>3885</v>
      </c>
      <c r="OY59" s="414">
        <v>1380</v>
      </c>
      <c r="OZ59" s="413"/>
      <c r="PA59" s="65">
        <f t="shared" si="248"/>
        <v>11.101104892980239</v>
      </c>
      <c r="PB59" s="65">
        <f t="shared" si="249"/>
        <v>0.87327204749838794</v>
      </c>
      <c r="PC59" s="65"/>
      <c r="PD59" s="65">
        <v>18.510000000000002</v>
      </c>
      <c r="PE59" s="65"/>
      <c r="PF59" s="65">
        <v>5</v>
      </c>
      <c r="PG59" s="65"/>
      <c r="PH59" s="65"/>
      <c r="PI59" s="64">
        <f t="shared" si="53"/>
        <v>1415.4843769404786</v>
      </c>
      <c r="PJ59" s="66">
        <f t="shared" si="126"/>
        <v>936.57933333333335</v>
      </c>
      <c r="PK59" s="66">
        <v>0</v>
      </c>
      <c r="PL59" s="66">
        <f t="shared" si="127"/>
        <v>234.14483333333334</v>
      </c>
      <c r="PM59" s="67">
        <f t="shared" si="54"/>
        <v>1170.7241666666666</v>
      </c>
      <c r="PN59" s="67">
        <f t="shared" si="55"/>
        <v>2586.2085436071452</v>
      </c>
      <c r="PO59" s="68">
        <f t="shared" si="56"/>
        <v>1298.7914563928548</v>
      </c>
      <c r="PP59" s="400">
        <v>0</v>
      </c>
      <c r="PQ59" s="400">
        <v>640.91</v>
      </c>
      <c r="PR59" s="400">
        <v>0</v>
      </c>
      <c r="PS59" s="400">
        <v>0</v>
      </c>
      <c r="PT59" s="400">
        <v>0</v>
      </c>
      <c r="PU59" s="400">
        <v>0</v>
      </c>
      <c r="PV59" s="400">
        <v>0</v>
      </c>
      <c r="PW59" s="400">
        <v>0</v>
      </c>
      <c r="PX59" s="400">
        <v>0</v>
      </c>
      <c r="PY59" s="464">
        <v>0</v>
      </c>
      <c r="PZ59" s="466">
        <v>640.91000000000008</v>
      </c>
      <c r="QA59" s="178">
        <f t="shared" si="210"/>
        <v>0</v>
      </c>
      <c r="QB59" s="401">
        <v>35</v>
      </c>
      <c r="QC59" s="181" t="s">
        <v>276</v>
      </c>
      <c r="QD59" s="64">
        <v>640.91</v>
      </c>
      <c r="QE59" s="400">
        <v>0</v>
      </c>
      <c r="QF59" s="400">
        <v>3885</v>
      </c>
      <c r="QG59" s="400">
        <v>0</v>
      </c>
      <c r="QH59" s="400">
        <v>0</v>
      </c>
      <c r="QI59" s="400">
        <v>0</v>
      </c>
      <c r="QJ59" s="400">
        <v>0</v>
      </c>
      <c r="QK59" s="400">
        <v>0</v>
      </c>
      <c r="QL59" s="400">
        <v>0</v>
      </c>
      <c r="QM59" s="400">
        <v>0</v>
      </c>
      <c r="QN59" s="400">
        <v>0</v>
      </c>
      <c r="QO59" s="486">
        <v>0</v>
      </c>
      <c r="QP59" s="211">
        <f t="shared" si="211"/>
        <v>3885</v>
      </c>
      <c r="QQ59" s="437"/>
      <c r="QR59" s="452"/>
      <c r="QS59" s="65">
        <f t="shared" si="147"/>
        <v>128.86743362831859</v>
      </c>
      <c r="QT59" s="65">
        <f t="shared" si="250"/>
        <v>0</v>
      </c>
      <c r="QU59" s="65">
        <v>0</v>
      </c>
      <c r="QV59" s="65">
        <v>18.510000000000002</v>
      </c>
      <c r="QW59" s="65">
        <f t="shared" si="131"/>
        <v>18.861818181818183</v>
      </c>
      <c r="QX59" s="65">
        <v>5</v>
      </c>
      <c r="QY59" s="65">
        <f t="shared" si="58"/>
        <v>183.06451612903226</v>
      </c>
      <c r="QZ59" s="489">
        <f t="shared" si="132"/>
        <v>8.6522850000000009</v>
      </c>
      <c r="RA59" s="65"/>
      <c r="RB59" s="64">
        <f t="shared" si="213"/>
        <v>362.95605293916901</v>
      </c>
      <c r="RC59" s="66">
        <f t="shared" si="133"/>
        <v>870.22424778761058</v>
      </c>
      <c r="RD59" s="66"/>
      <c r="RE59" s="66">
        <f t="shared" si="134"/>
        <v>246.63606014535591</v>
      </c>
      <c r="RF59" s="67">
        <f t="shared" si="60"/>
        <v>1116.8603079329664</v>
      </c>
      <c r="RG59" s="67">
        <f t="shared" si="61"/>
        <v>1479.8163608721354</v>
      </c>
      <c r="RH59" s="68">
        <f t="shared" si="62"/>
        <v>2405.1836391278648</v>
      </c>
      <c r="RI59" s="205">
        <v>0</v>
      </c>
      <c r="RJ59" s="205">
        <v>480.42</v>
      </c>
      <c r="RK59" s="205">
        <v>0</v>
      </c>
      <c r="RL59" s="205">
        <v>0</v>
      </c>
      <c r="RM59" s="205">
        <v>0</v>
      </c>
      <c r="RN59" s="205">
        <v>0</v>
      </c>
      <c r="RO59" s="205">
        <v>0</v>
      </c>
      <c r="RP59" s="205">
        <v>0</v>
      </c>
      <c r="RQ59" s="205">
        <v>0</v>
      </c>
      <c r="RR59" s="373">
        <v>0</v>
      </c>
      <c r="RS59" s="265">
        <v>480.42</v>
      </c>
      <c r="RT59" s="178">
        <f t="shared" si="214"/>
        <v>0</v>
      </c>
      <c r="RU59" s="206">
        <v>29</v>
      </c>
      <c r="RV59" s="181" t="s">
        <v>276</v>
      </c>
      <c r="RW59" s="64">
        <f t="shared" si="215"/>
        <v>480.42</v>
      </c>
      <c r="RX59" s="205">
        <v>0</v>
      </c>
      <c r="RY59" s="205">
        <v>3885</v>
      </c>
      <c r="RZ59" s="205">
        <v>0</v>
      </c>
      <c r="SA59" s="205">
        <v>0</v>
      </c>
      <c r="SB59" s="205">
        <v>0</v>
      </c>
      <c r="SC59" s="205">
        <v>0</v>
      </c>
      <c r="SD59" s="205">
        <v>0</v>
      </c>
      <c r="SE59" s="205">
        <v>0</v>
      </c>
      <c r="SF59" s="205">
        <v>0</v>
      </c>
      <c r="SG59" s="205">
        <v>0</v>
      </c>
      <c r="SH59" s="65">
        <v>65.222542000000018</v>
      </c>
      <c r="SI59" s="211">
        <v>3885</v>
      </c>
      <c r="SJ59" s="468"/>
      <c r="SK59" s="477"/>
      <c r="SL59" s="65">
        <f t="shared" si="148"/>
        <v>320.96681415929203</v>
      </c>
      <c r="SM59" s="65">
        <f t="shared" si="251"/>
        <v>0</v>
      </c>
      <c r="SN59" s="65">
        <v>0</v>
      </c>
      <c r="SO59" s="65">
        <v>18.510000000000002</v>
      </c>
      <c r="SP59" s="65">
        <f t="shared" si="138"/>
        <v>495.92920353982299</v>
      </c>
      <c r="SQ59" s="65">
        <v>5</v>
      </c>
      <c r="SR59" s="65">
        <f t="shared" si="149"/>
        <v>428.52876106194691</v>
      </c>
      <c r="SS59" s="489">
        <f t="shared" si="139"/>
        <v>6.4856699999999998</v>
      </c>
      <c r="ST59" s="65"/>
      <c r="SU59" s="64">
        <f>SUM(SJ59:ST59)</f>
        <v>1275.4204487610618</v>
      </c>
      <c r="SV59" s="66">
        <f t="shared" si="146"/>
        <v>596.28469026548669</v>
      </c>
      <c r="SW59" s="66"/>
      <c r="SX59" s="66">
        <f t="shared" si="140"/>
        <v>374.34102780530975</v>
      </c>
      <c r="SY59" s="67">
        <f>SUM(SV59:SX59)</f>
        <v>970.62571807079644</v>
      </c>
      <c r="SZ59" s="67">
        <f t="shared" si="65"/>
        <v>2246.0461668318585</v>
      </c>
      <c r="TA59" s="68">
        <f t="shared" si="66"/>
        <v>1638.9538331681415</v>
      </c>
      <c r="TB59" s="64">
        <f t="shared" si="252"/>
        <v>20589.32</v>
      </c>
      <c r="TC59" s="211">
        <f t="shared" si="253"/>
        <v>46620</v>
      </c>
      <c r="TD59" s="67">
        <f t="shared" si="254"/>
        <v>19544.950284512393</v>
      </c>
      <c r="TE59" s="68">
        <f t="shared" si="142"/>
        <v>27075.049715487607</v>
      </c>
      <c r="TF59" s="264"/>
      <c r="TG59" s="265"/>
      <c r="TH59" s="265"/>
      <c r="TL59" s="65">
        <v>9081.3492000000006</v>
      </c>
      <c r="TM59">
        <f t="shared" si="70"/>
        <v>90.813492000000011</v>
      </c>
    </row>
    <row r="60" spans="1:533">
      <c r="A60" s="173" t="s">
        <v>169</v>
      </c>
      <c r="B60" s="175" t="s">
        <v>170</v>
      </c>
      <c r="C60" s="181" t="s">
        <v>276</v>
      </c>
      <c r="D60" s="176">
        <v>7554.36</v>
      </c>
      <c r="E60" s="176">
        <v>15676.79</v>
      </c>
      <c r="F60" s="176">
        <v>0</v>
      </c>
      <c r="G60" s="176">
        <v>0</v>
      </c>
      <c r="H60" s="176">
        <v>0</v>
      </c>
      <c r="I60" s="176">
        <v>0</v>
      </c>
      <c r="J60" s="176">
        <v>0</v>
      </c>
      <c r="K60" s="176">
        <v>0</v>
      </c>
      <c r="L60" s="176">
        <v>0</v>
      </c>
      <c r="M60" s="178">
        <v>15350.77</v>
      </c>
      <c r="N60" s="178">
        <f t="shared" si="150"/>
        <v>7880.380000000001</v>
      </c>
      <c r="O60" s="181">
        <v>1590</v>
      </c>
      <c r="P60" s="64">
        <f t="shared" si="227"/>
        <v>23231.15</v>
      </c>
      <c r="Q60" s="205">
        <v>628.82000000000005</v>
      </c>
      <c r="R60" s="205">
        <v>1146.73</v>
      </c>
      <c r="S60" s="205">
        <v>0</v>
      </c>
      <c r="T60" s="205">
        <v>0</v>
      </c>
      <c r="U60" s="205">
        <v>0</v>
      </c>
      <c r="V60" s="205">
        <v>0</v>
      </c>
      <c r="W60" s="205">
        <v>0</v>
      </c>
      <c r="X60" s="205">
        <v>0</v>
      </c>
      <c r="Y60" s="205">
        <v>0</v>
      </c>
      <c r="Z60" s="205">
        <v>0</v>
      </c>
      <c r="AA60" s="64">
        <f t="shared" si="71"/>
        <v>1775.5500000000002</v>
      </c>
      <c r="AB60" s="65">
        <v>1495</v>
      </c>
      <c r="AC60" s="219">
        <v>117</v>
      </c>
      <c r="AD60" s="65">
        <f t="shared" si="232"/>
        <v>180.34857913602104</v>
      </c>
      <c r="AE60" s="65">
        <f t="shared" si="233"/>
        <v>142.6529729249892</v>
      </c>
      <c r="AF60" s="65"/>
      <c r="AG60" s="65">
        <v>18.510000000000002</v>
      </c>
      <c r="AH60" s="65"/>
      <c r="AI60" s="65">
        <v>5</v>
      </c>
      <c r="AJ60" s="65"/>
      <c r="AK60" s="65"/>
      <c r="AL60" s="64">
        <f t="shared" si="3"/>
        <v>1958.5115520610102</v>
      </c>
      <c r="AM60" s="66">
        <f t="shared" si="170"/>
        <v>833.25221238938047</v>
      </c>
      <c r="AN60" s="66">
        <f t="shared" si="171"/>
        <v>0</v>
      </c>
      <c r="AO60" s="66">
        <f t="shared" si="74"/>
        <v>208.31305309734512</v>
      </c>
      <c r="AP60" s="67">
        <f t="shared" si="4"/>
        <v>1041.5652654867256</v>
      </c>
      <c r="AQ60" s="67">
        <f t="shared" si="5"/>
        <v>3000.076817547736</v>
      </c>
      <c r="AR60" s="68">
        <f t="shared" si="6"/>
        <v>-1224.5268175477358</v>
      </c>
      <c r="AS60" s="267">
        <v>5294.1</v>
      </c>
      <c r="AT60" s="267">
        <v>14424.27</v>
      </c>
      <c r="AU60" s="267">
        <v>0</v>
      </c>
      <c r="AV60" s="267">
        <v>0</v>
      </c>
      <c r="AW60" s="267">
        <v>0</v>
      </c>
      <c r="AX60" s="267">
        <v>0</v>
      </c>
      <c r="AY60" s="267">
        <v>0</v>
      </c>
      <c r="AZ60" s="267">
        <v>0</v>
      </c>
      <c r="BA60" s="267">
        <v>0</v>
      </c>
      <c r="BB60" s="267">
        <v>0</v>
      </c>
      <c r="BC60" s="267">
        <v>12795.21</v>
      </c>
      <c r="BD60" s="178">
        <f t="shared" si="172"/>
        <v>6923.1600000000035</v>
      </c>
      <c r="BE60" s="285">
        <v>1482</v>
      </c>
      <c r="BF60" s="181" t="s">
        <v>276</v>
      </c>
      <c r="BG60" s="64">
        <f t="shared" si="75"/>
        <v>19718.370000000003</v>
      </c>
      <c r="BH60" s="267">
        <v>440.68</v>
      </c>
      <c r="BI60" s="267">
        <v>1055.1099999999999</v>
      </c>
      <c r="BJ60" s="267">
        <v>0</v>
      </c>
      <c r="BK60" s="267">
        <v>0</v>
      </c>
      <c r="BL60" s="267">
        <v>0</v>
      </c>
      <c r="BM60" s="267">
        <v>0</v>
      </c>
      <c r="BN60" s="267">
        <v>0</v>
      </c>
      <c r="BO60" s="267">
        <v>0</v>
      </c>
      <c r="BP60" s="267">
        <v>0</v>
      </c>
      <c r="BQ60" s="267">
        <v>0</v>
      </c>
      <c r="BR60" s="64">
        <f t="shared" si="76"/>
        <v>1495.79</v>
      </c>
      <c r="BS60" s="65">
        <v>1495</v>
      </c>
      <c r="BT60" s="219">
        <v>117</v>
      </c>
      <c r="BU60" s="65">
        <f t="shared" si="234"/>
        <v>162.74289040659187</v>
      </c>
      <c r="BV60" s="65">
        <f t="shared" si="235"/>
        <v>135.17686726391781</v>
      </c>
      <c r="BW60" s="65"/>
      <c r="BX60" s="65">
        <v>18.510000000000002</v>
      </c>
      <c r="BY60" s="65"/>
      <c r="BZ60" s="65">
        <v>5</v>
      </c>
      <c r="CA60" s="202"/>
      <c r="CB60" s="65"/>
      <c r="CC60" s="64">
        <f t="shared" si="9"/>
        <v>1933.4297576705096</v>
      </c>
      <c r="CD60" s="66">
        <f t="shared" si="174"/>
        <v>869.99982300884949</v>
      </c>
      <c r="CE60" s="384">
        <f t="shared" si="175"/>
        <v>0</v>
      </c>
      <c r="CF60" s="66">
        <f t="shared" si="222"/>
        <v>217.49995575221237</v>
      </c>
      <c r="CG60" s="67">
        <f>SUM(CD60:CF60)</f>
        <v>1087.4997787610619</v>
      </c>
      <c r="CH60" s="67">
        <f t="shared" si="11"/>
        <v>3020.9295364315713</v>
      </c>
      <c r="CI60" s="68">
        <f t="shared" si="12"/>
        <v>-1525.1395364315713</v>
      </c>
      <c r="CJ60" s="209">
        <v>10713.66</v>
      </c>
      <c r="CK60" s="209">
        <v>17112.45</v>
      </c>
      <c r="CL60" s="209">
        <v>0</v>
      </c>
      <c r="CM60" s="209">
        <v>0</v>
      </c>
      <c r="CN60" s="209">
        <v>0</v>
      </c>
      <c r="CO60" s="209">
        <v>0</v>
      </c>
      <c r="CP60" s="209">
        <v>0</v>
      </c>
      <c r="CQ60" s="209">
        <v>0</v>
      </c>
      <c r="CR60" s="209">
        <v>0</v>
      </c>
      <c r="CS60" s="207">
        <v>0</v>
      </c>
      <c r="CT60" s="205">
        <v>18092.310000000001</v>
      </c>
      <c r="CU60" s="178">
        <f t="shared" si="176"/>
        <v>9718.7599999999984</v>
      </c>
      <c r="CV60" s="285">
        <v>1923</v>
      </c>
      <c r="CW60" s="181" t="s">
        <v>276</v>
      </c>
      <c r="CX60" s="214">
        <v>27811.07</v>
      </c>
      <c r="CY60" s="205">
        <v>791.92</v>
      </c>
      <c r="CZ60" s="205">
        <v>1338.42</v>
      </c>
      <c r="DA60" s="205">
        <v>0</v>
      </c>
      <c r="DB60" s="209">
        <v>0</v>
      </c>
      <c r="DC60" s="205">
        <v>0</v>
      </c>
      <c r="DD60" s="205">
        <v>0</v>
      </c>
      <c r="DE60" s="205">
        <v>0</v>
      </c>
      <c r="DF60" s="205">
        <v>0</v>
      </c>
      <c r="DG60" s="205">
        <v>0</v>
      </c>
      <c r="DH60" s="205">
        <v>0</v>
      </c>
      <c r="DI60" s="214">
        <v>2130.34</v>
      </c>
      <c r="DJ60" s="65">
        <v>1495</v>
      </c>
      <c r="DK60" s="219">
        <v>117</v>
      </c>
      <c r="DL60" s="65">
        <f t="shared" si="236"/>
        <v>238.94882782977115</v>
      </c>
      <c r="DM60" s="65">
        <f t="shared" si="237"/>
        <v>191.31870437282959</v>
      </c>
      <c r="DN60" s="65"/>
      <c r="DO60" s="65">
        <v>18.510000000000002</v>
      </c>
      <c r="DP60" s="65"/>
      <c r="DQ60" s="65">
        <v>5</v>
      </c>
      <c r="DR60" s="65"/>
      <c r="DS60" s="65"/>
      <c r="DT60" s="64">
        <f t="shared" si="15"/>
        <v>2065.7775322026009</v>
      </c>
      <c r="DU60" s="66">
        <f t="shared" si="178"/>
        <v>870.94495575221242</v>
      </c>
      <c r="DV60" s="66">
        <f t="shared" si="179"/>
        <v>490.26548672566372</v>
      </c>
      <c r="DW60" s="66">
        <f t="shared" si="84"/>
        <v>340.30261061946902</v>
      </c>
      <c r="DX60" s="67">
        <f t="shared" si="16"/>
        <v>1701.5130530973452</v>
      </c>
      <c r="DY60" s="67">
        <f t="shared" si="17"/>
        <v>3767.2905852999461</v>
      </c>
      <c r="DZ60" s="68">
        <f t="shared" si="18"/>
        <v>-1636.9505852999459</v>
      </c>
      <c r="EA60" s="205">
        <v>14792.55</v>
      </c>
      <c r="EB60" s="205">
        <v>20204.939999999999</v>
      </c>
      <c r="EC60" s="205">
        <v>0</v>
      </c>
      <c r="ED60" s="205">
        <v>0</v>
      </c>
      <c r="EE60" s="205">
        <v>0</v>
      </c>
      <c r="EF60" s="205">
        <v>0</v>
      </c>
      <c r="EG60" s="205">
        <v>0</v>
      </c>
      <c r="EH60" s="205">
        <v>0</v>
      </c>
      <c r="EI60" s="205">
        <v>0</v>
      </c>
      <c r="EJ60" s="205">
        <v>0</v>
      </c>
      <c r="EK60" s="205">
        <v>24362.560000000001</v>
      </c>
      <c r="EL60" s="178">
        <f t="shared" si="180"/>
        <v>10634.929999999997</v>
      </c>
      <c r="EM60" s="206">
        <v>2145</v>
      </c>
      <c r="EN60" s="181" t="s">
        <v>276</v>
      </c>
      <c r="EO60" s="214">
        <f t="shared" si="85"/>
        <v>34997.49</v>
      </c>
      <c r="EP60" s="214">
        <v>1231.3399999999999</v>
      </c>
      <c r="EQ60" s="214">
        <v>1477.95</v>
      </c>
      <c r="ER60" s="214">
        <v>0</v>
      </c>
      <c r="ES60" s="214">
        <v>0</v>
      </c>
      <c r="ET60" s="214">
        <v>0</v>
      </c>
      <c r="EU60" s="298">
        <v>0</v>
      </c>
      <c r="EV60" s="299">
        <v>0</v>
      </c>
      <c r="EW60" s="214">
        <v>0</v>
      </c>
      <c r="EX60" s="214">
        <v>0</v>
      </c>
      <c r="EY60" s="299">
        <v>0</v>
      </c>
      <c r="EZ60" s="214">
        <f t="shared" si="86"/>
        <v>2709.29</v>
      </c>
      <c r="FA60" s="385">
        <v>456.34</v>
      </c>
      <c r="FB60" s="385">
        <v>117</v>
      </c>
      <c r="FC60" s="377">
        <f t="shared" si="238"/>
        <v>335.02018802280321</v>
      </c>
      <c r="FD60" s="386">
        <f t="shared" si="239"/>
        <v>209.35397403534361</v>
      </c>
      <c r="FE60" s="65"/>
      <c r="FF60" s="65">
        <v>18.510000000000002</v>
      </c>
      <c r="FG60" s="65"/>
      <c r="FH60" s="65">
        <v>5</v>
      </c>
      <c r="FI60" s="377"/>
      <c r="FJ60" s="65"/>
      <c r="FK60" s="214">
        <f t="shared" si="87"/>
        <v>1141.2241620581467</v>
      </c>
      <c r="FL60" s="66">
        <f t="shared" si="183"/>
        <v>987.17077586206892</v>
      </c>
      <c r="FM60" s="377">
        <f t="shared" si="184"/>
        <v>413.79310344827587</v>
      </c>
      <c r="FN60" s="377">
        <f t="shared" si="90"/>
        <v>350.24096982758618</v>
      </c>
      <c r="FO60" s="214">
        <f t="shared" si="91"/>
        <v>1751.204849137931</v>
      </c>
      <c r="FP60" s="214">
        <f t="shared" si="92"/>
        <v>2892.4290111960777</v>
      </c>
      <c r="FQ60" s="205">
        <f t="shared" si="93"/>
        <v>-183.13901119607772</v>
      </c>
      <c r="FR60" s="205">
        <v>16816.060000000001</v>
      </c>
      <c r="FS60" s="205">
        <v>22279.360000000001</v>
      </c>
      <c r="FT60" s="205">
        <v>0</v>
      </c>
      <c r="FU60" s="205">
        <v>0</v>
      </c>
      <c r="FV60" s="205">
        <v>0</v>
      </c>
      <c r="FW60" s="205">
        <v>0</v>
      </c>
      <c r="FX60" s="205">
        <v>0</v>
      </c>
      <c r="FY60" s="205">
        <v>0</v>
      </c>
      <c r="FZ60" s="205">
        <v>0</v>
      </c>
      <c r="GA60" s="205">
        <v>0</v>
      </c>
      <c r="GB60" s="205">
        <v>28609.48</v>
      </c>
      <c r="GC60" s="178">
        <f t="shared" si="185"/>
        <v>10485.939999999999</v>
      </c>
      <c r="GD60" s="206">
        <v>2289</v>
      </c>
      <c r="GE60" s="181" t="s">
        <v>276</v>
      </c>
      <c r="GF60" s="214">
        <f t="shared" si="94"/>
        <v>39095.42</v>
      </c>
      <c r="GG60" s="205">
        <v>1399.78</v>
      </c>
      <c r="GH60" s="205">
        <v>1629.69</v>
      </c>
      <c r="GI60" s="205">
        <v>0</v>
      </c>
      <c r="GJ60" s="205">
        <v>0</v>
      </c>
      <c r="GK60" s="205">
        <v>0</v>
      </c>
      <c r="GL60" s="205">
        <v>0</v>
      </c>
      <c r="GM60" s="205">
        <v>0</v>
      </c>
      <c r="GN60" s="205">
        <v>0</v>
      </c>
      <c r="GO60" s="205">
        <v>0</v>
      </c>
      <c r="GP60" s="205">
        <v>0</v>
      </c>
      <c r="GQ60" s="211">
        <f t="shared" si="95"/>
        <v>3029.4700000000003</v>
      </c>
      <c r="GR60" s="306">
        <v>456.34</v>
      </c>
      <c r="GS60" s="307">
        <v>117</v>
      </c>
      <c r="GT60" s="65">
        <f t="shared" si="255"/>
        <v>407.13722370649538</v>
      </c>
      <c r="GU60" s="65">
        <f t="shared" si="256"/>
        <v>222.77818520533057</v>
      </c>
      <c r="GV60" s="65"/>
      <c r="GW60" s="65">
        <v>18.510000000000002</v>
      </c>
      <c r="GX60" s="65">
        <v>0</v>
      </c>
      <c r="GY60" s="65">
        <v>5</v>
      </c>
      <c r="GZ60" s="65"/>
      <c r="HA60" s="65"/>
      <c r="HB60" s="64">
        <f t="shared" si="188"/>
        <v>1226.7654089118259</v>
      </c>
      <c r="HC60" s="66">
        <f t="shared" si="143"/>
        <v>822.37076923076927</v>
      </c>
      <c r="HD60" s="66">
        <f t="shared" si="97"/>
        <v>0</v>
      </c>
      <c r="HE60" s="66">
        <f t="shared" si="98"/>
        <v>205.59269230769232</v>
      </c>
      <c r="HF60" s="67">
        <f t="shared" si="24"/>
        <v>1027.9634615384616</v>
      </c>
      <c r="HG60" s="67">
        <f t="shared" si="25"/>
        <v>2254.7288704502876</v>
      </c>
      <c r="HH60" s="68">
        <f t="shared" si="26"/>
        <v>774.7411295497127</v>
      </c>
      <c r="HI60" s="335">
        <v>16104.38</v>
      </c>
      <c r="HJ60" s="335">
        <v>22406.94</v>
      </c>
      <c r="HK60" s="335">
        <v>0</v>
      </c>
      <c r="HL60" s="335">
        <v>0</v>
      </c>
      <c r="HM60" s="335">
        <v>0</v>
      </c>
      <c r="HN60" s="335">
        <v>0</v>
      </c>
      <c r="HO60" s="335">
        <v>0</v>
      </c>
      <c r="HP60" s="335">
        <v>0</v>
      </c>
      <c r="HQ60" s="335">
        <v>0</v>
      </c>
      <c r="HR60" s="335">
        <v>0</v>
      </c>
      <c r="HS60" s="335">
        <v>29378.01</v>
      </c>
      <c r="HT60" s="178">
        <f t="shared" si="189"/>
        <v>9133.3100000000013</v>
      </c>
      <c r="HU60" s="371">
        <v>2183</v>
      </c>
      <c r="HV60" s="181" t="s">
        <v>276</v>
      </c>
      <c r="HW60" s="64">
        <f t="shared" si="190"/>
        <v>38511.32</v>
      </c>
      <c r="HX60" s="205">
        <v>1340.55</v>
      </c>
      <c r="HY60" s="205">
        <v>1639.03</v>
      </c>
      <c r="HZ60" s="205">
        <v>0</v>
      </c>
      <c r="IA60" s="205">
        <v>0</v>
      </c>
      <c r="IB60" s="205">
        <v>0</v>
      </c>
      <c r="IC60" s="205">
        <v>0</v>
      </c>
      <c r="ID60" s="205">
        <v>0</v>
      </c>
      <c r="IE60" s="205">
        <v>0</v>
      </c>
      <c r="IF60" s="205">
        <v>0</v>
      </c>
      <c r="IG60" s="205">
        <v>0</v>
      </c>
      <c r="IH60" s="214">
        <v>2907.66</v>
      </c>
      <c r="II60" s="319">
        <v>456.34</v>
      </c>
      <c r="IJ60" s="318">
        <v>117</v>
      </c>
      <c r="IK60" s="65">
        <f t="shared" si="240"/>
        <v>448.32960480867973</v>
      </c>
      <c r="IL60" s="65">
        <f t="shared" si="241"/>
        <v>227.41746435908314</v>
      </c>
      <c r="IM60" s="65"/>
      <c r="IN60" s="65">
        <v>18.510000000000002</v>
      </c>
      <c r="IO60" s="65"/>
      <c r="IP60" s="65">
        <v>5</v>
      </c>
      <c r="IQ60" s="65"/>
      <c r="IR60" s="65"/>
      <c r="IS60" s="64">
        <f t="shared" si="193"/>
        <v>1272.5970691677628</v>
      </c>
      <c r="IT60" s="66">
        <f t="shared" si="194"/>
        <v>869.99285714285713</v>
      </c>
      <c r="IU60" s="66">
        <f t="shared" si="103"/>
        <v>403.36134453781511</v>
      </c>
      <c r="IV60" s="66">
        <f t="shared" si="104"/>
        <v>318.33855042016808</v>
      </c>
      <c r="IW60" s="67">
        <f t="shared" si="195"/>
        <v>1591.6927521008404</v>
      </c>
      <c r="IX60" s="67">
        <f t="shared" si="31"/>
        <v>2864.2898212686032</v>
      </c>
      <c r="IY60" s="68">
        <f t="shared" si="32"/>
        <v>43.370178731396663</v>
      </c>
      <c r="IZ60" s="335">
        <v>14326.98</v>
      </c>
      <c r="JA60" s="335">
        <v>30417.06</v>
      </c>
      <c r="JB60" s="335">
        <v>0</v>
      </c>
      <c r="JC60" s="335">
        <v>0</v>
      </c>
      <c r="JD60" s="335">
        <v>0</v>
      </c>
      <c r="JE60" s="335">
        <v>0</v>
      </c>
      <c r="JF60" s="335">
        <v>0</v>
      </c>
      <c r="JG60" s="335">
        <v>0</v>
      </c>
      <c r="JH60" s="335">
        <v>0</v>
      </c>
      <c r="JI60" s="335">
        <v>0</v>
      </c>
      <c r="JJ60" s="335">
        <v>33828.25</v>
      </c>
      <c r="JK60" s="178">
        <f t="shared" si="196"/>
        <v>10915.79</v>
      </c>
      <c r="JL60" s="371">
        <v>2430</v>
      </c>
      <c r="JM60" s="181" t="s">
        <v>276</v>
      </c>
      <c r="JN60" s="64">
        <f t="shared" si="197"/>
        <v>44744.04</v>
      </c>
      <c r="JO60" s="335">
        <v>1192.5999999999999</v>
      </c>
      <c r="JP60" s="335">
        <v>2224.9499999999998</v>
      </c>
      <c r="JQ60" s="335">
        <v>0</v>
      </c>
      <c r="JR60" s="335">
        <v>0</v>
      </c>
      <c r="JS60" s="335">
        <v>0</v>
      </c>
      <c r="JT60" s="335">
        <v>0</v>
      </c>
      <c r="JU60" s="335">
        <v>0</v>
      </c>
      <c r="JV60" s="335">
        <v>0</v>
      </c>
      <c r="JW60" s="335">
        <v>0</v>
      </c>
      <c r="JX60" s="335">
        <v>0</v>
      </c>
      <c r="JY60" s="211">
        <v>3752.45</v>
      </c>
      <c r="JZ60" s="319">
        <v>456.34</v>
      </c>
      <c r="KA60" s="337">
        <v>107</v>
      </c>
      <c r="KB60" s="65">
        <f t="shared" si="242"/>
        <v>720.41447813226273</v>
      </c>
      <c r="KC60" s="65">
        <f t="shared" si="243"/>
        <v>289.97033850534405</v>
      </c>
      <c r="KD60" s="65"/>
      <c r="KE60" s="65">
        <v>18.510000000000002</v>
      </c>
      <c r="KF60" s="65"/>
      <c r="KG60" s="65">
        <v>5</v>
      </c>
      <c r="KH60" s="65"/>
      <c r="KI60" s="65">
        <f t="shared" si="108"/>
        <v>429.03252032520328</v>
      </c>
      <c r="KJ60" s="64">
        <f t="shared" si="35"/>
        <v>2026.2673369628098</v>
      </c>
      <c r="KK60" s="66">
        <f t="shared" si="144"/>
        <v>854.59100840336134</v>
      </c>
      <c r="KL60" s="66">
        <f t="shared" si="109"/>
        <v>0</v>
      </c>
      <c r="KM60" s="66">
        <f t="shared" si="110"/>
        <v>213.64775210084034</v>
      </c>
      <c r="KN60" s="67">
        <f t="shared" si="36"/>
        <v>1068.2387605042018</v>
      </c>
      <c r="KO60" s="67">
        <f t="shared" si="37"/>
        <v>3094.5060974670114</v>
      </c>
      <c r="KP60" s="68">
        <f t="shared" si="38"/>
        <v>657.94390253298843</v>
      </c>
      <c r="KQ60" s="335">
        <v>14646.54</v>
      </c>
      <c r="KR60" s="335">
        <v>34094.39</v>
      </c>
      <c r="KS60" s="335">
        <v>0</v>
      </c>
      <c r="KT60" s="335">
        <v>0</v>
      </c>
      <c r="KU60" s="335">
        <v>0</v>
      </c>
      <c r="KV60" s="335">
        <v>0</v>
      </c>
      <c r="KW60" s="335">
        <v>0</v>
      </c>
      <c r="KX60" s="335">
        <v>0</v>
      </c>
      <c r="KY60" s="335">
        <v>0</v>
      </c>
      <c r="KZ60" s="335">
        <v>0</v>
      </c>
      <c r="LA60" s="335">
        <v>35679.67</v>
      </c>
      <c r="LB60" s="178">
        <f t="shared" si="199"/>
        <v>13061.260000000002</v>
      </c>
      <c r="LC60" s="371">
        <v>2510</v>
      </c>
      <c r="LD60" s="181" t="s">
        <v>276</v>
      </c>
      <c r="LE60" s="64">
        <f t="shared" si="200"/>
        <v>48740.93</v>
      </c>
      <c r="LF60" s="205">
        <v>1219.21</v>
      </c>
      <c r="LG60" s="205">
        <v>2493.94</v>
      </c>
      <c r="LH60" s="205">
        <v>0</v>
      </c>
      <c r="LI60" s="205">
        <v>0</v>
      </c>
      <c r="LJ60" s="205">
        <v>0</v>
      </c>
      <c r="LK60" s="205">
        <v>0</v>
      </c>
      <c r="LL60" s="205">
        <v>0</v>
      </c>
      <c r="LM60" s="205">
        <v>0</v>
      </c>
      <c r="LN60" s="205">
        <v>0</v>
      </c>
      <c r="LO60" s="205">
        <v>0</v>
      </c>
      <c r="LP60" s="211">
        <f t="shared" si="112"/>
        <v>3713.15</v>
      </c>
      <c r="LQ60" s="65">
        <v>456.34</v>
      </c>
      <c r="LR60" s="65">
        <v>107</v>
      </c>
      <c r="LS60" s="65">
        <f t="shared" si="244"/>
        <v>530.38257008404537</v>
      </c>
      <c r="LT60" s="65">
        <f t="shared" si="245"/>
        <v>312.65614306639566</v>
      </c>
      <c r="LU60" s="65"/>
      <c r="LV60" s="65">
        <v>18.510000000000002</v>
      </c>
      <c r="LW60" s="65"/>
      <c r="LX60" s="65">
        <v>5</v>
      </c>
      <c r="LY60" s="65"/>
      <c r="LZ60" s="65"/>
      <c r="MA60" s="64">
        <f t="shared" si="41"/>
        <v>1429.8887131504409</v>
      </c>
      <c r="MB60" s="66">
        <f t="shared" si="145"/>
        <v>828.45739495798318</v>
      </c>
      <c r="MC60" s="66">
        <f t="shared" si="114"/>
        <v>0</v>
      </c>
      <c r="MD60" s="66">
        <f t="shared" si="115"/>
        <v>207.1143487394958</v>
      </c>
      <c r="ME60" s="67">
        <f t="shared" si="42"/>
        <v>1035.571743697479</v>
      </c>
      <c r="MF60" s="67">
        <f t="shared" si="43"/>
        <v>2465.4604568479199</v>
      </c>
      <c r="MG60" s="68">
        <f t="shared" si="44"/>
        <v>1247.6895431520802</v>
      </c>
      <c r="MH60" s="335">
        <v>9735.67</v>
      </c>
      <c r="MI60" s="335">
        <v>16850.2</v>
      </c>
      <c r="MJ60" s="335">
        <v>0</v>
      </c>
      <c r="MK60" s="335">
        <v>0</v>
      </c>
      <c r="ML60" s="335">
        <v>0</v>
      </c>
      <c r="MM60" s="335">
        <v>0</v>
      </c>
      <c r="MN60" s="335">
        <v>0</v>
      </c>
      <c r="MO60" s="335">
        <v>0</v>
      </c>
      <c r="MP60" s="335">
        <v>0</v>
      </c>
      <c r="MQ60" s="335">
        <v>0</v>
      </c>
      <c r="MR60" s="335">
        <v>19910.849999999999</v>
      </c>
      <c r="MS60" s="178">
        <f t="shared" si="223"/>
        <v>6675.0200000000041</v>
      </c>
      <c r="MT60" s="371">
        <v>1658</v>
      </c>
      <c r="MU60" s="181" t="s">
        <v>276</v>
      </c>
      <c r="MV60" s="64">
        <f t="shared" si="203"/>
        <v>26585.870000000003</v>
      </c>
      <c r="MW60" s="335">
        <v>810.41</v>
      </c>
      <c r="MX60" s="335">
        <v>1232.56</v>
      </c>
      <c r="MY60" s="335">
        <v>0</v>
      </c>
      <c r="MZ60" s="335">
        <v>0</v>
      </c>
      <c r="NA60" s="335">
        <v>0</v>
      </c>
      <c r="NB60" s="335">
        <v>0</v>
      </c>
      <c r="NC60" s="335">
        <v>0</v>
      </c>
      <c r="ND60" s="335">
        <v>0</v>
      </c>
      <c r="NE60" s="335">
        <v>0</v>
      </c>
      <c r="NF60" s="335">
        <v>0</v>
      </c>
      <c r="NG60" s="211">
        <f t="shared" si="117"/>
        <v>2042.9699999999998</v>
      </c>
      <c r="NH60" s="359">
        <v>456.34</v>
      </c>
      <c r="NI60" s="359">
        <v>107</v>
      </c>
      <c r="NJ60" s="65">
        <f t="shared" si="246"/>
        <v>376.24739051887315</v>
      </c>
      <c r="NK60" s="65">
        <f t="shared" si="247"/>
        <v>91.6897707957216</v>
      </c>
      <c r="NL60" s="65"/>
      <c r="NM60" s="65">
        <v>18.510000000000002</v>
      </c>
      <c r="NN60" s="65">
        <f t="shared" si="206"/>
        <v>467</v>
      </c>
      <c r="NO60" s="65">
        <v>5</v>
      </c>
      <c r="NP60" s="65"/>
      <c r="NQ60" s="65"/>
      <c r="NR60" s="64">
        <f t="shared" si="47"/>
        <v>1521.7871613145946</v>
      </c>
      <c r="NS60" s="66">
        <f t="shared" si="207"/>
        <v>835.40283333333332</v>
      </c>
      <c r="NT60" s="66">
        <f t="shared" si="208"/>
        <v>400</v>
      </c>
      <c r="NU60" s="66">
        <f t="shared" si="122"/>
        <v>308.85070833333333</v>
      </c>
      <c r="NV60" s="67">
        <f t="shared" si="48"/>
        <v>1544.2535416666667</v>
      </c>
      <c r="NW60" s="67">
        <f t="shared" si="49"/>
        <v>3066.0407029812613</v>
      </c>
      <c r="NX60" s="68">
        <f t="shared" si="50"/>
        <v>-1023.0707029812615</v>
      </c>
      <c r="NY60" s="400">
        <v>10476.49</v>
      </c>
      <c r="NZ60" s="400">
        <v>18604.21</v>
      </c>
      <c r="OA60" s="400">
        <v>0</v>
      </c>
      <c r="OB60" s="400">
        <v>0</v>
      </c>
      <c r="OC60" s="400">
        <v>0</v>
      </c>
      <c r="OD60" s="400">
        <v>0</v>
      </c>
      <c r="OE60" s="400">
        <v>0</v>
      </c>
      <c r="OF60" s="400">
        <v>0</v>
      </c>
      <c r="OG60" s="400">
        <v>0</v>
      </c>
      <c r="OH60" s="400">
        <v>0</v>
      </c>
      <c r="OI60" s="400">
        <v>20014.060000000001</v>
      </c>
      <c r="OJ60" s="178">
        <f t="shared" si="209"/>
        <v>9066.6399999999958</v>
      </c>
      <c r="OK60" s="401">
        <v>1811</v>
      </c>
      <c r="OL60" s="181" t="s">
        <v>276</v>
      </c>
      <c r="OM60" s="64">
        <f t="shared" si="123"/>
        <v>29080.699999999997</v>
      </c>
      <c r="ON60" s="205">
        <v>872.07</v>
      </c>
      <c r="OO60" s="205">
        <v>1360.86</v>
      </c>
      <c r="OP60" s="205">
        <v>0</v>
      </c>
      <c r="OQ60" s="205">
        <v>0</v>
      </c>
      <c r="OR60" s="205">
        <v>0</v>
      </c>
      <c r="OS60" s="205">
        <v>0</v>
      </c>
      <c r="OT60" s="205">
        <v>0</v>
      </c>
      <c r="OU60" s="205">
        <v>0</v>
      </c>
      <c r="OV60" s="205">
        <v>0</v>
      </c>
      <c r="OW60" s="205">
        <v>0</v>
      </c>
      <c r="OX60" s="403">
        <f t="shared" si="124"/>
        <v>2232.9299999999998</v>
      </c>
      <c r="OY60" s="414">
        <v>1380</v>
      </c>
      <c r="OZ60" s="416">
        <v>107</v>
      </c>
      <c r="PA60" s="65">
        <f t="shared" si="248"/>
        <v>320.84881568067942</v>
      </c>
      <c r="PB60" s="65">
        <f t="shared" si="249"/>
        <v>155.24790738687804</v>
      </c>
      <c r="PC60" s="65"/>
      <c r="PD60" s="65">
        <v>18.510000000000002</v>
      </c>
      <c r="PE60" s="65"/>
      <c r="PF60" s="65">
        <v>5</v>
      </c>
      <c r="PG60" s="65"/>
      <c r="PH60" s="65"/>
      <c r="PI60" s="64">
        <f t="shared" si="53"/>
        <v>1986.6067230675574</v>
      </c>
      <c r="PJ60" s="66">
        <f t="shared" si="126"/>
        <v>936.57933333333335</v>
      </c>
      <c r="PK60" s="66">
        <v>0</v>
      </c>
      <c r="PL60" s="66">
        <f t="shared" si="127"/>
        <v>234.14483333333334</v>
      </c>
      <c r="PM60" s="67">
        <f t="shared" si="54"/>
        <v>1170.7241666666666</v>
      </c>
      <c r="PN60" s="67">
        <f t="shared" si="55"/>
        <v>3157.330889734224</v>
      </c>
      <c r="PO60" s="68">
        <f t="shared" si="56"/>
        <v>-924.40088973422417</v>
      </c>
      <c r="PP60" s="400">
        <v>5781.77</v>
      </c>
      <c r="PQ60" s="400">
        <v>15524.7</v>
      </c>
      <c r="PR60" s="400">
        <v>0</v>
      </c>
      <c r="PS60" s="400">
        <v>0</v>
      </c>
      <c r="PT60" s="400">
        <v>0</v>
      </c>
      <c r="PU60" s="400">
        <v>0</v>
      </c>
      <c r="PV60" s="400">
        <v>0</v>
      </c>
      <c r="PW60" s="400">
        <v>0</v>
      </c>
      <c r="PX60" s="400">
        <v>0</v>
      </c>
      <c r="PY60" s="464">
        <v>0</v>
      </c>
      <c r="PZ60" s="466">
        <v>16649.21</v>
      </c>
      <c r="QA60" s="178">
        <f t="shared" si="210"/>
        <v>4657.260000000002</v>
      </c>
      <c r="QB60" s="401">
        <v>1516</v>
      </c>
      <c r="QC60" s="181" t="s">
        <v>276</v>
      </c>
      <c r="QD60" s="64">
        <v>21306.47</v>
      </c>
      <c r="QE60" s="400">
        <v>481.28</v>
      </c>
      <c r="QF60" s="400">
        <v>1135.5999999999999</v>
      </c>
      <c r="QG60" s="400">
        <v>0</v>
      </c>
      <c r="QH60" s="400">
        <v>0</v>
      </c>
      <c r="QI60" s="400">
        <v>0</v>
      </c>
      <c r="QJ60" s="400">
        <v>0</v>
      </c>
      <c r="QK60" s="400">
        <v>0</v>
      </c>
      <c r="QL60" s="400">
        <v>0</v>
      </c>
      <c r="QM60" s="400">
        <v>0</v>
      </c>
      <c r="QN60" s="400">
        <v>0</v>
      </c>
      <c r="QO60" s="487">
        <v>0</v>
      </c>
      <c r="QP60" s="211">
        <f t="shared" si="211"/>
        <v>1616.8799999999999</v>
      </c>
      <c r="QQ60" s="442">
        <v>1380</v>
      </c>
      <c r="QR60" s="241">
        <v>107</v>
      </c>
      <c r="QS60" s="65">
        <f t="shared" si="147"/>
        <v>128.86743362831859</v>
      </c>
      <c r="QT60" s="65">
        <f t="shared" si="250"/>
        <v>89.731785171174977</v>
      </c>
      <c r="QU60" s="65">
        <v>617.61</v>
      </c>
      <c r="QV60" s="65">
        <v>18.510000000000002</v>
      </c>
      <c r="QW60" s="65">
        <f t="shared" si="131"/>
        <v>18.861818181818183</v>
      </c>
      <c r="QX60" s="65">
        <v>5</v>
      </c>
      <c r="QY60" s="65">
        <f t="shared" si="58"/>
        <v>183.06451612903226</v>
      </c>
      <c r="QZ60" s="489">
        <f t="shared" si="132"/>
        <v>224.76433499999999</v>
      </c>
      <c r="RA60" s="65"/>
      <c r="RB60" s="64">
        <f t="shared" si="213"/>
        <v>2773.4098881103441</v>
      </c>
      <c r="RC60" s="66">
        <f t="shared" si="133"/>
        <v>870.22424778761058</v>
      </c>
      <c r="RD60" s="66"/>
      <c r="RE60" s="66">
        <f t="shared" si="134"/>
        <v>728.72682717959106</v>
      </c>
      <c r="RF60" s="67">
        <f t="shared" si="60"/>
        <v>1598.9510749672017</v>
      </c>
      <c r="RG60" s="67">
        <f t="shared" si="61"/>
        <v>4372.3609630775463</v>
      </c>
      <c r="RH60" s="68">
        <f t="shared" si="62"/>
        <v>-2755.4809630775462</v>
      </c>
      <c r="RI60" s="205">
        <v>7149.72</v>
      </c>
      <c r="RJ60" s="205">
        <v>18682.07</v>
      </c>
      <c r="RK60" s="205">
        <v>0</v>
      </c>
      <c r="RL60" s="205">
        <v>0</v>
      </c>
      <c r="RM60" s="205">
        <v>0</v>
      </c>
      <c r="RN60" s="205">
        <v>0</v>
      </c>
      <c r="RO60" s="205">
        <v>0</v>
      </c>
      <c r="RP60" s="205">
        <v>0</v>
      </c>
      <c r="RQ60" s="205">
        <v>0</v>
      </c>
      <c r="RR60" s="373">
        <v>0</v>
      </c>
      <c r="RS60" s="265">
        <v>19556.830000000002</v>
      </c>
      <c r="RT60" s="178">
        <f t="shared" si="214"/>
        <v>6274.9599999999991</v>
      </c>
      <c r="RU60" s="206">
        <v>1603</v>
      </c>
      <c r="RV60" s="181" t="s">
        <v>276</v>
      </c>
      <c r="RW60" s="64">
        <f t="shared" si="215"/>
        <v>25831.79</v>
      </c>
      <c r="RX60" s="205">
        <v>595.15</v>
      </c>
      <c r="RY60" s="205">
        <v>1366.56</v>
      </c>
      <c r="RZ60" s="205">
        <v>0</v>
      </c>
      <c r="SA60" s="205">
        <v>0</v>
      </c>
      <c r="SB60" s="205">
        <v>0</v>
      </c>
      <c r="SC60" s="205">
        <v>0</v>
      </c>
      <c r="SD60" s="205">
        <v>0</v>
      </c>
      <c r="SE60" s="205">
        <v>0</v>
      </c>
      <c r="SF60" s="205">
        <v>0</v>
      </c>
      <c r="SG60" s="205">
        <v>0</v>
      </c>
      <c r="SH60" s="65">
        <v>90.813492000000011</v>
      </c>
      <c r="SI60" s="211">
        <v>2153.31</v>
      </c>
      <c r="SJ60" s="474">
        <v>1495</v>
      </c>
      <c r="SK60" s="478">
        <v>117</v>
      </c>
      <c r="SL60" s="65">
        <f t="shared" si="148"/>
        <v>320.96681415929203</v>
      </c>
      <c r="SM60" s="65">
        <f t="shared" si="251"/>
        <v>142.8164369388208</v>
      </c>
      <c r="SN60" s="65">
        <v>617.61</v>
      </c>
      <c r="SO60" s="65">
        <v>18.510000000000002</v>
      </c>
      <c r="SP60" s="65">
        <f t="shared" si="138"/>
        <v>495.92920353982299</v>
      </c>
      <c r="SQ60" s="65">
        <v>5</v>
      </c>
      <c r="SR60" s="65">
        <f t="shared" si="149"/>
        <v>428.52876106194691</v>
      </c>
      <c r="SS60" s="489">
        <f t="shared" si="139"/>
        <v>264.01720500000005</v>
      </c>
      <c r="ST60" s="65"/>
      <c r="SU60" s="64">
        <f>SUM(SJ60:ST60)</f>
        <v>3905.3784206998835</v>
      </c>
      <c r="SV60" s="66">
        <f t="shared" si="146"/>
        <v>596.28469026548669</v>
      </c>
      <c r="SW60" s="66"/>
      <c r="SX60" s="66">
        <f t="shared" si="140"/>
        <v>900.33262219307403</v>
      </c>
      <c r="SY60" s="67">
        <f>SUM(SV60:SX60)</f>
        <v>1496.6173124585607</v>
      </c>
      <c r="SZ60" s="67">
        <f t="shared" si="65"/>
        <v>5401.9957331584446</v>
      </c>
      <c r="TA60" s="68">
        <f t="shared" si="66"/>
        <v>-3248.6857331584447</v>
      </c>
      <c r="TB60" s="64">
        <f t="shared" si="252"/>
        <v>379654.62000000005</v>
      </c>
      <c r="TC60" s="211">
        <f t="shared" si="253"/>
        <v>29559.790000000005</v>
      </c>
      <c r="TD60" s="67">
        <f t="shared" si="254"/>
        <v>39357.439485460636</v>
      </c>
      <c r="TE60" s="68">
        <f t="shared" si="142"/>
        <v>-9797.6494854606317</v>
      </c>
      <c r="TF60" s="264"/>
      <c r="TG60" s="265"/>
      <c r="TH60" s="265" t="s">
        <v>514</v>
      </c>
      <c r="TL60" s="65">
        <v>0</v>
      </c>
      <c r="TM60">
        <f t="shared" si="70"/>
        <v>0</v>
      </c>
    </row>
    <row r="61" spans="1:533">
      <c r="A61" s="173" t="s">
        <v>171</v>
      </c>
      <c r="B61" s="175" t="s">
        <v>172</v>
      </c>
      <c r="C61" s="181" t="s">
        <v>276</v>
      </c>
      <c r="D61" s="176">
        <v>0</v>
      </c>
      <c r="E61" s="176">
        <v>1279</v>
      </c>
      <c r="F61" s="176">
        <v>0</v>
      </c>
      <c r="G61" s="176">
        <v>0</v>
      </c>
      <c r="H61" s="176">
        <v>0</v>
      </c>
      <c r="I61" s="176">
        <v>0</v>
      </c>
      <c r="J61" s="176">
        <v>0</v>
      </c>
      <c r="K61" s="176">
        <v>0</v>
      </c>
      <c r="L61" s="176">
        <v>0</v>
      </c>
      <c r="M61" s="178">
        <v>1279</v>
      </c>
      <c r="N61" s="178">
        <f t="shared" si="150"/>
        <v>0</v>
      </c>
      <c r="O61" s="181">
        <v>111</v>
      </c>
      <c r="P61" s="64">
        <f t="shared" si="227"/>
        <v>1279</v>
      </c>
      <c r="Q61" s="205">
        <v>0</v>
      </c>
      <c r="R61" s="205">
        <v>3885</v>
      </c>
      <c r="S61" s="205">
        <v>0</v>
      </c>
      <c r="T61" s="205">
        <v>0</v>
      </c>
      <c r="U61" s="205">
        <v>0</v>
      </c>
      <c r="V61" s="205">
        <v>0</v>
      </c>
      <c r="W61" s="205">
        <v>0</v>
      </c>
      <c r="X61" s="205">
        <v>0</v>
      </c>
      <c r="Y61" s="205">
        <v>0</v>
      </c>
      <c r="Z61" s="205">
        <v>0</v>
      </c>
      <c r="AA61" s="64">
        <f t="shared" si="71"/>
        <v>3885</v>
      </c>
      <c r="AB61" s="65">
        <v>440.48</v>
      </c>
      <c r="AC61" s="219">
        <v>141</v>
      </c>
      <c r="AD61" s="65">
        <f t="shared" si="232"/>
        <v>15.026336315049402</v>
      </c>
      <c r="AE61" s="65">
        <f t="shared" si="233"/>
        <v>0</v>
      </c>
      <c r="AF61" s="65"/>
      <c r="AG61" s="65">
        <v>18.510000000000002</v>
      </c>
      <c r="AH61" s="65"/>
      <c r="AI61" s="65">
        <v>5</v>
      </c>
      <c r="AJ61" s="65"/>
      <c r="AK61" s="65"/>
      <c r="AL61" s="64">
        <f t="shared" si="3"/>
        <v>620.01633631504944</v>
      </c>
      <c r="AM61" s="66">
        <f t="shared" si="170"/>
        <v>833.25221238938047</v>
      </c>
      <c r="AN61" s="66">
        <f t="shared" si="171"/>
        <v>0</v>
      </c>
      <c r="AO61" s="66">
        <f t="shared" si="74"/>
        <v>208.31305309734512</v>
      </c>
      <c r="AP61" s="67">
        <f t="shared" si="4"/>
        <v>1041.5652654867256</v>
      </c>
      <c r="AQ61" s="67">
        <f t="shared" si="5"/>
        <v>1661.5816018017749</v>
      </c>
      <c r="AR61" s="68">
        <f t="shared" si="6"/>
        <v>2223.4183981982251</v>
      </c>
      <c r="AS61" s="267">
        <v>0</v>
      </c>
      <c r="AT61" s="267">
        <v>1509.63</v>
      </c>
      <c r="AU61" s="267">
        <v>0</v>
      </c>
      <c r="AV61" s="267">
        <v>0</v>
      </c>
      <c r="AW61" s="267">
        <v>0</v>
      </c>
      <c r="AX61" s="267">
        <v>0</v>
      </c>
      <c r="AY61" s="267">
        <v>0</v>
      </c>
      <c r="AZ61" s="267">
        <v>0</v>
      </c>
      <c r="BA61" s="267">
        <v>0</v>
      </c>
      <c r="BB61" s="267">
        <v>0</v>
      </c>
      <c r="BC61" s="267">
        <v>1412.19</v>
      </c>
      <c r="BD61" s="178">
        <f t="shared" si="172"/>
        <v>97.440000000000055</v>
      </c>
      <c r="BE61" s="285">
        <v>121</v>
      </c>
      <c r="BF61" s="181" t="s">
        <v>276</v>
      </c>
      <c r="BG61" s="64">
        <f t="shared" si="75"/>
        <v>1509.63</v>
      </c>
      <c r="BH61" s="267">
        <v>0</v>
      </c>
      <c r="BI61" s="267">
        <v>3885</v>
      </c>
      <c r="BJ61" s="267">
        <v>0</v>
      </c>
      <c r="BK61" s="267">
        <v>0</v>
      </c>
      <c r="BL61" s="267">
        <v>0</v>
      </c>
      <c r="BM61" s="267">
        <v>0</v>
      </c>
      <c r="BN61" s="267">
        <v>0</v>
      </c>
      <c r="BO61" s="267">
        <v>0</v>
      </c>
      <c r="BP61" s="267">
        <v>0</v>
      </c>
      <c r="BQ61" s="267">
        <v>0</v>
      </c>
      <c r="BR61" s="64">
        <f t="shared" si="76"/>
        <v>3885</v>
      </c>
      <c r="BS61" s="65">
        <v>440.48</v>
      </c>
      <c r="BT61" s="219">
        <v>141</v>
      </c>
      <c r="BU61" s="65">
        <f t="shared" si="234"/>
        <v>17.961712422327185</v>
      </c>
      <c r="BV61" s="65">
        <f t="shared" si="235"/>
        <v>1.9025465172256821</v>
      </c>
      <c r="BW61" s="65"/>
      <c r="BX61" s="65">
        <v>18.510000000000002</v>
      </c>
      <c r="BY61" s="65"/>
      <c r="BZ61" s="65">
        <v>5</v>
      </c>
      <c r="CA61" s="202"/>
      <c r="CB61" s="65"/>
      <c r="CC61" s="64">
        <f t="shared" si="9"/>
        <v>624.85425893955289</v>
      </c>
      <c r="CD61" s="66">
        <f t="shared" si="174"/>
        <v>869.99982300884949</v>
      </c>
      <c r="CE61" s="384">
        <f t="shared" si="175"/>
        <v>0</v>
      </c>
      <c r="CF61" s="66">
        <f t="shared" si="222"/>
        <v>217.49995575221237</v>
      </c>
      <c r="CG61" s="67">
        <f>SUM(CD61:CF61)</f>
        <v>1087.4997787610619</v>
      </c>
      <c r="CH61" s="67">
        <f t="shared" si="11"/>
        <v>1712.3540377006148</v>
      </c>
      <c r="CI61" s="68">
        <f t="shared" si="12"/>
        <v>2172.6459622993852</v>
      </c>
      <c r="CJ61" s="209">
        <v>351.9</v>
      </c>
      <c r="CK61" s="209">
        <v>1501.75</v>
      </c>
      <c r="CL61" s="209">
        <v>0</v>
      </c>
      <c r="CM61" s="209">
        <v>0</v>
      </c>
      <c r="CN61" s="209">
        <v>0</v>
      </c>
      <c r="CO61" s="209">
        <v>0</v>
      </c>
      <c r="CP61" s="209">
        <v>0</v>
      </c>
      <c r="CQ61" s="209">
        <v>0</v>
      </c>
      <c r="CR61" s="209">
        <v>0</v>
      </c>
      <c r="CS61" s="207">
        <v>0</v>
      </c>
      <c r="CT61" s="205">
        <v>1348.19</v>
      </c>
      <c r="CU61" s="178">
        <f t="shared" si="176"/>
        <v>113.53999999999996</v>
      </c>
      <c r="CV61" s="285">
        <v>133</v>
      </c>
      <c r="CW61" s="181" t="s">
        <v>276</v>
      </c>
      <c r="CX61" s="214">
        <v>1461.73</v>
      </c>
      <c r="CY61" s="205">
        <v>0</v>
      </c>
      <c r="CZ61" s="205">
        <v>3885</v>
      </c>
      <c r="DA61" s="205">
        <v>0</v>
      </c>
      <c r="DB61" s="209">
        <v>0</v>
      </c>
      <c r="DC61" s="205">
        <v>0</v>
      </c>
      <c r="DD61" s="205">
        <v>0</v>
      </c>
      <c r="DE61" s="205">
        <v>0</v>
      </c>
      <c r="DF61" s="205">
        <v>0</v>
      </c>
      <c r="DG61" s="205">
        <v>0</v>
      </c>
      <c r="DH61" s="205">
        <v>0</v>
      </c>
      <c r="DI61" s="214">
        <v>3885</v>
      </c>
      <c r="DJ61" s="65">
        <v>440.48</v>
      </c>
      <c r="DK61" s="219">
        <v>141</v>
      </c>
      <c r="DL61" s="65">
        <f t="shared" si="236"/>
        <v>17.805820273465308</v>
      </c>
      <c r="DM61" s="65">
        <f t="shared" si="237"/>
        <v>2.2350923054475125</v>
      </c>
      <c r="DN61" s="65"/>
      <c r="DO61" s="65">
        <v>18.510000000000002</v>
      </c>
      <c r="DP61" s="65"/>
      <c r="DQ61" s="65">
        <v>5</v>
      </c>
      <c r="DR61" s="65"/>
      <c r="DS61" s="65"/>
      <c r="DT61" s="64">
        <f t="shared" si="15"/>
        <v>625.03091257891288</v>
      </c>
      <c r="DU61" s="66">
        <f t="shared" si="178"/>
        <v>870.94495575221242</v>
      </c>
      <c r="DV61" s="66">
        <f t="shared" si="179"/>
        <v>490.26548672566372</v>
      </c>
      <c r="DW61" s="66">
        <f t="shared" si="84"/>
        <v>340.30261061946902</v>
      </c>
      <c r="DX61" s="67">
        <f t="shared" si="16"/>
        <v>1701.5130530973452</v>
      </c>
      <c r="DY61" s="67">
        <f t="shared" si="17"/>
        <v>2326.5439656762583</v>
      </c>
      <c r="DZ61" s="68">
        <f t="shared" si="18"/>
        <v>1558.4560343237417</v>
      </c>
      <c r="EA61" s="205">
        <v>0</v>
      </c>
      <c r="EB61" s="205">
        <v>2234.89</v>
      </c>
      <c r="EC61" s="205">
        <v>0</v>
      </c>
      <c r="ED61" s="205">
        <v>0</v>
      </c>
      <c r="EE61" s="205">
        <v>0</v>
      </c>
      <c r="EF61" s="205">
        <v>0</v>
      </c>
      <c r="EG61" s="205">
        <v>0</v>
      </c>
      <c r="EH61" s="205">
        <v>0</v>
      </c>
      <c r="EI61" s="205">
        <v>0</v>
      </c>
      <c r="EJ61" s="205">
        <v>0</v>
      </c>
      <c r="EK61" s="205">
        <v>1974.61</v>
      </c>
      <c r="EL61" s="178">
        <f t="shared" si="180"/>
        <v>260.27999999999997</v>
      </c>
      <c r="EM61" s="206">
        <v>152</v>
      </c>
      <c r="EN61" s="181" t="s">
        <v>276</v>
      </c>
      <c r="EO61" s="214">
        <f t="shared" si="85"/>
        <v>2234.89</v>
      </c>
      <c r="EP61" s="214">
        <v>0</v>
      </c>
      <c r="EQ61" s="214">
        <v>3885</v>
      </c>
      <c r="ER61" s="214">
        <v>0</v>
      </c>
      <c r="ES61" s="214">
        <v>0</v>
      </c>
      <c r="ET61" s="214">
        <v>0</v>
      </c>
      <c r="EU61" s="298">
        <v>0</v>
      </c>
      <c r="EV61" s="299">
        <v>0</v>
      </c>
      <c r="EW61" s="214">
        <v>0</v>
      </c>
      <c r="EX61" s="214">
        <v>0</v>
      </c>
      <c r="EY61" s="299">
        <v>0</v>
      </c>
      <c r="EZ61" s="214">
        <f t="shared" si="86"/>
        <v>3885</v>
      </c>
      <c r="FA61" s="385">
        <v>456.34</v>
      </c>
      <c r="FB61" s="385">
        <v>141</v>
      </c>
      <c r="FC61" s="377">
        <f t="shared" si="238"/>
        <v>27.153723314450836</v>
      </c>
      <c r="FD61" s="386">
        <f t="shared" si="239"/>
        <v>5.1237433967049384</v>
      </c>
      <c r="FE61" s="65"/>
      <c r="FF61" s="65">
        <v>18.510000000000002</v>
      </c>
      <c r="FG61" s="65"/>
      <c r="FH61" s="65">
        <v>5</v>
      </c>
      <c r="FI61" s="377"/>
      <c r="FJ61" s="65"/>
      <c r="FK61" s="214">
        <f t="shared" si="87"/>
        <v>653.12746671115576</v>
      </c>
      <c r="FL61" s="66">
        <f t="shared" si="183"/>
        <v>987.17077586206892</v>
      </c>
      <c r="FM61" s="377">
        <f t="shared" si="184"/>
        <v>413.79310344827587</v>
      </c>
      <c r="FN61" s="377">
        <f t="shared" si="90"/>
        <v>350.24096982758618</v>
      </c>
      <c r="FO61" s="214">
        <f t="shared" si="91"/>
        <v>1751.204849137931</v>
      </c>
      <c r="FP61" s="214">
        <f t="shared" si="92"/>
        <v>2404.3323158490866</v>
      </c>
      <c r="FQ61" s="205">
        <f t="shared" si="93"/>
        <v>1480.6676841509134</v>
      </c>
      <c r="FR61" s="205">
        <v>0</v>
      </c>
      <c r="FS61" s="205">
        <v>4807.04</v>
      </c>
      <c r="FT61" s="205">
        <v>0</v>
      </c>
      <c r="FU61" s="205">
        <v>0</v>
      </c>
      <c r="FV61" s="205">
        <v>0</v>
      </c>
      <c r="FW61" s="205">
        <v>0</v>
      </c>
      <c r="FX61" s="205">
        <v>0</v>
      </c>
      <c r="FY61" s="205">
        <v>0</v>
      </c>
      <c r="FZ61" s="205">
        <v>0</v>
      </c>
      <c r="GA61" s="205">
        <v>0</v>
      </c>
      <c r="GB61" s="205">
        <v>4074.55</v>
      </c>
      <c r="GC61" s="178">
        <f t="shared" si="185"/>
        <v>732.48999999999978</v>
      </c>
      <c r="GD61" s="206">
        <v>276</v>
      </c>
      <c r="GE61" s="181" t="s">
        <v>276</v>
      </c>
      <c r="GF61" s="214">
        <f t="shared" si="94"/>
        <v>4807.04</v>
      </c>
      <c r="GG61" s="205">
        <v>0</v>
      </c>
      <c r="GH61" s="205">
        <v>3885</v>
      </c>
      <c r="GI61" s="205">
        <v>0</v>
      </c>
      <c r="GJ61" s="205">
        <v>0</v>
      </c>
      <c r="GK61" s="205">
        <v>0</v>
      </c>
      <c r="GL61" s="205">
        <v>0</v>
      </c>
      <c r="GM61" s="205">
        <v>0</v>
      </c>
      <c r="GN61" s="205">
        <v>0</v>
      </c>
      <c r="GO61" s="205">
        <v>0</v>
      </c>
      <c r="GP61" s="205">
        <v>0</v>
      </c>
      <c r="GQ61" s="211">
        <f t="shared" si="95"/>
        <v>3885</v>
      </c>
      <c r="GR61" s="306">
        <v>456.34</v>
      </c>
      <c r="GS61" s="307">
        <v>141</v>
      </c>
      <c r="GT61" s="65">
        <f t="shared" si="255"/>
        <v>57.98431061498848</v>
      </c>
      <c r="GU61" s="65">
        <f t="shared" si="256"/>
        <v>15.562056704601835</v>
      </c>
      <c r="GV61" s="65"/>
      <c r="GW61" s="65">
        <v>18.510000000000002</v>
      </c>
      <c r="GX61" s="65">
        <v>0</v>
      </c>
      <c r="GY61" s="65">
        <v>5</v>
      </c>
      <c r="GZ61" s="65"/>
      <c r="HA61" s="65"/>
      <c r="HB61" s="64">
        <f t="shared" si="188"/>
        <v>694.39636731959013</v>
      </c>
      <c r="HC61" s="66">
        <f t="shared" si="143"/>
        <v>822.37076923076927</v>
      </c>
      <c r="HD61" s="66">
        <f t="shared" si="97"/>
        <v>0</v>
      </c>
      <c r="HE61" s="66">
        <f t="shared" si="98"/>
        <v>205.59269230769232</v>
      </c>
      <c r="HF61" s="67">
        <f t="shared" si="24"/>
        <v>1027.9634615384616</v>
      </c>
      <c r="HG61" s="67">
        <f t="shared" si="25"/>
        <v>1722.3598288580517</v>
      </c>
      <c r="HH61" s="68">
        <f t="shared" si="26"/>
        <v>2162.6401711419485</v>
      </c>
      <c r="HI61" s="335">
        <v>0</v>
      </c>
      <c r="HJ61" s="335">
        <v>10802.59</v>
      </c>
      <c r="HK61" s="335">
        <v>0</v>
      </c>
      <c r="HL61" s="335">
        <v>0</v>
      </c>
      <c r="HM61" s="335">
        <v>0</v>
      </c>
      <c r="HN61" s="335">
        <v>0</v>
      </c>
      <c r="HO61" s="335">
        <v>0</v>
      </c>
      <c r="HP61" s="335">
        <v>0</v>
      </c>
      <c r="HQ61" s="335">
        <v>0</v>
      </c>
      <c r="HR61" s="335">
        <v>0</v>
      </c>
      <c r="HS61" s="335">
        <v>9052.98</v>
      </c>
      <c r="HT61" s="178">
        <f t="shared" si="189"/>
        <v>1749.6100000000006</v>
      </c>
      <c r="HU61" s="371">
        <v>658</v>
      </c>
      <c r="HV61" s="181" t="s">
        <v>276</v>
      </c>
      <c r="HW61" s="64">
        <f t="shared" si="190"/>
        <v>10802.59</v>
      </c>
      <c r="HX61" s="205">
        <v>0</v>
      </c>
      <c r="HY61" s="205">
        <v>3885</v>
      </c>
      <c r="HZ61" s="205">
        <v>0</v>
      </c>
      <c r="IA61" s="205">
        <v>0</v>
      </c>
      <c r="IB61" s="205">
        <v>0</v>
      </c>
      <c r="IC61" s="205">
        <v>0</v>
      </c>
      <c r="ID61" s="205">
        <v>0</v>
      </c>
      <c r="IE61" s="205">
        <v>0</v>
      </c>
      <c r="IF61" s="205">
        <v>0</v>
      </c>
      <c r="IG61" s="205">
        <v>0</v>
      </c>
      <c r="IH61" s="214">
        <v>3885</v>
      </c>
      <c r="II61" s="319">
        <v>456.34</v>
      </c>
      <c r="IJ61" s="318">
        <v>141</v>
      </c>
      <c r="IK61" s="65">
        <f t="shared" si="240"/>
        <v>138.15499912148172</v>
      </c>
      <c r="IL61" s="65">
        <f t="shared" si="241"/>
        <v>43.564914561894376</v>
      </c>
      <c r="IM61" s="65"/>
      <c r="IN61" s="65">
        <v>18.510000000000002</v>
      </c>
      <c r="IO61" s="65"/>
      <c r="IP61" s="65">
        <v>5</v>
      </c>
      <c r="IQ61" s="65"/>
      <c r="IR61" s="65"/>
      <c r="IS61" s="64">
        <f t="shared" si="193"/>
        <v>802.56991368337606</v>
      </c>
      <c r="IT61" s="66">
        <f t="shared" si="194"/>
        <v>869.99285714285713</v>
      </c>
      <c r="IU61" s="66">
        <f t="shared" si="103"/>
        <v>403.36134453781511</v>
      </c>
      <c r="IV61" s="66">
        <f t="shared" si="104"/>
        <v>318.33855042016808</v>
      </c>
      <c r="IW61" s="67">
        <f t="shared" si="195"/>
        <v>1591.6927521008404</v>
      </c>
      <c r="IX61" s="67">
        <f t="shared" si="31"/>
        <v>2394.2626657842166</v>
      </c>
      <c r="IY61" s="68">
        <f t="shared" si="32"/>
        <v>1490.7373342157834</v>
      </c>
      <c r="IZ61" s="335">
        <v>0</v>
      </c>
      <c r="JA61" s="335">
        <v>17901.78</v>
      </c>
      <c r="JB61" s="335">
        <v>0</v>
      </c>
      <c r="JC61" s="335">
        <v>0</v>
      </c>
      <c r="JD61" s="335">
        <v>0</v>
      </c>
      <c r="JE61" s="335">
        <v>0</v>
      </c>
      <c r="JF61" s="335">
        <v>0</v>
      </c>
      <c r="JG61" s="335">
        <v>0</v>
      </c>
      <c r="JH61" s="335">
        <v>0</v>
      </c>
      <c r="JI61" s="335">
        <v>0</v>
      </c>
      <c r="JJ61" s="335">
        <v>15337.29</v>
      </c>
      <c r="JK61" s="178">
        <f t="shared" si="196"/>
        <v>2564.489999999998</v>
      </c>
      <c r="JL61" s="371">
        <v>1094</v>
      </c>
      <c r="JM61" s="181" t="s">
        <v>276</v>
      </c>
      <c r="JN61" s="64">
        <f t="shared" si="197"/>
        <v>17901.78</v>
      </c>
      <c r="JO61" s="335">
        <v>0</v>
      </c>
      <c r="JP61" s="335">
        <v>3885</v>
      </c>
      <c r="JQ61" s="335">
        <v>0</v>
      </c>
      <c r="JR61" s="335">
        <v>0</v>
      </c>
      <c r="JS61" s="335">
        <v>0</v>
      </c>
      <c r="JT61" s="335">
        <v>0</v>
      </c>
      <c r="JU61" s="335">
        <v>0</v>
      </c>
      <c r="JV61" s="335">
        <v>0</v>
      </c>
      <c r="JW61" s="335">
        <v>0</v>
      </c>
      <c r="JX61" s="335">
        <v>0</v>
      </c>
      <c r="JY61" s="211">
        <v>3885</v>
      </c>
      <c r="JZ61" s="319">
        <v>456.34</v>
      </c>
      <c r="KA61" s="337">
        <v>123</v>
      </c>
      <c r="KB61" s="65">
        <f t="shared" si="242"/>
        <v>326.62658491979846</v>
      </c>
      <c r="KC61" s="65">
        <f t="shared" si="243"/>
        <v>68.123885984758687</v>
      </c>
      <c r="KD61" s="65"/>
      <c r="KE61" s="65">
        <v>18.510000000000002</v>
      </c>
      <c r="KF61" s="65"/>
      <c r="KG61" s="65">
        <v>5</v>
      </c>
      <c r="KH61" s="65"/>
      <c r="KI61" s="65">
        <f t="shared" si="108"/>
        <v>429.03252032520328</v>
      </c>
      <c r="KJ61" s="64">
        <f t="shared" si="35"/>
        <v>1426.6329912297604</v>
      </c>
      <c r="KK61" s="66">
        <f t="shared" si="144"/>
        <v>854.59100840336134</v>
      </c>
      <c r="KL61" s="66">
        <f t="shared" si="109"/>
        <v>0</v>
      </c>
      <c r="KM61" s="66">
        <f t="shared" si="110"/>
        <v>213.64775210084034</v>
      </c>
      <c r="KN61" s="67">
        <f t="shared" si="36"/>
        <v>1068.2387605042018</v>
      </c>
      <c r="KO61" s="67">
        <f t="shared" si="37"/>
        <v>2494.8717517339619</v>
      </c>
      <c r="KP61" s="68">
        <f t="shared" si="38"/>
        <v>1390.1282482660381</v>
      </c>
      <c r="KQ61" s="335">
        <v>0</v>
      </c>
      <c r="KR61" s="335">
        <v>20410.16</v>
      </c>
      <c r="KS61" s="335">
        <v>0</v>
      </c>
      <c r="KT61" s="335">
        <v>0</v>
      </c>
      <c r="KU61" s="335">
        <v>0</v>
      </c>
      <c r="KV61" s="335">
        <v>0</v>
      </c>
      <c r="KW61" s="335">
        <v>0</v>
      </c>
      <c r="KX61" s="335">
        <v>0</v>
      </c>
      <c r="KY61" s="335">
        <v>0</v>
      </c>
      <c r="KZ61" s="335">
        <v>0</v>
      </c>
      <c r="LA61" s="335">
        <v>18075.84</v>
      </c>
      <c r="LB61" s="178">
        <f t="shared" si="199"/>
        <v>2334.3199999999997</v>
      </c>
      <c r="LC61" s="371">
        <v>1215</v>
      </c>
      <c r="LD61" s="181" t="s">
        <v>276</v>
      </c>
      <c r="LE61" s="64">
        <f t="shared" si="200"/>
        <v>20410.16</v>
      </c>
      <c r="LF61" s="205">
        <v>0</v>
      </c>
      <c r="LG61" s="205">
        <v>3885</v>
      </c>
      <c r="LH61" s="205">
        <v>0</v>
      </c>
      <c r="LI61" s="205">
        <v>0</v>
      </c>
      <c r="LJ61" s="205">
        <v>0</v>
      </c>
      <c r="LK61" s="205">
        <v>0</v>
      </c>
      <c r="LL61" s="205">
        <v>0</v>
      </c>
      <c r="LM61" s="205">
        <v>0</v>
      </c>
      <c r="LN61" s="205">
        <v>0</v>
      </c>
      <c r="LO61" s="205">
        <v>0</v>
      </c>
      <c r="LP61" s="211">
        <f t="shared" si="112"/>
        <v>3885</v>
      </c>
      <c r="LQ61" s="65">
        <v>456.34</v>
      </c>
      <c r="LR61" s="65">
        <v>123</v>
      </c>
      <c r="LS61" s="65">
        <f t="shared" si="244"/>
        <v>268.6995276477611</v>
      </c>
      <c r="LT61" s="65">
        <f t="shared" si="245"/>
        <v>55.878183872210528</v>
      </c>
      <c r="LU61" s="65"/>
      <c r="LV61" s="65">
        <v>18.510000000000002</v>
      </c>
      <c r="LW61" s="65"/>
      <c r="LX61" s="65">
        <v>5</v>
      </c>
      <c r="LY61" s="65"/>
      <c r="LZ61" s="65"/>
      <c r="MA61" s="64">
        <f t="shared" si="41"/>
        <v>927.42771151997158</v>
      </c>
      <c r="MB61" s="66">
        <f t="shared" si="145"/>
        <v>828.45739495798318</v>
      </c>
      <c r="MC61" s="66">
        <f t="shared" si="114"/>
        <v>0</v>
      </c>
      <c r="MD61" s="66">
        <f t="shared" si="115"/>
        <v>207.1143487394958</v>
      </c>
      <c r="ME61" s="67">
        <f t="shared" si="42"/>
        <v>1035.571743697479</v>
      </c>
      <c r="MF61" s="67">
        <f t="shared" si="43"/>
        <v>1962.9994552174505</v>
      </c>
      <c r="MG61" s="68">
        <f t="shared" si="44"/>
        <v>1922.0005447825495</v>
      </c>
      <c r="MH61" s="335">
        <v>0</v>
      </c>
      <c r="MI61" s="335">
        <v>5150.68</v>
      </c>
      <c r="MJ61" s="335">
        <v>0</v>
      </c>
      <c r="MK61" s="335">
        <v>0</v>
      </c>
      <c r="ML61" s="335">
        <v>0</v>
      </c>
      <c r="MM61" s="335">
        <v>0</v>
      </c>
      <c r="MN61" s="335">
        <v>0</v>
      </c>
      <c r="MO61" s="335">
        <v>0</v>
      </c>
      <c r="MP61" s="335">
        <v>0</v>
      </c>
      <c r="MQ61" s="335">
        <v>0</v>
      </c>
      <c r="MR61" s="335">
        <v>4473.54</v>
      </c>
      <c r="MS61" s="178">
        <f t="shared" si="223"/>
        <v>677.14000000000033</v>
      </c>
      <c r="MT61" s="371">
        <v>361</v>
      </c>
      <c r="MU61" s="181" t="s">
        <v>276</v>
      </c>
      <c r="MV61" s="64">
        <f t="shared" si="203"/>
        <v>5150.68</v>
      </c>
      <c r="MW61" s="335">
        <v>0</v>
      </c>
      <c r="MX61" s="335">
        <v>3885</v>
      </c>
      <c r="MY61" s="335">
        <v>0</v>
      </c>
      <c r="MZ61" s="335">
        <v>0</v>
      </c>
      <c r="NA61" s="335">
        <v>0</v>
      </c>
      <c r="NB61" s="335">
        <v>0</v>
      </c>
      <c r="NC61" s="335">
        <v>0</v>
      </c>
      <c r="ND61" s="335">
        <v>0</v>
      </c>
      <c r="NE61" s="335">
        <v>0</v>
      </c>
      <c r="NF61" s="335">
        <v>0</v>
      </c>
      <c r="NG61" s="211">
        <f t="shared" si="117"/>
        <v>3885</v>
      </c>
      <c r="NH61" s="359">
        <v>456.34</v>
      </c>
      <c r="NI61" s="359">
        <v>123</v>
      </c>
      <c r="NJ61" s="65">
        <f t="shared" si="246"/>
        <v>84.534700998792104</v>
      </c>
      <c r="NK61" s="65">
        <f t="shared" si="247"/>
        <v>9.3013670965202984</v>
      </c>
      <c r="NL61" s="65"/>
      <c r="NM61" s="65">
        <v>18.510000000000002</v>
      </c>
      <c r="NN61" s="65">
        <f t="shared" si="206"/>
        <v>467</v>
      </c>
      <c r="NO61" s="65">
        <v>5</v>
      </c>
      <c r="NP61" s="65"/>
      <c r="NQ61" s="65"/>
      <c r="NR61" s="64">
        <f t="shared" si="47"/>
        <v>1163.6860680953123</v>
      </c>
      <c r="NS61" s="66">
        <f t="shared" si="207"/>
        <v>835.40283333333332</v>
      </c>
      <c r="NT61" s="66">
        <f t="shared" si="208"/>
        <v>400</v>
      </c>
      <c r="NU61" s="66">
        <f t="shared" si="122"/>
        <v>308.85070833333333</v>
      </c>
      <c r="NV61" s="67">
        <f t="shared" si="48"/>
        <v>1544.2535416666667</v>
      </c>
      <c r="NW61" s="67">
        <f t="shared" si="49"/>
        <v>2707.9396097619792</v>
      </c>
      <c r="NX61" s="68">
        <f t="shared" si="50"/>
        <v>1177.0603902380208</v>
      </c>
      <c r="NY61" s="400">
        <v>0</v>
      </c>
      <c r="NZ61" s="400">
        <v>1198.53</v>
      </c>
      <c r="OA61" s="400">
        <v>0</v>
      </c>
      <c r="OB61" s="400">
        <v>0</v>
      </c>
      <c r="OC61" s="400">
        <v>0</v>
      </c>
      <c r="OD61" s="400">
        <v>0</v>
      </c>
      <c r="OE61" s="400">
        <v>0</v>
      </c>
      <c r="OF61" s="400">
        <v>0</v>
      </c>
      <c r="OG61" s="400">
        <v>0</v>
      </c>
      <c r="OH61" s="400">
        <v>0</v>
      </c>
      <c r="OI61" s="400">
        <v>1092.23</v>
      </c>
      <c r="OJ61" s="178">
        <f t="shared" si="209"/>
        <v>106.29999999999995</v>
      </c>
      <c r="OK61" s="401">
        <v>90</v>
      </c>
      <c r="OL61" s="181" t="s">
        <v>276</v>
      </c>
      <c r="OM61" s="64">
        <f t="shared" si="123"/>
        <v>1198.53</v>
      </c>
      <c r="ON61" s="205">
        <v>0</v>
      </c>
      <c r="OO61" s="205">
        <v>3885</v>
      </c>
      <c r="OP61" s="205">
        <v>0</v>
      </c>
      <c r="OQ61" s="205">
        <v>0</v>
      </c>
      <c r="OR61" s="205">
        <v>0</v>
      </c>
      <c r="OS61" s="205">
        <v>0</v>
      </c>
      <c r="OT61" s="205">
        <v>0</v>
      </c>
      <c r="OU61" s="205">
        <v>0</v>
      </c>
      <c r="OV61" s="205">
        <v>0</v>
      </c>
      <c r="OW61" s="205">
        <v>0</v>
      </c>
      <c r="OX61" s="403">
        <f t="shared" si="124"/>
        <v>3885</v>
      </c>
      <c r="OY61" s="414">
        <v>456.34</v>
      </c>
      <c r="OZ61" s="416">
        <v>123</v>
      </c>
      <c r="PA61" s="65">
        <f t="shared" si="248"/>
        <v>17.509725760335908</v>
      </c>
      <c r="PB61" s="65">
        <f t="shared" si="249"/>
        <v>1.8201729146878156</v>
      </c>
      <c r="PC61" s="65"/>
      <c r="PD61" s="65">
        <v>18.510000000000002</v>
      </c>
      <c r="PE61" s="65"/>
      <c r="PF61" s="65">
        <v>5</v>
      </c>
      <c r="PG61" s="65"/>
      <c r="PH61" s="65"/>
      <c r="PI61" s="64">
        <f t="shared" si="53"/>
        <v>622.17989867502354</v>
      </c>
      <c r="PJ61" s="66">
        <f t="shared" si="126"/>
        <v>936.57933333333335</v>
      </c>
      <c r="PK61" s="66">
        <v>0</v>
      </c>
      <c r="PL61" s="66">
        <f t="shared" si="127"/>
        <v>234.14483333333334</v>
      </c>
      <c r="PM61" s="67">
        <f t="shared" si="54"/>
        <v>1170.7241666666666</v>
      </c>
      <c r="PN61" s="67">
        <f t="shared" si="55"/>
        <v>1792.9040653416901</v>
      </c>
      <c r="PO61" s="68">
        <f t="shared" si="56"/>
        <v>2092.0959346583099</v>
      </c>
      <c r="PP61" s="400">
        <v>0</v>
      </c>
      <c r="PQ61" s="400">
        <v>900.42</v>
      </c>
      <c r="PR61" s="400">
        <v>0</v>
      </c>
      <c r="PS61" s="400">
        <v>0</v>
      </c>
      <c r="PT61" s="400">
        <v>0</v>
      </c>
      <c r="PU61" s="400">
        <v>0</v>
      </c>
      <c r="PV61" s="400">
        <v>0</v>
      </c>
      <c r="PW61" s="400">
        <v>0</v>
      </c>
      <c r="PX61" s="400">
        <v>0</v>
      </c>
      <c r="PY61" s="464">
        <v>0</v>
      </c>
      <c r="PZ61" s="466">
        <v>900.42</v>
      </c>
      <c r="QA61" s="178">
        <f t="shared" si="210"/>
        <v>0</v>
      </c>
      <c r="QB61" s="401">
        <v>69</v>
      </c>
      <c r="QC61" s="181" t="s">
        <v>276</v>
      </c>
      <c r="QD61" s="64">
        <v>900.42</v>
      </c>
      <c r="QE61" s="400">
        <v>0</v>
      </c>
      <c r="QF61" s="400">
        <v>3885</v>
      </c>
      <c r="QG61" s="400">
        <v>0</v>
      </c>
      <c r="QH61" s="400">
        <v>0</v>
      </c>
      <c r="QI61" s="400">
        <v>0</v>
      </c>
      <c r="QJ61" s="400">
        <v>0</v>
      </c>
      <c r="QK61" s="400">
        <v>0</v>
      </c>
      <c r="QL61" s="400">
        <v>0</v>
      </c>
      <c r="QM61" s="400">
        <v>0</v>
      </c>
      <c r="QN61" s="400">
        <v>0</v>
      </c>
      <c r="QO61" s="486">
        <v>0</v>
      </c>
      <c r="QP61" s="211">
        <f t="shared" si="211"/>
        <v>3885</v>
      </c>
      <c r="QQ61" s="447">
        <v>456.34</v>
      </c>
      <c r="QR61" s="241">
        <v>123</v>
      </c>
      <c r="QS61" s="65">
        <f t="shared" si="147"/>
        <v>128.86743362831859</v>
      </c>
      <c r="QT61" s="65">
        <f t="shared" si="250"/>
        <v>0</v>
      </c>
      <c r="QU61" s="65">
        <v>0</v>
      </c>
      <c r="QV61" s="65">
        <v>18.510000000000002</v>
      </c>
      <c r="QW61" s="65">
        <f t="shared" si="131"/>
        <v>18.861818181818183</v>
      </c>
      <c r="QX61" s="65">
        <v>5</v>
      </c>
      <c r="QY61" s="65">
        <f t="shared" si="58"/>
        <v>183.06451612903226</v>
      </c>
      <c r="QZ61" s="489">
        <f t="shared" si="132"/>
        <v>12.155669999999999</v>
      </c>
      <c r="RA61" s="65"/>
      <c r="RB61" s="64">
        <f t="shared" si="213"/>
        <v>945.79943793916902</v>
      </c>
      <c r="RC61" s="66">
        <f t="shared" si="133"/>
        <v>870.22424778761058</v>
      </c>
      <c r="RD61" s="66"/>
      <c r="RE61" s="66">
        <f t="shared" si="134"/>
        <v>363.20473714535592</v>
      </c>
      <c r="RF61" s="67">
        <f t="shared" si="60"/>
        <v>1233.4289849329666</v>
      </c>
      <c r="RG61" s="67">
        <f t="shared" si="61"/>
        <v>2179.2284228721355</v>
      </c>
      <c r="RH61" s="68">
        <f t="shared" si="62"/>
        <v>1705.7715771278645</v>
      </c>
      <c r="RI61" s="205">
        <v>0</v>
      </c>
      <c r="RJ61" s="205">
        <v>816.24</v>
      </c>
      <c r="RK61" s="205">
        <v>0</v>
      </c>
      <c r="RL61" s="205">
        <v>0</v>
      </c>
      <c r="RM61" s="205">
        <v>0</v>
      </c>
      <c r="RN61" s="205">
        <v>0</v>
      </c>
      <c r="RO61" s="205">
        <v>0</v>
      </c>
      <c r="RP61" s="205">
        <v>0</v>
      </c>
      <c r="RQ61" s="205">
        <v>0</v>
      </c>
      <c r="RR61" s="373">
        <v>0</v>
      </c>
      <c r="RS61" s="265">
        <v>816.24</v>
      </c>
      <c r="RT61" s="178">
        <f t="shared" si="214"/>
        <v>0</v>
      </c>
      <c r="RU61" s="206">
        <v>66</v>
      </c>
      <c r="RV61" s="181" t="s">
        <v>276</v>
      </c>
      <c r="RW61" s="64">
        <f t="shared" si="215"/>
        <v>816.24</v>
      </c>
      <c r="RX61" s="205">
        <v>0</v>
      </c>
      <c r="RY61" s="205">
        <v>3885</v>
      </c>
      <c r="RZ61" s="205">
        <v>0</v>
      </c>
      <c r="SA61" s="205">
        <v>0</v>
      </c>
      <c r="SB61" s="205">
        <v>0</v>
      </c>
      <c r="SC61" s="205">
        <v>0</v>
      </c>
      <c r="SD61" s="205">
        <v>0</v>
      </c>
      <c r="SE61" s="205">
        <v>0</v>
      </c>
      <c r="SF61" s="205">
        <v>0</v>
      </c>
      <c r="SG61" s="205">
        <v>0</v>
      </c>
      <c r="SH61" s="65">
        <v>0</v>
      </c>
      <c r="SI61" s="211">
        <v>3885</v>
      </c>
      <c r="SJ61" s="473">
        <v>440.48</v>
      </c>
      <c r="SK61" s="478">
        <v>141</v>
      </c>
      <c r="SL61" s="65">
        <f t="shared" si="148"/>
        <v>320.96681415929203</v>
      </c>
      <c r="SM61" s="65">
        <f t="shared" si="251"/>
        <v>0</v>
      </c>
      <c r="SN61" s="65">
        <v>0</v>
      </c>
      <c r="SO61" s="65">
        <v>18.510000000000002</v>
      </c>
      <c r="SP61" s="65">
        <f t="shared" si="138"/>
        <v>495.92920353982299</v>
      </c>
      <c r="SQ61" s="65">
        <v>5</v>
      </c>
      <c r="SR61" s="65">
        <f t="shared" si="149"/>
        <v>428.52876106194691</v>
      </c>
      <c r="SS61" s="489">
        <f t="shared" si="139"/>
        <v>11.01924</v>
      </c>
      <c r="ST61" s="65"/>
      <c r="SU61" s="64">
        <f>SUM(SJ61:ST61)</f>
        <v>1861.4340187610619</v>
      </c>
      <c r="SV61" s="66">
        <f t="shared" si="146"/>
        <v>596.28469026548669</v>
      </c>
      <c r="SW61" s="66"/>
      <c r="SX61" s="66">
        <f t="shared" si="140"/>
        <v>491.54374180530976</v>
      </c>
      <c r="SY61" s="67">
        <f>SUM(SV61:SX61)</f>
        <v>1087.8284320707965</v>
      </c>
      <c r="SZ61" s="67">
        <f t="shared" si="65"/>
        <v>2949.2624508318586</v>
      </c>
      <c r="TA61" s="68">
        <f t="shared" si="66"/>
        <v>935.73754916814141</v>
      </c>
      <c r="TB61" s="64">
        <f t="shared" si="252"/>
        <v>68472.69</v>
      </c>
      <c r="TC61" s="211">
        <f t="shared" si="253"/>
        <v>46620</v>
      </c>
      <c r="TD61" s="67">
        <f t="shared" si="254"/>
        <v>26308.640171429077</v>
      </c>
      <c r="TE61" s="68">
        <f t="shared" si="142"/>
        <v>20311.359828570923</v>
      </c>
      <c r="TF61" s="264"/>
      <c r="TG61" s="265"/>
      <c r="TH61" s="265"/>
      <c r="TL61" s="65">
        <v>410.87800000000004</v>
      </c>
      <c r="TM61">
        <f t="shared" si="70"/>
        <v>4.1087800000000003</v>
      </c>
    </row>
    <row r="62" spans="1:533">
      <c r="A62" s="173" t="s">
        <v>173</v>
      </c>
      <c r="B62" s="175" t="s">
        <v>174</v>
      </c>
      <c r="C62" s="181" t="s">
        <v>276</v>
      </c>
      <c r="D62" s="176">
        <v>26722</v>
      </c>
      <c r="E62" s="176">
        <v>5522.91</v>
      </c>
      <c r="F62" s="176">
        <v>0</v>
      </c>
      <c r="G62" s="176">
        <v>0</v>
      </c>
      <c r="H62" s="176">
        <v>0</v>
      </c>
      <c r="I62" s="176">
        <v>0</v>
      </c>
      <c r="J62" s="176">
        <v>0</v>
      </c>
      <c r="K62" s="176">
        <v>0</v>
      </c>
      <c r="L62" s="176">
        <v>0</v>
      </c>
      <c r="M62" s="178">
        <v>29292.959999999999</v>
      </c>
      <c r="N62" s="178">
        <f t="shared" si="150"/>
        <v>2951.9500000000007</v>
      </c>
      <c r="O62" s="181">
        <v>929</v>
      </c>
      <c r="P62" s="64">
        <f t="shared" si="227"/>
        <v>32244.91</v>
      </c>
      <c r="Q62" s="205">
        <v>2224.36</v>
      </c>
      <c r="R62" s="205">
        <v>403.99</v>
      </c>
      <c r="S62" s="205">
        <v>0</v>
      </c>
      <c r="T62" s="205">
        <v>0</v>
      </c>
      <c r="U62" s="205">
        <v>0</v>
      </c>
      <c r="V62" s="205">
        <v>0</v>
      </c>
      <c r="W62" s="205">
        <v>0</v>
      </c>
      <c r="X62" s="205">
        <v>0</v>
      </c>
      <c r="Y62" s="205">
        <v>0</v>
      </c>
      <c r="Z62" s="205">
        <v>0</v>
      </c>
      <c r="AA62" s="64">
        <f t="shared" si="71"/>
        <v>2628.3500000000004</v>
      </c>
      <c r="AB62" s="65">
        <v>440.48</v>
      </c>
      <c r="AC62" s="219">
        <v>113</v>
      </c>
      <c r="AD62" s="65">
        <f t="shared" si="232"/>
        <v>344.14845083916305</v>
      </c>
      <c r="AE62" s="65">
        <f t="shared" si="233"/>
        <v>53.437073266253904</v>
      </c>
      <c r="AF62" s="65"/>
      <c r="AG62" s="65">
        <v>18.510000000000002</v>
      </c>
      <c r="AH62" s="65"/>
      <c r="AI62" s="65">
        <v>5</v>
      </c>
      <c r="AJ62" s="65"/>
      <c r="AK62" s="65"/>
      <c r="AL62" s="64">
        <f t="shared" si="3"/>
        <v>974.575524105417</v>
      </c>
      <c r="AM62" s="66">
        <f t="shared" si="170"/>
        <v>833.25221238938047</v>
      </c>
      <c r="AN62" s="66">
        <f t="shared" si="171"/>
        <v>0</v>
      </c>
      <c r="AO62" s="66">
        <f t="shared" si="74"/>
        <v>208.31305309734512</v>
      </c>
      <c r="AP62" s="67">
        <f t="shared" si="4"/>
        <v>1041.5652654867256</v>
      </c>
      <c r="AQ62" s="67">
        <f t="shared" si="5"/>
        <v>2016.1407895921425</v>
      </c>
      <c r="AR62" s="68">
        <f t="shared" si="6"/>
        <v>612.20921040785788</v>
      </c>
      <c r="AS62" s="267">
        <v>21000.36</v>
      </c>
      <c r="AT62" s="267">
        <v>5395.8</v>
      </c>
      <c r="AU62" s="267">
        <v>0</v>
      </c>
      <c r="AV62" s="267">
        <v>0</v>
      </c>
      <c r="AW62" s="267">
        <v>0</v>
      </c>
      <c r="AX62" s="267">
        <v>0</v>
      </c>
      <c r="AY62" s="267">
        <v>0</v>
      </c>
      <c r="AZ62" s="267">
        <v>0</v>
      </c>
      <c r="BA62" s="267">
        <v>0</v>
      </c>
      <c r="BB62" s="267">
        <v>0</v>
      </c>
      <c r="BC62" s="267">
        <v>22737.32</v>
      </c>
      <c r="BD62" s="178">
        <f t="shared" si="172"/>
        <v>3658.84</v>
      </c>
      <c r="BE62" s="285">
        <v>812</v>
      </c>
      <c r="BF62" s="181" t="s">
        <v>276</v>
      </c>
      <c r="BG62" s="64">
        <f t="shared" si="75"/>
        <v>26396.16</v>
      </c>
      <c r="BH62" s="267">
        <v>1748.09</v>
      </c>
      <c r="BI62" s="267">
        <v>394.69</v>
      </c>
      <c r="BJ62" s="267">
        <v>0</v>
      </c>
      <c r="BK62" s="267">
        <v>0</v>
      </c>
      <c r="BL62" s="267">
        <v>0</v>
      </c>
      <c r="BM62" s="267">
        <v>0</v>
      </c>
      <c r="BN62" s="267">
        <v>0</v>
      </c>
      <c r="BO62" s="267">
        <v>0</v>
      </c>
      <c r="BP62" s="267">
        <v>0</v>
      </c>
      <c r="BQ62" s="267">
        <v>0</v>
      </c>
      <c r="BR62" s="64">
        <f t="shared" si="76"/>
        <v>2142.7799999999997</v>
      </c>
      <c r="BS62" s="65">
        <v>440.48</v>
      </c>
      <c r="BT62" s="219">
        <v>113</v>
      </c>
      <c r="BU62" s="65">
        <f t="shared" si="234"/>
        <v>289.1970649094161</v>
      </c>
      <c r="BV62" s="65">
        <f t="shared" si="235"/>
        <v>71.43999691180224</v>
      </c>
      <c r="BW62" s="65"/>
      <c r="BX62" s="65">
        <v>18.510000000000002</v>
      </c>
      <c r="BY62" s="65"/>
      <c r="BZ62" s="65">
        <v>5</v>
      </c>
      <c r="CA62" s="202"/>
      <c r="CB62" s="65"/>
      <c r="CC62" s="64">
        <f t="shared" si="9"/>
        <v>937.62706182121838</v>
      </c>
      <c r="CD62" s="66">
        <f t="shared" si="174"/>
        <v>869.99982300884949</v>
      </c>
      <c r="CE62" s="384">
        <f t="shared" si="175"/>
        <v>0</v>
      </c>
      <c r="CF62" s="66">
        <f t="shared" si="222"/>
        <v>217.49995575221237</v>
      </c>
      <c r="CG62" s="67">
        <f>SUM(CD62:CF62)</f>
        <v>1087.4997787610619</v>
      </c>
      <c r="CH62" s="67">
        <f t="shared" si="11"/>
        <v>2025.1268405822802</v>
      </c>
      <c r="CI62" s="68">
        <f t="shared" si="12"/>
        <v>117.65315941771951</v>
      </c>
      <c r="CJ62" s="209">
        <v>40798.800000000003</v>
      </c>
      <c r="CK62" s="209">
        <v>8888.94</v>
      </c>
      <c r="CL62" s="209">
        <v>0</v>
      </c>
      <c r="CM62" s="209">
        <v>0</v>
      </c>
      <c r="CN62" s="209">
        <v>0</v>
      </c>
      <c r="CO62" s="209">
        <v>0</v>
      </c>
      <c r="CP62" s="209">
        <v>0</v>
      </c>
      <c r="CQ62" s="209">
        <v>0</v>
      </c>
      <c r="CR62" s="209">
        <v>0</v>
      </c>
      <c r="CS62" s="207">
        <v>0</v>
      </c>
      <c r="CT62" s="205">
        <v>21249.03</v>
      </c>
      <c r="CU62" s="178">
        <f t="shared" si="176"/>
        <v>3317.3100000000013</v>
      </c>
      <c r="CV62" s="285">
        <v>821</v>
      </c>
      <c r="CW62" s="181" t="s">
        <v>276</v>
      </c>
      <c r="CX62" s="214">
        <v>24566.34</v>
      </c>
      <c r="CY62" s="205">
        <v>1609.54</v>
      </c>
      <c r="CZ62" s="205">
        <v>382.6</v>
      </c>
      <c r="DA62" s="205">
        <v>0</v>
      </c>
      <c r="DB62" s="209">
        <v>0</v>
      </c>
      <c r="DC62" s="205">
        <v>0</v>
      </c>
      <c r="DD62" s="205">
        <v>0</v>
      </c>
      <c r="DE62" s="205">
        <v>0</v>
      </c>
      <c r="DF62" s="205">
        <v>0</v>
      </c>
      <c r="DG62" s="205">
        <v>0</v>
      </c>
      <c r="DH62" s="205">
        <v>0</v>
      </c>
      <c r="DI62" s="214">
        <v>1992.14</v>
      </c>
      <c r="DJ62" s="65">
        <v>440.48</v>
      </c>
      <c r="DK62" s="219">
        <v>113</v>
      </c>
      <c r="DL62" s="65">
        <f t="shared" si="236"/>
        <v>280.64027263625491</v>
      </c>
      <c r="DM62" s="65">
        <f t="shared" si="237"/>
        <v>65.30292457093617</v>
      </c>
      <c r="DN62" s="65"/>
      <c r="DO62" s="65">
        <v>18.510000000000002</v>
      </c>
      <c r="DP62" s="65"/>
      <c r="DQ62" s="65">
        <v>5</v>
      </c>
      <c r="DR62" s="65"/>
      <c r="DS62" s="65"/>
      <c r="DT62" s="64">
        <f t="shared" si="15"/>
        <v>922.93319720719103</v>
      </c>
      <c r="DU62" s="66">
        <f t="shared" si="178"/>
        <v>870.94495575221242</v>
      </c>
      <c r="DV62" s="66">
        <f t="shared" si="179"/>
        <v>490.26548672566372</v>
      </c>
      <c r="DW62" s="66">
        <f t="shared" si="84"/>
        <v>340.30261061946902</v>
      </c>
      <c r="DX62" s="67">
        <f t="shared" si="16"/>
        <v>1701.5130530973452</v>
      </c>
      <c r="DY62" s="67">
        <f t="shared" si="17"/>
        <v>2624.4462503045361</v>
      </c>
      <c r="DZ62" s="68">
        <f t="shared" si="18"/>
        <v>-632.30625030453598</v>
      </c>
      <c r="EA62" s="205">
        <v>23339.84</v>
      </c>
      <c r="EB62" s="205">
        <v>5762.75</v>
      </c>
      <c r="EC62" s="205">
        <v>0</v>
      </c>
      <c r="ED62" s="205">
        <v>0</v>
      </c>
      <c r="EE62" s="205">
        <v>0</v>
      </c>
      <c r="EF62" s="205">
        <v>0</v>
      </c>
      <c r="EG62" s="205">
        <v>0</v>
      </c>
      <c r="EH62" s="205">
        <v>0</v>
      </c>
      <c r="EI62" s="205">
        <v>0</v>
      </c>
      <c r="EJ62" s="205">
        <v>0</v>
      </c>
      <c r="EK62" s="205">
        <v>25938.23</v>
      </c>
      <c r="EL62" s="178">
        <f t="shared" si="180"/>
        <v>3164.3600000000006</v>
      </c>
      <c r="EM62" s="206">
        <v>883</v>
      </c>
      <c r="EN62" s="181" t="s">
        <v>276</v>
      </c>
      <c r="EO62" s="214">
        <f t="shared" si="85"/>
        <v>29102.59</v>
      </c>
      <c r="EP62" s="214">
        <v>1942.83</v>
      </c>
      <c r="EQ62" s="214">
        <v>421.53</v>
      </c>
      <c r="ER62" s="214">
        <v>0</v>
      </c>
      <c r="ES62" s="214">
        <v>0</v>
      </c>
      <c r="ET62" s="214">
        <v>0</v>
      </c>
      <c r="EU62" s="298">
        <v>0</v>
      </c>
      <c r="EV62" s="299">
        <v>0</v>
      </c>
      <c r="EW62" s="214">
        <v>0</v>
      </c>
      <c r="EX62" s="214">
        <v>0</v>
      </c>
      <c r="EY62" s="299">
        <v>0</v>
      </c>
      <c r="EZ62" s="214">
        <f t="shared" si="86"/>
        <v>2364.3599999999997</v>
      </c>
      <c r="FA62" s="385">
        <v>456.34</v>
      </c>
      <c r="FB62" s="385">
        <v>113</v>
      </c>
      <c r="FC62" s="377">
        <f t="shared" si="238"/>
        <v>356.68791340395734</v>
      </c>
      <c r="FD62" s="386">
        <f t="shared" si="239"/>
        <v>62.292026489923323</v>
      </c>
      <c r="FE62" s="65"/>
      <c r="FF62" s="65">
        <v>18.510000000000002</v>
      </c>
      <c r="FG62" s="65"/>
      <c r="FH62" s="65">
        <v>5</v>
      </c>
      <c r="FI62" s="377"/>
      <c r="FJ62" s="65"/>
      <c r="FK62" s="214">
        <f t="shared" si="87"/>
        <v>1011.8299398938805</v>
      </c>
      <c r="FL62" s="66">
        <f t="shared" si="183"/>
        <v>987.17077586206892</v>
      </c>
      <c r="FM62" s="377">
        <f t="shared" si="184"/>
        <v>413.79310344827587</v>
      </c>
      <c r="FN62" s="377">
        <f t="shared" si="90"/>
        <v>350.24096982758618</v>
      </c>
      <c r="FO62" s="214">
        <f t="shared" si="91"/>
        <v>1751.204849137931</v>
      </c>
      <c r="FP62" s="214">
        <f t="shared" si="92"/>
        <v>2763.0347890318117</v>
      </c>
      <c r="FQ62" s="205">
        <f t="shared" si="93"/>
        <v>-398.674789031812</v>
      </c>
      <c r="FR62" s="205">
        <v>32815.279999999999</v>
      </c>
      <c r="FS62" s="205">
        <v>7479.16</v>
      </c>
      <c r="FT62" s="205">
        <v>0</v>
      </c>
      <c r="FU62" s="205">
        <v>0</v>
      </c>
      <c r="FV62" s="205">
        <v>0</v>
      </c>
      <c r="FW62" s="205">
        <v>0</v>
      </c>
      <c r="FX62" s="205">
        <v>0</v>
      </c>
      <c r="FY62" s="205">
        <v>0</v>
      </c>
      <c r="FZ62" s="205">
        <v>0</v>
      </c>
      <c r="GA62" s="205">
        <v>0</v>
      </c>
      <c r="GB62" s="205">
        <v>35512.51</v>
      </c>
      <c r="GC62" s="178">
        <f t="shared" si="185"/>
        <v>4781.93</v>
      </c>
      <c r="GD62" s="206">
        <v>1088</v>
      </c>
      <c r="GE62" s="181" t="s">
        <v>276</v>
      </c>
      <c r="GF62" s="214">
        <f t="shared" si="94"/>
        <v>40294.44</v>
      </c>
      <c r="GG62" s="205">
        <v>2731.57</v>
      </c>
      <c r="GH62" s="205">
        <v>547.09</v>
      </c>
      <c r="GI62" s="205">
        <v>0</v>
      </c>
      <c r="GJ62" s="205">
        <v>0</v>
      </c>
      <c r="GK62" s="205">
        <v>0</v>
      </c>
      <c r="GL62" s="205">
        <v>0</v>
      </c>
      <c r="GM62" s="205">
        <v>0</v>
      </c>
      <c r="GN62" s="205">
        <v>0</v>
      </c>
      <c r="GO62" s="205">
        <v>0</v>
      </c>
      <c r="GP62" s="205">
        <v>0</v>
      </c>
      <c r="GQ62" s="211">
        <f t="shared" si="95"/>
        <v>3278.6600000000003</v>
      </c>
      <c r="GR62" s="306">
        <v>456.34</v>
      </c>
      <c r="GS62" s="307">
        <v>113</v>
      </c>
      <c r="GT62" s="65">
        <f t="shared" si="255"/>
        <v>505.37320944837705</v>
      </c>
      <c r="GU62" s="65">
        <f t="shared" si="256"/>
        <v>101.59410478974003</v>
      </c>
      <c r="GV62" s="65"/>
      <c r="GW62" s="65">
        <v>18.510000000000002</v>
      </c>
      <c r="GX62" s="65">
        <v>0</v>
      </c>
      <c r="GY62" s="65">
        <v>5</v>
      </c>
      <c r="GZ62" s="65"/>
      <c r="HA62" s="65"/>
      <c r="HB62" s="64">
        <f t="shared" si="188"/>
        <v>1199.817314238117</v>
      </c>
      <c r="HC62" s="66">
        <f t="shared" si="143"/>
        <v>822.37076923076927</v>
      </c>
      <c r="HD62" s="66">
        <f t="shared" si="97"/>
        <v>0</v>
      </c>
      <c r="HE62" s="66">
        <f t="shared" si="98"/>
        <v>205.59269230769232</v>
      </c>
      <c r="HF62" s="67">
        <f t="shared" si="24"/>
        <v>1027.9634615384616</v>
      </c>
      <c r="HG62" s="67">
        <f t="shared" si="25"/>
        <v>2227.7807757765786</v>
      </c>
      <c r="HH62" s="68">
        <f t="shared" si="26"/>
        <v>1050.8792242234217</v>
      </c>
      <c r="HI62" s="335">
        <v>37039.67</v>
      </c>
      <c r="HJ62" s="335">
        <v>8235.52</v>
      </c>
      <c r="HK62" s="335">
        <v>0</v>
      </c>
      <c r="HL62" s="335">
        <v>0</v>
      </c>
      <c r="HM62" s="335">
        <v>0</v>
      </c>
      <c r="HN62" s="335">
        <v>0</v>
      </c>
      <c r="HO62" s="335">
        <v>0</v>
      </c>
      <c r="HP62" s="335">
        <v>0</v>
      </c>
      <c r="HQ62" s="335">
        <v>0</v>
      </c>
      <c r="HR62" s="335">
        <v>0</v>
      </c>
      <c r="HS62" s="335">
        <v>39237.97</v>
      </c>
      <c r="HT62" s="178">
        <f t="shared" si="189"/>
        <v>6037.2200000000012</v>
      </c>
      <c r="HU62" s="371">
        <v>1171</v>
      </c>
      <c r="HV62" s="181" t="s">
        <v>276</v>
      </c>
      <c r="HW62" s="64">
        <f t="shared" si="190"/>
        <v>45275.19</v>
      </c>
      <c r="HX62" s="205">
        <v>3083.2</v>
      </c>
      <c r="HY62" s="205">
        <v>602.41</v>
      </c>
      <c r="HZ62" s="205">
        <v>0</v>
      </c>
      <c r="IA62" s="205">
        <v>0</v>
      </c>
      <c r="IB62" s="205">
        <v>0</v>
      </c>
      <c r="IC62" s="205">
        <v>0</v>
      </c>
      <c r="ID62" s="205">
        <v>0</v>
      </c>
      <c r="IE62" s="205">
        <v>0</v>
      </c>
      <c r="IF62" s="205">
        <v>0</v>
      </c>
      <c r="IG62" s="205">
        <v>0</v>
      </c>
      <c r="IH62" s="214">
        <v>6066.33</v>
      </c>
      <c r="II62" s="319">
        <v>456.34</v>
      </c>
      <c r="IJ62" s="318">
        <v>113</v>
      </c>
      <c r="IK62" s="65">
        <f t="shared" si="240"/>
        <v>598.79970030627783</v>
      </c>
      <c r="IL62" s="65">
        <f t="shared" si="241"/>
        <v>150.32548596050543</v>
      </c>
      <c r="IM62" s="65"/>
      <c r="IN62" s="65">
        <v>18.510000000000002</v>
      </c>
      <c r="IO62" s="65"/>
      <c r="IP62" s="65">
        <v>5</v>
      </c>
      <c r="IQ62" s="65"/>
      <c r="IR62" s="65"/>
      <c r="IS62" s="64">
        <f t="shared" si="193"/>
        <v>1341.9751862667831</v>
      </c>
      <c r="IT62" s="66">
        <f t="shared" si="194"/>
        <v>869.99285714285713</v>
      </c>
      <c r="IU62" s="66">
        <f t="shared" si="103"/>
        <v>403.36134453781511</v>
      </c>
      <c r="IV62" s="66">
        <f t="shared" si="104"/>
        <v>318.33855042016808</v>
      </c>
      <c r="IW62" s="67">
        <f t="shared" si="195"/>
        <v>1591.6927521008404</v>
      </c>
      <c r="IX62" s="67">
        <f t="shared" si="31"/>
        <v>2933.6679383676237</v>
      </c>
      <c r="IY62" s="68">
        <f t="shared" si="32"/>
        <v>3132.6620616323762</v>
      </c>
      <c r="IZ62" s="335">
        <v>29686.02</v>
      </c>
      <c r="JA62" s="335">
        <v>9520.7999999999993</v>
      </c>
      <c r="JB62" s="335">
        <v>0</v>
      </c>
      <c r="JC62" s="335">
        <v>0</v>
      </c>
      <c r="JD62" s="335">
        <v>0</v>
      </c>
      <c r="JE62" s="335">
        <v>0</v>
      </c>
      <c r="JF62" s="335">
        <v>0</v>
      </c>
      <c r="JG62" s="335">
        <v>0</v>
      </c>
      <c r="JH62" s="335">
        <v>0</v>
      </c>
      <c r="JI62" s="335">
        <v>0</v>
      </c>
      <c r="JJ62" s="335">
        <v>35494.75</v>
      </c>
      <c r="JK62" s="178">
        <f t="shared" si="196"/>
        <v>3712.0699999999997</v>
      </c>
      <c r="JL62" s="371">
        <v>1163</v>
      </c>
      <c r="JM62" s="181" t="s">
        <v>276</v>
      </c>
      <c r="JN62" s="64">
        <f t="shared" si="197"/>
        <v>39206.82</v>
      </c>
      <c r="JO62" s="335">
        <v>2471.09</v>
      </c>
      <c r="JP62" s="335">
        <v>696.43</v>
      </c>
      <c r="JQ62" s="335">
        <v>0</v>
      </c>
      <c r="JR62" s="335">
        <v>0</v>
      </c>
      <c r="JS62" s="335">
        <v>0</v>
      </c>
      <c r="JT62" s="335">
        <v>0</v>
      </c>
      <c r="JU62" s="335">
        <v>0</v>
      </c>
      <c r="JV62" s="335">
        <v>0</v>
      </c>
      <c r="JW62" s="335">
        <v>0</v>
      </c>
      <c r="JX62" s="335">
        <v>0</v>
      </c>
      <c r="JY62" s="211">
        <v>7172.94</v>
      </c>
      <c r="JZ62" s="319">
        <v>456.34</v>
      </c>
      <c r="KA62" s="337">
        <v>113</v>
      </c>
      <c r="KB62" s="65">
        <f t="shared" si="242"/>
        <v>755.90465949864779</v>
      </c>
      <c r="KC62" s="65">
        <f t="shared" si="243"/>
        <v>98.60854729300695</v>
      </c>
      <c r="KD62" s="65"/>
      <c r="KE62" s="65">
        <v>18.510000000000002</v>
      </c>
      <c r="KF62" s="65"/>
      <c r="KG62" s="65">
        <v>5</v>
      </c>
      <c r="KH62" s="65"/>
      <c r="KI62" s="65">
        <f t="shared" si="108"/>
        <v>429.03252032520328</v>
      </c>
      <c r="KJ62" s="64">
        <f t="shared" si="35"/>
        <v>1876.3957271168579</v>
      </c>
      <c r="KK62" s="66">
        <f t="shared" si="144"/>
        <v>854.59100840336134</v>
      </c>
      <c r="KL62" s="66">
        <f t="shared" si="109"/>
        <v>0</v>
      </c>
      <c r="KM62" s="66">
        <f t="shared" si="110"/>
        <v>213.64775210084034</v>
      </c>
      <c r="KN62" s="67">
        <f t="shared" si="36"/>
        <v>1068.2387605042018</v>
      </c>
      <c r="KO62" s="67">
        <f t="shared" si="37"/>
        <v>2944.6344876210596</v>
      </c>
      <c r="KP62" s="68">
        <f t="shared" si="38"/>
        <v>4228.30551237894</v>
      </c>
      <c r="KQ62" s="335">
        <v>26317.96</v>
      </c>
      <c r="KR62" s="335">
        <v>8762.17</v>
      </c>
      <c r="KS62" s="335">
        <v>0</v>
      </c>
      <c r="KT62" s="335">
        <v>0</v>
      </c>
      <c r="KU62" s="335">
        <v>0</v>
      </c>
      <c r="KV62" s="335">
        <v>0</v>
      </c>
      <c r="KW62" s="335">
        <v>0</v>
      </c>
      <c r="KX62" s="335">
        <v>0</v>
      </c>
      <c r="KY62" s="335">
        <v>0</v>
      </c>
      <c r="KZ62" s="335">
        <v>0</v>
      </c>
      <c r="LA62" s="335">
        <v>30547.25</v>
      </c>
      <c r="LB62" s="178">
        <f t="shared" si="199"/>
        <v>4532.8799999999974</v>
      </c>
      <c r="LC62" s="371">
        <v>1056</v>
      </c>
      <c r="LD62" s="181" t="s">
        <v>276</v>
      </c>
      <c r="LE62" s="64">
        <f t="shared" si="200"/>
        <v>35080.129999999997</v>
      </c>
      <c r="LF62" s="205">
        <v>2190.73</v>
      </c>
      <c r="LG62" s="205">
        <v>640.94000000000005</v>
      </c>
      <c r="LH62" s="205">
        <v>0</v>
      </c>
      <c r="LI62" s="205">
        <v>0</v>
      </c>
      <c r="LJ62" s="205">
        <v>0</v>
      </c>
      <c r="LK62" s="205">
        <v>0</v>
      </c>
      <c r="LL62" s="205">
        <v>0</v>
      </c>
      <c r="LM62" s="205">
        <v>0</v>
      </c>
      <c r="LN62" s="205">
        <v>0</v>
      </c>
      <c r="LO62" s="205">
        <v>0</v>
      </c>
      <c r="LP62" s="211">
        <f t="shared" si="112"/>
        <v>2831.67</v>
      </c>
      <c r="LQ62" s="65">
        <v>456.34</v>
      </c>
      <c r="LR62" s="65">
        <v>113</v>
      </c>
      <c r="LS62" s="65">
        <f t="shared" si="244"/>
        <v>454.08853176051957</v>
      </c>
      <c r="LT62" s="65">
        <f t="shared" si="245"/>
        <v>108.50658954670547</v>
      </c>
      <c r="LU62" s="65"/>
      <c r="LV62" s="65">
        <v>18.510000000000002</v>
      </c>
      <c r="LW62" s="65"/>
      <c r="LX62" s="65">
        <v>5</v>
      </c>
      <c r="LY62" s="65"/>
      <c r="LZ62" s="65"/>
      <c r="MA62" s="64">
        <f t="shared" si="41"/>
        <v>1155.445121307225</v>
      </c>
      <c r="MB62" s="66">
        <f t="shared" si="145"/>
        <v>828.45739495798318</v>
      </c>
      <c r="MC62" s="66">
        <f t="shared" si="114"/>
        <v>0</v>
      </c>
      <c r="MD62" s="66">
        <f t="shared" si="115"/>
        <v>207.1143487394958</v>
      </c>
      <c r="ME62" s="67">
        <f t="shared" si="42"/>
        <v>1035.571743697479</v>
      </c>
      <c r="MF62" s="67">
        <f t="shared" si="43"/>
        <v>2191.016865004704</v>
      </c>
      <c r="MG62" s="68">
        <f t="shared" si="44"/>
        <v>640.65313499529611</v>
      </c>
      <c r="MH62" s="335">
        <v>29605.06</v>
      </c>
      <c r="MI62" s="335">
        <v>6500.78</v>
      </c>
      <c r="MJ62" s="335">
        <v>0</v>
      </c>
      <c r="MK62" s="335">
        <v>0</v>
      </c>
      <c r="ML62" s="335">
        <v>0</v>
      </c>
      <c r="MM62" s="335">
        <v>0</v>
      </c>
      <c r="MN62" s="335">
        <v>0</v>
      </c>
      <c r="MO62" s="335">
        <v>0</v>
      </c>
      <c r="MP62" s="335">
        <v>0</v>
      </c>
      <c r="MQ62" s="335">
        <v>0</v>
      </c>
      <c r="MR62" s="335">
        <v>32346.12</v>
      </c>
      <c r="MS62" s="178">
        <f t="shared" si="223"/>
        <v>3759.7200000000048</v>
      </c>
      <c r="MT62" s="371">
        <v>958</v>
      </c>
      <c r="MU62" s="181" t="s">
        <v>276</v>
      </c>
      <c r="MV62" s="64">
        <f t="shared" si="203"/>
        <v>36105.840000000004</v>
      </c>
      <c r="MW62" s="335">
        <v>2464.34</v>
      </c>
      <c r="MX62" s="335">
        <v>475.52</v>
      </c>
      <c r="MY62" s="335">
        <v>0</v>
      </c>
      <c r="MZ62" s="335">
        <v>0</v>
      </c>
      <c r="NA62" s="335">
        <v>0</v>
      </c>
      <c r="NB62" s="335">
        <v>0</v>
      </c>
      <c r="NC62" s="335">
        <v>0</v>
      </c>
      <c r="ND62" s="335">
        <v>0</v>
      </c>
      <c r="NE62" s="335">
        <v>0</v>
      </c>
      <c r="NF62" s="335">
        <v>0</v>
      </c>
      <c r="NG62" s="211">
        <f t="shared" si="117"/>
        <v>2939.86</v>
      </c>
      <c r="NH62" s="359">
        <v>456.34</v>
      </c>
      <c r="NI62" s="359">
        <v>102</v>
      </c>
      <c r="NJ62" s="65">
        <f t="shared" si="246"/>
        <v>611.2317275962771</v>
      </c>
      <c r="NK62" s="65">
        <f t="shared" si="247"/>
        <v>51.644469238457809</v>
      </c>
      <c r="NL62" s="65"/>
      <c r="NM62" s="65">
        <v>18.510000000000002</v>
      </c>
      <c r="NN62" s="65">
        <f t="shared" si="206"/>
        <v>467</v>
      </c>
      <c r="NO62" s="65">
        <v>5</v>
      </c>
      <c r="NP62" s="65"/>
      <c r="NQ62" s="65"/>
      <c r="NR62" s="64">
        <f t="shared" si="47"/>
        <v>1711.7261968347348</v>
      </c>
      <c r="NS62" s="66">
        <f t="shared" si="207"/>
        <v>835.40283333333332</v>
      </c>
      <c r="NT62" s="66">
        <f t="shared" si="208"/>
        <v>400</v>
      </c>
      <c r="NU62" s="66">
        <f t="shared" si="122"/>
        <v>308.85070833333333</v>
      </c>
      <c r="NV62" s="67">
        <f t="shared" si="48"/>
        <v>1544.2535416666667</v>
      </c>
      <c r="NW62" s="67">
        <f t="shared" si="49"/>
        <v>3255.9797385014017</v>
      </c>
      <c r="NX62" s="68">
        <f t="shared" si="50"/>
        <v>-316.11973850140157</v>
      </c>
      <c r="NY62" s="400">
        <v>20481.82</v>
      </c>
      <c r="NZ62" s="400">
        <v>6753.77</v>
      </c>
      <c r="OA62" s="400">
        <v>0</v>
      </c>
      <c r="OB62" s="400">
        <v>0</v>
      </c>
      <c r="OC62" s="400">
        <v>0</v>
      </c>
      <c r="OD62" s="400">
        <v>0</v>
      </c>
      <c r="OE62" s="400">
        <v>0</v>
      </c>
      <c r="OF62" s="400">
        <v>0</v>
      </c>
      <c r="OG62" s="400">
        <v>0</v>
      </c>
      <c r="OH62" s="400">
        <v>0</v>
      </c>
      <c r="OI62" s="400">
        <v>24480.18</v>
      </c>
      <c r="OJ62" s="178">
        <f t="shared" si="209"/>
        <v>2755.41</v>
      </c>
      <c r="OK62" s="401">
        <v>895</v>
      </c>
      <c r="OL62" s="181" t="s">
        <v>276</v>
      </c>
      <c r="OM62" s="64">
        <f t="shared" si="123"/>
        <v>27235.59</v>
      </c>
      <c r="ON62" s="205">
        <v>1704.91</v>
      </c>
      <c r="OO62" s="205">
        <v>494.03</v>
      </c>
      <c r="OP62" s="205">
        <v>0</v>
      </c>
      <c r="OQ62" s="205">
        <v>0</v>
      </c>
      <c r="OR62" s="205">
        <v>0</v>
      </c>
      <c r="OS62" s="205">
        <v>0</v>
      </c>
      <c r="OT62" s="205">
        <v>0</v>
      </c>
      <c r="OU62" s="205">
        <v>0</v>
      </c>
      <c r="OV62" s="205">
        <v>0</v>
      </c>
      <c r="OW62" s="205">
        <v>0</v>
      </c>
      <c r="OX62" s="403">
        <f t="shared" si="124"/>
        <v>2198.94</v>
      </c>
      <c r="OY62" s="414">
        <v>456.34</v>
      </c>
      <c r="OZ62" s="416">
        <v>129</v>
      </c>
      <c r="PA62" s="65">
        <f t="shared" si="248"/>
        <v>392.44594853067571</v>
      </c>
      <c r="PB62" s="65">
        <f t="shared" si="249"/>
        <v>47.18083396857908</v>
      </c>
      <c r="PC62" s="65"/>
      <c r="PD62" s="65">
        <v>18.510000000000002</v>
      </c>
      <c r="PE62" s="65"/>
      <c r="PF62" s="65">
        <v>5</v>
      </c>
      <c r="PG62" s="65"/>
      <c r="PH62" s="65"/>
      <c r="PI62" s="64">
        <f t="shared" si="53"/>
        <v>1048.4767824992546</v>
      </c>
      <c r="PJ62" s="66">
        <f t="shared" si="126"/>
        <v>936.57933333333335</v>
      </c>
      <c r="PK62" s="66">
        <v>0</v>
      </c>
      <c r="PL62" s="66">
        <f t="shared" si="127"/>
        <v>234.14483333333334</v>
      </c>
      <c r="PM62" s="67">
        <f t="shared" si="54"/>
        <v>1170.7241666666666</v>
      </c>
      <c r="PN62" s="67">
        <f t="shared" si="55"/>
        <v>2219.200949165921</v>
      </c>
      <c r="PO62" s="68">
        <f t="shared" si="56"/>
        <v>-20.26094916592092</v>
      </c>
      <c r="PP62" s="400">
        <v>14747.84</v>
      </c>
      <c r="PQ62" s="400">
        <v>4098.53</v>
      </c>
      <c r="PR62" s="400">
        <v>0</v>
      </c>
      <c r="PS62" s="400">
        <v>0</v>
      </c>
      <c r="PT62" s="400">
        <v>0</v>
      </c>
      <c r="PU62" s="400">
        <v>0</v>
      </c>
      <c r="PV62" s="400">
        <v>0</v>
      </c>
      <c r="PW62" s="400">
        <v>0</v>
      </c>
      <c r="PX62" s="400">
        <v>0</v>
      </c>
      <c r="PY62" s="464">
        <v>0</v>
      </c>
      <c r="PZ62" s="466">
        <v>16211.84</v>
      </c>
      <c r="QA62" s="178">
        <f t="shared" si="210"/>
        <v>2634.5299999999988</v>
      </c>
      <c r="QB62" s="401">
        <v>739</v>
      </c>
      <c r="QC62" s="181" t="s">
        <v>276</v>
      </c>
      <c r="QD62" s="64">
        <v>18846.37</v>
      </c>
      <c r="QE62" s="400">
        <v>1227.58</v>
      </c>
      <c r="QF62" s="400">
        <v>299.8</v>
      </c>
      <c r="QG62" s="400">
        <v>0</v>
      </c>
      <c r="QH62" s="400">
        <v>0</v>
      </c>
      <c r="QI62" s="400">
        <v>0</v>
      </c>
      <c r="QJ62" s="400">
        <v>0</v>
      </c>
      <c r="QK62" s="400">
        <v>0</v>
      </c>
      <c r="QL62" s="400">
        <v>0</v>
      </c>
      <c r="QM62" s="400">
        <v>0</v>
      </c>
      <c r="QN62" s="400">
        <v>0</v>
      </c>
      <c r="QO62" s="486">
        <v>0</v>
      </c>
      <c r="QP62" s="211">
        <f t="shared" si="211"/>
        <v>1527.3799999999999</v>
      </c>
      <c r="QQ62" s="440">
        <v>456.34</v>
      </c>
      <c r="QR62" s="241">
        <v>129</v>
      </c>
      <c r="QS62" s="65">
        <f t="shared" si="147"/>
        <v>128.86743362831859</v>
      </c>
      <c r="QT62" s="65">
        <f t="shared" si="250"/>
        <v>50.759691317859726</v>
      </c>
      <c r="QU62" s="65">
        <v>0</v>
      </c>
      <c r="QV62" s="65">
        <v>18.510000000000002</v>
      </c>
      <c r="QW62" s="65">
        <f t="shared" si="131"/>
        <v>18.861818181818183</v>
      </c>
      <c r="QX62" s="65">
        <v>5</v>
      </c>
      <c r="QY62" s="65">
        <f t="shared" si="58"/>
        <v>183.06451612903226</v>
      </c>
      <c r="QZ62" s="489">
        <f t="shared" si="132"/>
        <v>218.85983999999999</v>
      </c>
      <c r="RA62" s="65"/>
      <c r="RB62" s="64">
        <f t="shared" si="213"/>
        <v>1209.2632992570288</v>
      </c>
      <c r="RC62" s="66">
        <f t="shared" si="133"/>
        <v>870.22424778761058</v>
      </c>
      <c r="RD62" s="66"/>
      <c r="RE62" s="66">
        <f t="shared" si="134"/>
        <v>415.89750940892793</v>
      </c>
      <c r="RF62" s="67">
        <f t="shared" si="60"/>
        <v>1286.1217571965385</v>
      </c>
      <c r="RG62" s="67">
        <f t="shared" si="61"/>
        <v>2495.3850564535674</v>
      </c>
      <c r="RH62" s="68">
        <f t="shared" si="62"/>
        <v>-968.00505645356748</v>
      </c>
      <c r="RI62" s="205">
        <v>24799.61</v>
      </c>
      <c r="RJ62" s="205">
        <v>5258.98</v>
      </c>
      <c r="RK62" s="205">
        <v>0</v>
      </c>
      <c r="RL62" s="205">
        <v>0</v>
      </c>
      <c r="RM62" s="205">
        <v>0</v>
      </c>
      <c r="RN62" s="205">
        <v>0</v>
      </c>
      <c r="RO62" s="205">
        <v>0</v>
      </c>
      <c r="RP62" s="205">
        <v>0</v>
      </c>
      <c r="RQ62" s="205">
        <v>0</v>
      </c>
      <c r="RR62" s="373">
        <v>0</v>
      </c>
      <c r="RS62" s="265">
        <v>26515.31</v>
      </c>
      <c r="RT62" s="178">
        <f t="shared" si="214"/>
        <v>3543.2799999999988</v>
      </c>
      <c r="RU62" s="206">
        <v>881</v>
      </c>
      <c r="RV62" s="181" t="s">
        <v>276</v>
      </c>
      <c r="RW62" s="64">
        <f t="shared" si="215"/>
        <v>30058.59</v>
      </c>
      <c r="RX62" s="205">
        <v>2064.31</v>
      </c>
      <c r="RY62" s="205">
        <v>384.68</v>
      </c>
      <c r="RZ62" s="205">
        <v>0</v>
      </c>
      <c r="SA62" s="205">
        <v>0</v>
      </c>
      <c r="SB62" s="205">
        <v>0</v>
      </c>
      <c r="SC62" s="205">
        <v>0</v>
      </c>
      <c r="SD62" s="205">
        <v>0</v>
      </c>
      <c r="SE62" s="205">
        <v>0</v>
      </c>
      <c r="SF62" s="205">
        <v>0</v>
      </c>
      <c r="SG62" s="205">
        <v>0</v>
      </c>
      <c r="SH62" s="65">
        <v>4.1087800000000003</v>
      </c>
      <c r="SI62" s="211">
        <v>3072.52</v>
      </c>
      <c r="SJ62" s="473">
        <v>440.48</v>
      </c>
      <c r="SK62" s="478">
        <v>113</v>
      </c>
      <c r="SL62" s="65">
        <f t="shared" si="148"/>
        <v>320.96681415929203</v>
      </c>
      <c r="SM62" s="65">
        <f t="shared" si="251"/>
        <v>80.644119592249979</v>
      </c>
      <c r="SN62" s="65">
        <v>0</v>
      </c>
      <c r="SO62" s="65">
        <v>18.510000000000002</v>
      </c>
      <c r="SP62" s="65">
        <f t="shared" si="138"/>
        <v>495.92920353982299</v>
      </c>
      <c r="SQ62" s="65">
        <v>5</v>
      </c>
      <c r="SR62" s="65">
        <f t="shared" si="149"/>
        <v>428.52876106194691</v>
      </c>
      <c r="SS62" s="489">
        <f t="shared" si="139"/>
        <v>357.95668499999999</v>
      </c>
      <c r="ST62" s="65"/>
      <c r="SU62" s="64">
        <f>SUM(SJ62:ST62)</f>
        <v>2261.0155833533117</v>
      </c>
      <c r="SV62" s="66">
        <f t="shared" si="146"/>
        <v>596.28469026548669</v>
      </c>
      <c r="SW62" s="66"/>
      <c r="SX62" s="66">
        <f t="shared" si="140"/>
        <v>571.46005472375964</v>
      </c>
      <c r="SY62" s="67">
        <f>SUM(SV62:SX62)</f>
        <v>1167.7447449892463</v>
      </c>
      <c r="SZ62" s="67">
        <f t="shared" si="65"/>
        <v>3428.7603283425578</v>
      </c>
      <c r="TA62" s="68">
        <f t="shared" si="66"/>
        <v>-356.24032834255786</v>
      </c>
      <c r="TB62" s="64">
        <f t="shared" si="252"/>
        <v>384412.97000000009</v>
      </c>
      <c r="TC62" s="211">
        <f t="shared" si="253"/>
        <v>38215.93</v>
      </c>
      <c r="TD62" s="67">
        <f t="shared" si="254"/>
        <v>31125.174808744188</v>
      </c>
      <c r="TE62" s="68">
        <f t="shared" si="142"/>
        <v>7090.755191255812</v>
      </c>
      <c r="TF62" s="264"/>
      <c r="TG62" s="265"/>
      <c r="TH62" s="265"/>
      <c r="TL62" s="65">
        <v>9922.7770000000019</v>
      </c>
      <c r="TM62">
        <f t="shared" si="70"/>
        <v>99.227770000000021</v>
      </c>
    </row>
    <row r="63" spans="1:533">
      <c r="A63" s="173" t="s">
        <v>175</v>
      </c>
      <c r="B63" s="175" t="s">
        <v>176</v>
      </c>
      <c r="C63" s="181" t="s">
        <v>276</v>
      </c>
      <c r="D63" s="176">
        <v>9642.48</v>
      </c>
      <c r="E63" s="176">
        <v>7532.46</v>
      </c>
      <c r="F63" s="176">
        <v>0</v>
      </c>
      <c r="G63" s="176">
        <v>0</v>
      </c>
      <c r="H63" s="176">
        <v>0</v>
      </c>
      <c r="I63" s="176">
        <v>0</v>
      </c>
      <c r="J63" s="176">
        <v>0</v>
      </c>
      <c r="K63" s="176">
        <v>0</v>
      </c>
      <c r="L63" s="176">
        <v>0</v>
      </c>
      <c r="M63" s="178">
        <v>13743.55</v>
      </c>
      <c r="N63" s="178">
        <f t="shared" si="150"/>
        <v>3431.3899999999994</v>
      </c>
      <c r="O63" s="181">
        <v>1103</v>
      </c>
      <c r="P63" s="64">
        <f t="shared" si="227"/>
        <v>17174.939999999999</v>
      </c>
      <c r="Q63" s="205">
        <v>802.64</v>
      </c>
      <c r="R63" s="205">
        <v>550.99</v>
      </c>
      <c r="S63" s="205">
        <v>0</v>
      </c>
      <c r="T63" s="205">
        <v>0</v>
      </c>
      <c r="U63" s="205">
        <v>0</v>
      </c>
      <c r="V63" s="205">
        <v>0</v>
      </c>
      <c r="W63" s="205">
        <v>0</v>
      </c>
      <c r="X63" s="205">
        <v>0</v>
      </c>
      <c r="Y63" s="205">
        <v>0</v>
      </c>
      <c r="Z63" s="205">
        <v>0</v>
      </c>
      <c r="AA63" s="64">
        <f t="shared" si="71"/>
        <v>1353.63</v>
      </c>
      <c r="AB63" s="65">
        <v>440.48</v>
      </c>
      <c r="AC63" s="219">
        <v>142</v>
      </c>
      <c r="AD63" s="65">
        <f t="shared" si="232"/>
        <v>161.46614891532229</v>
      </c>
      <c r="AE63" s="65">
        <f t="shared" si="233"/>
        <v>62.116038156164883</v>
      </c>
      <c r="AF63" s="65"/>
      <c r="AG63" s="65">
        <v>18.510000000000002</v>
      </c>
      <c r="AH63" s="65"/>
      <c r="AI63" s="65">
        <v>5</v>
      </c>
      <c r="AJ63" s="65"/>
      <c r="AK63" s="65"/>
      <c r="AL63" s="64">
        <f t="shared" si="3"/>
        <v>829.57218707148718</v>
      </c>
      <c r="AM63" s="66">
        <f t="shared" si="170"/>
        <v>833.25221238938047</v>
      </c>
      <c r="AN63" s="66">
        <f t="shared" si="171"/>
        <v>0</v>
      </c>
      <c r="AO63" s="66">
        <f t="shared" si="74"/>
        <v>208.31305309734512</v>
      </c>
      <c r="AP63" s="67">
        <f t="shared" si="4"/>
        <v>1041.5652654867256</v>
      </c>
      <c r="AQ63" s="67">
        <f t="shared" si="5"/>
        <v>1871.1374525582128</v>
      </c>
      <c r="AR63" s="68">
        <f t="shared" si="6"/>
        <v>-517.50745255821266</v>
      </c>
      <c r="AS63" s="267">
        <v>7466.45</v>
      </c>
      <c r="AT63" s="267">
        <v>8457.4599999999991</v>
      </c>
      <c r="AU63" s="267">
        <v>0</v>
      </c>
      <c r="AV63" s="267">
        <v>0</v>
      </c>
      <c r="AW63" s="267">
        <v>0</v>
      </c>
      <c r="AX63" s="267">
        <v>0</v>
      </c>
      <c r="AY63" s="267">
        <v>0</v>
      </c>
      <c r="AZ63" s="267">
        <v>0</v>
      </c>
      <c r="BA63" s="267">
        <v>0</v>
      </c>
      <c r="BB63" s="267">
        <v>0</v>
      </c>
      <c r="BC63" s="267">
        <v>12172.36</v>
      </c>
      <c r="BD63" s="178">
        <f t="shared" si="172"/>
        <v>3751.5499999999993</v>
      </c>
      <c r="BE63" s="285">
        <v>1072</v>
      </c>
      <c r="BF63" s="181" t="s">
        <v>276</v>
      </c>
      <c r="BG63" s="64">
        <f t="shared" si="75"/>
        <v>15923.91</v>
      </c>
      <c r="BH63" s="267">
        <v>621.52</v>
      </c>
      <c r="BI63" s="267">
        <v>618.65</v>
      </c>
      <c r="BJ63" s="267">
        <v>0</v>
      </c>
      <c r="BK63" s="267">
        <v>0</v>
      </c>
      <c r="BL63" s="267">
        <v>0</v>
      </c>
      <c r="BM63" s="267">
        <v>0</v>
      </c>
      <c r="BN63" s="267">
        <v>0</v>
      </c>
      <c r="BO63" s="267">
        <v>0</v>
      </c>
      <c r="BP63" s="267">
        <v>0</v>
      </c>
      <c r="BQ63" s="267">
        <v>0</v>
      </c>
      <c r="BR63" s="64">
        <f t="shared" si="76"/>
        <v>1240.17</v>
      </c>
      <c r="BS63" s="65">
        <v>440.48</v>
      </c>
      <c r="BT63" s="219">
        <v>142</v>
      </c>
      <c r="BU63" s="65">
        <f t="shared" si="234"/>
        <v>154.82083134779211</v>
      </c>
      <c r="BV63" s="65">
        <f t="shared" si="235"/>
        <v>73.250188697639601</v>
      </c>
      <c r="BW63" s="65"/>
      <c r="BX63" s="65">
        <v>18.510000000000002</v>
      </c>
      <c r="BY63" s="65"/>
      <c r="BZ63" s="65">
        <v>5</v>
      </c>
      <c r="CA63" s="202"/>
      <c r="CB63" s="65"/>
      <c r="CC63" s="64">
        <f t="shared" si="9"/>
        <v>834.06102004543175</v>
      </c>
      <c r="CD63" s="66">
        <f t="shared" si="174"/>
        <v>869.99982300884949</v>
      </c>
      <c r="CE63" s="384">
        <f t="shared" si="175"/>
        <v>0</v>
      </c>
      <c r="CF63" s="66">
        <f t="shared" si="222"/>
        <v>217.49995575221237</v>
      </c>
      <c r="CG63" s="67">
        <f>SUM(CD63:CF63)</f>
        <v>1087.4997787610619</v>
      </c>
      <c r="CH63" s="67">
        <f t="shared" si="11"/>
        <v>1921.5607988064935</v>
      </c>
      <c r="CI63" s="68">
        <f t="shared" si="12"/>
        <v>-681.39079880649342</v>
      </c>
      <c r="CJ63" s="209">
        <v>9686.2000000000007</v>
      </c>
      <c r="CK63" s="209">
        <v>10232.35</v>
      </c>
      <c r="CL63" s="209">
        <v>0</v>
      </c>
      <c r="CM63" s="209">
        <v>0</v>
      </c>
      <c r="CN63" s="209">
        <v>0</v>
      </c>
      <c r="CO63" s="209">
        <v>0</v>
      </c>
      <c r="CP63" s="209">
        <v>0</v>
      </c>
      <c r="CQ63" s="209">
        <v>0</v>
      </c>
      <c r="CR63" s="209">
        <v>0</v>
      </c>
      <c r="CS63" s="207">
        <v>0</v>
      </c>
      <c r="CT63" s="205">
        <v>14879.95</v>
      </c>
      <c r="CU63" s="178">
        <f t="shared" si="176"/>
        <v>4185.2799999999988</v>
      </c>
      <c r="CV63" s="285">
        <v>1203</v>
      </c>
      <c r="CW63" s="181" t="s">
        <v>276</v>
      </c>
      <c r="CX63" s="214">
        <v>19065.23</v>
      </c>
      <c r="CY63" s="205">
        <v>863.43</v>
      </c>
      <c r="CZ63" s="205">
        <v>635.85</v>
      </c>
      <c r="DA63" s="205">
        <v>0</v>
      </c>
      <c r="DB63" s="209">
        <v>0</v>
      </c>
      <c r="DC63" s="205">
        <v>0</v>
      </c>
      <c r="DD63" s="205">
        <v>0</v>
      </c>
      <c r="DE63" s="205">
        <v>0</v>
      </c>
      <c r="DF63" s="205">
        <v>0</v>
      </c>
      <c r="DG63" s="205">
        <v>0</v>
      </c>
      <c r="DH63" s="205">
        <v>0</v>
      </c>
      <c r="DI63" s="214">
        <v>1499.28</v>
      </c>
      <c r="DJ63" s="65">
        <v>440.48</v>
      </c>
      <c r="DK63" s="219">
        <v>142</v>
      </c>
      <c r="DL63" s="65">
        <f t="shared" si="236"/>
        <v>196.52253419632999</v>
      </c>
      <c r="DM63" s="65">
        <f t="shared" si="237"/>
        <v>82.389352863690021</v>
      </c>
      <c r="DN63" s="65"/>
      <c r="DO63" s="65">
        <v>18.510000000000002</v>
      </c>
      <c r="DP63" s="65"/>
      <c r="DQ63" s="65">
        <v>5</v>
      </c>
      <c r="DR63" s="65"/>
      <c r="DS63" s="65"/>
      <c r="DT63" s="64">
        <f t="shared" si="15"/>
        <v>884.90188706002004</v>
      </c>
      <c r="DU63" s="66">
        <f t="shared" si="178"/>
        <v>870.94495575221242</v>
      </c>
      <c r="DV63" s="66">
        <f t="shared" si="179"/>
        <v>490.26548672566372</v>
      </c>
      <c r="DW63" s="66">
        <f t="shared" si="84"/>
        <v>340.30261061946902</v>
      </c>
      <c r="DX63" s="67">
        <f t="shared" si="16"/>
        <v>1701.5130530973452</v>
      </c>
      <c r="DY63" s="67">
        <f t="shared" si="17"/>
        <v>2586.414940157365</v>
      </c>
      <c r="DZ63" s="68">
        <f t="shared" si="18"/>
        <v>-1087.134940157365</v>
      </c>
      <c r="EA63" s="205">
        <v>9946.61</v>
      </c>
      <c r="EB63" s="205">
        <v>8509.11</v>
      </c>
      <c r="EC63" s="205">
        <v>0</v>
      </c>
      <c r="ED63" s="205">
        <v>0</v>
      </c>
      <c r="EE63" s="205">
        <v>0</v>
      </c>
      <c r="EF63" s="205">
        <v>0</v>
      </c>
      <c r="EG63" s="205">
        <v>0</v>
      </c>
      <c r="EH63" s="205">
        <v>0</v>
      </c>
      <c r="EI63" s="205">
        <v>0</v>
      </c>
      <c r="EJ63" s="205">
        <v>0</v>
      </c>
      <c r="EK63" s="205">
        <v>14011.4</v>
      </c>
      <c r="EL63" s="178">
        <f t="shared" si="180"/>
        <v>4444.3200000000015</v>
      </c>
      <c r="EM63" s="206">
        <v>1141</v>
      </c>
      <c r="EN63" s="181" t="s">
        <v>276</v>
      </c>
      <c r="EO63" s="214">
        <f t="shared" si="85"/>
        <v>18455.72</v>
      </c>
      <c r="EP63" s="214">
        <v>827.97</v>
      </c>
      <c r="EQ63" s="214">
        <v>622.42999999999995</v>
      </c>
      <c r="ER63" s="214">
        <v>0</v>
      </c>
      <c r="ES63" s="214">
        <v>0</v>
      </c>
      <c r="ET63" s="214">
        <v>0</v>
      </c>
      <c r="EU63" s="298">
        <v>0</v>
      </c>
      <c r="EV63" s="299">
        <v>0</v>
      </c>
      <c r="EW63" s="214">
        <v>0</v>
      </c>
      <c r="EX63" s="214">
        <v>0</v>
      </c>
      <c r="EY63" s="299">
        <v>0</v>
      </c>
      <c r="EZ63" s="214">
        <f t="shared" si="86"/>
        <v>1450.4</v>
      </c>
      <c r="FA63" s="385">
        <v>456.34</v>
      </c>
      <c r="FB63" s="385">
        <v>142</v>
      </c>
      <c r="FC63" s="377">
        <f t="shared" si="238"/>
        <v>192.67687231812687</v>
      </c>
      <c r="FD63" s="386">
        <f t="shared" si="239"/>
        <v>87.488686233455127</v>
      </c>
      <c r="FE63" s="65"/>
      <c r="FF63" s="65">
        <v>18.510000000000002</v>
      </c>
      <c r="FG63" s="202"/>
      <c r="FH63" s="65">
        <v>5</v>
      </c>
      <c r="FI63" s="377"/>
      <c r="FJ63" s="65"/>
      <c r="FK63" s="214">
        <f t="shared" si="87"/>
        <v>902.01555855158199</v>
      </c>
      <c r="FL63" s="66">
        <f t="shared" si="183"/>
        <v>987.17077586206892</v>
      </c>
      <c r="FM63" s="377">
        <f t="shared" si="184"/>
        <v>413.79310344827587</v>
      </c>
      <c r="FN63" s="377">
        <f t="shared" si="90"/>
        <v>350.24096982758618</v>
      </c>
      <c r="FO63" s="214">
        <f t="shared" si="91"/>
        <v>1751.204849137931</v>
      </c>
      <c r="FP63" s="214">
        <f t="shared" si="92"/>
        <v>2653.2204076895132</v>
      </c>
      <c r="FQ63" s="205">
        <f t="shared" si="93"/>
        <v>-1202.8204076895131</v>
      </c>
      <c r="FR63" s="205">
        <v>11855.56</v>
      </c>
      <c r="FS63" s="205">
        <v>9495.01</v>
      </c>
      <c r="FT63" s="205">
        <v>0</v>
      </c>
      <c r="FU63" s="205">
        <v>0</v>
      </c>
      <c r="FV63" s="205">
        <v>0</v>
      </c>
      <c r="FW63" s="205">
        <v>0</v>
      </c>
      <c r="FX63" s="205">
        <v>0</v>
      </c>
      <c r="FY63" s="205">
        <v>0</v>
      </c>
      <c r="FZ63" s="205">
        <v>0</v>
      </c>
      <c r="GA63" s="205">
        <v>0</v>
      </c>
      <c r="GB63" s="205">
        <v>17009.439999999999</v>
      </c>
      <c r="GC63" s="178">
        <f t="shared" si="185"/>
        <v>4341.130000000001</v>
      </c>
      <c r="GD63" s="206">
        <v>1245</v>
      </c>
      <c r="GE63" s="181" t="s">
        <v>276</v>
      </c>
      <c r="GF63" s="214">
        <f t="shared" si="94"/>
        <v>21350.57</v>
      </c>
      <c r="GG63" s="205">
        <v>986.87</v>
      </c>
      <c r="GH63" s="205">
        <v>694.54</v>
      </c>
      <c r="GI63" s="205">
        <v>0</v>
      </c>
      <c r="GJ63" s="205">
        <v>0</v>
      </c>
      <c r="GK63" s="205">
        <v>0</v>
      </c>
      <c r="GL63" s="205">
        <v>0</v>
      </c>
      <c r="GM63" s="205">
        <v>0</v>
      </c>
      <c r="GN63" s="205">
        <v>0</v>
      </c>
      <c r="GO63" s="205">
        <v>0</v>
      </c>
      <c r="GP63" s="205">
        <v>0</v>
      </c>
      <c r="GQ63" s="211">
        <f t="shared" si="95"/>
        <v>1681.4099999999999</v>
      </c>
      <c r="GR63" s="306">
        <v>456.34</v>
      </c>
      <c r="GS63" s="307">
        <v>142</v>
      </c>
      <c r="GT63" s="65">
        <f t="shared" si="255"/>
        <v>242.05879234443302</v>
      </c>
      <c r="GU63" s="65">
        <f t="shared" si="256"/>
        <v>92.229124250226221</v>
      </c>
      <c r="GV63" s="65"/>
      <c r="GW63" s="65">
        <v>18.510000000000002</v>
      </c>
      <c r="GX63" s="65">
        <v>0</v>
      </c>
      <c r="GY63" s="65">
        <v>5</v>
      </c>
      <c r="GZ63" s="65"/>
      <c r="HA63" s="65"/>
      <c r="HB63" s="64">
        <f t="shared" si="188"/>
        <v>956.13791659465915</v>
      </c>
      <c r="HC63" s="66">
        <f t="shared" si="143"/>
        <v>822.37076923076927</v>
      </c>
      <c r="HD63" s="66">
        <f t="shared" si="97"/>
        <v>0</v>
      </c>
      <c r="HE63" s="66">
        <f t="shared" si="98"/>
        <v>205.59269230769232</v>
      </c>
      <c r="HF63" s="67">
        <f t="shared" si="24"/>
        <v>1027.9634615384616</v>
      </c>
      <c r="HG63" s="67">
        <f t="shared" si="25"/>
        <v>1984.1013781331208</v>
      </c>
      <c r="HH63" s="68">
        <f t="shared" si="26"/>
        <v>-302.69137813312091</v>
      </c>
      <c r="HI63" s="335">
        <v>11616.95</v>
      </c>
      <c r="HJ63" s="335">
        <v>10547.07</v>
      </c>
      <c r="HK63" s="335">
        <v>0</v>
      </c>
      <c r="HL63" s="335">
        <v>0</v>
      </c>
      <c r="HM63" s="335">
        <v>0</v>
      </c>
      <c r="HN63" s="335">
        <v>0</v>
      </c>
      <c r="HO63" s="335">
        <v>0</v>
      </c>
      <c r="HP63" s="335">
        <v>0</v>
      </c>
      <c r="HQ63" s="335">
        <v>0</v>
      </c>
      <c r="HR63" s="335">
        <v>0</v>
      </c>
      <c r="HS63" s="335">
        <v>15932.68</v>
      </c>
      <c r="HT63" s="178">
        <f t="shared" si="189"/>
        <v>6231.34</v>
      </c>
      <c r="HU63" s="371">
        <v>1253</v>
      </c>
      <c r="HV63" s="181" t="s">
        <v>276</v>
      </c>
      <c r="HW63" s="64">
        <f t="shared" si="190"/>
        <v>22164.02</v>
      </c>
      <c r="HX63" s="205">
        <v>967.01</v>
      </c>
      <c r="HY63" s="205">
        <v>771.5</v>
      </c>
      <c r="HZ63" s="205">
        <v>0</v>
      </c>
      <c r="IA63" s="205">
        <v>0</v>
      </c>
      <c r="IB63" s="205">
        <v>0</v>
      </c>
      <c r="IC63" s="205">
        <v>0</v>
      </c>
      <c r="ID63" s="205">
        <v>0</v>
      </c>
      <c r="IE63" s="205">
        <v>0</v>
      </c>
      <c r="IF63" s="205">
        <v>0</v>
      </c>
      <c r="IG63" s="205">
        <v>0</v>
      </c>
      <c r="IH63" s="214">
        <v>1747.99</v>
      </c>
      <c r="II63" s="319">
        <v>456.34</v>
      </c>
      <c r="IJ63" s="318">
        <v>142</v>
      </c>
      <c r="IK63" s="65">
        <f t="shared" si="240"/>
        <v>243.14417919876655</v>
      </c>
      <c r="IL63" s="65">
        <f t="shared" si="241"/>
        <v>155.15903241643269</v>
      </c>
      <c r="IM63" s="65"/>
      <c r="IN63" s="65">
        <v>18.510000000000002</v>
      </c>
      <c r="IO63" s="65"/>
      <c r="IP63" s="65">
        <v>5</v>
      </c>
      <c r="IQ63" s="65"/>
      <c r="IR63" s="65"/>
      <c r="IS63" s="64">
        <f t="shared" si="193"/>
        <v>1020.1532116151991</v>
      </c>
      <c r="IT63" s="66">
        <f t="shared" si="194"/>
        <v>869.99285714285713</v>
      </c>
      <c r="IU63" s="66">
        <f t="shared" si="103"/>
        <v>403.36134453781511</v>
      </c>
      <c r="IV63" s="66">
        <f t="shared" si="104"/>
        <v>318.33855042016808</v>
      </c>
      <c r="IW63" s="67">
        <f t="shared" si="195"/>
        <v>1591.6927521008404</v>
      </c>
      <c r="IX63" s="67">
        <f t="shared" si="31"/>
        <v>2611.8459637160395</v>
      </c>
      <c r="IY63" s="68">
        <f t="shared" si="32"/>
        <v>-863.85596371603947</v>
      </c>
      <c r="IZ63" s="335">
        <v>11357.56</v>
      </c>
      <c r="JA63" s="335">
        <v>8965.94</v>
      </c>
      <c r="JB63" s="335">
        <v>0</v>
      </c>
      <c r="JC63" s="335">
        <v>0</v>
      </c>
      <c r="JD63" s="335">
        <v>0</v>
      </c>
      <c r="JE63" s="335">
        <v>0</v>
      </c>
      <c r="JF63" s="335">
        <v>0</v>
      </c>
      <c r="JG63" s="335">
        <v>0</v>
      </c>
      <c r="JH63" s="335">
        <v>0</v>
      </c>
      <c r="JI63" s="335">
        <v>0</v>
      </c>
      <c r="JJ63" s="335">
        <v>15346.52</v>
      </c>
      <c r="JK63" s="178">
        <f t="shared" si="196"/>
        <v>4976.9799999999996</v>
      </c>
      <c r="JL63" s="371">
        <v>1193</v>
      </c>
      <c r="JM63" s="181" t="s">
        <v>276</v>
      </c>
      <c r="JN63" s="64">
        <f t="shared" si="197"/>
        <v>20323.5</v>
      </c>
      <c r="JO63" s="335">
        <v>945.41</v>
      </c>
      <c r="JP63" s="335">
        <v>655.84</v>
      </c>
      <c r="JQ63" s="335">
        <v>0</v>
      </c>
      <c r="JR63" s="335">
        <v>0</v>
      </c>
      <c r="JS63" s="335">
        <v>0</v>
      </c>
      <c r="JT63" s="335">
        <v>0</v>
      </c>
      <c r="JU63" s="335">
        <v>0</v>
      </c>
      <c r="JV63" s="335">
        <v>0</v>
      </c>
      <c r="JW63" s="335">
        <v>0</v>
      </c>
      <c r="JX63" s="335">
        <v>0</v>
      </c>
      <c r="JY63" s="211">
        <v>2004.23</v>
      </c>
      <c r="JZ63" s="319">
        <v>456.34</v>
      </c>
      <c r="KA63" s="342">
        <v>142</v>
      </c>
      <c r="KB63" s="65">
        <f t="shared" si="242"/>
        <v>326.82314920063357</v>
      </c>
      <c r="KC63" s="65">
        <f t="shared" si="243"/>
        <v>132.20999811597025</v>
      </c>
      <c r="KD63" s="65"/>
      <c r="KE63" s="65">
        <v>18.510000000000002</v>
      </c>
      <c r="KF63" s="65"/>
      <c r="KG63" s="65">
        <v>5</v>
      </c>
      <c r="KH63" s="65"/>
      <c r="KI63" s="65">
        <f t="shared" si="108"/>
        <v>429.03252032520328</v>
      </c>
      <c r="KJ63" s="64">
        <f t="shared" si="35"/>
        <v>1509.915667641807</v>
      </c>
      <c r="KK63" s="66">
        <f t="shared" si="144"/>
        <v>854.59100840336134</v>
      </c>
      <c r="KL63" s="66">
        <f t="shared" si="109"/>
        <v>0</v>
      </c>
      <c r="KM63" s="66">
        <f t="shared" si="110"/>
        <v>213.64775210084034</v>
      </c>
      <c r="KN63" s="67">
        <f t="shared" si="36"/>
        <v>1068.2387605042018</v>
      </c>
      <c r="KO63" s="67">
        <f t="shared" si="37"/>
        <v>2578.1544281460087</v>
      </c>
      <c r="KP63" s="68">
        <f t="shared" si="38"/>
        <v>-573.92442814600872</v>
      </c>
      <c r="KQ63" s="335">
        <v>10757.06</v>
      </c>
      <c r="KR63" s="335">
        <v>10494.23</v>
      </c>
      <c r="KS63" s="335">
        <v>0</v>
      </c>
      <c r="KT63" s="335">
        <v>0</v>
      </c>
      <c r="KU63" s="335">
        <v>0</v>
      </c>
      <c r="KV63" s="335">
        <v>0</v>
      </c>
      <c r="KW63" s="335">
        <v>0</v>
      </c>
      <c r="KX63" s="335">
        <v>0</v>
      </c>
      <c r="KY63" s="335">
        <v>0</v>
      </c>
      <c r="KZ63" s="335">
        <v>0</v>
      </c>
      <c r="LA63" s="335">
        <v>16222.66</v>
      </c>
      <c r="LB63" s="178">
        <f t="shared" si="199"/>
        <v>5028.630000000001</v>
      </c>
      <c r="LC63" s="371">
        <v>1193</v>
      </c>
      <c r="LD63" s="181" t="s">
        <v>276</v>
      </c>
      <c r="LE63" s="64">
        <f t="shared" si="200"/>
        <v>21251.29</v>
      </c>
      <c r="LF63" s="205">
        <v>895.43</v>
      </c>
      <c r="LG63" s="205">
        <v>767.63</v>
      </c>
      <c r="LH63" s="205">
        <v>0</v>
      </c>
      <c r="LI63" s="205">
        <v>0</v>
      </c>
      <c r="LJ63" s="205">
        <v>0</v>
      </c>
      <c r="LK63" s="205">
        <v>0</v>
      </c>
      <c r="LL63" s="205">
        <v>0</v>
      </c>
      <c r="LM63" s="205">
        <v>0</v>
      </c>
      <c r="LN63" s="205">
        <v>0</v>
      </c>
      <c r="LO63" s="205">
        <v>0</v>
      </c>
      <c r="LP63" s="211">
        <f t="shared" si="112"/>
        <v>1663.06</v>
      </c>
      <c r="LQ63" s="65">
        <v>456.34</v>
      </c>
      <c r="LR63" s="65">
        <v>142</v>
      </c>
      <c r="LS63" s="65">
        <f t="shared" si="244"/>
        <v>241.1517848791662</v>
      </c>
      <c r="LT63" s="65">
        <f t="shared" si="245"/>
        <v>120.3736898819845</v>
      </c>
      <c r="LU63" s="65"/>
      <c r="LV63" s="65">
        <v>18.510000000000002</v>
      </c>
      <c r="LW63" s="65"/>
      <c r="LX63" s="65">
        <v>5</v>
      </c>
      <c r="LY63" s="65"/>
      <c r="LZ63" s="65"/>
      <c r="MA63" s="64">
        <f t="shared" si="41"/>
        <v>983.3754747611506</v>
      </c>
      <c r="MB63" s="66">
        <f t="shared" si="145"/>
        <v>828.45739495798318</v>
      </c>
      <c r="MC63" s="66">
        <f t="shared" si="114"/>
        <v>0</v>
      </c>
      <c r="MD63" s="66">
        <f t="shared" si="115"/>
        <v>207.1143487394958</v>
      </c>
      <c r="ME63" s="67">
        <f t="shared" si="42"/>
        <v>1035.571743697479</v>
      </c>
      <c r="MF63" s="67">
        <f t="shared" si="43"/>
        <v>2018.9472184586295</v>
      </c>
      <c r="MG63" s="68">
        <f t="shared" si="44"/>
        <v>-355.8872184586296</v>
      </c>
      <c r="MH63" s="335">
        <v>8395.76</v>
      </c>
      <c r="MI63" s="335">
        <v>8049.87</v>
      </c>
      <c r="MJ63" s="335">
        <v>0</v>
      </c>
      <c r="MK63" s="335">
        <v>0</v>
      </c>
      <c r="ML63" s="335">
        <v>0</v>
      </c>
      <c r="MM63" s="335">
        <v>0</v>
      </c>
      <c r="MN63" s="335">
        <v>0</v>
      </c>
      <c r="MO63" s="335">
        <v>0</v>
      </c>
      <c r="MP63" s="335">
        <v>0</v>
      </c>
      <c r="MQ63" s="335">
        <v>0</v>
      </c>
      <c r="MR63" s="335">
        <v>12415.8</v>
      </c>
      <c r="MS63" s="178">
        <f t="shared" si="223"/>
        <v>4029.8300000000017</v>
      </c>
      <c r="MT63" s="371">
        <v>995</v>
      </c>
      <c r="MU63" s="181" t="s">
        <v>276</v>
      </c>
      <c r="MV63" s="64">
        <f t="shared" si="203"/>
        <v>16445.63</v>
      </c>
      <c r="MW63" s="335">
        <v>698.87</v>
      </c>
      <c r="MX63" s="335">
        <v>588.83000000000004</v>
      </c>
      <c r="MY63" s="335">
        <v>0</v>
      </c>
      <c r="MZ63" s="335">
        <v>0</v>
      </c>
      <c r="NA63" s="335">
        <v>0</v>
      </c>
      <c r="NB63" s="335">
        <v>0</v>
      </c>
      <c r="NC63" s="335">
        <v>0</v>
      </c>
      <c r="ND63" s="335">
        <v>0</v>
      </c>
      <c r="NE63" s="335">
        <v>0</v>
      </c>
      <c r="NF63" s="335">
        <v>0</v>
      </c>
      <c r="NG63" s="211">
        <f t="shared" si="117"/>
        <v>1287.7</v>
      </c>
      <c r="NH63" s="351">
        <v>456.34</v>
      </c>
      <c r="NI63" s="359">
        <v>142</v>
      </c>
      <c r="NJ63" s="65">
        <f t="shared" si="246"/>
        <v>234.61642025349119</v>
      </c>
      <c r="NK63" s="65">
        <f t="shared" si="247"/>
        <v>55.354768831512523</v>
      </c>
      <c r="NL63" s="65"/>
      <c r="NM63" s="65">
        <v>18.510000000000002</v>
      </c>
      <c r="NN63" s="65">
        <f t="shared" si="206"/>
        <v>467</v>
      </c>
      <c r="NO63" s="65">
        <v>5</v>
      </c>
      <c r="NP63" s="65"/>
      <c r="NQ63" s="65"/>
      <c r="NR63" s="64">
        <f t="shared" si="47"/>
        <v>1378.8211890850037</v>
      </c>
      <c r="NS63" s="66">
        <f t="shared" si="207"/>
        <v>835.40283333333332</v>
      </c>
      <c r="NT63" s="66">
        <f t="shared" si="208"/>
        <v>400</v>
      </c>
      <c r="NU63" s="66">
        <f t="shared" si="122"/>
        <v>308.85070833333333</v>
      </c>
      <c r="NV63" s="67">
        <f t="shared" si="48"/>
        <v>1544.2535416666667</v>
      </c>
      <c r="NW63" s="67">
        <f t="shared" si="49"/>
        <v>2923.0747307516704</v>
      </c>
      <c r="NX63" s="68">
        <f t="shared" si="50"/>
        <v>-1635.3747307516703</v>
      </c>
      <c r="NY63" s="400">
        <v>6538</v>
      </c>
      <c r="NZ63" s="400">
        <v>8191.88</v>
      </c>
      <c r="OA63" s="400">
        <v>0</v>
      </c>
      <c r="OB63" s="400">
        <v>0</v>
      </c>
      <c r="OC63" s="400">
        <v>0</v>
      </c>
      <c r="OD63" s="400">
        <v>0</v>
      </c>
      <c r="OE63" s="400">
        <v>0</v>
      </c>
      <c r="OF63" s="400">
        <v>0</v>
      </c>
      <c r="OG63" s="400">
        <v>0</v>
      </c>
      <c r="OH63" s="400">
        <v>0</v>
      </c>
      <c r="OI63" s="400">
        <v>11449.54</v>
      </c>
      <c r="OJ63" s="178">
        <f t="shared" si="209"/>
        <v>3280.34</v>
      </c>
      <c r="OK63" s="401">
        <v>1044</v>
      </c>
      <c r="OL63" s="181" t="s">
        <v>276</v>
      </c>
      <c r="OM63" s="64">
        <f t="shared" si="123"/>
        <v>14729.880000000001</v>
      </c>
      <c r="ON63" s="205">
        <v>544.21</v>
      </c>
      <c r="OO63" s="205">
        <v>599.22</v>
      </c>
      <c r="OP63" s="205">
        <v>0</v>
      </c>
      <c r="OQ63" s="205">
        <v>0</v>
      </c>
      <c r="OR63" s="205">
        <v>0</v>
      </c>
      <c r="OS63" s="205">
        <v>0</v>
      </c>
      <c r="OT63" s="205">
        <v>0</v>
      </c>
      <c r="OU63" s="205">
        <v>0</v>
      </c>
      <c r="OV63" s="205">
        <v>0</v>
      </c>
      <c r="OW63" s="205">
        <v>0</v>
      </c>
      <c r="OX63" s="403">
        <f t="shared" si="124"/>
        <v>1143.43</v>
      </c>
      <c r="OY63" s="414">
        <v>456.34</v>
      </c>
      <c r="OZ63" s="416">
        <v>131</v>
      </c>
      <c r="PA63" s="65">
        <f t="shared" si="248"/>
        <v>183.54953213333857</v>
      </c>
      <c r="PB63" s="65">
        <f t="shared" si="249"/>
        <v>56.169200554722785</v>
      </c>
      <c r="PC63" s="65"/>
      <c r="PD63" s="65">
        <v>18.510000000000002</v>
      </c>
      <c r="PE63" s="65"/>
      <c r="PF63" s="65">
        <v>5</v>
      </c>
      <c r="PG63" s="65"/>
      <c r="PH63" s="65"/>
      <c r="PI63" s="64">
        <f t="shared" si="53"/>
        <v>850.56873268806123</v>
      </c>
      <c r="PJ63" s="66">
        <f t="shared" si="126"/>
        <v>936.57933333333335</v>
      </c>
      <c r="PK63" s="66">
        <v>0</v>
      </c>
      <c r="PL63" s="66">
        <f t="shared" si="127"/>
        <v>234.14483333333334</v>
      </c>
      <c r="PM63" s="67">
        <f t="shared" si="54"/>
        <v>1170.7241666666666</v>
      </c>
      <c r="PN63" s="67">
        <f t="shared" si="55"/>
        <v>2021.292899354728</v>
      </c>
      <c r="PO63" s="68">
        <f t="shared" si="56"/>
        <v>-877.86289935472792</v>
      </c>
      <c r="PP63" s="400">
        <v>5712</v>
      </c>
      <c r="PQ63" s="400">
        <v>7859.62</v>
      </c>
      <c r="PR63" s="400">
        <v>0</v>
      </c>
      <c r="PS63" s="400">
        <v>0</v>
      </c>
      <c r="PT63" s="400">
        <v>0</v>
      </c>
      <c r="PU63" s="400">
        <v>0</v>
      </c>
      <c r="PV63" s="400">
        <v>0</v>
      </c>
      <c r="PW63" s="400">
        <v>0</v>
      </c>
      <c r="PX63" s="400">
        <v>0</v>
      </c>
      <c r="PY63" s="464">
        <v>0</v>
      </c>
      <c r="PZ63" s="466">
        <v>11237.210000000001</v>
      </c>
      <c r="QA63" s="178">
        <f t="shared" si="210"/>
        <v>2334.41</v>
      </c>
      <c r="QB63" s="401">
        <v>932</v>
      </c>
      <c r="QC63" s="181" t="s">
        <v>276</v>
      </c>
      <c r="QD63" s="64">
        <v>13571.62</v>
      </c>
      <c r="QE63" s="400">
        <v>475.48</v>
      </c>
      <c r="QF63" s="400">
        <v>574.91999999999996</v>
      </c>
      <c r="QG63" s="400">
        <v>0</v>
      </c>
      <c r="QH63" s="400">
        <v>0</v>
      </c>
      <c r="QI63" s="400">
        <v>0</v>
      </c>
      <c r="QJ63" s="400">
        <v>0</v>
      </c>
      <c r="QK63" s="400">
        <v>0</v>
      </c>
      <c r="QL63" s="400">
        <v>0</v>
      </c>
      <c r="QM63" s="400">
        <v>0</v>
      </c>
      <c r="QN63" s="400">
        <v>0</v>
      </c>
      <c r="QO63" s="486">
        <v>0</v>
      </c>
      <c r="QP63" s="211">
        <f t="shared" si="211"/>
        <v>1050.4000000000001</v>
      </c>
      <c r="QQ63" s="440">
        <v>456.34</v>
      </c>
      <c r="QR63" s="241">
        <v>131</v>
      </c>
      <c r="QS63" s="65">
        <f t="shared" si="147"/>
        <v>128.86743362831859</v>
      </c>
      <c r="QT63" s="65">
        <f t="shared" si="250"/>
        <v>44.977256288341742</v>
      </c>
      <c r="QU63" s="65">
        <v>0</v>
      </c>
      <c r="QV63" s="65">
        <v>18.510000000000002</v>
      </c>
      <c r="QW63" s="65">
        <f t="shared" si="131"/>
        <v>18.861818181818183</v>
      </c>
      <c r="QX63" s="65">
        <v>5</v>
      </c>
      <c r="QY63" s="65">
        <f t="shared" si="58"/>
        <v>183.06451612903226</v>
      </c>
      <c r="QZ63" s="489">
        <f t="shared" si="132"/>
        <v>151.70233500000001</v>
      </c>
      <c r="RA63" s="65"/>
      <c r="RB63" s="64">
        <f t="shared" si="213"/>
        <v>1138.3233592275108</v>
      </c>
      <c r="RC63" s="66">
        <f t="shared" si="133"/>
        <v>870.22424778761058</v>
      </c>
      <c r="RD63" s="66"/>
      <c r="RE63" s="66">
        <f t="shared" si="134"/>
        <v>401.70952140302427</v>
      </c>
      <c r="RF63" s="67">
        <f t="shared" si="60"/>
        <v>1271.9337691906348</v>
      </c>
      <c r="RG63" s="67">
        <f t="shared" si="61"/>
        <v>2410.2571284181458</v>
      </c>
      <c r="RH63" s="68">
        <f t="shared" si="62"/>
        <v>-1359.8571284181457</v>
      </c>
      <c r="RI63" s="205">
        <v>6925.71</v>
      </c>
      <c r="RJ63" s="205">
        <v>7393.43</v>
      </c>
      <c r="RK63" s="205">
        <v>0</v>
      </c>
      <c r="RL63" s="205">
        <v>0</v>
      </c>
      <c r="RM63" s="205">
        <v>0</v>
      </c>
      <c r="RN63" s="205">
        <v>0</v>
      </c>
      <c r="RO63" s="205">
        <v>0</v>
      </c>
      <c r="RP63" s="205">
        <v>0</v>
      </c>
      <c r="RQ63" s="205">
        <v>0</v>
      </c>
      <c r="RR63" s="373">
        <v>0</v>
      </c>
      <c r="RS63" s="265">
        <v>11541.7</v>
      </c>
      <c r="RT63" s="178">
        <f t="shared" si="214"/>
        <v>2777.4399999999987</v>
      </c>
      <c r="RU63" s="206">
        <v>906</v>
      </c>
      <c r="RV63" s="181" t="s">
        <v>276</v>
      </c>
      <c r="RW63" s="64">
        <f t="shared" si="215"/>
        <v>14319.14</v>
      </c>
      <c r="RX63" s="205">
        <v>576.51</v>
      </c>
      <c r="RY63" s="205">
        <v>540.82000000000005</v>
      </c>
      <c r="RZ63" s="205">
        <v>0</v>
      </c>
      <c r="SA63" s="205">
        <v>0</v>
      </c>
      <c r="SB63" s="205">
        <v>0</v>
      </c>
      <c r="SC63" s="205">
        <v>0</v>
      </c>
      <c r="SD63" s="205">
        <v>0</v>
      </c>
      <c r="SE63" s="205">
        <v>0</v>
      </c>
      <c r="SF63" s="205">
        <v>0</v>
      </c>
      <c r="SG63" s="205">
        <v>0</v>
      </c>
      <c r="SH63" s="65">
        <v>99.227770000000021</v>
      </c>
      <c r="SI63" s="211">
        <v>1417.64</v>
      </c>
      <c r="SJ63" s="467">
        <v>440.48</v>
      </c>
      <c r="SK63" s="478">
        <v>142</v>
      </c>
      <c r="SL63" s="65">
        <f t="shared" si="148"/>
        <v>320.96681415929203</v>
      </c>
      <c r="SM63" s="65">
        <f t="shared" si="251"/>
        <v>63.21380289457754</v>
      </c>
      <c r="SN63" s="65">
        <v>0</v>
      </c>
      <c r="SO63" s="65">
        <v>18.510000000000002</v>
      </c>
      <c r="SP63" s="65">
        <f t="shared" si="138"/>
        <v>495.92920353982299</v>
      </c>
      <c r="SQ63" s="65">
        <v>5</v>
      </c>
      <c r="SR63" s="65">
        <f t="shared" si="149"/>
        <v>428.52876106194691</v>
      </c>
      <c r="SS63" s="489">
        <f t="shared" si="139"/>
        <v>155.81295</v>
      </c>
      <c r="ST63" s="65"/>
      <c r="SU63" s="64">
        <f>SUM(SJ63:ST63)</f>
        <v>2070.4415316556397</v>
      </c>
      <c r="SV63" s="66">
        <f t="shared" si="146"/>
        <v>596.28469026548669</v>
      </c>
      <c r="SW63" s="66"/>
      <c r="SX63" s="66">
        <f t="shared" si="140"/>
        <v>533.34524438422523</v>
      </c>
      <c r="SY63" s="67">
        <f>SUM(SV63:SX63)</f>
        <v>1129.6299346497119</v>
      </c>
      <c r="SZ63" s="67">
        <f t="shared" si="65"/>
        <v>3200.0714663053514</v>
      </c>
      <c r="TA63" s="68">
        <f t="shared" si="66"/>
        <v>-1782.4314663053513</v>
      </c>
      <c r="TB63" s="64">
        <f t="shared" si="252"/>
        <v>214775.45</v>
      </c>
      <c r="TC63" s="211">
        <f t="shared" si="253"/>
        <v>17539.34</v>
      </c>
      <c r="TD63" s="67">
        <f t="shared" si="254"/>
        <v>28780.078812495278</v>
      </c>
      <c r="TE63" s="68">
        <f t="shared" si="142"/>
        <v>-11240.738812495278</v>
      </c>
      <c r="TF63" s="264"/>
      <c r="TG63" s="265"/>
      <c r="TH63" s="265" t="s">
        <v>505</v>
      </c>
      <c r="TL63" s="65">
        <v>8124.5472000000009</v>
      </c>
      <c r="TM63">
        <f t="shared" si="70"/>
        <v>81.245472000000007</v>
      </c>
    </row>
    <row r="64" spans="1:533">
      <c r="A64" s="173" t="s">
        <v>177</v>
      </c>
      <c r="B64" s="175" t="s">
        <v>178</v>
      </c>
      <c r="C64" s="181" t="s">
        <v>276</v>
      </c>
      <c r="D64" s="176">
        <v>2740.3</v>
      </c>
      <c r="E64" s="176">
        <v>1102.45</v>
      </c>
      <c r="F64" s="176">
        <v>0</v>
      </c>
      <c r="G64" s="176">
        <v>0</v>
      </c>
      <c r="H64" s="176">
        <v>0</v>
      </c>
      <c r="I64" s="176">
        <v>2920.22</v>
      </c>
      <c r="J64" s="176">
        <v>0</v>
      </c>
      <c r="K64" s="176">
        <v>0</v>
      </c>
      <c r="L64" s="176">
        <v>0</v>
      </c>
      <c r="M64" s="178">
        <v>4604</v>
      </c>
      <c r="N64" s="178">
        <f t="shared" si="150"/>
        <v>2158.9699999999993</v>
      </c>
      <c r="O64" s="181">
        <v>471</v>
      </c>
      <c r="P64" s="64">
        <f t="shared" si="227"/>
        <v>6762.9699999999993</v>
      </c>
      <c r="Q64" s="205">
        <v>228.12</v>
      </c>
      <c r="R64" s="205">
        <v>80.64</v>
      </c>
      <c r="S64" s="205">
        <v>0</v>
      </c>
      <c r="T64" s="205">
        <v>0</v>
      </c>
      <c r="U64" s="205">
        <v>0</v>
      </c>
      <c r="V64" s="205">
        <v>0</v>
      </c>
      <c r="W64" s="205">
        <v>350</v>
      </c>
      <c r="X64" s="205">
        <v>0</v>
      </c>
      <c r="Y64" s="205">
        <v>0</v>
      </c>
      <c r="Z64" s="205">
        <v>0</v>
      </c>
      <c r="AA64" s="64">
        <f t="shared" si="71"/>
        <v>658.76</v>
      </c>
      <c r="AB64" s="65">
        <v>440.48</v>
      </c>
      <c r="AC64" s="219">
        <v>92.8</v>
      </c>
      <c r="AD64" s="65">
        <f t="shared" si="232"/>
        <v>54.090111332671967</v>
      </c>
      <c r="AE64" s="65">
        <f t="shared" si="233"/>
        <v>39.082314425936801</v>
      </c>
      <c r="AF64" s="65"/>
      <c r="AG64" s="65"/>
      <c r="AH64" s="65"/>
      <c r="AI64" s="65">
        <v>5</v>
      </c>
      <c r="AJ64" s="65"/>
      <c r="AK64" s="65"/>
      <c r="AL64" s="64">
        <f t="shared" si="3"/>
        <v>631.4524257586088</v>
      </c>
      <c r="AM64" s="66">
        <f t="shared" si="170"/>
        <v>833.25221238938047</v>
      </c>
      <c r="AN64" s="66">
        <f t="shared" si="171"/>
        <v>0</v>
      </c>
      <c r="AO64" s="66">
        <f t="shared" si="74"/>
        <v>208.31305309734512</v>
      </c>
      <c r="AP64" s="67">
        <f t="shared" si="4"/>
        <v>1041.5652654867256</v>
      </c>
      <c r="AQ64" s="67">
        <f t="shared" si="5"/>
        <v>1673.0176912453344</v>
      </c>
      <c r="AR64" s="68">
        <f t="shared" si="6"/>
        <v>-1014.2576912453344</v>
      </c>
      <c r="AS64" s="267">
        <v>2962.25</v>
      </c>
      <c r="AT64" s="267">
        <v>2247.79</v>
      </c>
      <c r="AU64" s="267">
        <v>0</v>
      </c>
      <c r="AV64" s="267">
        <v>0</v>
      </c>
      <c r="AW64" s="267">
        <v>0</v>
      </c>
      <c r="AX64" s="267">
        <v>0</v>
      </c>
      <c r="AY64" s="267">
        <v>2304.34</v>
      </c>
      <c r="AZ64" s="267">
        <v>0</v>
      </c>
      <c r="BA64" s="267">
        <v>0</v>
      </c>
      <c r="BB64" s="267">
        <v>0</v>
      </c>
      <c r="BC64" s="267">
        <v>5360.33</v>
      </c>
      <c r="BD64" s="178">
        <f t="shared" si="172"/>
        <v>2154.0500000000002</v>
      </c>
      <c r="BE64" s="285">
        <v>489</v>
      </c>
      <c r="BF64" s="181" t="s">
        <v>276</v>
      </c>
      <c r="BG64" s="64">
        <f t="shared" si="75"/>
        <v>7514.38</v>
      </c>
      <c r="BH64" s="267">
        <v>246.59</v>
      </c>
      <c r="BI64" s="267">
        <v>164.42</v>
      </c>
      <c r="BJ64" s="267">
        <v>0</v>
      </c>
      <c r="BK64" s="267">
        <v>0</v>
      </c>
      <c r="BL64" s="267">
        <v>0</v>
      </c>
      <c r="BM64" s="267">
        <v>0</v>
      </c>
      <c r="BN64" s="267">
        <v>350</v>
      </c>
      <c r="BO64" s="267">
        <v>0</v>
      </c>
      <c r="BP64" s="267">
        <v>0</v>
      </c>
      <c r="BQ64" s="267">
        <v>0</v>
      </c>
      <c r="BR64" s="64">
        <f t="shared" si="76"/>
        <v>761.01</v>
      </c>
      <c r="BS64" s="65">
        <v>440.48</v>
      </c>
      <c r="BT64" s="219">
        <v>92.8</v>
      </c>
      <c r="BU64" s="65">
        <f t="shared" si="234"/>
        <v>68.178294669111864</v>
      </c>
      <c r="BV64" s="65">
        <f t="shared" si="235"/>
        <v>42.058500876744446</v>
      </c>
      <c r="BW64" s="65"/>
      <c r="BX64" s="65"/>
      <c r="BY64" s="65"/>
      <c r="BZ64" s="65">
        <v>5</v>
      </c>
      <c r="CA64" s="202"/>
      <c r="CB64" s="65"/>
      <c r="CC64" s="64">
        <f t="shared" si="9"/>
        <v>648.51679554585633</v>
      </c>
      <c r="CD64" s="66">
        <f t="shared" si="174"/>
        <v>869.99982300884949</v>
      </c>
      <c r="CE64" s="384">
        <f t="shared" si="175"/>
        <v>0</v>
      </c>
      <c r="CF64" s="66">
        <f t="shared" si="222"/>
        <v>217.49995575221237</v>
      </c>
      <c r="CG64" s="67"/>
      <c r="CH64" s="67">
        <f t="shared" si="11"/>
        <v>648.51679554585633</v>
      </c>
      <c r="CI64" s="68">
        <f t="shared" si="12"/>
        <v>112.49320445414367</v>
      </c>
      <c r="CJ64" s="209">
        <v>1890.29</v>
      </c>
      <c r="CK64" s="209">
        <v>2693.6</v>
      </c>
      <c r="CL64" s="209">
        <v>0</v>
      </c>
      <c r="CM64" s="209">
        <v>0</v>
      </c>
      <c r="CN64" s="209">
        <v>0</v>
      </c>
      <c r="CO64" s="209">
        <v>0</v>
      </c>
      <c r="CP64" s="209">
        <v>0</v>
      </c>
      <c r="CQ64" s="209">
        <v>0</v>
      </c>
      <c r="CR64" s="209">
        <v>0</v>
      </c>
      <c r="CS64" s="207">
        <v>0</v>
      </c>
      <c r="CT64" s="205">
        <v>6640.6</v>
      </c>
      <c r="CU64" s="178">
        <f t="shared" si="176"/>
        <v>2253.7999999999993</v>
      </c>
      <c r="CV64" s="285">
        <v>593</v>
      </c>
      <c r="CW64" s="181" t="s">
        <v>276</v>
      </c>
      <c r="CX64" s="214">
        <v>8894.4</v>
      </c>
      <c r="CY64" s="205">
        <v>267.24</v>
      </c>
      <c r="CZ64" s="205">
        <v>163.89</v>
      </c>
      <c r="DA64" s="205">
        <v>0</v>
      </c>
      <c r="DB64" s="209">
        <v>0</v>
      </c>
      <c r="DC64" s="205">
        <v>0</v>
      </c>
      <c r="DD64" s="205">
        <v>0</v>
      </c>
      <c r="DE64" s="205">
        <v>350</v>
      </c>
      <c r="DF64" s="205">
        <v>0</v>
      </c>
      <c r="DG64" s="205">
        <v>0</v>
      </c>
      <c r="DH64" s="205">
        <v>0</v>
      </c>
      <c r="DI64" s="214">
        <v>781.13</v>
      </c>
      <c r="DJ64" s="65">
        <v>440.48</v>
      </c>
      <c r="DK64" s="219">
        <v>92.8</v>
      </c>
      <c r="DL64" s="65">
        <f t="shared" si="236"/>
        <v>87.703758452424168</v>
      </c>
      <c r="DM64" s="65">
        <f t="shared" si="237"/>
        <v>44.367192513806621</v>
      </c>
      <c r="DN64" s="65"/>
      <c r="DO64" s="65"/>
      <c r="DP64" s="65"/>
      <c r="DQ64" s="65">
        <v>5</v>
      </c>
      <c r="DR64" s="65"/>
      <c r="DS64" s="65"/>
      <c r="DT64" s="64">
        <f t="shared" si="15"/>
        <v>670.3509509662307</v>
      </c>
      <c r="DU64" s="66">
        <f t="shared" si="178"/>
        <v>870.94495575221242</v>
      </c>
      <c r="DV64" s="66">
        <f t="shared" si="179"/>
        <v>490.26548672566372</v>
      </c>
      <c r="DW64" s="66">
        <f t="shared" si="84"/>
        <v>340.30261061946902</v>
      </c>
      <c r="DX64" s="67">
        <f t="shared" si="16"/>
        <v>1701.5130530973452</v>
      </c>
      <c r="DY64" s="67">
        <f t="shared" si="17"/>
        <v>2371.864004063576</v>
      </c>
      <c r="DZ64" s="68">
        <f t="shared" si="18"/>
        <v>-1590.7340040635759</v>
      </c>
      <c r="EA64" s="205">
        <v>4037.51</v>
      </c>
      <c r="EB64" s="205">
        <v>2809.86</v>
      </c>
      <c r="EC64" s="205">
        <v>0</v>
      </c>
      <c r="ED64" s="205">
        <v>0</v>
      </c>
      <c r="EE64" s="205">
        <v>0</v>
      </c>
      <c r="EF64" s="205">
        <v>0</v>
      </c>
      <c r="EG64" s="205">
        <v>3316.45</v>
      </c>
      <c r="EH64" s="205">
        <v>0</v>
      </c>
      <c r="EI64" s="205">
        <v>0</v>
      </c>
      <c r="EJ64" s="205">
        <v>0</v>
      </c>
      <c r="EK64" s="205">
        <v>7436.66</v>
      </c>
      <c r="EL64" s="178">
        <f t="shared" si="180"/>
        <v>2727.16</v>
      </c>
      <c r="EM64" s="206">
        <v>694</v>
      </c>
      <c r="EN64" s="181" t="s">
        <v>276</v>
      </c>
      <c r="EO64" s="214">
        <f t="shared" si="85"/>
        <v>10163.82</v>
      </c>
      <c r="EP64" s="214">
        <v>336.11</v>
      </c>
      <c r="EQ64" s="214">
        <v>205.54</v>
      </c>
      <c r="ER64" s="214">
        <v>0</v>
      </c>
      <c r="ES64" s="214">
        <v>0</v>
      </c>
      <c r="ET64" s="214">
        <v>0</v>
      </c>
      <c r="EU64" s="298">
        <v>0</v>
      </c>
      <c r="EV64" s="299">
        <v>350</v>
      </c>
      <c r="EW64" s="214">
        <v>0</v>
      </c>
      <c r="EX64" s="214">
        <v>0</v>
      </c>
      <c r="EY64" s="299">
        <v>0</v>
      </c>
      <c r="EZ64" s="214">
        <f t="shared" si="86"/>
        <v>891.65</v>
      </c>
      <c r="FA64" s="385">
        <v>456.34</v>
      </c>
      <c r="FB64" s="385">
        <v>92.8</v>
      </c>
      <c r="FC64" s="377">
        <f t="shared" si="238"/>
        <v>102.26475507753123</v>
      </c>
      <c r="FD64" s="386">
        <f t="shared" si="239"/>
        <v>53.685523443053015</v>
      </c>
      <c r="FE64" s="65"/>
      <c r="FF64" s="65"/>
      <c r="FG64" s="202"/>
      <c r="FH64" s="65">
        <v>5</v>
      </c>
      <c r="FI64" s="377"/>
      <c r="FJ64" s="65"/>
      <c r="FK64" s="214">
        <f t="shared" si="87"/>
        <v>710.09027852058432</v>
      </c>
      <c r="FL64" s="66">
        <f t="shared" si="183"/>
        <v>987.17077586206892</v>
      </c>
      <c r="FM64" s="377">
        <f t="shared" si="184"/>
        <v>413.79310344827587</v>
      </c>
      <c r="FN64" s="377">
        <f t="shared" si="90"/>
        <v>350.24096982758618</v>
      </c>
      <c r="FO64" s="214">
        <f t="shared" si="91"/>
        <v>1751.204849137931</v>
      </c>
      <c r="FP64" s="214">
        <f t="shared" si="92"/>
        <v>2461.2951276585154</v>
      </c>
      <c r="FQ64" s="205">
        <f t="shared" si="93"/>
        <v>-1569.6451276585153</v>
      </c>
      <c r="FR64" s="205">
        <v>5084.03</v>
      </c>
      <c r="FS64" s="205">
        <v>2780.83</v>
      </c>
      <c r="FT64" s="205">
        <v>0</v>
      </c>
      <c r="FU64" s="205">
        <v>0</v>
      </c>
      <c r="FV64" s="205">
        <v>0</v>
      </c>
      <c r="FW64" s="205">
        <v>0</v>
      </c>
      <c r="FX64" s="205">
        <v>4190.42</v>
      </c>
      <c r="FY64" s="205">
        <v>0</v>
      </c>
      <c r="FZ64" s="205">
        <v>0</v>
      </c>
      <c r="GA64" s="205">
        <v>0</v>
      </c>
      <c r="GB64" s="205">
        <v>9453.56</v>
      </c>
      <c r="GC64" s="178">
        <f t="shared" si="185"/>
        <v>2601.7199999999993</v>
      </c>
      <c r="GD64" s="206">
        <v>801</v>
      </c>
      <c r="GE64" s="181" t="s">
        <v>276</v>
      </c>
      <c r="GF64" s="214">
        <f t="shared" si="94"/>
        <v>12055.279999999999</v>
      </c>
      <c r="GG64" s="205">
        <v>423.22</v>
      </c>
      <c r="GH64" s="205">
        <v>203.41</v>
      </c>
      <c r="GI64" s="205">
        <v>0</v>
      </c>
      <c r="GJ64" s="205">
        <v>0</v>
      </c>
      <c r="GK64" s="205">
        <v>0</v>
      </c>
      <c r="GL64" s="205">
        <v>0</v>
      </c>
      <c r="GM64" s="205">
        <v>350</v>
      </c>
      <c r="GN64" s="205">
        <v>0</v>
      </c>
      <c r="GO64" s="205">
        <v>0</v>
      </c>
      <c r="GP64" s="205">
        <v>0</v>
      </c>
      <c r="GQ64" s="211">
        <f t="shared" si="95"/>
        <v>976.63</v>
      </c>
      <c r="GR64" s="306">
        <v>456.34</v>
      </c>
      <c r="GS64" s="307">
        <v>92.8</v>
      </c>
      <c r="GT64" s="65">
        <f t="shared" si="255"/>
        <v>134.53219606028406</v>
      </c>
      <c r="GU64" s="65">
        <f t="shared" si="256"/>
        <v>55.274630601778433</v>
      </c>
      <c r="GV64" s="65"/>
      <c r="GW64" s="65"/>
      <c r="GX64" s="65">
        <v>0</v>
      </c>
      <c r="GY64" s="65">
        <v>5</v>
      </c>
      <c r="GZ64" s="65"/>
      <c r="HA64" s="65"/>
      <c r="HB64" s="64">
        <f t="shared" si="188"/>
        <v>743.94682666206245</v>
      </c>
      <c r="HC64" s="66">
        <f t="shared" si="143"/>
        <v>822.37076923076927</v>
      </c>
      <c r="HD64" s="66">
        <f t="shared" si="97"/>
        <v>0</v>
      </c>
      <c r="HE64" s="66">
        <f t="shared" si="98"/>
        <v>205.59269230769232</v>
      </c>
      <c r="HF64" s="67">
        <f t="shared" si="24"/>
        <v>1027.9634615384616</v>
      </c>
      <c r="HG64" s="67">
        <f t="shared" si="25"/>
        <v>1771.9102882005241</v>
      </c>
      <c r="HH64" s="68">
        <f t="shared" si="26"/>
        <v>-795.28028820052407</v>
      </c>
      <c r="HI64" s="335">
        <v>4665.6099999999997</v>
      </c>
      <c r="HJ64" s="335">
        <v>3779.09</v>
      </c>
      <c r="HK64" s="335">
        <v>0</v>
      </c>
      <c r="HL64" s="335">
        <v>0</v>
      </c>
      <c r="HM64" s="335">
        <v>0</v>
      </c>
      <c r="HN64" s="335">
        <v>0</v>
      </c>
      <c r="HO64" s="335">
        <v>4366.16</v>
      </c>
      <c r="HP64" s="335">
        <v>0</v>
      </c>
      <c r="HQ64" s="335">
        <v>0</v>
      </c>
      <c r="HR64" s="335">
        <v>0</v>
      </c>
      <c r="HS64" s="335">
        <v>9225.89</v>
      </c>
      <c r="HT64" s="178">
        <f t="shared" si="189"/>
        <v>3584.9700000000012</v>
      </c>
      <c r="HU64" s="371">
        <v>837</v>
      </c>
      <c r="HV64" s="181" t="s">
        <v>276</v>
      </c>
      <c r="HW64" s="64">
        <f t="shared" si="190"/>
        <v>12810.86</v>
      </c>
      <c r="HX64" s="205">
        <v>388.38</v>
      </c>
      <c r="HY64" s="205">
        <v>276.43</v>
      </c>
      <c r="HZ64" s="205">
        <v>0</v>
      </c>
      <c r="IA64" s="205">
        <v>0</v>
      </c>
      <c r="IB64" s="205">
        <v>0</v>
      </c>
      <c r="IC64" s="205">
        <v>0</v>
      </c>
      <c r="ID64" s="205">
        <v>350</v>
      </c>
      <c r="IE64" s="205">
        <v>0</v>
      </c>
      <c r="IF64" s="205">
        <v>0</v>
      </c>
      <c r="IG64" s="205">
        <v>0</v>
      </c>
      <c r="IH64" s="214">
        <v>544.89</v>
      </c>
      <c r="II64" s="319">
        <v>456.34</v>
      </c>
      <c r="IJ64" s="318">
        <v>92.8</v>
      </c>
      <c r="IK64" s="65">
        <f t="shared" si="240"/>
        <v>140.79373033463978</v>
      </c>
      <c r="IL64" s="65">
        <f t="shared" si="241"/>
        <v>89.264985772231796</v>
      </c>
      <c r="IM64" s="65"/>
      <c r="IN64" s="65"/>
      <c r="IO64" s="65"/>
      <c r="IP64" s="65">
        <v>5</v>
      </c>
      <c r="IQ64" s="65"/>
      <c r="IR64" s="65"/>
      <c r="IS64" s="64">
        <f t="shared" si="193"/>
        <v>784.19871610687164</v>
      </c>
      <c r="IT64" s="66">
        <f t="shared" si="194"/>
        <v>869.99285714285713</v>
      </c>
      <c r="IU64" s="66">
        <f t="shared" si="103"/>
        <v>403.36134453781511</v>
      </c>
      <c r="IV64" s="66">
        <f t="shared" si="104"/>
        <v>318.33855042016808</v>
      </c>
      <c r="IW64" s="67">
        <f t="shared" si="195"/>
        <v>1591.6927521008404</v>
      </c>
      <c r="IX64" s="67">
        <f t="shared" si="31"/>
        <v>2375.891468207712</v>
      </c>
      <c r="IY64" s="68">
        <f t="shared" si="32"/>
        <v>-1831.0014682077122</v>
      </c>
      <c r="IZ64" s="335">
        <v>3329.41</v>
      </c>
      <c r="JA64" s="335">
        <v>3511.73</v>
      </c>
      <c r="JB64" s="335">
        <v>0</v>
      </c>
      <c r="JC64" s="335">
        <v>0</v>
      </c>
      <c r="JD64" s="335">
        <v>0</v>
      </c>
      <c r="JE64" s="335">
        <v>0</v>
      </c>
      <c r="JF64" s="335">
        <v>5485.22</v>
      </c>
      <c r="JG64" s="335">
        <v>0</v>
      </c>
      <c r="JH64" s="335">
        <v>0</v>
      </c>
      <c r="JI64" s="335">
        <v>0</v>
      </c>
      <c r="JJ64" s="335">
        <v>8689.7199999999993</v>
      </c>
      <c r="JK64" s="178">
        <f t="shared" si="196"/>
        <v>3636.6400000000012</v>
      </c>
      <c r="JL64" s="371">
        <v>919</v>
      </c>
      <c r="JM64" s="181" t="s">
        <v>276</v>
      </c>
      <c r="JN64" s="64">
        <f t="shared" si="197"/>
        <v>12326.36</v>
      </c>
      <c r="JO64" s="335">
        <v>277.16000000000003</v>
      </c>
      <c r="JP64" s="335">
        <v>256.88</v>
      </c>
      <c r="JQ64" s="335">
        <v>0</v>
      </c>
      <c r="JR64" s="335">
        <v>0</v>
      </c>
      <c r="JS64" s="335">
        <v>0</v>
      </c>
      <c r="JT64" s="335">
        <v>0</v>
      </c>
      <c r="JU64" s="335">
        <v>350</v>
      </c>
      <c r="JV64" s="335">
        <v>0</v>
      </c>
      <c r="JW64" s="335">
        <v>0</v>
      </c>
      <c r="JX64" s="335">
        <v>0</v>
      </c>
      <c r="JY64" s="211">
        <v>523.42999999999995</v>
      </c>
      <c r="JZ64" s="319">
        <v>456.34</v>
      </c>
      <c r="KA64" s="344">
        <v>92.8</v>
      </c>
      <c r="KB64" s="65">
        <f t="shared" si="242"/>
        <v>185.05834912877506</v>
      </c>
      <c r="KC64" s="65">
        <f t="shared" si="243"/>
        <v>96.604802018184174</v>
      </c>
      <c r="KD64" s="65"/>
      <c r="KE64" s="65"/>
      <c r="KF64" s="65"/>
      <c r="KG64" s="65">
        <v>5</v>
      </c>
      <c r="KH64" s="65"/>
      <c r="KI64" s="65">
        <f t="shared" si="108"/>
        <v>429.03252032520328</v>
      </c>
      <c r="KJ64" s="64">
        <f t="shared" si="35"/>
        <v>1264.8356714721624</v>
      </c>
      <c r="KK64" s="66">
        <f t="shared" si="144"/>
        <v>854.59100840336134</v>
      </c>
      <c r="KL64" s="66">
        <f t="shared" si="109"/>
        <v>0</v>
      </c>
      <c r="KM64" s="66">
        <f t="shared" si="110"/>
        <v>213.64775210084034</v>
      </c>
      <c r="KN64" s="67">
        <f t="shared" si="36"/>
        <v>1068.2387605042018</v>
      </c>
      <c r="KO64" s="67">
        <f t="shared" si="37"/>
        <v>2333.0744319763644</v>
      </c>
      <c r="KP64" s="68">
        <f t="shared" si="38"/>
        <v>-1809.6444319763646</v>
      </c>
      <c r="KQ64" s="335">
        <v>4367.13</v>
      </c>
      <c r="KR64" s="335">
        <v>4627.9799999999996</v>
      </c>
      <c r="KS64" s="335">
        <v>0</v>
      </c>
      <c r="KT64" s="335">
        <v>0</v>
      </c>
      <c r="KU64" s="335">
        <v>0</v>
      </c>
      <c r="KV64" s="335">
        <v>0</v>
      </c>
      <c r="KW64" s="335">
        <v>5655.73</v>
      </c>
      <c r="KX64" s="335">
        <v>0</v>
      </c>
      <c r="KY64" s="335">
        <v>0</v>
      </c>
      <c r="KZ64" s="335">
        <v>0</v>
      </c>
      <c r="LA64" s="335">
        <v>10631.4</v>
      </c>
      <c r="LB64" s="178">
        <f t="shared" si="199"/>
        <v>4019.4400000000005</v>
      </c>
      <c r="LC64" s="371">
        <v>931</v>
      </c>
      <c r="LD64" s="181" t="s">
        <v>276</v>
      </c>
      <c r="LE64" s="64">
        <f t="shared" si="200"/>
        <v>14650.84</v>
      </c>
      <c r="LF64" s="205">
        <v>363.54</v>
      </c>
      <c r="LG64" s="205">
        <v>338.53</v>
      </c>
      <c r="LH64" s="205">
        <v>0</v>
      </c>
      <c r="LI64" s="205">
        <v>0</v>
      </c>
      <c r="LJ64" s="205">
        <v>0</v>
      </c>
      <c r="LK64" s="205">
        <v>0</v>
      </c>
      <c r="LL64" s="205">
        <v>350</v>
      </c>
      <c r="LM64" s="205">
        <v>0</v>
      </c>
      <c r="LN64" s="205">
        <v>0</v>
      </c>
      <c r="LO64" s="205">
        <v>0</v>
      </c>
      <c r="LP64" s="211">
        <f t="shared" si="112"/>
        <v>1052.07</v>
      </c>
      <c r="LQ64" s="202">
        <v>456.34</v>
      </c>
      <c r="LR64" s="202">
        <v>92.8</v>
      </c>
      <c r="LS64" s="65">
        <f t="shared" si="244"/>
        <v>158.03703497233917</v>
      </c>
      <c r="LT64" s="65">
        <f t="shared" si="245"/>
        <v>96.216031813683614</v>
      </c>
      <c r="LU64" s="65"/>
      <c r="LV64" s="65"/>
      <c r="LW64" s="65"/>
      <c r="LX64" s="65">
        <v>5</v>
      </c>
      <c r="LY64" s="65"/>
      <c r="LZ64" s="65"/>
      <c r="MA64" s="64">
        <f t="shared" si="41"/>
        <v>808.3930667860227</v>
      </c>
      <c r="MB64" s="66">
        <f t="shared" si="145"/>
        <v>828.45739495798318</v>
      </c>
      <c r="MC64" s="66">
        <f t="shared" si="114"/>
        <v>0</v>
      </c>
      <c r="MD64" s="66">
        <f t="shared" si="115"/>
        <v>207.1143487394958</v>
      </c>
      <c r="ME64" s="67">
        <f t="shared" si="42"/>
        <v>1035.571743697479</v>
      </c>
      <c r="MF64" s="67">
        <f t="shared" si="43"/>
        <v>1843.9648104835017</v>
      </c>
      <c r="MG64" s="68">
        <f t="shared" si="44"/>
        <v>-791.89481048350171</v>
      </c>
      <c r="MH64" s="335">
        <v>3573.47</v>
      </c>
      <c r="MI64" s="335">
        <v>2901.32</v>
      </c>
      <c r="MJ64" s="335">
        <v>0</v>
      </c>
      <c r="MK64" s="335">
        <v>0</v>
      </c>
      <c r="ML64" s="335">
        <v>0</v>
      </c>
      <c r="MM64" s="335">
        <v>0</v>
      </c>
      <c r="MN64" s="335">
        <v>4336.41</v>
      </c>
      <c r="MO64" s="335">
        <v>0</v>
      </c>
      <c r="MP64" s="335">
        <v>0</v>
      </c>
      <c r="MQ64" s="335">
        <v>0</v>
      </c>
      <c r="MR64" s="335">
        <v>7563.76</v>
      </c>
      <c r="MS64" s="178">
        <f t="shared" si="223"/>
        <v>3247.4400000000005</v>
      </c>
      <c r="MT64" s="371">
        <v>730</v>
      </c>
      <c r="MU64" s="181" t="s">
        <v>276</v>
      </c>
      <c r="MV64" s="64">
        <f t="shared" si="203"/>
        <v>10811.2</v>
      </c>
      <c r="MW64" s="335">
        <v>297.48</v>
      </c>
      <c r="MX64" s="335">
        <v>212.23</v>
      </c>
      <c r="MY64" s="335">
        <v>0</v>
      </c>
      <c r="MZ64" s="335">
        <v>0</v>
      </c>
      <c r="NA64" s="335">
        <v>0</v>
      </c>
      <c r="NB64" s="335">
        <v>0</v>
      </c>
      <c r="NC64" s="335">
        <v>350</v>
      </c>
      <c r="ND64" s="335">
        <v>0</v>
      </c>
      <c r="NE64" s="335">
        <v>0</v>
      </c>
      <c r="NF64" s="335">
        <v>0</v>
      </c>
      <c r="NG64" s="211">
        <f t="shared" si="117"/>
        <v>859.71</v>
      </c>
      <c r="NH64" s="360">
        <v>456.34</v>
      </c>
      <c r="NI64" s="360">
        <v>92.8</v>
      </c>
      <c r="NJ64" s="65">
        <f t="shared" si="246"/>
        <v>142.92935572871235</v>
      </c>
      <c r="NK64" s="65">
        <f t="shared" si="247"/>
        <v>44.607660991706091</v>
      </c>
      <c r="NL64" s="65"/>
      <c r="NM64" s="65"/>
      <c r="NN64" s="65">
        <f t="shared" si="206"/>
        <v>467</v>
      </c>
      <c r="NO64" s="65">
        <v>5</v>
      </c>
      <c r="NP64" s="65"/>
      <c r="NQ64" s="65"/>
      <c r="NR64" s="64">
        <f t="shared" si="47"/>
        <v>1208.6770167204186</v>
      </c>
      <c r="NS64" s="66">
        <f t="shared" si="207"/>
        <v>835.40283333333332</v>
      </c>
      <c r="NT64" s="66">
        <f t="shared" si="208"/>
        <v>400</v>
      </c>
      <c r="NU64" s="66">
        <f t="shared" si="122"/>
        <v>308.85070833333333</v>
      </c>
      <c r="NV64" s="67">
        <f t="shared" si="48"/>
        <v>1544.2535416666667</v>
      </c>
      <c r="NW64" s="67">
        <f t="shared" si="49"/>
        <v>2752.9305583870855</v>
      </c>
      <c r="NX64" s="68">
        <f t="shared" si="50"/>
        <v>-1893.2205583870855</v>
      </c>
      <c r="NY64" s="400">
        <v>1768.21</v>
      </c>
      <c r="NZ64" s="400">
        <v>1285.8399999999999</v>
      </c>
      <c r="OA64" s="400">
        <v>0</v>
      </c>
      <c r="OB64" s="400">
        <v>0</v>
      </c>
      <c r="OC64" s="400">
        <v>0</v>
      </c>
      <c r="OD64" s="400">
        <v>0</v>
      </c>
      <c r="OE64" s="400">
        <v>1924.61</v>
      </c>
      <c r="OF64" s="400">
        <v>0</v>
      </c>
      <c r="OG64" s="400">
        <v>0</v>
      </c>
      <c r="OH64" s="400">
        <v>0</v>
      </c>
      <c r="OI64" s="400">
        <v>3906.15</v>
      </c>
      <c r="OJ64" s="178">
        <f t="shared" si="209"/>
        <v>1072.5099999999998</v>
      </c>
      <c r="OK64" s="401">
        <v>356</v>
      </c>
      <c r="OL64" s="181" t="s">
        <v>276</v>
      </c>
      <c r="OM64" s="64">
        <f t="shared" si="123"/>
        <v>4978.66</v>
      </c>
      <c r="ON64" s="205">
        <v>0</v>
      </c>
      <c r="OO64" s="205">
        <v>0</v>
      </c>
      <c r="OP64" s="205">
        <v>0</v>
      </c>
      <c r="OQ64" s="205">
        <v>0</v>
      </c>
      <c r="OR64" s="205">
        <v>0</v>
      </c>
      <c r="OS64" s="205">
        <v>0</v>
      </c>
      <c r="OT64" s="205">
        <v>0</v>
      </c>
      <c r="OU64" s="205">
        <v>0</v>
      </c>
      <c r="OV64" s="205">
        <v>0</v>
      </c>
      <c r="OW64" s="205">
        <v>0</v>
      </c>
      <c r="OX64" s="403">
        <f t="shared" si="124"/>
        <v>0</v>
      </c>
      <c r="OY64" s="414">
        <v>456.34</v>
      </c>
      <c r="OZ64" s="417">
        <v>94.72</v>
      </c>
      <c r="PA64" s="65">
        <f t="shared" si="248"/>
        <v>62.62015809741181</v>
      </c>
      <c r="PB64" s="65">
        <f t="shared" si="249"/>
        <v>18.364568699264623</v>
      </c>
      <c r="PC64" s="65"/>
      <c r="PD64" s="65"/>
      <c r="PE64" s="65"/>
      <c r="PF64" s="65">
        <v>5</v>
      </c>
      <c r="PG64" s="65"/>
      <c r="PH64" s="65"/>
      <c r="PI64" s="64">
        <f t="shared" si="53"/>
        <v>637.0447267966764</v>
      </c>
      <c r="PJ64" s="66">
        <f t="shared" si="126"/>
        <v>936.57933333333335</v>
      </c>
      <c r="PK64" s="66">
        <v>0</v>
      </c>
      <c r="PL64" s="66">
        <f t="shared" si="127"/>
        <v>234.14483333333334</v>
      </c>
      <c r="PM64" s="67">
        <f t="shared" si="54"/>
        <v>1170.7241666666666</v>
      </c>
      <c r="PN64" s="67">
        <f t="shared" si="55"/>
        <v>1807.7688934633429</v>
      </c>
      <c r="PO64" s="68">
        <f t="shared" si="56"/>
        <v>-1807.7688934633429</v>
      </c>
      <c r="PP64" s="400"/>
      <c r="PQ64" s="400"/>
      <c r="PR64" s="400"/>
      <c r="PS64" s="400"/>
      <c r="PT64" s="400"/>
      <c r="PU64" s="400"/>
      <c r="PV64" s="400"/>
      <c r="PW64" s="400"/>
      <c r="PX64" s="400"/>
      <c r="PY64" s="464"/>
      <c r="PZ64" s="466">
        <v>0</v>
      </c>
      <c r="QA64" s="178">
        <f t="shared" si="210"/>
        <v>0</v>
      </c>
      <c r="QB64" s="401"/>
      <c r="QC64" s="181" t="s">
        <v>276</v>
      </c>
      <c r="QD64" s="64"/>
      <c r="QE64" s="400"/>
      <c r="QF64" s="400"/>
      <c r="QG64" s="400"/>
      <c r="QH64" s="400"/>
      <c r="QI64" s="400"/>
      <c r="QJ64" s="400"/>
      <c r="QK64" s="400"/>
      <c r="QL64" s="400"/>
      <c r="QM64" s="400"/>
      <c r="QN64" s="400"/>
      <c r="QO64" s="486"/>
      <c r="QP64" s="211">
        <f t="shared" si="211"/>
        <v>0</v>
      </c>
      <c r="QQ64" s="444">
        <v>456.34</v>
      </c>
      <c r="QR64" s="243">
        <v>264</v>
      </c>
      <c r="QS64" s="65">
        <f t="shared" si="147"/>
        <v>128.86743362831859</v>
      </c>
      <c r="QT64" s="65">
        <f t="shared" si="250"/>
        <v>0</v>
      </c>
      <c r="QU64" s="65">
        <v>0</v>
      </c>
      <c r="QV64" s="65"/>
      <c r="QW64" s="65">
        <f t="shared" si="131"/>
        <v>18.861818181818183</v>
      </c>
      <c r="QX64" s="65">
        <v>5</v>
      </c>
      <c r="QY64" s="65">
        <f t="shared" si="58"/>
        <v>183.06451612903226</v>
      </c>
      <c r="QZ64" s="489">
        <f t="shared" si="132"/>
        <v>0</v>
      </c>
      <c r="RA64" s="65"/>
      <c r="RB64" s="64">
        <f t="shared" si="213"/>
        <v>1056.133767939169</v>
      </c>
      <c r="RC64" s="66">
        <f t="shared" si="133"/>
        <v>870.22424778761058</v>
      </c>
      <c r="RD64" s="66"/>
      <c r="RE64" s="66">
        <f t="shared" si="134"/>
        <v>385.27160314535598</v>
      </c>
      <c r="RF64" s="67">
        <f t="shared" si="60"/>
        <v>1255.4958509329665</v>
      </c>
      <c r="RG64" s="67">
        <f t="shared" si="61"/>
        <v>2311.6296188721353</v>
      </c>
      <c r="RH64" s="68">
        <f t="shared" si="62"/>
        <v>-2311.6296188721353</v>
      </c>
      <c r="RI64" s="205"/>
      <c r="RJ64" s="205"/>
      <c r="RK64" s="205"/>
      <c r="RL64" s="205"/>
      <c r="RM64" s="205"/>
      <c r="RN64" s="205"/>
      <c r="RO64" s="205"/>
      <c r="RP64" s="205"/>
      <c r="RQ64" s="205"/>
      <c r="RR64" s="373"/>
      <c r="RS64" s="265">
        <v>0</v>
      </c>
      <c r="RT64" s="178">
        <f t="shared" si="214"/>
        <v>0</v>
      </c>
      <c r="RU64" s="206"/>
      <c r="RV64" s="181" t="s">
        <v>276</v>
      </c>
      <c r="RW64" s="64">
        <f t="shared" si="215"/>
        <v>0</v>
      </c>
      <c r="RX64" s="205"/>
      <c r="RY64" s="205"/>
      <c r="RZ64" s="205"/>
      <c r="SA64" s="205"/>
      <c r="SB64" s="205"/>
      <c r="SC64" s="205"/>
      <c r="SD64" s="205"/>
      <c r="SE64" s="205"/>
      <c r="SF64" s="205"/>
      <c r="SG64" s="205"/>
      <c r="SH64" s="65">
        <v>81.245472000000007</v>
      </c>
      <c r="SI64" s="211">
        <v>399.31</v>
      </c>
      <c r="SJ64" s="475">
        <v>440.48</v>
      </c>
      <c r="SK64" s="482">
        <v>92.8</v>
      </c>
      <c r="SL64" s="65">
        <f t="shared" si="148"/>
        <v>320.96681415929203</v>
      </c>
      <c r="SM64" s="65">
        <f t="shared" si="251"/>
        <v>0</v>
      </c>
      <c r="SN64" s="65">
        <v>0</v>
      </c>
      <c r="SO64" s="65"/>
      <c r="SP64" s="65">
        <f t="shared" si="138"/>
        <v>495.92920353982299</v>
      </c>
      <c r="SQ64" s="65">
        <v>5</v>
      </c>
      <c r="SR64" s="65">
        <f t="shared" si="149"/>
        <v>428.52876106194691</v>
      </c>
      <c r="SS64" s="489">
        <f t="shared" si="139"/>
        <v>0</v>
      </c>
      <c r="ST64" s="65"/>
      <c r="SU64" s="64"/>
      <c r="SV64" s="66">
        <f t="shared" si="146"/>
        <v>596.28469026548669</v>
      </c>
      <c r="SW64" s="66"/>
      <c r="SX64" s="66">
        <f t="shared" si="140"/>
        <v>119.25693805309734</v>
      </c>
      <c r="SY64" s="67"/>
      <c r="SZ64" s="67">
        <f t="shared" si="65"/>
        <v>0</v>
      </c>
      <c r="TA64" s="68">
        <f t="shared" si="66"/>
        <v>399.31</v>
      </c>
      <c r="TB64" s="64">
        <f t="shared" si="252"/>
        <v>100968.77</v>
      </c>
      <c r="TC64" s="211">
        <f t="shared" si="253"/>
        <v>7448.5900000000011</v>
      </c>
      <c r="TD64" s="67">
        <f t="shared" si="254"/>
        <v>22351.863688103949</v>
      </c>
      <c r="TE64" s="68">
        <f t="shared" si="142"/>
        <v>-14903.273688103949</v>
      </c>
      <c r="TF64" s="264"/>
      <c r="TG64" s="265"/>
      <c r="TH64" s="265" t="s">
        <v>506</v>
      </c>
      <c r="TL64" s="65">
        <v>2919.8092000000001</v>
      </c>
      <c r="TM64">
        <f t="shared" si="70"/>
        <v>29.198092000000003</v>
      </c>
    </row>
    <row r="65" spans="1:533" ht="30">
      <c r="A65" s="173" t="s">
        <v>179</v>
      </c>
      <c r="B65" s="175" t="s">
        <v>180</v>
      </c>
      <c r="C65" s="181" t="s">
        <v>277</v>
      </c>
      <c r="D65" s="176">
        <v>5826.18</v>
      </c>
      <c r="E65" s="176">
        <v>0</v>
      </c>
      <c r="F65" s="176">
        <v>0</v>
      </c>
      <c r="G65" s="176">
        <v>0</v>
      </c>
      <c r="H65" s="176">
        <v>0</v>
      </c>
      <c r="I65" s="176">
        <v>0</v>
      </c>
      <c r="J65" s="176">
        <v>0</v>
      </c>
      <c r="K65" s="176">
        <v>17486.060000000001</v>
      </c>
      <c r="L65" s="176">
        <v>0</v>
      </c>
      <c r="M65" s="178">
        <v>18614</v>
      </c>
      <c r="N65" s="178">
        <f t="shared" si="150"/>
        <v>4698.2400000000016</v>
      </c>
      <c r="O65" s="181">
        <v>1791</v>
      </c>
      <c r="P65" s="64">
        <f t="shared" si="227"/>
        <v>23312.240000000002</v>
      </c>
      <c r="Q65" s="205">
        <v>484.98</v>
      </c>
      <c r="R65" s="205">
        <v>0</v>
      </c>
      <c r="S65" s="205">
        <v>0</v>
      </c>
      <c r="T65" s="205">
        <v>0</v>
      </c>
      <c r="U65" s="205">
        <v>0</v>
      </c>
      <c r="V65" s="205">
        <v>0</v>
      </c>
      <c r="W65" s="205">
        <v>0</v>
      </c>
      <c r="X65" s="205">
        <v>0</v>
      </c>
      <c r="Y65" s="205">
        <v>0</v>
      </c>
      <c r="Z65" s="205">
        <v>0</v>
      </c>
      <c r="AA65" s="64">
        <f t="shared" si="71"/>
        <v>484.98</v>
      </c>
      <c r="AB65" s="65">
        <v>254.88</v>
      </c>
      <c r="AC65" s="219">
        <v>311.20999999999998</v>
      </c>
      <c r="AD65" s="65">
        <f t="shared" si="232"/>
        <v>218.68664907609818</v>
      </c>
      <c r="AE65" s="65">
        <f t="shared" si="233"/>
        <v>85.048932096561515</v>
      </c>
      <c r="AF65" s="65">
        <f t="shared" ref="AF65:AF70" si="257">1279.45678571429-140.7</f>
        <v>1138.7567857142899</v>
      </c>
      <c r="AG65" s="65">
        <v>18.510000000000002</v>
      </c>
      <c r="AH65" s="65"/>
      <c r="AI65" s="65">
        <v>5</v>
      </c>
      <c r="AJ65" s="65"/>
      <c r="AK65" s="65"/>
      <c r="AL65" s="64">
        <f t="shared" si="3"/>
        <v>2032.0923668869495</v>
      </c>
      <c r="AM65" s="66">
        <f t="shared" si="170"/>
        <v>833.25221238938047</v>
      </c>
      <c r="AN65" s="66">
        <f t="shared" si="171"/>
        <v>0</v>
      </c>
      <c r="AO65" s="66">
        <f t="shared" si="74"/>
        <v>208.31305309734512</v>
      </c>
      <c r="AP65" s="67">
        <f t="shared" si="4"/>
        <v>1041.5652654867256</v>
      </c>
      <c r="AQ65" s="67">
        <f t="shared" si="5"/>
        <v>3073.6576323736754</v>
      </c>
      <c r="AR65" s="68">
        <f t="shared" si="6"/>
        <v>-2588.6776323736754</v>
      </c>
      <c r="AS65" s="267">
        <v>5857.07</v>
      </c>
      <c r="AT65" s="267">
        <v>0</v>
      </c>
      <c r="AU65" s="267">
        <v>0</v>
      </c>
      <c r="AV65" s="267">
        <v>0</v>
      </c>
      <c r="AW65" s="267">
        <v>0</v>
      </c>
      <c r="AX65" s="267">
        <v>0</v>
      </c>
      <c r="AY65" s="267">
        <v>0</v>
      </c>
      <c r="AZ65" s="267">
        <v>0</v>
      </c>
      <c r="BA65" s="267">
        <v>14759.24</v>
      </c>
      <c r="BB65" s="267">
        <v>0</v>
      </c>
      <c r="BC65" s="267">
        <v>15212.16</v>
      </c>
      <c r="BD65" s="178">
        <f t="shared" si="172"/>
        <v>5404.1499999999978</v>
      </c>
      <c r="BE65" s="285">
        <v>1563</v>
      </c>
      <c r="BF65" s="181" t="s">
        <v>277</v>
      </c>
      <c r="BG65" s="64">
        <f t="shared" si="75"/>
        <v>20616.309999999998</v>
      </c>
      <c r="BH65" s="267">
        <v>487.56</v>
      </c>
      <c r="BI65" s="267">
        <v>0</v>
      </c>
      <c r="BJ65" s="267">
        <v>0</v>
      </c>
      <c r="BK65" s="267">
        <v>0</v>
      </c>
      <c r="BL65" s="267">
        <v>0</v>
      </c>
      <c r="BM65" s="267">
        <v>0</v>
      </c>
      <c r="BN65" s="267">
        <v>0</v>
      </c>
      <c r="BO65" s="267">
        <v>0</v>
      </c>
      <c r="BP65" s="267">
        <v>0</v>
      </c>
      <c r="BQ65" s="267">
        <v>0</v>
      </c>
      <c r="BR65" s="64">
        <f t="shared" si="76"/>
        <v>487.56</v>
      </c>
      <c r="BS65" s="65">
        <v>254.88</v>
      </c>
      <c r="BT65" s="219">
        <v>311.20999999999998</v>
      </c>
      <c r="BU65" s="65">
        <f t="shared" si="234"/>
        <v>193.48419351675673</v>
      </c>
      <c r="BV65" s="65">
        <f t="shared" si="235"/>
        <v>105.51772127529925</v>
      </c>
      <c r="BW65" s="65">
        <f t="shared" ref="BW65:BW70" si="258">1279.45678571429-140.7</f>
        <v>1138.7567857142899</v>
      </c>
      <c r="BX65" s="65">
        <v>18.510000000000002</v>
      </c>
      <c r="BY65" s="65"/>
      <c r="BZ65" s="65">
        <v>5</v>
      </c>
      <c r="CA65" s="202"/>
      <c r="CB65" s="65"/>
      <c r="CC65" s="64">
        <f t="shared" si="9"/>
        <v>2027.3587005063457</v>
      </c>
      <c r="CD65" s="66">
        <f t="shared" si="174"/>
        <v>869.99982300884949</v>
      </c>
      <c r="CE65" s="384">
        <f t="shared" si="175"/>
        <v>0</v>
      </c>
      <c r="CF65" s="66">
        <f t="shared" si="222"/>
        <v>217.49995575221237</v>
      </c>
      <c r="CG65" s="67">
        <f>SUM(CD65:CF65)</f>
        <v>1087.4997787610619</v>
      </c>
      <c r="CH65" s="67">
        <f t="shared" si="11"/>
        <v>3114.8584792674073</v>
      </c>
      <c r="CI65" s="68">
        <f t="shared" si="12"/>
        <v>-2627.2984792674074</v>
      </c>
      <c r="CJ65" s="209">
        <v>6520.39</v>
      </c>
      <c r="CK65" s="209">
        <v>0</v>
      </c>
      <c r="CL65" s="209">
        <v>0</v>
      </c>
      <c r="CM65" s="209">
        <v>0</v>
      </c>
      <c r="CN65" s="209">
        <v>0</v>
      </c>
      <c r="CO65" s="209">
        <v>0</v>
      </c>
      <c r="CP65" s="209">
        <v>0</v>
      </c>
      <c r="CQ65" s="209">
        <v>0</v>
      </c>
      <c r="CR65" s="209">
        <v>21482.9</v>
      </c>
      <c r="CS65" s="207">
        <v>0</v>
      </c>
      <c r="CT65" s="205">
        <v>18980.060000000001</v>
      </c>
      <c r="CU65" s="178">
        <f t="shared" si="176"/>
        <v>5709.23</v>
      </c>
      <c r="CV65" s="285">
        <v>2073</v>
      </c>
      <c r="CW65" s="181" t="s">
        <v>277</v>
      </c>
      <c r="CX65" s="214">
        <v>24689.29</v>
      </c>
      <c r="CY65" s="205">
        <v>503.2</v>
      </c>
      <c r="CZ65" s="205">
        <v>0</v>
      </c>
      <c r="DA65" s="205">
        <v>0</v>
      </c>
      <c r="DB65" s="209">
        <v>0</v>
      </c>
      <c r="DC65" s="205">
        <v>0</v>
      </c>
      <c r="DD65" s="205">
        <v>0</v>
      </c>
      <c r="DE65" s="205">
        <v>0</v>
      </c>
      <c r="DF65" s="205">
        <v>0</v>
      </c>
      <c r="DG65" s="205">
        <v>0</v>
      </c>
      <c r="DH65" s="205">
        <v>0</v>
      </c>
      <c r="DI65" s="214">
        <v>503.2</v>
      </c>
      <c r="DJ65" s="65">
        <v>254.88</v>
      </c>
      <c r="DK65" s="219">
        <v>311.20999999999998</v>
      </c>
      <c r="DL65" s="65">
        <f t="shared" si="236"/>
        <v>250.67352312328973</v>
      </c>
      <c r="DM65" s="65">
        <f t="shared" si="237"/>
        <v>112.38907911775678</v>
      </c>
      <c r="DN65" s="65">
        <f t="shared" ref="DN65:DN70" si="259">1279.45678571429-140.7</f>
        <v>1138.7567857142899</v>
      </c>
      <c r="DO65" s="65">
        <v>18.510000000000002</v>
      </c>
      <c r="DP65" s="65"/>
      <c r="DQ65" s="65">
        <v>5</v>
      </c>
      <c r="DR65" s="65"/>
      <c r="DS65" s="65"/>
      <c r="DT65" s="64">
        <f t="shared" si="15"/>
        <v>2091.4193879553363</v>
      </c>
      <c r="DU65" s="66">
        <f t="shared" si="178"/>
        <v>870.94495575221242</v>
      </c>
      <c r="DV65" s="66">
        <f t="shared" si="179"/>
        <v>490.26548672566372</v>
      </c>
      <c r="DW65" s="66">
        <f t="shared" si="84"/>
        <v>340.30261061946902</v>
      </c>
      <c r="DX65" s="67">
        <f t="shared" si="16"/>
        <v>1701.5130530973452</v>
      </c>
      <c r="DY65" s="67">
        <f t="shared" si="17"/>
        <v>3792.9324410526815</v>
      </c>
      <c r="DZ65" s="68">
        <f t="shared" si="18"/>
        <v>-3289.7324410526817</v>
      </c>
      <c r="EA65" s="205">
        <v>4157.0600000000004</v>
      </c>
      <c r="EB65" s="205">
        <v>0</v>
      </c>
      <c r="EC65" s="205">
        <v>0</v>
      </c>
      <c r="ED65" s="205">
        <v>0</v>
      </c>
      <c r="EE65" s="205">
        <v>0</v>
      </c>
      <c r="EF65" s="205">
        <v>0</v>
      </c>
      <c r="EG65" s="205">
        <v>0</v>
      </c>
      <c r="EH65" s="205">
        <v>0</v>
      </c>
      <c r="EI65" s="205">
        <v>1995.46</v>
      </c>
      <c r="EJ65" s="205">
        <v>0</v>
      </c>
      <c r="EK65" s="205">
        <v>3999.38</v>
      </c>
      <c r="EL65" s="178">
        <f t="shared" si="180"/>
        <v>2153.1400000000003</v>
      </c>
      <c r="EM65" s="206">
        <v>367</v>
      </c>
      <c r="EN65" s="181" t="s">
        <v>277</v>
      </c>
      <c r="EO65" s="214">
        <f t="shared" si="85"/>
        <v>6152.52</v>
      </c>
      <c r="EP65" s="214">
        <v>346.05</v>
      </c>
      <c r="EQ65" s="214">
        <v>0</v>
      </c>
      <c r="ER65" s="214">
        <v>0</v>
      </c>
      <c r="ES65" s="214">
        <v>0</v>
      </c>
      <c r="ET65" s="214">
        <v>0</v>
      </c>
      <c r="EU65" s="298">
        <v>0</v>
      </c>
      <c r="EV65" s="299">
        <v>0</v>
      </c>
      <c r="EW65" s="214">
        <v>0</v>
      </c>
      <c r="EX65" s="214">
        <v>0</v>
      </c>
      <c r="EY65" s="299">
        <v>0</v>
      </c>
      <c r="EZ65" s="214">
        <f t="shared" si="86"/>
        <v>346.05</v>
      </c>
      <c r="FA65" s="65"/>
      <c r="FB65" s="65"/>
      <c r="FC65" s="377">
        <f t="shared" si="238"/>
        <v>54.997218665634428</v>
      </c>
      <c r="FD65" s="386">
        <f t="shared" si="239"/>
        <v>42.385649520444417</v>
      </c>
      <c r="FE65" s="65">
        <f t="shared" ref="FE65:FE70" si="260">1279.45678571429-140.7</f>
        <v>1138.7567857142899</v>
      </c>
      <c r="FF65" s="65">
        <v>18.510000000000002</v>
      </c>
      <c r="FG65" s="65"/>
      <c r="FH65" s="65">
        <v>5</v>
      </c>
      <c r="FI65" s="377"/>
      <c r="FJ65" s="65"/>
      <c r="FK65" s="214">
        <f t="shared" si="87"/>
        <v>1259.6496539003688</v>
      </c>
      <c r="FL65" s="66">
        <f t="shared" si="183"/>
        <v>987.17077586206892</v>
      </c>
      <c r="FM65" s="377">
        <f t="shared" si="184"/>
        <v>413.79310344827587</v>
      </c>
      <c r="FN65" s="377">
        <f t="shared" si="90"/>
        <v>350.24096982758618</v>
      </c>
      <c r="FO65" s="214">
        <f t="shared" si="91"/>
        <v>1751.204849137931</v>
      </c>
      <c r="FP65" s="214">
        <f t="shared" si="92"/>
        <v>3010.8545030382998</v>
      </c>
      <c r="FQ65" s="205">
        <f t="shared" si="93"/>
        <v>-2664.8045030382996</v>
      </c>
      <c r="FR65" s="205">
        <v>5425.21</v>
      </c>
      <c r="FS65" s="205">
        <v>0</v>
      </c>
      <c r="FT65" s="205">
        <v>0</v>
      </c>
      <c r="FU65" s="205">
        <v>0</v>
      </c>
      <c r="FV65" s="205">
        <v>0</v>
      </c>
      <c r="FW65" s="205">
        <v>0</v>
      </c>
      <c r="FX65" s="205">
        <v>0</v>
      </c>
      <c r="FY65" s="205">
        <v>0</v>
      </c>
      <c r="FZ65" s="205">
        <v>0</v>
      </c>
      <c r="GA65" s="205">
        <v>0</v>
      </c>
      <c r="GB65" s="205">
        <v>4386.41</v>
      </c>
      <c r="GC65" s="178">
        <f t="shared" si="185"/>
        <v>1038.8000000000002</v>
      </c>
      <c r="GD65" s="206">
        <v>167</v>
      </c>
      <c r="GE65" s="181" t="s">
        <v>277</v>
      </c>
      <c r="GF65" s="214">
        <f t="shared" si="94"/>
        <v>5425.21</v>
      </c>
      <c r="GG65" s="205">
        <v>451.62</v>
      </c>
      <c r="GH65" s="205">
        <v>0</v>
      </c>
      <c r="GI65" s="205">
        <v>0</v>
      </c>
      <c r="GJ65" s="205">
        <v>0</v>
      </c>
      <c r="GK65" s="205">
        <v>0</v>
      </c>
      <c r="GL65" s="205">
        <v>0</v>
      </c>
      <c r="GM65" s="205">
        <v>0</v>
      </c>
      <c r="GN65" s="205">
        <v>0</v>
      </c>
      <c r="GO65" s="205">
        <v>1400</v>
      </c>
      <c r="GP65" s="205">
        <v>0</v>
      </c>
      <c r="GQ65" s="211">
        <f t="shared" si="95"/>
        <v>1851.62</v>
      </c>
      <c r="GR65" s="306"/>
      <c r="GS65" s="307"/>
      <c r="GT65" s="65">
        <f t="shared" si="255"/>
        <v>62.422343553200129</v>
      </c>
      <c r="GU65" s="65">
        <f t="shared" si="256"/>
        <v>22.069740890306203</v>
      </c>
      <c r="GV65" s="65">
        <v>1279.4567857142858</v>
      </c>
      <c r="GW65" s="65">
        <v>18.510000000000002</v>
      </c>
      <c r="GX65" s="65">
        <v>0</v>
      </c>
      <c r="GY65" s="65">
        <v>5</v>
      </c>
      <c r="GZ65" s="65"/>
      <c r="HA65" s="65"/>
      <c r="HB65" s="64">
        <f t="shared" si="188"/>
        <v>1387.4588701577923</v>
      </c>
      <c r="HC65" s="66">
        <f t="shared" si="143"/>
        <v>822.37076923076927</v>
      </c>
      <c r="HD65" s="66">
        <f t="shared" si="97"/>
        <v>0</v>
      </c>
      <c r="HE65" s="66">
        <f t="shared" si="98"/>
        <v>205.59269230769232</v>
      </c>
      <c r="HF65" s="67">
        <f t="shared" si="24"/>
        <v>1027.9634615384616</v>
      </c>
      <c r="HG65" s="67">
        <f t="shared" si="25"/>
        <v>2415.4223316962539</v>
      </c>
      <c r="HH65" s="68">
        <f t="shared" si="26"/>
        <v>-563.80233169625399</v>
      </c>
      <c r="HI65" s="335">
        <v>2620.0700000000002</v>
      </c>
      <c r="HJ65" s="335">
        <v>0</v>
      </c>
      <c r="HK65" s="335">
        <v>0</v>
      </c>
      <c r="HL65" s="335">
        <v>0</v>
      </c>
      <c r="HM65" s="335">
        <v>0</v>
      </c>
      <c r="HN65" s="335">
        <v>0</v>
      </c>
      <c r="HO65" s="335">
        <v>0</v>
      </c>
      <c r="HP65" s="335">
        <v>0</v>
      </c>
      <c r="HQ65" s="335">
        <v>0</v>
      </c>
      <c r="HR65" s="335">
        <v>0</v>
      </c>
      <c r="HS65" s="335">
        <v>1827.6</v>
      </c>
      <c r="HT65" s="178">
        <f t="shared" si="189"/>
        <v>792.47000000000025</v>
      </c>
      <c r="HU65" s="371">
        <v>78</v>
      </c>
      <c r="HV65" s="181" t="s">
        <v>277</v>
      </c>
      <c r="HW65" s="64">
        <f t="shared" si="190"/>
        <v>2620.0700000000002</v>
      </c>
      <c r="HX65" s="205">
        <v>218.11</v>
      </c>
      <c r="HY65" s="205">
        <v>0</v>
      </c>
      <c r="HZ65" s="205">
        <v>0</v>
      </c>
      <c r="IA65" s="205">
        <v>0</v>
      </c>
      <c r="IB65" s="205">
        <v>0</v>
      </c>
      <c r="IC65" s="205">
        <v>0</v>
      </c>
      <c r="ID65" s="205">
        <v>0</v>
      </c>
      <c r="IE65" s="205">
        <v>0</v>
      </c>
      <c r="IF65" s="205">
        <v>1400</v>
      </c>
      <c r="IG65" s="205">
        <v>0</v>
      </c>
      <c r="IH65" s="214">
        <v>1730.25</v>
      </c>
      <c r="II65" s="319"/>
      <c r="IJ65" s="318"/>
      <c r="IK65" s="65">
        <f t="shared" si="240"/>
        <v>27.890493118776362</v>
      </c>
      <c r="IL65" s="65">
        <f t="shared" si="241"/>
        <v>19.732333401652046</v>
      </c>
      <c r="IM65" s="65">
        <v>1279.4567857142858</v>
      </c>
      <c r="IN65" s="65">
        <v>18.510000000000002</v>
      </c>
      <c r="IO65" s="65"/>
      <c r="IP65" s="65">
        <v>5</v>
      </c>
      <c r="IQ65" s="65"/>
      <c r="IR65" s="65"/>
      <c r="IS65" s="64">
        <f t="shared" si="193"/>
        <v>1350.5896122347142</v>
      </c>
      <c r="IT65" s="66">
        <f t="shared" si="194"/>
        <v>869.99285714285713</v>
      </c>
      <c r="IU65" s="66">
        <f t="shared" si="103"/>
        <v>403.36134453781511</v>
      </c>
      <c r="IV65" s="66">
        <f t="shared" si="104"/>
        <v>318.33855042016808</v>
      </c>
      <c r="IW65" s="67">
        <f t="shared" si="195"/>
        <v>1591.6927521008404</v>
      </c>
      <c r="IX65" s="67">
        <f t="shared" si="31"/>
        <v>2942.2823643355546</v>
      </c>
      <c r="IY65" s="68">
        <f t="shared" si="32"/>
        <v>-1212.0323643355546</v>
      </c>
      <c r="IZ65" s="209">
        <v>0</v>
      </c>
      <c r="JA65" s="209">
        <v>0</v>
      </c>
      <c r="JB65" s="209">
        <v>0</v>
      </c>
      <c r="JC65" s="209">
        <v>0</v>
      </c>
      <c r="JD65" s="209">
        <v>0</v>
      </c>
      <c r="JE65" s="209">
        <v>0</v>
      </c>
      <c r="JF65" s="209">
        <v>0</v>
      </c>
      <c r="JG65" s="209">
        <v>0</v>
      </c>
      <c r="JH65" s="209">
        <v>0</v>
      </c>
      <c r="JI65" s="209">
        <v>0</v>
      </c>
      <c r="JJ65" s="209">
        <v>0</v>
      </c>
      <c r="JK65" s="205">
        <v>0</v>
      </c>
      <c r="JL65" s="210">
        <v>0</v>
      </c>
      <c r="JM65" s="181" t="s">
        <v>277</v>
      </c>
      <c r="JN65" s="64">
        <f t="shared" si="197"/>
        <v>0</v>
      </c>
      <c r="JO65" s="209">
        <v>0</v>
      </c>
      <c r="JP65" s="209">
        <v>0</v>
      </c>
      <c r="JQ65" s="209">
        <v>0</v>
      </c>
      <c r="JR65" s="209">
        <v>0</v>
      </c>
      <c r="JS65" s="209">
        <v>0</v>
      </c>
      <c r="JT65" s="209">
        <v>0</v>
      </c>
      <c r="JU65" s="209">
        <v>0</v>
      </c>
      <c r="JV65" s="209">
        <v>0</v>
      </c>
      <c r="JW65" s="209">
        <v>0</v>
      </c>
      <c r="JX65" s="209">
        <v>0</v>
      </c>
      <c r="JY65" s="211">
        <v>0</v>
      </c>
      <c r="JZ65" s="319"/>
      <c r="KA65" s="337"/>
      <c r="KB65" s="65">
        <f t="shared" si="242"/>
        <v>0</v>
      </c>
      <c r="KC65" s="65">
        <f t="shared" si="243"/>
        <v>0</v>
      </c>
      <c r="KD65" s="65">
        <v>1279.4567857142858</v>
      </c>
      <c r="KE65" s="65">
        <v>18.510000000000002</v>
      </c>
      <c r="KF65" s="65"/>
      <c r="KG65" s="65">
        <v>5</v>
      </c>
      <c r="KH65" s="65"/>
      <c r="KI65" s="65">
        <f t="shared" si="108"/>
        <v>429.03252032520328</v>
      </c>
      <c r="KJ65" s="64">
        <f t="shared" si="35"/>
        <v>1731.9993060394891</v>
      </c>
      <c r="KK65" s="66">
        <f t="shared" si="144"/>
        <v>854.59100840336134</v>
      </c>
      <c r="KL65" s="66">
        <f t="shared" si="109"/>
        <v>0</v>
      </c>
      <c r="KM65" s="66">
        <f t="shared" si="110"/>
        <v>213.64775210084034</v>
      </c>
      <c r="KN65" s="67">
        <f t="shared" si="36"/>
        <v>1068.2387605042018</v>
      </c>
      <c r="KO65" s="67">
        <v>0</v>
      </c>
      <c r="KP65" s="68">
        <f t="shared" si="38"/>
        <v>0</v>
      </c>
      <c r="KQ65" s="209">
        <v>0</v>
      </c>
      <c r="KR65" s="209">
        <v>0</v>
      </c>
      <c r="KS65" s="209">
        <v>0</v>
      </c>
      <c r="KT65" s="209">
        <v>0</v>
      </c>
      <c r="KU65" s="209">
        <v>0</v>
      </c>
      <c r="KV65" s="209">
        <v>0</v>
      </c>
      <c r="KW65" s="209">
        <v>0</v>
      </c>
      <c r="KX65" s="209">
        <v>0</v>
      </c>
      <c r="KY65" s="209">
        <v>0</v>
      </c>
      <c r="KZ65" s="209">
        <v>0</v>
      </c>
      <c r="LA65" s="209">
        <v>0</v>
      </c>
      <c r="LB65" s="178">
        <v>0</v>
      </c>
      <c r="LC65" s="210">
        <v>0</v>
      </c>
      <c r="LD65" s="181" t="s">
        <v>277</v>
      </c>
      <c r="LE65" s="64">
        <f t="shared" si="200"/>
        <v>0</v>
      </c>
      <c r="LF65" s="209">
        <v>0</v>
      </c>
      <c r="LG65" s="209">
        <v>0</v>
      </c>
      <c r="LH65" s="209">
        <v>0</v>
      </c>
      <c r="LI65" s="209">
        <v>0</v>
      </c>
      <c r="LJ65" s="209">
        <v>0</v>
      </c>
      <c r="LK65" s="209">
        <v>0</v>
      </c>
      <c r="LL65" s="209">
        <v>0</v>
      </c>
      <c r="LM65" s="209">
        <v>0</v>
      </c>
      <c r="LN65" s="209">
        <v>0</v>
      </c>
      <c r="LO65" s="209">
        <v>0</v>
      </c>
      <c r="LP65" s="211">
        <f t="shared" si="112"/>
        <v>0</v>
      </c>
      <c r="LQ65" s="202"/>
      <c r="LR65" s="202"/>
      <c r="LS65" s="65">
        <f t="shared" si="244"/>
        <v>0</v>
      </c>
      <c r="LT65" s="65">
        <f t="shared" si="245"/>
        <v>0</v>
      </c>
      <c r="LU65" s="65">
        <v>1279.4567857142858</v>
      </c>
      <c r="LV65" s="65">
        <v>18.510000000000002</v>
      </c>
      <c r="LW65" s="65"/>
      <c r="LX65" s="65">
        <v>5</v>
      </c>
      <c r="LY65" s="65"/>
      <c r="LZ65" s="65"/>
      <c r="MA65" s="64">
        <f t="shared" si="41"/>
        <v>1302.9667857142858</v>
      </c>
      <c r="MB65" s="66">
        <f t="shared" si="145"/>
        <v>828.45739495798318</v>
      </c>
      <c r="MC65" s="66">
        <f t="shared" si="114"/>
        <v>0</v>
      </c>
      <c r="MD65" s="66">
        <f t="shared" si="115"/>
        <v>207.1143487394958</v>
      </c>
      <c r="ME65" s="67">
        <f t="shared" si="42"/>
        <v>1035.571743697479</v>
      </c>
      <c r="MF65" s="67">
        <v>0</v>
      </c>
      <c r="MG65" s="68">
        <f t="shared" si="44"/>
        <v>0</v>
      </c>
      <c r="MH65" s="209">
        <v>0</v>
      </c>
      <c r="MI65" s="209">
        <v>0</v>
      </c>
      <c r="MJ65" s="209">
        <v>0</v>
      </c>
      <c r="MK65" s="209">
        <v>0</v>
      </c>
      <c r="ML65" s="209">
        <v>0</v>
      </c>
      <c r="MM65" s="209">
        <v>0</v>
      </c>
      <c r="MN65" s="209">
        <v>0</v>
      </c>
      <c r="MO65" s="209">
        <v>0</v>
      </c>
      <c r="MP65" s="209">
        <v>0</v>
      </c>
      <c r="MQ65" s="209">
        <v>0</v>
      </c>
      <c r="MR65" s="209">
        <v>0</v>
      </c>
      <c r="MS65" s="178">
        <v>0</v>
      </c>
      <c r="MT65" s="210">
        <v>0</v>
      </c>
      <c r="MU65" s="181" t="s">
        <v>277</v>
      </c>
      <c r="MV65" s="64">
        <f t="shared" si="203"/>
        <v>0</v>
      </c>
      <c r="MW65" s="209">
        <v>0</v>
      </c>
      <c r="MX65" s="209">
        <v>0</v>
      </c>
      <c r="MY65" s="209">
        <v>0</v>
      </c>
      <c r="MZ65" s="209">
        <v>0</v>
      </c>
      <c r="NA65" s="209">
        <v>0</v>
      </c>
      <c r="NB65" s="209">
        <v>0</v>
      </c>
      <c r="NC65" s="209">
        <v>0</v>
      </c>
      <c r="ND65" s="209">
        <v>0</v>
      </c>
      <c r="NE65" s="209">
        <v>0</v>
      </c>
      <c r="NF65" s="209">
        <v>0</v>
      </c>
      <c r="NG65" s="211">
        <f t="shared" si="117"/>
        <v>0</v>
      </c>
      <c r="NH65" s="355"/>
      <c r="NI65" s="350"/>
      <c r="NJ65" s="65">
        <f t="shared" si="246"/>
        <v>0</v>
      </c>
      <c r="NK65" s="65">
        <f t="shared" si="247"/>
        <v>0</v>
      </c>
      <c r="NL65" s="65">
        <v>1279.4567857142858</v>
      </c>
      <c r="NM65" s="65">
        <v>18.510000000000002</v>
      </c>
      <c r="NN65" s="65">
        <f t="shared" si="206"/>
        <v>467</v>
      </c>
      <c r="NO65" s="65">
        <v>5</v>
      </c>
      <c r="NP65" s="65"/>
      <c r="NQ65" s="65"/>
      <c r="NR65" s="64">
        <f t="shared" si="47"/>
        <v>1769.9667857142858</v>
      </c>
      <c r="NS65" s="66">
        <f t="shared" si="207"/>
        <v>835.40283333333332</v>
      </c>
      <c r="NT65" s="66">
        <f t="shared" si="208"/>
        <v>400</v>
      </c>
      <c r="NU65" s="66">
        <f t="shared" si="122"/>
        <v>308.85070833333333</v>
      </c>
      <c r="NV65" s="67">
        <f t="shared" si="48"/>
        <v>1544.2535416666667</v>
      </c>
      <c r="NW65" s="67">
        <v>0</v>
      </c>
      <c r="NX65" s="68">
        <f t="shared" si="50"/>
        <v>0</v>
      </c>
      <c r="NY65" s="209">
        <v>0</v>
      </c>
      <c r="NZ65" s="209">
        <v>0</v>
      </c>
      <c r="OA65" s="209">
        <v>0</v>
      </c>
      <c r="OB65" s="209">
        <v>0</v>
      </c>
      <c r="OC65" s="209">
        <v>0</v>
      </c>
      <c r="OD65" s="209">
        <v>0</v>
      </c>
      <c r="OE65" s="209">
        <v>0</v>
      </c>
      <c r="OF65" s="209">
        <v>0</v>
      </c>
      <c r="OG65" s="209">
        <v>0</v>
      </c>
      <c r="OH65" s="209">
        <v>0</v>
      </c>
      <c r="OI65" s="209">
        <v>0</v>
      </c>
      <c r="OJ65" s="178">
        <v>0</v>
      </c>
      <c r="OK65" s="210">
        <v>0</v>
      </c>
      <c r="OL65" s="181" t="s">
        <v>277</v>
      </c>
      <c r="OM65" s="64">
        <f t="shared" si="123"/>
        <v>0</v>
      </c>
      <c r="ON65" s="209">
        <v>0</v>
      </c>
      <c r="OO65" s="209">
        <v>0</v>
      </c>
      <c r="OP65" s="209">
        <v>0</v>
      </c>
      <c r="OQ65" s="209">
        <v>0</v>
      </c>
      <c r="OR65" s="209">
        <v>0</v>
      </c>
      <c r="OS65" s="209">
        <v>0</v>
      </c>
      <c r="OT65" s="209">
        <v>0</v>
      </c>
      <c r="OU65" s="209">
        <v>0</v>
      </c>
      <c r="OV65" s="209">
        <v>0</v>
      </c>
      <c r="OW65" s="209">
        <v>0</v>
      </c>
      <c r="OX65" s="403">
        <f t="shared" si="124"/>
        <v>0</v>
      </c>
      <c r="OY65" s="65"/>
      <c r="OZ65" s="405"/>
      <c r="PA65" s="65">
        <f t="shared" si="248"/>
        <v>0</v>
      </c>
      <c r="PB65" s="65">
        <f t="shared" si="249"/>
        <v>0</v>
      </c>
      <c r="PC65" s="65">
        <v>1279.4567857142858</v>
      </c>
      <c r="PD65" s="65">
        <v>18.510000000000002</v>
      </c>
      <c r="PE65" s="65"/>
      <c r="PF65" s="65">
        <v>5</v>
      </c>
      <c r="PG65" s="65"/>
      <c r="PH65" s="65"/>
      <c r="PI65" s="64">
        <f t="shared" si="53"/>
        <v>1302.9667857142858</v>
      </c>
      <c r="PJ65" s="66">
        <f t="shared" si="126"/>
        <v>936.57933333333335</v>
      </c>
      <c r="PK65" s="66">
        <v>0</v>
      </c>
      <c r="PL65" s="66">
        <f t="shared" si="127"/>
        <v>234.14483333333334</v>
      </c>
      <c r="PM65" s="67">
        <f t="shared" si="54"/>
        <v>1170.7241666666666</v>
      </c>
      <c r="PN65" s="67">
        <f t="shared" si="55"/>
        <v>2473.6909523809527</v>
      </c>
      <c r="PO65" s="68">
        <f t="shared" si="56"/>
        <v>-2473.6909523809527</v>
      </c>
      <c r="PP65" s="400"/>
      <c r="PQ65" s="400"/>
      <c r="PR65" s="400"/>
      <c r="PS65" s="400"/>
      <c r="PT65" s="400"/>
      <c r="PU65" s="400"/>
      <c r="PV65" s="400"/>
      <c r="PW65" s="400"/>
      <c r="PX65" s="400"/>
      <c r="PY65" s="464"/>
      <c r="PZ65" s="466">
        <v>0</v>
      </c>
      <c r="QA65" s="178">
        <f t="shared" si="210"/>
        <v>0</v>
      </c>
      <c r="QB65" s="401"/>
      <c r="QC65" s="181" t="s">
        <v>277</v>
      </c>
      <c r="QD65" s="64"/>
      <c r="QE65" s="400"/>
      <c r="QF65" s="400"/>
      <c r="QG65" s="400"/>
      <c r="QH65" s="400"/>
      <c r="QI65" s="400"/>
      <c r="QJ65" s="400"/>
      <c r="QK65" s="400"/>
      <c r="QL65" s="400"/>
      <c r="QM65" s="400"/>
      <c r="QN65" s="400"/>
      <c r="QO65" s="486"/>
      <c r="QP65" s="211">
        <f t="shared" si="211"/>
        <v>0</v>
      </c>
      <c r="QQ65" s="448">
        <v>440.48</v>
      </c>
      <c r="QR65" s="245"/>
      <c r="QS65" s="65">
        <f t="shared" si="147"/>
        <v>128.86743362831859</v>
      </c>
      <c r="QT65" s="65">
        <f t="shared" si="250"/>
        <v>0</v>
      </c>
      <c r="QU65" s="65">
        <v>1047.8900000000001</v>
      </c>
      <c r="QV65" s="65">
        <v>18.510000000000002</v>
      </c>
      <c r="QW65" s="65">
        <f t="shared" si="131"/>
        <v>18.861818181818183</v>
      </c>
      <c r="QX65" s="65">
        <v>5</v>
      </c>
      <c r="QY65" s="65">
        <f t="shared" si="58"/>
        <v>183.06451612903226</v>
      </c>
      <c r="QZ65" s="489">
        <f t="shared" si="132"/>
        <v>0</v>
      </c>
      <c r="RA65" s="65"/>
      <c r="RB65" s="64">
        <f t="shared" si="213"/>
        <v>1842.673767939169</v>
      </c>
      <c r="RC65" s="66">
        <f t="shared" si="133"/>
        <v>870.22424778761058</v>
      </c>
      <c r="RD65" s="66"/>
      <c r="RE65" s="66">
        <f t="shared" si="134"/>
        <v>542.57960314535592</v>
      </c>
      <c r="RF65" s="67">
        <f t="shared" si="60"/>
        <v>1412.8038509329665</v>
      </c>
      <c r="RG65" s="67">
        <f t="shared" si="61"/>
        <v>3255.4776188721353</v>
      </c>
      <c r="RH65" s="68">
        <f t="shared" si="62"/>
        <v>-3255.4776188721353</v>
      </c>
      <c r="RI65" s="205"/>
      <c r="RJ65" s="205"/>
      <c r="RK65" s="205"/>
      <c r="RL65" s="205"/>
      <c r="RM65" s="205"/>
      <c r="RN65" s="205"/>
      <c r="RO65" s="205"/>
      <c r="RP65" s="205"/>
      <c r="RQ65" s="205"/>
      <c r="RR65" s="373"/>
      <c r="RS65" s="265">
        <v>0</v>
      </c>
      <c r="RT65" s="178">
        <f t="shared" si="214"/>
        <v>0</v>
      </c>
      <c r="RU65" s="206"/>
      <c r="RV65" s="181" t="s">
        <v>277</v>
      </c>
      <c r="RW65" s="64">
        <f t="shared" si="215"/>
        <v>0</v>
      </c>
      <c r="RX65" s="205"/>
      <c r="RY65" s="205"/>
      <c r="RZ65" s="205"/>
      <c r="SA65" s="205"/>
      <c r="SB65" s="205"/>
      <c r="SC65" s="205"/>
      <c r="SD65" s="205"/>
      <c r="SE65" s="205"/>
      <c r="SF65" s="205"/>
      <c r="SG65" s="205"/>
      <c r="SH65" s="65">
        <v>29.198092000000003</v>
      </c>
      <c r="SI65" s="211">
        <v>1742.56</v>
      </c>
      <c r="SJ65" s="468">
        <v>254.88</v>
      </c>
      <c r="SK65" s="480"/>
      <c r="SL65" s="65">
        <f t="shared" si="148"/>
        <v>320.96681415929203</v>
      </c>
      <c r="SM65" s="65">
        <f t="shared" si="251"/>
        <v>0</v>
      </c>
      <c r="SN65" s="65">
        <v>1047.8900000000001</v>
      </c>
      <c r="SO65" s="65">
        <v>18.510000000000002</v>
      </c>
      <c r="SP65" s="65">
        <f t="shared" si="138"/>
        <v>495.92920353982299</v>
      </c>
      <c r="SQ65" s="65">
        <v>5</v>
      </c>
      <c r="SR65" s="65">
        <f t="shared" si="149"/>
        <v>428.52876106194691</v>
      </c>
      <c r="SS65" s="489">
        <f t="shared" si="139"/>
        <v>0</v>
      </c>
      <c r="ST65" s="65"/>
      <c r="SU65" s="64">
        <f>SUM(SJ65:ST65)</f>
        <v>2571.7047787610622</v>
      </c>
      <c r="SV65" s="66">
        <f t="shared" si="146"/>
        <v>596.28469026548669</v>
      </c>
      <c r="SW65" s="66"/>
      <c r="SX65" s="66">
        <f t="shared" si="140"/>
        <v>633.59789380530992</v>
      </c>
      <c r="SY65" s="67">
        <f>SUM(SV65:SX65)</f>
        <v>1229.8825840707966</v>
      </c>
      <c r="SZ65" s="67">
        <f t="shared" si="65"/>
        <v>3801.5873628318586</v>
      </c>
      <c r="TA65" s="68">
        <f t="shared" si="66"/>
        <v>-2059.0273628318587</v>
      </c>
      <c r="TB65" s="64">
        <f t="shared" si="252"/>
        <v>82815.640000000014</v>
      </c>
      <c r="TC65" s="211">
        <f t="shared" si="253"/>
        <v>7146.2199999999993</v>
      </c>
      <c r="TD65" s="67">
        <f t="shared" si="254"/>
        <v>27880.763685848819</v>
      </c>
      <c r="TE65" s="68">
        <f t="shared" si="142"/>
        <v>-20734.543685848817</v>
      </c>
      <c r="TF65" s="264"/>
      <c r="TG65" s="265"/>
      <c r="TH65" s="269" t="s">
        <v>536</v>
      </c>
      <c r="TL65" s="65">
        <v>11066.362999999999</v>
      </c>
      <c r="TM65">
        <f t="shared" si="70"/>
        <v>110.66363</v>
      </c>
    </row>
    <row r="66" spans="1:533" ht="30">
      <c r="A66" s="173" t="s">
        <v>181</v>
      </c>
      <c r="B66" s="175" t="s">
        <v>182</v>
      </c>
      <c r="C66" s="181" t="s">
        <v>277</v>
      </c>
      <c r="D66" s="176">
        <v>2579.42</v>
      </c>
      <c r="E66" s="176">
        <v>0</v>
      </c>
      <c r="F66" s="176">
        <v>0</v>
      </c>
      <c r="G66" s="176">
        <v>0</v>
      </c>
      <c r="H66" s="176">
        <v>0</v>
      </c>
      <c r="I66" s="176">
        <v>0</v>
      </c>
      <c r="J66" s="176">
        <v>0</v>
      </c>
      <c r="K66" s="176">
        <v>17299.79</v>
      </c>
      <c r="L66" s="176">
        <v>0</v>
      </c>
      <c r="M66" s="178">
        <v>14683.26</v>
      </c>
      <c r="N66" s="178">
        <f t="shared" si="150"/>
        <v>5195.9499999999989</v>
      </c>
      <c r="O66" s="181">
        <v>1613</v>
      </c>
      <c r="P66" s="64">
        <f t="shared" si="227"/>
        <v>19879.21</v>
      </c>
      <c r="Q66" s="205">
        <v>214.72</v>
      </c>
      <c r="R66" s="205">
        <v>0</v>
      </c>
      <c r="S66" s="205">
        <v>0</v>
      </c>
      <c r="T66" s="205">
        <v>0</v>
      </c>
      <c r="U66" s="205">
        <v>0</v>
      </c>
      <c r="V66" s="205">
        <v>0</v>
      </c>
      <c r="W66" s="205">
        <v>0</v>
      </c>
      <c r="X66" s="205">
        <v>0</v>
      </c>
      <c r="Y66" s="205">
        <v>0</v>
      </c>
      <c r="Z66" s="205">
        <v>0</v>
      </c>
      <c r="AA66" s="64">
        <f t="shared" si="71"/>
        <v>214.72</v>
      </c>
      <c r="AB66" s="65"/>
      <c r="AC66" s="65"/>
      <c r="AD66" s="65">
        <f t="shared" si="232"/>
        <v>172.50633538804712</v>
      </c>
      <c r="AE66" s="65">
        <f t="shared" si="233"/>
        <v>94.05862593803819</v>
      </c>
      <c r="AF66" s="65">
        <f t="shared" si="257"/>
        <v>1138.7567857142899</v>
      </c>
      <c r="AG66" s="65">
        <v>18.510000000000002</v>
      </c>
      <c r="AH66" s="65"/>
      <c r="AI66" s="65">
        <v>5</v>
      </c>
      <c r="AJ66" s="65"/>
      <c r="AK66" s="65"/>
      <c r="AL66" s="64">
        <f t="shared" si="3"/>
        <v>1428.8317470403751</v>
      </c>
      <c r="AM66" s="66">
        <f t="shared" si="170"/>
        <v>833.25221238938047</v>
      </c>
      <c r="AN66" s="66">
        <f t="shared" si="171"/>
        <v>0</v>
      </c>
      <c r="AO66" s="66">
        <f t="shared" si="74"/>
        <v>208.31305309734512</v>
      </c>
      <c r="AP66" s="67">
        <f t="shared" si="4"/>
        <v>1041.5652654867256</v>
      </c>
      <c r="AQ66" s="67">
        <f t="shared" si="5"/>
        <v>2470.3970125271007</v>
      </c>
      <c r="AR66" s="68">
        <f t="shared" si="6"/>
        <v>-2255.6770125271009</v>
      </c>
      <c r="AS66" s="267">
        <v>2148.23</v>
      </c>
      <c r="AT66" s="267">
        <v>0</v>
      </c>
      <c r="AU66" s="267">
        <v>0</v>
      </c>
      <c r="AV66" s="267">
        <v>0</v>
      </c>
      <c r="AW66" s="267">
        <v>0</v>
      </c>
      <c r="AX66" s="267">
        <v>0</v>
      </c>
      <c r="AY66" s="267">
        <v>0</v>
      </c>
      <c r="AZ66" s="267">
        <v>0</v>
      </c>
      <c r="BA66" s="267">
        <v>15374.76</v>
      </c>
      <c r="BB66" s="267">
        <v>0</v>
      </c>
      <c r="BC66" s="267">
        <v>11896.56</v>
      </c>
      <c r="BD66" s="178">
        <f t="shared" si="172"/>
        <v>5626.4300000000021</v>
      </c>
      <c r="BE66" s="285">
        <v>1554</v>
      </c>
      <c r="BF66" s="181" t="s">
        <v>277</v>
      </c>
      <c r="BG66" s="64">
        <f t="shared" si="75"/>
        <v>17522.990000000002</v>
      </c>
      <c r="BH66" s="267">
        <v>178.83</v>
      </c>
      <c r="BI66" s="267">
        <v>0</v>
      </c>
      <c r="BJ66" s="267">
        <v>0</v>
      </c>
      <c r="BK66" s="267">
        <v>0</v>
      </c>
      <c r="BL66" s="267">
        <v>0</v>
      </c>
      <c r="BM66" s="267">
        <v>0</v>
      </c>
      <c r="BN66" s="267">
        <v>0</v>
      </c>
      <c r="BO66" s="267">
        <v>0</v>
      </c>
      <c r="BP66" s="267">
        <v>0</v>
      </c>
      <c r="BQ66" s="267">
        <v>0</v>
      </c>
      <c r="BR66" s="64">
        <f t="shared" si="76"/>
        <v>178.83</v>
      </c>
      <c r="BS66" s="65"/>
      <c r="BT66" s="65"/>
      <c r="BU66" s="65">
        <f t="shared" si="234"/>
        <v>151.31291790407855</v>
      </c>
      <c r="BV66" s="65">
        <f t="shared" si="235"/>
        <v>109.85780789115448</v>
      </c>
      <c r="BW66" s="65">
        <f t="shared" si="258"/>
        <v>1138.7567857142899</v>
      </c>
      <c r="BX66" s="65">
        <v>18.510000000000002</v>
      </c>
      <c r="BY66" s="65"/>
      <c r="BZ66" s="65">
        <v>5</v>
      </c>
      <c r="CA66" s="202"/>
      <c r="CB66" s="65"/>
      <c r="CC66" s="64">
        <f t="shared" si="9"/>
        <v>1423.4375115095229</v>
      </c>
      <c r="CD66" s="66">
        <f t="shared" si="174"/>
        <v>869.99982300884949</v>
      </c>
      <c r="CE66" s="384">
        <f t="shared" si="175"/>
        <v>0</v>
      </c>
      <c r="CF66" s="66">
        <f t="shared" si="222"/>
        <v>217.49995575221237</v>
      </c>
      <c r="CG66" s="67">
        <f>SUM(CD66:CF66)</f>
        <v>1087.4997787610619</v>
      </c>
      <c r="CH66" s="67">
        <f t="shared" si="11"/>
        <v>2510.9372902705845</v>
      </c>
      <c r="CI66" s="68">
        <f t="shared" si="12"/>
        <v>-2332.1072902705846</v>
      </c>
      <c r="CJ66" s="209">
        <v>2292.1799999999998</v>
      </c>
      <c r="CK66" s="209">
        <v>0</v>
      </c>
      <c r="CL66" s="209">
        <v>0</v>
      </c>
      <c r="CM66" s="209">
        <v>0</v>
      </c>
      <c r="CN66" s="209">
        <v>0</v>
      </c>
      <c r="CO66" s="209">
        <v>0</v>
      </c>
      <c r="CP66" s="209">
        <v>0</v>
      </c>
      <c r="CQ66" s="209">
        <v>0</v>
      </c>
      <c r="CR66" s="209">
        <v>21695.19</v>
      </c>
      <c r="CS66" s="207">
        <v>0</v>
      </c>
      <c r="CT66" s="205">
        <v>13645.17</v>
      </c>
      <c r="CU66" s="178">
        <f t="shared" si="176"/>
        <v>4480.8399999999983</v>
      </c>
      <c r="CV66" s="285">
        <v>1607</v>
      </c>
      <c r="CW66" s="181" t="s">
        <v>277</v>
      </c>
      <c r="CX66" s="214">
        <v>18126.009999999998</v>
      </c>
      <c r="CY66" s="205">
        <v>183.32</v>
      </c>
      <c r="CZ66" s="209">
        <v>0</v>
      </c>
      <c r="DA66" s="209">
        <v>0</v>
      </c>
      <c r="DB66" s="209">
        <v>0</v>
      </c>
      <c r="DC66" s="209">
        <v>0</v>
      </c>
      <c r="DD66" s="209">
        <v>0</v>
      </c>
      <c r="DE66" s="209">
        <v>0</v>
      </c>
      <c r="DF66" s="209">
        <v>0</v>
      </c>
      <c r="DG66" s="209">
        <v>1400</v>
      </c>
      <c r="DH66" s="209">
        <v>0</v>
      </c>
      <c r="DI66" s="214">
        <v>183.32</v>
      </c>
      <c r="DJ66" s="65"/>
      <c r="DK66" s="65"/>
      <c r="DL66" s="65">
        <f t="shared" si="236"/>
        <v>180.21454292116141</v>
      </c>
      <c r="DM66" s="65">
        <f t="shared" si="237"/>
        <v>88.207600897845978</v>
      </c>
      <c r="DN66" s="65">
        <f t="shared" si="259"/>
        <v>1138.7567857142899</v>
      </c>
      <c r="DO66" s="65">
        <v>18.510000000000002</v>
      </c>
      <c r="DP66" s="65"/>
      <c r="DQ66" s="65">
        <v>5</v>
      </c>
      <c r="DR66" s="65"/>
      <c r="DS66" s="65"/>
      <c r="DT66" s="64">
        <f t="shared" si="15"/>
        <v>1430.6889295332974</v>
      </c>
      <c r="DU66" s="66">
        <f t="shared" si="178"/>
        <v>870.94495575221242</v>
      </c>
      <c r="DV66" s="66">
        <f t="shared" si="179"/>
        <v>490.26548672566372</v>
      </c>
      <c r="DW66" s="66">
        <f t="shared" si="84"/>
        <v>340.30261061946902</v>
      </c>
      <c r="DX66" s="67">
        <f t="shared" si="16"/>
        <v>1701.5130530973452</v>
      </c>
      <c r="DY66" s="67">
        <f t="shared" si="17"/>
        <v>3132.2019826306423</v>
      </c>
      <c r="DZ66" s="68">
        <f t="shared" si="18"/>
        <v>-2948.8819826306421</v>
      </c>
      <c r="EA66" s="205">
        <v>2543.29</v>
      </c>
      <c r="EB66" s="205">
        <v>0</v>
      </c>
      <c r="EC66" s="205">
        <v>0</v>
      </c>
      <c r="ED66" s="205">
        <v>0</v>
      </c>
      <c r="EE66" s="205">
        <v>0</v>
      </c>
      <c r="EF66" s="205">
        <v>0</v>
      </c>
      <c r="EG66" s="205">
        <v>0</v>
      </c>
      <c r="EH66" s="205">
        <v>0</v>
      </c>
      <c r="EI66" s="205">
        <v>2423.77</v>
      </c>
      <c r="EJ66" s="205">
        <v>0</v>
      </c>
      <c r="EK66" s="205">
        <v>3644.12</v>
      </c>
      <c r="EL66" s="178">
        <f t="shared" si="180"/>
        <v>1322.9399999999996</v>
      </c>
      <c r="EM66" s="206">
        <v>333</v>
      </c>
      <c r="EN66" s="181" t="s">
        <v>277</v>
      </c>
      <c r="EO66" s="214">
        <f t="shared" si="85"/>
        <v>4967.0599999999995</v>
      </c>
      <c r="EP66" s="214">
        <v>211.72</v>
      </c>
      <c r="EQ66" s="214">
        <v>0</v>
      </c>
      <c r="ER66" s="214">
        <v>0</v>
      </c>
      <c r="ES66" s="214">
        <v>0</v>
      </c>
      <c r="ET66" s="214">
        <v>0</v>
      </c>
      <c r="EU66" s="298">
        <v>0</v>
      </c>
      <c r="EV66" s="299">
        <v>0</v>
      </c>
      <c r="EW66" s="214">
        <v>0</v>
      </c>
      <c r="EX66" s="214">
        <v>0</v>
      </c>
      <c r="EY66" s="299">
        <v>0</v>
      </c>
      <c r="EZ66" s="214">
        <f t="shared" si="86"/>
        <v>211.72</v>
      </c>
      <c r="FA66" s="65"/>
      <c r="FB66" s="65"/>
      <c r="FC66" s="377">
        <f t="shared" si="238"/>
        <v>50.111883462889679</v>
      </c>
      <c r="FD66" s="386">
        <f t="shared" si="239"/>
        <v>26.042742774077261</v>
      </c>
      <c r="FE66" s="65">
        <f t="shared" si="260"/>
        <v>1138.7567857142899</v>
      </c>
      <c r="FF66" s="65">
        <v>18.510000000000002</v>
      </c>
      <c r="FG66" s="65"/>
      <c r="FH66" s="65">
        <v>5</v>
      </c>
      <c r="FI66" s="377"/>
      <c r="FJ66" s="65"/>
      <c r="FK66" s="214">
        <f t="shared" si="87"/>
        <v>1238.4214119512569</v>
      </c>
      <c r="FL66" s="66">
        <f t="shared" si="183"/>
        <v>987.17077586206892</v>
      </c>
      <c r="FM66" s="377">
        <f t="shared" si="184"/>
        <v>413.79310344827587</v>
      </c>
      <c r="FN66" s="377">
        <f t="shared" si="90"/>
        <v>350.24096982758618</v>
      </c>
      <c r="FO66" s="214">
        <f t="shared" si="91"/>
        <v>1751.204849137931</v>
      </c>
      <c r="FP66" s="214">
        <f t="shared" si="92"/>
        <v>2989.6262610891881</v>
      </c>
      <c r="FQ66" s="205">
        <f t="shared" si="93"/>
        <v>-2777.9062610891883</v>
      </c>
      <c r="FR66" s="205">
        <v>2139.42</v>
      </c>
      <c r="FS66" s="205">
        <v>0</v>
      </c>
      <c r="FT66" s="205">
        <v>0</v>
      </c>
      <c r="FU66" s="205">
        <v>0</v>
      </c>
      <c r="FV66" s="205">
        <v>0</v>
      </c>
      <c r="FW66" s="205">
        <v>0</v>
      </c>
      <c r="FX66" s="205">
        <v>0</v>
      </c>
      <c r="FY66" s="205">
        <v>0</v>
      </c>
      <c r="FZ66" s="205">
        <v>0</v>
      </c>
      <c r="GA66" s="205">
        <v>0</v>
      </c>
      <c r="GB66" s="205">
        <v>1492.28</v>
      </c>
      <c r="GC66" s="178">
        <f t="shared" si="185"/>
        <v>647.1400000000001</v>
      </c>
      <c r="GD66" s="206">
        <v>91</v>
      </c>
      <c r="GE66" s="181" t="s">
        <v>277</v>
      </c>
      <c r="GF66" s="214">
        <f t="shared" si="94"/>
        <v>2139.42</v>
      </c>
      <c r="GG66" s="205">
        <v>178.1</v>
      </c>
      <c r="GH66" s="205">
        <v>0</v>
      </c>
      <c r="GI66" s="205">
        <v>0</v>
      </c>
      <c r="GJ66" s="205">
        <v>0</v>
      </c>
      <c r="GK66" s="205">
        <v>0</v>
      </c>
      <c r="GL66" s="205">
        <v>0</v>
      </c>
      <c r="GM66" s="205">
        <v>0</v>
      </c>
      <c r="GN66" s="205">
        <v>0</v>
      </c>
      <c r="GO66" s="205">
        <v>1400</v>
      </c>
      <c r="GP66" s="205">
        <v>0</v>
      </c>
      <c r="GQ66" s="211">
        <f t="shared" si="95"/>
        <v>1578.1</v>
      </c>
      <c r="GR66" s="306"/>
      <c r="GS66" s="306"/>
      <c r="GT66" s="65">
        <f t="shared" si="255"/>
        <v>21.236413111763262</v>
      </c>
      <c r="GU66" s="65">
        <f t="shared" si="256"/>
        <v>13.748760223096609</v>
      </c>
      <c r="GV66" s="65">
        <v>1279.4567857142858</v>
      </c>
      <c r="GW66" s="65">
        <v>18.510000000000002</v>
      </c>
      <c r="GX66" s="65">
        <v>0</v>
      </c>
      <c r="GY66" s="65">
        <v>5</v>
      </c>
      <c r="GZ66" s="65"/>
      <c r="HA66" s="65"/>
      <c r="HB66" s="64">
        <f t="shared" si="188"/>
        <v>1337.9519590491457</v>
      </c>
      <c r="HC66" s="66">
        <f t="shared" si="143"/>
        <v>822.37076923076927</v>
      </c>
      <c r="HD66" s="66">
        <f t="shared" si="97"/>
        <v>0</v>
      </c>
      <c r="HE66" s="66">
        <f t="shared" si="98"/>
        <v>205.59269230769232</v>
      </c>
      <c r="HF66" s="67">
        <f t="shared" si="24"/>
        <v>1027.9634615384616</v>
      </c>
      <c r="HG66" s="67">
        <f t="shared" si="25"/>
        <v>2365.9154205876075</v>
      </c>
      <c r="HH66" s="68">
        <f t="shared" si="26"/>
        <v>-787.8154205876076</v>
      </c>
      <c r="HI66" s="335">
        <v>1479.58</v>
      </c>
      <c r="HJ66" s="335">
        <v>0</v>
      </c>
      <c r="HK66" s="335">
        <v>0</v>
      </c>
      <c r="HL66" s="335">
        <v>0</v>
      </c>
      <c r="HM66" s="335">
        <v>0</v>
      </c>
      <c r="HN66" s="335">
        <v>0</v>
      </c>
      <c r="HO66" s="335">
        <v>0</v>
      </c>
      <c r="HP66" s="335">
        <v>0</v>
      </c>
      <c r="HQ66" s="335">
        <v>0</v>
      </c>
      <c r="HR66" s="335">
        <v>0</v>
      </c>
      <c r="HS66" s="335">
        <v>1185.1600000000001</v>
      </c>
      <c r="HT66" s="178">
        <f t="shared" si="189"/>
        <v>294.41999999999985</v>
      </c>
      <c r="HU66" s="371">
        <v>40</v>
      </c>
      <c r="HV66" s="181" t="s">
        <v>277</v>
      </c>
      <c r="HW66" s="64">
        <f t="shared" si="190"/>
        <v>1479.58</v>
      </c>
      <c r="HX66" s="205">
        <v>123.17</v>
      </c>
      <c r="HY66" s="205">
        <v>0</v>
      </c>
      <c r="HZ66" s="205">
        <v>0</v>
      </c>
      <c r="IA66" s="205">
        <v>0</v>
      </c>
      <c r="IB66" s="205">
        <v>0</v>
      </c>
      <c r="IC66" s="205">
        <v>0</v>
      </c>
      <c r="ID66" s="205">
        <v>0</v>
      </c>
      <c r="IE66" s="205">
        <v>0</v>
      </c>
      <c r="IF66" s="205">
        <v>1400</v>
      </c>
      <c r="IG66" s="205">
        <v>0</v>
      </c>
      <c r="IH66" s="214">
        <v>1574.65</v>
      </c>
      <c r="II66" s="319"/>
      <c r="IJ66" s="319"/>
      <c r="IK66" s="65">
        <f t="shared" si="240"/>
        <v>18.08639572370814</v>
      </c>
      <c r="IL66" s="65">
        <f t="shared" si="241"/>
        <v>7.3309949904909848</v>
      </c>
      <c r="IM66" s="65">
        <v>1279.4567857142858</v>
      </c>
      <c r="IN66" s="65">
        <v>18.510000000000002</v>
      </c>
      <c r="IO66" s="65"/>
      <c r="IP66" s="65">
        <v>5</v>
      </c>
      <c r="IQ66" s="65"/>
      <c r="IR66" s="65"/>
      <c r="IS66" s="64">
        <f t="shared" si="193"/>
        <v>1328.384176428485</v>
      </c>
      <c r="IT66" s="66">
        <f t="shared" si="194"/>
        <v>869.99285714285713</v>
      </c>
      <c r="IU66" s="66">
        <f t="shared" si="103"/>
        <v>403.36134453781511</v>
      </c>
      <c r="IV66" s="66">
        <f t="shared" si="104"/>
        <v>318.33855042016808</v>
      </c>
      <c r="IW66" s="67">
        <f t="shared" si="195"/>
        <v>1591.6927521008404</v>
      </c>
      <c r="IX66" s="67">
        <f t="shared" si="31"/>
        <v>2920.0769285293254</v>
      </c>
      <c r="IY66" s="68">
        <f t="shared" si="32"/>
        <v>-1345.4269285293253</v>
      </c>
      <c r="IZ66" s="209">
        <v>0</v>
      </c>
      <c r="JA66" s="209">
        <v>0</v>
      </c>
      <c r="JB66" s="209">
        <v>0</v>
      </c>
      <c r="JC66" s="209">
        <v>0</v>
      </c>
      <c r="JD66" s="209">
        <v>0</v>
      </c>
      <c r="JE66" s="209">
        <v>0</v>
      </c>
      <c r="JF66" s="209">
        <v>0</v>
      </c>
      <c r="JG66" s="209">
        <v>0</v>
      </c>
      <c r="JH66" s="209">
        <v>0</v>
      </c>
      <c r="JI66" s="209">
        <v>0</v>
      </c>
      <c r="JJ66" s="209">
        <v>0</v>
      </c>
      <c r="JK66" s="205">
        <v>0</v>
      </c>
      <c r="JL66" s="210">
        <v>0</v>
      </c>
      <c r="JM66" s="181" t="s">
        <v>277</v>
      </c>
      <c r="JN66" s="64">
        <f t="shared" si="197"/>
        <v>0</v>
      </c>
      <c r="JO66" s="209">
        <v>0</v>
      </c>
      <c r="JP66" s="209">
        <v>0</v>
      </c>
      <c r="JQ66" s="209">
        <v>0</v>
      </c>
      <c r="JR66" s="209">
        <v>0</v>
      </c>
      <c r="JS66" s="209">
        <v>0</v>
      </c>
      <c r="JT66" s="209">
        <v>0</v>
      </c>
      <c r="JU66" s="209">
        <v>0</v>
      </c>
      <c r="JV66" s="209">
        <v>0</v>
      </c>
      <c r="JW66" s="209">
        <v>0</v>
      </c>
      <c r="JX66" s="209">
        <v>0</v>
      </c>
      <c r="JY66" s="211">
        <v>0</v>
      </c>
      <c r="JZ66" s="319"/>
      <c r="KA66" s="319"/>
      <c r="KB66" s="65">
        <f t="shared" si="242"/>
        <v>0</v>
      </c>
      <c r="KC66" s="65">
        <f t="shared" si="243"/>
        <v>0</v>
      </c>
      <c r="KD66" s="65">
        <v>1279.4567857142858</v>
      </c>
      <c r="KE66" s="65">
        <v>18.510000000000002</v>
      </c>
      <c r="KF66" s="65"/>
      <c r="KG66" s="65">
        <v>5</v>
      </c>
      <c r="KH66" s="65"/>
      <c r="KI66" s="65">
        <f t="shared" si="108"/>
        <v>429.03252032520328</v>
      </c>
      <c r="KJ66" s="64">
        <f t="shared" si="35"/>
        <v>1731.9993060394891</v>
      </c>
      <c r="KK66" s="66">
        <f t="shared" si="144"/>
        <v>854.59100840336134</v>
      </c>
      <c r="KL66" s="66">
        <f t="shared" si="109"/>
        <v>0</v>
      </c>
      <c r="KM66" s="66">
        <f t="shared" si="110"/>
        <v>213.64775210084034</v>
      </c>
      <c r="KN66" s="67">
        <f t="shared" si="36"/>
        <v>1068.2387605042018</v>
      </c>
      <c r="KO66" s="67">
        <v>0</v>
      </c>
      <c r="KP66" s="68">
        <f t="shared" si="38"/>
        <v>0</v>
      </c>
      <c r="KQ66" s="209">
        <v>0</v>
      </c>
      <c r="KR66" s="209">
        <v>0</v>
      </c>
      <c r="KS66" s="209">
        <v>0</v>
      </c>
      <c r="KT66" s="209">
        <v>0</v>
      </c>
      <c r="KU66" s="209">
        <v>0</v>
      </c>
      <c r="KV66" s="209">
        <v>0</v>
      </c>
      <c r="KW66" s="209">
        <v>0</v>
      </c>
      <c r="KX66" s="209">
        <v>0</v>
      </c>
      <c r="KY66" s="209">
        <v>0</v>
      </c>
      <c r="KZ66" s="209">
        <v>0</v>
      </c>
      <c r="LA66" s="209">
        <v>0</v>
      </c>
      <c r="LB66" s="178">
        <v>0</v>
      </c>
      <c r="LC66" s="210">
        <v>0</v>
      </c>
      <c r="LD66" s="181" t="s">
        <v>277</v>
      </c>
      <c r="LE66" s="64">
        <f t="shared" si="200"/>
        <v>0</v>
      </c>
      <c r="LF66" s="209">
        <v>0</v>
      </c>
      <c r="LG66" s="209">
        <v>0</v>
      </c>
      <c r="LH66" s="209">
        <v>0</v>
      </c>
      <c r="LI66" s="209">
        <v>0</v>
      </c>
      <c r="LJ66" s="209">
        <v>0</v>
      </c>
      <c r="LK66" s="209">
        <v>0</v>
      </c>
      <c r="LL66" s="209">
        <v>0</v>
      </c>
      <c r="LM66" s="209">
        <v>0</v>
      </c>
      <c r="LN66" s="209">
        <v>0</v>
      </c>
      <c r="LO66" s="209">
        <v>0</v>
      </c>
      <c r="LP66" s="211">
        <v>0</v>
      </c>
      <c r="LQ66" s="202"/>
      <c r="LR66" s="202"/>
      <c r="LS66" s="65">
        <f t="shared" si="244"/>
        <v>0</v>
      </c>
      <c r="LT66" s="65">
        <f t="shared" si="245"/>
        <v>0</v>
      </c>
      <c r="LU66" s="65">
        <v>1279.4567857142858</v>
      </c>
      <c r="LV66" s="65">
        <v>18.510000000000002</v>
      </c>
      <c r="LW66" s="65"/>
      <c r="LX66" s="65">
        <v>5</v>
      </c>
      <c r="LY66" s="65"/>
      <c r="LZ66" s="65"/>
      <c r="MA66" s="64">
        <f t="shared" si="41"/>
        <v>1302.9667857142858</v>
      </c>
      <c r="MB66" s="66">
        <f t="shared" si="145"/>
        <v>828.45739495798318</v>
      </c>
      <c r="MC66" s="66">
        <f t="shared" si="114"/>
        <v>0</v>
      </c>
      <c r="MD66" s="66">
        <f t="shared" si="115"/>
        <v>207.1143487394958</v>
      </c>
      <c r="ME66" s="67">
        <f t="shared" si="42"/>
        <v>1035.571743697479</v>
      </c>
      <c r="MF66" s="67">
        <v>0</v>
      </c>
      <c r="MG66" s="68">
        <f t="shared" si="44"/>
        <v>0</v>
      </c>
      <c r="MH66" s="209">
        <v>0</v>
      </c>
      <c r="MI66" s="209">
        <v>0</v>
      </c>
      <c r="MJ66" s="209">
        <v>0</v>
      </c>
      <c r="MK66" s="209">
        <v>0</v>
      </c>
      <c r="ML66" s="209">
        <v>0</v>
      </c>
      <c r="MM66" s="209">
        <v>0</v>
      </c>
      <c r="MN66" s="209">
        <v>0</v>
      </c>
      <c r="MO66" s="209">
        <v>0</v>
      </c>
      <c r="MP66" s="209">
        <v>0</v>
      </c>
      <c r="MQ66" s="209">
        <v>0</v>
      </c>
      <c r="MR66" s="209">
        <v>0</v>
      </c>
      <c r="MS66" s="178">
        <v>0</v>
      </c>
      <c r="MT66" s="210">
        <v>0</v>
      </c>
      <c r="MU66" s="181" t="s">
        <v>277</v>
      </c>
      <c r="MV66" s="64">
        <f t="shared" si="203"/>
        <v>0</v>
      </c>
      <c r="MW66" s="209">
        <v>0</v>
      </c>
      <c r="MX66" s="209">
        <v>0</v>
      </c>
      <c r="MY66" s="209">
        <v>0</v>
      </c>
      <c r="MZ66" s="209">
        <v>0</v>
      </c>
      <c r="NA66" s="209">
        <v>0</v>
      </c>
      <c r="NB66" s="209">
        <v>0</v>
      </c>
      <c r="NC66" s="209">
        <v>0</v>
      </c>
      <c r="ND66" s="209">
        <v>0</v>
      </c>
      <c r="NE66" s="209">
        <v>0</v>
      </c>
      <c r="NF66" s="209">
        <v>0</v>
      </c>
      <c r="NG66" s="211">
        <f t="shared" si="117"/>
        <v>0</v>
      </c>
      <c r="NH66" s="357"/>
      <c r="NI66" s="350"/>
      <c r="NJ66" s="65">
        <f t="shared" si="246"/>
        <v>0</v>
      </c>
      <c r="NK66" s="65">
        <f t="shared" si="247"/>
        <v>0</v>
      </c>
      <c r="NL66" s="65">
        <v>1279.4567857142858</v>
      </c>
      <c r="NM66" s="65">
        <v>18.510000000000002</v>
      </c>
      <c r="NN66" s="65">
        <f t="shared" si="206"/>
        <v>467</v>
      </c>
      <c r="NO66" s="65">
        <v>5</v>
      </c>
      <c r="NP66" s="65"/>
      <c r="NQ66" s="65"/>
      <c r="NR66" s="64">
        <f t="shared" si="47"/>
        <v>1769.9667857142858</v>
      </c>
      <c r="NS66" s="66">
        <f t="shared" si="207"/>
        <v>835.40283333333332</v>
      </c>
      <c r="NT66" s="66">
        <f t="shared" si="208"/>
        <v>400</v>
      </c>
      <c r="NU66" s="66">
        <f t="shared" si="122"/>
        <v>308.85070833333333</v>
      </c>
      <c r="NV66" s="67">
        <f t="shared" si="48"/>
        <v>1544.2535416666667</v>
      </c>
      <c r="NW66" s="67">
        <v>0</v>
      </c>
      <c r="NX66" s="68">
        <f t="shared" si="50"/>
        <v>0</v>
      </c>
      <c r="NY66" s="209">
        <v>0</v>
      </c>
      <c r="NZ66" s="209">
        <v>0</v>
      </c>
      <c r="OA66" s="209">
        <v>0</v>
      </c>
      <c r="OB66" s="209">
        <v>0</v>
      </c>
      <c r="OC66" s="209">
        <v>0</v>
      </c>
      <c r="OD66" s="209">
        <v>0</v>
      </c>
      <c r="OE66" s="209">
        <v>0</v>
      </c>
      <c r="OF66" s="209">
        <v>0</v>
      </c>
      <c r="OG66" s="209">
        <v>0</v>
      </c>
      <c r="OH66" s="209">
        <v>0</v>
      </c>
      <c r="OI66" s="209">
        <v>0</v>
      </c>
      <c r="OJ66" s="178">
        <v>0</v>
      </c>
      <c r="OK66" s="210">
        <v>0</v>
      </c>
      <c r="OL66" s="181" t="s">
        <v>277</v>
      </c>
      <c r="OM66" s="64">
        <f t="shared" si="123"/>
        <v>0</v>
      </c>
      <c r="ON66" s="209">
        <v>0</v>
      </c>
      <c r="OO66" s="209">
        <v>0</v>
      </c>
      <c r="OP66" s="209">
        <v>0</v>
      </c>
      <c r="OQ66" s="209">
        <v>0</v>
      </c>
      <c r="OR66" s="209">
        <v>0</v>
      </c>
      <c r="OS66" s="209">
        <v>0</v>
      </c>
      <c r="OT66" s="209">
        <v>0</v>
      </c>
      <c r="OU66" s="209">
        <v>0</v>
      </c>
      <c r="OV66" s="209">
        <v>0</v>
      </c>
      <c r="OW66" s="209">
        <v>0</v>
      </c>
      <c r="OX66" s="403">
        <f t="shared" si="124"/>
        <v>0</v>
      </c>
      <c r="OY66" s="65"/>
      <c r="OZ66" s="405"/>
      <c r="PA66" s="65">
        <f t="shared" si="248"/>
        <v>0</v>
      </c>
      <c r="PB66" s="65">
        <f t="shared" si="249"/>
        <v>0</v>
      </c>
      <c r="PC66" s="65">
        <v>1279.4567857142858</v>
      </c>
      <c r="PD66" s="65">
        <v>18.510000000000002</v>
      </c>
      <c r="PE66" s="65"/>
      <c r="PF66" s="65">
        <v>5</v>
      </c>
      <c r="PG66" s="65"/>
      <c r="PH66" s="65"/>
      <c r="PI66" s="64">
        <f t="shared" si="53"/>
        <v>1302.9667857142858</v>
      </c>
      <c r="PJ66" s="66">
        <f t="shared" si="126"/>
        <v>936.57933333333335</v>
      </c>
      <c r="PK66" s="66">
        <v>0</v>
      </c>
      <c r="PL66" s="66">
        <f t="shared" si="127"/>
        <v>234.14483333333334</v>
      </c>
      <c r="PM66" s="67">
        <f t="shared" si="54"/>
        <v>1170.7241666666666</v>
      </c>
      <c r="PN66" s="67">
        <f t="shared" si="55"/>
        <v>2473.6909523809527</v>
      </c>
      <c r="PO66" s="68">
        <f t="shared" si="56"/>
        <v>-2473.6909523809527</v>
      </c>
      <c r="PP66" s="400"/>
      <c r="PQ66" s="400"/>
      <c r="PR66" s="400"/>
      <c r="PS66" s="400"/>
      <c r="PT66" s="400"/>
      <c r="PU66" s="400"/>
      <c r="PV66" s="400"/>
      <c r="PW66" s="400"/>
      <c r="PX66" s="400"/>
      <c r="PY66" s="464"/>
      <c r="PZ66" s="466">
        <v>0</v>
      </c>
      <c r="QA66" s="178">
        <f t="shared" si="210"/>
        <v>0</v>
      </c>
      <c r="QB66" s="401"/>
      <c r="QC66" s="181" t="s">
        <v>277</v>
      </c>
      <c r="QD66" s="64"/>
      <c r="QE66" s="400"/>
      <c r="QF66" s="400"/>
      <c r="QG66" s="400"/>
      <c r="QH66" s="400"/>
      <c r="QI66" s="400"/>
      <c r="QJ66" s="400"/>
      <c r="QK66" s="400"/>
      <c r="QL66" s="400"/>
      <c r="QM66" s="400"/>
      <c r="QN66" s="400"/>
      <c r="QO66" s="486"/>
      <c r="QP66" s="211">
        <f t="shared" si="211"/>
        <v>0</v>
      </c>
      <c r="QQ66" s="442">
        <v>254.88</v>
      </c>
      <c r="QR66" s="245"/>
      <c r="QS66" s="65">
        <f t="shared" si="147"/>
        <v>128.86743362831859</v>
      </c>
      <c r="QT66" s="65">
        <f t="shared" si="250"/>
        <v>0</v>
      </c>
      <c r="QU66" s="65">
        <v>1047.8900000000001</v>
      </c>
      <c r="QV66" s="65">
        <v>18.510000000000002</v>
      </c>
      <c r="QW66" s="65">
        <f t="shared" si="131"/>
        <v>18.861818181818183</v>
      </c>
      <c r="QX66" s="65">
        <v>5</v>
      </c>
      <c r="QY66" s="65">
        <f t="shared" si="58"/>
        <v>183.06451612903226</v>
      </c>
      <c r="QZ66" s="489">
        <f t="shared" si="132"/>
        <v>0</v>
      </c>
      <c r="RA66" s="65"/>
      <c r="RB66" s="64">
        <f t="shared" si="213"/>
        <v>1657.0737679391691</v>
      </c>
      <c r="RC66" s="66">
        <f t="shared" si="133"/>
        <v>870.22424778761058</v>
      </c>
      <c r="RD66" s="66"/>
      <c r="RE66" s="66">
        <f t="shared" si="134"/>
        <v>505.45960314535597</v>
      </c>
      <c r="RF66" s="67">
        <f t="shared" si="60"/>
        <v>1375.6838509329666</v>
      </c>
      <c r="RG66" s="67">
        <f t="shared" si="61"/>
        <v>3032.7576188721359</v>
      </c>
      <c r="RH66" s="68">
        <f t="shared" si="62"/>
        <v>-3032.7576188721359</v>
      </c>
      <c r="RI66" s="205"/>
      <c r="RJ66" s="205"/>
      <c r="RK66" s="205"/>
      <c r="RL66" s="205"/>
      <c r="RM66" s="205"/>
      <c r="RN66" s="205"/>
      <c r="RO66" s="205"/>
      <c r="RP66" s="205"/>
      <c r="RQ66" s="205"/>
      <c r="RR66" s="373"/>
      <c r="RS66" s="265">
        <v>0</v>
      </c>
      <c r="RT66" s="178">
        <f t="shared" si="214"/>
        <v>0</v>
      </c>
      <c r="RU66" s="206"/>
      <c r="RV66" s="181" t="s">
        <v>277</v>
      </c>
      <c r="RW66" s="64">
        <f t="shared" si="215"/>
        <v>0</v>
      </c>
      <c r="RX66" s="205"/>
      <c r="RY66" s="205"/>
      <c r="RZ66" s="205"/>
      <c r="SA66" s="205"/>
      <c r="SB66" s="205"/>
      <c r="SC66" s="205"/>
      <c r="SD66" s="205"/>
      <c r="SE66" s="205"/>
      <c r="SF66" s="205"/>
      <c r="SG66" s="205"/>
      <c r="SH66" s="65">
        <v>110.66363</v>
      </c>
      <c r="SI66" s="211">
        <v>1605.68</v>
      </c>
      <c r="SJ66" s="468"/>
      <c r="SK66" s="480"/>
      <c r="SL66" s="65">
        <f t="shared" si="148"/>
        <v>320.96681415929203</v>
      </c>
      <c r="SM66" s="65">
        <f t="shared" si="251"/>
        <v>0</v>
      </c>
      <c r="SN66" s="65">
        <v>1047.8900000000001</v>
      </c>
      <c r="SO66" s="65">
        <v>18.510000000000002</v>
      </c>
      <c r="SP66" s="65">
        <f t="shared" si="138"/>
        <v>495.92920353982299</v>
      </c>
      <c r="SQ66" s="65">
        <v>5</v>
      </c>
      <c r="SR66" s="65">
        <f t="shared" si="149"/>
        <v>428.52876106194691</v>
      </c>
      <c r="SS66" s="489">
        <f t="shared" si="139"/>
        <v>0</v>
      </c>
      <c r="ST66" s="65"/>
      <c r="SU66" s="64">
        <f>SUM(SJ66:ST66)</f>
        <v>2316.8247787610621</v>
      </c>
      <c r="SV66" s="66">
        <f t="shared" si="146"/>
        <v>596.28469026548669</v>
      </c>
      <c r="SW66" s="66"/>
      <c r="SX66" s="66">
        <f t="shared" si="140"/>
        <v>582.62189380530981</v>
      </c>
      <c r="SY66" s="67">
        <f>SUM(SV66:SX66)</f>
        <v>1178.9065840707965</v>
      </c>
      <c r="SZ66" s="67">
        <f t="shared" si="65"/>
        <v>3495.7313628318589</v>
      </c>
      <c r="TA66" s="68">
        <f t="shared" si="66"/>
        <v>-1890.0513628318588</v>
      </c>
      <c r="TB66" s="64">
        <f t="shared" si="252"/>
        <v>64114.26999999999</v>
      </c>
      <c r="TC66" s="211">
        <f t="shared" si="253"/>
        <v>5547.02</v>
      </c>
      <c r="TD66" s="67">
        <f t="shared" si="254"/>
        <v>25391.334829719395</v>
      </c>
      <c r="TE66" s="68">
        <f t="shared" si="142"/>
        <v>-19844.314829719395</v>
      </c>
      <c r="TF66" s="264"/>
      <c r="TG66" s="265"/>
      <c r="TH66" s="269" t="s">
        <v>536</v>
      </c>
      <c r="TL66" s="65">
        <v>1713.1114000000002</v>
      </c>
      <c r="TM66">
        <f t="shared" si="70"/>
        <v>17.131114000000004</v>
      </c>
    </row>
    <row r="67" spans="1:533" ht="30">
      <c r="A67" s="173" t="s">
        <v>183</v>
      </c>
      <c r="B67" s="175" t="s">
        <v>184</v>
      </c>
      <c r="C67" s="181" t="s">
        <v>277</v>
      </c>
      <c r="D67" s="176">
        <v>10673.73</v>
      </c>
      <c r="E67" s="176">
        <v>0</v>
      </c>
      <c r="F67" s="176">
        <v>0</v>
      </c>
      <c r="G67" s="176">
        <v>0</v>
      </c>
      <c r="H67" s="176">
        <v>0</v>
      </c>
      <c r="I67" s="176">
        <v>0</v>
      </c>
      <c r="J67" s="176">
        <v>0</v>
      </c>
      <c r="K67" s="176">
        <v>23354.82</v>
      </c>
      <c r="L67" s="176">
        <v>0</v>
      </c>
      <c r="M67" s="178">
        <v>26382.370000000003</v>
      </c>
      <c r="N67" s="178">
        <f t="shared" si="150"/>
        <v>7646.18</v>
      </c>
      <c r="O67" s="181">
        <v>2577</v>
      </c>
      <c r="P67" s="64">
        <f t="shared" si="227"/>
        <v>34028.550000000003</v>
      </c>
      <c r="Q67" s="205">
        <v>888.52</v>
      </c>
      <c r="R67" s="205">
        <v>0</v>
      </c>
      <c r="S67" s="205">
        <v>0</v>
      </c>
      <c r="T67" s="205">
        <v>0</v>
      </c>
      <c r="U67" s="205">
        <v>0</v>
      </c>
      <c r="V67" s="205">
        <v>0</v>
      </c>
      <c r="W67" s="205">
        <v>0</v>
      </c>
      <c r="X67" s="205">
        <v>0</v>
      </c>
      <c r="Y67" s="205">
        <v>0</v>
      </c>
      <c r="Z67" s="205">
        <v>0</v>
      </c>
      <c r="AA67" s="64">
        <f t="shared" si="71"/>
        <v>888.52</v>
      </c>
      <c r="AB67" s="65">
        <v>1026.04</v>
      </c>
      <c r="AC67" s="219">
        <v>109.6</v>
      </c>
      <c r="AD67" s="65">
        <f t="shared" si="232"/>
        <v>309.95337326666925</v>
      </c>
      <c r="AE67" s="65">
        <f t="shared" si="233"/>
        <v>138.41341515505519</v>
      </c>
      <c r="AF67" s="65">
        <f t="shared" si="257"/>
        <v>1138.7567857142899</v>
      </c>
      <c r="AG67" s="65">
        <v>18.510000000000002</v>
      </c>
      <c r="AH67" s="65"/>
      <c r="AI67" s="65">
        <v>5</v>
      </c>
      <c r="AJ67" s="65"/>
      <c r="AK67" s="65"/>
      <c r="AL67" s="64">
        <f t="shared" si="3"/>
        <v>2746.2735741360143</v>
      </c>
      <c r="AM67" s="66">
        <f t="shared" si="170"/>
        <v>833.25221238938047</v>
      </c>
      <c r="AN67" s="66">
        <f t="shared" si="171"/>
        <v>0</v>
      </c>
      <c r="AO67" s="66">
        <f t="shared" si="74"/>
        <v>208.31305309734512</v>
      </c>
      <c r="AP67" s="67">
        <f t="shared" si="4"/>
        <v>1041.5652654867256</v>
      </c>
      <c r="AQ67" s="67">
        <f t="shared" si="5"/>
        <v>3787.8388396227401</v>
      </c>
      <c r="AR67" s="68">
        <f t="shared" si="6"/>
        <v>-2899.3188396227401</v>
      </c>
      <c r="AS67" s="267">
        <v>11715.67</v>
      </c>
      <c r="AT67" s="267">
        <v>0</v>
      </c>
      <c r="AU67" s="267">
        <v>0</v>
      </c>
      <c r="AV67" s="267">
        <v>0</v>
      </c>
      <c r="AW67" s="267">
        <v>0</v>
      </c>
      <c r="AX67" s="267">
        <v>0</v>
      </c>
      <c r="AY67" s="267">
        <v>0</v>
      </c>
      <c r="AZ67" s="267">
        <v>0</v>
      </c>
      <c r="BA67" s="267">
        <v>19915.400000000001</v>
      </c>
      <c r="BB67" s="267">
        <v>0</v>
      </c>
      <c r="BC67" s="267">
        <v>21216.2</v>
      </c>
      <c r="BD67" s="178">
        <f t="shared" si="172"/>
        <v>10414.869999999999</v>
      </c>
      <c r="BE67" s="285">
        <v>2238</v>
      </c>
      <c r="BF67" s="181" t="s">
        <v>277</v>
      </c>
      <c r="BG67" s="64">
        <f t="shared" si="75"/>
        <v>31631.07</v>
      </c>
      <c r="BH67" s="267">
        <v>975.24</v>
      </c>
      <c r="BI67" s="267">
        <v>0</v>
      </c>
      <c r="BJ67" s="267">
        <v>0</v>
      </c>
      <c r="BK67" s="267">
        <v>0</v>
      </c>
      <c r="BL67" s="267">
        <v>0</v>
      </c>
      <c r="BM67" s="267">
        <v>0</v>
      </c>
      <c r="BN67" s="267">
        <v>0</v>
      </c>
      <c r="BO67" s="267">
        <v>0</v>
      </c>
      <c r="BP67" s="267">
        <v>0</v>
      </c>
      <c r="BQ67" s="267">
        <v>0</v>
      </c>
      <c r="BR67" s="64">
        <f t="shared" si="76"/>
        <v>975.24</v>
      </c>
      <c r="BS67" s="65">
        <v>1026.04</v>
      </c>
      <c r="BT67" s="219">
        <v>109.6</v>
      </c>
      <c r="BU67" s="65">
        <f t="shared" si="234"/>
        <v>269.84986658635029</v>
      </c>
      <c r="BV67" s="65">
        <f t="shared" si="235"/>
        <v>203.35359858228884</v>
      </c>
      <c r="BW67" s="65">
        <f t="shared" si="258"/>
        <v>1138.7567857142899</v>
      </c>
      <c r="BX67" s="65">
        <v>18.510000000000002</v>
      </c>
      <c r="BY67" s="65"/>
      <c r="BZ67" s="65">
        <v>5</v>
      </c>
      <c r="CA67" s="202"/>
      <c r="CB67" s="65"/>
      <c r="CC67" s="64">
        <f t="shared" si="9"/>
        <v>2771.110250882929</v>
      </c>
      <c r="CD67" s="66">
        <f t="shared" si="174"/>
        <v>869.99982300884949</v>
      </c>
      <c r="CE67" s="384">
        <f t="shared" si="175"/>
        <v>0</v>
      </c>
      <c r="CF67" s="66">
        <f t="shared" si="222"/>
        <v>217.49995575221237</v>
      </c>
      <c r="CG67" s="67">
        <f>SUM(CD67:CF67)</f>
        <v>1087.4997787610619</v>
      </c>
      <c r="CH67" s="67">
        <f t="shared" si="11"/>
        <v>3858.6100296439909</v>
      </c>
      <c r="CI67" s="68">
        <f t="shared" si="12"/>
        <v>-2883.3700296439911</v>
      </c>
      <c r="CJ67" s="209">
        <v>17263.37</v>
      </c>
      <c r="CK67" s="209">
        <v>0</v>
      </c>
      <c r="CL67" s="209">
        <v>0</v>
      </c>
      <c r="CM67" s="209">
        <v>0</v>
      </c>
      <c r="CN67" s="209">
        <v>0</v>
      </c>
      <c r="CO67" s="209">
        <v>0</v>
      </c>
      <c r="CP67" s="209">
        <v>0</v>
      </c>
      <c r="CQ67" s="209">
        <v>0</v>
      </c>
      <c r="CR67" s="209">
        <v>26798.6</v>
      </c>
      <c r="CS67" s="207">
        <v>0</v>
      </c>
      <c r="CT67" s="205">
        <v>25168.04</v>
      </c>
      <c r="CU67" s="178">
        <f t="shared" si="176"/>
        <v>9452.989999999998</v>
      </c>
      <c r="CV67" s="285">
        <v>2530</v>
      </c>
      <c r="CW67" s="181" t="s">
        <v>277</v>
      </c>
      <c r="CX67" s="214">
        <v>34621.03</v>
      </c>
      <c r="CY67" s="205">
        <v>1015.52</v>
      </c>
      <c r="CZ67" s="205">
        <v>0</v>
      </c>
      <c r="DA67" s="205">
        <v>0</v>
      </c>
      <c r="DB67" s="205">
        <v>0</v>
      </c>
      <c r="DC67" s="205">
        <v>0</v>
      </c>
      <c r="DD67" s="205">
        <v>0</v>
      </c>
      <c r="DE67" s="205">
        <v>0</v>
      </c>
      <c r="DF67" s="205">
        <v>0</v>
      </c>
      <c r="DG67" s="205">
        <v>0</v>
      </c>
      <c r="DH67" s="205">
        <v>0</v>
      </c>
      <c r="DI67" s="214">
        <v>1015.52</v>
      </c>
      <c r="DJ67" s="65">
        <v>1026.04</v>
      </c>
      <c r="DK67" s="219">
        <v>109.6</v>
      </c>
      <c r="DL67" s="65">
        <f t="shared" si="236"/>
        <v>332.39943693054084</v>
      </c>
      <c r="DM67" s="65">
        <f t="shared" si="237"/>
        <v>186.08688755039884</v>
      </c>
      <c r="DN67" s="65">
        <f t="shared" si="259"/>
        <v>1138.7567857142899</v>
      </c>
      <c r="DO67" s="65">
        <v>18.510000000000002</v>
      </c>
      <c r="DP67" s="65"/>
      <c r="DQ67" s="65">
        <v>5</v>
      </c>
      <c r="DR67" s="65"/>
      <c r="DS67" s="65"/>
      <c r="DT67" s="64">
        <f t="shared" si="15"/>
        <v>2816.3931101952294</v>
      </c>
      <c r="DU67" s="66">
        <f t="shared" si="178"/>
        <v>870.94495575221242</v>
      </c>
      <c r="DV67" s="66">
        <f t="shared" si="179"/>
        <v>490.26548672566372</v>
      </c>
      <c r="DW67" s="66">
        <f t="shared" si="84"/>
        <v>340.30261061946902</v>
      </c>
      <c r="DX67" s="67">
        <f t="shared" si="16"/>
        <v>1701.5130530973452</v>
      </c>
      <c r="DY67" s="67">
        <f t="shared" si="17"/>
        <v>4517.906163292575</v>
      </c>
      <c r="DZ67" s="68">
        <f t="shared" si="18"/>
        <v>-3502.386163292575</v>
      </c>
      <c r="EA67" s="205">
        <v>15143.34</v>
      </c>
      <c r="EB67" s="205">
        <v>0</v>
      </c>
      <c r="EC67" s="205">
        <v>0</v>
      </c>
      <c r="ED67" s="205">
        <v>0</v>
      </c>
      <c r="EE67" s="205">
        <v>0</v>
      </c>
      <c r="EF67" s="205">
        <v>0</v>
      </c>
      <c r="EG67" s="205">
        <v>0</v>
      </c>
      <c r="EH67" s="205">
        <v>0</v>
      </c>
      <c r="EI67" s="205">
        <v>2754.15</v>
      </c>
      <c r="EJ67" s="205">
        <v>0</v>
      </c>
      <c r="EK67" s="205">
        <v>13119.49</v>
      </c>
      <c r="EL67" s="178">
        <f t="shared" si="180"/>
        <v>4778.0000000000018</v>
      </c>
      <c r="EM67" s="206">
        <v>819</v>
      </c>
      <c r="EN67" s="181" t="s">
        <v>277</v>
      </c>
      <c r="EO67" s="214">
        <f t="shared" si="85"/>
        <v>17897.490000000002</v>
      </c>
      <c r="EP67" s="214">
        <v>1260.57</v>
      </c>
      <c r="EQ67" s="214">
        <v>0</v>
      </c>
      <c r="ER67" s="214">
        <v>0</v>
      </c>
      <c r="ES67" s="214">
        <v>0</v>
      </c>
      <c r="ET67" s="214">
        <v>0</v>
      </c>
      <c r="EU67" s="298">
        <v>0</v>
      </c>
      <c r="EV67" s="299">
        <v>0</v>
      </c>
      <c r="EW67" s="214">
        <v>0</v>
      </c>
      <c r="EX67" s="214">
        <v>0</v>
      </c>
      <c r="EY67" s="299">
        <v>0</v>
      </c>
      <c r="EZ67" s="214">
        <f t="shared" si="86"/>
        <v>1260.57</v>
      </c>
      <c r="FA67" s="390">
        <f>1174.25+10.06</f>
        <v>1184.31</v>
      </c>
      <c r="FB67" s="385">
        <v>109.6</v>
      </c>
      <c r="FC67" s="377">
        <f t="shared" si="238"/>
        <v>180.41182891138232</v>
      </c>
      <c r="FD67" s="386">
        <f t="shared" si="239"/>
        <v>94.057345740956691</v>
      </c>
      <c r="FE67" s="65">
        <f t="shared" si="260"/>
        <v>1138.7567857142899</v>
      </c>
      <c r="FF67" s="65">
        <v>18.510000000000002</v>
      </c>
      <c r="FG67" s="65"/>
      <c r="FH67" s="65">
        <v>5</v>
      </c>
      <c r="FI67" s="377"/>
      <c r="FJ67" s="65"/>
      <c r="FK67" s="214">
        <f t="shared" si="87"/>
        <v>2730.645960366629</v>
      </c>
      <c r="FL67" s="66">
        <f t="shared" si="183"/>
        <v>987.17077586206892</v>
      </c>
      <c r="FM67" s="377">
        <f t="shared" si="184"/>
        <v>413.79310344827587</v>
      </c>
      <c r="FN67" s="377">
        <f t="shared" si="90"/>
        <v>350.24096982758618</v>
      </c>
      <c r="FO67" s="214">
        <f t="shared" si="91"/>
        <v>1751.204849137931</v>
      </c>
      <c r="FP67" s="214">
        <f t="shared" si="92"/>
        <v>4481.8508095045599</v>
      </c>
      <c r="FQ67" s="205">
        <f t="shared" si="93"/>
        <v>-3221.2808095045602</v>
      </c>
      <c r="FR67" s="205">
        <v>15355.61</v>
      </c>
      <c r="FS67" s="205">
        <v>0</v>
      </c>
      <c r="FT67" s="205">
        <v>0</v>
      </c>
      <c r="FU67" s="205">
        <v>0</v>
      </c>
      <c r="FV67" s="205">
        <v>0</v>
      </c>
      <c r="FW67" s="205">
        <v>0</v>
      </c>
      <c r="FX67" s="205">
        <v>0</v>
      </c>
      <c r="FY67" s="205">
        <v>0</v>
      </c>
      <c r="FZ67" s="205">
        <v>0</v>
      </c>
      <c r="GA67" s="205">
        <v>0</v>
      </c>
      <c r="GB67" s="205">
        <v>11520.77</v>
      </c>
      <c r="GC67" s="178">
        <f t="shared" si="185"/>
        <v>3834.84</v>
      </c>
      <c r="GD67" s="206">
        <v>604</v>
      </c>
      <c r="GE67" s="181" t="s">
        <v>277</v>
      </c>
      <c r="GF67" s="214">
        <f t="shared" si="94"/>
        <v>15355.61</v>
      </c>
      <c r="GG67" s="205">
        <v>1278.25</v>
      </c>
      <c r="GH67" s="205">
        <v>0</v>
      </c>
      <c r="GI67" s="205">
        <v>0</v>
      </c>
      <c r="GJ67" s="205">
        <v>0</v>
      </c>
      <c r="GK67" s="205">
        <v>0</v>
      </c>
      <c r="GL67" s="205">
        <v>0</v>
      </c>
      <c r="GM67" s="205">
        <v>0</v>
      </c>
      <c r="GN67" s="205">
        <v>0</v>
      </c>
      <c r="GO67" s="205">
        <v>1400</v>
      </c>
      <c r="GP67" s="205">
        <v>0</v>
      </c>
      <c r="GQ67" s="211">
        <f t="shared" si="95"/>
        <v>2678.25</v>
      </c>
      <c r="GR67" s="309">
        <v>1184.31</v>
      </c>
      <c r="GS67" s="311">
        <v>109.6</v>
      </c>
      <c r="GT67" s="65">
        <f t="shared" si="255"/>
        <v>163.95035186801996</v>
      </c>
      <c r="GU67" s="65">
        <f t="shared" si="256"/>
        <v>81.472781243532765</v>
      </c>
      <c r="GV67" s="65">
        <v>1279.4567857142858</v>
      </c>
      <c r="GW67" s="65">
        <v>18.510000000000002</v>
      </c>
      <c r="GX67" s="65">
        <v>0</v>
      </c>
      <c r="GY67" s="65">
        <v>5</v>
      </c>
      <c r="GZ67" s="65"/>
      <c r="HA67" s="65"/>
      <c r="HB67" s="64">
        <f t="shared" si="188"/>
        <v>2842.2999188258386</v>
      </c>
      <c r="HC67" s="66">
        <f t="shared" si="143"/>
        <v>822.37076923076927</v>
      </c>
      <c r="HD67" s="66">
        <f t="shared" si="97"/>
        <v>0</v>
      </c>
      <c r="HE67" s="66">
        <f t="shared" si="98"/>
        <v>205.59269230769232</v>
      </c>
      <c r="HF67" s="67">
        <f t="shared" si="24"/>
        <v>1027.9634615384616</v>
      </c>
      <c r="HG67" s="67">
        <f t="shared" si="25"/>
        <v>3870.2633803643002</v>
      </c>
      <c r="HH67" s="68">
        <f t="shared" si="26"/>
        <v>-1192.0133803643002</v>
      </c>
      <c r="HI67" s="335">
        <v>14040</v>
      </c>
      <c r="HJ67" s="335">
        <v>0</v>
      </c>
      <c r="HK67" s="335">
        <v>0</v>
      </c>
      <c r="HL67" s="335">
        <v>0</v>
      </c>
      <c r="HM67" s="335">
        <v>0</v>
      </c>
      <c r="HN67" s="335">
        <v>0</v>
      </c>
      <c r="HO67" s="335">
        <v>0</v>
      </c>
      <c r="HP67" s="335">
        <v>0</v>
      </c>
      <c r="HQ67" s="335">
        <v>0</v>
      </c>
      <c r="HR67" s="335">
        <v>0</v>
      </c>
      <c r="HS67" s="335">
        <v>9677.31</v>
      </c>
      <c r="HT67" s="178">
        <f t="shared" si="189"/>
        <v>4362.6900000000005</v>
      </c>
      <c r="HU67" s="371">
        <v>504</v>
      </c>
      <c r="HV67" s="181" t="s">
        <v>277</v>
      </c>
      <c r="HW67" s="64">
        <f t="shared" si="190"/>
        <v>14040</v>
      </c>
      <c r="HX67" s="205">
        <v>1168.74</v>
      </c>
      <c r="HY67" s="205">
        <v>0</v>
      </c>
      <c r="HZ67" s="205">
        <v>0</v>
      </c>
      <c r="IA67" s="205">
        <v>0</v>
      </c>
      <c r="IB67" s="205">
        <v>0</v>
      </c>
      <c r="IC67" s="205">
        <v>0</v>
      </c>
      <c r="ID67" s="205">
        <v>0</v>
      </c>
      <c r="IE67" s="205">
        <v>0</v>
      </c>
      <c r="IF67" s="205">
        <v>1400</v>
      </c>
      <c r="IG67" s="205">
        <v>0</v>
      </c>
      <c r="IH67" s="214">
        <v>2840.75</v>
      </c>
      <c r="II67" s="325">
        <v>1184.31</v>
      </c>
      <c r="IJ67" s="326">
        <v>109.6</v>
      </c>
      <c r="IK67" s="65">
        <f t="shared" si="240"/>
        <v>147.68272486499544</v>
      </c>
      <c r="IL67" s="65">
        <f t="shared" si="241"/>
        <v>108.63004733056562</v>
      </c>
      <c r="IM67" s="65">
        <v>1279.4567857142858</v>
      </c>
      <c r="IN67" s="65">
        <v>18.510000000000002</v>
      </c>
      <c r="IO67" s="65"/>
      <c r="IP67" s="65">
        <v>5</v>
      </c>
      <c r="IQ67" s="65"/>
      <c r="IR67" s="65"/>
      <c r="IS67" s="64">
        <f t="shared" si="193"/>
        <v>2853.1895579098473</v>
      </c>
      <c r="IT67" s="66">
        <f t="shared" si="194"/>
        <v>869.99285714285713</v>
      </c>
      <c r="IU67" s="66">
        <f t="shared" si="103"/>
        <v>403.36134453781511</v>
      </c>
      <c r="IV67" s="66">
        <f t="shared" si="104"/>
        <v>318.33855042016808</v>
      </c>
      <c r="IW67" s="67">
        <f t="shared" si="195"/>
        <v>1591.6927521008404</v>
      </c>
      <c r="IX67" s="67">
        <f t="shared" si="31"/>
        <v>4444.8823100106874</v>
      </c>
      <c r="IY67" s="68">
        <f t="shared" si="32"/>
        <v>-1604.1323100106874</v>
      </c>
      <c r="IZ67" s="335">
        <v>15755.38</v>
      </c>
      <c r="JA67" s="335">
        <v>0</v>
      </c>
      <c r="JB67" s="335">
        <v>0</v>
      </c>
      <c r="JC67" s="335">
        <v>0</v>
      </c>
      <c r="JD67" s="335">
        <v>0</v>
      </c>
      <c r="JE67" s="335">
        <v>0</v>
      </c>
      <c r="JF67" s="335">
        <v>0</v>
      </c>
      <c r="JG67" s="335">
        <v>0</v>
      </c>
      <c r="JH67" s="335">
        <v>0</v>
      </c>
      <c r="JI67" s="335">
        <v>0</v>
      </c>
      <c r="JJ67" s="335">
        <v>11566.44</v>
      </c>
      <c r="JK67" s="178">
        <f t="shared" si="196"/>
        <v>4188.9399999999987</v>
      </c>
      <c r="JL67" s="371">
        <v>488</v>
      </c>
      <c r="JM67" s="181" t="s">
        <v>277</v>
      </c>
      <c r="JN67" s="64">
        <f t="shared" si="197"/>
        <v>15755.38</v>
      </c>
      <c r="JO67" s="335">
        <v>1311.51</v>
      </c>
      <c r="JP67" s="335">
        <v>0</v>
      </c>
      <c r="JQ67" s="335">
        <v>0</v>
      </c>
      <c r="JR67" s="335">
        <v>0</v>
      </c>
      <c r="JS67" s="335">
        <v>0</v>
      </c>
      <c r="JT67" s="335">
        <v>0</v>
      </c>
      <c r="JU67" s="335">
        <v>0</v>
      </c>
      <c r="JV67" s="335">
        <v>0</v>
      </c>
      <c r="JW67" s="335">
        <v>1400</v>
      </c>
      <c r="JX67" s="335">
        <v>0</v>
      </c>
      <c r="JY67" s="211">
        <v>3255.26</v>
      </c>
      <c r="JZ67" s="343">
        <v>1184.31</v>
      </c>
      <c r="KA67" s="345">
        <v>109.6</v>
      </c>
      <c r="KB67" s="65">
        <f t="shared" si="242"/>
        <v>246.32166418446502</v>
      </c>
      <c r="KC67" s="65">
        <f t="shared" si="243"/>
        <v>111.27626582946129</v>
      </c>
      <c r="KD67" s="65">
        <v>1279.4567857142858</v>
      </c>
      <c r="KE67" s="65">
        <v>18.510000000000002</v>
      </c>
      <c r="KF67" s="65"/>
      <c r="KG67" s="65">
        <v>5</v>
      </c>
      <c r="KH67" s="65"/>
      <c r="KI67" s="65">
        <f t="shared" si="108"/>
        <v>429.03252032520328</v>
      </c>
      <c r="KJ67" s="64">
        <f t="shared" si="35"/>
        <v>3383.5072360534159</v>
      </c>
      <c r="KK67" s="66">
        <f t="shared" si="144"/>
        <v>854.59100840336134</v>
      </c>
      <c r="KL67" s="66">
        <f t="shared" si="109"/>
        <v>0</v>
      </c>
      <c r="KM67" s="66">
        <f t="shared" si="110"/>
        <v>213.64775210084034</v>
      </c>
      <c r="KN67" s="67">
        <f t="shared" si="36"/>
        <v>1068.2387605042018</v>
      </c>
      <c r="KO67" s="67">
        <f t="shared" si="37"/>
        <v>4451.7459965576181</v>
      </c>
      <c r="KP67" s="68">
        <f t="shared" si="38"/>
        <v>-1196.4859965576179</v>
      </c>
      <c r="KQ67" s="335">
        <v>14791.49</v>
      </c>
      <c r="KR67" s="335">
        <v>0</v>
      </c>
      <c r="KS67" s="335">
        <v>0</v>
      </c>
      <c r="KT67" s="335">
        <v>0</v>
      </c>
      <c r="KU67" s="335">
        <v>0</v>
      </c>
      <c r="KV67" s="335">
        <v>0</v>
      </c>
      <c r="KW67" s="335">
        <v>0</v>
      </c>
      <c r="KX67" s="335">
        <v>0</v>
      </c>
      <c r="KY67" s="335">
        <v>0</v>
      </c>
      <c r="KZ67" s="335">
        <v>0</v>
      </c>
      <c r="LA67" s="335">
        <v>10062.99</v>
      </c>
      <c r="LB67" s="178">
        <f t="shared" si="199"/>
        <v>4728.5</v>
      </c>
      <c r="LC67" s="371">
        <v>449</v>
      </c>
      <c r="LD67" s="181" t="s">
        <v>277</v>
      </c>
      <c r="LE67" s="64">
        <f t="shared" si="200"/>
        <v>14791.49</v>
      </c>
      <c r="LF67" s="205">
        <v>1231.27</v>
      </c>
      <c r="LG67" s="205">
        <v>0</v>
      </c>
      <c r="LH67" s="205">
        <v>0</v>
      </c>
      <c r="LI67" s="205">
        <v>0</v>
      </c>
      <c r="LJ67" s="205">
        <v>0</v>
      </c>
      <c r="LK67" s="205">
        <v>0</v>
      </c>
      <c r="LL67" s="205">
        <v>0</v>
      </c>
      <c r="LM67" s="205">
        <v>0</v>
      </c>
      <c r="LN67" s="205">
        <v>1400</v>
      </c>
      <c r="LO67" s="205">
        <v>0</v>
      </c>
      <c r="LP67" s="211">
        <f t="shared" si="112"/>
        <v>2631.27</v>
      </c>
      <c r="LQ67" s="202">
        <v>500</v>
      </c>
      <c r="LR67" s="202">
        <v>109.6</v>
      </c>
      <c r="LS67" s="65">
        <f t="shared" si="244"/>
        <v>149.58755220914452</v>
      </c>
      <c r="LT67" s="65">
        <f t="shared" si="245"/>
        <v>113.18927672287752</v>
      </c>
      <c r="LU67" s="65">
        <v>1279.4567857142858</v>
      </c>
      <c r="LV67" s="65">
        <v>18.510000000000002</v>
      </c>
      <c r="LW67" s="65"/>
      <c r="LX67" s="65">
        <v>5</v>
      </c>
      <c r="LY67" s="65"/>
      <c r="LZ67" s="65"/>
      <c r="MA67" s="64">
        <f t="shared" si="41"/>
        <v>2175.3436146463082</v>
      </c>
      <c r="MB67" s="66">
        <f t="shared" si="145"/>
        <v>828.45739495798318</v>
      </c>
      <c r="MC67" s="66">
        <f t="shared" si="114"/>
        <v>0</v>
      </c>
      <c r="MD67" s="66">
        <f t="shared" si="115"/>
        <v>207.1143487394958</v>
      </c>
      <c r="ME67" s="67">
        <f t="shared" si="42"/>
        <v>1035.571743697479</v>
      </c>
      <c r="MF67" s="67">
        <f t="shared" si="43"/>
        <v>3210.9153583437874</v>
      </c>
      <c r="MG67" s="68">
        <f t="shared" si="44"/>
        <v>-579.64535834378739</v>
      </c>
      <c r="MH67" s="335">
        <v>10886.48</v>
      </c>
      <c r="MI67" s="335">
        <v>0</v>
      </c>
      <c r="MJ67" s="335">
        <v>0</v>
      </c>
      <c r="MK67" s="335">
        <v>0</v>
      </c>
      <c r="ML67" s="335">
        <v>0</v>
      </c>
      <c r="MM67" s="335">
        <v>0</v>
      </c>
      <c r="MN67" s="335">
        <v>0</v>
      </c>
      <c r="MO67" s="335">
        <v>0</v>
      </c>
      <c r="MP67" s="335">
        <v>0</v>
      </c>
      <c r="MQ67" s="335">
        <v>0</v>
      </c>
      <c r="MR67" s="335">
        <v>7548.27</v>
      </c>
      <c r="MS67" s="178">
        <f t="shared" si="223"/>
        <v>3338.2099999999991</v>
      </c>
      <c r="MT67" s="371">
        <v>393</v>
      </c>
      <c r="MU67" s="181" t="s">
        <v>277</v>
      </c>
      <c r="MV67" s="64">
        <f t="shared" si="203"/>
        <v>10886.48</v>
      </c>
      <c r="MW67" s="335">
        <v>906.21</v>
      </c>
      <c r="MX67" s="335">
        <v>0</v>
      </c>
      <c r="MY67" s="335">
        <v>0</v>
      </c>
      <c r="MZ67" s="335">
        <v>0</v>
      </c>
      <c r="NA67" s="335">
        <v>0</v>
      </c>
      <c r="NB67" s="335">
        <v>0</v>
      </c>
      <c r="NC67" s="335">
        <v>0</v>
      </c>
      <c r="ND67" s="335">
        <v>0</v>
      </c>
      <c r="NE67" s="335">
        <v>1400</v>
      </c>
      <c r="NF67" s="335">
        <v>0</v>
      </c>
      <c r="NG67" s="211">
        <f t="shared" si="117"/>
        <v>2306.21</v>
      </c>
      <c r="NH67" s="359">
        <v>500</v>
      </c>
      <c r="NI67" s="350">
        <v>109.6</v>
      </c>
      <c r="NJ67" s="65">
        <f t="shared" si="246"/>
        <v>142.63664737727896</v>
      </c>
      <c r="NK67" s="65">
        <f t="shared" si="247"/>
        <v>45.854500775725846</v>
      </c>
      <c r="NL67" s="65">
        <v>1279.4567857142858</v>
      </c>
      <c r="NM67" s="65">
        <v>18.510000000000002</v>
      </c>
      <c r="NN67" s="65">
        <f t="shared" si="206"/>
        <v>467</v>
      </c>
      <c r="NO67" s="65">
        <v>5</v>
      </c>
      <c r="NP67" s="65"/>
      <c r="NQ67" s="65"/>
      <c r="NR67" s="64">
        <f t="shared" si="47"/>
        <v>2568.057933867291</v>
      </c>
      <c r="NS67" s="66">
        <f t="shared" si="207"/>
        <v>835.40283333333332</v>
      </c>
      <c r="NT67" s="66">
        <f t="shared" si="208"/>
        <v>400</v>
      </c>
      <c r="NU67" s="66">
        <f t="shared" si="122"/>
        <v>308.85070833333333</v>
      </c>
      <c r="NV67" s="67">
        <f t="shared" si="48"/>
        <v>1544.2535416666667</v>
      </c>
      <c r="NW67" s="67">
        <f t="shared" si="49"/>
        <v>4112.3114755339575</v>
      </c>
      <c r="NX67" s="68">
        <f t="shared" si="50"/>
        <v>-1806.1014755339575</v>
      </c>
      <c r="NY67" s="400">
        <v>7969.75</v>
      </c>
      <c r="NZ67" s="400">
        <v>0</v>
      </c>
      <c r="OA67" s="400">
        <v>0</v>
      </c>
      <c r="OB67" s="400">
        <v>0</v>
      </c>
      <c r="OC67" s="400">
        <v>0</v>
      </c>
      <c r="OD67" s="400">
        <v>0</v>
      </c>
      <c r="OE67" s="400">
        <v>0</v>
      </c>
      <c r="OF67" s="400">
        <v>0</v>
      </c>
      <c r="OG67" s="400">
        <v>0</v>
      </c>
      <c r="OH67" s="400">
        <v>0</v>
      </c>
      <c r="OI67" s="400">
        <v>5639.21</v>
      </c>
      <c r="OJ67" s="178">
        <f t="shared" si="209"/>
        <v>2330.54</v>
      </c>
      <c r="OK67" s="401">
        <v>470</v>
      </c>
      <c r="OL67" s="181" t="s">
        <v>277</v>
      </c>
      <c r="OM67" s="64">
        <f t="shared" si="123"/>
        <v>7969.75</v>
      </c>
      <c r="ON67" s="205">
        <v>663.4</v>
      </c>
      <c r="OO67" s="205">
        <v>0</v>
      </c>
      <c r="OP67" s="205">
        <v>0</v>
      </c>
      <c r="OQ67" s="205">
        <v>0</v>
      </c>
      <c r="OR67" s="205">
        <v>0</v>
      </c>
      <c r="OS67" s="205">
        <v>0</v>
      </c>
      <c r="OT67" s="205">
        <v>0</v>
      </c>
      <c r="OU67" s="205">
        <v>0</v>
      </c>
      <c r="OV67" s="205">
        <v>1400</v>
      </c>
      <c r="OW67" s="205">
        <v>0</v>
      </c>
      <c r="OX67" s="403">
        <f t="shared" si="124"/>
        <v>2063.4</v>
      </c>
      <c r="OY67" s="65">
        <v>500</v>
      </c>
      <c r="OZ67" s="405">
        <v>109.6</v>
      </c>
      <c r="PA67" s="65">
        <f t="shared" si="248"/>
        <v>90.40313908695407</v>
      </c>
      <c r="PB67" s="65">
        <f t="shared" si="249"/>
        <v>39.905792893664568</v>
      </c>
      <c r="PC67" s="65">
        <v>1279.4567857142858</v>
      </c>
      <c r="PD67" s="65">
        <v>18.510000000000002</v>
      </c>
      <c r="PE67" s="65"/>
      <c r="PF67" s="65">
        <v>5</v>
      </c>
      <c r="PG67" s="65"/>
      <c r="PH67" s="65"/>
      <c r="PI67" s="64">
        <f t="shared" si="53"/>
        <v>2042.8757176949046</v>
      </c>
      <c r="PJ67" s="66">
        <f t="shared" si="126"/>
        <v>936.57933333333335</v>
      </c>
      <c r="PK67" s="66">
        <v>0</v>
      </c>
      <c r="PL67" s="66">
        <f t="shared" si="127"/>
        <v>234.14483333333334</v>
      </c>
      <c r="PM67" s="67">
        <f t="shared" si="54"/>
        <v>1170.7241666666666</v>
      </c>
      <c r="PN67" s="67">
        <f t="shared" si="55"/>
        <v>3213.5998843615712</v>
      </c>
      <c r="PO67" s="68">
        <f t="shared" si="56"/>
        <v>-1150.1998843615711</v>
      </c>
      <c r="PP67" s="400">
        <v>7922.32</v>
      </c>
      <c r="PQ67" s="400">
        <v>0</v>
      </c>
      <c r="PR67" s="400">
        <v>0</v>
      </c>
      <c r="PS67" s="400">
        <v>0</v>
      </c>
      <c r="PT67" s="400">
        <v>0</v>
      </c>
      <c r="PU67" s="400">
        <v>0</v>
      </c>
      <c r="PV67" s="400">
        <v>0</v>
      </c>
      <c r="PW67" s="400">
        <v>0</v>
      </c>
      <c r="PX67" s="400">
        <v>0</v>
      </c>
      <c r="PY67" s="464">
        <v>0</v>
      </c>
      <c r="PZ67" s="466">
        <v>6934.2000000000007</v>
      </c>
      <c r="QA67" s="178">
        <f t="shared" si="210"/>
        <v>988.11999999999898</v>
      </c>
      <c r="QB67" s="401">
        <v>382</v>
      </c>
      <c r="QC67" s="181" t="s">
        <v>277</v>
      </c>
      <c r="QD67" s="64">
        <v>7922.32</v>
      </c>
      <c r="QE67" s="400">
        <v>659.45</v>
      </c>
      <c r="QF67" s="400">
        <v>0</v>
      </c>
      <c r="QG67" s="400">
        <v>0</v>
      </c>
      <c r="QH67" s="400">
        <v>0</v>
      </c>
      <c r="QI67" s="400">
        <v>0</v>
      </c>
      <c r="QJ67" s="400">
        <v>0</v>
      </c>
      <c r="QK67" s="400">
        <v>0</v>
      </c>
      <c r="QL67" s="400">
        <v>0</v>
      </c>
      <c r="QM67" s="400">
        <v>1400</v>
      </c>
      <c r="QN67" s="400">
        <v>0</v>
      </c>
      <c r="QO67" s="486">
        <v>0</v>
      </c>
      <c r="QP67" s="211">
        <f t="shared" si="211"/>
        <v>2059.4499999999998</v>
      </c>
      <c r="QQ67" s="442">
        <v>500</v>
      </c>
      <c r="QR67" s="245">
        <v>109.6</v>
      </c>
      <c r="QS67" s="65">
        <f t="shared" si="147"/>
        <v>128.86743362831859</v>
      </c>
      <c r="QT67" s="65">
        <f t="shared" si="250"/>
        <v>19.03818373106532</v>
      </c>
      <c r="QU67" s="65">
        <v>1047.8900000000001</v>
      </c>
      <c r="QV67" s="65">
        <v>18.510000000000002</v>
      </c>
      <c r="QW67" s="65">
        <f t="shared" si="131"/>
        <v>18.861818181818183</v>
      </c>
      <c r="QX67" s="65">
        <v>5</v>
      </c>
      <c r="QY67" s="65">
        <f t="shared" ref="QY67:QY125" si="261">22700/124</f>
        <v>183.06451612903226</v>
      </c>
      <c r="QZ67" s="489">
        <f t="shared" si="132"/>
        <v>93.611700000000013</v>
      </c>
      <c r="RA67" s="65"/>
      <c r="RB67" s="64">
        <f t="shared" si="213"/>
        <v>2124.4436516702344</v>
      </c>
      <c r="RC67" s="66">
        <f t="shared" si="133"/>
        <v>870.22424778761058</v>
      </c>
      <c r="RD67" s="66"/>
      <c r="RE67" s="66">
        <f t="shared" si="134"/>
        <v>598.93357989156902</v>
      </c>
      <c r="RF67" s="67">
        <f t="shared" si="60"/>
        <v>1469.1578276791797</v>
      </c>
      <c r="RG67" s="67">
        <f t="shared" si="61"/>
        <v>3593.6014793494141</v>
      </c>
      <c r="RH67" s="68">
        <f t="shared" si="62"/>
        <v>-1534.1514793494143</v>
      </c>
      <c r="RI67" s="205">
        <v>8463.92</v>
      </c>
      <c r="RJ67" s="205">
        <v>0</v>
      </c>
      <c r="RK67" s="205">
        <v>0</v>
      </c>
      <c r="RL67" s="205">
        <v>0</v>
      </c>
      <c r="RM67" s="205">
        <v>0</v>
      </c>
      <c r="RN67" s="205">
        <v>0</v>
      </c>
      <c r="RO67" s="205">
        <v>0</v>
      </c>
      <c r="RP67" s="205">
        <v>0</v>
      </c>
      <c r="RQ67" s="205">
        <v>0</v>
      </c>
      <c r="RR67" s="373">
        <v>0</v>
      </c>
      <c r="RS67" s="265">
        <v>6319.3799999999992</v>
      </c>
      <c r="RT67" s="178">
        <f t="shared" si="214"/>
        <v>2144.5400000000009</v>
      </c>
      <c r="RU67" s="206">
        <v>367</v>
      </c>
      <c r="RV67" s="181" t="s">
        <v>277</v>
      </c>
      <c r="RW67" s="64">
        <f t="shared" si="215"/>
        <v>8463.92</v>
      </c>
      <c r="RX67" s="205">
        <v>704.54</v>
      </c>
      <c r="RY67" s="205">
        <v>0</v>
      </c>
      <c r="RZ67" s="205">
        <v>0</v>
      </c>
      <c r="SA67" s="205">
        <v>0</v>
      </c>
      <c r="SB67" s="205">
        <v>0</v>
      </c>
      <c r="SC67" s="205">
        <v>0</v>
      </c>
      <c r="SD67" s="205">
        <v>0</v>
      </c>
      <c r="SE67" s="205">
        <v>0</v>
      </c>
      <c r="SF67" s="205">
        <v>1400</v>
      </c>
      <c r="SG67" s="205">
        <v>0</v>
      </c>
      <c r="SH67" s="65">
        <v>17.131114000000004</v>
      </c>
      <c r="SI67" s="211">
        <v>2516.66</v>
      </c>
      <c r="SJ67" s="473"/>
      <c r="SK67" s="480">
        <v>109.6</v>
      </c>
      <c r="SL67" s="65">
        <f t="shared" si="148"/>
        <v>320.96681415929203</v>
      </c>
      <c r="SM67" s="65">
        <f t="shared" si="251"/>
        <v>48.809165583968493</v>
      </c>
      <c r="SN67" s="65">
        <v>1047.8900000000001</v>
      </c>
      <c r="SO67" s="65">
        <v>18.510000000000002</v>
      </c>
      <c r="SP67" s="65">
        <f t="shared" si="138"/>
        <v>495.92920353982299</v>
      </c>
      <c r="SQ67" s="65">
        <v>5</v>
      </c>
      <c r="SR67" s="65">
        <f t="shared" si="149"/>
        <v>428.52876106194691</v>
      </c>
      <c r="SS67" s="489">
        <f t="shared" si="139"/>
        <v>85.311629999999994</v>
      </c>
      <c r="ST67" s="65"/>
      <c r="SU67" s="64">
        <f>SUM(SJ67:ST67)</f>
        <v>2560.5455743450307</v>
      </c>
      <c r="SV67" s="66">
        <f t="shared" si="146"/>
        <v>596.28469026548669</v>
      </c>
      <c r="SW67" s="66"/>
      <c r="SX67" s="66">
        <f t="shared" si="140"/>
        <v>631.36605292210356</v>
      </c>
      <c r="SY67" s="67">
        <f>SUM(SV67:SX67)</f>
        <v>1227.6507431875903</v>
      </c>
      <c r="SZ67" s="67">
        <f t="shared" si="65"/>
        <v>3788.1963175326209</v>
      </c>
      <c r="TA67" s="68">
        <f t="shared" si="66"/>
        <v>-1271.5363175326211</v>
      </c>
      <c r="TB67" s="64">
        <f t="shared" si="252"/>
        <v>213363.09000000003</v>
      </c>
      <c r="TC67" s="211">
        <f t="shared" si="253"/>
        <v>24491.100000000002</v>
      </c>
      <c r="TD67" s="67">
        <f t="shared" si="254"/>
        <v>47331.722044117821</v>
      </c>
      <c r="TE67" s="68">
        <f t="shared" si="142"/>
        <v>-22840.622044117819</v>
      </c>
      <c r="TF67" s="264"/>
      <c r="TG67" s="265"/>
      <c r="TH67" s="269" t="s">
        <v>536</v>
      </c>
      <c r="TL67" s="65">
        <v>16048.155199999999</v>
      </c>
      <c r="TM67">
        <f t="shared" ref="TM67:TM130" si="262">TL67/100</f>
        <v>160.48155199999999</v>
      </c>
    </row>
    <row r="68" spans="1:533" ht="23.25" customHeight="1">
      <c r="A68" s="173" t="s">
        <v>185</v>
      </c>
      <c r="B68" s="175" t="s">
        <v>186</v>
      </c>
      <c r="C68" s="181" t="s">
        <v>277</v>
      </c>
      <c r="D68" s="176">
        <v>3719.97</v>
      </c>
      <c r="E68" s="176">
        <v>0</v>
      </c>
      <c r="F68" s="176">
        <v>0</v>
      </c>
      <c r="G68" s="176">
        <v>0</v>
      </c>
      <c r="H68" s="176">
        <v>0</v>
      </c>
      <c r="I68" s="176">
        <v>0</v>
      </c>
      <c r="J68" s="176">
        <v>0</v>
      </c>
      <c r="K68" s="176">
        <v>31075.88</v>
      </c>
      <c r="L68" s="176">
        <v>0</v>
      </c>
      <c r="M68" s="178">
        <v>25157.599999999999</v>
      </c>
      <c r="N68" s="178">
        <f t="shared" si="150"/>
        <v>9638.25</v>
      </c>
      <c r="O68" s="181">
        <v>2543</v>
      </c>
      <c r="P68" s="64">
        <f t="shared" si="227"/>
        <v>34795.85</v>
      </c>
      <c r="Q68" s="205">
        <v>309.64999999999998</v>
      </c>
      <c r="R68" s="205">
        <v>0</v>
      </c>
      <c r="S68" s="205">
        <v>0</v>
      </c>
      <c r="T68" s="205">
        <v>0</v>
      </c>
      <c r="U68" s="205">
        <v>0</v>
      </c>
      <c r="V68" s="205">
        <v>0</v>
      </c>
      <c r="W68" s="205">
        <v>0</v>
      </c>
      <c r="X68" s="205">
        <v>0</v>
      </c>
      <c r="Y68" s="205">
        <v>0</v>
      </c>
      <c r="Z68" s="205">
        <v>0</v>
      </c>
      <c r="AA68" s="64">
        <f t="shared" si="71"/>
        <v>309.64999999999998</v>
      </c>
      <c r="AB68" s="65">
        <v>571.82000000000005</v>
      </c>
      <c r="AC68" s="219">
        <v>179</v>
      </c>
      <c r="AD68" s="65">
        <f t="shared" si="232"/>
        <v>295.56415831077936</v>
      </c>
      <c r="AE68" s="65">
        <f t="shared" si="233"/>
        <v>174.47445634528756</v>
      </c>
      <c r="AF68" s="65">
        <f t="shared" si="257"/>
        <v>1138.7567857142899</v>
      </c>
      <c r="AG68" s="65"/>
      <c r="AH68" s="65"/>
      <c r="AI68" s="65">
        <v>5</v>
      </c>
      <c r="AJ68" s="65"/>
      <c r="AK68" s="65"/>
      <c r="AL68" s="64">
        <f t="shared" si="3"/>
        <v>2364.6154003703568</v>
      </c>
      <c r="AM68" s="66">
        <f t="shared" si="170"/>
        <v>833.25221238938047</v>
      </c>
      <c r="AN68" s="66">
        <f t="shared" si="171"/>
        <v>0</v>
      </c>
      <c r="AO68" s="66">
        <f t="shared" si="74"/>
        <v>208.31305309734512</v>
      </c>
      <c r="AP68" s="67">
        <f t="shared" si="4"/>
        <v>1041.5652654867256</v>
      </c>
      <c r="AQ68" s="67">
        <f t="shared" si="5"/>
        <v>3406.1806658570822</v>
      </c>
      <c r="AR68" s="68">
        <f t="shared" si="6"/>
        <v>-3096.5306658570821</v>
      </c>
      <c r="AS68" s="267">
        <v>5462.22</v>
      </c>
      <c r="AT68" s="267">
        <v>0</v>
      </c>
      <c r="AU68" s="267">
        <v>0</v>
      </c>
      <c r="AV68" s="267">
        <v>0</v>
      </c>
      <c r="AW68" s="267">
        <v>0</v>
      </c>
      <c r="AX68" s="267">
        <v>0</v>
      </c>
      <c r="AY68" s="267">
        <v>0</v>
      </c>
      <c r="AZ68" s="267">
        <v>0</v>
      </c>
      <c r="BA68" s="267">
        <v>27549.51</v>
      </c>
      <c r="BB68" s="267">
        <v>0</v>
      </c>
      <c r="BC68" s="267">
        <v>21938.26</v>
      </c>
      <c r="BD68" s="178">
        <f t="shared" si="172"/>
        <v>11073.469999999998</v>
      </c>
      <c r="BE68" s="285">
        <v>2173</v>
      </c>
      <c r="BF68" s="181" t="s">
        <v>277</v>
      </c>
      <c r="BG68" s="64">
        <f t="shared" si="75"/>
        <v>33011.729999999996</v>
      </c>
      <c r="BH68" s="267">
        <v>454.68</v>
      </c>
      <c r="BI68" s="267">
        <v>0</v>
      </c>
      <c r="BJ68" s="267">
        <v>0</v>
      </c>
      <c r="BK68" s="267">
        <v>0</v>
      </c>
      <c r="BL68" s="267">
        <v>0</v>
      </c>
      <c r="BM68" s="267">
        <v>0</v>
      </c>
      <c r="BN68" s="267">
        <v>0</v>
      </c>
      <c r="BO68" s="267">
        <v>0</v>
      </c>
      <c r="BP68" s="267">
        <v>0</v>
      </c>
      <c r="BQ68" s="267">
        <v>0</v>
      </c>
      <c r="BR68" s="64">
        <f t="shared" si="76"/>
        <v>454.68</v>
      </c>
      <c r="BS68" s="65">
        <v>571.82000000000005</v>
      </c>
      <c r="BT68" s="219">
        <v>179</v>
      </c>
      <c r="BU68" s="65">
        <f t="shared" si="234"/>
        <v>279.03378239914144</v>
      </c>
      <c r="BV68" s="65">
        <f t="shared" si="235"/>
        <v>216.2129698491693</v>
      </c>
      <c r="BW68" s="65">
        <f t="shared" si="258"/>
        <v>1138.7567857142899</v>
      </c>
      <c r="BX68" s="65"/>
      <c r="BY68" s="65"/>
      <c r="BZ68" s="65">
        <v>5</v>
      </c>
      <c r="CA68" s="202"/>
      <c r="CB68" s="65"/>
      <c r="CC68" s="64">
        <f t="shared" si="9"/>
        <v>2389.8235379626003</v>
      </c>
      <c r="CD68" s="66">
        <f t="shared" si="174"/>
        <v>869.99982300884949</v>
      </c>
      <c r="CE68" s="384">
        <f t="shared" si="175"/>
        <v>0</v>
      </c>
      <c r="CF68" s="66">
        <f t="shared" si="222"/>
        <v>217.49995575221237</v>
      </c>
      <c r="CG68" s="67"/>
      <c r="CH68" s="67">
        <f t="shared" si="11"/>
        <v>2389.8235379626003</v>
      </c>
      <c r="CI68" s="68">
        <f t="shared" si="12"/>
        <v>-1935.1435379626002</v>
      </c>
      <c r="CJ68" s="209">
        <v>4458.8999999999996</v>
      </c>
      <c r="CK68" s="209">
        <v>0</v>
      </c>
      <c r="CL68" s="209">
        <v>0</v>
      </c>
      <c r="CM68" s="209">
        <v>0</v>
      </c>
      <c r="CN68" s="209">
        <v>0</v>
      </c>
      <c r="CO68" s="209">
        <v>0</v>
      </c>
      <c r="CP68" s="209">
        <v>0</v>
      </c>
      <c r="CQ68" s="209">
        <v>0</v>
      </c>
      <c r="CR68" s="209">
        <v>31706.43</v>
      </c>
      <c r="CS68" s="207">
        <v>0</v>
      </c>
      <c r="CT68" s="205">
        <v>21202.09</v>
      </c>
      <c r="CU68" s="178">
        <f t="shared" si="176"/>
        <v>11119.419999999998</v>
      </c>
      <c r="CV68" s="285">
        <v>2296</v>
      </c>
      <c r="CW68" s="181" t="s">
        <v>277</v>
      </c>
      <c r="CX68" s="214">
        <v>32321.51</v>
      </c>
      <c r="CY68" s="205">
        <v>329.65</v>
      </c>
      <c r="CZ68" s="205">
        <v>0</v>
      </c>
      <c r="DA68" s="205">
        <v>0</v>
      </c>
      <c r="DB68" s="205">
        <v>0</v>
      </c>
      <c r="DC68" s="205">
        <v>0</v>
      </c>
      <c r="DD68" s="205">
        <v>0</v>
      </c>
      <c r="DE68" s="205">
        <v>0</v>
      </c>
      <c r="DF68" s="205">
        <v>0</v>
      </c>
      <c r="DG68" s="205">
        <v>0</v>
      </c>
      <c r="DH68" s="205">
        <v>0</v>
      </c>
      <c r="DI68" s="214">
        <v>329.65</v>
      </c>
      <c r="DJ68" s="65">
        <v>571.82000000000005</v>
      </c>
      <c r="DK68" s="219">
        <v>179</v>
      </c>
      <c r="DL68" s="65">
        <f t="shared" si="236"/>
        <v>280.02032648353429</v>
      </c>
      <c r="DM68" s="65">
        <f t="shared" ref="DM68:DM126" si="263">(CU68/$N$127)*10655.5</f>
        <v>218.89140464188117</v>
      </c>
      <c r="DN68" s="65">
        <f t="shared" si="259"/>
        <v>1138.7567857142899</v>
      </c>
      <c r="DO68" s="65"/>
      <c r="DP68" s="65"/>
      <c r="DQ68" s="65">
        <v>5</v>
      </c>
      <c r="DR68" s="65"/>
      <c r="DS68" s="65"/>
      <c r="DT68" s="64">
        <f t="shared" si="15"/>
        <v>2393.488516839705</v>
      </c>
      <c r="DU68" s="66">
        <f t="shared" si="178"/>
        <v>870.94495575221242</v>
      </c>
      <c r="DV68" s="66">
        <f t="shared" si="179"/>
        <v>490.26548672566372</v>
      </c>
      <c r="DW68" s="66">
        <f t="shared" si="84"/>
        <v>340.30261061946902</v>
      </c>
      <c r="DX68" s="67">
        <f t="shared" si="16"/>
        <v>1701.5130530973452</v>
      </c>
      <c r="DY68" s="67">
        <f t="shared" si="17"/>
        <v>4095.0015699370501</v>
      </c>
      <c r="DZ68" s="68">
        <f t="shared" si="18"/>
        <v>-3765.35156993705</v>
      </c>
      <c r="EA68" s="205">
        <v>3715.84</v>
      </c>
      <c r="EB68" s="205">
        <v>0</v>
      </c>
      <c r="EC68" s="205">
        <v>0</v>
      </c>
      <c r="ED68" s="205">
        <v>0</v>
      </c>
      <c r="EE68" s="205">
        <v>0</v>
      </c>
      <c r="EF68" s="205">
        <v>0</v>
      </c>
      <c r="EG68" s="205">
        <v>0</v>
      </c>
      <c r="EH68" s="205">
        <v>0</v>
      </c>
      <c r="EI68" s="205">
        <v>3971.74</v>
      </c>
      <c r="EJ68" s="205">
        <v>0</v>
      </c>
      <c r="EK68" s="205">
        <v>5123.1899999999996</v>
      </c>
      <c r="EL68" s="178">
        <f t="shared" si="180"/>
        <v>2564.3900000000003</v>
      </c>
      <c r="EM68" s="206">
        <v>405</v>
      </c>
      <c r="EN68" s="181" t="s">
        <v>277</v>
      </c>
      <c r="EO68" s="214">
        <f t="shared" si="85"/>
        <v>7687.58</v>
      </c>
      <c r="EP68" s="214">
        <v>309.32</v>
      </c>
      <c r="EQ68" s="214">
        <v>0</v>
      </c>
      <c r="ER68" s="214">
        <v>0</v>
      </c>
      <c r="ES68" s="214">
        <v>0</v>
      </c>
      <c r="ET68" s="214">
        <v>0</v>
      </c>
      <c r="EU68" s="298">
        <v>0</v>
      </c>
      <c r="EV68" s="299">
        <v>0</v>
      </c>
      <c r="EW68" s="214">
        <v>0</v>
      </c>
      <c r="EX68" s="214">
        <v>0</v>
      </c>
      <c r="EY68" s="299">
        <v>0</v>
      </c>
      <c r="EZ68" s="214">
        <f t="shared" si="86"/>
        <v>309.32</v>
      </c>
      <c r="FA68" s="385">
        <f>587.13+5.09</f>
        <v>592.22</v>
      </c>
      <c r="FB68" s="385">
        <v>201</v>
      </c>
      <c r="FC68" s="377">
        <f t="shared" si="238"/>
        <v>70.451220113015424</v>
      </c>
      <c r="FD68" s="386">
        <f t="shared" si="239"/>
        <v>50.481313697080758</v>
      </c>
      <c r="FE68" s="65">
        <f t="shared" si="260"/>
        <v>1138.7567857142899</v>
      </c>
      <c r="FF68" s="65"/>
      <c r="FG68" s="65"/>
      <c r="FH68" s="65">
        <v>5</v>
      </c>
      <c r="FI68" s="377"/>
      <c r="FJ68" s="65"/>
      <c r="FK68" s="214">
        <f t="shared" si="87"/>
        <v>2057.9093195243859</v>
      </c>
      <c r="FL68" s="66">
        <f t="shared" si="183"/>
        <v>987.17077586206892</v>
      </c>
      <c r="FM68" s="377">
        <f t="shared" si="184"/>
        <v>413.79310344827587</v>
      </c>
      <c r="FN68" s="377">
        <f t="shared" si="90"/>
        <v>350.24096982758618</v>
      </c>
      <c r="FO68" s="214">
        <f t="shared" si="91"/>
        <v>1751.204849137931</v>
      </c>
      <c r="FP68" s="214">
        <f t="shared" si="92"/>
        <v>3809.1141686623168</v>
      </c>
      <c r="FQ68" s="205">
        <f t="shared" si="93"/>
        <v>-3499.7941686623167</v>
      </c>
      <c r="FR68" s="205">
        <v>4003.42</v>
      </c>
      <c r="FS68" s="205">
        <v>0</v>
      </c>
      <c r="FT68" s="205">
        <v>0</v>
      </c>
      <c r="FU68" s="205">
        <v>0</v>
      </c>
      <c r="FV68" s="205">
        <v>0</v>
      </c>
      <c r="FW68" s="205">
        <v>0</v>
      </c>
      <c r="FX68" s="205">
        <v>0</v>
      </c>
      <c r="FY68" s="205">
        <v>0</v>
      </c>
      <c r="FZ68" s="205">
        <v>0</v>
      </c>
      <c r="GA68" s="205">
        <v>0</v>
      </c>
      <c r="GB68" s="205">
        <v>2541.21</v>
      </c>
      <c r="GC68" s="178">
        <f t="shared" si="185"/>
        <v>1462.21</v>
      </c>
      <c r="GD68" s="206">
        <v>132</v>
      </c>
      <c r="GE68" s="181" t="s">
        <v>277</v>
      </c>
      <c r="GF68" s="214">
        <f t="shared" si="94"/>
        <v>4003.42</v>
      </c>
      <c r="GG68" s="205">
        <v>333.25</v>
      </c>
      <c r="GH68" s="205">
        <v>0</v>
      </c>
      <c r="GI68" s="205">
        <v>0</v>
      </c>
      <c r="GJ68" s="205">
        <v>0</v>
      </c>
      <c r="GK68" s="205">
        <v>0</v>
      </c>
      <c r="GL68" s="205">
        <v>0</v>
      </c>
      <c r="GM68" s="205">
        <v>0</v>
      </c>
      <c r="GN68" s="205">
        <v>0</v>
      </c>
      <c r="GO68" s="205">
        <v>1400</v>
      </c>
      <c r="GP68" s="205">
        <v>0</v>
      </c>
      <c r="GQ68" s="211">
        <f t="shared" si="95"/>
        <v>1733.25</v>
      </c>
      <c r="GR68" s="309">
        <v>592.22</v>
      </c>
      <c r="GS68" s="307">
        <v>201</v>
      </c>
      <c r="GT68" s="65">
        <f t="shared" si="255"/>
        <v>36.163578794692633</v>
      </c>
      <c r="GU68" s="65">
        <f t="shared" si="256"/>
        <v>31.065263599552015</v>
      </c>
      <c r="GV68" s="65">
        <v>1279.4567857142858</v>
      </c>
      <c r="GW68" s="65"/>
      <c r="GX68" s="65">
        <v>0</v>
      </c>
      <c r="GY68" s="65">
        <v>5</v>
      </c>
      <c r="GZ68" s="65"/>
      <c r="HA68" s="65"/>
      <c r="HB68" s="64">
        <f t="shared" si="188"/>
        <v>2144.9056281085304</v>
      </c>
      <c r="HC68" s="66">
        <f t="shared" si="143"/>
        <v>822.37076923076927</v>
      </c>
      <c r="HD68" s="66">
        <f t="shared" si="97"/>
        <v>0</v>
      </c>
      <c r="HE68" s="66">
        <f t="shared" si="98"/>
        <v>205.59269230769232</v>
      </c>
      <c r="HF68" s="67">
        <f t="shared" si="24"/>
        <v>1027.9634615384616</v>
      </c>
      <c r="HG68" s="67">
        <f t="shared" si="25"/>
        <v>3172.8690896469921</v>
      </c>
      <c r="HH68" s="68">
        <f t="shared" si="26"/>
        <v>-1439.6190896469921</v>
      </c>
      <c r="HI68" s="335">
        <v>1941.64</v>
      </c>
      <c r="HJ68" s="335">
        <v>0</v>
      </c>
      <c r="HK68" s="335">
        <v>0</v>
      </c>
      <c r="HL68" s="335">
        <v>0</v>
      </c>
      <c r="HM68" s="335">
        <v>0</v>
      </c>
      <c r="HN68" s="335">
        <v>0</v>
      </c>
      <c r="HO68" s="335">
        <v>0</v>
      </c>
      <c r="HP68" s="335">
        <v>0</v>
      </c>
      <c r="HQ68" s="335">
        <v>0</v>
      </c>
      <c r="HR68" s="335">
        <v>0</v>
      </c>
      <c r="HS68" s="335">
        <v>1346.59</v>
      </c>
      <c r="HT68" s="178">
        <f t="shared" si="189"/>
        <v>595.05000000000018</v>
      </c>
      <c r="HU68" s="371">
        <v>62</v>
      </c>
      <c r="HV68" s="181" t="s">
        <v>277</v>
      </c>
      <c r="HW68" s="64">
        <f t="shared" si="190"/>
        <v>1941.64</v>
      </c>
      <c r="HX68" s="205">
        <v>161.63</v>
      </c>
      <c r="HY68" s="205">
        <v>0</v>
      </c>
      <c r="HZ68" s="205">
        <v>0</v>
      </c>
      <c r="IA68" s="205">
        <v>0</v>
      </c>
      <c r="IB68" s="205">
        <v>0</v>
      </c>
      <c r="IC68" s="205">
        <v>0</v>
      </c>
      <c r="ID68" s="205">
        <v>0</v>
      </c>
      <c r="IE68" s="205">
        <v>0</v>
      </c>
      <c r="IF68" s="205">
        <v>1400</v>
      </c>
      <c r="IG68" s="205">
        <v>0</v>
      </c>
      <c r="IH68" s="214">
        <v>1821.6</v>
      </c>
      <c r="II68" s="325">
        <v>592.22</v>
      </c>
      <c r="IJ68" s="318">
        <v>201</v>
      </c>
      <c r="IK68" s="65">
        <f t="shared" si="240"/>
        <v>20.549933863434592</v>
      </c>
      <c r="IL68" s="65">
        <f t="shared" si="241"/>
        <v>14.816617651965435</v>
      </c>
      <c r="IM68" s="65">
        <v>1279.4567857142858</v>
      </c>
      <c r="IN68" s="65"/>
      <c r="IO68" s="65"/>
      <c r="IP68" s="65">
        <v>5</v>
      </c>
      <c r="IQ68" s="65"/>
      <c r="IR68" s="65"/>
      <c r="IS68" s="64">
        <f t="shared" si="193"/>
        <v>2113.0433372296857</v>
      </c>
      <c r="IT68" s="66">
        <f t="shared" si="194"/>
        <v>869.99285714285713</v>
      </c>
      <c r="IU68" s="66">
        <f t="shared" si="103"/>
        <v>403.36134453781511</v>
      </c>
      <c r="IV68" s="66">
        <f t="shared" si="104"/>
        <v>318.33855042016808</v>
      </c>
      <c r="IW68" s="67">
        <f t="shared" si="195"/>
        <v>1591.6927521008404</v>
      </c>
      <c r="IX68" s="67">
        <f t="shared" si="31"/>
        <v>3704.7360893305258</v>
      </c>
      <c r="IY68" s="68">
        <f t="shared" si="32"/>
        <v>-1883.1360893305259</v>
      </c>
      <c r="IZ68" s="209">
        <v>0</v>
      </c>
      <c r="JA68" s="209">
        <v>0</v>
      </c>
      <c r="JB68" s="209">
        <v>0</v>
      </c>
      <c r="JC68" s="209">
        <v>0</v>
      </c>
      <c r="JD68" s="209">
        <v>0</v>
      </c>
      <c r="JE68" s="209">
        <v>0</v>
      </c>
      <c r="JF68" s="209">
        <v>0</v>
      </c>
      <c r="JG68" s="209">
        <v>0</v>
      </c>
      <c r="JH68" s="209">
        <v>0</v>
      </c>
      <c r="JI68" s="209">
        <v>0</v>
      </c>
      <c r="JJ68" s="209">
        <v>0</v>
      </c>
      <c r="JK68" s="205">
        <v>0</v>
      </c>
      <c r="JL68" s="210">
        <v>0</v>
      </c>
      <c r="JM68" s="181" t="s">
        <v>277</v>
      </c>
      <c r="JN68" s="64">
        <f t="shared" si="197"/>
        <v>0</v>
      </c>
      <c r="JO68" s="209">
        <v>0</v>
      </c>
      <c r="JP68" s="209">
        <v>0</v>
      </c>
      <c r="JQ68" s="209">
        <v>0</v>
      </c>
      <c r="JR68" s="209">
        <v>0</v>
      </c>
      <c r="JS68" s="209">
        <v>0</v>
      </c>
      <c r="JT68" s="209">
        <v>0</v>
      </c>
      <c r="JU68" s="209">
        <v>0</v>
      </c>
      <c r="JV68" s="209">
        <v>0</v>
      </c>
      <c r="JW68" s="209">
        <v>0</v>
      </c>
      <c r="JX68" s="209">
        <v>0</v>
      </c>
      <c r="JY68" s="211">
        <v>0</v>
      </c>
      <c r="JZ68" s="343">
        <v>592.22</v>
      </c>
      <c r="KA68" s="337">
        <v>201</v>
      </c>
      <c r="KB68" s="65">
        <f t="shared" si="242"/>
        <v>0</v>
      </c>
      <c r="KC68" s="65">
        <f t="shared" si="243"/>
        <v>0</v>
      </c>
      <c r="KD68" s="65">
        <v>1279.4567857142858</v>
      </c>
      <c r="KE68" s="65"/>
      <c r="KF68" s="65"/>
      <c r="KG68" s="65">
        <v>5</v>
      </c>
      <c r="KH68" s="65"/>
      <c r="KI68" s="65">
        <f t="shared" si="108"/>
        <v>429.03252032520328</v>
      </c>
      <c r="KJ68" s="64">
        <f t="shared" si="35"/>
        <v>2506.7093060394891</v>
      </c>
      <c r="KK68" s="66">
        <f t="shared" si="144"/>
        <v>854.59100840336134</v>
      </c>
      <c r="KL68" s="66">
        <f t="shared" si="109"/>
        <v>0</v>
      </c>
      <c r="KM68" s="66">
        <f t="shared" si="110"/>
        <v>213.64775210084034</v>
      </c>
      <c r="KN68" s="67">
        <f t="shared" si="36"/>
        <v>1068.2387605042018</v>
      </c>
      <c r="KO68" s="67">
        <v>0</v>
      </c>
      <c r="KP68" s="68">
        <f t="shared" si="38"/>
        <v>0</v>
      </c>
      <c r="KQ68" s="209">
        <v>0</v>
      </c>
      <c r="KR68" s="209">
        <v>0</v>
      </c>
      <c r="KS68" s="209">
        <v>0</v>
      </c>
      <c r="KT68" s="209">
        <v>0</v>
      </c>
      <c r="KU68" s="209">
        <v>0</v>
      </c>
      <c r="KV68" s="209">
        <v>0</v>
      </c>
      <c r="KW68" s="209">
        <v>0</v>
      </c>
      <c r="KX68" s="209">
        <v>0</v>
      </c>
      <c r="KY68" s="209">
        <v>0</v>
      </c>
      <c r="KZ68" s="209">
        <v>0</v>
      </c>
      <c r="LA68" s="209">
        <v>0</v>
      </c>
      <c r="LB68" s="178">
        <v>0</v>
      </c>
      <c r="LC68" s="210">
        <v>0</v>
      </c>
      <c r="LD68" s="181" t="s">
        <v>277</v>
      </c>
      <c r="LE68" s="64">
        <f t="shared" si="200"/>
        <v>0</v>
      </c>
      <c r="LF68" s="209">
        <v>0</v>
      </c>
      <c r="LG68" s="209">
        <v>0</v>
      </c>
      <c r="LH68" s="209">
        <v>0</v>
      </c>
      <c r="LI68" s="209">
        <v>0</v>
      </c>
      <c r="LJ68" s="209">
        <v>0</v>
      </c>
      <c r="LK68" s="209">
        <v>0</v>
      </c>
      <c r="LL68" s="209">
        <v>0</v>
      </c>
      <c r="LM68" s="209">
        <v>0</v>
      </c>
      <c r="LN68" s="209">
        <v>0</v>
      </c>
      <c r="LO68" s="209">
        <v>0</v>
      </c>
      <c r="LP68" s="211">
        <v>0</v>
      </c>
      <c r="LQ68" s="202">
        <v>592.22</v>
      </c>
      <c r="LR68" s="202">
        <v>201</v>
      </c>
      <c r="LS68" s="65">
        <f t="shared" si="244"/>
        <v>0</v>
      </c>
      <c r="LT68" s="65">
        <f t="shared" si="245"/>
        <v>0</v>
      </c>
      <c r="LU68" s="65">
        <v>1279.4567857142858</v>
      </c>
      <c r="LV68" s="65"/>
      <c r="LW68" s="65"/>
      <c r="LX68" s="65">
        <v>5</v>
      </c>
      <c r="LY68" s="65"/>
      <c r="LZ68" s="65"/>
      <c r="MA68" s="64">
        <f t="shared" si="41"/>
        <v>2077.6767857142859</v>
      </c>
      <c r="MB68" s="66">
        <f t="shared" si="145"/>
        <v>828.45739495798318</v>
      </c>
      <c r="MC68" s="66">
        <f t="shared" si="114"/>
        <v>0</v>
      </c>
      <c r="MD68" s="66">
        <f t="shared" si="115"/>
        <v>207.1143487394958</v>
      </c>
      <c r="ME68" s="67">
        <f t="shared" si="42"/>
        <v>1035.571743697479</v>
      </c>
      <c r="MF68" s="67">
        <v>0</v>
      </c>
      <c r="MG68" s="68">
        <f t="shared" si="44"/>
        <v>0</v>
      </c>
      <c r="MH68" s="209">
        <v>0</v>
      </c>
      <c r="MI68" s="209">
        <v>0</v>
      </c>
      <c r="MJ68" s="209">
        <v>0</v>
      </c>
      <c r="MK68" s="209">
        <v>0</v>
      </c>
      <c r="ML68" s="209">
        <v>0</v>
      </c>
      <c r="MM68" s="209">
        <v>0</v>
      </c>
      <c r="MN68" s="209">
        <v>0</v>
      </c>
      <c r="MO68" s="209">
        <v>0</v>
      </c>
      <c r="MP68" s="209">
        <v>0</v>
      </c>
      <c r="MQ68" s="209">
        <v>0</v>
      </c>
      <c r="MR68" s="209">
        <v>0</v>
      </c>
      <c r="MS68" s="178">
        <v>0</v>
      </c>
      <c r="MT68" s="210">
        <v>0</v>
      </c>
      <c r="MU68" s="181" t="s">
        <v>277</v>
      </c>
      <c r="MV68" s="64">
        <f t="shared" si="203"/>
        <v>0</v>
      </c>
      <c r="MW68" s="209">
        <v>0</v>
      </c>
      <c r="MX68" s="209">
        <v>0</v>
      </c>
      <c r="MY68" s="209">
        <v>0</v>
      </c>
      <c r="MZ68" s="209">
        <v>0</v>
      </c>
      <c r="NA68" s="209">
        <v>0</v>
      </c>
      <c r="NB68" s="209">
        <v>0</v>
      </c>
      <c r="NC68" s="209">
        <v>0</v>
      </c>
      <c r="ND68" s="209">
        <v>0</v>
      </c>
      <c r="NE68" s="209">
        <v>0</v>
      </c>
      <c r="NF68" s="209">
        <v>0</v>
      </c>
      <c r="NG68" s="211">
        <f t="shared" si="117"/>
        <v>0</v>
      </c>
      <c r="NH68" s="351">
        <v>592.22</v>
      </c>
      <c r="NI68" s="351">
        <v>201</v>
      </c>
      <c r="NJ68" s="65">
        <f t="shared" si="246"/>
        <v>0</v>
      </c>
      <c r="NK68" s="65">
        <f t="shared" si="247"/>
        <v>0</v>
      </c>
      <c r="NL68" s="65">
        <v>1279.4567857142858</v>
      </c>
      <c r="NM68" s="65"/>
      <c r="NN68" s="65">
        <f t="shared" si="206"/>
        <v>467</v>
      </c>
      <c r="NO68" s="65">
        <v>5</v>
      </c>
      <c r="NP68" s="65"/>
      <c r="NQ68" s="65"/>
      <c r="NR68" s="64">
        <f t="shared" ref="NR68:NR126" si="264">SUM(NH68:NQ68)</f>
        <v>2544.6767857142859</v>
      </c>
      <c r="NS68" s="66">
        <f t="shared" si="207"/>
        <v>835.40283333333332</v>
      </c>
      <c r="NT68" s="66">
        <f t="shared" si="208"/>
        <v>400</v>
      </c>
      <c r="NU68" s="66">
        <f t="shared" si="122"/>
        <v>308.85070833333333</v>
      </c>
      <c r="NV68" s="67">
        <f t="shared" si="48"/>
        <v>1544.2535416666667</v>
      </c>
      <c r="NW68" s="67">
        <v>0</v>
      </c>
      <c r="NX68" s="68">
        <f t="shared" si="50"/>
        <v>0</v>
      </c>
      <c r="NY68" s="209">
        <v>0</v>
      </c>
      <c r="NZ68" s="209">
        <v>0</v>
      </c>
      <c r="OA68" s="209">
        <v>0</v>
      </c>
      <c r="OB68" s="209">
        <v>0</v>
      </c>
      <c r="OC68" s="209">
        <v>0</v>
      </c>
      <c r="OD68" s="209">
        <v>0</v>
      </c>
      <c r="OE68" s="209">
        <v>0</v>
      </c>
      <c r="OF68" s="209">
        <v>0</v>
      </c>
      <c r="OG68" s="209">
        <v>0</v>
      </c>
      <c r="OH68" s="209">
        <v>0</v>
      </c>
      <c r="OI68" s="209">
        <v>0</v>
      </c>
      <c r="OJ68" s="178">
        <v>0</v>
      </c>
      <c r="OK68" s="210">
        <v>0</v>
      </c>
      <c r="OL68" s="181" t="s">
        <v>277</v>
      </c>
      <c r="OM68" s="64">
        <f t="shared" si="123"/>
        <v>0</v>
      </c>
      <c r="ON68" s="209">
        <v>0</v>
      </c>
      <c r="OO68" s="209">
        <v>0</v>
      </c>
      <c r="OP68" s="209">
        <v>0</v>
      </c>
      <c r="OQ68" s="209">
        <v>0</v>
      </c>
      <c r="OR68" s="209">
        <v>0</v>
      </c>
      <c r="OS68" s="209">
        <v>0</v>
      </c>
      <c r="OT68" s="209">
        <v>0</v>
      </c>
      <c r="OU68" s="209">
        <v>0</v>
      </c>
      <c r="OV68" s="209">
        <v>0</v>
      </c>
      <c r="OW68" s="209">
        <v>0</v>
      </c>
      <c r="OX68" s="403">
        <f t="shared" si="124"/>
        <v>0</v>
      </c>
      <c r="OY68" s="414">
        <v>592.22</v>
      </c>
      <c r="OZ68" s="414">
        <v>201</v>
      </c>
      <c r="PA68" s="65">
        <f t="shared" si="248"/>
        <v>0</v>
      </c>
      <c r="PB68" s="65">
        <f t="shared" si="249"/>
        <v>0</v>
      </c>
      <c r="PC68" s="65">
        <v>1279.4567857142858</v>
      </c>
      <c r="PD68" s="65"/>
      <c r="PE68" s="65"/>
      <c r="PF68" s="65">
        <v>5</v>
      </c>
      <c r="PG68" s="65"/>
      <c r="PH68" s="65"/>
      <c r="PI68" s="64">
        <f t="shared" si="53"/>
        <v>2077.6767857142859</v>
      </c>
      <c r="PJ68" s="66">
        <f t="shared" si="126"/>
        <v>936.57933333333335</v>
      </c>
      <c r="PK68" s="66">
        <v>0</v>
      </c>
      <c r="PL68" s="66">
        <f t="shared" si="127"/>
        <v>234.14483333333334</v>
      </c>
      <c r="PM68" s="67">
        <f t="shared" si="54"/>
        <v>1170.7241666666666</v>
      </c>
      <c r="PN68" s="67">
        <f t="shared" si="55"/>
        <v>3248.4009523809527</v>
      </c>
      <c r="PO68" s="68">
        <f t="shared" si="56"/>
        <v>-3248.4009523809527</v>
      </c>
      <c r="PP68" s="400"/>
      <c r="PQ68" s="400"/>
      <c r="PR68" s="400"/>
      <c r="PS68" s="400"/>
      <c r="PT68" s="400"/>
      <c r="PU68" s="400"/>
      <c r="PV68" s="400"/>
      <c r="PW68" s="400"/>
      <c r="PX68" s="400"/>
      <c r="PY68" s="464"/>
      <c r="PZ68" s="466">
        <v>0</v>
      </c>
      <c r="QA68" s="178">
        <f t="shared" si="210"/>
        <v>0</v>
      </c>
      <c r="QB68" s="401"/>
      <c r="QC68" s="181" t="s">
        <v>277</v>
      </c>
      <c r="QD68" s="64"/>
      <c r="QE68" s="400"/>
      <c r="QF68" s="400"/>
      <c r="QG68" s="400"/>
      <c r="QH68" s="400"/>
      <c r="QI68" s="400"/>
      <c r="QJ68" s="400"/>
      <c r="QK68" s="400"/>
      <c r="QL68" s="400"/>
      <c r="QM68" s="400"/>
      <c r="QN68" s="400"/>
      <c r="QO68" s="486"/>
      <c r="QP68" s="211">
        <f t="shared" si="211"/>
        <v>0</v>
      </c>
      <c r="QQ68" s="440">
        <v>592.22</v>
      </c>
      <c r="QR68" s="240">
        <v>201</v>
      </c>
      <c r="QS68" s="65">
        <f t="shared" si="147"/>
        <v>128.86743362831859</v>
      </c>
      <c r="QT68" s="65">
        <f t="shared" si="250"/>
        <v>0</v>
      </c>
      <c r="QU68" s="65">
        <v>1047.8900000000001</v>
      </c>
      <c r="QV68" s="65"/>
      <c r="QW68" s="65">
        <f t="shared" si="131"/>
        <v>18.861818181818183</v>
      </c>
      <c r="QX68" s="65">
        <v>5</v>
      </c>
      <c r="QY68" s="65">
        <f t="shared" si="261"/>
        <v>183.06451612903226</v>
      </c>
      <c r="QZ68" s="489">
        <f t="shared" ref="QZ68:QZ131" si="265">PZ68*0.0135</f>
        <v>0</v>
      </c>
      <c r="RA68" s="65"/>
      <c r="RB68" s="64">
        <f t="shared" si="213"/>
        <v>2176.903767939169</v>
      </c>
      <c r="RC68" s="66">
        <f t="shared" ref="RC68:RC126" si="266">98335.34/113</f>
        <v>870.22424778761058</v>
      </c>
      <c r="RD68" s="66"/>
      <c r="RE68" s="66">
        <f t="shared" si="134"/>
        <v>609.42560314535592</v>
      </c>
      <c r="RF68" s="67">
        <f t="shared" si="60"/>
        <v>1479.6498509329665</v>
      </c>
      <c r="RG68" s="67">
        <f t="shared" si="61"/>
        <v>3656.5536188721353</v>
      </c>
      <c r="RH68" s="68">
        <f t="shared" si="62"/>
        <v>-3656.5536188721353</v>
      </c>
      <c r="RI68" s="205"/>
      <c r="RJ68" s="205"/>
      <c r="RK68" s="205"/>
      <c r="RL68" s="205"/>
      <c r="RM68" s="205"/>
      <c r="RN68" s="205"/>
      <c r="RO68" s="205"/>
      <c r="RP68" s="205"/>
      <c r="RQ68" s="205"/>
      <c r="RR68" s="373"/>
      <c r="RS68" s="265">
        <v>0</v>
      </c>
      <c r="RT68" s="178">
        <f t="shared" si="214"/>
        <v>0</v>
      </c>
      <c r="RU68" s="206"/>
      <c r="RV68" s="181" t="s">
        <v>277</v>
      </c>
      <c r="RW68" s="64">
        <f t="shared" si="215"/>
        <v>0</v>
      </c>
      <c r="RX68" s="205"/>
      <c r="RY68" s="205"/>
      <c r="RZ68" s="205"/>
      <c r="SA68" s="205"/>
      <c r="SB68" s="205"/>
      <c r="SC68" s="205"/>
      <c r="SD68" s="205"/>
      <c r="SE68" s="205"/>
      <c r="SF68" s="205"/>
      <c r="SG68" s="205"/>
      <c r="SH68" s="65">
        <v>160.48155199999999</v>
      </c>
      <c r="SI68" s="211">
        <v>1735.05</v>
      </c>
      <c r="SJ68" s="467">
        <f>566.73+5.09</f>
        <v>571.82000000000005</v>
      </c>
      <c r="SK68" s="478">
        <v>179</v>
      </c>
      <c r="SL68" s="65">
        <f t="shared" si="148"/>
        <v>320.96681415929203</v>
      </c>
      <c r="SM68" s="65">
        <f t="shared" si="251"/>
        <v>0</v>
      </c>
      <c r="SN68" s="65">
        <v>1047.8900000000001</v>
      </c>
      <c r="SO68" s="65"/>
      <c r="SP68" s="65">
        <f t="shared" si="138"/>
        <v>495.92920353982299</v>
      </c>
      <c r="SQ68" s="65">
        <v>5</v>
      </c>
      <c r="SR68" s="65">
        <f t="shared" si="149"/>
        <v>428.52876106194691</v>
      </c>
      <c r="SS68" s="489">
        <f t="shared" ref="SS68:SS131" si="267">RS68*0.0135</f>
        <v>0</v>
      </c>
      <c r="ST68" s="65"/>
      <c r="SU68" s="64"/>
      <c r="SV68" s="66">
        <f t="shared" si="146"/>
        <v>596.28469026548669</v>
      </c>
      <c r="SW68" s="66"/>
      <c r="SX68" s="66">
        <f t="shared" si="140"/>
        <v>119.25693805309734</v>
      </c>
      <c r="SY68" s="67"/>
      <c r="SZ68" s="67">
        <f t="shared" si="65"/>
        <v>0</v>
      </c>
      <c r="TA68" s="68">
        <f t="shared" si="66"/>
        <v>1735.05</v>
      </c>
      <c r="TB68" s="64">
        <f t="shared" si="252"/>
        <v>113761.72999999998</v>
      </c>
      <c r="TC68" s="211">
        <f t="shared" si="253"/>
        <v>6693.2</v>
      </c>
      <c r="TD68" s="67">
        <f t="shared" si="254"/>
        <v>27482.679692649657</v>
      </c>
      <c r="TE68" s="68">
        <f t="shared" si="142"/>
        <v>-20789.479692649656</v>
      </c>
      <c r="TF68" s="264"/>
      <c r="TG68" s="265"/>
      <c r="TH68" s="269" t="s">
        <v>536</v>
      </c>
      <c r="TL68" s="65">
        <v>16536.627799999998</v>
      </c>
      <c r="TM68">
        <f t="shared" si="262"/>
        <v>165.36627799999999</v>
      </c>
    </row>
    <row r="69" spans="1:533" ht="30">
      <c r="A69" s="173" t="s">
        <v>187</v>
      </c>
      <c r="B69" s="175" t="s">
        <v>188</v>
      </c>
      <c r="C69" s="181" t="s">
        <v>277</v>
      </c>
      <c r="D69" s="176">
        <v>3677.19</v>
      </c>
      <c r="E69" s="176">
        <v>0</v>
      </c>
      <c r="F69" s="176">
        <v>0</v>
      </c>
      <c r="G69" s="176">
        <v>0</v>
      </c>
      <c r="H69" s="176">
        <v>0</v>
      </c>
      <c r="I69" s="176">
        <v>0</v>
      </c>
      <c r="J69" s="176">
        <v>0</v>
      </c>
      <c r="K69" s="176">
        <v>23161.88</v>
      </c>
      <c r="L69" s="176">
        <v>0</v>
      </c>
      <c r="M69" s="178">
        <v>19271.39</v>
      </c>
      <c r="N69" s="178">
        <f t="shared" si="150"/>
        <v>7567.68</v>
      </c>
      <c r="O69" s="181">
        <v>1678</v>
      </c>
      <c r="P69" s="64">
        <f t="shared" si="227"/>
        <v>26839.07</v>
      </c>
      <c r="Q69" s="205">
        <v>306.10000000000002</v>
      </c>
      <c r="R69" s="205">
        <v>0</v>
      </c>
      <c r="S69" s="205">
        <v>0</v>
      </c>
      <c r="T69" s="205">
        <v>0</v>
      </c>
      <c r="U69" s="205">
        <v>0</v>
      </c>
      <c r="V69" s="205">
        <v>0</v>
      </c>
      <c r="W69" s="205">
        <v>0</v>
      </c>
      <c r="X69" s="205">
        <v>0</v>
      </c>
      <c r="Y69" s="205">
        <v>0</v>
      </c>
      <c r="Z69" s="205">
        <v>0</v>
      </c>
      <c r="AA69" s="64">
        <f t="shared" si="71"/>
        <v>306.10000000000002</v>
      </c>
      <c r="AB69" s="65">
        <v>569.05000000000007</v>
      </c>
      <c r="AC69" s="219">
        <v>28</v>
      </c>
      <c r="AD69" s="65">
        <f t="shared" si="232"/>
        <v>226.40999796597333</v>
      </c>
      <c r="AE69" s="65">
        <f t="shared" ref="AE69:AE126" si="268">(N69/$N$127)*9798.53</f>
        <v>136.99238490339073</v>
      </c>
      <c r="AF69" s="65">
        <f t="shared" si="257"/>
        <v>1138.7567857142899</v>
      </c>
      <c r="AG69" s="65"/>
      <c r="AH69" s="65"/>
      <c r="AI69" s="65">
        <v>5</v>
      </c>
      <c r="AJ69" s="65"/>
      <c r="AK69" s="65"/>
      <c r="AL69" s="64">
        <f t="shared" si="3"/>
        <v>2104.209168583654</v>
      </c>
      <c r="AM69" s="66">
        <f t="shared" si="170"/>
        <v>833.25221238938047</v>
      </c>
      <c r="AN69" s="66">
        <f t="shared" si="171"/>
        <v>0</v>
      </c>
      <c r="AO69" s="66">
        <f t="shared" si="74"/>
        <v>208.31305309734512</v>
      </c>
      <c r="AP69" s="67">
        <f t="shared" si="4"/>
        <v>1041.5652654867256</v>
      </c>
      <c r="AQ69" s="67">
        <f t="shared" si="5"/>
        <v>3145.7744340703794</v>
      </c>
      <c r="AR69" s="68">
        <f t="shared" si="6"/>
        <v>-2839.6744340703794</v>
      </c>
      <c r="AS69" s="267">
        <v>5571.21</v>
      </c>
      <c r="AT69" s="267">
        <v>0</v>
      </c>
      <c r="AU69" s="267">
        <v>0</v>
      </c>
      <c r="AV69" s="267">
        <v>0</v>
      </c>
      <c r="AW69" s="267">
        <v>0</v>
      </c>
      <c r="AX69" s="267">
        <v>0</v>
      </c>
      <c r="AY69" s="267">
        <v>0</v>
      </c>
      <c r="AZ69" s="267">
        <v>0</v>
      </c>
      <c r="BA69" s="267">
        <v>18877.91</v>
      </c>
      <c r="BB69" s="267">
        <v>0</v>
      </c>
      <c r="BC69" s="267">
        <v>15733.49</v>
      </c>
      <c r="BD69" s="178">
        <f t="shared" si="172"/>
        <v>8715.6299999999992</v>
      </c>
      <c r="BE69" s="285">
        <v>1494</v>
      </c>
      <c r="BF69" s="181" t="s">
        <v>277</v>
      </c>
      <c r="BG69" s="64">
        <f t="shared" si="75"/>
        <v>24449.119999999999</v>
      </c>
      <c r="BH69" s="267">
        <v>463.76</v>
      </c>
      <c r="BI69" s="267">
        <v>0</v>
      </c>
      <c r="BJ69" s="267">
        <v>0</v>
      </c>
      <c r="BK69" s="267">
        <v>0</v>
      </c>
      <c r="BL69" s="267">
        <v>0</v>
      </c>
      <c r="BM69" s="267">
        <v>0</v>
      </c>
      <c r="BN69" s="267">
        <v>0</v>
      </c>
      <c r="BO69" s="267">
        <v>0</v>
      </c>
      <c r="BP69" s="267">
        <v>0</v>
      </c>
      <c r="BQ69" s="267">
        <v>0</v>
      </c>
      <c r="BR69" s="64">
        <f t="shared" si="76"/>
        <v>463.76</v>
      </c>
      <c r="BS69" s="65">
        <v>569.05000000000007</v>
      </c>
      <c r="BT69" s="219">
        <v>28</v>
      </c>
      <c r="BU69" s="65">
        <f t="shared" si="234"/>
        <v>200.11501482064065</v>
      </c>
      <c r="BV69" s="65">
        <f t="shared" ref="BV69:BV126" si="269">(BD69/$N$127)*10568.79</f>
        <v>170.17540539745136</v>
      </c>
      <c r="BW69" s="65">
        <f t="shared" si="258"/>
        <v>1138.7567857142899</v>
      </c>
      <c r="BX69" s="65"/>
      <c r="BY69" s="65"/>
      <c r="BZ69" s="65">
        <v>5</v>
      </c>
      <c r="CA69" s="202"/>
      <c r="CB69" s="65"/>
      <c r="CC69" s="64">
        <f t="shared" si="9"/>
        <v>2111.0972059323822</v>
      </c>
      <c r="CD69" s="66">
        <f t="shared" si="174"/>
        <v>869.99982300884949</v>
      </c>
      <c r="CE69" s="384">
        <f t="shared" si="175"/>
        <v>0</v>
      </c>
      <c r="CF69" s="66">
        <f t="shared" si="222"/>
        <v>217.49995575221237</v>
      </c>
      <c r="CG69" s="67"/>
      <c r="CH69" s="67">
        <f t="shared" si="11"/>
        <v>2111.0972059323822</v>
      </c>
      <c r="CI69" s="68">
        <f t="shared" si="12"/>
        <v>-1647.3372059323822</v>
      </c>
      <c r="CJ69" s="209">
        <v>3726.47</v>
      </c>
      <c r="CK69" s="209">
        <v>0</v>
      </c>
      <c r="CL69" s="209">
        <v>0</v>
      </c>
      <c r="CM69" s="209">
        <v>0</v>
      </c>
      <c r="CN69" s="209">
        <v>0</v>
      </c>
      <c r="CO69" s="209">
        <v>0</v>
      </c>
      <c r="CP69" s="209">
        <v>0</v>
      </c>
      <c r="CQ69" s="209">
        <v>0</v>
      </c>
      <c r="CR69" s="209">
        <v>26413.24</v>
      </c>
      <c r="CS69" s="207">
        <v>0</v>
      </c>
      <c r="CT69" s="205">
        <v>16963.27</v>
      </c>
      <c r="CU69" s="178">
        <f t="shared" si="176"/>
        <v>8227.880000000001</v>
      </c>
      <c r="CV69" s="285">
        <v>1624</v>
      </c>
      <c r="CW69" s="181" t="s">
        <v>277</v>
      </c>
      <c r="CX69" s="214">
        <v>25191.15</v>
      </c>
      <c r="CY69" s="205">
        <v>378.53</v>
      </c>
      <c r="CZ69" s="205">
        <v>0</v>
      </c>
      <c r="DA69" s="205">
        <v>0</v>
      </c>
      <c r="DB69" s="205">
        <v>0</v>
      </c>
      <c r="DC69" s="205">
        <v>0</v>
      </c>
      <c r="DD69" s="205">
        <v>0</v>
      </c>
      <c r="DE69" s="205">
        <v>0</v>
      </c>
      <c r="DF69" s="205">
        <v>0</v>
      </c>
      <c r="DG69" s="205">
        <v>0</v>
      </c>
      <c r="DH69" s="205">
        <v>0</v>
      </c>
      <c r="DI69" s="214">
        <v>378.53</v>
      </c>
      <c r="DJ69" s="65">
        <v>569.05000000000007</v>
      </c>
      <c r="DK69" s="219">
        <v>28</v>
      </c>
      <c r="DL69" s="65">
        <f t="shared" si="236"/>
        <v>224.03736629871597</v>
      </c>
      <c r="DM69" s="65">
        <f t="shared" si="263"/>
        <v>161.96997778884523</v>
      </c>
      <c r="DN69" s="65">
        <f t="shared" si="259"/>
        <v>1138.7567857142899</v>
      </c>
      <c r="DO69" s="65"/>
      <c r="DP69" s="65"/>
      <c r="DQ69" s="65">
        <v>5</v>
      </c>
      <c r="DR69" s="65"/>
      <c r="DS69" s="65"/>
      <c r="DT69" s="64">
        <f t="shared" si="15"/>
        <v>2126.8141298018509</v>
      </c>
      <c r="DU69" s="66">
        <f t="shared" si="178"/>
        <v>870.94495575221242</v>
      </c>
      <c r="DV69" s="66">
        <f t="shared" si="179"/>
        <v>490.26548672566372</v>
      </c>
      <c r="DW69" s="66">
        <f t="shared" ref="DW69:DW126" si="270">(DU69+DV69)*B$1</f>
        <v>340.30261061946902</v>
      </c>
      <c r="DX69" s="67">
        <f t="shared" si="16"/>
        <v>1701.5130530973452</v>
      </c>
      <c r="DY69" s="67">
        <f t="shared" si="17"/>
        <v>3828.327182899196</v>
      </c>
      <c r="DZ69" s="68">
        <f t="shared" si="18"/>
        <v>-3449.7971828991958</v>
      </c>
      <c r="EA69" s="205">
        <v>5222.1000000000004</v>
      </c>
      <c r="EB69" s="205">
        <v>0</v>
      </c>
      <c r="EC69" s="205">
        <v>0</v>
      </c>
      <c r="ED69" s="205">
        <v>0</v>
      </c>
      <c r="EE69" s="205">
        <v>0</v>
      </c>
      <c r="EF69" s="205">
        <v>0</v>
      </c>
      <c r="EG69" s="205">
        <v>0</v>
      </c>
      <c r="EH69" s="205">
        <v>0</v>
      </c>
      <c r="EI69" s="205">
        <v>2538.77</v>
      </c>
      <c r="EJ69" s="205">
        <v>0</v>
      </c>
      <c r="EK69" s="205">
        <v>4630.3999999999996</v>
      </c>
      <c r="EL69" s="178">
        <f t="shared" si="180"/>
        <v>3130.4700000000012</v>
      </c>
      <c r="EM69" s="206">
        <v>330</v>
      </c>
      <c r="EN69" s="181" t="s">
        <v>277</v>
      </c>
      <c r="EO69" s="214">
        <f t="shared" si="85"/>
        <v>7760.8700000000008</v>
      </c>
      <c r="EP69" s="214">
        <v>434.7</v>
      </c>
      <c r="EQ69" s="214">
        <v>0</v>
      </c>
      <c r="ER69" s="214">
        <v>0</v>
      </c>
      <c r="ES69" s="214">
        <v>0</v>
      </c>
      <c r="ET69" s="214">
        <v>0</v>
      </c>
      <c r="EU69" s="298">
        <v>0</v>
      </c>
      <c r="EV69" s="299">
        <v>0</v>
      </c>
      <c r="EW69" s="214">
        <v>0</v>
      </c>
      <c r="EX69" s="214">
        <v>0</v>
      </c>
      <c r="EY69" s="299">
        <v>0</v>
      </c>
      <c r="EZ69" s="214">
        <f t="shared" si="86"/>
        <v>434.7</v>
      </c>
      <c r="FA69" s="385">
        <f>573.92+15.46+7.01</f>
        <v>596.39</v>
      </c>
      <c r="FB69" s="385">
        <v>28</v>
      </c>
      <c r="FC69" s="377">
        <f t="shared" si="238"/>
        <v>63.674649898072616</v>
      </c>
      <c r="FD69" s="386">
        <f t="shared" si="239"/>
        <v>61.624884705251716</v>
      </c>
      <c r="FE69" s="65">
        <f t="shared" si="260"/>
        <v>1138.7567857142899</v>
      </c>
      <c r="FF69" s="65"/>
      <c r="FG69" s="202"/>
      <c r="FH69" s="65">
        <v>5</v>
      </c>
      <c r="FI69" s="377"/>
      <c r="FJ69" s="65"/>
      <c r="FK69" s="214">
        <f t="shared" si="87"/>
        <v>1893.4463203176142</v>
      </c>
      <c r="FL69" s="66">
        <f t="shared" si="183"/>
        <v>987.17077586206892</v>
      </c>
      <c r="FM69" s="377">
        <f t="shared" si="184"/>
        <v>413.79310344827587</v>
      </c>
      <c r="FN69" s="377">
        <f t="shared" ref="FN69:FN126" si="271">(FL69+FM69)*B$1</f>
        <v>350.24096982758618</v>
      </c>
      <c r="FO69" s="214">
        <f t="shared" si="91"/>
        <v>1751.204849137931</v>
      </c>
      <c r="FP69" s="214">
        <f t="shared" si="92"/>
        <v>3644.6511694555452</v>
      </c>
      <c r="FQ69" s="205">
        <f t="shared" si="93"/>
        <v>-3209.9511694555454</v>
      </c>
      <c r="FR69" s="205">
        <v>5173.92</v>
      </c>
      <c r="FS69" s="205">
        <v>0</v>
      </c>
      <c r="FT69" s="205">
        <v>0</v>
      </c>
      <c r="FU69" s="205">
        <v>0</v>
      </c>
      <c r="FV69" s="205">
        <v>0</v>
      </c>
      <c r="FW69" s="205">
        <v>0</v>
      </c>
      <c r="FX69" s="205">
        <v>0</v>
      </c>
      <c r="FY69" s="205">
        <v>0</v>
      </c>
      <c r="FZ69" s="205">
        <v>0</v>
      </c>
      <c r="GA69" s="205">
        <v>0</v>
      </c>
      <c r="GB69" s="205">
        <v>3127.52</v>
      </c>
      <c r="GC69" s="178">
        <f t="shared" si="185"/>
        <v>2046.4</v>
      </c>
      <c r="GD69" s="206">
        <v>119</v>
      </c>
      <c r="GE69" s="181" t="s">
        <v>277</v>
      </c>
      <c r="GF69" s="214">
        <f t="shared" si="94"/>
        <v>5173.92</v>
      </c>
      <c r="GG69" s="205">
        <v>430.68</v>
      </c>
      <c r="GH69" s="205">
        <v>0</v>
      </c>
      <c r="GI69" s="205">
        <v>0</v>
      </c>
      <c r="GJ69" s="205">
        <v>0</v>
      </c>
      <c r="GK69" s="205">
        <v>0</v>
      </c>
      <c r="GL69" s="205">
        <v>0</v>
      </c>
      <c r="GM69" s="205">
        <v>0</v>
      </c>
      <c r="GN69" s="205">
        <v>0</v>
      </c>
      <c r="GO69" s="205">
        <v>1400</v>
      </c>
      <c r="GP69" s="205">
        <v>0</v>
      </c>
      <c r="GQ69" s="211">
        <f t="shared" si="95"/>
        <v>1830.68</v>
      </c>
      <c r="GR69" s="309">
        <v>596.39</v>
      </c>
      <c r="GS69" s="307">
        <v>28</v>
      </c>
      <c r="GT69" s="65">
        <f t="shared" si="255"/>
        <v>44.507268565752973</v>
      </c>
      <c r="GU69" s="65">
        <f t="shared" si="256"/>
        <v>43.476624718831935</v>
      </c>
      <c r="GV69" s="65">
        <v>1279.4567857142858</v>
      </c>
      <c r="GW69" s="65"/>
      <c r="GX69" s="65">
        <v>0</v>
      </c>
      <c r="GY69" s="65">
        <v>5</v>
      </c>
      <c r="GZ69" s="65"/>
      <c r="HA69" s="65"/>
      <c r="HB69" s="64">
        <f t="shared" si="188"/>
        <v>1996.8306789988706</v>
      </c>
      <c r="HC69" s="66">
        <f t="shared" si="143"/>
        <v>822.37076923076927</v>
      </c>
      <c r="HD69" s="66">
        <f t="shared" ref="HD69:HD126" si="272">0/117</f>
        <v>0</v>
      </c>
      <c r="HE69" s="66">
        <f t="shared" ref="HE69:HE126" si="273">(HC69+HD69)*B$1</f>
        <v>205.59269230769232</v>
      </c>
      <c r="HF69" s="67">
        <f t="shared" si="24"/>
        <v>1027.9634615384616</v>
      </c>
      <c r="HG69" s="67">
        <f t="shared" si="25"/>
        <v>3024.7941405373322</v>
      </c>
      <c r="HH69" s="68">
        <f t="shared" si="26"/>
        <v>-1194.1141405373321</v>
      </c>
      <c r="HI69" s="335">
        <v>4606.3599999999997</v>
      </c>
      <c r="HJ69" s="335">
        <v>0</v>
      </c>
      <c r="HK69" s="335">
        <v>0</v>
      </c>
      <c r="HL69" s="335">
        <v>0</v>
      </c>
      <c r="HM69" s="335">
        <v>0</v>
      </c>
      <c r="HN69" s="335">
        <v>0</v>
      </c>
      <c r="HO69" s="335">
        <v>0</v>
      </c>
      <c r="HP69" s="335">
        <v>0</v>
      </c>
      <c r="HQ69" s="335">
        <v>0</v>
      </c>
      <c r="HR69" s="335">
        <v>0</v>
      </c>
      <c r="HS69" s="335">
        <v>2549.19</v>
      </c>
      <c r="HT69" s="178">
        <f t="shared" si="189"/>
        <v>2057.1699999999996</v>
      </c>
      <c r="HU69" s="371">
        <v>127</v>
      </c>
      <c r="HV69" s="181" t="s">
        <v>277</v>
      </c>
      <c r="HW69" s="64">
        <f t="shared" si="190"/>
        <v>4606.3599999999997</v>
      </c>
      <c r="HX69" s="205">
        <v>383.44</v>
      </c>
      <c r="HY69" s="205">
        <v>0</v>
      </c>
      <c r="HZ69" s="205">
        <v>0</v>
      </c>
      <c r="IA69" s="205">
        <v>0</v>
      </c>
      <c r="IB69" s="205">
        <v>0</v>
      </c>
      <c r="IC69" s="205">
        <v>0</v>
      </c>
      <c r="ID69" s="205">
        <v>0</v>
      </c>
      <c r="IE69" s="205">
        <v>0</v>
      </c>
      <c r="IF69" s="205">
        <v>1400</v>
      </c>
      <c r="IG69" s="205">
        <v>0</v>
      </c>
      <c r="IH69" s="214">
        <v>1696.76</v>
      </c>
      <c r="II69" s="325">
        <v>596.39</v>
      </c>
      <c r="IJ69" s="318">
        <v>28</v>
      </c>
      <c r="IK69" s="65">
        <f t="shared" si="240"/>
        <v>38.902476555840188</v>
      </c>
      <c r="IL69" s="65">
        <f t="shared" si="241"/>
        <v>51.223092740263375</v>
      </c>
      <c r="IM69" s="65">
        <v>1279.4567857142858</v>
      </c>
      <c r="IN69" s="65"/>
      <c r="IO69" s="65"/>
      <c r="IP69" s="65">
        <v>5</v>
      </c>
      <c r="IQ69" s="65"/>
      <c r="IR69" s="65"/>
      <c r="IS69" s="64">
        <f t="shared" si="193"/>
        <v>1998.9723550103895</v>
      </c>
      <c r="IT69" s="66">
        <f t="shared" si="194"/>
        <v>869.99285714285713</v>
      </c>
      <c r="IU69" s="66">
        <f t="shared" ref="IU69:IU126" si="274">48000/119</f>
        <v>403.36134453781511</v>
      </c>
      <c r="IV69" s="66">
        <f t="shared" ref="IV69:IV126" si="275">(IT69+IU69)*B$1</f>
        <v>318.33855042016808</v>
      </c>
      <c r="IW69" s="67">
        <f t="shared" si="195"/>
        <v>1591.6927521008404</v>
      </c>
      <c r="IX69" s="67">
        <f t="shared" si="31"/>
        <v>3590.6651071112301</v>
      </c>
      <c r="IY69" s="68">
        <f t="shared" si="32"/>
        <v>-1893.9051071112301</v>
      </c>
      <c r="IZ69" s="335">
        <v>5515.09</v>
      </c>
      <c r="JA69" s="335">
        <v>0</v>
      </c>
      <c r="JB69" s="335">
        <v>0</v>
      </c>
      <c r="JC69" s="335">
        <v>0</v>
      </c>
      <c r="JD69" s="335">
        <v>0</v>
      </c>
      <c r="JE69" s="335">
        <v>0</v>
      </c>
      <c r="JF69" s="335">
        <v>0</v>
      </c>
      <c r="JG69" s="335">
        <v>0</v>
      </c>
      <c r="JH69" s="335">
        <v>0</v>
      </c>
      <c r="JI69" s="335">
        <v>0</v>
      </c>
      <c r="JJ69" s="335">
        <v>3341.15</v>
      </c>
      <c r="JK69" s="178">
        <f t="shared" si="196"/>
        <v>2173.94</v>
      </c>
      <c r="JL69" s="371">
        <v>135</v>
      </c>
      <c r="JM69" s="181" t="s">
        <v>277</v>
      </c>
      <c r="JN69" s="64">
        <f t="shared" si="197"/>
        <v>5515.09</v>
      </c>
      <c r="JO69" s="335">
        <v>459.08</v>
      </c>
      <c r="JP69" s="335">
        <v>0</v>
      </c>
      <c r="JQ69" s="335">
        <v>0</v>
      </c>
      <c r="JR69" s="335">
        <v>0</v>
      </c>
      <c r="JS69" s="335">
        <v>0</v>
      </c>
      <c r="JT69" s="335">
        <v>0</v>
      </c>
      <c r="JU69" s="335">
        <v>0</v>
      </c>
      <c r="JV69" s="335">
        <v>0</v>
      </c>
      <c r="JW69" s="335">
        <v>1400</v>
      </c>
      <c r="JX69" s="335">
        <v>0</v>
      </c>
      <c r="JY69" s="211">
        <v>1862.99</v>
      </c>
      <c r="JZ69" s="343">
        <v>596.39</v>
      </c>
      <c r="KA69" s="337">
        <v>28</v>
      </c>
      <c r="KB69" s="65">
        <f t="shared" ref="KB69:KB126" si="276">(JJ69/$M$127)*48703.25</f>
        <v>71.153927076086092</v>
      </c>
      <c r="KC69" s="65">
        <f t="shared" si="243"/>
        <v>57.749197968292499</v>
      </c>
      <c r="KD69" s="65">
        <v>1279.4567857142858</v>
      </c>
      <c r="KE69" s="65"/>
      <c r="KF69" s="65"/>
      <c r="KG69" s="65">
        <v>5</v>
      </c>
      <c r="KH69" s="65"/>
      <c r="KI69" s="65">
        <f t="shared" ref="KI69:KI126" si="277">52771/123</f>
        <v>429.03252032520328</v>
      </c>
      <c r="KJ69" s="64">
        <f t="shared" si="35"/>
        <v>2466.7824310838678</v>
      </c>
      <c r="KK69" s="66">
        <f t="shared" si="144"/>
        <v>854.59100840336134</v>
      </c>
      <c r="KL69" s="66">
        <f t="shared" ref="KL69:KL126" si="278">0/119</f>
        <v>0</v>
      </c>
      <c r="KM69" s="66">
        <f t="shared" ref="KM69:KM126" si="279">(KK69+KL69)*B$1</f>
        <v>213.64775210084034</v>
      </c>
      <c r="KN69" s="67">
        <f t="shared" si="36"/>
        <v>1068.2387605042018</v>
      </c>
      <c r="KO69" s="67">
        <f t="shared" si="37"/>
        <v>3535.0211915880695</v>
      </c>
      <c r="KP69" s="68">
        <f t="shared" si="38"/>
        <v>-1672.0311915880695</v>
      </c>
      <c r="KQ69" s="335">
        <v>5951.95</v>
      </c>
      <c r="KR69" s="335">
        <v>0</v>
      </c>
      <c r="KS69" s="335">
        <v>0</v>
      </c>
      <c r="KT69" s="335">
        <v>0</v>
      </c>
      <c r="KU69" s="335">
        <v>0</v>
      </c>
      <c r="KV69" s="335">
        <v>0</v>
      </c>
      <c r="KW69" s="335">
        <v>0</v>
      </c>
      <c r="KX69" s="335">
        <v>0</v>
      </c>
      <c r="KY69" s="335">
        <v>0</v>
      </c>
      <c r="KZ69" s="335">
        <v>0</v>
      </c>
      <c r="LA69" s="335">
        <v>4104.96</v>
      </c>
      <c r="LB69" s="178">
        <f t="shared" si="199"/>
        <v>1846.9899999999998</v>
      </c>
      <c r="LC69" s="371">
        <v>139</v>
      </c>
      <c r="LD69" s="181" t="s">
        <v>277</v>
      </c>
      <c r="LE69" s="64">
        <f t="shared" si="200"/>
        <v>5951.95</v>
      </c>
      <c r="LF69" s="205">
        <v>495.45</v>
      </c>
      <c r="LG69" s="205">
        <v>0</v>
      </c>
      <c r="LH69" s="205">
        <v>0</v>
      </c>
      <c r="LI69" s="205">
        <v>0</v>
      </c>
      <c r="LJ69" s="205">
        <v>0</v>
      </c>
      <c r="LK69" s="205">
        <v>0</v>
      </c>
      <c r="LL69" s="205">
        <v>0</v>
      </c>
      <c r="LM69" s="205">
        <v>0</v>
      </c>
      <c r="LN69" s="205">
        <v>1400</v>
      </c>
      <c r="LO69" s="205">
        <v>0</v>
      </c>
      <c r="LP69" s="211">
        <f t="shared" si="112"/>
        <v>1895.45</v>
      </c>
      <c r="LQ69" s="202">
        <v>596.39</v>
      </c>
      <c r="LR69" s="202">
        <v>28</v>
      </c>
      <c r="LS69" s="65">
        <f t="shared" si="244"/>
        <v>61.020722301865554</v>
      </c>
      <c r="LT69" s="65">
        <f t="shared" si="245"/>
        <v>44.212638725682048</v>
      </c>
      <c r="LU69" s="65">
        <v>1279.4567857142858</v>
      </c>
      <c r="LV69" s="65"/>
      <c r="LW69" s="65"/>
      <c r="LX69" s="65">
        <v>5</v>
      </c>
      <c r="LY69" s="65"/>
      <c r="LZ69" s="65"/>
      <c r="MA69" s="64">
        <f t="shared" si="41"/>
        <v>2014.0801467418335</v>
      </c>
      <c r="MB69" s="66">
        <f t="shared" si="145"/>
        <v>828.45739495798318</v>
      </c>
      <c r="MC69" s="66">
        <f t="shared" ref="MC69:MC126" si="280">0/119</f>
        <v>0</v>
      </c>
      <c r="MD69" s="66">
        <f t="shared" ref="MD69:MD126" si="281">(MB69+MC69)*B$1</f>
        <v>207.1143487394958</v>
      </c>
      <c r="ME69" s="67">
        <f t="shared" si="42"/>
        <v>1035.571743697479</v>
      </c>
      <c r="MF69" s="67">
        <f t="shared" si="43"/>
        <v>3049.6518904393124</v>
      </c>
      <c r="MG69" s="68">
        <f t="shared" si="44"/>
        <v>-1154.2018904393124</v>
      </c>
      <c r="MH69" s="335">
        <v>4374.05</v>
      </c>
      <c r="MI69" s="335">
        <v>0</v>
      </c>
      <c r="MJ69" s="335">
        <v>0</v>
      </c>
      <c r="MK69" s="335">
        <v>0</v>
      </c>
      <c r="ML69" s="335">
        <v>0</v>
      </c>
      <c r="MM69" s="335">
        <v>0</v>
      </c>
      <c r="MN69" s="335">
        <v>0</v>
      </c>
      <c r="MO69" s="335">
        <v>0</v>
      </c>
      <c r="MP69" s="335">
        <v>0</v>
      </c>
      <c r="MQ69" s="335">
        <v>0</v>
      </c>
      <c r="MR69" s="335">
        <v>2868.16</v>
      </c>
      <c r="MS69" s="178">
        <f t="shared" si="223"/>
        <v>1505.8900000000003</v>
      </c>
      <c r="MT69" s="371">
        <v>125</v>
      </c>
      <c r="MU69" s="181" t="s">
        <v>277</v>
      </c>
      <c r="MV69" s="64">
        <f t="shared" si="203"/>
        <v>4374.05</v>
      </c>
      <c r="MW69" s="335">
        <v>364.1</v>
      </c>
      <c r="MX69" s="335">
        <v>0</v>
      </c>
      <c r="MY69" s="335">
        <v>0</v>
      </c>
      <c r="MZ69" s="335">
        <v>0</v>
      </c>
      <c r="NA69" s="335">
        <v>0</v>
      </c>
      <c r="NB69" s="335">
        <v>0</v>
      </c>
      <c r="NC69" s="335">
        <v>0</v>
      </c>
      <c r="ND69" s="335">
        <v>0</v>
      </c>
      <c r="NE69" s="335">
        <v>1400</v>
      </c>
      <c r="NF69" s="335">
        <v>0</v>
      </c>
      <c r="NG69" s="211">
        <f t="shared" si="117"/>
        <v>1764.1</v>
      </c>
      <c r="NH69" s="351">
        <v>596.39</v>
      </c>
      <c r="NI69" s="351">
        <v>27.6</v>
      </c>
      <c r="NJ69" s="65">
        <f t="shared" si="246"/>
        <v>54.198475484000497</v>
      </c>
      <c r="NK69" s="65">
        <f t="shared" si="247"/>
        <v>20.685287676077245</v>
      </c>
      <c r="NL69" s="65">
        <v>1279.4567857142858</v>
      </c>
      <c r="NM69" s="65"/>
      <c r="NN69" s="65">
        <f t="shared" si="206"/>
        <v>467</v>
      </c>
      <c r="NO69" s="65">
        <v>5</v>
      </c>
      <c r="NP69" s="65"/>
      <c r="NQ69" s="65"/>
      <c r="NR69" s="64">
        <f t="shared" si="264"/>
        <v>2450.3305488743636</v>
      </c>
      <c r="NS69" s="66">
        <f t="shared" si="207"/>
        <v>835.40283333333332</v>
      </c>
      <c r="NT69" s="66">
        <f t="shared" si="208"/>
        <v>400</v>
      </c>
      <c r="NU69" s="66">
        <f t="shared" ref="NU69:NU126" si="282">(NS69+NT69)*B$1</f>
        <v>308.85070833333333</v>
      </c>
      <c r="NV69" s="67">
        <f t="shared" si="48"/>
        <v>1544.2535416666667</v>
      </c>
      <c r="NW69" s="67">
        <f t="shared" si="49"/>
        <v>3994.5840905410305</v>
      </c>
      <c r="NX69" s="68">
        <f t="shared" si="50"/>
        <v>-2230.4840905410306</v>
      </c>
      <c r="NY69" s="400">
        <v>4664.04</v>
      </c>
      <c r="NZ69" s="400">
        <v>0</v>
      </c>
      <c r="OA69" s="400">
        <v>0</v>
      </c>
      <c r="OB69" s="400">
        <v>0</v>
      </c>
      <c r="OC69" s="400">
        <v>0</v>
      </c>
      <c r="OD69" s="400">
        <v>0</v>
      </c>
      <c r="OE69" s="400">
        <v>0</v>
      </c>
      <c r="OF69" s="400">
        <v>0</v>
      </c>
      <c r="OG69" s="400">
        <v>0</v>
      </c>
      <c r="OH69" s="400">
        <v>0</v>
      </c>
      <c r="OI69" s="400">
        <v>2604.38</v>
      </c>
      <c r="OJ69" s="178">
        <f t="shared" si="209"/>
        <v>2059.66</v>
      </c>
      <c r="OK69" s="401">
        <v>140</v>
      </c>
      <c r="OL69" s="181" t="s">
        <v>277</v>
      </c>
      <c r="OM69" s="64">
        <f t="shared" ref="OM69:OM126" si="283">SUM(NY69:OH69)</f>
        <v>4664.04</v>
      </c>
      <c r="ON69" s="205">
        <v>388.23</v>
      </c>
      <c r="OO69" s="205">
        <v>0</v>
      </c>
      <c r="OP69" s="205">
        <v>0</v>
      </c>
      <c r="OQ69" s="205">
        <v>0</v>
      </c>
      <c r="OR69" s="205">
        <v>0</v>
      </c>
      <c r="OS69" s="205">
        <v>0</v>
      </c>
      <c r="OT69" s="205">
        <v>0</v>
      </c>
      <c r="OU69" s="205">
        <v>0</v>
      </c>
      <c r="OV69" s="205">
        <v>1400</v>
      </c>
      <c r="OW69" s="205">
        <v>0</v>
      </c>
      <c r="OX69" s="403">
        <f t="shared" ref="OX69:OX126" si="284">SUM(ON69:OW69)</f>
        <v>1788.23</v>
      </c>
      <c r="OY69" s="414">
        <v>596.39</v>
      </c>
      <c r="OZ69" s="414">
        <v>29.6</v>
      </c>
      <c r="PA69" s="65">
        <f t="shared" ref="PA69:PA126" si="285">(OI69/$OI$127)*32273.79</f>
        <v>41.751260792785061</v>
      </c>
      <c r="PB69" s="65">
        <f t="shared" ref="PB69:PB126" si="286">(OJ69/$N$127)*9268.44</f>
        <v>35.26751971275548</v>
      </c>
      <c r="PC69" s="65">
        <v>1279.4567857142858</v>
      </c>
      <c r="PD69" s="65"/>
      <c r="PE69" s="65"/>
      <c r="PF69" s="65">
        <v>5</v>
      </c>
      <c r="PG69" s="65"/>
      <c r="PH69" s="65"/>
      <c r="PI69" s="64">
        <f t="shared" si="53"/>
        <v>1987.4655662198265</v>
      </c>
      <c r="PJ69" s="66">
        <f t="shared" ref="PJ69:PJ126" si="287">112389.52/120</f>
        <v>936.57933333333335</v>
      </c>
      <c r="PK69" s="66">
        <v>0</v>
      </c>
      <c r="PL69" s="66">
        <f t="shared" ref="PL69:PL126" si="288">(PJ69+PK69)*B$1</f>
        <v>234.14483333333334</v>
      </c>
      <c r="PM69" s="67">
        <f t="shared" si="54"/>
        <v>1170.7241666666666</v>
      </c>
      <c r="PN69" s="67">
        <f t="shared" si="55"/>
        <v>3158.1897328864934</v>
      </c>
      <c r="PO69" s="68">
        <f t="shared" si="56"/>
        <v>-1369.9597328864934</v>
      </c>
      <c r="PP69" s="400">
        <v>55.23</v>
      </c>
      <c r="PQ69" s="400">
        <v>0</v>
      </c>
      <c r="PR69" s="400">
        <v>0</v>
      </c>
      <c r="PS69" s="400">
        <v>0</v>
      </c>
      <c r="PT69" s="400">
        <v>0</v>
      </c>
      <c r="PU69" s="400">
        <v>0</v>
      </c>
      <c r="PV69" s="400">
        <v>0</v>
      </c>
      <c r="PW69" s="400">
        <v>0</v>
      </c>
      <c r="PX69" s="400">
        <v>0</v>
      </c>
      <c r="PY69" s="464">
        <v>0</v>
      </c>
      <c r="PZ69" s="466">
        <v>51.230000000000004</v>
      </c>
      <c r="QA69" s="178">
        <f t="shared" si="210"/>
        <v>3.9999999999999929</v>
      </c>
      <c r="QB69" s="401">
        <v>5</v>
      </c>
      <c r="QC69" s="181" t="s">
        <v>277</v>
      </c>
      <c r="QD69" s="64">
        <v>55.23</v>
      </c>
      <c r="QE69" s="400">
        <v>4.5999999999999996</v>
      </c>
      <c r="QF69" s="400">
        <v>0</v>
      </c>
      <c r="QG69" s="400">
        <v>0</v>
      </c>
      <c r="QH69" s="400">
        <v>0</v>
      </c>
      <c r="QI69" s="400">
        <v>0</v>
      </c>
      <c r="QJ69" s="400">
        <v>0</v>
      </c>
      <c r="QK69" s="400">
        <v>0</v>
      </c>
      <c r="QL69" s="400">
        <v>0</v>
      </c>
      <c r="QM69" s="400">
        <v>1400</v>
      </c>
      <c r="QN69" s="400">
        <v>0</v>
      </c>
      <c r="QO69" s="486">
        <v>0</v>
      </c>
      <c r="QP69" s="211">
        <f t="shared" si="211"/>
        <v>1404.6</v>
      </c>
      <c r="QQ69" s="444">
        <v>596.39</v>
      </c>
      <c r="QR69" s="240">
        <v>27.6</v>
      </c>
      <c r="QS69" s="65">
        <f t="shared" si="147"/>
        <v>128.86743362831859</v>
      </c>
      <c r="QT69" s="65">
        <f t="shared" si="250"/>
        <v>7.7068306404344852E-2</v>
      </c>
      <c r="QU69" s="65">
        <v>1041.74</v>
      </c>
      <c r="QV69" s="65"/>
      <c r="QW69" s="65">
        <f t="shared" si="131"/>
        <v>18.861818181818183</v>
      </c>
      <c r="QX69" s="65">
        <v>5</v>
      </c>
      <c r="QY69" s="65">
        <f t="shared" si="261"/>
        <v>183.06451612903226</v>
      </c>
      <c r="QZ69" s="489">
        <f t="shared" si="265"/>
        <v>0.69160500000000003</v>
      </c>
      <c r="RA69" s="65"/>
      <c r="RB69" s="64">
        <f t="shared" si="213"/>
        <v>2002.2924412455734</v>
      </c>
      <c r="RC69" s="66">
        <f t="shared" si="266"/>
        <v>870.22424778761058</v>
      </c>
      <c r="RD69" s="66"/>
      <c r="RE69" s="66">
        <f t="shared" si="134"/>
        <v>574.50333780663675</v>
      </c>
      <c r="RF69" s="67">
        <f t="shared" si="60"/>
        <v>1444.7275855942473</v>
      </c>
      <c r="RG69" s="67">
        <f t="shared" si="61"/>
        <v>3447.0200268398207</v>
      </c>
      <c r="RH69" s="68">
        <f t="shared" si="62"/>
        <v>-2042.4200268398208</v>
      </c>
      <c r="RI69" s="205">
        <v>0</v>
      </c>
      <c r="RJ69" s="205">
        <v>0</v>
      </c>
      <c r="RK69" s="205">
        <v>0</v>
      </c>
      <c r="RL69" s="205">
        <v>0</v>
      </c>
      <c r="RM69" s="205">
        <v>0</v>
      </c>
      <c r="RN69" s="205">
        <v>0</v>
      </c>
      <c r="RO69" s="205">
        <v>0</v>
      </c>
      <c r="RP69" s="205">
        <v>316.06</v>
      </c>
      <c r="RQ69" s="205">
        <v>0</v>
      </c>
      <c r="RR69" s="373">
        <v>0</v>
      </c>
      <c r="RS69" s="265">
        <v>316.06</v>
      </c>
      <c r="RT69" s="178">
        <f t="shared" si="214"/>
        <v>0</v>
      </c>
      <c r="RU69" s="206">
        <v>28</v>
      </c>
      <c r="RV69" s="181" t="s">
        <v>277</v>
      </c>
      <c r="RW69" s="64">
        <f t="shared" si="215"/>
        <v>316.06</v>
      </c>
      <c r="RX69" s="205">
        <v>0</v>
      </c>
      <c r="RY69" s="205">
        <v>0</v>
      </c>
      <c r="RZ69" s="205">
        <v>0</v>
      </c>
      <c r="SA69" s="205">
        <v>0</v>
      </c>
      <c r="SB69" s="205">
        <v>0</v>
      </c>
      <c r="SC69" s="205">
        <v>0</v>
      </c>
      <c r="SD69" s="205">
        <v>0</v>
      </c>
      <c r="SE69" s="205">
        <v>0</v>
      </c>
      <c r="SF69" s="205">
        <v>1400</v>
      </c>
      <c r="SG69" s="205">
        <v>0</v>
      </c>
      <c r="SH69" s="65">
        <v>165.36627799999999</v>
      </c>
      <c r="SI69" s="211">
        <v>1772.17</v>
      </c>
      <c r="SJ69" s="467">
        <f>553.98+15.07</f>
        <v>569.05000000000007</v>
      </c>
      <c r="SK69" s="478">
        <v>28</v>
      </c>
      <c r="SL69" s="65">
        <f t="shared" si="148"/>
        <v>320.96681415929203</v>
      </c>
      <c r="SM69" s="65">
        <f t="shared" si="251"/>
        <v>0</v>
      </c>
      <c r="SN69" s="65">
        <v>1041.74</v>
      </c>
      <c r="SO69" s="65"/>
      <c r="SP69" s="65">
        <f t="shared" si="138"/>
        <v>495.92920353982299</v>
      </c>
      <c r="SQ69" s="65">
        <v>5</v>
      </c>
      <c r="SR69" s="65">
        <f t="shared" si="149"/>
        <v>428.52876106194691</v>
      </c>
      <c r="SS69" s="489">
        <f t="shared" si="267"/>
        <v>4.2668099999999995</v>
      </c>
      <c r="ST69" s="65"/>
      <c r="SU69" s="64"/>
      <c r="SV69" s="66">
        <f t="shared" si="146"/>
        <v>596.28469026548669</v>
      </c>
      <c r="SW69" s="66"/>
      <c r="SX69" s="66">
        <f t="shared" si="140"/>
        <v>119.25693805309734</v>
      </c>
      <c r="SY69" s="67"/>
      <c r="SZ69" s="67">
        <f t="shared" si="65"/>
        <v>0</v>
      </c>
      <c r="TA69" s="68">
        <f t="shared" si="66"/>
        <v>1772.17</v>
      </c>
      <c r="TB69" s="64">
        <f t="shared" si="252"/>
        <v>114896.90999999997</v>
      </c>
      <c r="TC69" s="211">
        <f t="shared" si="253"/>
        <v>15598.07</v>
      </c>
      <c r="TD69" s="67">
        <f t="shared" si="254"/>
        <v>36529.776172300786</v>
      </c>
      <c r="TE69" s="68">
        <f t="shared" si="142"/>
        <v>-20931.706172300786</v>
      </c>
      <c r="TF69" s="264"/>
      <c r="TG69" s="265"/>
      <c r="TH69" s="269" t="s">
        <v>536</v>
      </c>
      <c r="TL69" s="65">
        <v>143.22</v>
      </c>
      <c r="TM69">
        <f t="shared" si="262"/>
        <v>1.4321999999999999</v>
      </c>
    </row>
    <row r="70" spans="1:533" ht="45">
      <c r="A70" s="173" t="s">
        <v>189</v>
      </c>
      <c r="B70" s="175" t="s">
        <v>190</v>
      </c>
      <c r="C70" s="181" t="s">
        <v>277</v>
      </c>
      <c r="D70" s="176">
        <v>4310.99</v>
      </c>
      <c r="E70" s="176">
        <v>0</v>
      </c>
      <c r="F70" s="176">
        <v>0</v>
      </c>
      <c r="G70" s="176">
        <v>0</v>
      </c>
      <c r="H70" s="176">
        <v>0</v>
      </c>
      <c r="I70" s="176">
        <v>0</v>
      </c>
      <c r="J70" s="176">
        <v>0</v>
      </c>
      <c r="K70" s="176">
        <v>14977.93</v>
      </c>
      <c r="L70" s="176">
        <v>0</v>
      </c>
      <c r="M70" s="178">
        <v>11516.49</v>
      </c>
      <c r="N70" s="178">
        <f t="shared" si="150"/>
        <v>7772.4299999999985</v>
      </c>
      <c r="O70" s="181">
        <v>1294</v>
      </c>
      <c r="P70" s="64">
        <f t="shared" si="227"/>
        <v>19288.919999999998</v>
      </c>
      <c r="Q70" s="205">
        <v>358.86</v>
      </c>
      <c r="R70" s="205">
        <v>0</v>
      </c>
      <c r="S70" s="205">
        <v>0</v>
      </c>
      <c r="T70" s="205">
        <v>0</v>
      </c>
      <c r="U70" s="205">
        <v>0</v>
      </c>
      <c r="V70" s="205">
        <v>0</v>
      </c>
      <c r="W70" s="205">
        <v>0</v>
      </c>
      <c r="X70" s="205">
        <v>0</v>
      </c>
      <c r="Y70" s="205">
        <v>0</v>
      </c>
      <c r="Z70" s="205">
        <v>0</v>
      </c>
      <c r="AA70" s="64">
        <f t="shared" si="71"/>
        <v>358.86</v>
      </c>
      <c r="AB70" s="65">
        <v>425.04</v>
      </c>
      <c r="AC70" s="219">
        <v>127</v>
      </c>
      <c r="AD70" s="65">
        <f t="shared" si="232"/>
        <v>135.3015261211128</v>
      </c>
      <c r="AE70" s="65">
        <f t="shared" si="268"/>
        <v>140.69883005024803</v>
      </c>
      <c r="AF70" s="65">
        <f t="shared" si="257"/>
        <v>1138.7567857142899</v>
      </c>
      <c r="AG70" s="65">
        <v>18.510000000000002</v>
      </c>
      <c r="AH70" s="65"/>
      <c r="AI70" s="65">
        <v>5</v>
      </c>
      <c r="AJ70" s="65"/>
      <c r="AK70" s="65"/>
      <c r="AL70" s="64">
        <f t="shared" si="3"/>
        <v>1990.3071418856507</v>
      </c>
      <c r="AM70" s="66">
        <f t="shared" si="170"/>
        <v>833.25221238938047</v>
      </c>
      <c r="AN70" s="66">
        <f t="shared" si="171"/>
        <v>0</v>
      </c>
      <c r="AO70" s="66">
        <f t="shared" si="74"/>
        <v>208.31305309734512</v>
      </c>
      <c r="AP70" s="67">
        <f t="shared" si="4"/>
        <v>1041.5652654867256</v>
      </c>
      <c r="AQ70" s="67">
        <f t="shared" si="5"/>
        <v>3031.8724073723761</v>
      </c>
      <c r="AR70" s="68">
        <f t="shared" si="6"/>
        <v>-2673.0124073723759</v>
      </c>
      <c r="AS70" s="267">
        <v>4257.9799999999996</v>
      </c>
      <c r="AT70" s="267">
        <v>0</v>
      </c>
      <c r="AU70" s="267">
        <v>0</v>
      </c>
      <c r="AV70" s="267">
        <v>0</v>
      </c>
      <c r="AW70" s="267">
        <v>0</v>
      </c>
      <c r="AX70" s="267">
        <v>0</v>
      </c>
      <c r="AY70" s="267">
        <v>0</v>
      </c>
      <c r="AZ70" s="267">
        <v>0</v>
      </c>
      <c r="BA70" s="267">
        <v>12188.6</v>
      </c>
      <c r="BB70" s="267">
        <v>0</v>
      </c>
      <c r="BC70" s="267">
        <v>8960.23</v>
      </c>
      <c r="BD70" s="178">
        <f t="shared" si="172"/>
        <v>7486.3500000000022</v>
      </c>
      <c r="BE70" s="285">
        <v>1115</v>
      </c>
      <c r="BF70" s="181" t="s">
        <v>277</v>
      </c>
      <c r="BG70" s="64">
        <f t="shared" si="75"/>
        <v>16446.580000000002</v>
      </c>
      <c r="BH70" s="267">
        <v>354.45</v>
      </c>
      <c r="BI70" s="267">
        <v>0</v>
      </c>
      <c r="BJ70" s="267">
        <v>0</v>
      </c>
      <c r="BK70" s="267">
        <v>0</v>
      </c>
      <c r="BL70" s="267">
        <v>0</v>
      </c>
      <c r="BM70" s="267">
        <v>0</v>
      </c>
      <c r="BN70" s="267">
        <v>0</v>
      </c>
      <c r="BO70" s="267">
        <v>0</v>
      </c>
      <c r="BP70" s="267">
        <v>0</v>
      </c>
      <c r="BQ70" s="267">
        <v>0</v>
      </c>
      <c r="BR70" s="64">
        <f t="shared" si="76"/>
        <v>354.45</v>
      </c>
      <c r="BS70" s="65">
        <v>425.04</v>
      </c>
      <c r="BT70" s="219">
        <v>127</v>
      </c>
      <c r="BU70" s="65">
        <f t="shared" si="234"/>
        <v>113.96559563366735</v>
      </c>
      <c r="BV70" s="65">
        <f t="shared" si="269"/>
        <v>146.17332839934812</v>
      </c>
      <c r="BW70" s="65">
        <f t="shared" si="258"/>
        <v>1138.7567857142899</v>
      </c>
      <c r="BX70" s="65">
        <v>18.510000000000002</v>
      </c>
      <c r="BY70" s="65"/>
      <c r="BZ70" s="65">
        <v>5</v>
      </c>
      <c r="CA70" s="202"/>
      <c r="CB70" s="65"/>
      <c r="CC70" s="64">
        <f t="shared" si="9"/>
        <v>1974.4457097473053</v>
      </c>
      <c r="CD70" s="66">
        <f t="shared" si="174"/>
        <v>869.99982300884949</v>
      </c>
      <c r="CE70" s="384">
        <f t="shared" si="175"/>
        <v>0</v>
      </c>
      <c r="CF70" s="66">
        <f t="shared" si="222"/>
        <v>217.49995575221237</v>
      </c>
      <c r="CG70" s="67">
        <f>SUM(CD70:CF70)</f>
        <v>1087.4997787610619</v>
      </c>
      <c r="CH70" s="67">
        <f t="shared" si="11"/>
        <v>3061.9454885083669</v>
      </c>
      <c r="CI70" s="68">
        <f t="shared" si="12"/>
        <v>-2707.4954885083671</v>
      </c>
      <c r="CJ70" s="209">
        <v>5762.01</v>
      </c>
      <c r="CK70" s="209">
        <v>0</v>
      </c>
      <c r="CL70" s="209">
        <v>0</v>
      </c>
      <c r="CM70" s="209">
        <v>0</v>
      </c>
      <c r="CN70" s="209">
        <v>0</v>
      </c>
      <c r="CO70" s="209">
        <v>0</v>
      </c>
      <c r="CP70" s="209">
        <v>0</v>
      </c>
      <c r="CQ70" s="209">
        <v>0</v>
      </c>
      <c r="CR70" s="209">
        <v>14885.23</v>
      </c>
      <c r="CS70" s="207">
        <v>0</v>
      </c>
      <c r="CT70" s="205">
        <v>10273.99</v>
      </c>
      <c r="CU70" s="178">
        <f t="shared" si="176"/>
        <v>7585.6999999999989</v>
      </c>
      <c r="CV70" s="285">
        <v>1291</v>
      </c>
      <c r="CW70" s="181" t="s">
        <v>277</v>
      </c>
      <c r="CX70" s="214">
        <v>17859.689999999999</v>
      </c>
      <c r="CY70" s="205">
        <v>329.07</v>
      </c>
      <c r="CZ70" s="205">
        <v>0</v>
      </c>
      <c r="DA70" s="205">
        <v>0</v>
      </c>
      <c r="DB70" s="205">
        <v>0</v>
      </c>
      <c r="DC70" s="205">
        <v>0</v>
      </c>
      <c r="DD70" s="205">
        <v>0</v>
      </c>
      <c r="DE70" s="205">
        <v>0</v>
      </c>
      <c r="DF70" s="205">
        <v>0</v>
      </c>
      <c r="DG70" s="205">
        <v>0</v>
      </c>
      <c r="DH70" s="205">
        <v>0</v>
      </c>
      <c r="DI70" s="214">
        <v>329.07</v>
      </c>
      <c r="DJ70" s="65">
        <v>425.04</v>
      </c>
      <c r="DK70" s="219">
        <v>127</v>
      </c>
      <c r="DL70" s="65">
        <f t="shared" si="236"/>
        <v>135.69068115872381</v>
      </c>
      <c r="DM70" s="65">
        <f t="shared" si="263"/>
        <v>149.32833980476659</v>
      </c>
      <c r="DN70" s="65">
        <f t="shared" si="259"/>
        <v>1138.7567857142899</v>
      </c>
      <c r="DO70" s="65">
        <v>18.510000000000002</v>
      </c>
      <c r="DP70" s="65"/>
      <c r="DQ70" s="65">
        <v>5</v>
      </c>
      <c r="DR70" s="65"/>
      <c r="DS70" s="65"/>
      <c r="DT70" s="64">
        <f t="shared" si="15"/>
        <v>1999.3258066777803</v>
      </c>
      <c r="DU70" s="66">
        <f t="shared" si="178"/>
        <v>870.94495575221242</v>
      </c>
      <c r="DV70" s="66">
        <f t="shared" si="179"/>
        <v>490.26548672566372</v>
      </c>
      <c r="DW70" s="66">
        <f t="shared" si="270"/>
        <v>340.30261061946902</v>
      </c>
      <c r="DX70" s="67">
        <f t="shared" si="16"/>
        <v>1701.5130530973452</v>
      </c>
      <c r="DY70" s="67">
        <f t="shared" si="17"/>
        <v>3700.8388597751255</v>
      </c>
      <c r="DZ70" s="68">
        <f t="shared" si="18"/>
        <v>-3371.7688597751253</v>
      </c>
      <c r="EA70" s="205">
        <v>5739.98</v>
      </c>
      <c r="EB70" s="205">
        <v>0</v>
      </c>
      <c r="EC70" s="205">
        <v>0</v>
      </c>
      <c r="ED70" s="205">
        <v>0</v>
      </c>
      <c r="EE70" s="205">
        <v>0</v>
      </c>
      <c r="EF70" s="205">
        <v>0</v>
      </c>
      <c r="EG70" s="205">
        <v>0</v>
      </c>
      <c r="EH70" s="205">
        <v>0</v>
      </c>
      <c r="EI70" s="205">
        <v>2093.8000000000002</v>
      </c>
      <c r="EJ70" s="205">
        <v>0</v>
      </c>
      <c r="EK70" s="205">
        <v>4288.4399999999996</v>
      </c>
      <c r="EL70" s="178">
        <f t="shared" si="180"/>
        <v>3545.34</v>
      </c>
      <c r="EM70" s="206">
        <v>359</v>
      </c>
      <c r="EN70" s="181" t="s">
        <v>277</v>
      </c>
      <c r="EO70" s="214">
        <f t="shared" si="85"/>
        <v>7833.78</v>
      </c>
      <c r="EP70" s="214">
        <v>477.82</v>
      </c>
      <c r="EQ70" s="214">
        <v>0</v>
      </c>
      <c r="ER70" s="214">
        <v>0</v>
      </c>
      <c r="ES70" s="214">
        <v>0</v>
      </c>
      <c r="ET70" s="214">
        <v>0</v>
      </c>
      <c r="EU70" s="298">
        <v>0</v>
      </c>
      <c r="EV70" s="299">
        <v>0</v>
      </c>
      <c r="EW70" s="214">
        <v>0</v>
      </c>
      <c r="EX70" s="214">
        <v>0</v>
      </c>
      <c r="EY70" s="299">
        <v>0</v>
      </c>
      <c r="EZ70" s="214">
        <f t="shared" si="86"/>
        <v>477.82</v>
      </c>
      <c r="FA70" s="390">
        <f>440.34+7.3</f>
        <v>447.64</v>
      </c>
      <c r="FB70" s="385">
        <v>127</v>
      </c>
      <c r="FC70" s="377">
        <f t="shared" si="238"/>
        <v>58.972208795976698</v>
      </c>
      <c r="FD70" s="386">
        <f t="shared" si="239"/>
        <v>69.791810412148024</v>
      </c>
      <c r="FE70" s="65">
        <f t="shared" si="260"/>
        <v>1138.7567857142899</v>
      </c>
      <c r="FF70" s="65">
        <v>18.510000000000002</v>
      </c>
      <c r="FG70" s="202"/>
      <c r="FH70" s="65">
        <v>5</v>
      </c>
      <c r="FI70" s="377"/>
      <c r="FJ70" s="65"/>
      <c r="FK70" s="214">
        <f t="shared" si="87"/>
        <v>1865.6708049224146</v>
      </c>
      <c r="FL70" s="66">
        <f t="shared" si="183"/>
        <v>987.17077586206892</v>
      </c>
      <c r="FM70" s="377">
        <f t="shared" si="184"/>
        <v>413.79310344827587</v>
      </c>
      <c r="FN70" s="377">
        <f t="shared" si="271"/>
        <v>350.24096982758618</v>
      </c>
      <c r="FO70" s="214">
        <f t="shared" si="91"/>
        <v>1751.204849137931</v>
      </c>
      <c r="FP70" s="214">
        <f t="shared" si="92"/>
        <v>3616.8756540603454</v>
      </c>
      <c r="FQ70" s="205">
        <f t="shared" si="93"/>
        <v>-3139.0556540603452</v>
      </c>
      <c r="FR70" s="205">
        <v>4818.22</v>
      </c>
      <c r="FS70" s="205">
        <v>0</v>
      </c>
      <c r="FT70" s="205">
        <v>0</v>
      </c>
      <c r="FU70" s="205">
        <v>0</v>
      </c>
      <c r="FV70" s="205">
        <v>0</v>
      </c>
      <c r="FW70" s="205">
        <v>0</v>
      </c>
      <c r="FX70" s="205">
        <v>0</v>
      </c>
      <c r="FY70" s="205">
        <v>0</v>
      </c>
      <c r="FZ70" s="205">
        <v>0</v>
      </c>
      <c r="GA70" s="205">
        <v>0</v>
      </c>
      <c r="GB70" s="205">
        <v>3179.3</v>
      </c>
      <c r="GC70" s="178">
        <f t="shared" si="185"/>
        <v>1638.92</v>
      </c>
      <c r="GD70" s="206">
        <v>156</v>
      </c>
      <c r="GE70" s="181" t="s">
        <v>277</v>
      </c>
      <c r="GF70" s="214">
        <f t="shared" si="94"/>
        <v>4818.22</v>
      </c>
      <c r="GG70" s="205">
        <v>401.09</v>
      </c>
      <c r="GH70" s="205">
        <v>0</v>
      </c>
      <c r="GI70" s="205">
        <v>0</v>
      </c>
      <c r="GJ70" s="205">
        <v>0</v>
      </c>
      <c r="GK70" s="205">
        <v>0</v>
      </c>
      <c r="GL70" s="205">
        <v>0</v>
      </c>
      <c r="GM70" s="205">
        <v>0</v>
      </c>
      <c r="GN70" s="205">
        <v>0</v>
      </c>
      <c r="GO70" s="205">
        <v>1400</v>
      </c>
      <c r="GP70" s="205">
        <v>0</v>
      </c>
      <c r="GQ70" s="211">
        <f t="shared" si="95"/>
        <v>1801.09</v>
      </c>
      <c r="GR70" s="309">
        <v>447.64</v>
      </c>
      <c r="GS70" s="307">
        <v>127</v>
      </c>
      <c r="GT70" s="65">
        <f t="shared" si="255"/>
        <v>45.244141988252167</v>
      </c>
      <c r="GU70" s="65">
        <f t="shared" si="256"/>
        <v>34.819541528629806</v>
      </c>
      <c r="GV70" s="65">
        <v>1279.4567857142858</v>
      </c>
      <c r="GW70" s="65">
        <v>18.510000000000002</v>
      </c>
      <c r="GX70" s="65">
        <v>0</v>
      </c>
      <c r="GY70" s="65">
        <v>5</v>
      </c>
      <c r="GZ70" s="65"/>
      <c r="HA70" s="65"/>
      <c r="HB70" s="64">
        <f t="shared" si="188"/>
        <v>1957.6704692311678</v>
      </c>
      <c r="HC70" s="66">
        <f t="shared" si="143"/>
        <v>822.37076923076927</v>
      </c>
      <c r="HD70" s="66">
        <f t="shared" si="272"/>
        <v>0</v>
      </c>
      <c r="HE70" s="66">
        <f t="shared" si="273"/>
        <v>205.59269230769232</v>
      </c>
      <c r="HF70" s="67">
        <f t="shared" si="24"/>
        <v>1027.9634615384616</v>
      </c>
      <c r="HG70" s="67">
        <f t="shared" si="25"/>
        <v>2985.6339307696294</v>
      </c>
      <c r="HH70" s="68">
        <f t="shared" si="26"/>
        <v>-1184.5439307696295</v>
      </c>
      <c r="HI70" s="335">
        <v>1035.47</v>
      </c>
      <c r="HJ70" s="335">
        <v>4713.1000000000004</v>
      </c>
      <c r="HK70" s="335">
        <v>0</v>
      </c>
      <c r="HL70" s="335">
        <v>0</v>
      </c>
      <c r="HM70" s="335">
        <v>0</v>
      </c>
      <c r="HN70" s="335">
        <v>0</v>
      </c>
      <c r="HO70" s="335">
        <v>0</v>
      </c>
      <c r="HP70" s="335">
        <v>4950.45</v>
      </c>
      <c r="HQ70" s="335">
        <v>0</v>
      </c>
      <c r="HR70" s="335">
        <v>0</v>
      </c>
      <c r="HS70" s="335">
        <v>7085.18</v>
      </c>
      <c r="HT70" s="178">
        <f t="shared" si="189"/>
        <v>3613.84</v>
      </c>
      <c r="HU70" s="371">
        <v>734</v>
      </c>
      <c r="HV70" s="181" t="s">
        <v>277</v>
      </c>
      <c r="HW70" s="64">
        <f t="shared" si="190"/>
        <v>10699.02</v>
      </c>
      <c r="HX70" s="205">
        <v>86.19</v>
      </c>
      <c r="HY70" s="205">
        <v>344.75</v>
      </c>
      <c r="HZ70" s="205">
        <v>0</v>
      </c>
      <c r="IA70" s="205">
        <v>0</v>
      </c>
      <c r="IB70" s="205">
        <v>0</v>
      </c>
      <c r="IC70" s="205">
        <v>0</v>
      </c>
      <c r="ID70" s="205">
        <v>0</v>
      </c>
      <c r="IE70" s="205">
        <v>1550</v>
      </c>
      <c r="IF70" s="205">
        <v>0</v>
      </c>
      <c r="IG70" s="205">
        <v>0</v>
      </c>
      <c r="IH70" s="214">
        <v>1859.2</v>
      </c>
      <c r="II70" s="325">
        <v>447.64</v>
      </c>
      <c r="IJ70" s="318">
        <v>127</v>
      </c>
      <c r="IK70" s="65">
        <f t="shared" si="240"/>
        <v>108.1249529630619</v>
      </c>
      <c r="IL70" s="65">
        <f t="shared" si="241"/>
        <v>89.983842593695925</v>
      </c>
      <c r="IM70" s="65">
        <v>1279.4567857142858</v>
      </c>
      <c r="IN70" s="65">
        <v>18.510000000000002</v>
      </c>
      <c r="IO70" s="65"/>
      <c r="IP70" s="65">
        <v>5</v>
      </c>
      <c r="IQ70" s="65"/>
      <c r="IR70" s="65"/>
      <c r="IS70" s="64">
        <f t="shared" si="193"/>
        <v>2075.7155812710439</v>
      </c>
      <c r="IT70" s="66">
        <f t="shared" si="194"/>
        <v>869.99285714285713</v>
      </c>
      <c r="IU70" s="66">
        <f t="shared" si="274"/>
        <v>403.36134453781511</v>
      </c>
      <c r="IV70" s="66">
        <f t="shared" si="275"/>
        <v>318.33855042016808</v>
      </c>
      <c r="IW70" s="67">
        <f t="shared" si="195"/>
        <v>1591.6927521008404</v>
      </c>
      <c r="IX70" s="67">
        <f t="shared" si="31"/>
        <v>3667.4083333718845</v>
      </c>
      <c r="IY70" s="68">
        <f t="shared" si="32"/>
        <v>-1808.2083333718845</v>
      </c>
      <c r="IZ70" s="209">
        <v>0</v>
      </c>
      <c r="JA70" s="209">
        <v>0</v>
      </c>
      <c r="JB70" s="209">
        <v>0</v>
      </c>
      <c r="JC70" s="209">
        <v>0</v>
      </c>
      <c r="JD70" s="209">
        <v>0</v>
      </c>
      <c r="JE70" s="209">
        <v>0</v>
      </c>
      <c r="JF70" s="209">
        <v>0</v>
      </c>
      <c r="JG70" s="209">
        <v>0</v>
      </c>
      <c r="JH70" s="209">
        <v>0</v>
      </c>
      <c r="JI70" s="209">
        <v>0</v>
      </c>
      <c r="JJ70" s="209">
        <v>0</v>
      </c>
      <c r="JK70" s="205">
        <v>0</v>
      </c>
      <c r="JL70" s="210">
        <v>0</v>
      </c>
      <c r="JM70" s="181" t="s">
        <v>277</v>
      </c>
      <c r="JN70" s="64">
        <f t="shared" si="197"/>
        <v>0</v>
      </c>
      <c r="JO70" s="209">
        <v>0</v>
      </c>
      <c r="JP70" s="209">
        <v>0</v>
      </c>
      <c r="JQ70" s="209">
        <v>0</v>
      </c>
      <c r="JR70" s="209">
        <v>0</v>
      </c>
      <c r="JS70" s="209">
        <v>0</v>
      </c>
      <c r="JT70" s="209">
        <v>0</v>
      </c>
      <c r="JU70" s="209">
        <v>0</v>
      </c>
      <c r="JV70" s="209">
        <v>0</v>
      </c>
      <c r="JW70" s="209">
        <v>0</v>
      </c>
      <c r="JX70" s="209">
        <v>0</v>
      </c>
      <c r="JY70" s="211">
        <v>0</v>
      </c>
      <c r="JZ70" s="343">
        <v>447.64</v>
      </c>
      <c r="KA70" s="337">
        <v>127</v>
      </c>
      <c r="KB70" s="65">
        <f t="shared" si="276"/>
        <v>0</v>
      </c>
      <c r="KC70" s="65">
        <f t="shared" si="243"/>
        <v>0</v>
      </c>
      <c r="KD70" s="65">
        <v>1279.4567857142858</v>
      </c>
      <c r="KE70" s="65">
        <v>18.510000000000002</v>
      </c>
      <c r="KF70" s="65"/>
      <c r="KG70" s="65">
        <v>5</v>
      </c>
      <c r="KH70" s="65"/>
      <c r="KI70" s="65">
        <f t="shared" si="277"/>
        <v>429.03252032520328</v>
      </c>
      <c r="KJ70" s="64">
        <f t="shared" si="35"/>
        <v>2306.6393060394894</v>
      </c>
      <c r="KK70" s="66">
        <f t="shared" si="144"/>
        <v>854.59100840336134</v>
      </c>
      <c r="KL70" s="66">
        <f t="shared" si="278"/>
        <v>0</v>
      </c>
      <c r="KM70" s="66">
        <f t="shared" si="279"/>
        <v>213.64775210084034</v>
      </c>
      <c r="KN70" s="67">
        <f t="shared" si="36"/>
        <v>1068.2387605042018</v>
      </c>
      <c r="KO70" s="67">
        <v>0</v>
      </c>
      <c r="KP70" s="68">
        <f t="shared" si="38"/>
        <v>0</v>
      </c>
      <c r="KQ70" s="209">
        <v>0</v>
      </c>
      <c r="KR70" s="209">
        <v>0</v>
      </c>
      <c r="KS70" s="209">
        <v>0</v>
      </c>
      <c r="KT70" s="209">
        <v>0</v>
      </c>
      <c r="KU70" s="209">
        <v>0</v>
      </c>
      <c r="KV70" s="209">
        <v>0</v>
      </c>
      <c r="KW70" s="209">
        <v>0</v>
      </c>
      <c r="KX70" s="209">
        <v>0</v>
      </c>
      <c r="KY70" s="209">
        <v>0</v>
      </c>
      <c r="KZ70" s="209">
        <v>0</v>
      </c>
      <c r="LA70" s="209">
        <v>0</v>
      </c>
      <c r="LB70" s="178">
        <v>0</v>
      </c>
      <c r="LC70" s="210">
        <v>0</v>
      </c>
      <c r="LD70" s="181" t="s">
        <v>277</v>
      </c>
      <c r="LE70" s="64">
        <f t="shared" si="200"/>
        <v>0</v>
      </c>
      <c r="LF70" s="209">
        <v>0</v>
      </c>
      <c r="LG70" s="209">
        <v>0</v>
      </c>
      <c r="LH70" s="209">
        <v>0</v>
      </c>
      <c r="LI70" s="209">
        <v>0</v>
      </c>
      <c r="LJ70" s="209">
        <v>0</v>
      </c>
      <c r="LK70" s="209">
        <v>0</v>
      </c>
      <c r="LL70" s="209">
        <v>0</v>
      </c>
      <c r="LM70" s="209">
        <v>0</v>
      </c>
      <c r="LN70" s="209">
        <v>0</v>
      </c>
      <c r="LO70" s="209">
        <v>0</v>
      </c>
      <c r="LP70" s="211">
        <f t="shared" si="112"/>
        <v>0</v>
      </c>
      <c r="LQ70" s="202">
        <v>447.64</v>
      </c>
      <c r="LR70" s="202">
        <v>127</v>
      </c>
      <c r="LS70" s="65">
        <f t="shared" si="244"/>
        <v>0</v>
      </c>
      <c r="LT70" s="65">
        <f t="shared" si="245"/>
        <v>0</v>
      </c>
      <c r="LU70" s="65">
        <v>1279.4567857142858</v>
      </c>
      <c r="LV70" s="65">
        <v>18.510000000000002</v>
      </c>
      <c r="LW70" s="65"/>
      <c r="LX70" s="65">
        <v>5</v>
      </c>
      <c r="LY70" s="65"/>
      <c r="LZ70" s="65"/>
      <c r="MA70" s="64">
        <f t="shared" si="41"/>
        <v>1877.6067857142859</v>
      </c>
      <c r="MB70" s="66">
        <f t="shared" si="145"/>
        <v>828.45739495798318</v>
      </c>
      <c r="MC70" s="66">
        <f t="shared" si="280"/>
        <v>0</v>
      </c>
      <c r="MD70" s="66">
        <f t="shared" si="281"/>
        <v>207.1143487394958</v>
      </c>
      <c r="ME70" s="67">
        <f t="shared" si="42"/>
        <v>1035.571743697479</v>
      </c>
      <c r="MF70" s="67">
        <v>0</v>
      </c>
      <c r="MG70" s="68">
        <f t="shared" si="44"/>
        <v>0</v>
      </c>
      <c r="MH70" s="209">
        <v>0</v>
      </c>
      <c r="MI70" s="209">
        <v>0</v>
      </c>
      <c r="MJ70" s="209">
        <v>0</v>
      </c>
      <c r="MK70" s="209">
        <v>0</v>
      </c>
      <c r="ML70" s="209">
        <v>0</v>
      </c>
      <c r="MM70" s="209">
        <v>0</v>
      </c>
      <c r="MN70" s="209">
        <v>0</v>
      </c>
      <c r="MO70" s="209">
        <v>0</v>
      </c>
      <c r="MP70" s="209">
        <v>0</v>
      </c>
      <c r="MQ70" s="209">
        <v>0</v>
      </c>
      <c r="MR70" s="209">
        <v>0</v>
      </c>
      <c r="MS70" s="178">
        <v>0</v>
      </c>
      <c r="MT70" s="210">
        <v>0</v>
      </c>
      <c r="MU70" s="181" t="s">
        <v>277</v>
      </c>
      <c r="MV70" s="64">
        <f t="shared" si="203"/>
        <v>0</v>
      </c>
      <c r="MW70" s="209">
        <v>0</v>
      </c>
      <c r="MX70" s="209">
        <v>0</v>
      </c>
      <c r="MY70" s="209">
        <v>0</v>
      </c>
      <c r="MZ70" s="209">
        <v>0</v>
      </c>
      <c r="NA70" s="209">
        <v>0</v>
      </c>
      <c r="NB70" s="209">
        <v>0</v>
      </c>
      <c r="NC70" s="209">
        <v>0</v>
      </c>
      <c r="ND70" s="209">
        <v>0</v>
      </c>
      <c r="NE70" s="209">
        <v>0</v>
      </c>
      <c r="NF70" s="209">
        <v>0</v>
      </c>
      <c r="NG70" s="211">
        <f t="shared" si="117"/>
        <v>0</v>
      </c>
      <c r="NH70" s="361">
        <v>447.64</v>
      </c>
      <c r="NI70" s="351">
        <v>114</v>
      </c>
      <c r="NJ70" s="65">
        <f t="shared" si="246"/>
        <v>0</v>
      </c>
      <c r="NK70" s="65">
        <f t="shared" si="247"/>
        <v>0</v>
      </c>
      <c r="NL70" s="65">
        <v>1279.4567857142858</v>
      </c>
      <c r="NM70" s="65">
        <v>18.510000000000002</v>
      </c>
      <c r="NN70" s="65">
        <f t="shared" si="206"/>
        <v>467</v>
      </c>
      <c r="NO70" s="65">
        <v>5</v>
      </c>
      <c r="NP70" s="65"/>
      <c r="NQ70" s="65"/>
      <c r="NR70" s="64">
        <f t="shared" si="264"/>
        <v>2331.6067857142862</v>
      </c>
      <c r="NS70" s="66">
        <f t="shared" si="207"/>
        <v>835.40283333333332</v>
      </c>
      <c r="NT70" s="66">
        <f t="shared" si="208"/>
        <v>400</v>
      </c>
      <c r="NU70" s="66">
        <f t="shared" si="282"/>
        <v>308.85070833333333</v>
      </c>
      <c r="NV70" s="67">
        <f t="shared" si="48"/>
        <v>1544.2535416666667</v>
      </c>
      <c r="NW70" s="67">
        <v>0</v>
      </c>
      <c r="NX70" s="68">
        <f t="shared" si="50"/>
        <v>0</v>
      </c>
      <c r="NY70" s="209">
        <v>0</v>
      </c>
      <c r="NZ70" s="209">
        <v>0</v>
      </c>
      <c r="OA70" s="209">
        <v>0</v>
      </c>
      <c r="OB70" s="209">
        <v>0</v>
      </c>
      <c r="OC70" s="209">
        <v>0</v>
      </c>
      <c r="OD70" s="209">
        <v>0</v>
      </c>
      <c r="OE70" s="209">
        <v>0</v>
      </c>
      <c r="OF70" s="209">
        <v>0</v>
      </c>
      <c r="OG70" s="209">
        <v>0</v>
      </c>
      <c r="OH70" s="209">
        <v>0</v>
      </c>
      <c r="OI70" s="209">
        <v>0</v>
      </c>
      <c r="OJ70" s="178">
        <v>0</v>
      </c>
      <c r="OK70" s="210">
        <v>0</v>
      </c>
      <c r="OL70" s="181" t="s">
        <v>277</v>
      </c>
      <c r="OM70" s="64">
        <f t="shared" si="283"/>
        <v>0</v>
      </c>
      <c r="ON70" s="209">
        <v>0</v>
      </c>
      <c r="OO70" s="209">
        <v>0</v>
      </c>
      <c r="OP70" s="209">
        <v>0</v>
      </c>
      <c r="OQ70" s="209">
        <v>0</v>
      </c>
      <c r="OR70" s="209">
        <v>0</v>
      </c>
      <c r="OS70" s="209">
        <v>0</v>
      </c>
      <c r="OT70" s="209">
        <v>0</v>
      </c>
      <c r="OU70" s="209">
        <v>0</v>
      </c>
      <c r="OV70" s="209">
        <v>0</v>
      </c>
      <c r="OW70" s="209">
        <v>0</v>
      </c>
      <c r="OX70" s="403">
        <f t="shared" si="284"/>
        <v>0</v>
      </c>
      <c r="OY70" s="418">
        <v>447.64</v>
      </c>
      <c r="OZ70" s="414">
        <v>114</v>
      </c>
      <c r="PA70" s="65">
        <f t="shared" si="285"/>
        <v>0</v>
      </c>
      <c r="PB70" s="65">
        <f t="shared" si="286"/>
        <v>0</v>
      </c>
      <c r="PC70" s="65">
        <v>1279.4567857142858</v>
      </c>
      <c r="PD70" s="65">
        <v>18.510000000000002</v>
      </c>
      <c r="PE70" s="65"/>
      <c r="PF70" s="65">
        <v>5</v>
      </c>
      <c r="PG70" s="65"/>
      <c r="PH70" s="65"/>
      <c r="PI70" s="64">
        <f t="shared" si="53"/>
        <v>1864.6067857142859</v>
      </c>
      <c r="PJ70" s="66">
        <f t="shared" si="287"/>
        <v>936.57933333333335</v>
      </c>
      <c r="PK70" s="66">
        <v>0</v>
      </c>
      <c r="PL70" s="66">
        <f t="shared" si="288"/>
        <v>234.14483333333334</v>
      </c>
      <c r="PM70" s="67">
        <f t="shared" si="54"/>
        <v>1170.7241666666666</v>
      </c>
      <c r="PN70" s="67">
        <f t="shared" si="55"/>
        <v>3035.3309523809526</v>
      </c>
      <c r="PO70" s="68">
        <f t="shared" si="56"/>
        <v>-3035.3309523809526</v>
      </c>
      <c r="PP70" s="400"/>
      <c r="PQ70" s="400"/>
      <c r="PR70" s="400"/>
      <c r="PS70" s="400"/>
      <c r="PT70" s="400"/>
      <c r="PU70" s="400"/>
      <c r="PV70" s="400"/>
      <c r="PW70" s="400"/>
      <c r="PX70" s="400"/>
      <c r="PY70" s="464"/>
      <c r="PZ70" s="466">
        <v>0</v>
      </c>
      <c r="QA70" s="178">
        <f t="shared" si="210"/>
        <v>0</v>
      </c>
      <c r="QB70" s="401"/>
      <c r="QC70" s="181" t="s">
        <v>277</v>
      </c>
      <c r="QD70" s="64"/>
      <c r="QE70" s="400"/>
      <c r="QF70" s="400"/>
      <c r="QG70" s="400"/>
      <c r="QH70" s="400"/>
      <c r="QI70" s="400"/>
      <c r="QJ70" s="400"/>
      <c r="QK70" s="400"/>
      <c r="QL70" s="400"/>
      <c r="QM70" s="400"/>
      <c r="QN70" s="400"/>
      <c r="QO70" s="486"/>
      <c r="QP70" s="211">
        <f t="shared" si="211"/>
        <v>0</v>
      </c>
      <c r="QQ70" s="444">
        <v>447.64</v>
      </c>
      <c r="QR70" s="240">
        <v>114</v>
      </c>
      <c r="QS70" s="65">
        <f t="shared" si="147"/>
        <v>128.86743362831859</v>
      </c>
      <c r="QT70" s="65">
        <f t="shared" si="250"/>
        <v>0</v>
      </c>
      <c r="QU70" s="65">
        <v>1047.8900000000001</v>
      </c>
      <c r="QV70" s="65">
        <v>18.510000000000002</v>
      </c>
      <c r="QW70" s="65">
        <f t="shared" si="131"/>
        <v>18.861818181818183</v>
      </c>
      <c r="QX70" s="65">
        <v>5</v>
      </c>
      <c r="QY70" s="65">
        <f t="shared" si="261"/>
        <v>183.06451612903226</v>
      </c>
      <c r="QZ70" s="489">
        <f t="shared" si="265"/>
        <v>0</v>
      </c>
      <c r="RA70" s="65"/>
      <c r="RB70" s="64">
        <f t="shared" si="213"/>
        <v>1963.8337679391689</v>
      </c>
      <c r="RC70" s="66">
        <f t="shared" si="266"/>
        <v>870.22424778761058</v>
      </c>
      <c r="RD70" s="66"/>
      <c r="RE70" s="66">
        <f t="shared" si="134"/>
        <v>566.81160314535589</v>
      </c>
      <c r="RF70" s="67">
        <f t="shared" si="60"/>
        <v>1437.0358509329665</v>
      </c>
      <c r="RG70" s="67">
        <f t="shared" si="61"/>
        <v>3400.8696188721351</v>
      </c>
      <c r="RH70" s="68">
        <f t="shared" si="62"/>
        <v>-3400.8696188721351</v>
      </c>
      <c r="RI70" s="205"/>
      <c r="RJ70" s="205"/>
      <c r="RK70" s="205"/>
      <c r="RL70" s="205"/>
      <c r="RM70" s="205"/>
      <c r="RN70" s="205"/>
      <c r="RO70" s="205"/>
      <c r="RP70" s="205"/>
      <c r="RQ70" s="205"/>
      <c r="RR70" s="373"/>
      <c r="RS70" s="265">
        <v>0</v>
      </c>
      <c r="RT70" s="178">
        <f t="shared" si="214"/>
        <v>0</v>
      </c>
      <c r="RU70" s="206"/>
      <c r="RV70" s="181" t="s">
        <v>277</v>
      </c>
      <c r="RW70" s="64">
        <f t="shared" si="215"/>
        <v>0</v>
      </c>
      <c r="RX70" s="205"/>
      <c r="RY70" s="205"/>
      <c r="RZ70" s="205"/>
      <c r="SA70" s="205"/>
      <c r="SB70" s="205"/>
      <c r="SC70" s="205"/>
      <c r="SD70" s="205"/>
      <c r="SE70" s="205"/>
      <c r="SF70" s="205"/>
      <c r="SG70" s="205"/>
      <c r="SH70" s="65">
        <v>1.4321999999999999</v>
      </c>
      <c r="SI70" s="211">
        <v>1708.88</v>
      </c>
      <c r="SJ70" s="476">
        <f>425.04+0</f>
        <v>425.04</v>
      </c>
      <c r="SK70" s="478">
        <v>127</v>
      </c>
      <c r="SL70" s="65">
        <f t="shared" si="148"/>
        <v>320.96681415929203</v>
      </c>
      <c r="SM70" s="65">
        <f t="shared" si="251"/>
        <v>0</v>
      </c>
      <c r="SN70" s="65">
        <v>1047.8900000000001</v>
      </c>
      <c r="SO70" s="65">
        <v>18.510000000000002</v>
      </c>
      <c r="SP70" s="65">
        <f t="shared" si="138"/>
        <v>495.92920353982299</v>
      </c>
      <c r="SQ70" s="65">
        <v>5</v>
      </c>
      <c r="SR70" s="65">
        <f t="shared" si="149"/>
        <v>428.52876106194691</v>
      </c>
      <c r="SS70" s="489">
        <f t="shared" si="267"/>
        <v>0</v>
      </c>
      <c r="ST70" s="65"/>
      <c r="SU70" s="64">
        <f>SUM(SJ70:ST70)</f>
        <v>2868.8647787610621</v>
      </c>
      <c r="SV70" s="66">
        <f t="shared" si="146"/>
        <v>596.28469026548669</v>
      </c>
      <c r="SW70" s="66"/>
      <c r="SX70" s="66">
        <f t="shared" si="140"/>
        <v>693.02989380530983</v>
      </c>
      <c r="SY70" s="67">
        <f>SUM(SV70:SX70)</f>
        <v>1289.3145840707966</v>
      </c>
      <c r="SZ70" s="67">
        <f t="shared" si="65"/>
        <v>4158.1793628318592</v>
      </c>
      <c r="TA70" s="68">
        <f t="shared" si="66"/>
        <v>-2449.2993628318591</v>
      </c>
      <c r="TB70" s="64">
        <f t="shared" si="252"/>
        <v>76946.210000000006</v>
      </c>
      <c r="TC70" s="211">
        <f t="shared" si="253"/>
        <v>6889.37</v>
      </c>
      <c r="TD70" s="67">
        <f t="shared" si="254"/>
        <v>30658.954607942676</v>
      </c>
      <c r="TE70" s="68">
        <f t="shared" si="142"/>
        <v>-23769.584607942677</v>
      </c>
      <c r="TF70" s="264"/>
      <c r="TG70" s="265"/>
      <c r="TH70" s="269" t="s">
        <v>538</v>
      </c>
      <c r="TI70" s="271"/>
      <c r="TL70" s="65">
        <v>6210.1578</v>
      </c>
      <c r="TM70">
        <f t="shared" si="262"/>
        <v>62.101577999999996</v>
      </c>
    </row>
    <row r="71" spans="1:533">
      <c r="A71" s="173" t="s">
        <v>191</v>
      </c>
      <c r="B71" s="175" t="s">
        <v>192</v>
      </c>
      <c r="C71" s="181" t="s">
        <v>276</v>
      </c>
      <c r="D71" s="176">
        <v>581.92999999999995</v>
      </c>
      <c r="E71" s="176">
        <v>3430.67</v>
      </c>
      <c r="F71" s="176">
        <v>0</v>
      </c>
      <c r="G71" s="176">
        <v>0</v>
      </c>
      <c r="H71" s="176">
        <v>0</v>
      </c>
      <c r="I71" s="176">
        <v>0</v>
      </c>
      <c r="J71" s="176">
        <v>4401.42</v>
      </c>
      <c r="K71" s="176">
        <v>0</v>
      </c>
      <c r="L71" s="176">
        <v>0</v>
      </c>
      <c r="M71" s="178">
        <v>5996.6900000000005</v>
      </c>
      <c r="N71" s="178">
        <f t="shared" si="150"/>
        <v>2417.33</v>
      </c>
      <c r="O71" s="181">
        <v>534</v>
      </c>
      <c r="P71" s="64">
        <f t="shared" si="227"/>
        <v>8414.02</v>
      </c>
      <c r="Q71" s="205">
        <v>0</v>
      </c>
      <c r="R71" s="205">
        <v>250.95</v>
      </c>
      <c r="S71" s="205">
        <v>0</v>
      </c>
      <c r="T71" s="205">
        <v>0</v>
      </c>
      <c r="U71" s="205">
        <v>0</v>
      </c>
      <c r="V71" s="205">
        <v>0</v>
      </c>
      <c r="W71" s="205">
        <v>0</v>
      </c>
      <c r="X71" s="205">
        <v>1550</v>
      </c>
      <c r="Y71" s="205">
        <v>0</v>
      </c>
      <c r="Z71" s="205">
        <v>0</v>
      </c>
      <c r="AA71" s="64">
        <f t="shared" si="71"/>
        <v>1800.95</v>
      </c>
      <c r="AB71" s="65">
        <v>573.49</v>
      </c>
      <c r="AC71" s="65"/>
      <c r="AD71" s="65">
        <f t="shared" si="232"/>
        <v>70.452135040729956</v>
      </c>
      <c r="AE71" s="65">
        <f t="shared" si="268"/>
        <v>43.759223672051867</v>
      </c>
      <c r="AF71" s="65"/>
      <c r="AG71" s="65">
        <v>18.510000000000002</v>
      </c>
      <c r="AH71" s="65"/>
      <c r="AI71" s="65">
        <v>5</v>
      </c>
      <c r="AJ71" s="65"/>
      <c r="AK71" s="65"/>
      <c r="AL71" s="64">
        <f t="shared" si="3"/>
        <v>711.21135871278182</v>
      </c>
      <c r="AM71" s="66">
        <f t="shared" si="170"/>
        <v>833.25221238938047</v>
      </c>
      <c r="AN71" s="66">
        <f t="shared" si="171"/>
        <v>0</v>
      </c>
      <c r="AO71" s="66">
        <f t="shared" ref="AO71:AO126" si="289">(AM71+AN71)*B$1</f>
        <v>208.31305309734512</v>
      </c>
      <c r="AP71" s="67">
        <f t="shared" si="4"/>
        <v>1041.5652654867256</v>
      </c>
      <c r="AQ71" s="67">
        <f t="shared" si="5"/>
        <v>1752.7766241995073</v>
      </c>
      <c r="AR71" s="68">
        <f t="shared" si="6"/>
        <v>48.173375800492749</v>
      </c>
      <c r="AS71" s="267">
        <v>1027.3399999999999</v>
      </c>
      <c r="AT71" s="267">
        <v>3096.04</v>
      </c>
      <c r="AU71" s="267">
        <v>0</v>
      </c>
      <c r="AV71" s="267">
        <v>0</v>
      </c>
      <c r="AW71" s="267">
        <v>0</v>
      </c>
      <c r="AX71" s="267">
        <v>0</v>
      </c>
      <c r="AY71" s="267">
        <v>0</v>
      </c>
      <c r="AZ71" s="267">
        <v>4260.82</v>
      </c>
      <c r="BA71" s="267">
        <v>0</v>
      </c>
      <c r="BB71" s="267">
        <v>0</v>
      </c>
      <c r="BC71" s="267">
        <v>5554.58</v>
      </c>
      <c r="BD71" s="178">
        <f t="shared" si="172"/>
        <v>2829.6200000000008</v>
      </c>
      <c r="BE71" s="285">
        <v>511</v>
      </c>
      <c r="BF71" s="181" t="s">
        <v>276</v>
      </c>
      <c r="BG71" s="64">
        <f t="shared" si="75"/>
        <v>8384.2000000000007</v>
      </c>
      <c r="BH71" s="267">
        <v>0</v>
      </c>
      <c r="BI71" s="267">
        <v>226.47</v>
      </c>
      <c r="BJ71" s="267">
        <v>0</v>
      </c>
      <c r="BK71" s="267">
        <v>0</v>
      </c>
      <c r="BL71" s="267">
        <v>0</v>
      </c>
      <c r="BM71" s="267">
        <v>0</v>
      </c>
      <c r="BN71" s="267">
        <v>0</v>
      </c>
      <c r="BO71" s="267">
        <v>1550</v>
      </c>
      <c r="BP71" s="267">
        <v>0</v>
      </c>
      <c r="BQ71" s="267">
        <v>0</v>
      </c>
      <c r="BR71" s="64">
        <f t="shared" si="76"/>
        <v>1776.47</v>
      </c>
      <c r="BS71" s="65">
        <v>560.32000000000005</v>
      </c>
      <c r="BT71" s="65"/>
      <c r="BU71" s="65">
        <f t="shared" si="234"/>
        <v>70.648969746854277</v>
      </c>
      <c r="BV71" s="65">
        <f t="shared" si="269"/>
        <v>55.249216708457851</v>
      </c>
      <c r="BW71" s="65"/>
      <c r="BX71" s="65">
        <v>18.510000000000002</v>
      </c>
      <c r="BY71" s="65"/>
      <c r="BZ71" s="65">
        <v>5</v>
      </c>
      <c r="CA71" s="202"/>
      <c r="CB71" s="65"/>
      <c r="CC71" s="64">
        <f t="shared" si="9"/>
        <v>709.7281864553122</v>
      </c>
      <c r="CD71" s="66">
        <f t="shared" si="174"/>
        <v>869.99982300884949</v>
      </c>
      <c r="CE71" s="384">
        <f t="shared" si="175"/>
        <v>0</v>
      </c>
      <c r="CF71" s="66">
        <f t="shared" si="222"/>
        <v>217.49995575221237</v>
      </c>
      <c r="CG71" s="67">
        <f>SUM(CD71:CF71)</f>
        <v>1087.4997787610619</v>
      </c>
      <c r="CH71" s="67">
        <f t="shared" si="11"/>
        <v>1797.2279652163741</v>
      </c>
      <c r="CI71" s="68">
        <f t="shared" si="12"/>
        <v>-20.757965216374032</v>
      </c>
      <c r="CJ71" s="209">
        <v>1749.8</v>
      </c>
      <c r="CK71" s="209">
        <v>3326.38</v>
      </c>
      <c r="CL71" s="209">
        <v>0</v>
      </c>
      <c r="CM71" s="209">
        <v>0</v>
      </c>
      <c r="CN71" s="209">
        <v>0</v>
      </c>
      <c r="CO71" s="209">
        <v>0</v>
      </c>
      <c r="CP71" s="209">
        <v>0</v>
      </c>
      <c r="CQ71" s="209">
        <v>6266.31</v>
      </c>
      <c r="CR71" s="209">
        <v>0</v>
      </c>
      <c r="CS71" s="207">
        <v>0</v>
      </c>
      <c r="CT71" s="205">
        <v>5607.17</v>
      </c>
      <c r="CU71" s="178">
        <f t="shared" si="176"/>
        <v>2706.8899999999994</v>
      </c>
      <c r="CV71" s="285">
        <v>563</v>
      </c>
      <c r="CW71" s="181" t="s">
        <v>276</v>
      </c>
      <c r="CX71" s="214">
        <v>8314.06</v>
      </c>
      <c r="CY71" s="205">
        <v>0</v>
      </c>
      <c r="CZ71" s="205">
        <v>0</v>
      </c>
      <c r="DA71" s="205">
        <v>0</v>
      </c>
      <c r="DB71" s="205">
        <v>0</v>
      </c>
      <c r="DC71" s="205">
        <v>0</v>
      </c>
      <c r="DD71" s="205">
        <v>0</v>
      </c>
      <c r="DE71" s="205">
        <v>0</v>
      </c>
      <c r="DF71" s="205">
        <v>0</v>
      </c>
      <c r="DG71" s="205">
        <v>0</v>
      </c>
      <c r="DH71" s="205">
        <v>0</v>
      </c>
      <c r="DI71" s="214">
        <v>250.47</v>
      </c>
      <c r="DJ71" s="65">
        <v>560.32000000000005</v>
      </c>
      <c r="DK71" s="65"/>
      <c r="DL71" s="65">
        <f t="shared" si="236"/>
        <v>74.055037689618288</v>
      </c>
      <c r="DM71" s="65">
        <f t="shared" si="263"/>
        <v>53.286498244608225</v>
      </c>
      <c r="DN71" s="65"/>
      <c r="DO71" s="65">
        <v>18.510000000000002</v>
      </c>
      <c r="DP71" s="65"/>
      <c r="DQ71" s="65">
        <v>5</v>
      </c>
      <c r="DR71" s="65"/>
      <c r="DS71" s="65"/>
      <c r="DT71" s="64">
        <f t="shared" si="15"/>
        <v>711.17153593422654</v>
      </c>
      <c r="DU71" s="66">
        <f t="shared" si="178"/>
        <v>870.94495575221242</v>
      </c>
      <c r="DV71" s="66">
        <f t="shared" si="179"/>
        <v>490.26548672566372</v>
      </c>
      <c r="DW71" s="66">
        <f t="shared" si="270"/>
        <v>340.30261061946902</v>
      </c>
      <c r="DX71" s="67">
        <f t="shared" si="16"/>
        <v>1701.5130530973452</v>
      </c>
      <c r="DY71" s="67">
        <f t="shared" si="17"/>
        <v>2412.6845890315717</v>
      </c>
      <c r="DZ71" s="68">
        <f t="shared" si="18"/>
        <v>-2162.2145890315719</v>
      </c>
      <c r="EA71" s="205">
        <v>1043.6300000000001</v>
      </c>
      <c r="EB71" s="205">
        <v>4757.66</v>
      </c>
      <c r="EC71" s="205">
        <v>0</v>
      </c>
      <c r="ED71" s="205">
        <v>0</v>
      </c>
      <c r="EE71" s="205">
        <v>0</v>
      </c>
      <c r="EF71" s="205">
        <v>0</v>
      </c>
      <c r="EG71" s="205">
        <v>0</v>
      </c>
      <c r="EH71" s="205">
        <v>4638.3900000000003</v>
      </c>
      <c r="EI71" s="205">
        <v>0</v>
      </c>
      <c r="EJ71" s="205">
        <v>0</v>
      </c>
      <c r="EK71" s="205">
        <v>6864.8</v>
      </c>
      <c r="EL71" s="178">
        <f t="shared" si="180"/>
        <v>3574.88</v>
      </c>
      <c r="EM71" s="206">
        <v>624</v>
      </c>
      <c r="EN71" s="181" t="s">
        <v>276</v>
      </c>
      <c r="EO71" s="214">
        <f t="shared" si="85"/>
        <v>10439.68</v>
      </c>
      <c r="EP71" s="214">
        <v>0</v>
      </c>
      <c r="EQ71" s="214">
        <v>348.01</v>
      </c>
      <c r="ER71" s="214">
        <v>0</v>
      </c>
      <c r="ES71" s="214">
        <v>0</v>
      </c>
      <c r="ET71" s="214">
        <v>0</v>
      </c>
      <c r="EU71" s="298">
        <v>0</v>
      </c>
      <c r="EV71" s="299">
        <v>0</v>
      </c>
      <c r="EW71" s="299">
        <v>1550</v>
      </c>
      <c r="EX71" s="214">
        <v>0</v>
      </c>
      <c r="EY71" s="299">
        <v>0</v>
      </c>
      <c r="EZ71" s="214">
        <f t="shared" si="86"/>
        <v>1898.01</v>
      </c>
      <c r="FA71" s="385">
        <v>594.14</v>
      </c>
      <c r="FB71" s="385">
        <v>214</v>
      </c>
      <c r="FC71" s="377">
        <f t="shared" si="238"/>
        <v>94.400858807076901</v>
      </c>
      <c r="FD71" s="386">
        <f t="shared" si="239"/>
        <v>70.373320247474084</v>
      </c>
      <c r="FE71" s="65"/>
      <c r="FF71" s="65">
        <v>18.510000000000002</v>
      </c>
      <c r="FG71" s="65"/>
      <c r="FH71" s="65">
        <v>5</v>
      </c>
      <c r="FI71" s="377"/>
      <c r="FJ71" s="65"/>
      <c r="FK71" s="214">
        <f t="shared" si="87"/>
        <v>996.42417905455102</v>
      </c>
      <c r="FL71" s="66">
        <f t="shared" si="183"/>
        <v>987.17077586206892</v>
      </c>
      <c r="FM71" s="377">
        <f t="shared" si="184"/>
        <v>413.79310344827587</v>
      </c>
      <c r="FN71" s="377">
        <f t="shared" si="271"/>
        <v>350.24096982758618</v>
      </c>
      <c r="FO71" s="214">
        <f t="shared" si="91"/>
        <v>1751.204849137931</v>
      </c>
      <c r="FP71" s="214">
        <f t="shared" si="92"/>
        <v>2747.6290281924821</v>
      </c>
      <c r="FQ71" s="205">
        <f t="shared" ref="FQ71:FQ126" si="290">EZ71-FP71</f>
        <v>-849.61902819248212</v>
      </c>
      <c r="FR71" s="205">
        <v>718.44</v>
      </c>
      <c r="FS71" s="205">
        <v>3911.77</v>
      </c>
      <c r="FT71" s="205">
        <v>0</v>
      </c>
      <c r="FU71" s="205">
        <v>0</v>
      </c>
      <c r="FV71" s="205">
        <v>0</v>
      </c>
      <c r="FW71" s="205">
        <v>0</v>
      </c>
      <c r="FX71" s="205">
        <v>0</v>
      </c>
      <c r="FY71" s="205">
        <v>5720.71</v>
      </c>
      <c r="FZ71" s="205">
        <v>0</v>
      </c>
      <c r="GA71" s="205">
        <v>0</v>
      </c>
      <c r="GB71" s="205">
        <v>6632.9</v>
      </c>
      <c r="GC71" s="178">
        <f t="shared" si="185"/>
        <v>3718.0200000000004</v>
      </c>
      <c r="GD71" s="206">
        <v>679</v>
      </c>
      <c r="GE71" s="181" t="s">
        <v>276</v>
      </c>
      <c r="GF71" s="214">
        <f t="shared" ref="GF71:GF126" si="291">SUM(FR71:GA71)</f>
        <v>10350.92</v>
      </c>
      <c r="GG71" s="205">
        <v>59.8</v>
      </c>
      <c r="GH71" s="205">
        <v>286.14</v>
      </c>
      <c r="GI71" s="205">
        <v>0</v>
      </c>
      <c r="GJ71" s="205">
        <v>0</v>
      </c>
      <c r="GK71" s="205">
        <v>0</v>
      </c>
      <c r="GL71" s="205">
        <v>0</v>
      </c>
      <c r="GM71" s="205">
        <v>0</v>
      </c>
      <c r="GN71" s="205">
        <v>1550</v>
      </c>
      <c r="GO71" s="205">
        <v>0</v>
      </c>
      <c r="GP71" s="205">
        <v>0</v>
      </c>
      <c r="GQ71" s="211">
        <f t="shared" si="95"/>
        <v>1895.94</v>
      </c>
      <c r="GR71" s="307">
        <v>594.14</v>
      </c>
      <c r="GS71" s="306">
        <v>214</v>
      </c>
      <c r="GT71" s="65">
        <f t="shared" si="255"/>
        <v>94.391806181825487</v>
      </c>
      <c r="GU71" s="65">
        <f t="shared" si="256"/>
        <v>78.990891437212426</v>
      </c>
      <c r="GV71" s="65"/>
      <c r="GW71" s="65">
        <v>18.510000000000002</v>
      </c>
      <c r="GX71" s="65">
        <v>0</v>
      </c>
      <c r="GY71" s="65">
        <v>5</v>
      </c>
      <c r="GZ71" s="65"/>
      <c r="HA71" s="65"/>
      <c r="HB71" s="64">
        <f t="shared" si="188"/>
        <v>1005.0326976190379</v>
      </c>
      <c r="HC71" s="66">
        <f t="shared" si="143"/>
        <v>822.37076923076927</v>
      </c>
      <c r="HD71" s="66">
        <f t="shared" si="272"/>
        <v>0</v>
      </c>
      <c r="HE71" s="66">
        <f t="shared" si="273"/>
        <v>205.59269230769232</v>
      </c>
      <c r="HF71" s="67">
        <f t="shared" si="24"/>
        <v>1027.9634615384616</v>
      </c>
      <c r="HG71" s="67">
        <f t="shared" si="25"/>
        <v>2032.9961591574995</v>
      </c>
      <c r="HH71" s="68">
        <f t="shared" si="26"/>
        <v>-137.05615915749945</v>
      </c>
      <c r="HI71" s="205">
        <v>1344.92</v>
      </c>
      <c r="HJ71" s="205">
        <v>4269.37</v>
      </c>
      <c r="HK71" s="205">
        <v>0</v>
      </c>
      <c r="HL71" s="205">
        <v>0</v>
      </c>
      <c r="HM71" s="205">
        <v>0</v>
      </c>
      <c r="HN71" s="205">
        <v>0</v>
      </c>
      <c r="HO71" s="205">
        <v>0</v>
      </c>
      <c r="HP71" s="205">
        <v>6374.11</v>
      </c>
      <c r="HQ71" s="205">
        <v>0</v>
      </c>
      <c r="HR71" s="205">
        <v>0</v>
      </c>
      <c r="HS71" s="205">
        <v>8289.76</v>
      </c>
      <c r="HT71" s="178">
        <f t="shared" si="189"/>
        <v>3698.6399999999994</v>
      </c>
      <c r="HU71" s="206">
        <v>775</v>
      </c>
      <c r="HV71" s="181" t="s">
        <v>276</v>
      </c>
      <c r="HW71" s="64">
        <f t="shared" si="190"/>
        <v>11988.4</v>
      </c>
      <c r="HX71" s="205">
        <v>0</v>
      </c>
      <c r="HY71" s="205">
        <v>312.3</v>
      </c>
      <c r="HZ71" s="205">
        <v>0</v>
      </c>
      <c r="IA71" s="205">
        <v>0</v>
      </c>
      <c r="IB71" s="205">
        <v>0</v>
      </c>
      <c r="IC71" s="205">
        <v>0</v>
      </c>
      <c r="ID71" s="205">
        <v>0</v>
      </c>
      <c r="IE71" s="205">
        <v>1550</v>
      </c>
      <c r="IF71" s="205">
        <v>0</v>
      </c>
      <c r="IG71" s="205">
        <v>0</v>
      </c>
      <c r="IH71" s="214">
        <v>1862.3</v>
      </c>
      <c r="II71" s="318">
        <v>594.14</v>
      </c>
      <c r="IJ71" s="319">
        <v>214</v>
      </c>
      <c r="IK71" s="65">
        <f t="shared" si="240"/>
        <v>126.50771188241822</v>
      </c>
      <c r="IL71" s="65">
        <f t="shared" si="241"/>
        <v>92.095344445450664</v>
      </c>
      <c r="IM71" s="65"/>
      <c r="IN71" s="65">
        <v>18.510000000000002</v>
      </c>
      <c r="IO71" s="65"/>
      <c r="IP71" s="65">
        <v>5</v>
      </c>
      <c r="IQ71" s="65"/>
      <c r="IR71" s="65"/>
      <c r="IS71" s="64">
        <f t="shared" si="193"/>
        <v>1050.2530563278688</v>
      </c>
      <c r="IT71" s="66">
        <f t="shared" si="194"/>
        <v>869.99285714285713</v>
      </c>
      <c r="IU71" s="66">
        <f t="shared" si="274"/>
        <v>403.36134453781511</v>
      </c>
      <c r="IV71" s="66">
        <f t="shared" si="275"/>
        <v>318.33855042016808</v>
      </c>
      <c r="IW71" s="67">
        <f t="shared" si="195"/>
        <v>1591.6927521008404</v>
      </c>
      <c r="IX71" s="67">
        <f t="shared" si="31"/>
        <v>2641.9458084287089</v>
      </c>
      <c r="IY71" s="68">
        <f t="shared" si="32"/>
        <v>-779.64580842870896</v>
      </c>
      <c r="IZ71" s="335">
        <v>1257.44</v>
      </c>
      <c r="JA71" s="335">
        <v>5223.95</v>
      </c>
      <c r="JB71" s="335">
        <v>0</v>
      </c>
      <c r="JC71" s="335">
        <v>0</v>
      </c>
      <c r="JD71" s="335">
        <v>0</v>
      </c>
      <c r="JE71" s="335">
        <v>0</v>
      </c>
      <c r="JF71" s="335">
        <v>0</v>
      </c>
      <c r="JG71" s="335">
        <v>6238.07</v>
      </c>
      <c r="JH71" s="335">
        <v>0</v>
      </c>
      <c r="JI71" s="335">
        <v>0</v>
      </c>
      <c r="JJ71" s="335">
        <v>9397.85</v>
      </c>
      <c r="JK71" s="178">
        <f t="shared" si="196"/>
        <v>3321.6099999999988</v>
      </c>
      <c r="JL71" s="371">
        <v>814</v>
      </c>
      <c r="JM71" s="181" t="s">
        <v>276</v>
      </c>
      <c r="JN71" s="64">
        <f t="shared" si="197"/>
        <v>12719.46</v>
      </c>
      <c r="JO71" s="335">
        <v>104.67</v>
      </c>
      <c r="JP71" s="335">
        <v>382.12</v>
      </c>
      <c r="JQ71" s="335">
        <v>0</v>
      </c>
      <c r="JR71" s="335">
        <v>0</v>
      </c>
      <c r="JS71" s="335">
        <v>0</v>
      </c>
      <c r="JT71" s="335">
        <v>0</v>
      </c>
      <c r="JU71" s="335">
        <v>0</v>
      </c>
      <c r="JV71" s="335">
        <v>1550</v>
      </c>
      <c r="JW71" s="335">
        <v>0</v>
      </c>
      <c r="JX71" s="335">
        <v>0</v>
      </c>
      <c r="JY71" s="211">
        <v>1925.63</v>
      </c>
      <c r="JZ71" s="337">
        <v>594.14</v>
      </c>
      <c r="KA71" s="319">
        <v>214</v>
      </c>
      <c r="KB71" s="65">
        <f t="shared" si="276"/>
        <v>200.13885445789495</v>
      </c>
      <c r="KC71" s="65">
        <f t="shared" si="243"/>
        <v>88.236250063690804</v>
      </c>
      <c r="KD71" s="65"/>
      <c r="KE71" s="65">
        <v>18.510000000000002</v>
      </c>
      <c r="KF71" s="65"/>
      <c r="KG71" s="65">
        <v>5</v>
      </c>
      <c r="KH71" s="65"/>
      <c r="KI71" s="65">
        <f t="shared" si="277"/>
        <v>429.03252032520328</v>
      </c>
      <c r="KJ71" s="64">
        <f t="shared" ref="KJ71:KJ126" si="292">SUM(JZ71:KI71)</f>
        <v>1549.0576248467889</v>
      </c>
      <c r="KK71" s="66">
        <f t="shared" si="144"/>
        <v>854.59100840336134</v>
      </c>
      <c r="KL71" s="66">
        <f t="shared" si="278"/>
        <v>0</v>
      </c>
      <c r="KM71" s="66">
        <f t="shared" si="279"/>
        <v>213.64775210084034</v>
      </c>
      <c r="KN71" s="67">
        <f t="shared" si="36"/>
        <v>1068.2387605042018</v>
      </c>
      <c r="KO71" s="67">
        <f t="shared" si="37"/>
        <v>2617.2963853509909</v>
      </c>
      <c r="KP71" s="68">
        <f t="shared" si="38"/>
        <v>-691.66638535099082</v>
      </c>
      <c r="KQ71" s="335">
        <v>2223.73</v>
      </c>
      <c r="KR71" s="335">
        <v>6379.63</v>
      </c>
      <c r="KS71" s="335">
        <v>0</v>
      </c>
      <c r="KT71" s="335">
        <v>0</v>
      </c>
      <c r="KU71" s="335">
        <v>0</v>
      </c>
      <c r="KV71" s="335">
        <v>0</v>
      </c>
      <c r="KW71" s="335">
        <v>0</v>
      </c>
      <c r="KX71" s="335">
        <v>8102.69</v>
      </c>
      <c r="KY71" s="335">
        <v>0</v>
      </c>
      <c r="KZ71" s="335">
        <v>0</v>
      </c>
      <c r="LA71" s="335">
        <v>11395.88</v>
      </c>
      <c r="LB71" s="178">
        <f t="shared" si="199"/>
        <v>5310.17</v>
      </c>
      <c r="LC71" s="371">
        <v>995</v>
      </c>
      <c r="LD71" s="181" t="s">
        <v>276</v>
      </c>
      <c r="LE71" s="64">
        <f t="shared" si="200"/>
        <v>16706.05</v>
      </c>
      <c r="LF71" s="205">
        <v>185.1</v>
      </c>
      <c r="LG71" s="205">
        <v>466.66</v>
      </c>
      <c r="LH71" s="205">
        <v>0</v>
      </c>
      <c r="LI71" s="205">
        <v>0</v>
      </c>
      <c r="LJ71" s="205">
        <v>0</v>
      </c>
      <c r="LK71" s="205">
        <v>0</v>
      </c>
      <c r="LL71" s="205">
        <v>0</v>
      </c>
      <c r="LM71" s="205">
        <v>1550</v>
      </c>
      <c r="LN71" s="205">
        <v>0</v>
      </c>
      <c r="LO71" s="205">
        <v>0</v>
      </c>
      <c r="LP71" s="211">
        <f t="shared" si="112"/>
        <v>2201.7600000000002</v>
      </c>
      <c r="LQ71" s="202">
        <v>594.14</v>
      </c>
      <c r="LR71" s="202">
        <v>214</v>
      </c>
      <c r="LS71" s="65">
        <f t="shared" si="244"/>
        <v>169.40112178081725</v>
      </c>
      <c r="LT71" s="65">
        <f t="shared" si="245"/>
        <v>127.11310173956278</v>
      </c>
      <c r="LU71" s="65"/>
      <c r="LV71" s="65">
        <v>18.510000000000002</v>
      </c>
      <c r="LW71" s="65"/>
      <c r="LX71" s="65">
        <v>5</v>
      </c>
      <c r="LY71" s="65"/>
      <c r="LZ71" s="65"/>
      <c r="MA71" s="64">
        <f t="shared" si="41"/>
        <v>1128.1642235203799</v>
      </c>
      <c r="MB71" s="66">
        <f t="shared" si="145"/>
        <v>828.45739495798318</v>
      </c>
      <c r="MC71" s="66">
        <f t="shared" si="280"/>
        <v>0</v>
      </c>
      <c r="MD71" s="66">
        <f t="shared" si="281"/>
        <v>207.1143487394958</v>
      </c>
      <c r="ME71" s="67">
        <f t="shared" si="42"/>
        <v>1035.571743697479</v>
      </c>
      <c r="MF71" s="67">
        <f t="shared" si="43"/>
        <v>2163.7359672178591</v>
      </c>
      <c r="MG71" s="68">
        <f t="shared" si="44"/>
        <v>38.024032782141148</v>
      </c>
      <c r="MH71" s="335">
        <v>905.83</v>
      </c>
      <c r="MI71" s="335">
        <v>3804.7</v>
      </c>
      <c r="MJ71" s="335">
        <v>0</v>
      </c>
      <c r="MK71" s="335">
        <v>0</v>
      </c>
      <c r="ML71" s="335">
        <v>0</v>
      </c>
      <c r="MM71" s="335">
        <v>0</v>
      </c>
      <c r="MN71" s="335">
        <v>0</v>
      </c>
      <c r="MO71" s="335">
        <v>5461.49</v>
      </c>
      <c r="MP71" s="335">
        <v>0</v>
      </c>
      <c r="MQ71" s="335">
        <v>0</v>
      </c>
      <c r="MR71" s="335">
        <v>6334.61</v>
      </c>
      <c r="MS71" s="178">
        <f t="shared" si="223"/>
        <v>3837.4100000000008</v>
      </c>
      <c r="MT71" s="371">
        <v>651</v>
      </c>
      <c r="MU71" s="181" t="s">
        <v>276</v>
      </c>
      <c r="MV71" s="64">
        <f t="shared" si="203"/>
        <v>10172.02</v>
      </c>
      <c r="MW71" s="335">
        <v>75.400000000000006</v>
      </c>
      <c r="MX71" s="335">
        <v>278.31</v>
      </c>
      <c r="MY71" s="335">
        <v>0</v>
      </c>
      <c r="MZ71" s="335">
        <v>0</v>
      </c>
      <c r="NA71" s="335">
        <v>0</v>
      </c>
      <c r="NB71" s="335">
        <v>0</v>
      </c>
      <c r="NC71" s="335">
        <v>0</v>
      </c>
      <c r="ND71" s="335">
        <v>1550</v>
      </c>
      <c r="NE71" s="335">
        <v>0</v>
      </c>
      <c r="NF71" s="335">
        <v>0</v>
      </c>
      <c r="NG71" s="211">
        <f t="shared" ref="NG71:NG126" si="293">SUM(MW71:NF71)</f>
        <v>1903.71</v>
      </c>
      <c r="NH71" s="355">
        <v>594.14</v>
      </c>
      <c r="NI71" s="350">
        <v>219</v>
      </c>
      <c r="NJ71" s="65">
        <f t="shared" ref="NJ71:NJ126" si="294">(MR71/$M$127)*43215.42</f>
        <v>119.7025984553527</v>
      </c>
      <c r="NK71" s="65">
        <f t="shared" ref="NK71:NK126" si="295">(MS71/$N$127)*7435.25</f>
        <v>52.711638818941346</v>
      </c>
      <c r="NL71" s="65"/>
      <c r="NM71" s="65">
        <v>18.510000000000002</v>
      </c>
      <c r="NN71" s="65">
        <f t="shared" si="206"/>
        <v>467</v>
      </c>
      <c r="NO71" s="65">
        <v>5</v>
      </c>
      <c r="NP71" s="65"/>
      <c r="NQ71" s="65"/>
      <c r="NR71" s="64">
        <f t="shared" si="264"/>
        <v>1476.0642372742941</v>
      </c>
      <c r="NS71" s="66">
        <f t="shared" si="207"/>
        <v>835.40283333333332</v>
      </c>
      <c r="NT71" s="66">
        <f t="shared" si="208"/>
        <v>400</v>
      </c>
      <c r="NU71" s="66">
        <f t="shared" si="282"/>
        <v>308.85070833333333</v>
      </c>
      <c r="NV71" s="67">
        <f t="shared" si="48"/>
        <v>1544.2535416666667</v>
      </c>
      <c r="NW71" s="67">
        <f t="shared" si="49"/>
        <v>3020.317778940961</v>
      </c>
      <c r="NX71" s="68">
        <f t="shared" si="50"/>
        <v>-1116.607778940961</v>
      </c>
      <c r="NY71" s="400">
        <v>484.14</v>
      </c>
      <c r="NZ71" s="400">
        <v>3762.48</v>
      </c>
      <c r="OA71" s="400">
        <v>0</v>
      </c>
      <c r="OB71" s="400">
        <v>0</v>
      </c>
      <c r="OC71" s="400">
        <v>0</v>
      </c>
      <c r="OD71" s="400">
        <v>0</v>
      </c>
      <c r="OE71" s="400">
        <v>0</v>
      </c>
      <c r="OF71" s="400">
        <v>4568.6099999999997</v>
      </c>
      <c r="OG71" s="400">
        <v>0</v>
      </c>
      <c r="OH71" s="400">
        <v>0</v>
      </c>
      <c r="OI71" s="400">
        <v>6138.08</v>
      </c>
      <c r="OJ71" s="178">
        <f t="shared" si="209"/>
        <v>2677.1499999999996</v>
      </c>
      <c r="OK71" s="401">
        <v>559</v>
      </c>
      <c r="OL71" s="181" t="s">
        <v>276</v>
      </c>
      <c r="OM71" s="64">
        <f t="shared" si="283"/>
        <v>8815.23</v>
      </c>
      <c r="ON71" s="205">
        <v>40.299999999999997</v>
      </c>
      <c r="OO71" s="205">
        <v>275.22000000000003</v>
      </c>
      <c r="OP71" s="205">
        <v>0</v>
      </c>
      <c r="OQ71" s="205">
        <v>0</v>
      </c>
      <c r="OR71" s="205">
        <v>0</v>
      </c>
      <c r="OS71" s="205">
        <v>0</v>
      </c>
      <c r="OT71" s="205">
        <v>0</v>
      </c>
      <c r="OU71" s="205">
        <v>1550</v>
      </c>
      <c r="OV71" s="205">
        <v>0</v>
      </c>
      <c r="OW71" s="205">
        <v>0</v>
      </c>
      <c r="OX71" s="403">
        <f t="shared" si="284"/>
        <v>1865.52</v>
      </c>
      <c r="OY71" s="404">
        <v>594.14</v>
      </c>
      <c r="OZ71" s="404">
        <v>219</v>
      </c>
      <c r="PA71" s="65">
        <f t="shared" si="285"/>
        <v>98.400609299325794</v>
      </c>
      <c r="PB71" s="65">
        <f t="shared" si="286"/>
        <v>45.840789450202138</v>
      </c>
      <c r="PC71" s="65"/>
      <c r="PD71" s="65">
        <v>18.510000000000002</v>
      </c>
      <c r="PE71" s="65"/>
      <c r="PF71" s="65">
        <v>5</v>
      </c>
      <c r="PG71" s="65"/>
      <c r="PH71" s="65"/>
      <c r="PI71" s="64">
        <f t="shared" si="53"/>
        <v>980.89139874952787</v>
      </c>
      <c r="PJ71" s="66">
        <f t="shared" si="287"/>
        <v>936.57933333333335</v>
      </c>
      <c r="PK71" s="66">
        <v>0</v>
      </c>
      <c r="PL71" s="66">
        <f t="shared" si="288"/>
        <v>234.14483333333334</v>
      </c>
      <c r="PM71" s="67">
        <f t="shared" si="54"/>
        <v>1170.7241666666666</v>
      </c>
      <c r="PN71" s="67">
        <f t="shared" si="55"/>
        <v>2151.6155654161944</v>
      </c>
      <c r="PO71" s="68">
        <f t="shared" si="56"/>
        <v>-286.0955654161944</v>
      </c>
      <c r="PP71" s="400">
        <v>406.5</v>
      </c>
      <c r="PQ71" s="400">
        <v>3405.4</v>
      </c>
      <c r="PR71" s="400">
        <v>0</v>
      </c>
      <c r="PS71" s="400">
        <v>0</v>
      </c>
      <c r="PT71" s="400">
        <v>0</v>
      </c>
      <c r="PU71" s="400">
        <v>0</v>
      </c>
      <c r="PV71" s="400">
        <v>0</v>
      </c>
      <c r="PW71" s="400">
        <v>4375.13</v>
      </c>
      <c r="PX71" s="400">
        <v>0</v>
      </c>
      <c r="PY71" s="464">
        <v>0</v>
      </c>
      <c r="PZ71" s="466">
        <v>5820.1</v>
      </c>
      <c r="QA71" s="178">
        <f t="shared" si="210"/>
        <v>2366.9299999999994</v>
      </c>
      <c r="QB71" s="401">
        <v>514</v>
      </c>
      <c r="QC71" s="181" t="s">
        <v>276</v>
      </c>
      <c r="QD71" s="64">
        <v>8187.03</v>
      </c>
      <c r="QE71" s="400">
        <v>33.83</v>
      </c>
      <c r="QF71" s="400">
        <v>249.1</v>
      </c>
      <c r="QG71" s="400">
        <v>0</v>
      </c>
      <c r="QH71" s="400">
        <v>0</v>
      </c>
      <c r="QI71" s="400">
        <v>0</v>
      </c>
      <c r="QJ71" s="400">
        <v>0</v>
      </c>
      <c r="QK71" s="400">
        <v>0</v>
      </c>
      <c r="QL71" s="400">
        <v>1550</v>
      </c>
      <c r="QM71" s="400">
        <v>0</v>
      </c>
      <c r="QN71" s="400">
        <v>0</v>
      </c>
      <c r="QO71" s="486">
        <v>49.302945999999999</v>
      </c>
      <c r="QP71" s="211">
        <f t="shared" si="211"/>
        <v>1832.93</v>
      </c>
      <c r="QQ71" s="449">
        <v>594.14</v>
      </c>
      <c r="QR71" s="245">
        <v>219</v>
      </c>
      <c r="QS71" s="65">
        <f t="shared" si="147"/>
        <v>128.86743362831859</v>
      </c>
      <c r="QT71" s="65">
        <f t="shared" si="250"/>
        <v>45.603821619409061</v>
      </c>
      <c r="QU71" s="65">
        <v>0</v>
      </c>
      <c r="QV71" s="65">
        <v>18.510000000000002</v>
      </c>
      <c r="QW71" s="65">
        <f t="shared" si="131"/>
        <v>18.861818181818183</v>
      </c>
      <c r="QX71" s="65">
        <v>5</v>
      </c>
      <c r="QY71" s="65">
        <f t="shared" si="261"/>
        <v>183.06451612903226</v>
      </c>
      <c r="QZ71" s="489">
        <f t="shared" si="265"/>
        <v>78.57135000000001</v>
      </c>
      <c r="RA71" s="65"/>
      <c r="RB71" s="64">
        <f t="shared" si="213"/>
        <v>1291.6189395585779</v>
      </c>
      <c r="RC71" s="66">
        <f t="shared" si="266"/>
        <v>870.22424778761058</v>
      </c>
      <c r="RD71" s="66"/>
      <c r="RE71" s="66">
        <f t="shared" si="134"/>
        <v>432.36863746923774</v>
      </c>
      <c r="RF71" s="67">
        <f t="shared" si="60"/>
        <v>1302.5928852568484</v>
      </c>
      <c r="RG71" s="67">
        <f t="shared" si="61"/>
        <v>2594.2118248154266</v>
      </c>
      <c r="RH71" s="68">
        <f t="shared" si="62"/>
        <v>-761.28182481542649</v>
      </c>
      <c r="RI71" s="205">
        <v>378.2</v>
      </c>
      <c r="RJ71" s="205">
        <v>2763.87</v>
      </c>
      <c r="RK71" s="205">
        <v>0</v>
      </c>
      <c r="RL71" s="205">
        <v>0</v>
      </c>
      <c r="RM71" s="205">
        <v>0</v>
      </c>
      <c r="RN71" s="205">
        <v>0</v>
      </c>
      <c r="RO71" s="205">
        <v>0</v>
      </c>
      <c r="RP71" s="205">
        <v>4469.51</v>
      </c>
      <c r="RQ71" s="205">
        <v>0</v>
      </c>
      <c r="RR71" s="373">
        <v>0</v>
      </c>
      <c r="RS71" s="265">
        <v>7493.6100000000006</v>
      </c>
      <c r="RT71" s="178">
        <f t="shared" si="214"/>
        <v>117.96999999999935</v>
      </c>
      <c r="RU71" s="206">
        <v>463</v>
      </c>
      <c r="RV71" s="181" t="s">
        <v>276</v>
      </c>
      <c r="RW71" s="64">
        <f t="shared" si="215"/>
        <v>7611.58</v>
      </c>
      <c r="RX71" s="205">
        <v>31.48</v>
      </c>
      <c r="RY71" s="205">
        <v>202.17</v>
      </c>
      <c r="RZ71" s="205">
        <v>0</v>
      </c>
      <c r="SA71" s="205">
        <v>0</v>
      </c>
      <c r="SB71" s="205">
        <v>0</v>
      </c>
      <c r="SC71" s="205">
        <v>0</v>
      </c>
      <c r="SD71" s="205">
        <v>0</v>
      </c>
      <c r="SE71" s="205">
        <v>1550</v>
      </c>
      <c r="SF71" s="205">
        <v>0</v>
      </c>
      <c r="SG71" s="205">
        <v>0</v>
      </c>
      <c r="SH71" s="65">
        <v>62.101577999999996</v>
      </c>
      <c r="SI71" s="211">
        <v>1828.01</v>
      </c>
      <c r="SJ71" s="234">
        <v>514.79999999999995</v>
      </c>
      <c r="SK71" s="480"/>
      <c r="SL71" s="65">
        <f t="shared" si="148"/>
        <v>320.96681415929203</v>
      </c>
      <c r="SM71" s="65">
        <f t="shared" si="251"/>
        <v>2.6849661297717593</v>
      </c>
      <c r="SN71" s="65">
        <v>0</v>
      </c>
      <c r="SO71" s="65">
        <v>18.510000000000002</v>
      </c>
      <c r="SP71" s="65">
        <f t="shared" si="138"/>
        <v>495.92920353982299</v>
      </c>
      <c r="SQ71" s="65">
        <v>5</v>
      </c>
      <c r="SR71" s="65">
        <f t="shared" si="149"/>
        <v>428.52876106194691</v>
      </c>
      <c r="SS71" s="489">
        <f t="shared" si="267"/>
        <v>101.163735</v>
      </c>
      <c r="ST71" s="65"/>
      <c r="SU71" s="64">
        <f>SUM(SJ71:ST71)</f>
        <v>1887.5834798908336</v>
      </c>
      <c r="SV71" s="66">
        <f t="shared" si="146"/>
        <v>596.28469026548669</v>
      </c>
      <c r="SW71" s="66"/>
      <c r="SX71" s="66">
        <f t="shared" si="140"/>
        <v>496.77363403126401</v>
      </c>
      <c r="SY71" s="67">
        <f>SUM(SV71:SX71)</f>
        <v>1093.0583242967507</v>
      </c>
      <c r="SZ71" s="67">
        <f t="shared" si="65"/>
        <v>2980.6418041875841</v>
      </c>
      <c r="TA71" s="68">
        <f t="shared" si="66"/>
        <v>-1152.6318041875841</v>
      </c>
      <c r="TB71" s="64">
        <f t="shared" si="252"/>
        <v>122102.65</v>
      </c>
      <c r="TC71" s="211">
        <f t="shared" si="253"/>
        <v>21041.7</v>
      </c>
      <c r="TD71" s="67">
        <f t="shared" si="254"/>
        <v>28913.079500155156</v>
      </c>
      <c r="TE71" s="68">
        <f t="shared" si="142"/>
        <v>-7871.3795001551553</v>
      </c>
      <c r="TF71" s="264"/>
      <c r="TG71" s="265"/>
      <c r="TH71" s="265" t="s">
        <v>506</v>
      </c>
      <c r="TL71" s="65">
        <v>2979.2994000000003</v>
      </c>
      <c r="TM71">
        <f t="shared" si="262"/>
        <v>29.792994000000004</v>
      </c>
    </row>
    <row r="72" spans="1:533">
      <c r="A72" s="173" t="s">
        <v>36</v>
      </c>
      <c r="B72" s="175" t="s">
        <v>193</v>
      </c>
      <c r="C72" s="181" t="s">
        <v>276</v>
      </c>
      <c r="D72" s="176">
        <v>9199.65</v>
      </c>
      <c r="E72" s="176">
        <v>6715.73</v>
      </c>
      <c r="F72" s="176">
        <v>18137.310000000001</v>
      </c>
      <c r="G72" s="176">
        <v>0</v>
      </c>
      <c r="H72" s="176">
        <v>0</v>
      </c>
      <c r="I72" s="176">
        <v>0</v>
      </c>
      <c r="J72" s="176">
        <v>0</v>
      </c>
      <c r="K72" s="176">
        <v>0</v>
      </c>
      <c r="L72" s="176">
        <v>78.86</v>
      </c>
      <c r="M72" s="178">
        <v>26167.73</v>
      </c>
      <c r="N72" s="178">
        <f t="shared" si="150"/>
        <v>7963.8200000000033</v>
      </c>
      <c r="O72" s="181">
        <v>1918</v>
      </c>
      <c r="P72" s="64">
        <f t="shared" si="227"/>
        <v>34131.550000000003</v>
      </c>
      <c r="Q72" s="205">
        <v>765.78</v>
      </c>
      <c r="R72" s="205">
        <v>491.24</v>
      </c>
      <c r="S72" s="267">
        <v>1158.69</v>
      </c>
      <c r="T72" s="205">
        <v>0</v>
      </c>
      <c r="U72" s="205">
        <v>0</v>
      </c>
      <c r="V72" s="205">
        <v>0</v>
      </c>
      <c r="W72" s="205">
        <v>0</v>
      </c>
      <c r="X72" s="205">
        <v>0</v>
      </c>
      <c r="Y72" s="205">
        <v>0</v>
      </c>
      <c r="Z72" s="205">
        <v>4.38</v>
      </c>
      <c r="AA72" s="64">
        <f t="shared" si="71"/>
        <v>2420.09</v>
      </c>
      <c r="AB72" s="277">
        <v>538.7299999999999</v>
      </c>
      <c r="AC72" s="65"/>
      <c r="AD72" s="65">
        <f t="shared" si="232"/>
        <v>307.43167441861431</v>
      </c>
      <c r="AE72" s="65">
        <f t="shared" si="268"/>
        <v>144.16342851987949</v>
      </c>
      <c r="AF72" s="65"/>
      <c r="AG72" s="65">
        <v>18.510000000000002</v>
      </c>
      <c r="AH72" s="65"/>
      <c r="AI72" s="65">
        <v>5</v>
      </c>
      <c r="AJ72" s="65"/>
      <c r="AK72" s="65"/>
      <c r="AL72" s="64">
        <f t="shared" si="3"/>
        <v>1013.8351029384937</v>
      </c>
      <c r="AM72" s="66">
        <f t="shared" si="170"/>
        <v>833.25221238938047</v>
      </c>
      <c r="AN72" s="66">
        <f t="shared" si="171"/>
        <v>0</v>
      </c>
      <c r="AO72" s="66">
        <f t="shared" si="289"/>
        <v>208.31305309734512</v>
      </c>
      <c r="AP72" s="67">
        <f t="shared" si="4"/>
        <v>1041.5652654867256</v>
      </c>
      <c r="AQ72" s="67">
        <f t="shared" si="5"/>
        <v>2055.4003684252193</v>
      </c>
      <c r="AR72" s="68">
        <f t="shared" si="6"/>
        <v>364.68963157478083</v>
      </c>
      <c r="AS72" s="267">
        <v>9073.26</v>
      </c>
      <c r="AT72" s="267">
        <v>6054.29</v>
      </c>
      <c r="AU72" s="267">
        <v>15201.65</v>
      </c>
      <c r="AV72" s="267">
        <v>0</v>
      </c>
      <c r="AW72" s="267">
        <v>0</v>
      </c>
      <c r="AX72" s="267">
        <v>0</v>
      </c>
      <c r="AY72" s="267">
        <v>0</v>
      </c>
      <c r="AZ72" s="267">
        <v>0</v>
      </c>
      <c r="BA72" s="267">
        <v>0</v>
      </c>
      <c r="BB72" s="267">
        <v>0</v>
      </c>
      <c r="BC72" s="267">
        <v>22641.66</v>
      </c>
      <c r="BD72" s="178">
        <f t="shared" si="172"/>
        <v>7687.5399999999972</v>
      </c>
      <c r="BE72" s="285">
        <v>1719</v>
      </c>
      <c r="BF72" s="181" t="s">
        <v>276</v>
      </c>
      <c r="BG72" s="64">
        <f t="shared" si="75"/>
        <v>30329.199999999997</v>
      </c>
      <c r="BH72" s="267">
        <v>755.26</v>
      </c>
      <c r="BI72" s="267">
        <v>442.86</v>
      </c>
      <c r="BJ72" s="267">
        <v>971.02</v>
      </c>
      <c r="BK72" s="267">
        <v>0</v>
      </c>
      <c r="BL72" s="267">
        <v>0</v>
      </c>
      <c r="BM72" s="267">
        <v>0</v>
      </c>
      <c r="BN72" s="267">
        <v>0</v>
      </c>
      <c r="BO72" s="267">
        <v>0</v>
      </c>
      <c r="BP72" s="267">
        <v>0</v>
      </c>
      <c r="BQ72" s="267">
        <v>0</v>
      </c>
      <c r="BR72" s="64">
        <f t="shared" si="76"/>
        <v>2169.14</v>
      </c>
      <c r="BS72" s="65">
        <v>560.32000000000005</v>
      </c>
      <c r="BT72" s="65"/>
      <c r="BU72" s="65">
        <f t="shared" si="234"/>
        <v>287.98036077589313</v>
      </c>
      <c r="BV72" s="65">
        <f t="shared" si="269"/>
        <v>150.10162616002776</v>
      </c>
      <c r="BW72" s="65"/>
      <c r="BX72" s="65">
        <v>18.510000000000002</v>
      </c>
      <c r="BY72" s="65"/>
      <c r="BZ72" s="65">
        <v>5</v>
      </c>
      <c r="CA72" s="202"/>
      <c r="CB72" s="65"/>
      <c r="CC72" s="64">
        <f t="shared" si="9"/>
        <v>1021.9119869359209</v>
      </c>
      <c r="CD72" s="66">
        <f t="shared" si="174"/>
        <v>869.99982300884949</v>
      </c>
      <c r="CE72" s="384">
        <f t="shared" si="175"/>
        <v>0</v>
      </c>
      <c r="CF72" s="66">
        <f t="shared" si="222"/>
        <v>217.49995575221237</v>
      </c>
      <c r="CG72" s="67">
        <f>SUM(CD72:CF72)</f>
        <v>1087.4997787610619</v>
      </c>
      <c r="CH72" s="67">
        <f t="shared" si="11"/>
        <v>2109.4117656969829</v>
      </c>
      <c r="CI72" s="68">
        <f t="shared" si="12"/>
        <v>59.728234303016961</v>
      </c>
      <c r="CJ72" s="209">
        <v>10529.7</v>
      </c>
      <c r="CK72" s="209">
        <v>7870.38</v>
      </c>
      <c r="CL72" s="209">
        <v>18577.25</v>
      </c>
      <c r="CM72" s="209">
        <v>0</v>
      </c>
      <c r="CN72" s="209">
        <v>0</v>
      </c>
      <c r="CO72" s="209">
        <v>0</v>
      </c>
      <c r="CP72" s="209">
        <v>0</v>
      </c>
      <c r="CQ72" s="209">
        <v>0</v>
      </c>
      <c r="CR72" s="209">
        <v>0</v>
      </c>
      <c r="CS72" s="207">
        <v>0</v>
      </c>
      <c r="CT72" s="205">
        <v>27615.45</v>
      </c>
      <c r="CU72" s="178">
        <f t="shared" si="176"/>
        <v>8991.369999999999</v>
      </c>
      <c r="CV72" s="285">
        <v>1953</v>
      </c>
      <c r="CW72" s="181" t="s">
        <v>276</v>
      </c>
      <c r="CX72" s="214">
        <v>36606.82</v>
      </c>
      <c r="CY72" s="205">
        <v>878.97</v>
      </c>
      <c r="CZ72" s="205">
        <v>250.47</v>
      </c>
      <c r="DA72" s="205">
        <v>0</v>
      </c>
      <c r="DB72" s="205">
        <v>0</v>
      </c>
      <c r="DC72" s="205">
        <v>0</v>
      </c>
      <c r="DD72" s="205">
        <v>0</v>
      </c>
      <c r="DE72" s="205">
        <v>0</v>
      </c>
      <c r="DF72" s="205">
        <v>0</v>
      </c>
      <c r="DG72" s="205">
        <v>0</v>
      </c>
      <c r="DH72" s="205">
        <v>0</v>
      </c>
      <c r="DI72" s="214">
        <v>2608.6</v>
      </c>
      <c r="DJ72" s="65">
        <v>560.32000000000005</v>
      </c>
      <c r="DK72" s="65"/>
      <c r="DL72" s="65">
        <f t="shared" si="236"/>
        <v>364.72287991371218</v>
      </c>
      <c r="DM72" s="65">
        <f t="shared" si="263"/>
        <v>176.99966445685754</v>
      </c>
      <c r="DN72" s="65"/>
      <c r="DO72" s="65">
        <v>18.510000000000002</v>
      </c>
      <c r="DP72" s="65"/>
      <c r="DQ72" s="65">
        <v>5</v>
      </c>
      <c r="DR72" s="65"/>
      <c r="DS72" s="65"/>
      <c r="DT72" s="64">
        <f t="shared" si="15"/>
        <v>1125.5525443705699</v>
      </c>
      <c r="DU72" s="66">
        <f t="shared" si="178"/>
        <v>870.94495575221242</v>
      </c>
      <c r="DV72" s="66">
        <f t="shared" si="179"/>
        <v>490.26548672566372</v>
      </c>
      <c r="DW72" s="66">
        <f t="shared" si="270"/>
        <v>340.30261061946902</v>
      </c>
      <c r="DX72" s="67">
        <f t="shared" si="16"/>
        <v>1701.5130530973452</v>
      </c>
      <c r="DY72" s="67">
        <f t="shared" si="17"/>
        <v>2827.0655974679148</v>
      </c>
      <c r="DZ72" s="68">
        <f t="shared" si="18"/>
        <v>-218.4655974679149</v>
      </c>
      <c r="EA72" s="205">
        <v>13827.76</v>
      </c>
      <c r="EB72" s="205">
        <v>9534.91</v>
      </c>
      <c r="EC72" s="205">
        <v>20414.2</v>
      </c>
      <c r="ED72" s="205">
        <v>15</v>
      </c>
      <c r="EE72" s="205">
        <v>0</v>
      </c>
      <c r="EF72" s="205">
        <v>0</v>
      </c>
      <c r="EG72" s="205">
        <v>0</v>
      </c>
      <c r="EH72" s="205">
        <v>0</v>
      </c>
      <c r="EI72" s="205">
        <v>0</v>
      </c>
      <c r="EJ72" s="205">
        <v>38.42</v>
      </c>
      <c r="EK72" s="205">
        <v>33395.82</v>
      </c>
      <c r="EL72" s="178">
        <f t="shared" si="180"/>
        <v>10434.469999999994</v>
      </c>
      <c r="EM72" s="206">
        <v>2263</v>
      </c>
      <c r="EN72" s="181" t="s">
        <v>276</v>
      </c>
      <c r="EO72" s="214">
        <f t="shared" si="85"/>
        <v>43830.289999999994</v>
      </c>
      <c r="EP72" s="214">
        <v>1151.02</v>
      </c>
      <c r="EQ72" s="214">
        <v>697.46</v>
      </c>
      <c r="ER72" s="214">
        <v>1303.81</v>
      </c>
      <c r="ES72" s="214">
        <v>0.63</v>
      </c>
      <c r="ET72" s="214">
        <v>0</v>
      </c>
      <c r="EU72" s="298">
        <v>0</v>
      </c>
      <c r="EV72" s="299">
        <v>0</v>
      </c>
      <c r="EW72" s="214">
        <v>0</v>
      </c>
      <c r="EX72" s="214">
        <v>0</v>
      </c>
      <c r="EY72" s="299">
        <v>2.67</v>
      </c>
      <c r="EZ72" s="214">
        <f t="shared" si="86"/>
        <v>3155.59</v>
      </c>
      <c r="FA72" s="65"/>
      <c r="FB72" s="65"/>
      <c r="FC72" s="377">
        <f t="shared" si="238"/>
        <v>459.24048603987802</v>
      </c>
      <c r="FD72" s="386">
        <f t="shared" si="239"/>
        <v>205.40781758343229</v>
      </c>
      <c r="FE72" s="65"/>
      <c r="FF72" s="65">
        <v>18.510000000000002</v>
      </c>
      <c r="FG72" s="65"/>
      <c r="FH72" s="65">
        <v>5</v>
      </c>
      <c r="FI72" s="377"/>
      <c r="FJ72" s="65"/>
      <c r="FK72" s="214">
        <f t="shared" si="87"/>
        <v>688.1583036233103</v>
      </c>
      <c r="FL72" s="66">
        <f t="shared" si="183"/>
        <v>987.17077586206892</v>
      </c>
      <c r="FM72" s="377">
        <f t="shared" si="184"/>
        <v>413.79310344827587</v>
      </c>
      <c r="FN72" s="377">
        <f t="shared" si="271"/>
        <v>350.24096982758618</v>
      </c>
      <c r="FO72" s="214">
        <f t="shared" si="91"/>
        <v>1751.204849137931</v>
      </c>
      <c r="FP72" s="214">
        <f t="shared" si="92"/>
        <v>2439.3631527612415</v>
      </c>
      <c r="FQ72" s="205">
        <f t="shared" si="290"/>
        <v>716.22684723875864</v>
      </c>
      <c r="FR72" s="205">
        <v>14842.57</v>
      </c>
      <c r="FS72" s="205">
        <v>8843.17</v>
      </c>
      <c r="FT72" s="205">
        <v>22421.95</v>
      </c>
      <c r="FU72" s="205">
        <v>25</v>
      </c>
      <c r="FV72" s="205">
        <v>0</v>
      </c>
      <c r="FW72" s="205">
        <v>0</v>
      </c>
      <c r="FX72" s="205">
        <v>0</v>
      </c>
      <c r="FY72" s="205">
        <v>0</v>
      </c>
      <c r="FZ72" s="205">
        <v>0</v>
      </c>
      <c r="GA72" s="205">
        <v>4.4000000000000004</v>
      </c>
      <c r="GB72" s="205">
        <v>34114.879999999997</v>
      </c>
      <c r="GC72" s="178">
        <f t="shared" si="185"/>
        <v>12022.210000000006</v>
      </c>
      <c r="GD72" s="206">
        <v>2422</v>
      </c>
      <c r="GE72" s="181" t="s">
        <v>276</v>
      </c>
      <c r="GF72" s="214">
        <f t="shared" si="291"/>
        <v>46137.090000000004</v>
      </c>
      <c r="GG72" s="205">
        <v>1235.5</v>
      </c>
      <c r="GH72" s="205">
        <v>646.86</v>
      </c>
      <c r="GI72" s="205">
        <v>1431.82</v>
      </c>
      <c r="GJ72" s="205">
        <v>1.05</v>
      </c>
      <c r="GK72" s="205">
        <v>0</v>
      </c>
      <c r="GL72" s="205">
        <v>0</v>
      </c>
      <c r="GM72" s="205">
        <v>0</v>
      </c>
      <c r="GN72" s="205">
        <v>0</v>
      </c>
      <c r="GO72" s="205">
        <v>0</v>
      </c>
      <c r="GP72" s="205">
        <v>0.31</v>
      </c>
      <c r="GQ72" s="211">
        <f t="shared" si="95"/>
        <v>3315.5400000000004</v>
      </c>
      <c r="GR72" s="306">
        <v>458.58</v>
      </c>
      <c r="GS72" s="306"/>
      <c r="GT72" s="65">
        <f t="shared" si="255"/>
        <v>485.48374630647749</v>
      </c>
      <c r="GU72" s="65">
        <f t="shared" si="256"/>
        <v>255.41688450986547</v>
      </c>
      <c r="GV72" s="65"/>
      <c r="GW72" s="65">
        <v>18.510000000000002</v>
      </c>
      <c r="GX72" s="65">
        <v>0</v>
      </c>
      <c r="GY72" s="65">
        <v>5</v>
      </c>
      <c r="GZ72" s="65"/>
      <c r="HA72" s="65"/>
      <c r="HB72" s="64">
        <f t="shared" si="188"/>
        <v>1222.9906308163429</v>
      </c>
      <c r="HC72" s="66">
        <f t="shared" si="143"/>
        <v>822.37076923076927</v>
      </c>
      <c r="HD72" s="66">
        <f t="shared" si="272"/>
        <v>0</v>
      </c>
      <c r="HE72" s="66">
        <f t="shared" si="273"/>
        <v>205.59269230769232</v>
      </c>
      <c r="HF72" s="67">
        <f t="shared" si="24"/>
        <v>1027.9634615384616</v>
      </c>
      <c r="HG72" s="67">
        <f t="shared" si="25"/>
        <v>2250.9540923548047</v>
      </c>
      <c r="HH72" s="68">
        <f t="shared" si="26"/>
        <v>1064.5859076451957</v>
      </c>
      <c r="HI72" s="335">
        <v>9260.66</v>
      </c>
      <c r="HJ72" s="335">
        <v>5183.33</v>
      </c>
      <c r="HK72" s="335">
        <v>12100.06</v>
      </c>
      <c r="HL72" s="335">
        <v>55</v>
      </c>
      <c r="HM72" s="335">
        <v>0</v>
      </c>
      <c r="HN72" s="335">
        <v>0</v>
      </c>
      <c r="HO72" s="335">
        <v>0</v>
      </c>
      <c r="HP72" s="335">
        <v>0</v>
      </c>
      <c r="HQ72" s="335">
        <v>0</v>
      </c>
      <c r="HR72" s="335">
        <v>0</v>
      </c>
      <c r="HS72" s="335">
        <v>20245.37</v>
      </c>
      <c r="HT72" s="178">
        <f t="shared" si="189"/>
        <v>6353.68</v>
      </c>
      <c r="HU72" s="371">
        <v>1394</v>
      </c>
      <c r="HV72" s="181" t="s">
        <v>276</v>
      </c>
      <c r="HW72" s="64">
        <f t="shared" si="190"/>
        <v>26599.05</v>
      </c>
      <c r="HX72" s="205">
        <v>770.86</v>
      </c>
      <c r="HY72" s="205">
        <v>379.15</v>
      </c>
      <c r="HZ72" s="205">
        <v>772.54</v>
      </c>
      <c r="IA72" s="205">
        <v>2.31</v>
      </c>
      <c r="IB72" s="205">
        <v>0</v>
      </c>
      <c r="IC72" s="205">
        <v>0</v>
      </c>
      <c r="ID72" s="205">
        <v>0</v>
      </c>
      <c r="IE72" s="205">
        <v>0</v>
      </c>
      <c r="IF72" s="205">
        <v>0</v>
      </c>
      <c r="IG72" s="205">
        <v>0</v>
      </c>
      <c r="IH72" s="214">
        <v>4630.12</v>
      </c>
      <c r="II72" s="319">
        <v>458.58</v>
      </c>
      <c r="IJ72" s="319"/>
      <c r="IK72" s="65">
        <f t="shared" ref="IK72:IK126" si="296">(HS72/$HS$127)*39677.05</f>
        <v>308.95893667765455</v>
      </c>
      <c r="IL72" s="65">
        <f t="shared" si="241"/>
        <v>158.20527223416474</v>
      </c>
      <c r="IM72" s="65"/>
      <c r="IN72" s="65">
        <v>18.510000000000002</v>
      </c>
      <c r="IO72" s="65"/>
      <c r="IP72" s="65">
        <v>5</v>
      </c>
      <c r="IQ72" s="65"/>
      <c r="IR72" s="65"/>
      <c r="IS72" s="64">
        <f t="shared" si="193"/>
        <v>949.25420891181921</v>
      </c>
      <c r="IT72" s="66">
        <f t="shared" si="194"/>
        <v>869.99285714285713</v>
      </c>
      <c r="IU72" s="66">
        <f t="shared" si="274"/>
        <v>403.36134453781511</v>
      </c>
      <c r="IV72" s="66">
        <f t="shared" si="275"/>
        <v>318.33855042016808</v>
      </c>
      <c r="IW72" s="67">
        <f t="shared" si="195"/>
        <v>1591.6927521008404</v>
      </c>
      <c r="IX72" s="67">
        <f t="shared" si="31"/>
        <v>2540.9469610126598</v>
      </c>
      <c r="IY72" s="68">
        <f t="shared" si="32"/>
        <v>2089.1730389873401</v>
      </c>
      <c r="IZ72" s="335">
        <v>7217.15</v>
      </c>
      <c r="JA72" s="335">
        <v>4151.37</v>
      </c>
      <c r="JB72" s="335">
        <v>8932.14</v>
      </c>
      <c r="JC72" s="335">
        <v>0</v>
      </c>
      <c r="JD72" s="335">
        <v>0</v>
      </c>
      <c r="JE72" s="335">
        <v>0</v>
      </c>
      <c r="JF72" s="335">
        <v>0</v>
      </c>
      <c r="JG72" s="335">
        <v>0</v>
      </c>
      <c r="JH72" s="335">
        <v>0</v>
      </c>
      <c r="JI72" s="335">
        <v>0</v>
      </c>
      <c r="JJ72" s="335">
        <v>15096.66</v>
      </c>
      <c r="JK72" s="178">
        <f t="shared" si="196"/>
        <v>5204</v>
      </c>
      <c r="JL72" s="371">
        <v>995</v>
      </c>
      <c r="JM72" s="181" t="s">
        <v>276</v>
      </c>
      <c r="JN72" s="64">
        <f t="shared" si="197"/>
        <v>20300.66</v>
      </c>
      <c r="JO72" s="335">
        <v>600.76</v>
      </c>
      <c r="JP72" s="335">
        <v>303.66000000000003</v>
      </c>
      <c r="JQ72" s="335">
        <v>570.55999999999995</v>
      </c>
      <c r="JR72" s="335">
        <v>0</v>
      </c>
      <c r="JS72" s="335">
        <v>0</v>
      </c>
      <c r="JT72" s="335">
        <v>0</v>
      </c>
      <c r="JU72" s="335">
        <v>0</v>
      </c>
      <c r="JV72" s="335">
        <v>0</v>
      </c>
      <c r="JW72" s="335">
        <v>0</v>
      </c>
      <c r="JX72" s="335">
        <v>0</v>
      </c>
      <c r="JY72" s="211">
        <v>3306.04</v>
      </c>
      <c r="JZ72" s="319">
        <v>458.58</v>
      </c>
      <c r="KA72" s="319"/>
      <c r="KB72" s="65">
        <f t="shared" si="276"/>
        <v>321.50207106309682</v>
      </c>
      <c r="KC72" s="65">
        <f t="shared" ref="KC72:KC126" si="297">(JK72/$N$127)*14378.9</f>
        <v>138.24062588065638</v>
      </c>
      <c r="KD72" s="65"/>
      <c r="KE72" s="65">
        <v>18.510000000000002</v>
      </c>
      <c r="KF72" s="65"/>
      <c r="KG72" s="65">
        <v>5</v>
      </c>
      <c r="KH72" s="65"/>
      <c r="KI72" s="65">
        <f t="shared" si="277"/>
        <v>429.03252032520328</v>
      </c>
      <c r="KJ72" s="64">
        <f t="shared" si="292"/>
        <v>1370.8652172689565</v>
      </c>
      <c r="KK72" s="66">
        <f t="shared" si="144"/>
        <v>854.59100840336134</v>
      </c>
      <c r="KL72" s="66">
        <f t="shared" si="278"/>
        <v>0</v>
      </c>
      <c r="KM72" s="66">
        <f t="shared" si="279"/>
        <v>213.64775210084034</v>
      </c>
      <c r="KN72" s="67">
        <f t="shared" si="36"/>
        <v>1068.2387605042018</v>
      </c>
      <c r="KO72" s="67">
        <f t="shared" si="37"/>
        <v>2439.1039777731585</v>
      </c>
      <c r="KP72" s="68">
        <f t="shared" si="38"/>
        <v>866.93602222684149</v>
      </c>
      <c r="KQ72" s="335">
        <v>8541.85</v>
      </c>
      <c r="KR72" s="335">
        <v>7200.83</v>
      </c>
      <c r="KS72" s="335">
        <v>14353.5</v>
      </c>
      <c r="KT72" s="335">
        <v>20</v>
      </c>
      <c r="KU72" s="335">
        <v>0</v>
      </c>
      <c r="KV72" s="335">
        <v>0</v>
      </c>
      <c r="KW72" s="335">
        <v>0</v>
      </c>
      <c r="KX72" s="335">
        <v>0</v>
      </c>
      <c r="KY72" s="335">
        <v>0</v>
      </c>
      <c r="KZ72" s="335">
        <v>38.9</v>
      </c>
      <c r="LA72" s="335">
        <v>25825.67</v>
      </c>
      <c r="LB72" s="178">
        <f t="shared" si="199"/>
        <v>4329.4100000000035</v>
      </c>
      <c r="LC72" s="371">
        <v>1543</v>
      </c>
      <c r="LD72" s="181" t="s">
        <v>276</v>
      </c>
      <c r="LE72" s="64">
        <f t="shared" si="200"/>
        <v>30155.08</v>
      </c>
      <c r="LF72" s="205">
        <v>711.01</v>
      </c>
      <c r="LG72" s="205">
        <v>526.73</v>
      </c>
      <c r="LH72" s="205">
        <v>916.96</v>
      </c>
      <c r="LI72" s="205">
        <v>0.84</v>
      </c>
      <c r="LJ72" s="205">
        <v>0</v>
      </c>
      <c r="LK72" s="205">
        <v>0</v>
      </c>
      <c r="LL72" s="205">
        <v>0</v>
      </c>
      <c r="LM72" s="205">
        <v>0</v>
      </c>
      <c r="LN72" s="205">
        <v>0</v>
      </c>
      <c r="LO72" s="205">
        <v>2.7</v>
      </c>
      <c r="LP72" s="211">
        <f t="shared" si="112"/>
        <v>2158.2399999999998</v>
      </c>
      <c r="LQ72" s="202">
        <v>458.58</v>
      </c>
      <c r="LR72" s="202"/>
      <c r="LS72" s="65">
        <f t="shared" ref="LS72:LS126" si="298">(LA72/$LA$127)*44995.2</f>
        <v>383.90167926840212</v>
      </c>
      <c r="LT72" s="65">
        <f t="shared" ref="LT72:LT126" si="299">(LB72/$N$127)*12957.14</f>
        <v>103.63599165418074</v>
      </c>
      <c r="LU72" s="65"/>
      <c r="LV72" s="65">
        <v>18.510000000000002</v>
      </c>
      <c r="LW72" s="65"/>
      <c r="LX72" s="65">
        <v>5</v>
      </c>
      <c r="LY72" s="65"/>
      <c r="LZ72" s="65"/>
      <c r="MA72" s="64">
        <f t="shared" si="41"/>
        <v>969.62767092258287</v>
      </c>
      <c r="MB72" s="66">
        <f t="shared" si="145"/>
        <v>828.45739495798318</v>
      </c>
      <c r="MC72" s="66">
        <f t="shared" si="280"/>
        <v>0</v>
      </c>
      <c r="MD72" s="66">
        <f t="shared" si="281"/>
        <v>207.1143487394958</v>
      </c>
      <c r="ME72" s="67">
        <f t="shared" si="42"/>
        <v>1035.571743697479</v>
      </c>
      <c r="MF72" s="67">
        <f t="shared" si="43"/>
        <v>2005.1994146200618</v>
      </c>
      <c r="MG72" s="68">
        <f t="shared" si="44"/>
        <v>153.04058537993797</v>
      </c>
      <c r="MH72" s="335">
        <v>7029.78</v>
      </c>
      <c r="MI72" s="335">
        <v>5197.03</v>
      </c>
      <c r="MJ72" s="335">
        <v>11320.75</v>
      </c>
      <c r="MK72" s="335">
        <v>30</v>
      </c>
      <c r="ML72" s="335">
        <v>0</v>
      </c>
      <c r="MM72" s="335">
        <v>0</v>
      </c>
      <c r="MN72" s="335">
        <v>0</v>
      </c>
      <c r="MO72" s="335">
        <v>0</v>
      </c>
      <c r="MP72" s="335">
        <v>0</v>
      </c>
      <c r="MQ72" s="335">
        <v>0</v>
      </c>
      <c r="MR72" s="335">
        <v>20583.77</v>
      </c>
      <c r="MS72" s="178">
        <f t="shared" si="223"/>
        <v>2993.7899999999972</v>
      </c>
      <c r="MT72" s="371">
        <v>1353</v>
      </c>
      <c r="MU72" s="181" t="s">
        <v>276</v>
      </c>
      <c r="MV72" s="64">
        <f t="shared" si="203"/>
        <v>23577.559999999998</v>
      </c>
      <c r="MW72" s="335">
        <v>585.15</v>
      </c>
      <c r="MX72" s="335">
        <v>380.15</v>
      </c>
      <c r="MY72" s="335">
        <v>723.21</v>
      </c>
      <c r="MZ72" s="335">
        <v>1.26</v>
      </c>
      <c r="NA72" s="335">
        <v>0</v>
      </c>
      <c r="NB72" s="335">
        <v>0</v>
      </c>
      <c r="NC72" s="335">
        <v>0</v>
      </c>
      <c r="ND72" s="335">
        <v>0</v>
      </c>
      <c r="NE72" s="335">
        <v>0</v>
      </c>
      <c r="NF72" s="335">
        <v>0</v>
      </c>
      <c r="NG72" s="211">
        <f t="shared" si="293"/>
        <v>1689.77</v>
      </c>
      <c r="NH72" s="306">
        <v>458.58</v>
      </c>
      <c r="NI72" s="350"/>
      <c r="NJ72" s="65">
        <f t="shared" si="294"/>
        <v>388.96329134821798</v>
      </c>
      <c r="NK72" s="65">
        <f t="shared" si="295"/>
        <v>41.123460141021745</v>
      </c>
      <c r="NL72" s="65"/>
      <c r="NM72" s="65">
        <v>18.510000000000002</v>
      </c>
      <c r="NN72" s="65">
        <f t="shared" si="206"/>
        <v>467</v>
      </c>
      <c r="NO72" s="65">
        <v>5</v>
      </c>
      <c r="NP72" s="65"/>
      <c r="NQ72" s="65"/>
      <c r="NR72" s="64">
        <f t="shared" si="264"/>
        <v>1379.1767514892397</v>
      </c>
      <c r="NS72" s="66">
        <f t="shared" si="207"/>
        <v>835.40283333333332</v>
      </c>
      <c r="NT72" s="66">
        <f t="shared" si="208"/>
        <v>400</v>
      </c>
      <c r="NU72" s="66">
        <f t="shared" si="282"/>
        <v>308.85070833333333</v>
      </c>
      <c r="NV72" s="67">
        <f t="shared" si="48"/>
        <v>1544.2535416666667</v>
      </c>
      <c r="NW72" s="67">
        <f t="shared" si="49"/>
        <v>2923.4302931559064</v>
      </c>
      <c r="NX72" s="68">
        <f t="shared" si="50"/>
        <v>-1233.6602931559064</v>
      </c>
      <c r="NY72" s="400">
        <v>8358</v>
      </c>
      <c r="NZ72" s="400">
        <v>6761.12</v>
      </c>
      <c r="OA72" s="400">
        <v>16237.02</v>
      </c>
      <c r="OB72" s="400">
        <v>0</v>
      </c>
      <c r="OC72" s="400">
        <v>0</v>
      </c>
      <c r="OD72" s="400">
        <v>0</v>
      </c>
      <c r="OE72" s="400">
        <v>0</v>
      </c>
      <c r="OF72" s="400">
        <v>0</v>
      </c>
      <c r="OG72" s="400">
        <v>0</v>
      </c>
      <c r="OH72" s="400">
        <v>0</v>
      </c>
      <c r="OI72" s="400">
        <v>24407.31</v>
      </c>
      <c r="OJ72" s="178">
        <f t="shared" si="209"/>
        <v>6948.8299999999981</v>
      </c>
      <c r="OK72" s="401">
        <v>1889</v>
      </c>
      <c r="OL72" s="181" t="s">
        <v>276</v>
      </c>
      <c r="OM72" s="64">
        <f t="shared" si="283"/>
        <v>31356.14</v>
      </c>
      <c r="ON72" s="205">
        <v>695.72</v>
      </c>
      <c r="OO72" s="205">
        <v>494.56</v>
      </c>
      <c r="OP72" s="205">
        <v>1037.27</v>
      </c>
      <c r="OQ72" s="205">
        <v>0</v>
      </c>
      <c r="OR72" s="205">
        <v>0</v>
      </c>
      <c r="OS72" s="205">
        <v>0</v>
      </c>
      <c r="OT72" s="205">
        <v>0</v>
      </c>
      <c r="OU72" s="205">
        <v>0</v>
      </c>
      <c r="OV72" s="205">
        <v>0</v>
      </c>
      <c r="OW72" s="205">
        <v>0</v>
      </c>
      <c r="OX72" s="403">
        <f t="shared" si="284"/>
        <v>2227.5500000000002</v>
      </c>
      <c r="OY72" s="203">
        <v>458.58</v>
      </c>
      <c r="OZ72" s="419"/>
      <c r="PA72" s="65">
        <f t="shared" si="285"/>
        <v>391.27775710931235</v>
      </c>
      <c r="PB72" s="65">
        <f t="shared" si="286"/>
        <v>118.98468631016119</v>
      </c>
      <c r="PC72" s="65"/>
      <c r="PD72" s="65">
        <v>18.510000000000002</v>
      </c>
      <c r="PE72" s="65"/>
      <c r="PF72" s="65">
        <v>5</v>
      </c>
      <c r="PG72" s="65"/>
      <c r="PH72" s="65"/>
      <c r="PI72" s="64">
        <f t="shared" si="53"/>
        <v>992.35244341947362</v>
      </c>
      <c r="PJ72" s="66">
        <f t="shared" si="287"/>
        <v>936.57933333333335</v>
      </c>
      <c r="PK72" s="66">
        <v>0</v>
      </c>
      <c r="PL72" s="66">
        <f t="shared" si="288"/>
        <v>234.14483333333334</v>
      </c>
      <c r="PM72" s="67">
        <f t="shared" si="54"/>
        <v>1170.7241666666666</v>
      </c>
      <c r="PN72" s="67">
        <f t="shared" si="55"/>
        <v>2163.0766100861401</v>
      </c>
      <c r="PO72" s="68">
        <f t="shared" si="56"/>
        <v>64.473389913860046</v>
      </c>
      <c r="PP72" s="400">
        <v>9541.5</v>
      </c>
      <c r="PQ72" s="400">
        <v>7145.95</v>
      </c>
      <c r="PR72" s="400">
        <v>16699.82</v>
      </c>
      <c r="PS72" s="400">
        <v>15</v>
      </c>
      <c r="PT72" s="400">
        <v>0</v>
      </c>
      <c r="PU72" s="400">
        <v>0</v>
      </c>
      <c r="PV72" s="400">
        <v>0</v>
      </c>
      <c r="PW72" s="400">
        <v>0</v>
      </c>
      <c r="PX72" s="400">
        <v>0</v>
      </c>
      <c r="PY72" s="464">
        <v>0</v>
      </c>
      <c r="PZ72" s="466">
        <v>27715.73</v>
      </c>
      <c r="QA72" s="178">
        <f t="shared" si="210"/>
        <v>5686.5399999999972</v>
      </c>
      <c r="QB72" s="401">
        <v>1903</v>
      </c>
      <c r="QC72" s="181" t="s">
        <v>276</v>
      </c>
      <c r="QD72" s="64">
        <v>33402.269999999997</v>
      </c>
      <c r="QE72" s="400">
        <v>794.24</v>
      </c>
      <c r="QF72" s="400">
        <v>522.71</v>
      </c>
      <c r="QG72" s="400">
        <v>1066.8499999999999</v>
      </c>
      <c r="QH72" s="400">
        <v>0.63</v>
      </c>
      <c r="QI72" s="400">
        <v>0</v>
      </c>
      <c r="QJ72" s="400">
        <v>0</v>
      </c>
      <c r="QK72" s="400">
        <v>0</v>
      </c>
      <c r="QL72" s="400">
        <v>0</v>
      </c>
      <c r="QM72" s="400">
        <v>0</v>
      </c>
      <c r="QN72" s="400">
        <v>0</v>
      </c>
      <c r="QO72" s="486">
        <v>0</v>
      </c>
      <c r="QP72" s="211">
        <f t="shared" si="211"/>
        <v>2384.4300000000003</v>
      </c>
      <c r="QQ72" s="437">
        <v>458.58</v>
      </c>
      <c r="QR72" s="245"/>
      <c r="QS72" s="65">
        <f t="shared" si="147"/>
        <v>128.86743362831859</v>
      </c>
      <c r="QT72" s="65">
        <f t="shared" si="250"/>
        <v>109.56300177514095</v>
      </c>
      <c r="QU72" s="65">
        <v>0</v>
      </c>
      <c r="QV72" s="65">
        <v>18.510000000000002</v>
      </c>
      <c r="QW72" s="65">
        <f t="shared" si="131"/>
        <v>18.861818181818183</v>
      </c>
      <c r="QX72" s="65">
        <v>5</v>
      </c>
      <c r="QY72" s="65">
        <f t="shared" si="261"/>
        <v>183.06451612903226</v>
      </c>
      <c r="QZ72" s="489">
        <f t="shared" si="265"/>
        <v>374.16235499999999</v>
      </c>
      <c r="RA72" s="65"/>
      <c r="RB72" s="64">
        <f t="shared" si="213"/>
        <v>1296.6091247143099</v>
      </c>
      <c r="RC72" s="66">
        <f t="shared" si="266"/>
        <v>870.22424778761058</v>
      </c>
      <c r="RD72" s="66"/>
      <c r="RE72" s="66">
        <f t="shared" si="134"/>
        <v>433.36667450038414</v>
      </c>
      <c r="RF72" s="67">
        <f t="shared" si="60"/>
        <v>1303.5909222879948</v>
      </c>
      <c r="RG72" s="67">
        <f t="shared" si="61"/>
        <v>2600.2000470023049</v>
      </c>
      <c r="RH72" s="68">
        <f t="shared" si="62"/>
        <v>-215.77004700230464</v>
      </c>
      <c r="RI72" s="205">
        <v>9145.0300000000007</v>
      </c>
      <c r="RJ72" s="205">
        <v>6383.77</v>
      </c>
      <c r="RK72" s="205">
        <v>17959.71</v>
      </c>
      <c r="RL72" s="205">
        <v>55</v>
      </c>
      <c r="RM72" s="205">
        <v>0</v>
      </c>
      <c r="RN72" s="205">
        <v>0</v>
      </c>
      <c r="RO72" s="205">
        <v>0</v>
      </c>
      <c r="RP72" s="205">
        <v>0</v>
      </c>
      <c r="RQ72" s="205">
        <v>0</v>
      </c>
      <c r="RR72" s="373">
        <v>0</v>
      </c>
      <c r="RS72" s="265">
        <v>26512.03</v>
      </c>
      <c r="RT72" s="178">
        <f t="shared" si="214"/>
        <v>7031.4800000000032</v>
      </c>
      <c r="RU72" s="206">
        <v>1833</v>
      </c>
      <c r="RV72" s="181" t="s">
        <v>276</v>
      </c>
      <c r="RW72" s="64">
        <f t="shared" si="215"/>
        <v>33543.51</v>
      </c>
      <c r="RX72" s="205">
        <v>761.23</v>
      </c>
      <c r="RY72" s="205">
        <v>466.96</v>
      </c>
      <c r="RZ72" s="205">
        <v>1147.3399999999999</v>
      </c>
      <c r="SA72" s="205">
        <v>2.31</v>
      </c>
      <c r="SB72" s="205">
        <v>0</v>
      </c>
      <c r="SC72" s="205">
        <v>0</v>
      </c>
      <c r="SD72" s="205">
        <v>0</v>
      </c>
      <c r="SE72" s="205">
        <v>0</v>
      </c>
      <c r="SF72" s="205">
        <v>0</v>
      </c>
      <c r="SG72" s="205">
        <v>0</v>
      </c>
      <c r="SH72" s="65">
        <v>29.792994000000004</v>
      </c>
      <c r="SI72" s="211">
        <v>2859.9</v>
      </c>
      <c r="SJ72" s="234">
        <v>545.64</v>
      </c>
      <c r="SK72" s="480"/>
      <c r="SL72" s="65">
        <f t="shared" si="148"/>
        <v>320.96681415929203</v>
      </c>
      <c r="SM72" s="65">
        <f t="shared" si="251"/>
        <v>160.03463289113881</v>
      </c>
      <c r="SN72" s="65">
        <v>0</v>
      </c>
      <c r="SO72" s="65">
        <v>18.510000000000002</v>
      </c>
      <c r="SP72" s="65">
        <f t="shared" si="138"/>
        <v>495.92920353982299</v>
      </c>
      <c r="SQ72" s="65">
        <v>5</v>
      </c>
      <c r="SR72" s="65">
        <f t="shared" si="149"/>
        <v>428.52876106194691</v>
      </c>
      <c r="SS72" s="489">
        <f t="shared" si="267"/>
        <v>357.91240499999998</v>
      </c>
      <c r="ST72" s="65"/>
      <c r="SU72" s="64">
        <f>SUM(SJ72:ST72)</f>
        <v>2332.5218166522009</v>
      </c>
      <c r="SV72" s="66">
        <f t="shared" si="146"/>
        <v>596.28469026548669</v>
      </c>
      <c r="SW72" s="66"/>
      <c r="SX72" s="66">
        <f t="shared" si="140"/>
        <v>585.76130138353744</v>
      </c>
      <c r="SY72" s="67">
        <f>SUM(SV72:SX72)</f>
        <v>1182.045991649024</v>
      </c>
      <c r="SZ72" s="67">
        <f t="shared" si="65"/>
        <v>3514.5678083012249</v>
      </c>
      <c r="TA72" s="68">
        <f t="shared" si="66"/>
        <v>-654.6678083012248</v>
      </c>
      <c r="TB72" s="64">
        <f t="shared" si="252"/>
        <v>389969.22000000003</v>
      </c>
      <c r="TC72" s="211">
        <f t="shared" si="253"/>
        <v>32925.01</v>
      </c>
      <c r="TD72" s="67">
        <f t="shared" si="254"/>
        <v>29868.720088657621</v>
      </c>
      <c r="TE72" s="68">
        <f t="shared" si="142"/>
        <v>3056.2899113423809</v>
      </c>
      <c r="TF72" s="264"/>
      <c r="TG72" s="265"/>
      <c r="TH72" s="265"/>
      <c r="TL72" s="65">
        <v>6743.1980000000003</v>
      </c>
      <c r="TM72">
        <f t="shared" si="262"/>
        <v>67.43198000000001</v>
      </c>
    </row>
    <row r="73" spans="1:533">
      <c r="A73" s="173" t="s">
        <v>37</v>
      </c>
      <c r="B73" s="175" t="s">
        <v>194</v>
      </c>
      <c r="C73" s="181" t="s">
        <v>276</v>
      </c>
      <c r="D73" s="176">
        <v>0</v>
      </c>
      <c r="E73" s="176">
        <v>3580.33</v>
      </c>
      <c r="F73" s="176">
        <v>0</v>
      </c>
      <c r="G73" s="176">
        <v>0</v>
      </c>
      <c r="H73" s="176">
        <v>0</v>
      </c>
      <c r="I73" s="176">
        <v>0</v>
      </c>
      <c r="J73" s="176">
        <v>0</v>
      </c>
      <c r="K73" s="176">
        <v>0</v>
      </c>
      <c r="L73" s="176">
        <v>0</v>
      </c>
      <c r="M73" s="178">
        <v>3580.33</v>
      </c>
      <c r="N73" s="178">
        <f t="shared" si="150"/>
        <v>0</v>
      </c>
      <c r="O73" s="181">
        <v>213</v>
      </c>
      <c r="P73" s="64">
        <f t="shared" si="227"/>
        <v>3580.33</v>
      </c>
      <c r="Q73" s="205">
        <v>0</v>
      </c>
      <c r="R73" s="205">
        <v>261.89</v>
      </c>
      <c r="S73" s="267">
        <v>0</v>
      </c>
      <c r="T73" s="205">
        <v>0</v>
      </c>
      <c r="U73" s="205">
        <v>0</v>
      </c>
      <c r="V73" s="205">
        <v>0</v>
      </c>
      <c r="W73" s="205">
        <v>0</v>
      </c>
      <c r="X73" s="205">
        <v>0</v>
      </c>
      <c r="Y73" s="205">
        <v>0</v>
      </c>
      <c r="Z73" s="205">
        <v>0</v>
      </c>
      <c r="AA73" s="64">
        <f t="shared" si="71"/>
        <v>261.89</v>
      </c>
      <c r="AB73" s="277">
        <v>566.73</v>
      </c>
      <c r="AC73" s="65"/>
      <c r="AD73" s="65">
        <f t="shared" si="232"/>
        <v>42.063520483863037</v>
      </c>
      <c r="AE73" s="65">
        <f t="shared" si="268"/>
        <v>0</v>
      </c>
      <c r="AF73" s="65"/>
      <c r="AG73" s="65"/>
      <c r="AH73" s="65"/>
      <c r="AI73" s="65">
        <v>5</v>
      </c>
      <c r="AJ73" s="65"/>
      <c r="AK73" s="65"/>
      <c r="AL73" s="64">
        <f t="shared" si="3"/>
        <v>613.79352048386306</v>
      </c>
      <c r="AM73" s="66">
        <f t="shared" si="170"/>
        <v>833.25221238938047</v>
      </c>
      <c r="AN73" s="66">
        <f t="shared" si="171"/>
        <v>0</v>
      </c>
      <c r="AO73" s="66">
        <f t="shared" si="289"/>
        <v>208.31305309734512</v>
      </c>
      <c r="AP73" s="67">
        <f t="shared" si="4"/>
        <v>1041.5652654867256</v>
      </c>
      <c r="AQ73" s="67">
        <f t="shared" si="5"/>
        <v>1655.3587859705885</v>
      </c>
      <c r="AR73" s="68">
        <f t="shared" si="6"/>
        <v>-1393.4687859705887</v>
      </c>
      <c r="AS73" s="267">
        <v>0</v>
      </c>
      <c r="AT73" s="267">
        <v>2859.54</v>
      </c>
      <c r="AU73" s="267">
        <v>0</v>
      </c>
      <c r="AV73" s="267">
        <v>0</v>
      </c>
      <c r="AW73" s="267">
        <v>0</v>
      </c>
      <c r="AX73" s="267">
        <v>0</v>
      </c>
      <c r="AY73" s="267">
        <v>0</v>
      </c>
      <c r="AZ73" s="267">
        <v>0</v>
      </c>
      <c r="BA73" s="267">
        <v>0</v>
      </c>
      <c r="BB73" s="267">
        <v>0</v>
      </c>
      <c r="BC73" s="267">
        <v>2407.56</v>
      </c>
      <c r="BD73" s="178">
        <f t="shared" si="172"/>
        <v>451.98</v>
      </c>
      <c r="BE73" s="285">
        <v>200</v>
      </c>
      <c r="BF73" s="181" t="s">
        <v>276</v>
      </c>
      <c r="BG73" s="64">
        <f t="shared" si="75"/>
        <v>2859.54</v>
      </c>
      <c r="BH73" s="267">
        <v>0</v>
      </c>
      <c r="BI73" s="267">
        <v>209.17</v>
      </c>
      <c r="BJ73" s="267">
        <v>0</v>
      </c>
      <c r="BK73" s="267">
        <v>0</v>
      </c>
      <c r="BL73" s="267">
        <v>0</v>
      </c>
      <c r="BM73" s="267">
        <v>0</v>
      </c>
      <c r="BN73" s="267">
        <v>0</v>
      </c>
      <c r="BO73" s="267">
        <v>0</v>
      </c>
      <c r="BP73" s="267">
        <v>0</v>
      </c>
      <c r="BQ73" s="267">
        <v>0</v>
      </c>
      <c r="BR73" s="64">
        <f t="shared" si="76"/>
        <v>209.17</v>
      </c>
      <c r="BS73" s="65">
        <v>560.32000000000005</v>
      </c>
      <c r="BT73" s="65"/>
      <c r="BU73" s="65">
        <f t="shared" si="234"/>
        <v>30.621871249263936</v>
      </c>
      <c r="BV73" s="65">
        <f t="shared" si="269"/>
        <v>8.8250510555794666</v>
      </c>
      <c r="BW73" s="65"/>
      <c r="BX73" s="65"/>
      <c r="BY73" s="65"/>
      <c r="BZ73" s="65">
        <v>5</v>
      </c>
      <c r="CA73" s="202"/>
      <c r="CB73" s="65"/>
      <c r="CC73" s="64">
        <f t="shared" si="9"/>
        <v>604.76692230484343</v>
      </c>
      <c r="CD73" s="66">
        <f t="shared" si="174"/>
        <v>869.99982300884949</v>
      </c>
      <c r="CE73" s="384">
        <f t="shared" si="175"/>
        <v>0</v>
      </c>
      <c r="CF73" s="66">
        <f t="shared" si="222"/>
        <v>217.49995575221237</v>
      </c>
      <c r="CG73" s="67"/>
      <c r="CH73" s="67">
        <f t="shared" si="11"/>
        <v>604.76692230484343</v>
      </c>
      <c r="CI73" s="68">
        <f t="shared" si="12"/>
        <v>-395.59692230484347</v>
      </c>
      <c r="CJ73" s="209">
        <v>3564.82</v>
      </c>
      <c r="CK73" s="209">
        <v>2347.1999999999998</v>
      </c>
      <c r="CL73" s="209">
        <v>6685.27</v>
      </c>
      <c r="CM73" s="209">
        <v>40</v>
      </c>
      <c r="CN73" s="209">
        <v>0</v>
      </c>
      <c r="CO73" s="209">
        <v>0</v>
      </c>
      <c r="CP73" s="209">
        <v>0</v>
      </c>
      <c r="CQ73" s="209">
        <v>0</v>
      </c>
      <c r="CR73" s="209">
        <v>0</v>
      </c>
      <c r="CS73" s="207">
        <v>0</v>
      </c>
      <c r="CT73" s="205">
        <v>3560.51</v>
      </c>
      <c r="CU73" s="178">
        <f t="shared" si="176"/>
        <v>289.9699999999998</v>
      </c>
      <c r="CV73" s="285">
        <v>230</v>
      </c>
      <c r="CW73" s="181" t="s">
        <v>276</v>
      </c>
      <c r="CX73" s="214">
        <v>3850.48</v>
      </c>
      <c r="CY73" s="205">
        <v>0</v>
      </c>
      <c r="CZ73" s="205">
        <v>519.59</v>
      </c>
      <c r="DA73" s="205">
        <v>1210.04</v>
      </c>
      <c r="DB73" s="205">
        <v>0</v>
      </c>
      <c r="DC73" s="205">
        <v>0</v>
      </c>
      <c r="DD73" s="205">
        <v>0</v>
      </c>
      <c r="DE73" s="205">
        <v>0</v>
      </c>
      <c r="DF73" s="205">
        <v>0</v>
      </c>
      <c r="DG73" s="205">
        <v>0</v>
      </c>
      <c r="DH73" s="205">
        <v>0</v>
      </c>
      <c r="DI73" s="214">
        <v>281.64999999999998</v>
      </c>
      <c r="DJ73" s="65">
        <v>560.32000000000005</v>
      </c>
      <c r="DK73" s="65"/>
      <c r="DL73" s="65">
        <f t="shared" si="236"/>
        <v>47.024381683498596</v>
      </c>
      <c r="DM73" s="65">
        <f t="shared" si="263"/>
        <v>5.7082060578704859</v>
      </c>
      <c r="DN73" s="65"/>
      <c r="DO73" s="65"/>
      <c r="DP73" s="65"/>
      <c r="DQ73" s="65">
        <v>5</v>
      </c>
      <c r="DR73" s="65"/>
      <c r="DS73" s="65"/>
      <c r="DT73" s="64">
        <f t="shared" si="15"/>
        <v>618.05258774136917</v>
      </c>
      <c r="DU73" s="66">
        <f t="shared" si="178"/>
        <v>870.94495575221242</v>
      </c>
      <c r="DV73" s="66">
        <f t="shared" si="179"/>
        <v>490.26548672566372</v>
      </c>
      <c r="DW73" s="66">
        <f t="shared" si="270"/>
        <v>340.30261061946902</v>
      </c>
      <c r="DX73" s="67">
        <f t="shared" si="16"/>
        <v>1701.5130530973452</v>
      </c>
      <c r="DY73" s="67">
        <f t="shared" si="17"/>
        <v>2319.5656408387144</v>
      </c>
      <c r="DZ73" s="68">
        <f t="shared" si="18"/>
        <v>-2037.9156408387144</v>
      </c>
      <c r="EA73" s="205">
        <v>0</v>
      </c>
      <c r="EB73" s="205">
        <v>3236.55</v>
      </c>
      <c r="EC73" s="205">
        <v>0</v>
      </c>
      <c r="ED73" s="205">
        <v>0</v>
      </c>
      <c r="EE73" s="205">
        <v>0</v>
      </c>
      <c r="EF73" s="205">
        <v>0</v>
      </c>
      <c r="EG73" s="205">
        <v>0</v>
      </c>
      <c r="EH73" s="205">
        <v>0</v>
      </c>
      <c r="EI73" s="205">
        <v>0</v>
      </c>
      <c r="EJ73" s="205">
        <v>0</v>
      </c>
      <c r="EK73" s="205">
        <v>2978.38</v>
      </c>
      <c r="EL73" s="178">
        <f t="shared" si="180"/>
        <v>258.17000000000007</v>
      </c>
      <c r="EM73" s="206">
        <v>190</v>
      </c>
      <c r="EN73" s="181" t="s">
        <v>276</v>
      </c>
      <c r="EO73" s="214">
        <f t="shared" si="85"/>
        <v>3236.55</v>
      </c>
      <c r="EP73" s="214">
        <v>0</v>
      </c>
      <c r="EQ73" s="214">
        <v>236.75</v>
      </c>
      <c r="ER73" s="214">
        <v>0</v>
      </c>
      <c r="ES73" s="214">
        <v>0</v>
      </c>
      <c r="ET73" s="214">
        <v>0</v>
      </c>
      <c r="EU73" s="298">
        <v>0</v>
      </c>
      <c r="EV73" s="299">
        <v>0</v>
      </c>
      <c r="EW73" s="214">
        <v>0</v>
      </c>
      <c r="EX73" s="214">
        <v>0</v>
      </c>
      <c r="EY73" s="299">
        <v>0</v>
      </c>
      <c r="EZ73" s="214">
        <f t="shared" si="86"/>
        <v>236.75</v>
      </c>
      <c r="FA73" s="65"/>
      <c r="FB73" s="65"/>
      <c r="FC73" s="377">
        <f t="shared" si="238"/>
        <v>40.957002367705066</v>
      </c>
      <c r="FD73" s="386">
        <f t="shared" si="239"/>
        <v>5.0822069798959362</v>
      </c>
      <c r="FE73" s="65"/>
      <c r="FF73" s="65"/>
      <c r="FG73" s="65"/>
      <c r="FH73" s="65">
        <v>5</v>
      </c>
      <c r="FI73" s="377"/>
      <c r="FJ73" s="65"/>
      <c r="FK73" s="214">
        <f t="shared" si="87"/>
        <v>51.039209347601002</v>
      </c>
      <c r="FL73" s="66">
        <f t="shared" si="183"/>
        <v>987.17077586206892</v>
      </c>
      <c r="FM73" s="377">
        <f t="shared" si="184"/>
        <v>413.79310344827587</v>
      </c>
      <c r="FN73" s="377">
        <f t="shared" si="271"/>
        <v>350.24096982758618</v>
      </c>
      <c r="FO73" s="214">
        <f t="shared" si="91"/>
        <v>1751.204849137931</v>
      </c>
      <c r="FP73" s="214">
        <f t="shared" si="92"/>
        <v>1802.2440584855319</v>
      </c>
      <c r="FQ73" s="205">
        <f t="shared" si="290"/>
        <v>-1565.4940584855319</v>
      </c>
      <c r="FR73" s="205">
        <v>0</v>
      </c>
      <c r="FS73" s="205">
        <v>3089.18</v>
      </c>
      <c r="FT73" s="205">
        <v>0</v>
      </c>
      <c r="FU73" s="205">
        <v>0</v>
      </c>
      <c r="FV73" s="205">
        <v>0</v>
      </c>
      <c r="FW73" s="205">
        <v>0</v>
      </c>
      <c r="FX73" s="205">
        <v>0</v>
      </c>
      <c r="FY73" s="205">
        <v>0</v>
      </c>
      <c r="FZ73" s="205">
        <v>0</v>
      </c>
      <c r="GA73" s="205">
        <v>0</v>
      </c>
      <c r="GB73" s="205">
        <v>2716</v>
      </c>
      <c r="GC73" s="178">
        <f t="shared" si="185"/>
        <v>373.17999999999984</v>
      </c>
      <c r="GD73" s="206">
        <v>188</v>
      </c>
      <c r="GE73" s="181" t="s">
        <v>276</v>
      </c>
      <c r="GF73" s="214">
        <f t="shared" si="291"/>
        <v>3089.18</v>
      </c>
      <c r="GG73" s="205">
        <v>0</v>
      </c>
      <c r="GH73" s="205">
        <v>225.97</v>
      </c>
      <c r="GI73" s="205">
        <v>0</v>
      </c>
      <c r="GJ73" s="205">
        <v>0</v>
      </c>
      <c r="GK73" s="205">
        <v>0</v>
      </c>
      <c r="GL73" s="205">
        <v>0</v>
      </c>
      <c r="GM73" s="205">
        <v>0</v>
      </c>
      <c r="GN73" s="205">
        <v>0</v>
      </c>
      <c r="GO73" s="205">
        <v>0</v>
      </c>
      <c r="GP73" s="205">
        <v>0</v>
      </c>
      <c r="GQ73" s="211">
        <f t="shared" si="95"/>
        <v>225.97</v>
      </c>
      <c r="GR73" s="306">
        <v>458.58</v>
      </c>
      <c r="GS73" s="306"/>
      <c r="GT73" s="65">
        <f t="shared" si="255"/>
        <v>38.650989098258385</v>
      </c>
      <c r="GU73" s="65">
        <f t="shared" si="256"/>
        <v>7.9283653306165434</v>
      </c>
      <c r="GV73" s="65"/>
      <c r="GW73" s="65"/>
      <c r="GX73" s="65">
        <v>0</v>
      </c>
      <c r="GY73" s="65">
        <v>5</v>
      </c>
      <c r="GZ73" s="65"/>
      <c r="HA73" s="65"/>
      <c r="HB73" s="64">
        <f t="shared" si="188"/>
        <v>510.15935442887491</v>
      </c>
      <c r="HC73" s="66">
        <f t="shared" si="143"/>
        <v>822.37076923076927</v>
      </c>
      <c r="HD73" s="66">
        <f t="shared" si="272"/>
        <v>0</v>
      </c>
      <c r="HE73" s="66">
        <f t="shared" si="273"/>
        <v>205.59269230769232</v>
      </c>
      <c r="HF73" s="67">
        <f t="shared" si="24"/>
        <v>1027.9634615384616</v>
      </c>
      <c r="HG73" s="67">
        <f t="shared" si="25"/>
        <v>1538.1228159673365</v>
      </c>
      <c r="HH73" s="68">
        <f t="shared" si="26"/>
        <v>-1312.1528159673364</v>
      </c>
      <c r="HI73" s="335">
        <v>0</v>
      </c>
      <c r="HJ73" s="335">
        <v>3212</v>
      </c>
      <c r="HK73" s="335">
        <v>0</v>
      </c>
      <c r="HL73" s="335">
        <v>0</v>
      </c>
      <c r="HM73" s="335">
        <v>0</v>
      </c>
      <c r="HN73" s="335">
        <v>0</v>
      </c>
      <c r="HO73" s="335">
        <v>0</v>
      </c>
      <c r="HP73" s="335">
        <v>0</v>
      </c>
      <c r="HQ73" s="335">
        <v>0</v>
      </c>
      <c r="HR73" s="335">
        <v>0</v>
      </c>
      <c r="HS73" s="335">
        <v>2937.3</v>
      </c>
      <c r="HT73" s="178">
        <f t="shared" si="189"/>
        <v>274.69999999999982</v>
      </c>
      <c r="HU73" s="371">
        <v>181</v>
      </c>
      <c r="HV73" s="181" t="s">
        <v>276</v>
      </c>
      <c r="HW73" s="64">
        <f t="shared" si="190"/>
        <v>3212</v>
      </c>
      <c r="HX73" s="205">
        <v>0</v>
      </c>
      <c r="HY73" s="205">
        <v>234.95</v>
      </c>
      <c r="HZ73" s="205">
        <v>0</v>
      </c>
      <c r="IA73" s="205">
        <v>0</v>
      </c>
      <c r="IB73" s="205">
        <v>0</v>
      </c>
      <c r="IC73" s="205">
        <v>0</v>
      </c>
      <c r="ID73" s="205">
        <v>0</v>
      </c>
      <c r="IE73" s="205">
        <v>0</v>
      </c>
      <c r="IF73" s="205">
        <v>0</v>
      </c>
      <c r="IG73" s="205">
        <v>0</v>
      </c>
      <c r="IH73" s="214">
        <v>2044.97</v>
      </c>
      <c r="II73" s="319">
        <v>458.58</v>
      </c>
      <c r="IJ73" s="319"/>
      <c r="IK73" s="65">
        <f t="shared" si="296"/>
        <v>44.825314859806205</v>
      </c>
      <c r="IL73" s="65">
        <f t="shared" si="241"/>
        <v>6.8399712108140518</v>
      </c>
      <c r="IM73" s="65"/>
      <c r="IN73" s="65"/>
      <c r="IO73" s="65"/>
      <c r="IP73" s="65">
        <v>5</v>
      </c>
      <c r="IQ73" s="65"/>
      <c r="IR73" s="65"/>
      <c r="IS73" s="64">
        <f t="shared" si="193"/>
        <v>515.2452860706203</v>
      </c>
      <c r="IT73" s="66">
        <f t="shared" si="194"/>
        <v>869.99285714285713</v>
      </c>
      <c r="IU73" s="66">
        <f t="shared" si="274"/>
        <v>403.36134453781511</v>
      </c>
      <c r="IV73" s="66">
        <f t="shared" si="275"/>
        <v>318.33855042016808</v>
      </c>
      <c r="IW73" s="67">
        <f t="shared" si="195"/>
        <v>1591.6927521008404</v>
      </c>
      <c r="IX73" s="67">
        <f t="shared" si="31"/>
        <v>2106.9380381714609</v>
      </c>
      <c r="IY73" s="68">
        <f t="shared" si="32"/>
        <v>-61.968038171460876</v>
      </c>
      <c r="IZ73" s="335">
        <v>0</v>
      </c>
      <c r="JA73" s="335">
        <v>3183.03</v>
      </c>
      <c r="JB73" s="335">
        <v>0</v>
      </c>
      <c r="JC73" s="335">
        <v>0</v>
      </c>
      <c r="JD73" s="335">
        <v>0</v>
      </c>
      <c r="JE73" s="335">
        <v>0</v>
      </c>
      <c r="JF73" s="335">
        <v>0</v>
      </c>
      <c r="JG73" s="335">
        <v>0</v>
      </c>
      <c r="JH73" s="335">
        <v>0</v>
      </c>
      <c r="JI73" s="335">
        <v>0</v>
      </c>
      <c r="JJ73" s="335">
        <v>2881.36</v>
      </c>
      <c r="JK73" s="178">
        <f t="shared" si="196"/>
        <v>301.67000000000007</v>
      </c>
      <c r="JL73" s="371">
        <v>176</v>
      </c>
      <c r="JM73" s="181" t="s">
        <v>276</v>
      </c>
      <c r="JN73" s="64">
        <f t="shared" si="197"/>
        <v>3183.03</v>
      </c>
      <c r="JO73" s="335">
        <v>0</v>
      </c>
      <c r="JP73" s="335">
        <v>232.83</v>
      </c>
      <c r="JQ73" s="335">
        <v>0</v>
      </c>
      <c r="JR73" s="335">
        <v>0</v>
      </c>
      <c r="JS73" s="335">
        <v>0</v>
      </c>
      <c r="JT73" s="335">
        <v>0</v>
      </c>
      <c r="JU73" s="335">
        <v>0</v>
      </c>
      <c r="JV73" s="335">
        <v>0</v>
      </c>
      <c r="JW73" s="335">
        <v>0</v>
      </c>
      <c r="JX73" s="335">
        <v>0</v>
      </c>
      <c r="JY73" s="211">
        <v>1487.95</v>
      </c>
      <c r="JZ73" s="319">
        <v>458.58</v>
      </c>
      <c r="KA73" s="319"/>
      <c r="KB73" s="65">
        <f t="shared" si="276"/>
        <v>61.362129602068578</v>
      </c>
      <c r="KC73" s="65">
        <f t="shared" si="297"/>
        <v>8.0136528842078452</v>
      </c>
      <c r="KD73" s="65"/>
      <c r="KE73" s="65"/>
      <c r="KF73" s="65"/>
      <c r="KG73" s="65">
        <v>5</v>
      </c>
      <c r="KH73" s="65"/>
      <c r="KI73" s="65">
        <f t="shared" si="277"/>
        <v>429.03252032520328</v>
      </c>
      <c r="KJ73" s="64">
        <f t="shared" si="292"/>
        <v>961.9883028114798</v>
      </c>
      <c r="KK73" s="66">
        <f t="shared" si="144"/>
        <v>854.59100840336134</v>
      </c>
      <c r="KL73" s="66">
        <f t="shared" si="278"/>
        <v>0</v>
      </c>
      <c r="KM73" s="66">
        <f t="shared" si="279"/>
        <v>213.64775210084034</v>
      </c>
      <c r="KN73" s="67">
        <f t="shared" si="36"/>
        <v>1068.2387605042018</v>
      </c>
      <c r="KO73" s="67">
        <f t="shared" si="37"/>
        <v>2030.2270633156816</v>
      </c>
      <c r="KP73" s="68">
        <f t="shared" si="38"/>
        <v>-542.27706331568152</v>
      </c>
      <c r="KQ73" s="335">
        <v>0</v>
      </c>
      <c r="KR73" s="335">
        <v>4330.1899999999996</v>
      </c>
      <c r="KS73" s="335">
        <v>0</v>
      </c>
      <c r="KT73" s="335">
        <v>0</v>
      </c>
      <c r="KU73" s="335">
        <v>0</v>
      </c>
      <c r="KV73" s="335">
        <v>0</v>
      </c>
      <c r="KW73" s="335">
        <v>0</v>
      </c>
      <c r="KX73" s="335">
        <v>0</v>
      </c>
      <c r="KY73" s="335">
        <v>0</v>
      </c>
      <c r="KZ73" s="335">
        <v>0</v>
      </c>
      <c r="LA73" s="335">
        <v>3937.29</v>
      </c>
      <c r="LB73" s="178">
        <f t="shared" si="199"/>
        <v>392.89999999999964</v>
      </c>
      <c r="LC73" s="371">
        <v>216</v>
      </c>
      <c r="LD73" s="181" t="s">
        <v>276</v>
      </c>
      <c r="LE73" s="64">
        <f t="shared" si="200"/>
        <v>4330.1899999999996</v>
      </c>
      <c r="LF73" s="205">
        <v>0</v>
      </c>
      <c r="LG73" s="205">
        <v>316.74</v>
      </c>
      <c r="LH73" s="205">
        <v>0</v>
      </c>
      <c r="LI73" s="205">
        <v>0</v>
      </c>
      <c r="LJ73" s="205">
        <v>0</v>
      </c>
      <c r="LK73" s="205">
        <v>0</v>
      </c>
      <c r="LL73" s="205">
        <v>0</v>
      </c>
      <c r="LM73" s="205">
        <v>0</v>
      </c>
      <c r="LN73" s="205">
        <v>0</v>
      </c>
      <c r="LO73" s="205">
        <v>0</v>
      </c>
      <c r="LP73" s="211">
        <f t="shared" si="112"/>
        <v>316.74</v>
      </c>
      <c r="LQ73" s="202">
        <v>458.58</v>
      </c>
      <c r="LR73" s="202"/>
      <c r="LS73" s="65">
        <f t="shared" si="298"/>
        <v>58.528287659785285</v>
      </c>
      <c r="LT73" s="65">
        <f t="shared" si="299"/>
        <v>9.4051108859931354</v>
      </c>
      <c r="LU73" s="65"/>
      <c r="LV73" s="65"/>
      <c r="LW73" s="65"/>
      <c r="LX73" s="65">
        <v>5</v>
      </c>
      <c r="LY73" s="65"/>
      <c r="LZ73" s="65"/>
      <c r="MA73" s="64">
        <f t="shared" si="41"/>
        <v>531.51339854577839</v>
      </c>
      <c r="MB73" s="66">
        <f t="shared" si="145"/>
        <v>828.45739495798318</v>
      </c>
      <c r="MC73" s="66">
        <f t="shared" si="280"/>
        <v>0</v>
      </c>
      <c r="MD73" s="66">
        <f t="shared" si="281"/>
        <v>207.1143487394958</v>
      </c>
      <c r="ME73" s="67">
        <f t="shared" si="42"/>
        <v>1035.571743697479</v>
      </c>
      <c r="MF73" s="67">
        <f t="shared" si="43"/>
        <v>1567.0851422432575</v>
      </c>
      <c r="MG73" s="68">
        <f t="shared" si="44"/>
        <v>-1250.3451422432574</v>
      </c>
      <c r="MH73" s="335">
        <v>0</v>
      </c>
      <c r="MI73" s="335">
        <v>2736.69</v>
      </c>
      <c r="MJ73" s="335">
        <v>0</v>
      </c>
      <c r="MK73" s="335">
        <v>0</v>
      </c>
      <c r="ML73" s="335">
        <v>0</v>
      </c>
      <c r="MM73" s="335">
        <v>0</v>
      </c>
      <c r="MN73" s="335">
        <v>0</v>
      </c>
      <c r="MO73" s="335">
        <v>0</v>
      </c>
      <c r="MP73" s="335">
        <v>0</v>
      </c>
      <c r="MQ73" s="335">
        <v>0</v>
      </c>
      <c r="MR73" s="335">
        <v>2373.09</v>
      </c>
      <c r="MS73" s="178">
        <f t="shared" si="223"/>
        <v>363.59999999999991</v>
      </c>
      <c r="MT73" s="371">
        <v>172</v>
      </c>
      <c r="MU73" s="181" t="s">
        <v>276</v>
      </c>
      <c r="MV73" s="64">
        <f t="shared" si="203"/>
        <v>2736.69</v>
      </c>
      <c r="MW73" s="335">
        <v>0</v>
      </c>
      <c r="MX73" s="335">
        <v>200.18</v>
      </c>
      <c r="MY73" s="335">
        <v>0</v>
      </c>
      <c r="MZ73" s="335">
        <v>0</v>
      </c>
      <c r="NA73" s="335">
        <v>0</v>
      </c>
      <c r="NB73" s="335">
        <v>0</v>
      </c>
      <c r="NC73" s="335">
        <v>0</v>
      </c>
      <c r="ND73" s="335">
        <v>0</v>
      </c>
      <c r="NE73" s="335">
        <v>0</v>
      </c>
      <c r="NF73" s="335">
        <v>0</v>
      </c>
      <c r="NG73" s="211">
        <f t="shared" si="293"/>
        <v>200.18</v>
      </c>
      <c r="NH73" s="306">
        <v>458.58</v>
      </c>
      <c r="NI73" s="350"/>
      <c r="NJ73" s="65">
        <f t="shared" si="294"/>
        <v>44.843335164818818</v>
      </c>
      <c r="NK73" s="65">
        <f t="shared" si="295"/>
        <v>4.9945019882074284</v>
      </c>
      <c r="NL73" s="65"/>
      <c r="NM73" s="65"/>
      <c r="NN73" s="65">
        <f t="shared" si="206"/>
        <v>467</v>
      </c>
      <c r="NO73" s="65">
        <v>5</v>
      </c>
      <c r="NP73" s="65"/>
      <c r="NQ73" s="65"/>
      <c r="NR73" s="64">
        <f t="shared" si="264"/>
        <v>980.41783715302631</v>
      </c>
      <c r="NS73" s="66">
        <f t="shared" si="207"/>
        <v>835.40283333333332</v>
      </c>
      <c r="NT73" s="66">
        <f t="shared" si="208"/>
        <v>400</v>
      </c>
      <c r="NU73" s="66">
        <f t="shared" si="282"/>
        <v>308.85070833333333</v>
      </c>
      <c r="NV73" s="67">
        <f t="shared" si="48"/>
        <v>1544.2535416666667</v>
      </c>
      <c r="NW73" s="67">
        <f t="shared" si="49"/>
        <v>2524.671378819693</v>
      </c>
      <c r="NX73" s="68">
        <f t="shared" si="50"/>
        <v>-2324.4913788196932</v>
      </c>
      <c r="NY73" s="400">
        <v>0</v>
      </c>
      <c r="NZ73" s="400">
        <v>1781.05</v>
      </c>
      <c r="OA73" s="400">
        <v>0</v>
      </c>
      <c r="OB73" s="400">
        <v>0</v>
      </c>
      <c r="OC73" s="400">
        <v>0</v>
      </c>
      <c r="OD73" s="400">
        <v>0</v>
      </c>
      <c r="OE73" s="400">
        <v>0</v>
      </c>
      <c r="OF73" s="400">
        <v>0</v>
      </c>
      <c r="OG73" s="400">
        <v>0</v>
      </c>
      <c r="OH73" s="400">
        <v>0</v>
      </c>
      <c r="OI73" s="400">
        <v>1572.68</v>
      </c>
      <c r="OJ73" s="178">
        <f t="shared" si="209"/>
        <v>208.36999999999989</v>
      </c>
      <c r="OK73" s="401">
        <v>131</v>
      </c>
      <c r="OL73" s="181" t="s">
        <v>276</v>
      </c>
      <c r="OM73" s="64">
        <f t="shared" si="283"/>
        <v>1781.05</v>
      </c>
      <c r="ON73" s="205">
        <v>0</v>
      </c>
      <c r="OO73" s="205">
        <v>130.28</v>
      </c>
      <c r="OP73" s="205">
        <v>0</v>
      </c>
      <c r="OQ73" s="205">
        <v>0</v>
      </c>
      <c r="OR73" s="205">
        <v>0</v>
      </c>
      <c r="OS73" s="205">
        <v>0</v>
      </c>
      <c r="OT73" s="205">
        <v>0</v>
      </c>
      <c r="OU73" s="205">
        <v>0</v>
      </c>
      <c r="OV73" s="205">
        <v>0</v>
      </c>
      <c r="OW73" s="205">
        <v>0</v>
      </c>
      <c r="OX73" s="403">
        <f t="shared" si="284"/>
        <v>130.28</v>
      </c>
      <c r="OY73" s="65">
        <v>458.58</v>
      </c>
      <c r="OZ73" s="405"/>
      <c r="PA73" s="65">
        <f t="shared" si="285"/>
        <v>25.211901805265445</v>
      </c>
      <c r="PB73" s="65">
        <f t="shared" si="286"/>
        <v>3.5679156183772354</v>
      </c>
      <c r="PC73" s="65"/>
      <c r="PD73" s="65"/>
      <c r="PE73" s="65"/>
      <c r="PF73" s="65">
        <v>5</v>
      </c>
      <c r="PG73" s="65"/>
      <c r="PH73" s="65"/>
      <c r="PI73" s="64">
        <f t="shared" si="53"/>
        <v>492.35981742364265</v>
      </c>
      <c r="PJ73" s="66">
        <f t="shared" si="287"/>
        <v>936.57933333333335</v>
      </c>
      <c r="PK73" s="66">
        <v>0</v>
      </c>
      <c r="PL73" s="66">
        <f t="shared" si="288"/>
        <v>234.14483333333334</v>
      </c>
      <c r="PM73" s="67">
        <f t="shared" si="54"/>
        <v>1170.7241666666666</v>
      </c>
      <c r="PN73" s="67">
        <f t="shared" si="55"/>
        <v>1663.0839840903093</v>
      </c>
      <c r="PO73" s="68">
        <f t="shared" si="56"/>
        <v>-1532.8039840903093</v>
      </c>
      <c r="PP73" s="400">
        <v>0</v>
      </c>
      <c r="PQ73" s="400">
        <v>1915.14</v>
      </c>
      <c r="PR73" s="400">
        <v>0</v>
      </c>
      <c r="PS73" s="400">
        <v>0</v>
      </c>
      <c r="PT73" s="400">
        <v>0</v>
      </c>
      <c r="PU73" s="400">
        <v>0</v>
      </c>
      <c r="PV73" s="400">
        <v>0</v>
      </c>
      <c r="PW73" s="400">
        <v>0</v>
      </c>
      <c r="PX73" s="400">
        <v>0</v>
      </c>
      <c r="PY73" s="464">
        <v>0</v>
      </c>
      <c r="PZ73" s="466">
        <v>1915.14</v>
      </c>
      <c r="QA73" s="178">
        <f t="shared" si="210"/>
        <v>0</v>
      </c>
      <c r="QB73" s="401">
        <v>131</v>
      </c>
      <c r="QC73" s="181" t="s">
        <v>276</v>
      </c>
      <c r="QD73" s="64">
        <v>1915.14</v>
      </c>
      <c r="QE73" s="400">
        <v>0</v>
      </c>
      <c r="QF73" s="400">
        <v>140.09</v>
      </c>
      <c r="QG73" s="400">
        <v>0</v>
      </c>
      <c r="QH73" s="400">
        <v>0</v>
      </c>
      <c r="QI73" s="400">
        <v>0</v>
      </c>
      <c r="QJ73" s="400">
        <v>0</v>
      </c>
      <c r="QK73" s="400">
        <v>0</v>
      </c>
      <c r="QL73" s="400">
        <v>0</v>
      </c>
      <c r="QM73" s="400">
        <v>0</v>
      </c>
      <c r="QN73" s="400">
        <v>0</v>
      </c>
      <c r="QO73" s="486">
        <v>0</v>
      </c>
      <c r="QP73" s="211">
        <f t="shared" si="211"/>
        <v>140.09</v>
      </c>
      <c r="QQ73" s="437">
        <v>458.58</v>
      </c>
      <c r="QR73" s="245"/>
      <c r="QS73" s="65">
        <f t="shared" si="147"/>
        <v>128.86743362831859</v>
      </c>
      <c r="QT73" s="65">
        <f t="shared" si="250"/>
        <v>0</v>
      </c>
      <c r="QU73" s="65">
        <v>0</v>
      </c>
      <c r="QV73" s="65"/>
      <c r="QW73" s="65">
        <f t="shared" si="131"/>
        <v>18.861818181818183</v>
      </c>
      <c r="QX73" s="65">
        <v>5</v>
      </c>
      <c r="QY73" s="65">
        <f t="shared" si="261"/>
        <v>183.06451612903226</v>
      </c>
      <c r="QZ73" s="489">
        <f t="shared" si="265"/>
        <v>25.854390000000002</v>
      </c>
      <c r="RA73" s="65"/>
      <c r="RB73" s="64">
        <f t="shared" si="213"/>
        <v>820.22815793916902</v>
      </c>
      <c r="RC73" s="66">
        <f t="shared" si="266"/>
        <v>870.22424778761058</v>
      </c>
      <c r="RD73" s="66"/>
      <c r="RE73" s="66">
        <f t="shared" si="134"/>
        <v>338.09048114535591</v>
      </c>
      <c r="RF73" s="67">
        <f t="shared" si="60"/>
        <v>1208.3147289329665</v>
      </c>
      <c r="RG73" s="67">
        <f t="shared" si="61"/>
        <v>2028.5428868721356</v>
      </c>
      <c r="RH73" s="68">
        <f t="shared" si="62"/>
        <v>-1888.4528868721357</v>
      </c>
      <c r="RI73" s="205">
        <v>0</v>
      </c>
      <c r="RJ73" s="205">
        <v>1895.98</v>
      </c>
      <c r="RK73" s="205">
        <v>0</v>
      </c>
      <c r="RL73" s="205">
        <v>0</v>
      </c>
      <c r="RM73" s="205">
        <v>0</v>
      </c>
      <c r="RN73" s="205">
        <v>0</v>
      </c>
      <c r="RO73" s="205">
        <v>0</v>
      </c>
      <c r="RP73" s="205">
        <v>0</v>
      </c>
      <c r="RQ73" s="205">
        <v>0</v>
      </c>
      <c r="RR73" s="373">
        <v>0</v>
      </c>
      <c r="RS73" s="265">
        <v>1895.98</v>
      </c>
      <c r="RT73" s="178">
        <f t="shared" si="214"/>
        <v>0</v>
      </c>
      <c r="RU73" s="206">
        <v>118</v>
      </c>
      <c r="RV73" s="181" t="s">
        <v>276</v>
      </c>
      <c r="RW73" s="64">
        <f t="shared" si="215"/>
        <v>1895.98</v>
      </c>
      <c r="RX73" s="205">
        <v>0</v>
      </c>
      <c r="RY73" s="205">
        <v>138.69</v>
      </c>
      <c r="RZ73" s="205">
        <v>0</v>
      </c>
      <c r="SA73" s="205">
        <v>0</v>
      </c>
      <c r="SB73" s="205">
        <v>0</v>
      </c>
      <c r="SC73" s="205">
        <v>0</v>
      </c>
      <c r="SD73" s="205">
        <v>0</v>
      </c>
      <c r="SE73" s="205">
        <v>0</v>
      </c>
      <c r="SF73" s="205">
        <v>0</v>
      </c>
      <c r="SG73" s="205">
        <v>0</v>
      </c>
      <c r="SH73" s="65">
        <v>67.43198000000001</v>
      </c>
      <c r="SI73" s="211">
        <v>260.33999999999997</v>
      </c>
      <c r="SJ73" s="234">
        <v>545.64</v>
      </c>
      <c r="SK73" s="480"/>
      <c r="SL73" s="65">
        <f t="shared" si="148"/>
        <v>320.96681415929203</v>
      </c>
      <c r="SM73" s="65">
        <f t="shared" si="251"/>
        <v>0</v>
      </c>
      <c r="SN73" s="65">
        <v>0</v>
      </c>
      <c r="SO73" s="65"/>
      <c r="SP73" s="65">
        <f t="shared" si="138"/>
        <v>495.92920353982299</v>
      </c>
      <c r="SQ73" s="65">
        <v>5</v>
      </c>
      <c r="SR73" s="65">
        <f t="shared" si="149"/>
        <v>428.52876106194691</v>
      </c>
      <c r="SS73" s="489">
        <f t="shared" si="267"/>
        <v>25.59573</v>
      </c>
      <c r="ST73" s="65"/>
      <c r="SU73" s="64"/>
      <c r="SV73" s="66">
        <f t="shared" si="146"/>
        <v>596.28469026548669</v>
      </c>
      <c r="SW73" s="66"/>
      <c r="SX73" s="66">
        <f t="shared" si="140"/>
        <v>119.25693805309734</v>
      </c>
      <c r="SY73" s="67"/>
      <c r="SZ73" s="67">
        <f t="shared" si="65"/>
        <v>0</v>
      </c>
      <c r="TA73" s="68">
        <f t="shared" si="66"/>
        <v>260.33999999999997</v>
      </c>
      <c r="TB73" s="64">
        <f t="shared" si="252"/>
        <v>35670.160000000003</v>
      </c>
      <c r="TC73" s="211">
        <f t="shared" si="253"/>
        <v>5795.98</v>
      </c>
      <c r="TD73" s="67">
        <f t="shared" si="254"/>
        <v>19840.606717079554</v>
      </c>
      <c r="TE73" s="68">
        <f t="shared" si="142"/>
        <v>-14044.626717079555</v>
      </c>
      <c r="TF73" s="264"/>
      <c r="TG73" s="265"/>
      <c r="TH73" s="265" t="s">
        <v>503</v>
      </c>
      <c r="TL73" s="65">
        <v>5356.9978000000001</v>
      </c>
      <c r="TM73">
        <f t="shared" si="262"/>
        <v>53.569977999999999</v>
      </c>
    </row>
    <row r="74" spans="1:533">
      <c r="A74" s="173" t="s">
        <v>38</v>
      </c>
      <c r="B74" s="175" t="s">
        <v>194</v>
      </c>
      <c r="C74" s="181" t="s">
        <v>276</v>
      </c>
      <c r="D74" s="176">
        <v>13183.12</v>
      </c>
      <c r="E74" s="176">
        <v>8944.4699999999993</v>
      </c>
      <c r="F74" s="176">
        <v>19512.990000000002</v>
      </c>
      <c r="G74" s="176">
        <v>0</v>
      </c>
      <c r="H74" s="176">
        <v>0</v>
      </c>
      <c r="I74" s="176">
        <v>0</v>
      </c>
      <c r="J74" s="176">
        <v>0</v>
      </c>
      <c r="K74" s="176">
        <v>0</v>
      </c>
      <c r="L74" s="176">
        <v>33</v>
      </c>
      <c r="M74" s="178">
        <v>32067.559999999998</v>
      </c>
      <c r="N74" s="178">
        <f t="shared" si="150"/>
        <v>9606.0200000000041</v>
      </c>
      <c r="O74" s="181">
        <v>2312</v>
      </c>
      <c r="P74" s="64">
        <f t="shared" si="227"/>
        <v>41673.58</v>
      </c>
      <c r="Q74" s="205">
        <v>1097.3599999999999</v>
      </c>
      <c r="R74" s="205">
        <v>654.27</v>
      </c>
      <c r="S74" s="267">
        <v>1246.18</v>
      </c>
      <c r="T74" s="205">
        <v>0</v>
      </c>
      <c r="U74" s="205">
        <v>0</v>
      </c>
      <c r="V74" s="205">
        <v>0</v>
      </c>
      <c r="W74" s="205">
        <v>0</v>
      </c>
      <c r="X74" s="205">
        <v>0</v>
      </c>
      <c r="Y74" s="205">
        <v>0</v>
      </c>
      <c r="Z74" s="205">
        <v>1.83</v>
      </c>
      <c r="AA74" s="64">
        <f t="shared" si="71"/>
        <v>2999.64</v>
      </c>
      <c r="AB74" s="277">
        <v>553.98</v>
      </c>
      <c r="AC74" s="65"/>
      <c r="AD74" s="65">
        <f t="shared" si="232"/>
        <v>376.74584938469553</v>
      </c>
      <c r="AE74" s="65">
        <f t="shared" si="268"/>
        <v>173.89101933877618</v>
      </c>
      <c r="AF74" s="65"/>
      <c r="AG74" s="65">
        <v>18.510000000000002</v>
      </c>
      <c r="AH74" s="65"/>
      <c r="AI74" s="65">
        <v>5</v>
      </c>
      <c r="AJ74" s="65"/>
      <c r="AK74" s="65"/>
      <c r="AL74" s="64">
        <f t="shared" si="3"/>
        <v>1128.1268687234717</v>
      </c>
      <c r="AM74" s="66">
        <f t="shared" si="170"/>
        <v>833.25221238938047</v>
      </c>
      <c r="AN74" s="66">
        <f t="shared" si="171"/>
        <v>0</v>
      </c>
      <c r="AO74" s="66">
        <f t="shared" si="289"/>
        <v>208.31305309734512</v>
      </c>
      <c r="AP74" s="67">
        <f t="shared" si="4"/>
        <v>1041.5652654867256</v>
      </c>
      <c r="AQ74" s="67">
        <f t="shared" si="5"/>
        <v>2169.6921342101973</v>
      </c>
      <c r="AR74" s="68">
        <f t="shared" si="6"/>
        <v>829.94786578980256</v>
      </c>
      <c r="AS74" s="267">
        <v>10128.879999999999</v>
      </c>
      <c r="AT74" s="267">
        <v>7041.64</v>
      </c>
      <c r="AU74" s="267">
        <v>18432.02</v>
      </c>
      <c r="AV74" s="267">
        <v>40</v>
      </c>
      <c r="AW74" s="267">
        <v>0</v>
      </c>
      <c r="AX74" s="267">
        <v>0</v>
      </c>
      <c r="AY74" s="267">
        <v>0</v>
      </c>
      <c r="AZ74" s="267">
        <v>0</v>
      </c>
      <c r="BA74" s="267">
        <v>0</v>
      </c>
      <c r="BB74" s="267">
        <v>0</v>
      </c>
      <c r="BC74" s="267">
        <v>26256.69</v>
      </c>
      <c r="BD74" s="178">
        <f t="shared" si="172"/>
        <v>9385.8500000000022</v>
      </c>
      <c r="BE74" s="285">
        <v>1981</v>
      </c>
      <c r="BF74" s="181" t="s">
        <v>276</v>
      </c>
      <c r="BG74" s="64">
        <f t="shared" si="75"/>
        <v>35642.54</v>
      </c>
      <c r="BH74" s="267">
        <v>843.12</v>
      </c>
      <c r="BI74" s="267">
        <v>515.08000000000004</v>
      </c>
      <c r="BJ74" s="267">
        <v>1177.1300000000001</v>
      </c>
      <c r="BK74" s="267">
        <v>1.68</v>
      </c>
      <c r="BL74" s="267">
        <v>0</v>
      </c>
      <c r="BM74" s="267">
        <v>0</v>
      </c>
      <c r="BN74" s="267">
        <v>0</v>
      </c>
      <c r="BO74" s="267">
        <v>0</v>
      </c>
      <c r="BP74" s="267">
        <v>0</v>
      </c>
      <c r="BQ74" s="267">
        <v>0</v>
      </c>
      <c r="BR74" s="64">
        <f t="shared" si="76"/>
        <v>2537.0099999999998</v>
      </c>
      <c r="BS74" s="65">
        <v>560.32000000000005</v>
      </c>
      <c r="BT74" s="65"/>
      <c r="BU74" s="65">
        <f t="shared" si="234"/>
        <v>333.9601009369801</v>
      </c>
      <c r="BV74" s="65">
        <f t="shared" si="269"/>
        <v>183.26166080359874</v>
      </c>
      <c r="BW74" s="65"/>
      <c r="BX74" s="65">
        <v>18.510000000000002</v>
      </c>
      <c r="BY74" s="65"/>
      <c r="BZ74" s="65">
        <v>5</v>
      </c>
      <c r="CA74" s="202"/>
      <c r="CB74" s="65"/>
      <c r="CC74" s="64">
        <f t="shared" si="9"/>
        <v>1101.051761740579</v>
      </c>
      <c r="CD74" s="66">
        <f t="shared" si="174"/>
        <v>869.99982300884949</v>
      </c>
      <c r="CE74" s="384">
        <f t="shared" si="175"/>
        <v>0</v>
      </c>
      <c r="CF74" s="66">
        <f t="shared" si="222"/>
        <v>217.49995575221237</v>
      </c>
      <c r="CG74" s="67">
        <f>SUM(CD74:CF74)</f>
        <v>1087.4997787610619</v>
      </c>
      <c r="CH74" s="67">
        <f t="shared" si="11"/>
        <v>2188.5515405016408</v>
      </c>
      <c r="CI74" s="68">
        <f t="shared" si="12"/>
        <v>348.45845949835893</v>
      </c>
      <c r="CJ74" s="209">
        <v>17053.39</v>
      </c>
      <c r="CK74" s="209">
        <v>15429.5</v>
      </c>
      <c r="CL74" s="209">
        <v>32604.48</v>
      </c>
      <c r="CM74" s="209">
        <v>40</v>
      </c>
      <c r="CN74" s="209">
        <v>0</v>
      </c>
      <c r="CO74" s="209">
        <v>0</v>
      </c>
      <c r="CP74" s="209">
        <v>0</v>
      </c>
      <c r="CQ74" s="209">
        <v>0</v>
      </c>
      <c r="CR74" s="209">
        <v>0</v>
      </c>
      <c r="CS74" s="207">
        <v>0</v>
      </c>
      <c r="CT74" s="205">
        <v>34825.57</v>
      </c>
      <c r="CU74" s="178">
        <f t="shared" si="176"/>
        <v>13698.150000000001</v>
      </c>
      <c r="CV74" s="285">
        <v>2608</v>
      </c>
      <c r="CW74" s="181" t="s">
        <v>276</v>
      </c>
      <c r="CX74" s="214">
        <v>48523.72</v>
      </c>
      <c r="CY74" s="205">
        <v>1218.1600000000001</v>
      </c>
      <c r="CZ74" s="205">
        <v>281.64999999999998</v>
      </c>
      <c r="DA74" s="205">
        <v>0</v>
      </c>
      <c r="DB74" s="205">
        <v>0</v>
      </c>
      <c r="DC74" s="205">
        <v>0</v>
      </c>
      <c r="DD74" s="205">
        <v>0</v>
      </c>
      <c r="DE74" s="205">
        <v>0</v>
      </c>
      <c r="DF74" s="205">
        <v>0</v>
      </c>
      <c r="DG74" s="205">
        <v>0</v>
      </c>
      <c r="DH74" s="205">
        <v>0</v>
      </c>
      <c r="DI74" s="214">
        <v>3464.34</v>
      </c>
      <c r="DJ74" s="65">
        <v>560.32000000000005</v>
      </c>
      <c r="DK74" s="65"/>
      <c r="DL74" s="65">
        <f t="shared" si="236"/>
        <v>459.94840515134013</v>
      </c>
      <c r="DM74" s="65">
        <f t="shared" si="263"/>
        <v>269.6550084892184</v>
      </c>
      <c r="DN74" s="65"/>
      <c r="DO74" s="65">
        <v>18.510000000000002</v>
      </c>
      <c r="DP74" s="65"/>
      <c r="DQ74" s="65">
        <v>5</v>
      </c>
      <c r="DR74" s="65"/>
      <c r="DS74" s="65"/>
      <c r="DT74" s="64">
        <f t="shared" si="15"/>
        <v>1313.4334136405585</v>
      </c>
      <c r="DU74" s="66">
        <f t="shared" si="178"/>
        <v>870.94495575221242</v>
      </c>
      <c r="DV74" s="66">
        <f t="shared" si="179"/>
        <v>490.26548672566372</v>
      </c>
      <c r="DW74" s="66">
        <f t="shared" si="270"/>
        <v>340.30261061946902</v>
      </c>
      <c r="DX74" s="67">
        <f t="shared" si="16"/>
        <v>1701.5130530973452</v>
      </c>
      <c r="DY74" s="67">
        <f t="shared" si="17"/>
        <v>3014.9464667379034</v>
      </c>
      <c r="DZ74" s="68">
        <f t="shared" si="18"/>
        <v>449.39353326209675</v>
      </c>
      <c r="EA74" s="205">
        <v>12611.26</v>
      </c>
      <c r="EB74" s="205">
        <v>7691.17</v>
      </c>
      <c r="EC74" s="205">
        <v>20151.32</v>
      </c>
      <c r="ED74" s="205">
        <v>10</v>
      </c>
      <c r="EE74" s="205">
        <v>0</v>
      </c>
      <c r="EF74" s="205">
        <v>0</v>
      </c>
      <c r="EG74" s="205">
        <v>0</v>
      </c>
      <c r="EH74" s="205">
        <v>0</v>
      </c>
      <c r="EI74" s="205">
        <v>0</v>
      </c>
      <c r="EJ74" s="205">
        <v>39.200000000000003</v>
      </c>
      <c r="EK74" s="205">
        <v>30147.09</v>
      </c>
      <c r="EL74" s="178">
        <f t="shared" si="180"/>
        <v>10355.859999999997</v>
      </c>
      <c r="EM74" s="206">
        <v>2183</v>
      </c>
      <c r="EN74" s="181" t="s">
        <v>276</v>
      </c>
      <c r="EO74" s="214">
        <f t="shared" si="85"/>
        <v>40502.949999999997</v>
      </c>
      <c r="EP74" s="214">
        <v>1049.76</v>
      </c>
      <c r="EQ74" s="214">
        <v>562.59</v>
      </c>
      <c r="ER74" s="214">
        <v>1286.8399999999999</v>
      </c>
      <c r="ES74" s="214">
        <v>0.42</v>
      </c>
      <c r="ET74" s="214">
        <v>0</v>
      </c>
      <c r="EU74" s="298">
        <v>0</v>
      </c>
      <c r="EV74" s="299">
        <v>0</v>
      </c>
      <c r="EW74" s="214">
        <v>0</v>
      </c>
      <c r="EX74" s="214">
        <v>0</v>
      </c>
      <c r="EY74" s="299">
        <v>2.72</v>
      </c>
      <c r="EZ74" s="214">
        <f t="shared" si="86"/>
        <v>2902.3299999999995</v>
      </c>
      <c r="FA74" s="65"/>
      <c r="FB74" s="65"/>
      <c r="FC74" s="377">
        <f t="shared" si="238"/>
        <v>414.56578291199162</v>
      </c>
      <c r="FD74" s="386">
        <f t="shared" si="239"/>
        <v>203.86033998847702</v>
      </c>
      <c r="FE74" s="65"/>
      <c r="FF74" s="65">
        <v>18.510000000000002</v>
      </c>
      <c r="FG74" s="65"/>
      <c r="FH74" s="65">
        <v>5</v>
      </c>
      <c r="FI74" s="377"/>
      <c r="FJ74" s="65"/>
      <c r="FK74" s="214">
        <f t="shared" si="87"/>
        <v>641.9361229004686</v>
      </c>
      <c r="FL74" s="66">
        <f t="shared" si="183"/>
        <v>987.17077586206892</v>
      </c>
      <c r="FM74" s="377">
        <f t="shared" si="184"/>
        <v>413.79310344827587</v>
      </c>
      <c r="FN74" s="377">
        <f t="shared" si="271"/>
        <v>350.24096982758618</v>
      </c>
      <c r="FO74" s="214">
        <f t="shared" si="91"/>
        <v>1751.204849137931</v>
      </c>
      <c r="FP74" s="214">
        <f t="shared" si="92"/>
        <v>2393.1409720383995</v>
      </c>
      <c r="FQ74" s="205">
        <f t="shared" si="290"/>
        <v>509.1890279616</v>
      </c>
      <c r="FR74" s="205">
        <v>18201.22</v>
      </c>
      <c r="FS74" s="205">
        <v>9488.41</v>
      </c>
      <c r="FT74" s="205">
        <v>23922.86</v>
      </c>
      <c r="FU74" s="205">
        <v>60</v>
      </c>
      <c r="FV74" s="205">
        <v>0</v>
      </c>
      <c r="FW74" s="205">
        <v>0</v>
      </c>
      <c r="FX74" s="205">
        <v>0</v>
      </c>
      <c r="FY74" s="205">
        <v>0</v>
      </c>
      <c r="FZ74" s="205">
        <v>0</v>
      </c>
      <c r="GA74" s="205">
        <v>17.920000000000002</v>
      </c>
      <c r="GB74" s="205">
        <v>42041.63</v>
      </c>
      <c r="GC74" s="178">
        <f t="shared" si="185"/>
        <v>9648.7800000000061</v>
      </c>
      <c r="GD74" s="206">
        <v>2721</v>
      </c>
      <c r="GE74" s="181" t="s">
        <v>276</v>
      </c>
      <c r="GF74" s="214">
        <f t="shared" si="291"/>
        <v>51690.41</v>
      </c>
      <c r="GG74" s="205">
        <v>1515.07</v>
      </c>
      <c r="GH74" s="205">
        <v>694.06</v>
      </c>
      <c r="GI74" s="205">
        <v>1527.64</v>
      </c>
      <c r="GJ74" s="205">
        <v>2.52</v>
      </c>
      <c r="GK74" s="205">
        <v>0</v>
      </c>
      <c r="GL74" s="205">
        <v>0</v>
      </c>
      <c r="GM74" s="205">
        <v>0</v>
      </c>
      <c r="GN74" s="205">
        <v>0</v>
      </c>
      <c r="GO74" s="205">
        <v>0</v>
      </c>
      <c r="GP74" s="205">
        <v>1.24</v>
      </c>
      <c r="GQ74" s="211">
        <f t="shared" si="95"/>
        <v>3740.53</v>
      </c>
      <c r="GR74" s="306">
        <v>458.58</v>
      </c>
      <c r="GS74" s="306"/>
      <c r="GT74" s="65">
        <f t="shared" si="255"/>
        <v>598.28813799816373</v>
      </c>
      <c r="GU74" s="65">
        <f t="shared" si="256"/>
        <v>204.99237053096726</v>
      </c>
      <c r="GV74" s="65"/>
      <c r="GW74" s="65">
        <v>18.510000000000002</v>
      </c>
      <c r="GX74" s="65">
        <v>0</v>
      </c>
      <c r="GY74" s="65">
        <v>5</v>
      </c>
      <c r="GZ74" s="65"/>
      <c r="HA74" s="65"/>
      <c r="HB74" s="64">
        <f t="shared" si="188"/>
        <v>1285.370508529131</v>
      </c>
      <c r="HC74" s="66">
        <f t="shared" si="143"/>
        <v>822.37076923076927</v>
      </c>
      <c r="HD74" s="66">
        <f t="shared" si="272"/>
        <v>0</v>
      </c>
      <c r="HE74" s="66">
        <f t="shared" si="273"/>
        <v>205.59269230769232</v>
      </c>
      <c r="HF74" s="67">
        <f t="shared" si="24"/>
        <v>1027.9634615384616</v>
      </c>
      <c r="HG74" s="67">
        <f t="shared" si="25"/>
        <v>2313.3339700675924</v>
      </c>
      <c r="HH74" s="68">
        <f t="shared" si="26"/>
        <v>1427.1960299324078</v>
      </c>
      <c r="HI74" s="335">
        <v>18302.3</v>
      </c>
      <c r="HJ74" s="335">
        <v>12636.22</v>
      </c>
      <c r="HK74" s="335">
        <v>28831.49</v>
      </c>
      <c r="HL74" s="335">
        <v>70</v>
      </c>
      <c r="HM74" s="335">
        <v>0</v>
      </c>
      <c r="HN74" s="335">
        <v>0</v>
      </c>
      <c r="HO74" s="335">
        <v>0</v>
      </c>
      <c r="HP74" s="335">
        <v>0</v>
      </c>
      <c r="HQ74" s="335">
        <v>0</v>
      </c>
      <c r="HR74" s="335">
        <v>0</v>
      </c>
      <c r="HS74" s="335">
        <v>47148.89</v>
      </c>
      <c r="HT74" s="178">
        <f t="shared" si="189"/>
        <v>12691.119999999995</v>
      </c>
      <c r="HU74" s="371">
        <v>3169</v>
      </c>
      <c r="HV74" s="181" t="s">
        <v>276</v>
      </c>
      <c r="HW74" s="64">
        <f t="shared" si="190"/>
        <v>59840.009999999995</v>
      </c>
      <c r="HX74" s="205">
        <v>1523.48</v>
      </c>
      <c r="HY74" s="205">
        <v>924.32</v>
      </c>
      <c r="HZ74" s="205">
        <v>1841.47</v>
      </c>
      <c r="IA74" s="205">
        <v>2.94</v>
      </c>
      <c r="IB74" s="205">
        <v>0</v>
      </c>
      <c r="IC74" s="205">
        <v>0</v>
      </c>
      <c r="ID74" s="205">
        <v>0</v>
      </c>
      <c r="IE74" s="205">
        <v>0</v>
      </c>
      <c r="IF74" s="205">
        <v>0</v>
      </c>
      <c r="IG74" s="205">
        <v>0</v>
      </c>
      <c r="IH74" s="214">
        <v>2505.48</v>
      </c>
      <c r="II74" s="319">
        <v>458.58</v>
      </c>
      <c r="IJ74" s="319"/>
      <c r="IK74" s="65">
        <f t="shared" si="296"/>
        <v>719.5260407654539</v>
      </c>
      <c r="IL74" s="65">
        <f t="shared" si="241"/>
        <v>316.00617194388957</v>
      </c>
      <c r="IM74" s="65"/>
      <c r="IN74" s="65">
        <v>18.510000000000002</v>
      </c>
      <c r="IO74" s="65"/>
      <c r="IP74" s="65">
        <v>5</v>
      </c>
      <c r="IQ74" s="65"/>
      <c r="IR74" s="65"/>
      <c r="IS74" s="64">
        <f t="shared" si="193"/>
        <v>1517.6222127093433</v>
      </c>
      <c r="IT74" s="66">
        <f t="shared" si="194"/>
        <v>869.99285714285713</v>
      </c>
      <c r="IU74" s="66">
        <f t="shared" si="274"/>
        <v>403.36134453781511</v>
      </c>
      <c r="IV74" s="66">
        <f t="shared" si="275"/>
        <v>318.33855042016808</v>
      </c>
      <c r="IW74" s="67">
        <f t="shared" si="195"/>
        <v>1591.6927521008404</v>
      </c>
      <c r="IX74" s="67">
        <f t="shared" si="31"/>
        <v>3109.3149648101835</v>
      </c>
      <c r="IY74" s="68">
        <f t="shared" si="32"/>
        <v>-603.83496481018346</v>
      </c>
      <c r="IZ74" s="335">
        <v>17255.55</v>
      </c>
      <c r="JA74" s="335">
        <v>12092.22</v>
      </c>
      <c r="JB74" s="335">
        <v>25443.43</v>
      </c>
      <c r="JC74" s="335">
        <v>10</v>
      </c>
      <c r="JD74" s="335">
        <v>0</v>
      </c>
      <c r="JE74" s="335">
        <v>0</v>
      </c>
      <c r="JF74" s="335">
        <v>0</v>
      </c>
      <c r="JG74" s="335">
        <v>0</v>
      </c>
      <c r="JH74" s="335">
        <v>0</v>
      </c>
      <c r="JI74" s="335">
        <v>0</v>
      </c>
      <c r="JJ74" s="335">
        <v>41122.54</v>
      </c>
      <c r="JK74" s="178">
        <f t="shared" si="196"/>
        <v>13678.659999999996</v>
      </c>
      <c r="JL74" s="371">
        <v>2814</v>
      </c>
      <c r="JM74" s="181" t="s">
        <v>276</v>
      </c>
      <c r="JN74" s="64">
        <f t="shared" si="197"/>
        <v>54801.2</v>
      </c>
      <c r="JO74" s="335">
        <v>1436.36</v>
      </c>
      <c r="JP74" s="335">
        <v>884.52</v>
      </c>
      <c r="JQ74" s="335">
        <v>1625.24</v>
      </c>
      <c r="JR74" s="335">
        <v>0.42</v>
      </c>
      <c r="JS74" s="335">
        <v>0</v>
      </c>
      <c r="JT74" s="335">
        <v>0</v>
      </c>
      <c r="JU74" s="335">
        <v>0</v>
      </c>
      <c r="JV74" s="335">
        <v>0</v>
      </c>
      <c r="JW74" s="335">
        <v>0</v>
      </c>
      <c r="JX74" s="335">
        <v>0</v>
      </c>
      <c r="JY74" s="211">
        <v>3773.25</v>
      </c>
      <c r="JZ74" s="319">
        <v>458.58</v>
      </c>
      <c r="KA74" s="319"/>
      <c r="KB74" s="65">
        <f t="shared" si="276"/>
        <v>875.75541724957975</v>
      </c>
      <c r="KC74" s="65">
        <f t="shared" si="297"/>
        <v>363.36405065501515</v>
      </c>
      <c r="KD74" s="65"/>
      <c r="KE74" s="65">
        <v>18.510000000000002</v>
      </c>
      <c r="KF74" s="65"/>
      <c r="KG74" s="65">
        <v>5</v>
      </c>
      <c r="KH74" s="65"/>
      <c r="KI74" s="65">
        <f t="shared" si="277"/>
        <v>429.03252032520328</v>
      </c>
      <c r="KJ74" s="64">
        <f t="shared" si="292"/>
        <v>2150.2419882297982</v>
      </c>
      <c r="KK74" s="66">
        <f t="shared" si="144"/>
        <v>854.59100840336134</v>
      </c>
      <c r="KL74" s="66">
        <f t="shared" si="278"/>
        <v>0</v>
      </c>
      <c r="KM74" s="66">
        <f t="shared" si="279"/>
        <v>213.64775210084034</v>
      </c>
      <c r="KN74" s="67">
        <f t="shared" si="36"/>
        <v>1068.2387605042018</v>
      </c>
      <c r="KO74" s="67">
        <f t="shared" si="37"/>
        <v>3218.4807487339999</v>
      </c>
      <c r="KP74" s="68">
        <f t="shared" si="38"/>
        <v>554.76925126600008</v>
      </c>
      <c r="KQ74" s="335">
        <v>17318.03</v>
      </c>
      <c r="KR74" s="335">
        <v>11900.06</v>
      </c>
      <c r="KS74" s="335">
        <v>24366.34</v>
      </c>
      <c r="KT74" s="335">
        <v>65</v>
      </c>
      <c r="KU74" s="335">
        <v>0</v>
      </c>
      <c r="KV74" s="335">
        <v>0</v>
      </c>
      <c r="KW74" s="335">
        <v>0</v>
      </c>
      <c r="KX74" s="335">
        <v>0</v>
      </c>
      <c r="KY74" s="335">
        <v>0</v>
      </c>
      <c r="KZ74" s="335">
        <v>0</v>
      </c>
      <c r="LA74" s="335">
        <v>39543.760000000002</v>
      </c>
      <c r="LB74" s="178">
        <f t="shared" si="199"/>
        <v>14105.669999999991</v>
      </c>
      <c r="LC74" s="371">
        <v>2708</v>
      </c>
      <c r="LD74" s="181" t="s">
        <v>276</v>
      </c>
      <c r="LE74" s="64">
        <f t="shared" si="200"/>
        <v>53649.429999999993</v>
      </c>
      <c r="LF74" s="205">
        <v>1441.55</v>
      </c>
      <c r="LG74" s="205">
        <v>870.47</v>
      </c>
      <c r="LH74" s="205">
        <v>1556.59</v>
      </c>
      <c r="LI74" s="205">
        <v>2.73</v>
      </c>
      <c r="LJ74" s="205">
        <v>0</v>
      </c>
      <c r="LK74" s="205">
        <v>0</v>
      </c>
      <c r="LL74" s="205">
        <v>0</v>
      </c>
      <c r="LM74" s="205">
        <v>0</v>
      </c>
      <c r="LN74" s="205">
        <v>0</v>
      </c>
      <c r="LO74" s="205">
        <v>0</v>
      </c>
      <c r="LP74" s="211">
        <f t="shared" si="112"/>
        <v>3871.3399999999997</v>
      </c>
      <c r="LQ74" s="202">
        <v>458.58</v>
      </c>
      <c r="LR74" s="202"/>
      <c r="LS74" s="65">
        <f t="shared" si="298"/>
        <v>587.82273097219434</v>
      </c>
      <c r="LT74" s="65">
        <f t="shared" si="299"/>
        <v>337.65688590284253</v>
      </c>
      <c r="LU74" s="65"/>
      <c r="LV74" s="65">
        <v>18.510000000000002</v>
      </c>
      <c r="LW74" s="65"/>
      <c r="LX74" s="65">
        <v>5</v>
      </c>
      <c r="LY74" s="65"/>
      <c r="LZ74" s="65"/>
      <c r="MA74" s="64">
        <f t="shared" si="41"/>
        <v>1407.5696168750369</v>
      </c>
      <c r="MB74" s="66">
        <f t="shared" si="145"/>
        <v>828.45739495798318</v>
      </c>
      <c r="MC74" s="66">
        <f t="shared" si="280"/>
        <v>0</v>
      </c>
      <c r="MD74" s="66">
        <f t="shared" si="281"/>
        <v>207.1143487394958</v>
      </c>
      <c r="ME74" s="67">
        <f t="shared" si="42"/>
        <v>1035.571743697479</v>
      </c>
      <c r="MF74" s="67">
        <f t="shared" si="43"/>
        <v>2443.1413605725156</v>
      </c>
      <c r="MG74" s="68">
        <f t="shared" si="44"/>
        <v>1428.1986394274841</v>
      </c>
      <c r="MH74" s="335">
        <v>12539.47</v>
      </c>
      <c r="MI74" s="335">
        <v>8611.35</v>
      </c>
      <c r="MJ74" s="335">
        <v>22138.93</v>
      </c>
      <c r="MK74" s="335">
        <v>75</v>
      </c>
      <c r="ML74" s="335">
        <v>0</v>
      </c>
      <c r="MM74" s="335">
        <v>0</v>
      </c>
      <c r="MN74" s="335">
        <v>0</v>
      </c>
      <c r="MO74" s="335">
        <v>0</v>
      </c>
      <c r="MP74" s="335">
        <v>0</v>
      </c>
      <c r="MQ74" s="335">
        <v>44.1</v>
      </c>
      <c r="MR74" s="335">
        <v>33411.699999999997</v>
      </c>
      <c r="MS74" s="178">
        <f t="shared" si="223"/>
        <v>9997.1500000000015</v>
      </c>
      <c r="MT74" s="371">
        <v>2387</v>
      </c>
      <c r="MU74" s="181" t="s">
        <v>276</v>
      </c>
      <c r="MV74" s="64">
        <f t="shared" si="203"/>
        <v>43408.85</v>
      </c>
      <c r="MW74" s="335">
        <v>1043.79</v>
      </c>
      <c r="MX74" s="335">
        <v>629.9</v>
      </c>
      <c r="MY74" s="335">
        <v>1414.31</v>
      </c>
      <c r="MZ74" s="335">
        <v>3.15</v>
      </c>
      <c r="NA74" s="335">
        <v>0</v>
      </c>
      <c r="NB74" s="335">
        <v>0</v>
      </c>
      <c r="NC74" s="335">
        <v>0</v>
      </c>
      <c r="ND74" s="335">
        <v>0</v>
      </c>
      <c r="NE74" s="335">
        <v>0</v>
      </c>
      <c r="NF74" s="335">
        <v>3.06</v>
      </c>
      <c r="NG74" s="211">
        <f t="shared" si="293"/>
        <v>3094.21</v>
      </c>
      <c r="NH74" s="306">
        <v>458.58</v>
      </c>
      <c r="NI74" s="350"/>
      <c r="NJ74" s="65">
        <f t="shared" si="294"/>
        <v>631.36756782354519</v>
      </c>
      <c r="NK74" s="65">
        <f t="shared" si="295"/>
        <v>137.32339260563231</v>
      </c>
      <c r="NL74" s="65"/>
      <c r="NM74" s="65">
        <v>18.510000000000002</v>
      </c>
      <c r="NN74" s="65">
        <f t="shared" si="206"/>
        <v>467</v>
      </c>
      <c r="NO74" s="65">
        <v>5</v>
      </c>
      <c r="NP74" s="65"/>
      <c r="NQ74" s="65"/>
      <c r="NR74" s="64">
        <f t="shared" si="264"/>
        <v>1717.7809604291774</v>
      </c>
      <c r="NS74" s="66">
        <f t="shared" si="207"/>
        <v>835.40283333333332</v>
      </c>
      <c r="NT74" s="66">
        <f t="shared" si="208"/>
        <v>400</v>
      </c>
      <c r="NU74" s="66">
        <f t="shared" si="282"/>
        <v>308.85070833333333</v>
      </c>
      <c r="NV74" s="67">
        <f t="shared" si="48"/>
        <v>1544.2535416666667</v>
      </c>
      <c r="NW74" s="67">
        <f t="shared" si="49"/>
        <v>3262.0345020958439</v>
      </c>
      <c r="NX74" s="68">
        <f t="shared" si="50"/>
        <v>-167.82450209584385</v>
      </c>
      <c r="NY74" s="400">
        <v>13927.82</v>
      </c>
      <c r="NZ74" s="400">
        <v>7999.58</v>
      </c>
      <c r="OA74" s="400">
        <v>21450.1</v>
      </c>
      <c r="OB74" s="400">
        <v>45</v>
      </c>
      <c r="OC74" s="400">
        <v>0</v>
      </c>
      <c r="OD74" s="400">
        <v>0</v>
      </c>
      <c r="OE74" s="400">
        <v>0</v>
      </c>
      <c r="OF74" s="400">
        <v>0</v>
      </c>
      <c r="OG74" s="400">
        <v>0</v>
      </c>
      <c r="OH74" s="400">
        <v>0</v>
      </c>
      <c r="OI74" s="400">
        <v>32630.74</v>
      </c>
      <c r="OJ74" s="178">
        <f t="shared" si="209"/>
        <v>10791.759999999998</v>
      </c>
      <c r="OK74" s="401">
        <v>2360</v>
      </c>
      <c r="OL74" s="181" t="s">
        <v>276</v>
      </c>
      <c r="OM74" s="64">
        <f t="shared" si="283"/>
        <v>43422.5</v>
      </c>
      <c r="ON74" s="205">
        <v>1159.3399999999999</v>
      </c>
      <c r="OO74" s="205">
        <v>585.15</v>
      </c>
      <c r="OP74" s="205">
        <v>1370.32</v>
      </c>
      <c r="OQ74" s="205">
        <v>1.89</v>
      </c>
      <c r="OR74" s="205">
        <v>0</v>
      </c>
      <c r="OS74" s="205">
        <v>0</v>
      </c>
      <c r="OT74" s="205">
        <v>0</v>
      </c>
      <c r="OU74" s="205">
        <v>0</v>
      </c>
      <c r="OV74" s="205">
        <v>0</v>
      </c>
      <c r="OW74" s="205">
        <v>0</v>
      </c>
      <c r="OX74" s="403">
        <f t="shared" si="284"/>
        <v>3116.6999999999994</v>
      </c>
      <c r="OY74" s="65">
        <v>458.58</v>
      </c>
      <c r="OZ74" s="405"/>
      <c r="PA74" s="65">
        <f t="shared" si="285"/>
        <v>523.10896858429385</v>
      </c>
      <c r="PB74" s="65">
        <f t="shared" si="286"/>
        <v>184.78710492767061</v>
      </c>
      <c r="PC74" s="65"/>
      <c r="PD74" s="65">
        <v>18.510000000000002</v>
      </c>
      <c r="PE74" s="65"/>
      <c r="PF74" s="65">
        <v>5</v>
      </c>
      <c r="PG74" s="65"/>
      <c r="PH74" s="65"/>
      <c r="PI74" s="64">
        <f t="shared" si="53"/>
        <v>1189.9860735119644</v>
      </c>
      <c r="PJ74" s="66">
        <f t="shared" si="287"/>
        <v>936.57933333333335</v>
      </c>
      <c r="PK74" s="66">
        <v>0</v>
      </c>
      <c r="PL74" s="66">
        <f t="shared" si="288"/>
        <v>234.14483333333334</v>
      </c>
      <c r="PM74" s="67">
        <f t="shared" si="54"/>
        <v>1170.7241666666666</v>
      </c>
      <c r="PN74" s="67">
        <f t="shared" si="55"/>
        <v>2360.710240178631</v>
      </c>
      <c r="PO74" s="68">
        <f t="shared" si="56"/>
        <v>755.98975982136835</v>
      </c>
      <c r="PP74" s="400">
        <v>12020.43</v>
      </c>
      <c r="PQ74" s="400">
        <v>9888.4500000000007</v>
      </c>
      <c r="PR74" s="400">
        <v>23976.49</v>
      </c>
      <c r="PS74" s="400">
        <v>65</v>
      </c>
      <c r="PT74" s="400">
        <v>0</v>
      </c>
      <c r="PU74" s="400">
        <v>0</v>
      </c>
      <c r="PV74" s="400">
        <v>0</v>
      </c>
      <c r="PW74" s="400">
        <v>0</v>
      </c>
      <c r="PX74" s="400">
        <v>0</v>
      </c>
      <c r="PY74" s="464">
        <v>0</v>
      </c>
      <c r="PZ74" s="466">
        <v>39725.270000000004</v>
      </c>
      <c r="QA74" s="178">
        <f t="shared" si="210"/>
        <v>6225.0999999999985</v>
      </c>
      <c r="QB74" s="401">
        <v>2612</v>
      </c>
      <c r="QC74" s="181" t="s">
        <v>276</v>
      </c>
      <c r="QD74" s="64">
        <v>45950.37</v>
      </c>
      <c r="QE74" s="400">
        <v>1000.58</v>
      </c>
      <c r="QF74" s="400">
        <v>723.32</v>
      </c>
      <c r="QG74" s="400">
        <v>1531.71</v>
      </c>
      <c r="QH74" s="400">
        <v>2.73</v>
      </c>
      <c r="QI74" s="400">
        <v>0</v>
      </c>
      <c r="QJ74" s="400">
        <v>0</v>
      </c>
      <c r="QK74" s="400">
        <v>0</v>
      </c>
      <c r="QL74" s="400">
        <v>0</v>
      </c>
      <c r="QM74" s="400">
        <v>0</v>
      </c>
      <c r="QN74" s="400">
        <v>0</v>
      </c>
      <c r="QO74" s="486">
        <v>0</v>
      </c>
      <c r="QP74" s="211">
        <f t="shared" si="211"/>
        <v>3258.34</v>
      </c>
      <c r="QQ74" s="437">
        <v>458.58</v>
      </c>
      <c r="QR74" s="245"/>
      <c r="QS74" s="65">
        <f t="shared" si="147"/>
        <v>128.86743362831859</v>
      </c>
      <c r="QT74" s="65">
        <f t="shared" si="250"/>
        <v>119.93947854942196</v>
      </c>
      <c r="QU74" s="65">
        <v>0</v>
      </c>
      <c r="QV74" s="65">
        <v>18.510000000000002</v>
      </c>
      <c r="QW74" s="65">
        <f t="shared" si="131"/>
        <v>18.861818181818183</v>
      </c>
      <c r="QX74" s="65">
        <v>5</v>
      </c>
      <c r="QY74" s="65">
        <f t="shared" si="261"/>
        <v>183.06451612903226</v>
      </c>
      <c r="QZ74" s="489">
        <f t="shared" si="265"/>
        <v>536.29114500000003</v>
      </c>
      <c r="RA74" s="65"/>
      <c r="RB74" s="64">
        <f t="shared" si="213"/>
        <v>1469.1143914885911</v>
      </c>
      <c r="RC74" s="66">
        <f t="shared" si="266"/>
        <v>870.22424778761058</v>
      </c>
      <c r="RD74" s="66"/>
      <c r="RE74" s="66">
        <f t="shared" si="134"/>
        <v>467.86772785524039</v>
      </c>
      <c r="RF74" s="67">
        <f t="shared" si="60"/>
        <v>1338.0919756428509</v>
      </c>
      <c r="RG74" s="67">
        <f t="shared" si="61"/>
        <v>2807.2063671314418</v>
      </c>
      <c r="RH74" s="68">
        <f t="shared" si="62"/>
        <v>451.13363286855838</v>
      </c>
      <c r="RI74" s="205">
        <v>10684.35</v>
      </c>
      <c r="RJ74" s="205">
        <v>9074.5499999999993</v>
      </c>
      <c r="RK74" s="205">
        <v>24199.03</v>
      </c>
      <c r="RL74" s="205">
        <v>35</v>
      </c>
      <c r="RM74" s="205">
        <v>0</v>
      </c>
      <c r="RN74" s="205">
        <v>0</v>
      </c>
      <c r="RO74" s="205">
        <v>0</v>
      </c>
      <c r="RP74" s="205">
        <v>0</v>
      </c>
      <c r="RQ74" s="205">
        <v>0</v>
      </c>
      <c r="RR74" s="373">
        <v>0</v>
      </c>
      <c r="RS74" s="265">
        <v>37331.46</v>
      </c>
      <c r="RT74" s="178">
        <f t="shared" si="214"/>
        <v>6661.4700000000012</v>
      </c>
      <c r="RU74" s="206">
        <v>2500</v>
      </c>
      <c r="RV74" s="181" t="s">
        <v>276</v>
      </c>
      <c r="RW74" s="64">
        <f t="shared" si="215"/>
        <v>43992.93</v>
      </c>
      <c r="RX74" s="205">
        <v>889.36</v>
      </c>
      <c r="RY74" s="205">
        <v>663.79</v>
      </c>
      <c r="RZ74" s="205">
        <v>1545.93</v>
      </c>
      <c r="SA74" s="205">
        <v>1.47</v>
      </c>
      <c r="SB74" s="205">
        <v>0</v>
      </c>
      <c r="SC74" s="205">
        <v>0</v>
      </c>
      <c r="SD74" s="205">
        <v>0</v>
      </c>
      <c r="SE74" s="205">
        <v>0</v>
      </c>
      <c r="SF74" s="205">
        <v>0</v>
      </c>
      <c r="SG74" s="205">
        <v>0</v>
      </c>
      <c r="SH74" s="65">
        <v>53.569977999999999</v>
      </c>
      <c r="SI74" s="211">
        <v>3435.3</v>
      </c>
      <c r="SJ74" s="234">
        <v>545.64</v>
      </c>
      <c r="SK74" s="480"/>
      <c r="SL74" s="65">
        <f t="shared" si="148"/>
        <v>320.96681415929203</v>
      </c>
      <c r="SM74" s="65">
        <f t="shared" si="251"/>
        <v>151.61330274214447</v>
      </c>
      <c r="SN74" s="65">
        <v>0</v>
      </c>
      <c r="SO74" s="65">
        <v>18.510000000000002</v>
      </c>
      <c r="SP74" s="65">
        <f t="shared" si="138"/>
        <v>495.92920353982299</v>
      </c>
      <c r="SQ74" s="65">
        <v>5</v>
      </c>
      <c r="SR74" s="65">
        <f t="shared" si="149"/>
        <v>428.52876106194691</v>
      </c>
      <c r="SS74" s="489">
        <f t="shared" si="267"/>
        <v>503.97470999999996</v>
      </c>
      <c r="ST74" s="65"/>
      <c r="SU74" s="64">
        <f>SUM(SJ74:ST74)</f>
        <v>2470.1627915032063</v>
      </c>
      <c r="SV74" s="66">
        <f t="shared" si="146"/>
        <v>596.28469026548669</v>
      </c>
      <c r="SW74" s="66"/>
      <c r="SX74" s="66">
        <f t="shared" si="140"/>
        <v>613.28949635373863</v>
      </c>
      <c r="SY74" s="67">
        <f>SUM(SV74:SX74)</f>
        <v>1209.5741866192252</v>
      </c>
      <c r="SZ74" s="67">
        <f t="shared" si="65"/>
        <v>3679.7369781224315</v>
      </c>
      <c r="TA74" s="68">
        <f t="shared" si="66"/>
        <v>-244.43697812243136</v>
      </c>
      <c r="TB74" s="64">
        <f t="shared" si="252"/>
        <v>563098.49</v>
      </c>
      <c r="TC74" s="211">
        <f t="shared" si="253"/>
        <v>38698.47</v>
      </c>
      <c r="TD74" s="67">
        <f t="shared" si="254"/>
        <v>32960.290245200784</v>
      </c>
      <c r="TE74" s="68">
        <f t="shared" si="142"/>
        <v>5738.1797547992173</v>
      </c>
      <c r="TF74" s="264"/>
      <c r="TG74" s="265"/>
      <c r="TH74" s="265"/>
      <c r="TL74" s="65">
        <v>11254.6126</v>
      </c>
      <c r="TM74">
        <f t="shared" si="262"/>
        <v>112.546126</v>
      </c>
    </row>
    <row r="75" spans="1:533">
      <c r="A75" s="173" t="s">
        <v>39</v>
      </c>
      <c r="B75" s="175" t="s">
        <v>194</v>
      </c>
      <c r="C75" s="181" t="s">
        <v>276</v>
      </c>
      <c r="D75" s="176">
        <v>8304.76</v>
      </c>
      <c r="E75" s="176">
        <v>5241.51</v>
      </c>
      <c r="F75" s="176">
        <v>15421.93</v>
      </c>
      <c r="G75" s="176">
        <v>0</v>
      </c>
      <c r="H75" s="176">
        <v>0</v>
      </c>
      <c r="I75" s="176">
        <v>0</v>
      </c>
      <c r="J75" s="176">
        <v>0</v>
      </c>
      <c r="K75" s="176">
        <v>0</v>
      </c>
      <c r="L75" s="176">
        <v>86.63</v>
      </c>
      <c r="M75" s="178">
        <v>23584.39</v>
      </c>
      <c r="N75" s="178">
        <f t="shared" si="150"/>
        <v>5470.4400000000023</v>
      </c>
      <c r="O75" s="181">
        <v>1617</v>
      </c>
      <c r="P75" s="64">
        <f t="shared" si="227"/>
        <v>29054.83</v>
      </c>
      <c r="Q75" s="205">
        <v>691.29</v>
      </c>
      <c r="R75" s="205">
        <v>383.41</v>
      </c>
      <c r="S75" s="267">
        <v>985.22</v>
      </c>
      <c r="T75" s="205">
        <v>0</v>
      </c>
      <c r="U75" s="205">
        <v>0</v>
      </c>
      <c r="V75" s="205">
        <v>0</v>
      </c>
      <c r="W75" s="205">
        <v>0</v>
      </c>
      <c r="X75" s="205">
        <v>0</v>
      </c>
      <c r="Y75" s="205">
        <v>0</v>
      </c>
      <c r="Z75" s="205">
        <v>4.8099999999999996</v>
      </c>
      <c r="AA75" s="64">
        <f t="shared" si="71"/>
        <v>2064.73</v>
      </c>
      <c r="AB75" s="279">
        <v>670.63</v>
      </c>
      <c r="AC75" s="65"/>
      <c r="AD75" s="65">
        <f t="shared" si="232"/>
        <v>277.08129470311803</v>
      </c>
      <c r="AE75" s="65">
        <f t="shared" si="268"/>
        <v>99.027525221852017</v>
      </c>
      <c r="AF75" s="65"/>
      <c r="AG75" s="65"/>
      <c r="AH75" s="65"/>
      <c r="AI75" s="65">
        <v>5</v>
      </c>
      <c r="AJ75" s="65"/>
      <c r="AK75" s="65"/>
      <c r="AL75" s="64">
        <f t="shared" si="3"/>
        <v>1051.7388199249701</v>
      </c>
      <c r="AM75" s="66">
        <f t="shared" si="170"/>
        <v>833.25221238938047</v>
      </c>
      <c r="AN75" s="66">
        <f t="shared" si="171"/>
        <v>0</v>
      </c>
      <c r="AO75" s="66">
        <f t="shared" si="289"/>
        <v>208.31305309734512</v>
      </c>
      <c r="AP75" s="67">
        <f t="shared" si="4"/>
        <v>1041.5652654867256</v>
      </c>
      <c r="AQ75" s="67">
        <f t="shared" si="5"/>
        <v>2093.3040854116957</v>
      </c>
      <c r="AR75" s="68">
        <f t="shared" si="6"/>
        <v>-28.574085411695705</v>
      </c>
      <c r="AS75" s="267">
        <v>8931.24</v>
      </c>
      <c r="AT75" s="267">
        <v>4594.1400000000003</v>
      </c>
      <c r="AU75" s="267">
        <v>13556.03</v>
      </c>
      <c r="AV75" s="267">
        <v>0</v>
      </c>
      <c r="AW75" s="267">
        <v>0</v>
      </c>
      <c r="AX75" s="267">
        <v>0</v>
      </c>
      <c r="AY75" s="267">
        <v>0</v>
      </c>
      <c r="AZ75" s="267">
        <v>0</v>
      </c>
      <c r="BA75" s="267">
        <v>0</v>
      </c>
      <c r="BB75" s="267">
        <v>19.21</v>
      </c>
      <c r="BC75" s="267">
        <v>21412.16</v>
      </c>
      <c r="BD75" s="178">
        <f t="shared" si="172"/>
        <v>5688.4600000000028</v>
      </c>
      <c r="BE75" s="285">
        <v>1480</v>
      </c>
      <c r="BF75" s="181" t="s">
        <v>276</v>
      </c>
      <c r="BG75" s="64">
        <f t="shared" si="75"/>
        <v>27100.620000000003</v>
      </c>
      <c r="BH75" s="267">
        <v>743.44</v>
      </c>
      <c r="BI75" s="267">
        <v>336.05</v>
      </c>
      <c r="BJ75" s="267">
        <v>866</v>
      </c>
      <c r="BK75" s="267">
        <v>0</v>
      </c>
      <c r="BL75" s="267">
        <v>0</v>
      </c>
      <c r="BM75" s="267">
        <v>0</v>
      </c>
      <c r="BN75" s="267">
        <v>0</v>
      </c>
      <c r="BO75" s="267">
        <v>0</v>
      </c>
      <c r="BP75" s="267">
        <v>0</v>
      </c>
      <c r="BQ75" s="267">
        <v>1.07</v>
      </c>
      <c r="BR75" s="64">
        <f t="shared" si="76"/>
        <v>1946.56</v>
      </c>
      <c r="BS75" s="65">
        <v>560.32000000000005</v>
      </c>
      <c r="BT75" s="65"/>
      <c r="BU75" s="65">
        <f t="shared" si="234"/>
        <v>272.3422912362056</v>
      </c>
      <c r="BV75" s="65">
        <f t="shared" si="269"/>
        <v>111.06896306832515</v>
      </c>
      <c r="BW75" s="65"/>
      <c r="BX75" s="65"/>
      <c r="BY75" s="65"/>
      <c r="BZ75" s="65">
        <v>5</v>
      </c>
      <c r="CA75" s="202"/>
      <c r="CB75" s="65"/>
      <c r="CC75" s="64">
        <f t="shared" si="9"/>
        <v>948.73125430453081</v>
      </c>
      <c r="CD75" s="66">
        <f t="shared" si="174"/>
        <v>869.99982300884949</v>
      </c>
      <c r="CE75" s="384">
        <f t="shared" si="175"/>
        <v>0</v>
      </c>
      <c r="CF75" s="66">
        <f t="shared" si="222"/>
        <v>217.49995575221237</v>
      </c>
      <c r="CG75" s="67"/>
      <c r="CH75" s="67">
        <f t="shared" si="11"/>
        <v>948.73125430453081</v>
      </c>
      <c r="CI75" s="68">
        <f t="shared" si="12"/>
        <v>997.82874569546914</v>
      </c>
      <c r="CJ75" s="209">
        <v>11737.34</v>
      </c>
      <c r="CK75" s="209">
        <v>8460.7900000000009</v>
      </c>
      <c r="CL75" s="209">
        <v>25021.7</v>
      </c>
      <c r="CM75" s="209">
        <v>15</v>
      </c>
      <c r="CN75" s="209">
        <v>0</v>
      </c>
      <c r="CO75" s="209">
        <v>0</v>
      </c>
      <c r="CP75" s="209">
        <v>0</v>
      </c>
      <c r="CQ75" s="209">
        <v>0</v>
      </c>
      <c r="CR75" s="209">
        <v>0</v>
      </c>
      <c r="CS75" s="207">
        <v>0</v>
      </c>
      <c r="CT75" s="205">
        <v>24995.24</v>
      </c>
      <c r="CU75" s="178">
        <f t="shared" si="176"/>
        <v>7027.8999999999978</v>
      </c>
      <c r="CV75" s="285">
        <v>1726</v>
      </c>
      <c r="CW75" s="181" t="s">
        <v>276</v>
      </c>
      <c r="CX75" s="214">
        <v>32023.14</v>
      </c>
      <c r="CY75" s="205">
        <v>816.4</v>
      </c>
      <c r="CZ75" s="205">
        <v>704.03</v>
      </c>
      <c r="DA75" s="205">
        <v>1540.47</v>
      </c>
      <c r="DB75" s="205">
        <v>1.68</v>
      </c>
      <c r="DC75" s="205">
        <v>0</v>
      </c>
      <c r="DD75" s="205">
        <v>0</v>
      </c>
      <c r="DE75" s="205">
        <v>0</v>
      </c>
      <c r="DF75" s="205">
        <v>0</v>
      </c>
      <c r="DG75" s="205">
        <v>0</v>
      </c>
      <c r="DH75" s="205">
        <v>7.53</v>
      </c>
      <c r="DI75" s="214">
        <v>2284.34</v>
      </c>
      <c r="DJ75" s="65">
        <v>560.32000000000005</v>
      </c>
      <c r="DK75" s="65"/>
      <c r="DL75" s="65">
        <f t="shared" si="236"/>
        <v>330.11723209052957</v>
      </c>
      <c r="DM75" s="65">
        <f t="shared" si="263"/>
        <v>138.34776478293617</v>
      </c>
      <c r="DN75" s="65"/>
      <c r="DO75" s="65"/>
      <c r="DP75" s="65"/>
      <c r="DQ75" s="65">
        <v>5</v>
      </c>
      <c r="DR75" s="65"/>
      <c r="DS75" s="65"/>
      <c r="DT75" s="64">
        <f t="shared" si="15"/>
        <v>1033.7849968734658</v>
      </c>
      <c r="DU75" s="66">
        <f t="shared" si="178"/>
        <v>870.94495575221242</v>
      </c>
      <c r="DV75" s="66">
        <f t="shared" si="179"/>
        <v>490.26548672566372</v>
      </c>
      <c r="DW75" s="66">
        <f t="shared" si="270"/>
        <v>340.30261061946902</v>
      </c>
      <c r="DX75" s="67">
        <f t="shared" si="16"/>
        <v>1701.5130530973452</v>
      </c>
      <c r="DY75" s="67">
        <f t="shared" si="17"/>
        <v>2735.298049970811</v>
      </c>
      <c r="DZ75" s="68">
        <f t="shared" si="18"/>
        <v>-450.95804997081086</v>
      </c>
      <c r="EA75" s="205">
        <v>13854.76</v>
      </c>
      <c r="EB75" s="205">
        <v>6752.5</v>
      </c>
      <c r="EC75" s="205">
        <v>19543.22</v>
      </c>
      <c r="ED75" s="205">
        <v>40</v>
      </c>
      <c r="EE75" s="205">
        <v>0</v>
      </c>
      <c r="EF75" s="205">
        <v>0</v>
      </c>
      <c r="EG75" s="205">
        <v>0</v>
      </c>
      <c r="EH75" s="205">
        <v>0</v>
      </c>
      <c r="EI75" s="205">
        <v>0</v>
      </c>
      <c r="EJ75" s="205">
        <v>26.3</v>
      </c>
      <c r="EK75" s="205">
        <v>31375.88</v>
      </c>
      <c r="EL75" s="178">
        <f t="shared" si="180"/>
        <v>8840.9000000000051</v>
      </c>
      <c r="EM75" s="206">
        <v>2043</v>
      </c>
      <c r="EN75" s="181" t="s">
        <v>276</v>
      </c>
      <c r="EO75" s="214">
        <f t="shared" si="85"/>
        <v>40216.780000000006</v>
      </c>
      <c r="EP75" s="214">
        <v>1153.28</v>
      </c>
      <c r="EQ75" s="214">
        <v>493.93</v>
      </c>
      <c r="ER75" s="214">
        <v>1248.3800000000001</v>
      </c>
      <c r="ES75" s="214">
        <v>1.68</v>
      </c>
      <c r="ET75" s="214">
        <v>0</v>
      </c>
      <c r="EU75" s="298">
        <v>0</v>
      </c>
      <c r="EV75" s="299">
        <v>0</v>
      </c>
      <c r="EW75" s="214">
        <v>0</v>
      </c>
      <c r="EX75" s="214">
        <v>0</v>
      </c>
      <c r="EY75" s="299">
        <v>1.83</v>
      </c>
      <c r="EZ75" s="214">
        <f t="shared" si="86"/>
        <v>2899.1</v>
      </c>
      <c r="FA75" s="65"/>
      <c r="FB75" s="65"/>
      <c r="FC75" s="377">
        <f t="shared" si="238"/>
        <v>431.4634101252459</v>
      </c>
      <c r="FD75" s="386">
        <f t="shared" si="239"/>
        <v>174.03758642972463</v>
      </c>
      <c r="FE75" s="65"/>
      <c r="FF75" s="65"/>
      <c r="FG75" s="202"/>
      <c r="FH75" s="65">
        <v>5</v>
      </c>
      <c r="FI75" s="377"/>
      <c r="FJ75" s="65"/>
      <c r="FK75" s="214">
        <f t="shared" si="87"/>
        <v>610.50099655497047</v>
      </c>
      <c r="FL75" s="66">
        <f t="shared" si="183"/>
        <v>987.17077586206892</v>
      </c>
      <c r="FM75" s="377">
        <f t="shared" si="184"/>
        <v>413.79310344827587</v>
      </c>
      <c r="FN75" s="377">
        <f t="shared" si="271"/>
        <v>350.24096982758618</v>
      </c>
      <c r="FO75" s="214">
        <f t="shared" si="91"/>
        <v>1751.204849137931</v>
      </c>
      <c r="FP75" s="214">
        <f t="shared" si="92"/>
        <v>2361.7058456929017</v>
      </c>
      <c r="FQ75" s="205">
        <f t="shared" si="290"/>
        <v>537.39415430709823</v>
      </c>
      <c r="FR75" s="205">
        <v>11183.13</v>
      </c>
      <c r="FS75" s="205">
        <v>5610.73</v>
      </c>
      <c r="FT75" s="205">
        <v>17845.07</v>
      </c>
      <c r="FU75" s="205">
        <v>0</v>
      </c>
      <c r="FV75" s="205">
        <v>0</v>
      </c>
      <c r="FW75" s="205">
        <v>0</v>
      </c>
      <c r="FX75" s="205">
        <v>0</v>
      </c>
      <c r="FY75" s="205">
        <v>0</v>
      </c>
      <c r="FZ75" s="205">
        <v>0</v>
      </c>
      <c r="GA75" s="205">
        <v>0</v>
      </c>
      <c r="GB75" s="205">
        <v>27240.12</v>
      </c>
      <c r="GC75" s="178">
        <f t="shared" si="185"/>
        <v>7398.8100000000013</v>
      </c>
      <c r="GD75" s="206">
        <v>1816</v>
      </c>
      <c r="GE75" s="181" t="s">
        <v>276</v>
      </c>
      <c r="GF75" s="214">
        <f t="shared" si="291"/>
        <v>34638.93</v>
      </c>
      <c r="GG75" s="205">
        <v>930.88</v>
      </c>
      <c r="GH75" s="205">
        <v>410.41</v>
      </c>
      <c r="GI75" s="205">
        <v>1139.8900000000001</v>
      </c>
      <c r="GJ75" s="205">
        <v>0</v>
      </c>
      <c r="GK75" s="205">
        <v>0</v>
      </c>
      <c r="GL75" s="205">
        <v>0</v>
      </c>
      <c r="GM75" s="205">
        <v>0</v>
      </c>
      <c r="GN75" s="205">
        <v>0</v>
      </c>
      <c r="GO75" s="205">
        <v>0</v>
      </c>
      <c r="GP75" s="205">
        <v>0</v>
      </c>
      <c r="GQ75" s="211">
        <f t="shared" si="95"/>
        <v>2481.1800000000003</v>
      </c>
      <c r="GR75" s="306">
        <v>458.58</v>
      </c>
      <c r="GS75" s="306"/>
      <c r="GT75" s="65">
        <f t="shared" ref="GT75:GT126" si="300">(GB75/$GB$127)*36187.5</f>
        <v>387.65006669928209</v>
      </c>
      <c r="GU75" s="65">
        <f t="shared" ref="GU75:GU126" si="301">(GC75/$N$127)*11499.86</f>
        <v>157.19081593820414</v>
      </c>
      <c r="GV75" s="65"/>
      <c r="GW75" s="65"/>
      <c r="GX75" s="65">
        <v>0</v>
      </c>
      <c r="GY75" s="65">
        <v>5</v>
      </c>
      <c r="GZ75" s="65"/>
      <c r="HA75" s="65"/>
      <c r="HB75" s="64">
        <f t="shared" si="188"/>
        <v>1008.4208826374863</v>
      </c>
      <c r="HC75" s="66">
        <f t="shared" si="143"/>
        <v>822.37076923076927</v>
      </c>
      <c r="HD75" s="66">
        <f t="shared" si="272"/>
        <v>0</v>
      </c>
      <c r="HE75" s="66">
        <f t="shared" si="273"/>
        <v>205.59269230769232</v>
      </c>
      <c r="HF75" s="67">
        <f t="shared" si="24"/>
        <v>1027.9634615384616</v>
      </c>
      <c r="HG75" s="67">
        <f t="shared" si="25"/>
        <v>2036.3843441759479</v>
      </c>
      <c r="HH75" s="68">
        <f t="shared" si="26"/>
        <v>444.79565582405235</v>
      </c>
      <c r="HI75" s="335">
        <v>11178.76</v>
      </c>
      <c r="HJ75" s="335">
        <v>6244.16</v>
      </c>
      <c r="HK75" s="335">
        <v>18579.669999999998</v>
      </c>
      <c r="HL75" s="335">
        <v>0</v>
      </c>
      <c r="HM75" s="335">
        <v>0</v>
      </c>
      <c r="HN75" s="335">
        <v>0</v>
      </c>
      <c r="HO75" s="335">
        <v>0</v>
      </c>
      <c r="HP75" s="335">
        <v>0</v>
      </c>
      <c r="HQ75" s="335">
        <v>0</v>
      </c>
      <c r="HR75" s="335">
        <v>0</v>
      </c>
      <c r="HS75" s="335">
        <v>28024.54</v>
      </c>
      <c r="HT75" s="178">
        <f t="shared" si="189"/>
        <v>7978.0499999999956</v>
      </c>
      <c r="HU75" s="371">
        <v>1878</v>
      </c>
      <c r="HV75" s="181" t="s">
        <v>276</v>
      </c>
      <c r="HW75" s="64">
        <f t="shared" si="190"/>
        <v>36002.589999999997</v>
      </c>
      <c r="HX75" s="205">
        <v>930.51</v>
      </c>
      <c r="HY75" s="205">
        <v>456.75</v>
      </c>
      <c r="HZ75" s="205">
        <v>1186.83</v>
      </c>
      <c r="IA75" s="205">
        <v>0</v>
      </c>
      <c r="IB75" s="205">
        <v>0</v>
      </c>
      <c r="IC75" s="205">
        <v>0</v>
      </c>
      <c r="ID75" s="205">
        <v>0</v>
      </c>
      <c r="IE75" s="205">
        <v>0</v>
      </c>
      <c r="IF75" s="205">
        <v>0</v>
      </c>
      <c r="IG75" s="205">
        <v>0</v>
      </c>
      <c r="IH75" s="214">
        <v>2540.9</v>
      </c>
      <c r="II75" s="319">
        <v>458.58</v>
      </c>
      <c r="IJ75" s="319"/>
      <c r="IK75" s="65">
        <f t="shared" si="296"/>
        <v>427.67467718695167</v>
      </c>
      <c r="IL75" s="65">
        <f t="shared" ref="IL75:IL126" si="302">(HT75/$N$127)*13477.92</f>
        <v>198.65173759896268</v>
      </c>
      <c r="IM75" s="65"/>
      <c r="IN75" s="65"/>
      <c r="IO75" s="65"/>
      <c r="IP75" s="65">
        <v>5</v>
      </c>
      <c r="IQ75" s="65"/>
      <c r="IR75" s="65"/>
      <c r="IS75" s="64">
        <f t="shared" si="193"/>
        <v>1089.9064147859144</v>
      </c>
      <c r="IT75" s="66">
        <f t="shared" si="194"/>
        <v>869.99285714285713</v>
      </c>
      <c r="IU75" s="66">
        <f t="shared" si="274"/>
        <v>403.36134453781511</v>
      </c>
      <c r="IV75" s="66">
        <f t="shared" si="275"/>
        <v>318.33855042016808</v>
      </c>
      <c r="IW75" s="67">
        <f t="shared" si="195"/>
        <v>1591.6927521008404</v>
      </c>
      <c r="IX75" s="67">
        <f t="shared" si="31"/>
        <v>2681.5991668867546</v>
      </c>
      <c r="IY75" s="68">
        <f t="shared" si="32"/>
        <v>-140.69916688675448</v>
      </c>
      <c r="IZ75" s="335">
        <v>11388.01</v>
      </c>
      <c r="JA75" s="335">
        <v>6667.77</v>
      </c>
      <c r="JB75" s="335">
        <v>19911.46</v>
      </c>
      <c r="JC75" s="335">
        <v>5</v>
      </c>
      <c r="JD75" s="335">
        <v>0</v>
      </c>
      <c r="JE75" s="335">
        <v>0</v>
      </c>
      <c r="JF75" s="335">
        <v>0</v>
      </c>
      <c r="JG75" s="335">
        <v>0</v>
      </c>
      <c r="JH75" s="335">
        <v>0</v>
      </c>
      <c r="JI75" s="335">
        <v>0</v>
      </c>
      <c r="JJ75" s="335">
        <v>29820.67</v>
      </c>
      <c r="JK75" s="178">
        <f t="shared" si="196"/>
        <v>8151.57</v>
      </c>
      <c r="JL75" s="371">
        <v>1935</v>
      </c>
      <c r="JM75" s="181" t="s">
        <v>276</v>
      </c>
      <c r="JN75" s="64">
        <f t="shared" si="197"/>
        <v>37972.239999999998</v>
      </c>
      <c r="JO75" s="335">
        <v>947.93</v>
      </c>
      <c r="JP75" s="335">
        <v>487.73</v>
      </c>
      <c r="JQ75" s="335">
        <v>1271.92</v>
      </c>
      <c r="JR75" s="335">
        <v>0.21</v>
      </c>
      <c r="JS75" s="335">
        <v>0</v>
      </c>
      <c r="JT75" s="335">
        <v>0</v>
      </c>
      <c r="JU75" s="335">
        <v>0</v>
      </c>
      <c r="JV75" s="335">
        <v>0</v>
      </c>
      <c r="JW75" s="335">
        <v>0</v>
      </c>
      <c r="JX75" s="335">
        <v>0</v>
      </c>
      <c r="JY75" s="211">
        <v>2576.81</v>
      </c>
      <c r="JZ75" s="319">
        <v>458.58</v>
      </c>
      <c r="KA75" s="319"/>
      <c r="KB75" s="65">
        <f t="shared" si="276"/>
        <v>635.068098870158</v>
      </c>
      <c r="KC75" s="65">
        <f t="shared" si="297"/>
        <v>216.54076454842087</v>
      </c>
      <c r="KD75" s="65"/>
      <c r="KE75" s="65"/>
      <c r="KF75" s="65"/>
      <c r="KG75" s="65">
        <v>5</v>
      </c>
      <c r="KH75" s="65"/>
      <c r="KI75" s="65">
        <f t="shared" si="277"/>
        <v>429.03252032520328</v>
      </c>
      <c r="KJ75" s="64">
        <f t="shared" si="292"/>
        <v>1744.2213837437821</v>
      </c>
      <c r="KK75" s="66">
        <f t="shared" si="144"/>
        <v>854.59100840336134</v>
      </c>
      <c r="KL75" s="66">
        <f t="shared" si="278"/>
        <v>0</v>
      </c>
      <c r="KM75" s="66">
        <f t="shared" si="279"/>
        <v>213.64775210084034</v>
      </c>
      <c r="KN75" s="67">
        <f t="shared" si="36"/>
        <v>1068.2387605042018</v>
      </c>
      <c r="KO75" s="67">
        <f t="shared" si="37"/>
        <v>2812.4601442479839</v>
      </c>
      <c r="KP75" s="68">
        <f t="shared" si="38"/>
        <v>-235.65014424798392</v>
      </c>
      <c r="KQ75" s="335">
        <v>10748.29</v>
      </c>
      <c r="KR75" s="335">
        <v>6248.3</v>
      </c>
      <c r="KS75" s="335">
        <v>21261.63</v>
      </c>
      <c r="KT75" s="335">
        <v>0</v>
      </c>
      <c r="KU75" s="335">
        <v>0</v>
      </c>
      <c r="KV75" s="335">
        <v>0</v>
      </c>
      <c r="KW75" s="335">
        <v>0</v>
      </c>
      <c r="KX75" s="335">
        <v>0</v>
      </c>
      <c r="KY75" s="335">
        <v>0</v>
      </c>
      <c r="KZ75" s="335">
        <v>0</v>
      </c>
      <c r="LA75" s="335">
        <v>29504.400000000001</v>
      </c>
      <c r="LB75" s="178">
        <f t="shared" si="199"/>
        <v>8753.82</v>
      </c>
      <c r="LC75" s="371">
        <v>2002</v>
      </c>
      <c r="LD75" s="181" t="s">
        <v>276</v>
      </c>
      <c r="LE75" s="64">
        <f t="shared" si="200"/>
        <v>38258.22</v>
      </c>
      <c r="LF75" s="205">
        <v>894.68</v>
      </c>
      <c r="LG75" s="205">
        <v>457.05</v>
      </c>
      <c r="LH75" s="205">
        <v>1358.3</v>
      </c>
      <c r="LI75" s="205">
        <v>0</v>
      </c>
      <c r="LJ75" s="205">
        <v>0</v>
      </c>
      <c r="LK75" s="205">
        <v>0</v>
      </c>
      <c r="LL75" s="205">
        <v>0</v>
      </c>
      <c r="LM75" s="205">
        <v>0</v>
      </c>
      <c r="LN75" s="205">
        <v>0</v>
      </c>
      <c r="LO75" s="205">
        <v>0</v>
      </c>
      <c r="LP75" s="211">
        <f t="shared" si="112"/>
        <v>2710.0299999999997</v>
      </c>
      <c r="LQ75" s="202">
        <v>458.58</v>
      </c>
      <c r="LR75" s="202"/>
      <c r="LS75" s="65">
        <f t="shared" si="298"/>
        <v>438.58644154465867</v>
      </c>
      <c r="LT75" s="65">
        <f t="shared" si="299"/>
        <v>209.54606204129422</v>
      </c>
      <c r="LU75" s="65"/>
      <c r="LV75" s="65"/>
      <c r="LW75" s="65"/>
      <c r="LX75" s="65">
        <v>5</v>
      </c>
      <c r="LY75" s="65"/>
      <c r="LZ75" s="65"/>
      <c r="MA75" s="64">
        <f t="shared" si="41"/>
        <v>1111.7125035859528</v>
      </c>
      <c r="MB75" s="66">
        <f t="shared" si="145"/>
        <v>828.45739495798318</v>
      </c>
      <c r="MC75" s="66">
        <f t="shared" si="280"/>
        <v>0</v>
      </c>
      <c r="MD75" s="66">
        <f t="shared" si="281"/>
        <v>207.1143487394958</v>
      </c>
      <c r="ME75" s="67">
        <f t="shared" si="42"/>
        <v>1035.571743697479</v>
      </c>
      <c r="MF75" s="67">
        <f t="shared" si="43"/>
        <v>2147.2842472834318</v>
      </c>
      <c r="MG75" s="68">
        <f t="shared" si="44"/>
        <v>562.74575271656795</v>
      </c>
      <c r="MH75" s="335">
        <v>8889.9500000000007</v>
      </c>
      <c r="MI75" s="335">
        <v>4452.18</v>
      </c>
      <c r="MJ75" s="335">
        <v>16246.77</v>
      </c>
      <c r="MK75" s="335">
        <v>0</v>
      </c>
      <c r="ML75" s="335">
        <v>0</v>
      </c>
      <c r="MM75" s="335">
        <v>0</v>
      </c>
      <c r="MN75" s="335">
        <v>0</v>
      </c>
      <c r="MO75" s="335">
        <v>0</v>
      </c>
      <c r="MP75" s="335">
        <v>0</v>
      </c>
      <c r="MQ75" s="335">
        <v>0</v>
      </c>
      <c r="MR75" s="335">
        <v>23325.58</v>
      </c>
      <c r="MS75" s="178">
        <f t="shared" si="223"/>
        <v>6263.32</v>
      </c>
      <c r="MT75" s="371">
        <v>1673</v>
      </c>
      <c r="MU75" s="181" t="s">
        <v>276</v>
      </c>
      <c r="MV75" s="64">
        <f t="shared" si="203"/>
        <v>29588.9</v>
      </c>
      <c r="MW75" s="335">
        <v>740</v>
      </c>
      <c r="MX75" s="335">
        <v>325.67</v>
      </c>
      <c r="MY75" s="335">
        <v>1037.9000000000001</v>
      </c>
      <c r="MZ75" s="335">
        <v>0</v>
      </c>
      <c r="NA75" s="335">
        <v>0</v>
      </c>
      <c r="NB75" s="335">
        <v>0</v>
      </c>
      <c r="NC75" s="335">
        <v>0</v>
      </c>
      <c r="ND75" s="335">
        <v>0</v>
      </c>
      <c r="NE75" s="335">
        <v>0</v>
      </c>
      <c r="NF75" s="335">
        <v>0</v>
      </c>
      <c r="NG75" s="211">
        <f t="shared" si="293"/>
        <v>2103.5700000000002</v>
      </c>
      <c r="NH75" s="306">
        <v>458.58</v>
      </c>
      <c r="NI75" s="350"/>
      <c r="NJ75" s="65">
        <f t="shared" si="294"/>
        <v>440.77418128001659</v>
      </c>
      <c r="NK75" s="65">
        <f t="shared" si="295"/>
        <v>86.034554985641776</v>
      </c>
      <c r="NL75" s="65"/>
      <c r="NM75" s="65"/>
      <c r="NN75" s="65">
        <f t="shared" si="206"/>
        <v>467</v>
      </c>
      <c r="NO75" s="65">
        <v>5</v>
      </c>
      <c r="NP75" s="65"/>
      <c r="NQ75" s="65"/>
      <c r="NR75" s="64">
        <f t="shared" si="264"/>
        <v>1457.3887362656583</v>
      </c>
      <c r="NS75" s="66">
        <f t="shared" si="207"/>
        <v>835.40283333333332</v>
      </c>
      <c r="NT75" s="66">
        <f t="shared" si="208"/>
        <v>400</v>
      </c>
      <c r="NU75" s="66">
        <f t="shared" si="282"/>
        <v>308.85070833333333</v>
      </c>
      <c r="NV75" s="67">
        <f t="shared" si="48"/>
        <v>1544.2535416666667</v>
      </c>
      <c r="NW75" s="67">
        <f t="shared" si="49"/>
        <v>3001.6422779323248</v>
      </c>
      <c r="NX75" s="68">
        <f t="shared" si="50"/>
        <v>-898.0722779323246</v>
      </c>
      <c r="NY75" s="400">
        <v>7708.56</v>
      </c>
      <c r="NZ75" s="400">
        <v>4649.91</v>
      </c>
      <c r="OA75" s="400">
        <v>15280.33</v>
      </c>
      <c r="OB75" s="400">
        <v>10</v>
      </c>
      <c r="OC75" s="400">
        <v>0</v>
      </c>
      <c r="OD75" s="400">
        <v>0</v>
      </c>
      <c r="OE75" s="400">
        <v>0</v>
      </c>
      <c r="OF75" s="400">
        <v>0</v>
      </c>
      <c r="OG75" s="400">
        <v>0</v>
      </c>
      <c r="OH75" s="400">
        <v>0</v>
      </c>
      <c r="OI75" s="400">
        <v>22058.09</v>
      </c>
      <c r="OJ75" s="178">
        <f t="shared" si="209"/>
        <v>5590.7100000000028</v>
      </c>
      <c r="OK75" s="401">
        <v>1494</v>
      </c>
      <c r="OL75" s="181" t="s">
        <v>276</v>
      </c>
      <c r="OM75" s="64">
        <f t="shared" si="283"/>
        <v>27648.800000000003</v>
      </c>
      <c r="ON75" s="205">
        <v>641.66999999999996</v>
      </c>
      <c r="OO75" s="205">
        <v>340.13</v>
      </c>
      <c r="OP75" s="205">
        <v>976.17</v>
      </c>
      <c r="OQ75" s="205">
        <v>0.42</v>
      </c>
      <c r="OR75" s="205">
        <v>0</v>
      </c>
      <c r="OS75" s="205">
        <v>0</v>
      </c>
      <c r="OT75" s="205">
        <v>0</v>
      </c>
      <c r="OU75" s="205">
        <v>0</v>
      </c>
      <c r="OV75" s="205">
        <v>0</v>
      </c>
      <c r="OW75" s="205">
        <v>0</v>
      </c>
      <c r="OX75" s="403">
        <f t="shared" si="284"/>
        <v>1958.3899999999999</v>
      </c>
      <c r="OY75" s="65">
        <v>458.58</v>
      </c>
      <c r="OZ75" s="405"/>
      <c r="PA75" s="65">
        <f t="shared" si="285"/>
        <v>353.61700987594907</v>
      </c>
      <c r="PB75" s="65">
        <f t="shared" si="286"/>
        <v>95.729622915092435</v>
      </c>
      <c r="PC75" s="65"/>
      <c r="PD75" s="65"/>
      <c r="PE75" s="65"/>
      <c r="PF75" s="65">
        <v>5</v>
      </c>
      <c r="PG75" s="65"/>
      <c r="PH75" s="65"/>
      <c r="PI75" s="64">
        <f t="shared" si="53"/>
        <v>912.92663279104158</v>
      </c>
      <c r="PJ75" s="66">
        <f t="shared" si="287"/>
        <v>936.57933333333335</v>
      </c>
      <c r="PK75" s="66">
        <v>0</v>
      </c>
      <c r="PL75" s="66">
        <f t="shared" si="288"/>
        <v>234.14483333333334</v>
      </c>
      <c r="PM75" s="67">
        <f t="shared" si="54"/>
        <v>1170.7241666666666</v>
      </c>
      <c r="PN75" s="67">
        <f t="shared" si="55"/>
        <v>2083.6507994577082</v>
      </c>
      <c r="PO75" s="68">
        <f t="shared" si="56"/>
        <v>-125.26079945770834</v>
      </c>
      <c r="PP75" s="400">
        <v>674.8</v>
      </c>
      <c r="PQ75" s="400">
        <v>1204.07</v>
      </c>
      <c r="PR75" s="400">
        <v>4428.04</v>
      </c>
      <c r="PS75" s="400">
        <v>0</v>
      </c>
      <c r="PT75" s="400">
        <v>0</v>
      </c>
      <c r="PU75" s="400">
        <v>0</v>
      </c>
      <c r="PV75" s="400">
        <v>0</v>
      </c>
      <c r="PW75" s="400">
        <v>0</v>
      </c>
      <c r="PX75" s="400">
        <v>0</v>
      </c>
      <c r="PY75" s="464">
        <v>0</v>
      </c>
      <c r="PZ75" s="466">
        <v>3998.37</v>
      </c>
      <c r="QA75" s="178">
        <f t="shared" si="210"/>
        <v>2308.54</v>
      </c>
      <c r="QB75" s="401">
        <v>407</v>
      </c>
      <c r="QC75" s="181" t="s">
        <v>276</v>
      </c>
      <c r="QD75" s="64">
        <v>6306.91</v>
      </c>
      <c r="QE75" s="400">
        <v>56.17</v>
      </c>
      <c r="QF75" s="400">
        <v>88.07</v>
      </c>
      <c r="QG75" s="400">
        <v>282.89</v>
      </c>
      <c r="QH75" s="400">
        <v>0</v>
      </c>
      <c r="QI75" s="400">
        <v>0</v>
      </c>
      <c r="QJ75" s="400">
        <v>0</v>
      </c>
      <c r="QK75" s="400">
        <v>0</v>
      </c>
      <c r="QL75" s="400">
        <v>0</v>
      </c>
      <c r="QM75" s="400">
        <v>0</v>
      </c>
      <c r="QN75" s="400">
        <v>0</v>
      </c>
      <c r="QO75" s="486">
        <v>0</v>
      </c>
      <c r="QP75" s="211">
        <f t="shared" si="211"/>
        <v>427.13</v>
      </c>
      <c r="QQ75" s="437">
        <v>458.58</v>
      </c>
      <c r="QR75" s="245"/>
      <c r="QS75" s="65">
        <f t="shared" si="147"/>
        <v>128.86743362831859</v>
      </c>
      <c r="QT75" s="65">
        <f t="shared" si="250"/>
        <v>44.478817016671648</v>
      </c>
      <c r="QU75" s="65">
        <v>0</v>
      </c>
      <c r="QV75" s="65"/>
      <c r="QW75" s="65">
        <f t="shared" si="131"/>
        <v>18.861818181818183</v>
      </c>
      <c r="QX75" s="65">
        <v>5</v>
      </c>
      <c r="QY75" s="65">
        <f t="shared" si="261"/>
        <v>183.06451612903226</v>
      </c>
      <c r="QZ75" s="489">
        <f t="shared" si="265"/>
        <v>53.977995</v>
      </c>
      <c r="RA75" s="65"/>
      <c r="RB75" s="64">
        <f t="shared" si="213"/>
        <v>892.83057995584068</v>
      </c>
      <c r="RC75" s="66">
        <f t="shared" si="266"/>
        <v>870.22424778761058</v>
      </c>
      <c r="RD75" s="66"/>
      <c r="RE75" s="66">
        <f t="shared" si="134"/>
        <v>352.61096554869027</v>
      </c>
      <c r="RF75" s="67">
        <f t="shared" si="60"/>
        <v>1222.835213336301</v>
      </c>
      <c r="RG75" s="67">
        <f t="shared" si="61"/>
        <v>2115.6657932921416</v>
      </c>
      <c r="RH75" s="68">
        <f t="shared" si="62"/>
        <v>-1688.5357932921415</v>
      </c>
      <c r="RI75" s="205">
        <v>1901.13</v>
      </c>
      <c r="RJ75" s="205">
        <v>2155.6799999999998</v>
      </c>
      <c r="RK75" s="205">
        <v>7310.06</v>
      </c>
      <c r="RL75" s="205">
        <v>0</v>
      </c>
      <c r="RM75" s="205">
        <v>0</v>
      </c>
      <c r="RN75" s="205">
        <v>0</v>
      </c>
      <c r="RO75" s="205">
        <v>0</v>
      </c>
      <c r="RP75" s="205">
        <v>0</v>
      </c>
      <c r="RQ75" s="205">
        <v>0</v>
      </c>
      <c r="RR75" s="373">
        <v>0</v>
      </c>
      <c r="RS75" s="265">
        <v>7386.69</v>
      </c>
      <c r="RT75" s="178">
        <f t="shared" si="214"/>
        <v>3980.1800000000012</v>
      </c>
      <c r="RU75" s="206">
        <v>668</v>
      </c>
      <c r="RV75" s="181" t="s">
        <v>276</v>
      </c>
      <c r="RW75" s="64">
        <f t="shared" si="215"/>
        <v>11366.87</v>
      </c>
      <c r="RX75" s="205">
        <v>158.25</v>
      </c>
      <c r="RY75" s="205">
        <v>157.68</v>
      </c>
      <c r="RZ75" s="205">
        <v>467.01</v>
      </c>
      <c r="SA75" s="205">
        <v>0</v>
      </c>
      <c r="SB75" s="205">
        <v>0</v>
      </c>
      <c r="SC75" s="205">
        <v>0</v>
      </c>
      <c r="SD75" s="205">
        <v>0</v>
      </c>
      <c r="SE75" s="205">
        <v>0</v>
      </c>
      <c r="SF75" s="205">
        <v>0</v>
      </c>
      <c r="SG75" s="205">
        <v>0</v>
      </c>
      <c r="SH75" s="65">
        <v>112.546126</v>
      </c>
      <c r="SI75" s="211">
        <v>2412.46</v>
      </c>
      <c r="SJ75" s="234">
        <v>545.64</v>
      </c>
      <c r="SK75" s="480"/>
      <c r="SL75" s="65">
        <f t="shared" si="148"/>
        <v>320.96681415929203</v>
      </c>
      <c r="SM75" s="65">
        <f t="shared" si="251"/>
        <v>90.587848524158886</v>
      </c>
      <c r="SN75" s="65">
        <v>0</v>
      </c>
      <c r="SO75" s="65"/>
      <c r="SP75" s="65">
        <f t="shared" si="138"/>
        <v>495.92920353982299</v>
      </c>
      <c r="SQ75" s="65">
        <v>5</v>
      </c>
      <c r="SR75" s="65">
        <f t="shared" si="149"/>
        <v>428.52876106194691</v>
      </c>
      <c r="SS75" s="489">
        <f t="shared" si="267"/>
        <v>99.720314999999999</v>
      </c>
      <c r="ST75" s="65"/>
      <c r="SU75" s="64"/>
      <c r="SV75" s="66">
        <f t="shared" si="146"/>
        <v>596.28469026548669</v>
      </c>
      <c r="SW75" s="66"/>
      <c r="SX75" s="66">
        <f t="shared" si="140"/>
        <v>119.25693805309734</v>
      </c>
      <c r="SY75" s="67"/>
      <c r="SZ75" s="67">
        <f t="shared" si="65"/>
        <v>0</v>
      </c>
      <c r="TA75" s="68">
        <f t="shared" si="66"/>
        <v>2412.46</v>
      </c>
      <c r="TB75" s="64">
        <f t="shared" si="252"/>
        <v>350178.82999999996</v>
      </c>
      <c r="TC75" s="211">
        <f t="shared" si="253"/>
        <v>26405.199999999997</v>
      </c>
      <c r="TD75" s="67">
        <f t="shared" si="254"/>
        <v>25017.726008656231</v>
      </c>
      <c r="TE75" s="68">
        <f t="shared" si="142"/>
        <v>1387.4739913437661</v>
      </c>
      <c r="TF75" s="264"/>
      <c r="TG75" s="265"/>
      <c r="TH75" s="265"/>
      <c r="TL75" s="65">
        <v>11174.301600000001</v>
      </c>
      <c r="TM75">
        <f t="shared" si="262"/>
        <v>111.74301600000001</v>
      </c>
    </row>
    <row r="76" spans="1:533">
      <c r="A76" s="173" t="s">
        <v>40</v>
      </c>
      <c r="B76" s="175" t="s">
        <v>194</v>
      </c>
      <c r="C76" s="181" t="s">
        <v>276</v>
      </c>
      <c r="D76" s="176">
        <v>23429.37</v>
      </c>
      <c r="E76" s="176">
        <v>11849.46</v>
      </c>
      <c r="F76" s="176">
        <v>47457.22</v>
      </c>
      <c r="G76" s="176">
        <v>0</v>
      </c>
      <c r="H76" s="176">
        <v>0</v>
      </c>
      <c r="I76" s="176">
        <v>0</v>
      </c>
      <c r="J76" s="176">
        <v>0</v>
      </c>
      <c r="K76" s="176">
        <v>0</v>
      </c>
      <c r="L76" s="176">
        <v>144.13999999999999</v>
      </c>
      <c r="M76" s="178">
        <v>64882.31</v>
      </c>
      <c r="N76" s="178">
        <f t="shared" si="150"/>
        <v>17997.880000000005</v>
      </c>
      <c r="O76" s="181">
        <v>4631</v>
      </c>
      <c r="P76" s="64">
        <f t="shared" si="227"/>
        <v>82880.19</v>
      </c>
      <c r="Q76" s="205">
        <v>1950.26</v>
      </c>
      <c r="R76" s="205">
        <v>866.77</v>
      </c>
      <c r="S76" s="267">
        <v>3031.68</v>
      </c>
      <c r="T76" s="205">
        <v>0</v>
      </c>
      <c r="U76" s="205">
        <v>0</v>
      </c>
      <c r="V76" s="205">
        <v>0</v>
      </c>
      <c r="W76" s="205">
        <v>0</v>
      </c>
      <c r="X76" s="205">
        <v>0</v>
      </c>
      <c r="Y76" s="205">
        <v>0</v>
      </c>
      <c r="Z76" s="205">
        <v>8.01</v>
      </c>
      <c r="AA76" s="64">
        <f t="shared" si="71"/>
        <v>5856.7199999999993</v>
      </c>
      <c r="AB76" s="280">
        <v>736.68</v>
      </c>
      <c r="AC76" s="65"/>
      <c r="AD76" s="65">
        <f t="shared" si="232"/>
        <v>762.27006329733615</v>
      </c>
      <c r="AE76" s="65">
        <f t="shared" si="268"/>
        <v>325.80295472390992</v>
      </c>
      <c r="AF76" s="65"/>
      <c r="AG76" s="65">
        <v>18.510000000000002</v>
      </c>
      <c r="AH76" s="65"/>
      <c r="AI76" s="65">
        <v>5</v>
      </c>
      <c r="AJ76" s="65"/>
      <c r="AK76" s="65"/>
      <c r="AL76" s="64">
        <f t="shared" si="3"/>
        <v>1848.2630180212461</v>
      </c>
      <c r="AM76" s="66">
        <f t="shared" si="170"/>
        <v>833.25221238938047</v>
      </c>
      <c r="AN76" s="66">
        <f t="shared" si="171"/>
        <v>0</v>
      </c>
      <c r="AO76" s="66">
        <f t="shared" si="289"/>
        <v>208.31305309734512</v>
      </c>
      <c r="AP76" s="67">
        <f t="shared" si="4"/>
        <v>1041.5652654867256</v>
      </c>
      <c r="AQ76" s="67">
        <f t="shared" si="5"/>
        <v>2889.8282835079717</v>
      </c>
      <c r="AR76" s="68">
        <f t="shared" si="6"/>
        <v>2966.8917164920276</v>
      </c>
      <c r="AS76" s="267">
        <v>20520.77</v>
      </c>
      <c r="AT76" s="267">
        <v>11057.93</v>
      </c>
      <c r="AU76" s="267">
        <v>37671.64</v>
      </c>
      <c r="AV76" s="267">
        <v>0</v>
      </c>
      <c r="AW76" s="267">
        <v>0</v>
      </c>
      <c r="AX76" s="267">
        <v>0</v>
      </c>
      <c r="AY76" s="267">
        <v>0</v>
      </c>
      <c r="AZ76" s="267">
        <v>0</v>
      </c>
      <c r="BA76" s="267">
        <v>0</v>
      </c>
      <c r="BB76" s="267">
        <v>264.2</v>
      </c>
      <c r="BC76" s="267">
        <v>54819.98</v>
      </c>
      <c r="BD76" s="178">
        <f t="shared" si="172"/>
        <v>14694.55999999999</v>
      </c>
      <c r="BE76" s="285">
        <v>4032</v>
      </c>
      <c r="BF76" s="181" t="s">
        <v>276</v>
      </c>
      <c r="BG76" s="64">
        <f t="shared" si="75"/>
        <v>69514.539999999994</v>
      </c>
      <c r="BH76" s="267">
        <v>1708.15</v>
      </c>
      <c r="BI76" s="267">
        <v>808.87</v>
      </c>
      <c r="BJ76" s="267">
        <v>2406.56</v>
      </c>
      <c r="BK76" s="267">
        <v>0</v>
      </c>
      <c r="BL76" s="267">
        <v>0</v>
      </c>
      <c r="BM76" s="267">
        <v>0</v>
      </c>
      <c r="BN76" s="267">
        <v>0</v>
      </c>
      <c r="BO76" s="267">
        <v>0</v>
      </c>
      <c r="BP76" s="267">
        <v>0</v>
      </c>
      <c r="BQ76" s="267">
        <v>14.68</v>
      </c>
      <c r="BR76" s="64">
        <f t="shared" si="76"/>
        <v>4938.26</v>
      </c>
      <c r="BS76" s="65">
        <v>560.32000000000005</v>
      </c>
      <c r="BT76" s="65"/>
      <c r="BU76" s="65">
        <f t="shared" si="234"/>
        <v>697.25795803519918</v>
      </c>
      <c r="BV76" s="65">
        <f t="shared" si="269"/>
        <v>286.91588618805196</v>
      </c>
      <c r="BW76" s="65"/>
      <c r="BX76" s="65">
        <v>18.510000000000002</v>
      </c>
      <c r="BY76" s="65"/>
      <c r="BZ76" s="65">
        <v>5</v>
      </c>
      <c r="CA76" s="202"/>
      <c r="CB76" s="65"/>
      <c r="CC76" s="64">
        <f t="shared" si="9"/>
        <v>1568.003844223251</v>
      </c>
      <c r="CD76" s="66">
        <f t="shared" si="174"/>
        <v>869.99982300884949</v>
      </c>
      <c r="CE76" s="384">
        <f t="shared" si="175"/>
        <v>0</v>
      </c>
      <c r="CF76" s="66">
        <f t="shared" si="222"/>
        <v>217.49995575221237</v>
      </c>
      <c r="CG76" s="67">
        <f>SUM(CD76:CF76)</f>
        <v>1087.4997787610619</v>
      </c>
      <c r="CH76" s="67">
        <f t="shared" si="11"/>
        <v>2655.5036229843126</v>
      </c>
      <c r="CI76" s="68">
        <f t="shared" si="12"/>
        <v>2282.7563770156876</v>
      </c>
      <c r="CJ76" s="209">
        <v>11917.15</v>
      </c>
      <c r="CK76" s="209">
        <v>9736.56</v>
      </c>
      <c r="CL76" s="209">
        <v>29155.23</v>
      </c>
      <c r="CM76" s="209">
        <v>35</v>
      </c>
      <c r="CN76" s="209">
        <v>0</v>
      </c>
      <c r="CO76" s="209">
        <v>0</v>
      </c>
      <c r="CP76" s="209">
        <v>0</v>
      </c>
      <c r="CQ76" s="209">
        <v>0</v>
      </c>
      <c r="CR76" s="209">
        <v>0</v>
      </c>
      <c r="CS76" s="207">
        <v>0</v>
      </c>
      <c r="CT76" s="205">
        <v>69847.09</v>
      </c>
      <c r="CU76" s="178">
        <f t="shared" si="176"/>
        <v>17802.820000000007</v>
      </c>
      <c r="CV76" s="285">
        <v>4868</v>
      </c>
      <c r="CW76" s="181" t="s">
        <v>276</v>
      </c>
      <c r="CX76" s="214">
        <v>87649.91</v>
      </c>
      <c r="CY76" s="205">
        <v>2072.14</v>
      </c>
      <c r="CZ76" s="205">
        <v>386.34</v>
      </c>
      <c r="DA76" s="205">
        <v>1081.5999999999999</v>
      </c>
      <c r="DB76" s="205">
        <v>0</v>
      </c>
      <c r="DC76" s="205">
        <v>0</v>
      </c>
      <c r="DD76" s="205">
        <v>0</v>
      </c>
      <c r="DE76" s="205">
        <v>0</v>
      </c>
      <c r="DF76" s="205">
        <v>0</v>
      </c>
      <c r="DG76" s="205">
        <v>0</v>
      </c>
      <c r="DH76" s="205">
        <v>0</v>
      </c>
      <c r="DI76" s="214">
        <v>6180.68</v>
      </c>
      <c r="DJ76" s="65">
        <v>560.32000000000005</v>
      </c>
      <c r="DK76" s="65"/>
      <c r="DL76" s="65">
        <f t="shared" si="236"/>
        <v>922.48476191379257</v>
      </c>
      <c r="DM76" s="65">
        <f t="shared" si="263"/>
        <v>350.4575127467599</v>
      </c>
      <c r="DN76" s="65"/>
      <c r="DO76" s="65">
        <v>18.510000000000002</v>
      </c>
      <c r="DP76" s="65"/>
      <c r="DQ76" s="65">
        <v>5</v>
      </c>
      <c r="DR76" s="65"/>
      <c r="DS76" s="65"/>
      <c r="DT76" s="64">
        <f t="shared" si="15"/>
        <v>1856.7722746605525</v>
      </c>
      <c r="DU76" s="66">
        <f t="shared" si="178"/>
        <v>870.94495575221242</v>
      </c>
      <c r="DV76" s="66">
        <f t="shared" si="179"/>
        <v>490.26548672566372</v>
      </c>
      <c r="DW76" s="66">
        <f t="shared" si="270"/>
        <v>340.30261061946902</v>
      </c>
      <c r="DX76" s="67">
        <f t="shared" si="16"/>
        <v>1701.5130530973452</v>
      </c>
      <c r="DY76" s="67">
        <f t="shared" si="17"/>
        <v>3558.2853277578979</v>
      </c>
      <c r="DZ76" s="68">
        <f t="shared" si="18"/>
        <v>2622.3946722421024</v>
      </c>
      <c r="EA76" s="205">
        <v>26981.75</v>
      </c>
      <c r="EB76" s="205">
        <v>14908.61</v>
      </c>
      <c r="EC76" s="205">
        <v>51748.07</v>
      </c>
      <c r="ED76" s="205">
        <v>0</v>
      </c>
      <c r="EE76" s="205">
        <v>0</v>
      </c>
      <c r="EF76" s="205">
        <v>0</v>
      </c>
      <c r="EG76" s="205">
        <v>0</v>
      </c>
      <c r="EH76" s="205">
        <v>0</v>
      </c>
      <c r="EI76" s="205">
        <v>0</v>
      </c>
      <c r="EJ76" s="205">
        <v>170.86</v>
      </c>
      <c r="EK76" s="205">
        <v>74596.63</v>
      </c>
      <c r="EL76" s="178">
        <f t="shared" si="180"/>
        <v>19212.659999999989</v>
      </c>
      <c r="EM76" s="206">
        <v>5120</v>
      </c>
      <c r="EN76" s="181" t="s">
        <v>276</v>
      </c>
      <c r="EO76" s="214">
        <f t="shared" ref="EO76:EO126" si="303">SUM(EA76:EJ76)</f>
        <v>93809.29</v>
      </c>
      <c r="EP76" s="214">
        <v>2245.9699999999998</v>
      </c>
      <c r="EQ76" s="214">
        <v>1090.54</v>
      </c>
      <c r="ER76" s="214">
        <v>3305.46</v>
      </c>
      <c r="ES76" s="214">
        <v>0</v>
      </c>
      <c r="ET76" s="214">
        <v>0</v>
      </c>
      <c r="EU76" s="298">
        <v>0</v>
      </c>
      <c r="EV76" s="299">
        <v>0</v>
      </c>
      <c r="EW76" s="214">
        <v>0</v>
      </c>
      <c r="EX76" s="214">
        <v>0</v>
      </c>
      <c r="EY76" s="299">
        <v>11.87</v>
      </c>
      <c r="EZ76" s="214">
        <f t="shared" ref="EZ76:EZ126" si="304">SUM(EP76:EY76)</f>
        <v>6653.8399999999992</v>
      </c>
      <c r="FA76" s="65"/>
      <c r="FB76" s="65"/>
      <c r="FC76" s="377">
        <f t="shared" ref="FC76:FC126" si="305">(EK76/$CT$127)*32586.6</f>
        <v>1025.8107936303691</v>
      </c>
      <c r="FD76" s="386">
        <f t="shared" ref="FD76:FD126" si="306">(EL76/$N$127)*10655.5</f>
        <v>378.21092595718858</v>
      </c>
      <c r="FE76" s="65"/>
      <c r="FF76" s="65">
        <v>18.510000000000002</v>
      </c>
      <c r="FG76" s="202"/>
      <c r="FH76" s="65">
        <v>5</v>
      </c>
      <c r="FI76" s="377"/>
      <c r="FJ76" s="65"/>
      <c r="FK76" s="214">
        <f t="shared" ref="FK76:FK126" si="307">SUM(FA76:FJ76)</f>
        <v>1427.5317195875575</v>
      </c>
      <c r="FL76" s="66">
        <f t="shared" si="183"/>
        <v>987.17077586206892</v>
      </c>
      <c r="FM76" s="377">
        <f t="shared" si="184"/>
        <v>413.79310344827587</v>
      </c>
      <c r="FN76" s="377">
        <f t="shared" si="271"/>
        <v>350.24096982758618</v>
      </c>
      <c r="FO76" s="214">
        <f t="shared" ref="FO76:FO126" si="308">SUM(FL76:FN76)</f>
        <v>1751.204849137931</v>
      </c>
      <c r="FP76" s="214">
        <f t="shared" ref="FP76:FP126" si="309">FK76+FO76</f>
        <v>3178.7365687254887</v>
      </c>
      <c r="FQ76" s="205">
        <f t="shared" si="290"/>
        <v>3475.1034312745105</v>
      </c>
      <c r="FR76" s="205">
        <v>26688.65</v>
      </c>
      <c r="FS76" s="205">
        <v>14927.08</v>
      </c>
      <c r="FT76" s="205">
        <v>51666.34</v>
      </c>
      <c r="FU76" s="205">
        <v>0</v>
      </c>
      <c r="FV76" s="205">
        <v>0</v>
      </c>
      <c r="FW76" s="205">
        <v>0</v>
      </c>
      <c r="FX76" s="205">
        <v>0</v>
      </c>
      <c r="FY76" s="205">
        <v>0</v>
      </c>
      <c r="FZ76" s="205">
        <v>0</v>
      </c>
      <c r="GA76" s="205">
        <v>19.21</v>
      </c>
      <c r="GB76" s="205">
        <v>75947.64</v>
      </c>
      <c r="GC76" s="178">
        <f t="shared" si="185"/>
        <v>17353.640000000014</v>
      </c>
      <c r="GD76" s="206">
        <v>5101</v>
      </c>
      <c r="GE76" s="181" t="s">
        <v>276</v>
      </c>
      <c r="GF76" s="214">
        <f t="shared" si="291"/>
        <v>93301.280000000013</v>
      </c>
      <c r="GG76" s="205">
        <v>2221.56</v>
      </c>
      <c r="GH76" s="205">
        <v>1091.8900000000001</v>
      </c>
      <c r="GI76" s="205">
        <v>3299.82</v>
      </c>
      <c r="GJ76" s="205">
        <v>0</v>
      </c>
      <c r="GK76" s="205">
        <v>0</v>
      </c>
      <c r="GL76" s="205">
        <v>0</v>
      </c>
      <c r="GM76" s="205">
        <v>0</v>
      </c>
      <c r="GN76" s="205">
        <v>0</v>
      </c>
      <c r="GO76" s="205">
        <v>0</v>
      </c>
      <c r="GP76" s="205">
        <v>1.33</v>
      </c>
      <c r="GQ76" s="211">
        <f t="shared" si="95"/>
        <v>6614.6</v>
      </c>
      <c r="GR76" s="306">
        <v>458.58</v>
      </c>
      <c r="GS76" s="306"/>
      <c r="GT76" s="65">
        <f t="shared" si="300"/>
        <v>1080.7994866268234</v>
      </c>
      <c r="GU76" s="65">
        <f t="shared" si="301"/>
        <v>368.6853468460277</v>
      </c>
      <c r="GV76" s="65"/>
      <c r="GW76" s="65">
        <v>18.510000000000002</v>
      </c>
      <c r="GX76" s="65">
        <v>0</v>
      </c>
      <c r="GY76" s="65">
        <v>5</v>
      </c>
      <c r="GZ76" s="65"/>
      <c r="HA76" s="65"/>
      <c r="HB76" s="64">
        <f t="shared" si="188"/>
        <v>1931.574833472851</v>
      </c>
      <c r="HC76" s="66">
        <f t="shared" si="143"/>
        <v>822.37076923076927</v>
      </c>
      <c r="HD76" s="66">
        <f t="shared" si="272"/>
        <v>0</v>
      </c>
      <c r="HE76" s="66">
        <f t="shared" si="273"/>
        <v>205.59269230769232</v>
      </c>
      <c r="HF76" s="67">
        <f t="shared" si="24"/>
        <v>1027.9634615384616</v>
      </c>
      <c r="HG76" s="67">
        <f t="shared" si="25"/>
        <v>2959.5382950113126</v>
      </c>
      <c r="HH76" s="68">
        <f t="shared" si="26"/>
        <v>3655.0617049886878</v>
      </c>
      <c r="HI76" s="335">
        <v>29178.240000000002</v>
      </c>
      <c r="HJ76" s="335">
        <v>17443.86</v>
      </c>
      <c r="HK76" s="335">
        <v>53452.78</v>
      </c>
      <c r="HL76" s="335">
        <v>20</v>
      </c>
      <c r="HM76" s="335">
        <v>0</v>
      </c>
      <c r="HN76" s="335">
        <v>0</v>
      </c>
      <c r="HO76" s="335">
        <v>0</v>
      </c>
      <c r="HP76" s="335">
        <v>0</v>
      </c>
      <c r="HQ76" s="335">
        <v>0</v>
      </c>
      <c r="HR76" s="335">
        <v>0</v>
      </c>
      <c r="HS76" s="335">
        <v>80491.289999999994</v>
      </c>
      <c r="HT76" s="178">
        <f t="shared" si="189"/>
        <v>19603.590000000011</v>
      </c>
      <c r="HU76" s="371">
        <v>5320</v>
      </c>
      <c r="HV76" s="181" t="s">
        <v>276</v>
      </c>
      <c r="HW76" s="64">
        <f t="shared" si="190"/>
        <v>100094.88</v>
      </c>
      <c r="HX76" s="205">
        <v>2428.79</v>
      </c>
      <c r="HY76" s="205">
        <v>1275.99</v>
      </c>
      <c r="HZ76" s="205">
        <v>3413.64</v>
      </c>
      <c r="IA76" s="205">
        <v>0.84</v>
      </c>
      <c r="IB76" s="205">
        <v>0</v>
      </c>
      <c r="IC76" s="205">
        <v>0</v>
      </c>
      <c r="ID76" s="205">
        <v>0</v>
      </c>
      <c r="IE76" s="205">
        <v>0</v>
      </c>
      <c r="IF76" s="205">
        <v>0</v>
      </c>
      <c r="IG76" s="205">
        <v>0</v>
      </c>
      <c r="IH76" s="214">
        <v>9192.9599999999991</v>
      </c>
      <c r="II76" s="319">
        <v>458.58</v>
      </c>
      <c r="IJ76" s="319"/>
      <c r="IK76" s="65">
        <f t="shared" si="296"/>
        <v>1228.3550940394136</v>
      </c>
      <c r="IL76" s="65">
        <f t="shared" si="302"/>
        <v>488.12519559010701</v>
      </c>
      <c r="IM76" s="65"/>
      <c r="IN76" s="65">
        <v>18.510000000000002</v>
      </c>
      <c r="IO76" s="65"/>
      <c r="IP76" s="65">
        <v>5</v>
      </c>
      <c r="IQ76" s="65"/>
      <c r="IR76" s="65"/>
      <c r="IS76" s="64">
        <f t="shared" si="193"/>
        <v>2198.5702896295206</v>
      </c>
      <c r="IT76" s="66">
        <f t="shared" si="194"/>
        <v>869.99285714285713</v>
      </c>
      <c r="IU76" s="66">
        <f t="shared" si="274"/>
        <v>403.36134453781511</v>
      </c>
      <c r="IV76" s="66">
        <f t="shared" si="275"/>
        <v>318.33855042016808</v>
      </c>
      <c r="IW76" s="67">
        <f t="shared" si="195"/>
        <v>1591.6927521008404</v>
      </c>
      <c r="IX76" s="67">
        <f t="shared" si="31"/>
        <v>3790.2630417303608</v>
      </c>
      <c r="IY76" s="68">
        <f t="shared" si="32"/>
        <v>5402.6969582696383</v>
      </c>
      <c r="IZ76" s="335">
        <v>22079.49</v>
      </c>
      <c r="JA76" s="335">
        <v>14034.05</v>
      </c>
      <c r="JB76" s="335">
        <v>41417.29</v>
      </c>
      <c r="JC76" s="335">
        <v>0</v>
      </c>
      <c r="JD76" s="335">
        <v>0</v>
      </c>
      <c r="JE76" s="335">
        <v>0</v>
      </c>
      <c r="JF76" s="335">
        <v>0</v>
      </c>
      <c r="JG76" s="335">
        <v>0</v>
      </c>
      <c r="JH76" s="335">
        <v>0</v>
      </c>
      <c r="JI76" s="335">
        <v>0.28000000000000003</v>
      </c>
      <c r="JJ76" s="335">
        <v>61206.23</v>
      </c>
      <c r="JK76" s="178">
        <f t="shared" si="196"/>
        <v>16324.879999999997</v>
      </c>
      <c r="JL76" s="371">
        <v>3971</v>
      </c>
      <c r="JM76" s="181" t="s">
        <v>276</v>
      </c>
      <c r="JN76" s="64">
        <f t="shared" si="197"/>
        <v>77531.11</v>
      </c>
      <c r="JO76" s="335">
        <v>1837.89</v>
      </c>
      <c r="JP76" s="335">
        <v>1026.56</v>
      </c>
      <c r="JQ76" s="335">
        <v>2645.47</v>
      </c>
      <c r="JR76" s="335">
        <v>0</v>
      </c>
      <c r="JS76" s="335">
        <v>0</v>
      </c>
      <c r="JT76" s="335">
        <v>0</v>
      </c>
      <c r="JU76" s="335">
        <v>0</v>
      </c>
      <c r="JV76" s="335">
        <v>0</v>
      </c>
      <c r="JW76" s="335">
        <v>0</v>
      </c>
      <c r="JX76" s="335">
        <v>0.02</v>
      </c>
      <c r="JY76" s="211">
        <v>8662.24</v>
      </c>
      <c r="JZ76" s="319">
        <v>458.58</v>
      </c>
      <c r="KA76" s="319"/>
      <c r="KB76" s="65">
        <f t="shared" si="276"/>
        <v>1303.4624683184393</v>
      </c>
      <c r="KC76" s="65">
        <f t="shared" si="297"/>
        <v>433.65903701510558</v>
      </c>
      <c r="KD76" s="65"/>
      <c r="KE76" s="65">
        <v>18.510000000000002</v>
      </c>
      <c r="KF76" s="65"/>
      <c r="KG76" s="65">
        <v>5</v>
      </c>
      <c r="KH76" s="65"/>
      <c r="KI76" s="65">
        <f t="shared" si="277"/>
        <v>429.03252032520328</v>
      </c>
      <c r="KJ76" s="64">
        <f t="shared" si="292"/>
        <v>2648.2440256587483</v>
      </c>
      <c r="KK76" s="66">
        <f t="shared" si="144"/>
        <v>854.59100840336134</v>
      </c>
      <c r="KL76" s="66">
        <f t="shared" si="278"/>
        <v>0</v>
      </c>
      <c r="KM76" s="66">
        <f t="shared" si="279"/>
        <v>213.64775210084034</v>
      </c>
      <c r="KN76" s="67">
        <f t="shared" si="36"/>
        <v>1068.2387605042018</v>
      </c>
      <c r="KO76" s="67">
        <f t="shared" si="37"/>
        <v>3716.4827861629501</v>
      </c>
      <c r="KP76" s="68">
        <f t="shared" si="38"/>
        <v>4945.7572138370497</v>
      </c>
      <c r="KQ76" s="335">
        <v>15606.39</v>
      </c>
      <c r="KR76" s="335">
        <v>10637.21</v>
      </c>
      <c r="KS76" s="335">
        <v>33817.96</v>
      </c>
      <c r="KT76" s="335">
        <v>0</v>
      </c>
      <c r="KU76" s="335">
        <v>0</v>
      </c>
      <c r="KV76" s="335">
        <v>0</v>
      </c>
      <c r="KW76" s="335">
        <v>0</v>
      </c>
      <c r="KX76" s="335">
        <v>0</v>
      </c>
      <c r="KY76" s="335">
        <v>0</v>
      </c>
      <c r="KZ76" s="335">
        <v>0</v>
      </c>
      <c r="LA76" s="335">
        <v>45503.98</v>
      </c>
      <c r="LB76" s="178">
        <f t="shared" si="199"/>
        <v>14557.579999999994</v>
      </c>
      <c r="LC76" s="371">
        <v>3130</v>
      </c>
      <c r="LD76" s="181" t="s">
        <v>276</v>
      </c>
      <c r="LE76" s="64">
        <f t="shared" si="200"/>
        <v>60061.56</v>
      </c>
      <c r="LF76" s="205">
        <v>1299.07</v>
      </c>
      <c r="LG76" s="205">
        <v>778.09</v>
      </c>
      <c r="LH76" s="205">
        <v>2160.4699999999998</v>
      </c>
      <c r="LI76" s="205">
        <v>0</v>
      </c>
      <c r="LJ76" s="205">
        <v>0</v>
      </c>
      <c r="LK76" s="205">
        <v>0</v>
      </c>
      <c r="LL76" s="205">
        <v>0</v>
      </c>
      <c r="LM76" s="205">
        <v>0</v>
      </c>
      <c r="LN76" s="205">
        <v>0</v>
      </c>
      <c r="LO76" s="205">
        <v>0</v>
      </c>
      <c r="LP76" s="211">
        <f t="shared" si="112"/>
        <v>4237.6299999999992</v>
      </c>
      <c r="LQ76" s="202">
        <v>458.58</v>
      </c>
      <c r="LR76" s="202"/>
      <c r="LS76" s="65">
        <f t="shared" si="298"/>
        <v>676.42211549190347</v>
      </c>
      <c r="LT76" s="65">
        <f t="shared" si="299"/>
        <v>348.4745587470502</v>
      </c>
      <c r="LU76" s="65"/>
      <c r="LV76" s="65">
        <v>18.510000000000002</v>
      </c>
      <c r="LW76" s="65"/>
      <c r="LX76" s="65">
        <v>5</v>
      </c>
      <c r="LY76" s="65"/>
      <c r="LZ76" s="65"/>
      <c r="MA76" s="64">
        <f t="shared" si="41"/>
        <v>1506.9866742389536</v>
      </c>
      <c r="MB76" s="66">
        <f t="shared" si="145"/>
        <v>828.45739495798318</v>
      </c>
      <c r="MC76" s="66">
        <f t="shared" si="280"/>
        <v>0</v>
      </c>
      <c r="MD76" s="66">
        <f t="shared" si="281"/>
        <v>207.1143487394958</v>
      </c>
      <c r="ME76" s="67">
        <f t="shared" si="42"/>
        <v>1035.571743697479</v>
      </c>
      <c r="MF76" s="67">
        <f t="shared" si="43"/>
        <v>2542.5584179364323</v>
      </c>
      <c r="MG76" s="68">
        <f t="shared" si="44"/>
        <v>1695.0715820635669</v>
      </c>
      <c r="MH76" s="335">
        <v>15708.03</v>
      </c>
      <c r="MI76" s="335">
        <v>10266.25</v>
      </c>
      <c r="MJ76" s="335">
        <v>32451.66</v>
      </c>
      <c r="MK76" s="335">
        <v>15</v>
      </c>
      <c r="ML76" s="335">
        <v>0</v>
      </c>
      <c r="MM76" s="335">
        <v>0</v>
      </c>
      <c r="MN76" s="335">
        <v>0</v>
      </c>
      <c r="MO76" s="335">
        <v>0</v>
      </c>
      <c r="MP76" s="335">
        <v>0</v>
      </c>
      <c r="MQ76" s="335">
        <v>0</v>
      </c>
      <c r="MR76" s="335">
        <v>45237.74</v>
      </c>
      <c r="MS76" s="178">
        <f t="shared" si="223"/>
        <v>13203.200000000004</v>
      </c>
      <c r="MT76" s="371">
        <v>3456</v>
      </c>
      <c r="MU76" s="181" t="s">
        <v>276</v>
      </c>
      <c r="MV76" s="64">
        <f t="shared" si="203"/>
        <v>58440.94</v>
      </c>
      <c r="MW76" s="335">
        <v>1307.53</v>
      </c>
      <c r="MX76" s="335">
        <v>750.96</v>
      </c>
      <c r="MY76" s="335">
        <v>2073.14</v>
      </c>
      <c r="MZ76" s="335">
        <v>0.63</v>
      </c>
      <c r="NA76" s="335">
        <v>0</v>
      </c>
      <c r="NB76" s="335">
        <v>0</v>
      </c>
      <c r="NC76" s="335">
        <v>0</v>
      </c>
      <c r="ND76" s="335">
        <v>0</v>
      </c>
      <c r="NE76" s="335">
        <v>0</v>
      </c>
      <c r="NF76" s="335">
        <v>0</v>
      </c>
      <c r="NG76" s="211">
        <f t="shared" si="293"/>
        <v>4132.2599999999993</v>
      </c>
      <c r="NH76" s="306">
        <v>458.58</v>
      </c>
      <c r="NI76" s="350"/>
      <c r="NJ76" s="65">
        <f t="shared" si="294"/>
        <v>854.83952859728481</v>
      </c>
      <c r="NK76" s="65">
        <f t="shared" si="295"/>
        <v>181.36251004043001</v>
      </c>
      <c r="NL76" s="65"/>
      <c r="NM76" s="65">
        <v>18.510000000000002</v>
      </c>
      <c r="NN76" s="65">
        <f t="shared" si="206"/>
        <v>467</v>
      </c>
      <c r="NO76" s="65">
        <v>5</v>
      </c>
      <c r="NP76" s="65"/>
      <c r="NQ76" s="65"/>
      <c r="NR76" s="64">
        <f t="shared" si="264"/>
        <v>1985.2920386377148</v>
      </c>
      <c r="NS76" s="66">
        <f t="shared" si="207"/>
        <v>835.40283333333332</v>
      </c>
      <c r="NT76" s="66">
        <f t="shared" si="208"/>
        <v>400</v>
      </c>
      <c r="NU76" s="66">
        <f t="shared" si="282"/>
        <v>308.85070833333333</v>
      </c>
      <c r="NV76" s="67">
        <f t="shared" si="48"/>
        <v>1544.2535416666667</v>
      </c>
      <c r="NW76" s="67">
        <f t="shared" si="49"/>
        <v>3529.5455803043815</v>
      </c>
      <c r="NX76" s="68">
        <f t="shared" si="50"/>
        <v>602.71441969561783</v>
      </c>
      <c r="NY76" s="400">
        <v>25227.18</v>
      </c>
      <c r="NZ76" s="400">
        <v>14046.94</v>
      </c>
      <c r="OA76" s="400">
        <v>49235.48</v>
      </c>
      <c r="OB76" s="400">
        <v>10</v>
      </c>
      <c r="OC76" s="400">
        <v>0</v>
      </c>
      <c r="OD76" s="400">
        <v>0</v>
      </c>
      <c r="OE76" s="400">
        <v>0</v>
      </c>
      <c r="OF76" s="400">
        <v>0</v>
      </c>
      <c r="OG76" s="400">
        <v>0</v>
      </c>
      <c r="OH76" s="400">
        <v>0</v>
      </c>
      <c r="OI76" s="400">
        <v>69483.89</v>
      </c>
      <c r="OJ76" s="178">
        <f t="shared" si="209"/>
        <v>19035.710000000006</v>
      </c>
      <c r="OK76" s="401">
        <v>5037</v>
      </c>
      <c r="OL76" s="181" t="s">
        <v>276</v>
      </c>
      <c r="OM76" s="64">
        <f t="shared" si="283"/>
        <v>88519.6</v>
      </c>
      <c r="ON76" s="205">
        <v>2099.89</v>
      </c>
      <c r="OO76" s="205">
        <v>1027.51</v>
      </c>
      <c r="OP76" s="205">
        <v>3145.39</v>
      </c>
      <c r="OQ76" s="205">
        <v>0.42</v>
      </c>
      <c r="OR76" s="205">
        <v>0</v>
      </c>
      <c r="OS76" s="205">
        <v>0</v>
      </c>
      <c r="OT76" s="205">
        <v>0</v>
      </c>
      <c r="OU76" s="205">
        <v>0</v>
      </c>
      <c r="OV76" s="205">
        <v>0</v>
      </c>
      <c r="OW76" s="205">
        <v>0</v>
      </c>
      <c r="OX76" s="403">
        <f t="shared" si="284"/>
        <v>6273.2099999999991</v>
      </c>
      <c r="OY76" s="65">
        <v>458.58</v>
      </c>
      <c r="OZ76" s="405"/>
      <c r="PA76" s="65">
        <f t="shared" si="285"/>
        <v>1113.9081133656341</v>
      </c>
      <c r="PB76" s="65">
        <f t="shared" si="286"/>
        <v>325.94810680952048</v>
      </c>
      <c r="PC76" s="65"/>
      <c r="PD76" s="65">
        <v>18.510000000000002</v>
      </c>
      <c r="PE76" s="65"/>
      <c r="PF76" s="65">
        <v>5</v>
      </c>
      <c r="PG76" s="65"/>
      <c r="PH76" s="65"/>
      <c r="PI76" s="64">
        <f t="shared" si="53"/>
        <v>1921.9462201751546</v>
      </c>
      <c r="PJ76" s="66">
        <f t="shared" si="287"/>
        <v>936.57933333333335</v>
      </c>
      <c r="PK76" s="66">
        <v>0</v>
      </c>
      <c r="PL76" s="66">
        <f t="shared" si="288"/>
        <v>234.14483333333334</v>
      </c>
      <c r="PM76" s="67">
        <f t="shared" si="54"/>
        <v>1170.7241666666666</v>
      </c>
      <c r="PN76" s="67">
        <f t="shared" si="55"/>
        <v>3092.6703868418213</v>
      </c>
      <c r="PO76" s="68">
        <f t="shared" si="56"/>
        <v>3180.5396131581779</v>
      </c>
      <c r="PP76" s="400">
        <v>19284.259999999998</v>
      </c>
      <c r="PQ76" s="400">
        <v>10952.13</v>
      </c>
      <c r="PR76" s="400">
        <v>38815.56</v>
      </c>
      <c r="PS76" s="400">
        <v>0</v>
      </c>
      <c r="PT76" s="400">
        <v>0</v>
      </c>
      <c r="PU76" s="400">
        <v>0</v>
      </c>
      <c r="PV76" s="400">
        <v>0</v>
      </c>
      <c r="PW76" s="400">
        <v>0</v>
      </c>
      <c r="PX76" s="400">
        <v>0</v>
      </c>
      <c r="PY76" s="464">
        <v>0</v>
      </c>
      <c r="PZ76" s="466">
        <v>55841.67</v>
      </c>
      <c r="QA76" s="178">
        <f t="shared" si="210"/>
        <v>13210.279999999999</v>
      </c>
      <c r="QB76" s="401">
        <v>3959</v>
      </c>
      <c r="QC76" s="181" t="s">
        <v>276</v>
      </c>
      <c r="QD76" s="64">
        <v>69051.95</v>
      </c>
      <c r="QE76" s="400">
        <v>1605.22</v>
      </c>
      <c r="QF76" s="400">
        <v>801.13</v>
      </c>
      <c r="QG76" s="400">
        <v>2479.6999999999998</v>
      </c>
      <c r="QH76" s="400">
        <v>0</v>
      </c>
      <c r="QI76" s="400">
        <v>0</v>
      </c>
      <c r="QJ76" s="400">
        <v>0</v>
      </c>
      <c r="QK76" s="400">
        <v>0</v>
      </c>
      <c r="QL76" s="400">
        <v>0</v>
      </c>
      <c r="QM76" s="400">
        <v>0</v>
      </c>
      <c r="QN76" s="400">
        <v>0</v>
      </c>
      <c r="QO76" s="486">
        <v>0</v>
      </c>
      <c r="QP76" s="211">
        <f t="shared" si="211"/>
        <v>4886.0499999999993</v>
      </c>
      <c r="QQ76" s="437">
        <v>458.58</v>
      </c>
      <c r="QR76" s="245"/>
      <c r="QS76" s="65">
        <f t="shared" si="147"/>
        <v>128.86743362831859</v>
      </c>
      <c r="QT76" s="65">
        <f t="shared" si="250"/>
        <v>254.5234766817976</v>
      </c>
      <c r="QU76" s="65">
        <v>0</v>
      </c>
      <c r="QV76" s="65">
        <v>18.510000000000002</v>
      </c>
      <c r="QW76" s="65">
        <f t="shared" si="131"/>
        <v>18.861818181818183</v>
      </c>
      <c r="QX76" s="65">
        <v>5</v>
      </c>
      <c r="QY76" s="65">
        <f t="shared" si="261"/>
        <v>183.06451612903226</v>
      </c>
      <c r="QZ76" s="489">
        <f t="shared" si="265"/>
        <v>753.86254499999995</v>
      </c>
      <c r="RA76" s="65"/>
      <c r="RB76" s="64">
        <f t="shared" si="213"/>
        <v>1821.2697896209665</v>
      </c>
      <c r="RC76" s="66">
        <f t="shared" si="266"/>
        <v>870.22424778761058</v>
      </c>
      <c r="RD76" s="66"/>
      <c r="RE76" s="66">
        <f t="shared" si="134"/>
        <v>538.29880748171547</v>
      </c>
      <c r="RF76" s="67">
        <f t="shared" si="60"/>
        <v>1408.5230552693261</v>
      </c>
      <c r="RG76" s="67">
        <f t="shared" si="61"/>
        <v>3229.7928448902926</v>
      </c>
      <c r="RH76" s="68">
        <f t="shared" si="62"/>
        <v>1656.2571551097067</v>
      </c>
      <c r="RI76" s="205">
        <v>18001.04</v>
      </c>
      <c r="RJ76" s="205">
        <v>12682.55</v>
      </c>
      <c r="RK76" s="205">
        <v>48855.57</v>
      </c>
      <c r="RL76" s="205">
        <v>15</v>
      </c>
      <c r="RM76" s="205">
        <v>0</v>
      </c>
      <c r="RN76" s="205">
        <v>0</v>
      </c>
      <c r="RO76" s="205">
        <v>0</v>
      </c>
      <c r="RP76" s="205">
        <v>0</v>
      </c>
      <c r="RQ76" s="205">
        <v>0</v>
      </c>
      <c r="RR76" s="373">
        <v>0</v>
      </c>
      <c r="RS76" s="265">
        <v>64383.310000000005</v>
      </c>
      <c r="RT76" s="178">
        <f t="shared" si="214"/>
        <v>15170.849999999999</v>
      </c>
      <c r="RU76" s="206">
        <v>4594</v>
      </c>
      <c r="RV76" s="181" t="s">
        <v>276</v>
      </c>
      <c r="RW76" s="64">
        <f t="shared" si="215"/>
        <v>79554.16</v>
      </c>
      <c r="RX76" s="205">
        <v>1498.41</v>
      </c>
      <c r="RY76" s="205">
        <v>927.7</v>
      </c>
      <c r="RZ76" s="205">
        <v>3121.1</v>
      </c>
      <c r="SA76" s="205">
        <v>0.63</v>
      </c>
      <c r="SB76" s="205">
        <v>0</v>
      </c>
      <c r="SC76" s="205">
        <v>0</v>
      </c>
      <c r="SD76" s="205">
        <v>0</v>
      </c>
      <c r="SE76" s="205">
        <v>0</v>
      </c>
      <c r="SF76" s="205">
        <v>0</v>
      </c>
      <c r="SG76" s="205">
        <v>0</v>
      </c>
      <c r="SH76" s="65">
        <v>111.74301600000001</v>
      </c>
      <c r="SI76" s="211">
        <v>5748.8</v>
      </c>
      <c r="SJ76" s="234">
        <v>545.64</v>
      </c>
      <c r="SK76" s="480"/>
      <c r="SL76" s="65">
        <f t="shared" si="148"/>
        <v>320.96681415929203</v>
      </c>
      <c r="SM76" s="65">
        <f t="shared" si="251"/>
        <v>345.28455039288059</v>
      </c>
      <c r="SN76" s="65">
        <v>0</v>
      </c>
      <c r="SO76" s="65">
        <v>18.510000000000002</v>
      </c>
      <c r="SP76" s="65">
        <f t="shared" si="138"/>
        <v>495.92920353982299</v>
      </c>
      <c r="SQ76" s="65">
        <v>5</v>
      </c>
      <c r="SR76" s="65">
        <f t="shared" si="149"/>
        <v>428.52876106194691</v>
      </c>
      <c r="SS76" s="489">
        <f t="shared" si="267"/>
        <v>869.17468500000007</v>
      </c>
      <c r="ST76" s="65"/>
      <c r="SU76" s="64">
        <f>SUM(SJ76:ST76)</f>
        <v>3029.0340141539427</v>
      </c>
      <c r="SV76" s="66">
        <f t="shared" si="146"/>
        <v>596.28469026548669</v>
      </c>
      <c r="SW76" s="66"/>
      <c r="SX76" s="66">
        <f t="shared" si="140"/>
        <v>725.06374088388588</v>
      </c>
      <c r="SY76" s="67">
        <f>SUM(SV76:SX76)</f>
        <v>1321.3484311493726</v>
      </c>
      <c r="SZ76" s="67">
        <f t="shared" si="65"/>
        <v>4350.3824453033158</v>
      </c>
      <c r="TA76" s="68">
        <f t="shared" si="66"/>
        <v>1398.4175546966844</v>
      </c>
      <c r="TB76" s="64">
        <f t="shared" si="252"/>
        <v>960409.40999999992</v>
      </c>
      <c r="TC76" s="211">
        <f t="shared" si="253"/>
        <v>73377.25</v>
      </c>
      <c r="TD76" s="67">
        <f t="shared" si="254"/>
        <v>39493.587601156541</v>
      </c>
      <c r="TE76" s="68">
        <f t="shared" si="142"/>
        <v>33883.662398843459</v>
      </c>
      <c r="TF76" s="264"/>
      <c r="TG76" s="265"/>
      <c r="TH76" s="265"/>
      <c r="TL76" s="65">
        <v>4542.7228000000005</v>
      </c>
      <c r="TM76">
        <f t="shared" si="262"/>
        <v>45.427228000000007</v>
      </c>
    </row>
    <row r="77" spans="1:533">
      <c r="A77" s="173" t="s">
        <v>41</v>
      </c>
      <c r="B77" s="175" t="s">
        <v>194</v>
      </c>
      <c r="C77" s="181" t="s">
        <v>276</v>
      </c>
      <c r="D77" s="176">
        <v>31125.01</v>
      </c>
      <c r="E77" s="176">
        <v>17502.330000000002</v>
      </c>
      <c r="F77" s="176">
        <v>60349.33</v>
      </c>
      <c r="G77" s="176">
        <v>0</v>
      </c>
      <c r="H77" s="176">
        <v>0</v>
      </c>
      <c r="I77" s="176">
        <v>0</v>
      </c>
      <c r="J77" s="176">
        <v>0</v>
      </c>
      <c r="K77" s="176">
        <v>0</v>
      </c>
      <c r="L77" s="176">
        <v>484.54</v>
      </c>
      <c r="M77" s="178">
        <v>87383.84</v>
      </c>
      <c r="N77" s="178">
        <f t="shared" si="150"/>
        <v>22077.369999999995</v>
      </c>
      <c r="O77" s="181">
        <v>6012</v>
      </c>
      <c r="P77" s="64">
        <f t="shared" si="227"/>
        <v>109461.20999999999</v>
      </c>
      <c r="Q77" s="205">
        <v>2590.86</v>
      </c>
      <c r="R77" s="205">
        <v>1280.26</v>
      </c>
      <c r="S77" s="267">
        <v>3855.21</v>
      </c>
      <c r="T77" s="205">
        <v>0</v>
      </c>
      <c r="U77" s="205">
        <v>0</v>
      </c>
      <c r="V77" s="205">
        <v>0</v>
      </c>
      <c r="W77" s="205">
        <v>0</v>
      </c>
      <c r="X77" s="205">
        <v>0</v>
      </c>
      <c r="Y77" s="205">
        <v>0</v>
      </c>
      <c r="Z77" s="205">
        <v>26.92</v>
      </c>
      <c r="AA77" s="64">
        <f t="shared" si="71"/>
        <v>7753.25</v>
      </c>
      <c r="AB77" s="280">
        <v>500</v>
      </c>
      <c r="AC77" s="65"/>
      <c r="AD77" s="65">
        <f t="shared" si="232"/>
        <v>1026.6293732138126</v>
      </c>
      <c r="AE77" s="65">
        <f t="shared" si="268"/>
        <v>399.65109104700127</v>
      </c>
      <c r="AF77" s="65"/>
      <c r="AG77" s="65"/>
      <c r="AH77" s="65"/>
      <c r="AI77" s="65">
        <v>5</v>
      </c>
      <c r="AJ77" s="65"/>
      <c r="AK77" s="65"/>
      <c r="AL77" s="64">
        <f t="shared" si="3"/>
        <v>1931.2804642608139</v>
      </c>
      <c r="AM77" s="66">
        <f t="shared" si="170"/>
        <v>833.25221238938047</v>
      </c>
      <c r="AN77" s="66">
        <f t="shared" si="171"/>
        <v>0</v>
      </c>
      <c r="AO77" s="66">
        <f t="shared" si="289"/>
        <v>208.31305309734512</v>
      </c>
      <c r="AP77" s="67">
        <f t="shared" si="4"/>
        <v>1041.5652654867256</v>
      </c>
      <c r="AQ77" s="67">
        <f t="shared" si="5"/>
        <v>2972.8457297475397</v>
      </c>
      <c r="AR77" s="68">
        <f t="shared" si="6"/>
        <v>4780.4042702524603</v>
      </c>
      <c r="AS77" s="267">
        <v>25760.57</v>
      </c>
      <c r="AT77" s="267">
        <v>15187.23</v>
      </c>
      <c r="AU77" s="267">
        <v>53192.07</v>
      </c>
      <c r="AV77" s="267">
        <v>100</v>
      </c>
      <c r="AW77" s="267">
        <v>0</v>
      </c>
      <c r="AX77" s="267">
        <v>0</v>
      </c>
      <c r="AY77" s="267">
        <v>0</v>
      </c>
      <c r="AZ77" s="267">
        <v>0</v>
      </c>
      <c r="BA77" s="267">
        <v>0</v>
      </c>
      <c r="BB77" s="267">
        <v>480.59</v>
      </c>
      <c r="BC77" s="267">
        <v>73686.78</v>
      </c>
      <c r="BD77" s="178">
        <f t="shared" si="172"/>
        <v>21033.679999999993</v>
      </c>
      <c r="BE77" s="285">
        <v>5531</v>
      </c>
      <c r="BF77" s="181" t="s">
        <v>276</v>
      </c>
      <c r="BG77" s="64">
        <f t="shared" si="75"/>
        <v>94720.459999999992</v>
      </c>
      <c r="BH77" s="267">
        <v>2144.31</v>
      </c>
      <c r="BI77" s="267">
        <v>1110.92</v>
      </c>
      <c r="BJ77" s="267">
        <v>3397.81</v>
      </c>
      <c r="BK77" s="267">
        <v>4.21</v>
      </c>
      <c r="BL77" s="267">
        <v>0</v>
      </c>
      <c r="BM77" s="267">
        <v>0</v>
      </c>
      <c r="BN77" s="267">
        <v>0</v>
      </c>
      <c r="BO77" s="267">
        <v>0</v>
      </c>
      <c r="BP77" s="267">
        <v>0</v>
      </c>
      <c r="BQ77" s="267">
        <v>26.7</v>
      </c>
      <c r="BR77" s="64">
        <f t="shared" si="76"/>
        <v>6683.95</v>
      </c>
      <c r="BS77" s="65">
        <v>560.32000000000005</v>
      </c>
      <c r="BT77" s="65"/>
      <c r="BU77" s="65">
        <f t="shared" si="234"/>
        <v>937.22569320508592</v>
      </c>
      <c r="BV77" s="65">
        <f t="shared" si="269"/>
        <v>410.68918953652963</v>
      </c>
      <c r="BW77" s="65"/>
      <c r="BX77" s="65"/>
      <c r="BY77" s="65"/>
      <c r="BZ77" s="65">
        <v>5</v>
      </c>
      <c r="CA77" s="202"/>
      <c r="CB77" s="65"/>
      <c r="CC77" s="64">
        <f t="shared" si="9"/>
        <v>1913.2348827416158</v>
      </c>
      <c r="CD77" s="66">
        <f t="shared" si="174"/>
        <v>869.99982300884949</v>
      </c>
      <c r="CE77" s="384">
        <f t="shared" si="175"/>
        <v>0</v>
      </c>
      <c r="CF77" s="66">
        <f t="shared" si="222"/>
        <v>217.49995575221237</v>
      </c>
      <c r="CG77" s="67"/>
      <c r="CH77" s="67">
        <f t="shared" si="11"/>
        <v>1913.2348827416158</v>
      </c>
      <c r="CI77" s="68">
        <f t="shared" si="12"/>
        <v>4770.7151172583835</v>
      </c>
      <c r="CJ77" s="209">
        <v>31688.67</v>
      </c>
      <c r="CK77" s="209">
        <v>25201.74</v>
      </c>
      <c r="CL77" s="209">
        <v>72249.570000000007</v>
      </c>
      <c r="CM77" s="209">
        <v>135</v>
      </c>
      <c r="CN77" s="209">
        <v>0</v>
      </c>
      <c r="CO77" s="209">
        <v>0</v>
      </c>
      <c r="CP77" s="209">
        <v>0</v>
      </c>
      <c r="CQ77" s="209">
        <v>0</v>
      </c>
      <c r="CR77" s="209">
        <v>0</v>
      </c>
      <c r="CS77" s="207">
        <v>0</v>
      </c>
      <c r="CT77" s="205">
        <v>88973.119999999995</v>
      </c>
      <c r="CU77" s="178">
        <f t="shared" si="176"/>
        <v>28119.740000000005</v>
      </c>
      <c r="CV77" s="285">
        <v>6605</v>
      </c>
      <c r="CW77" s="181" t="s">
        <v>276</v>
      </c>
      <c r="CX77" s="214">
        <v>117092.86</v>
      </c>
      <c r="CY77" s="205">
        <v>2714.94</v>
      </c>
      <c r="CZ77" s="205">
        <v>1021.35</v>
      </c>
      <c r="DA77" s="205">
        <v>3084.46</v>
      </c>
      <c r="DB77" s="205">
        <v>2.73</v>
      </c>
      <c r="DC77" s="205">
        <v>0</v>
      </c>
      <c r="DD77" s="205">
        <v>0</v>
      </c>
      <c r="DE77" s="205">
        <v>0</v>
      </c>
      <c r="DF77" s="205">
        <v>0</v>
      </c>
      <c r="DG77" s="205">
        <v>0</v>
      </c>
      <c r="DH77" s="205">
        <v>30.78</v>
      </c>
      <c r="DI77" s="214">
        <v>8265.1200000000008</v>
      </c>
      <c r="DJ77" s="65">
        <v>560.32000000000005</v>
      </c>
      <c r="DK77" s="65"/>
      <c r="DL77" s="65">
        <f t="shared" si="236"/>
        <v>1175.0861405955106</v>
      </c>
      <c r="DM77" s="65">
        <f t="shared" si="263"/>
        <v>553.55129914730196</v>
      </c>
      <c r="DN77" s="65"/>
      <c r="DO77" s="65"/>
      <c r="DP77" s="65"/>
      <c r="DQ77" s="65">
        <v>5</v>
      </c>
      <c r="DR77" s="65"/>
      <c r="DS77" s="65"/>
      <c r="DT77" s="64">
        <f t="shared" si="15"/>
        <v>2293.9574397428128</v>
      </c>
      <c r="DU77" s="66">
        <f t="shared" si="178"/>
        <v>870.94495575221242</v>
      </c>
      <c r="DV77" s="66">
        <f t="shared" si="179"/>
        <v>490.26548672566372</v>
      </c>
      <c r="DW77" s="66">
        <f t="shared" si="270"/>
        <v>340.30261061946902</v>
      </c>
      <c r="DX77" s="67">
        <f t="shared" si="16"/>
        <v>1701.5130530973452</v>
      </c>
      <c r="DY77" s="67">
        <f t="shared" si="17"/>
        <v>3995.4704928401579</v>
      </c>
      <c r="DZ77" s="68">
        <f t="shared" si="18"/>
        <v>4269.6495071598429</v>
      </c>
      <c r="EA77" s="205">
        <v>29965.96</v>
      </c>
      <c r="EB77" s="205">
        <v>18947.060000000001</v>
      </c>
      <c r="EC77" s="205">
        <v>58525.59</v>
      </c>
      <c r="ED77" s="205">
        <v>5</v>
      </c>
      <c r="EE77" s="205">
        <v>0</v>
      </c>
      <c r="EF77" s="205">
        <v>0</v>
      </c>
      <c r="EG77" s="205">
        <v>0</v>
      </c>
      <c r="EH77" s="205">
        <v>0</v>
      </c>
      <c r="EI77" s="205">
        <v>0</v>
      </c>
      <c r="EJ77" s="205">
        <v>278.58999999999997</v>
      </c>
      <c r="EK77" s="205">
        <v>84916.94</v>
      </c>
      <c r="EL77" s="178">
        <f t="shared" si="180"/>
        <v>22805.259999999995</v>
      </c>
      <c r="EM77" s="206">
        <v>5873</v>
      </c>
      <c r="EN77" s="181" t="s">
        <v>276</v>
      </c>
      <c r="EO77" s="214">
        <f t="shared" si="303"/>
        <v>107722.2</v>
      </c>
      <c r="EP77" s="214">
        <v>2494.37</v>
      </c>
      <c r="EQ77" s="214">
        <v>1385.94</v>
      </c>
      <c r="ER77" s="214">
        <v>3738.24</v>
      </c>
      <c r="ES77" s="214">
        <v>0.21</v>
      </c>
      <c r="ET77" s="214">
        <v>0</v>
      </c>
      <c r="EU77" s="298">
        <v>0</v>
      </c>
      <c r="EV77" s="299">
        <v>0</v>
      </c>
      <c r="EW77" s="214">
        <v>0</v>
      </c>
      <c r="EX77" s="214">
        <v>0</v>
      </c>
      <c r="EY77" s="299">
        <v>19.350000000000001</v>
      </c>
      <c r="EZ77" s="214">
        <f t="shared" si="304"/>
        <v>7638.11</v>
      </c>
      <c r="FA77" s="65"/>
      <c r="FB77" s="65"/>
      <c r="FC77" s="377">
        <f t="shared" si="305"/>
        <v>1167.729877530157</v>
      </c>
      <c r="FD77" s="386">
        <f t="shared" si="306"/>
        <v>448.93307336383606</v>
      </c>
      <c r="FE77" s="65"/>
      <c r="FF77" s="65"/>
      <c r="FG77" s="65"/>
      <c r="FH77" s="65">
        <v>5</v>
      </c>
      <c r="FI77" s="377"/>
      <c r="FJ77" s="65"/>
      <c r="FK77" s="214">
        <f t="shared" si="307"/>
        <v>1621.662950893993</v>
      </c>
      <c r="FL77" s="66">
        <f t="shared" si="183"/>
        <v>987.17077586206892</v>
      </c>
      <c r="FM77" s="377">
        <f t="shared" si="184"/>
        <v>413.79310344827587</v>
      </c>
      <c r="FN77" s="377">
        <f t="shared" si="271"/>
        <v>350.24096982758618</v>
      </c>
      <c r="FO77" s="214">
        <f t="shared" si="308"/>
        <v>1751.204849137931</v>
      </c>
      <c r="FP77" s="214">
        <f t="shared" si="309"/>
        <v>3372.8678000319242</v>
      </c>
      <c r="FQ77" s="205">
        <f t="shared" si="290"/>
        <v>4265.2421999680755</v>
      </c>
      <c r="FR77" s="205">
        <v>35632.58</v>
      </c>
      <c r="FS77" s="205">
        <v>19413.689999999999</v>
      </c>
      <c r="FT77" s="205">
        <v>61959.27</v>
      </c>
      <c r="FU77" s="205">
        <v>125</v>
      </c>
      <c r="FV77" s="205">
        <v>0</v>
      </c>
      <c r="FW77" s="205">
        <v>0</v>
      </c>
      <c r="FX77" s="205">
        <v>0</v>
      </c>
      <c r="FY77" s="205">
        <v>0</v>
      </c>
      <c r="FZ77" s="205">
        <v>0</v>
      </c>
      <c r="GA77" s="205">
        <v>49.81</v>
      </c>
      <c r="GB77" s="205">
        <v>96273.87</v>
      </c>
      <c r="GC77" s="178">
        <f t="shared" si="185"/>
        <v>20906.48000000001</v>
      </c>
      <c r="GD77" s="206">
        <v>6259</v>
      </c>
      <c r="GE77" s="181" t="s">
        <v>276</v>
      </c>
      <c r="GF77" s="214">
        <f t="shared" si="291"/>
        <v>117180.35</v>
      </c>
      <c r="GG77" s="205">
        <v>2966.05</v>
      </c>
      <c r="GH77" s="205">
        <v>1420.07</v>
      </c>
      <c r="GI77" s="205">
        <v>3957.18</v>
      </c>
      <c r="GJ77" s="205">
        <v>5.26</v>
      </c>
      <c r="GK77" s="205">
        <v>0</v>
      </c>
      <c r="GL77" s="205">
        <v>0</v>
      </c>
      <c r="GM77" s="205">
        <v>0</v>
      </c>
      <c r="GN77" s="205">
        <v>0</v>
      </c>
      <c r="GO77" s="205">
        <v>0</v>
      </c>
      <c r="GP77" s="205">
        <v>3.46</v>
      </c>
      <c r="GQ77" s="211">
        <f t="shared" si="95"/>
        <v>8352.0199999999986</v>
      </c>
      <c r="GR77" s="306">
        <v>458.58</v>
      </c>
      <c r="GS77" s="306"/>
      <c r="GT77" s="65">
        <f t="shared" si="300"/>
        <v>1370.0590205512315</v>
      </c>
      <c r="GU77" s="65">
        <f t="shared" si="301"/>
        <v>444.16692003116003</v>
      </c>
      <c r="GV77" s="65"/>
      <c r="GW77" s="65"/>
      <c r="GX77" s="65">
        <v>0</v>
      </c>
      <c r="GY77" s="65">
        <v>5</v>
      </c>
      <c r="GZ77" s="65"/>
      <c r="HA77" s="65"/>
      <c r="HB77" s="64">
        <f t="shared" si="188"/>
        <v>2277.8059405823915</v>
      </c>
      <c r="HC77" s="66">
        <f t="shared" si="143"/>
        <v>822.37076923076927</v>
      </c>
      <c r="HD77" s="66">
        <f t="shared" si="272"/>
        <v>0</v>
      </c>
      <c r="HE77" s="66">
        <f t="shared" si="273"/>
        <v>205.59269230769232</v>
      </c>
      <c r="HF77" s="67">
        <f t="shared" si="24"/>
        <v>1027.9634615384616</v>
      </c>
      <c r="HG77" s="67">
        <f t="shared" si="25"/>
        <v>3305.7694021208531</v>
      </c>
      <c r="HH77" s="68">
        <f t="shared" si="26"/>
        <v>5046.2505978791451</v>
      </c>
      <c r="HI77" s="335">
        <v>36634.19</v>
      </c>
      <c r="HJ77" s="335">
        <v>19893.919999999998</v>
      </c>
      <c r="HK77" s="335">
        <v>64545.919999999998</v>
      </c>
      <c r="HL77" s="335">
        <v>15</v>
      </c>
      <c r="HM77" s="335">
        <v>0</v>
      </c>
      <c r="HN77" s="335">
        <v>0</v>
      </c>
      <c r="HO77" s="335">
        <v>0</v>
      </c>
      <c r="HP77" s="335">
        <v>0</v>
      </c>
      <c r="HQ77" s="335">
        <v>0</v>
      </c>
      <c r="HR77" s="335">
        <v>0</v>
      </c>
      <c r="HS77" s="335">
        <v>99005.04</v>
      </c>
      <c r="HT77" s="178">
        <f t="shared" si="189"/>
        <v>22083.990000000005</v>
      </c>
      <c r="HU77" s="371">
        <v>6308</v>
      </c>
      <c r="HV77" s="181" t="s">
        <v>276</v>
      </c>
      <c r="HW77" s="64">
        <f t="shared" si="190"/>
        <v>121089.03</v>
      </c>
      <c r="HX77" s="205">
        <v>3049.43</v>
      </c>
      <c r="HY77" s="205">
        <v>1455.2</v>
      </c>
      <c r="HZ77" s="205">
        <v>4122.2</v>
      </c>
      <c r="IA77" s="205">
        <v>0.63</v>
      </c>
      <c r="IB77" s="205">
        <v>0</v>
      </c>
      <c r="IC77" s="205">
        <v>0</v>
      </c>
      <c r="ID77" s="205">
        <v>0</v>
      </c>
      <c r="IE77" s="205">
        <v>0</v>
      </c>
      <c r="IF77" s="205">
        <v>0</v>
      </c>
      <c r="IG77" s="205">
        <v>0</v>
      </c>
      <c r="IH77" s="214">
        <v>8815.44</v>
      </c>
      <c r="II77" s="319">
        <v>458.58</v>
      </c>
      <c r="IJ77" s="319"/>
      <c r="IK77" s="65">
        <f t="shared" si="296"/>
        <v>1510.888261569369</v>
      </c>
      <c r="IL77" s="65">
        <f t="shared" si="302"/>
        <v>549.88662475393346</v>
      </c>
      <c r="IM77" s="65"/>
      <c r="IN77" s="65"/>
      <c r="IO77" s="65"/>
      <c r="IP77" s="65">
        <v>5</v>
      </c>
      <c r="IQ77" s="65"/>
      <c r="IR77" s="65"/>
      <c r="IS77" s="64">
        <f t="shared" si="193"/>
        <v>2524.3548863233023</v>
      </c>
      <c r="IT77" s="66">
        <f t="shared" si="194"/>
        <v>869.99285714285713</v>
      </c>
      <c r="IU77" s="66">
        <f t="shared" si="274"/>
        <v>403.36134453781511</v>
      </c>
      <c r="IV77" s="66">
        <f t="shared" si="275"/>
        <v>318.33855042016808</v>
      </c>
      <c r="IW77" s="67">
        <f t="shared" si="195"/>
        <v>1591.6927521008404</v>
      </c>
      <c r="IX77" s="67">
        <f t="shared" si="31"/>
        <v>4116.0476384241429</v>
      </c>
      <c r="IY77" s="68">
        <f t="shared" si="32"/>
        <v>4699.3923615758576</v>
      </c>
      <c r="IZ77" s="335">
        <v>39977.480000000003</v>
      </c>
      <c r="JA77" s="335">
        <v>21946.12</v>
      </c>
      <c r="JB77" s="335">
        <v>63699.14</v>
      </c>
      <c r="JC77" s="335">
        <v>5</v>
      </c>
      <c r="JD77" s="335">
        <v>0</v>
      </c>
      <c r="JE77" s="335">
        <v>0</v>
      </c>
      <c r="JF77" s="335">
        <v>0</v>
      </c>
      <c r="JG77" s="335">
        <v>0</v>
      </c>
      <c r="JH77" s="335">
        <v>0</v>
      </c>
      <c r="JI77" s="335">
        <v>0.47</v>
      </c>
      <c r="JJ77" s="335">
        <v>94085.92</v>
      </c>
      <c r="JK77" s="178">
        <f t="shared" si="196"/>
        <v>31542.290000000008</v>
      </c>
      <c r="JL77" s="371">
        <v>6128</v>
      </c>
      <c r="JM77" s="181" t="s">
        <v>276</v>
      </c>
      <c r="JN77" s="64">
        <f t="shared" si="197"/>
        <v>125628.21</v>
      </c>
      <c r="JO77" s="335">
        <v>3327.74</v>
      </c>
      <c r="JP77" s="335">
        <v>1605.32</v>
      </c>
      <c r="JQ77" s="335">
        <v>4068.69</v>
      </c>
      <c r="JR77" s="335">
        <v>0.21</v>
      </c>
      <c r="JS77" s="335">
        <v>0</v>
      </c>
      <c r="JT77" s="335">
        <v>0</v>
      </c>
      <c r="JU77" s="335">
        <v>0</v>
      </c>
      <c r="JV77" s="335">
        <v>0</v>
      </c>
      <c r="JW77" s="335">
        <v>0</v>
      </c>
      <c r="JX77" s="335">
        <v>0.03</v>
      </c>
      <c r="JY77" s="211">
        <v>9852.8799999999992</v>
      </c>
      <c r="JZ77" s="319">
        <v>458.58</v>
      </c>
      <c r="KA77" s="319"/>
      <c r="KB77" s="65">
        <f t="shared" si="276"/>
        <v>2003.6761865125691</v>
      </c>
      <c r="KC77" s="65">
        <f t="shared" si="297"/>
        <v>837.89890686186982</v>
      </c>
      <c r="KD77" s="65"/>
      <c r="KE77" s="65"/>
      <c r="KF77" s="65"/>
      <c r="KG77" s="65">
        <v>5</v>
      </c>
      <c r="KH77" s="65"/>
      <c r="KI77" s="65">
        <f t="shared" si="277"/>
        <v>429.03252032520328</v>
      </c>
      <c r="KJ77" s="64">
        <f t="shared" si="292"/>
        <v>3734.187613699642</v>
      </c>
      <c r="KK77" s="66">
        <f t="shared" si="144"/>
        <v>854.59100840336134</v>
      </c>
      <c r="KL77" s="66">
        <f t="shared" si="278"/>
        <v>0</v>
      </c>
      <c r="KM77" s="66">
        <f t="shared" si="279"/>
        <v>213.64775210084034</v>
      </c>
      <c r="KN77" s="67">
        <f t="shared" si="36"/>
        <v>1068.2387605042018</v>
      </c>
      <c r="KO77" s="67">
        <f t="shared" si="37"/>
        <v>4802.4263742038438</v>
      </c>
      <c r="KP77" s="68">
        <f t="shared" si="38"/>
        <v>5050.4536257961554</v>
      </c>
      <c r="KQ77" s="335">
        <v>32843.300000000003</v>
      </c>
      <c r="KR77" s="335">
        <v>19410.98</v>
      </c>
      <c r="KS77" s="335">
        <v>61584.52</v>
      </c>
      <c r="KT77" s="335">
        <v>85</v>
      </c>
      <c r="KU77" s="335">
        <v>0</v>
      </c>
      <c r="KV77" s="335">
        <v>0</v>
      </c>
      <c r="KW77" s="335">
        <v>0</v>
      </c>
      <c r="KX77" s="335">
        <v>0</v>
      </c>
      <c r="KY77" s="335">
        <v>0</v>
      </c>
      <c r="KZ77" s="335">
        <v>0</v>
      </c>
      <c r="LA77" s="335">
        <v>86325.93</v>
      </c>
      <c r="LB77" s="178">
        <f t="shared" si="199"/>
        <v>27597.869999999995</v>
      </c>
      <c r="LC77" s="371">
        <v>5529</v>
      </c>
      <c r="LD77" s="181" t="s">
        <v>276</v>
      </c>
      <c r="LE77" s="64">
        <f t="shared" si="200"/>
        <v>113923.79999999999</v>
      </c>
      <c r="LF77" s="205">
        <v>2733.88</v>
      </c>
      <c r="LG77" s="205">
        <v>1419.88</v>
      </c>
      <c r="LH77" s="205">
        <v>3934.34</v>
      </c>
      <c r="LI77" s="205">
        <v>3.57</v>
      </c>
      <c r="LJ77" s="205">
        <v>0</v>
      </c>
      <c r="LK77" s="205">
        <v>0</v>
      </c>
      <c r="LL77" s="205">
        <v>0</v>
      </c>
      <c r="LM77" s="205">
        <v>0</v>
      </c>
      <c r="LN77" s="205">
        <v>0</v>
      </c>
      <c r="LO77" s="205">
        <v>0</v>
      </c>
      <c r="LP77" s="211">
        <f t="shared" si="112"/>
        <v>8091.67</v>
      </c>
      <c r="LQ77" s="202">
        <v>458.58</v>
      </c>
      <c r="LR77" s="202"/>
      <c r="LS77" s="65">
        <f t="shared" si="298"/>
        <v>1283.2452939810091</v>
      </c>
      <c r="LT77" s="65">
        <f t="shared" si="299"/>
        <v>660.6287288552395</v>
      </c>
      <c r="LU77" s="65"/>
      <c r="LV77" s="65"/>
      <c r="LW77" s="65"/>
      <c r="LX77" s="65">
        <v>5</v>
      </c>
      <c r="LY77" s="65"/>
      <c r="LZ77" s="65"/>
      <c r="MA77" s="64">
        <f t="shared" si="41"/>
        <v>2407.4540228362484</v>
      </c>
      <c r="MB77" s="66">
        <f t="shared" si="145"/>
        <v>828.45739495798318</v>
      </c>
      <c r="MC77" s="66">
        <f t="shared" si="280"/>
        <v>0</v>
      </c>
      <c r="MD77" s="66">
        <f t="shared" si="281"/>
        <v>207.1143487394958</v>
      </c>
      <c r="ME77" s="67">
        <f t="shared" si="42"/>
        <v>1035.571743697479</v>
      </c>
      <c r="MF77" s="67">
        <f t="shared" si="43"/>
        <v>3443.0257665337276</v>
      </c>
      <c r="MG77" s="68">
        <f t="shared" si="44"/>
        <v>4648.6442334662725</v>
      </c>
      <c r="MH77" s="335">
        <v>29273.9</v>
      </c>
      <c r="MI77" s="335">
        <v>16899.63</v>
      </c>
      <c r="MJ77" s="335">
        <v>55442.96</v>
      </c>
      <c r="MK77" s="335">
        <v>190</v>
      </c>
      <c r="ML77" s="335">
        <v>0</v>
      </c>
      <c r="MM77" s="335">
        <v>0</v>
      </c>
      <c r="MN77" s="335">
        <v>0</v>
      </c>
      <c r="MO77" s="335">
        <v>0</v>
      </c>
      <c r="MP77" s="335">
        <v>0</v>
      </c>
      <c r="MQ77" s="335">
        <v>0</v>
      </c>
      <c r="MR77" s="335">
        <v>77292.639999999999</v>
      </c>
      <c r="MS77" s="178">
        <f t="shared" si="223"/>
        <v>24513.849999999991</v>
      </c>
      <c r="MT77" s="371">
        <v>5316</v>
      </c>
      <c r="MU77" s="181" t="s">
        <v>276</v>
      </c>
      <c r="MV77" s="64">
        <f t="shared" si="203"/>
        <v>101806.48999999999</v>
      </c>
      <c r="MW77" s="335">
        <v>2436.7600000000002</v>
      </c>
      <c r="MX77" s="335">
        <v>1236.18</v>
      </c>
      <c r="MY77" s="335">
        <v>3541.97</v>
      </c>
      <c r="MZ77" s="335">
        <v>7.99</v>
      </c>
      <c r="NA77" s="335">
        <v>0</v>
      </c>
      <c r="NB77" s="335">
        <v>0</v>
      </c>
      <c r="NC77" s="335">
        <v>0</v>
      </c>
      <c r="ND77" s="335">
        <v>0</v>
      </c>
      <c r="NE77" s="335">
        <v>0</v>
      </c>
      <c r="NF77" s="335">
        <v>0</v>
      </c>
      <c r="NG77" s="211">
        <f t="shared" si="293"/>
        <v>7222.9</v>
      </c>
      <c r="NH77" s="306">
        <v>458.58</v>
      </c>
      <c r="NI77" s="350"/>
      <c r="NJ77" s="65">
        <f t="shared" si="294"/>
        <v>1460.5681880138056</v>
      </c>
      <c r="NK77" s="65">
        <f t="shared" si="295"/>
        <v>336.72847239719101</v>
      </c>
      <c r="NL77" s="65"/>
      <c r="NM77" s="65"/>
      <c r="NN77" s="65">
        <f t="shared" si="206"/>
        <v>467</v>
      </c>
      <c r="NO77" s="65">
        <v>5</v>
      </c>
      <c r="NP77" s="65"/>
      <c r="NQ77" s="65"/>
      <c r="NR77" s="64">
        <f t="shared" si="264"/>
        <v>2727.8766604109965</v>
      </c>
      <c r="NS77" s="66">
        <f t="shared" si="207"/>
        <v>835.40283333333332</v>
      </c>
      <c r="NT77" s="66">
        <f t="shared" si="208"/>
        <v>400</v>
      </c>
      <c r="NU77" s="66">
        <f t="shared" si="282"/>
        <v>308.85070833333333</v>
      </c>
      <c r="NV77" s="67">
        <f t="shared" si="48"/>
        <v>1544.2535416666667</v>
      </c>
      <c r="NW77" s="67">
        <f t="shared" si="49"/>
        <v>4272.1302020776629</v>
      </c>
      <c r="NX77" s="68">
        <f t="shared" si="50"/>
        <v>2950.7697979223367</v>
      </c>
      <c r="NY77" s="400">
        <v>30234.1</v>
      </c>
      <c r="NZ77" s="400">
        <v>18000.759999999998</v>
      </c>
      <c r="OA77" s="400">
        <v>56369.07</v>
      </c>
      <c r="OB77" s="400">
        <v>25</v>
      </c>
      <c r="OC77" s="400">
        <v>0</v>
      </c>
      <c r="OD77" s="400">
        <v>0</v>
      </c>
      <c r="OE77" s="400">
        <v>0</v>
      </c>
      <c r="OF77" s="400">
        <v>0</v>
      </c>
      <c r="OG77" s="400">
        <v>0</v>
      </c>
      <c r="OH77" s="400">
        <v>0</v>
      </c>
      <c r="OI77" s="400">
        <v>81052.81</v>
      </c>
      <c r="OJ77" s="178">
        <f t="shared" si="209"/>
        <v>23576.119999999995</v>
      </c>
      <c r="OK77" s="401">
        <v>5879</v>
      </c>
      <c r="OL77" s="181" t="s">
        <v>276</v>
      </c>
      <c r="OM77" s="64">
        <f t="shared" si="283"/>
        <v>104628.93</v>
      </c>
      <c r="ON77" s="205">
        <v>2516.67</v>
      </c>
      <c r="OO77" s="205">
        <v>1316.72</v>
      </c>
      <c r="OP77" s="205">
        <v>3601.11</v>
      </c>
      <c r="OQ77" s="205">
        <v>1.05</v>
      </c>
      <c r="OR77" s="205">
        <v>0</v>
      </c>
      <c r="OS77" s="205">
        <v>0</v>
      </c>
      <c r="OT77" s="205">
        <v>0</v>
      </c>
      <c r="OU77" s="205">
        <v>0</v>
      </c>
      <c r="OV77" s="205">
        <v>0</v>
      </c>
      <c r="OW77" s="205">
        <v>0</v>
      </c>
      <c r="OX77" s="403">
        <f t="shared" si="284"/>
        <v>7435.55</v>
      </c>
      <c r="OY77" s="65">
        <v>458.58</v>
      </c>
      <c r="OZ77" s="405"/>
      <c r="PA77" s="65">
        <f t="shared" si="285"/>
        <v>1299.3714466775421</v>
      </c>
      <c r="PB77" s="65">
        <f t="shared" si="286"/>
        <v>403.69346244054293</v>
      </c>
      <c r="PC77" s="65"/>
      <c r="PD77" s="65"/>
      <c r="PE77" s="65"/>
      <c r="PF77" s="65">
        <v>5</v>
      </c>
      <c r="PG77" s="65"/>
      <c r="PH77" s="65"/>
      <c r="PI77" s="64">
        <f t="shared" si="53"/>
        <v>2166.6449091180848</v>
      </c>
      <c r="PJ77" s="66">
        <f t="shared" si="287"/>
        <v>936.57933333333335</v>
      </c>
      <c r="PK77" s="66">
        <v>0</v>
      </c>
      <c r="PL77" s="66">
        <f t="shared" si="288"/>
        <v>234.14483333333334</v>
      </c>
      <c r="PM77" s="67">
        <f t="shared" si="54"/>
        <v>1170.7241666666666</v>
      </c>
      <c r="PN77" s="67">
        <f t="shared" si="55"/>
        <v>3337.3690757847517</v>
      </c>
      <c r="PO77" s="68">
        <f t="shared" si="56"/>
        <v>4098.1809242152485</v>
      </c>
      <c r="PP77" s="400">
        <v>24512.17</v>
      </c>
      <c r="PQ77" s="400">
        <v>16894.240000000002</v>
      </c>
      <c r="PR77" s="400">
        <v>57293.96</v>
      </c>
      <c r="PS77" s="400">
        <v>90</v>
      </c>
      <c r="PT77" s="400">
        <v>0</v>
      </c>
      <c r="PU77" s="400">
        <v>0</v>
      </c>
      <c r="PV77" s="400">
        <v>0</v>
      </c>
      <c r="PW77" s="400">
        <v>0</v>
      </c>
      <c r="PX77" s="400">
        <v>0</v>
      </c>
      <c r="PY77" s="464">
        <v>0</v>
      </c>
      <c r="PZ77" s="466">
        <v>83552.160000000003</v>
      </c>
      <c r="QA77" s="178">
        <f t="shared" si="210"/>
        <v>15238.209999999992</v>
      </c>
      <c r="QB77" s="401">
        <v>5401</v>
      </c>
      <c r="QC77" s="181" t="s">
        <v>276</v>
      </c>
      <c r="QD77" s="64">
        <v>98790.37</v>
      </c>
      <c r="QE77" s="400">
        <v>2040.38</v>
      </c>
      <c r="QF77" s="400">
        <v>1235.78</v>
      </c>
      <c r="QG77" s="400">
        <v>3660.18</v>
      </c>
      <c r="QH77" s="400">
        <v>3.79</v>
      </c>
      <c r="QI77" s="400">
        <v>0</v>
      </c>
      <c r="QJ77" s="400">
        <v>0</v>
      </c>
      <c r="QK77" s="400">
        <v>0</v>
      </c>
      <c r="QL77" s="400">
        <v>0</v>
      </c>
      <c r="QM77" s="400">
        <v>0</v>
      </c>
      <c r="QN77" s="400">
        <v>0</v>
      </c>
      <c r="QO77" s="486">
        <v>0</v>
      </c>
      <c r="QP77" s="211">
        <f t="shared" si="211"/>
        <v>6940.13</v>
      </c>
      <c r="QQ77" s="437">
        <v>458.58</v>
      </c>
      <c r="QR77" s="245"/>
      <c r="QS77" s="65">
        <f t="shared" si="147"/>
        <v>128.86743362831859</v>
      </c>
      <c r="QT77" s="65">
        <f t="shared" si="250"/>
        <v>293.59575933343831</v>
      </c>
      <c r="QU77" s="65">
        <v>0</v>
      </c>
      <c r="QV77" s="65"/>
      <c r="QW77" s="65">
        <f t="shared" si="131"/>
        <v>18.861818181818183</v>
      </c>
      <c r="QX77" s="65">
        <v>5</v>
      </c>
      <c r="QY77" s="65">
        <f t="shared" si="261"/>
        <v>183.06451612903226</v>
      </c>
      <c r="QZ77" s="489">
        <f t="shared" si="265"/>
        <v>1127.95416</v>
      </c>
      <c r="RA77" s="65"/>
      <c r="RB77" s="64">
        <f t="shared" si="213"/>
        <v>2215.9236872726074</v>
      </c>
      <c r="RC77" s="66">
        <f t="shared" si="266"/>
        <v>870.22424778761058</v>
      </c>
      <c r="RD77" s="66"/>
      <c r="RE77" s="66">
        <f t="shared" si="134"/>
        <v>617.22958701204368</v>
      </c>
      <c r="RF77" s="67">
        <f t="shared" si="60"/>
        <v>1487.4538347996543</v>
      </c>
      <c r="RG77" s="67">
        <f t="shared" si="61"/>
        <v>3703.3775220722619</v>
      </c>
      <c r="RH77" s="68">
        <f t="shared" si="62"/>
        <v>3236.7524779277383</v>
      </c>
      <c r="RI77" s="205">
        <v>16182</v>
      </c>
      <c r="RJ77" s="205">
        <v>12497.27</v>
      </c>
      <c r="RK77" s="205">
        <v>43171.29</v>
      </c>
      <c r="RL77" s="205">
        <v>10</v>
      </c>
      <c r="RM77" s="205">
        <v>0</v>
      </c>
      <c r="RN77" s="205">
        <v>0</v>
      </c>
      <c r="RO77" s="205">
        <v>0</v>
      </c>
      <c r="RP77" s="205">
        <v>0</v>
      </c>
      <c r="RQ77" s="205">
        <v>0</v>
      </c>
      <c r="RR77" s="373">
        <v>0</v>
      </c>
      <c r="RS77" s="265">
        <v>64482.759999999995</v>
      </c>
      <c r="RT77" s="178">
        <f t="shared" si="214"/>
        <v>7377.8000000000029</v>
      </c>
      <c r="RU77" s="206">
        <v>3978</v>
      </c>
      <c r="RV77" s="181" t="s">
        <v>276</v>
      </c>
      <c r="RW77" s="64">
        <f t="shared" si="215"/>
        <v>71860.56</v>
      </c>
      <c r="RX77" s="205">
        <v>1346.99</v>
      </c>
      <c r="RY77" s="205">
        <v>914.15</v>
      </c>
      <c r="RZ77" s="205">
        <v>2757.95</v>
      </c>
      <c r="SA77" s="205">
        <v>0.42</v>
      </c>
      <c r="SB77" s="205">
        <v>0</v>
      </c>
      <c r="SC77" s="205">
        <v>0</v>
      </c>
      <c r="SD77" s="205">
        <v>0</v>
      </c>
      <c r="SE77" s="205">
        <v>0</v>
      </c>
      <c r="SF77" s="205">
        <v>0</v>
      </c>
      <c r="SG77" s="205">
        <v>0</v>
      </c>
      <c r="SH77" s="65">
        <v>45.427228000000007</v>
      </c>
      <c r="SI77" s="211">
        <v>8780.2199999999993</v>
      </c>
      <c r="SJ77" s="234">
        <v>545.64</v>
      </c>
      <c r="SK77" s="480"/>
      <c r="SL77" s="65">
        <f t="shared" si="148"/>
        <v>320.96681415929203</v>
      </c>
      <c r="SM77" s="65">
        <f t="shared" si="251"/>
        <v>167.91678487946263</v>
      </c>
      <c r="SN77" s="65">
        <v>0</v>
      </c>
      <c r="SO77" s="65"/>
      <c r="SP77" s="65">
        <f t="shared" si="138"/>
        <v>495.92920353982299</v>
      </c>
      <c r="SQ77" s="65">
        <v>5</v>
      </c>
      <c r="SR77" s="65">
        <f t="shared" si="149"/>
        <v>428.52876106194691</v>
      </c>
      <c r="SS77" s="489">
        <f t="shared" si="267"/>
        <v>870.51725999999996</v>
      </c>
      <c r="ST77" s="65"/>
      <c r="SU77" s="64"/>
      <c r="SV77" s="66">
        <f t="shared" si="146"/>
        <v>596.28469026548669</v>
      </c>
      <c r="SW77" s="66"/>
      <c r="SX77" s="66">
        <f t="shared" si="140"/>
        <v>119.25693805309734</v>
      </c>
      <c r="SY77" s="67"/>
      <c r="SZ77" s="67">
        <f t="shared" si="65"/>
        <v>0</v>
      </c>
      <c r="TA77" s="68">
        <f t="shared" si="66"/>
        <v>8780.2199999999993</v>
      </c>
      <c r="TB77" s="64">
        <f t="shared" si="252"/>
        <v>1283904.4699999997</v>
      </c>
      <c r="TC77" s="211">
        <f t="shared" si="253"/>
        <v>95831.24</v>
      </c>
      <c r="TD77" s="67">
        <f t="shared" si="254"/>
        <v>39234.564886578475</v>
      </c>
      <c r="TE77" s="68">
        <f t="shared" si="142"/>
        <v>56596.67511342153</v>
      </c>
      <c r="TF77" s="264"/>
      <c r="TG77" s="265"/>
      <c r="TH77" s="265"/>
      <c r="TL77" s="65">
        <v>15360.748</v>
      </c>
      <c r="TM77">
        <f t="shared" si="262"/>
        <v>153.60748000000001</v>
      </c>
    </row>
    <row r="78" spans="1:533">
      <c r="A78" s="173" t="s">
        <v>42</v>
      </c>
      <c r="B78" s="175" t="s">
        <v>195</v>
      </c>
      <c r="C78" s="181" t="s">
        <v>276</v>
      </c>
      <c r="D78" s="176">
        <v>4747.96</v>
      </c>
      <c r="E78" s="176">
        <v>59</v>
      </c>
      <c r="F78" s="176">
        <v>8910.2999999999993</v>
      </c>
      <c r="G78" s="176">
        <v>0</v>
      </c>
      <c r="H78" s="176">
        <v>0</v>
      </c>
      <c r="I78" s="176">
        <v>0</v>
      </c>
      <c r="J78" s="176">
        <v>0</v>
      </c>
      <c r="K78" s="176">
        <v>0</v>
      </c>
      <c r="L78" s="176">
        <v>0</v>
      </c>
      <c r="M78" s="178">
        <v>10891.509999999998</v>
      </c>
      <c r="N78" s="178">
        <f t="shared" si="150"/>
        <v>2825.75</v>
      </c>
      <c r="O78" s="181">
        <v>603</v>
      </c>
      <c r="P78" s="64">
        <f t="shared" ref="P78:P109" si="310">SUM(D78:L78)</f>
        <v>13717.259999999998</v>
      </c>
      <c r="Q78" s="205">
        <v>395.23</v>
      </c>
      <c r="R78" s="205">
        <v>4.3099999999999996</v>
      </c>
      <c r="S78" s="267">
        <v>569.26</v>
      </c>
      <c r="T78" s="205">
        <v>0</v>
      </c>
      <c r="U78" s="205">
        <v>0</v>
      </c>
      <c r="V78" s="205">
        <v>0</v>
      </c>
      <c r="W78" s="205">
        <v>0</v>
      </c>
      <c r="X78" s="205">
        <v>0</v>
      </c>
      <c r="Y78" s="205">
        <v>0</v>
      </c>
      <c r="Z78" s="205">
        <v>0</v>
      </c>
      <c r="AA78" s="64">
        <f t="shared" si="71"/>
        <v>968.8</v>
      </c>
      <c r="AB78" s="65"/>
      <c r="AC78" s="65"/>
      <c r="AD78" s="65">
        <f t="shared" si="232"/>
        <v>127.95894623825151</v>
      </c>
      <c r="AE78" s="65">
        <f t="shared" si="268"/>
        <v>51.152563485871013</v>
      </c>
      <c r="AF78" s="65"/>
      <c r="AG78" s="65">
        <v>18.510000000000002</v>
      </c>
      <c r="AH78" s="65"/>
      <c r="AI78" s="65">
        <v>5</v>
      </c>
      <c r="AJ78" s="65"/>
      <c r="AK78" s="65"/>
      <c r="AL78" s="64">
        <f t="shared" ref="AL78:AL126" si="311">SUM(AB78:AK78)</f>
        <v>202.62150972412252</v>
      </c>
      <c r="AM78" s="66">
        <f t="shared" si="170"/>
        <v>833.25221238938047</v>
      </c>
      <c r="AN78" s="66">
        <f t="shared" si="171"/>
        <v>0</v>
      </c>
      <c r="AO78" s="66">
        <f t="shared" si="289"/>
        <v>208.31305309734512</v>
      </c>
      <c r="AP78" s="67">
        <f t="shared" ref="AP78:AP126" si="312">SUM(AM78:AO78)</f>
        <v>1041.5652654867256</v>
      </c>
      <c r="AQ78" s="67">
        <f t="shared" ref="AQ78:AQ126" si="313">AL78+AP78</f>
        <v>1244.1867752108481</v>
      </c>
      <c r="AR78" s="68">
        <f t="shared" ref="AR78:AR126" si="314">AA78-AQ78</f>
        <v>-275.3867752108481</v>
      </c>
      <c r="AS78" s="267">
        <v>4043.76</v>
      </c>
      <c r="AT78" s="267">
        <v>2.79</v>
      </c>
      <c r="AU78" s="267">
        <v>6364.77</v>
      </c>
      <c r="AV78" s="267">
        <v>0</v>
      </c>
      <c r="AW78" s="267">
        <v>0</v>
      </c>
      <c r="AX78" s="267">
        <v>0</v>
      </c>
      <c r="AY78" s="267">
        <v>0</v>
      </c>
      <c r="AZ78" s="267">
        <v>0</v>
      </c>
      <c r="BA78" s="267">
        <v>0</v>
      </c>
      <c r="BB78" s="267">
        <v>0</v>
      </c>
      <c r="BC78" s="267">
        <v>7493.59</v>
      </c>
      <c r="BD78" s="178">
        <f t="shared" si="172"/>
        <v>2917.7299999999996</v>
      </c>
      <c r="BE78" s="285">
        <v>422</v>
      </c>
      <c r="BF78" s="181" t="s">
        <v>276</v>
      </c>
      <c r="BG78" s="64">
        <f t="shared" si="75"/>
        <v>10411.32</v>
      </c>
      <c r="BH78" s="267">
        <v>336.62</v>
      </c>
      <c r="BI78" s="267">
        <v>0.2</v>
      </c>
      <c r="BJ78" s="267">
        <v>406.62</v>
      </c>
      <c r="BK78" s="267">
        <v>0</v>
      </c>
      <c r="BL78" s="267">
        <v>0</v>
      </c>
      <c r="BM78" s="267">
        <v>0</v>
      </c>
      <c r="BN78" s="267">
        <v>0</v>
      </c>
      <c r="BO78" s="267">
        <v>0</v>
      </c>
      <c r="BP78" s="267">
        <v>0</v>
      </c>
      <c r="BQ78" s="267">
        <v>0</v>
      </c>
      <c r="BR78" s="64">
        <f t="shared" si="76"/>
        <v>743.44</v>
      </c>
      <c r="BS78" s="65"/>
      <c r="BT78" s="65"/>
      <c r="BU78" s="65">
        <f t="shared" si="234"/>
        <v>95.311331046691137</v>
      </c>
      <c r="BV78" s="65">
        <f t="shared" si="269"/>
        <v>56.969592053621568</v>
      </c>
      <c r="BW78" s="65"/>
      <c r="BX78" s="65">
        <v>18.510000000000002</v>
      </c>
      <c r="BY78" s="65"/>
      <c r="BZ78" s="65">
        <v>5</v>
      </c>
      <c r="CA78" s="202"/>
      <c r="CB78" s="65"/>
      <c r="CC78" s="64">
        <f t="shared" ref="CC78:CC126" si="315">SUM(BS78:CB78)</f>
        <v>175.79092310031268</v>
      </c>
      <c r="CD78" s="66">
        <f t="shared" si="174"/>
        <v>869.99982300884949</v>
      </c>
      <c r="CE78" s="384">
        <f t="shared" si="175"/>
        <v>0</v>
      </c>
      <c r="CF78" s="66">
        <f t="shared" si="222"/>
        <v>217.49995575221237</v>
      </c>
      <c r="CG78" s="67">
        <f>SUM(CD78:CF78)</f>
        <v>1087.4997787610619</v>
      </c>
      <c r="CH78" s="67">
        <f t="shared" ref="CH78:CH126" si="316">CC78+CG78</f>
        <v>1263.2907018613746</v>
      </c>
      <c r="CI78" s="68">
        <f t="shared" ref="CI78:CI126" si="317">BR78-CH78</f>
        <v>-519.85070186137455</v>
      </c>
      <c r="CJ78" s="209">
        <v>3798.54</v>
      </c>
      <c r="CK78" s="209">
        <v>12.5</v>
      </c>
      <c r="CL78" s="209">
        <v>8465.69</v>
      </c>
      <c r="CM78" s="209">
        <v>5</v>
      </c>
      <c r="CN78" s="209">
        <v>0</v>
      </c>
      <c r="CO78" s="209">
        <v>0</v>
      </c>
      <c r="CP78" s="209">
        <v>0</v>
      </c>
      <c r="CQ78" s="209">
        <v>0</v>
      </c>
      <c r="CR78" s="209">
        <v>0</v>
      </c>
      <c r="CS78" s="207">
        <v>0</v>
      </c>
      <c r="CT78" s="205">
        <v>9686.91</v>
      </c>
      <c r="CU78" s="178">
        <f t="shared" si="176"/>
        <v>3124.9799999999996</v>
      </c>
      <c r="CV78" s="285">
        <v>531</v>
      </c>
      <c r="CW78" s="181" t="s">
        <v>276</v>
      </c>
      <c r="CX78" s="214">
        <v>12811.89</v>
      </c>
      <c r="CY78" s="205">
        <v>341.08</v>
      </c>
      <c r="CZ78" s="205">
        <v>1372.76</v>
      </c>
      <c r="DA78" s="205">
        <v>4174.4799999999996</v>
      </c>
      <c r="DB78" s="205">
        <v>2.94</v>
      </c>
      <c r="DC78" s="205">
        <v>0</v>
      </c>
      <c r="DD78" s="205">
        <v>0</v>
      </c>
      <c r="DE78" s="205">
        <v>0</v>
      </c>
      <c r="DF78" s="205">
        <v>0</v>
      </c>
      <c r="DG78" s="205">
        <v>0</v>
      </c>
      <c r="DH78" s="205">
        <v>19.8</v>
      </c>
      <c r="DI78" s="214">
        <v>897.72</v>
      </c>
      <c r="DJ78" s="65"/>
      <c r="DK78" s="65"/>
      <c r="DL78" s="65">
        <f t="shared" si="236"/>
        <v>127.93699587241697</v>
      </c>
      <c r="DM78" s="65">
        <f t="shared" si="263"/>
        <v>61.516811279525882</v>
      </c>
      <c r="DN78" s="65"/>
      <c r="DO78" s="65">
        <v>18.510000000000002</v>
      </c>
      <c r="DP78" s="65"/>
      <c r="DQ78" s="65">
        <v>5</v>
      </c>
      <c r="DR78" s="65"/>
      <c r="DS78" s="65"/>
      <c r="DT78" s="64">
        <f t="shared" ref="DT78:DT126" si="318">SUM(DJ78:DS78)</f>
        <v>212.96380715194283</v>
      </c>
      <c r="DU78" s="66">
        <f t="shared" si="178"/>
        <v>870.94495575221242</v>
      </c>
      <c r="DV78" s="66">
        <f t="shared" si="179"/>
        <v>490.26548672566372</v>
      </c>
      <c r="DW78" s="66">
        <f t="shared" si="270"/>
        <v>340.30261061946902</v>
      </c>
      <c r="DX78" s="67">
        <f t="shared" ref="DX78:DX126" si="319">SUM(DU78:DW78)</f>
        <v>1701.5130530973452</v>
      </c>
      <c r="DY78" s="67">
        <f t="shared" ref="DY78:DY126" si="320">DT78+DX78</f>
        <v>1914.4768602492879</v>
      </c>
      <c r="DZ78" s="68">
        <f t="shared" ref="DZ78:DZ126" si="321">DI78-DY78</f>
        <v>-1016.7568602492879</v>
      </c>
      <c r="EA78" s="205">
        <v>4666.3900000000003</v>
      </c>
      <c r="EB78" s="205">
        <v>68.63</v>
      </c>
      <c r="EC78" s="205">
        <v>9158.23</v>
      </c>
      <c r="ED78" s="205">
        <v>0</v>
      </c>
      <c r="EE78" s="205">
        <v>0</v>
      </c>
      <c r="EF78" s="205">
        <v>0</v>
      </c>
      <c r="EG78" s="205">
        <v>0</v>
      </c>
      <c r="EH78" s="205">
        <v>0</v>
      </c>
      <c r="EI78" s="205">
        <v>0</v>
      </c>
      <c r="EJ78" s="205">
        <v>0</v>
      </c>
      <c r="EK78" s="205">
        <v>10237.219999999999</v>
      </c>
      <c r="EL78" s="178">
        <f t="shared" si="180"/>
        <v>3656.0300000000007</v>
      </c>
      <c r="EM78" s="206">
        <v>533</v>
      </c>
      <c r="EN78" s="181" t="s">
        <v>276</v>
      </c>
      <c r="EO78" s="214">
        <f t="shared" si="303"/>
        <v>13893.25</v>
      </c>
      <c r="EP78" s="214">
        <v>388.44</v>
      </c>
      <c r="EQ78" s="214">
        <v>5.0199999999999996</v>
      </c>
      <c r="ER78" s="214">
        <v>585.09</v>
      </c>
      <c r="ES78" s="214">
        <v>0</v>
      </c>
      <c r="ET78" s="214">
        <v>0</v>
      </c>
      <c r="EU78" s="298">
        <v>0</v>
      </c>
      <c r="EV78" s="299">
        <v>0</v>
      </c>
      <c r="EW78" s="214">
        <v>0</v>
      </c>
      <c r="EX78" s="214">
        <v>0</v>
      </c>
      <c r="EY78" s="299">
        <v>0</v>
      </c>
      <c r="EZ78" s="214">
        <f t="shared" si="304"/>
        <v>978.55</v>
      </c>
      <c r="FA78" s="65"/>
      <c r="FB78" s="65"/>
      <c r="FC78" s="377">
        <f t="shared" si="305"/>
        <v>140.77647707099752</v>
      </c>
      <c r="FD78" s="386">
        <f t="shared" si="306"/>
        <v>71.970799026644997</v>
      </c>
      <c r="FE78" s="65"/>
      <c r="FF78" s="65">
        <v>18.510000000000002</v>
      </c>
      <c r="FG78" s="65"/>
      <c r="FH78" s="65">
        <v>5</v>
      </c>
      <c r="FI78" s="377"/>
      <c r="FJ78" s="65"/>
      <c r="FK78" s="214">
        <f t="shared" si="307"/>
        <v>236.25727609764249</v>
      </c>
      <c r="FL78" s="66">
        <f t="shared" si="183"/>
        <v>987.17077586206892</v>
      </c>
      <c r="FM78" s="377">
        <f t="shared" si="184"/>
        <v>413.79310344827587</v>
      </c>
      <c r="FN78" s="377">
        <f t="shared" si="271"/>
        <v>350.24096982758618</v>
      </c>
      <c r="FO78" s="214">
        <f t="shared" si="308"/>
        <v>1751.204849137931</v>
      </c>
      <c r="FP78" s="214">
        <f t="shared" si="309"/>
        <v>1987.4621252355735</v>
      </c>
      <c r="FQ78" s="205">
        <f t="shared" si="290"/>
        <v>-1008.9121252355735</v>
      </c>
      <c r="FR78" s="205">
        <v>4766.18</v>
      </c>
      <c r="FS78" s="205">
        <v>0</v>
      </c>
      <c r="FT78" s="205">
        <v>8557.0400000000009</v>
      </c>
      <c r="FU78" s="205">
        <v>0</v>
      </c>
      <c r="FV78" s="205">
        <v>0</v>
      </c>
      <c r="FW78" s="205">
        <v>0</v>
      </c>
      <c r="FX78" s="205">
        <v>0</v>
      </c>
      <c r="FY78" s="205">
        <v>0</v>
      </c>
      <c r="FZ78" s="205">
        <v>0</v>
      </c>
      <c r="GA78" s="205">
        <v>0</v>
      </c>
      <c r="GB78" s="205">
        <v>9541.93</v>
      </c>
      <c r="GC78" s="178">
        <f t="shared" si="185"/>
        <v>3781.2900000000009</v>
      </c>
      <c r="GD78" s="206">
        <v>548</v>
      </c>
      <c r="GE78" s="181" t="s">
        <v>276</v>
      </c>
      <c r="GF78" s="214">
        <f t="shared" si="291"/>
        <v>13323.220000000001</v>
      </c>
      <c r="GG78" s="205">
        <v>396.75</v>
      </c>
      <c r="GH78" s="205">
        <v>0</v>
      </c>
      <c r="GI78" s="205">
        <v>546.41999999999996</v>
      </c>
      <c r="GJ78" s="205">
        <v>0</v>
      </c>
      <c r="GK78" s="205">
        <v>0</v>
      </c>
      <c r="GL78" s="205">
        <v>0</v>
      </c>
      <c r="GM78" s="205">
        <v>0</v>
      </c>
      <c r="GN78" s="205">
        <v>0</v>
      </c>
      <c r="GO78" s="205">
        <v>0</v>
      </c>
      <c r="GP78" s="205">
        <v>0</v>
      </c>
      <c r="GQ78" s="211">
        <f t="shared" si="95"/>
        <v>943.17</v>
      </c>
      <c r="GR78" s="306">
        <v>560.32100000000003</v>
      </c>
      <c r="GS78" s="306"/>
      <c r="GT78" s="65">
        <f t="shared" si="300"/>
        <v>135.78977629099583</v>
      </c>
      <c r="GU78" s="65">
        <f t="shared" si="301"/>
        <v>80.335089074996105</v>
      </c>
      <c r="GV78" s="65"/>
      <c r="GW78" s="65">
        <v>18.510000000000002</v>
      </c>
      <c r="GX78" s="65">
        <v>0</v>
      </c>
      <c r="GY78" s="65">
        <v>5</v>
      </c>
      <c r="GZ78" s="65"/>
      <c r="HA78" s="65"/>
      <c r="HB78" s="64">
        <f t="shared" si="188"/>
        <v>799.95586536599194</v>
      </c>
      <c r="HC78" s="66">
        <f t="shared" si="143"/>
        <v>822.37076923076927</v>
      </c>
      <c r="HD78" s="66">
        <f t="shared" si="272"/>
        <v>0</v>
      </c>
      <c r="HE78" s="66">
        <f t="shared" si="273"/>
        <v>205.59269230769232</v>
      </c>
      <c r="HF78" s="67">
        <f t="shared" ref="HF78:HF126" si="322">SUM(HC78:HE78)</f>
        <v>1027.9634615384616</v>
      </c>
      <c r="HG78" s="67">
        <f t="shared" ref="HG78:HG126" si="323">HB78+HF78</f>
        <v>1827.9193269044536</v>
      </c>
      <c r="HH78" s="68">
        <f t="shared" ref="HH78:HH126" si="324">GQ78-HG78</f>
        <v>-884.7493269044536</v>
      </c>
      <c r="HI78" s="335">
        <v>4562.76</v>
      </c>
      <c r="HJ78" s="335">
        <v>193.9</v>
      </c>
      <c r="HK78" s="335">
        <v>8953.1200000000008</v>
      </c>
      <c r="HL78" s="335">
        <v>0</v>
      </c>
      <c r="HM78" s="335">
        <v>0</v>
      </c>
      <c r="HN78" s="335">
        <v>0</v>
      </c>
      <c r="HO78" s="335">
        <v>0</v>
      </c>
      <c r="HP78" s="335">
        <v>0</v>
      </c>
      <c r="HQ78" s="335">
        <v>0</v>
      </c>
      <c r="HR78" s="335">
        <v>0</v>
      </c>
      <c r="HS78" s="335">
        <v>10647.91</v>
      </c>
      <c r="HT78" s="178">
        <f t="shared" si="189"/>
        <v>3061.8700000000008</v>
      </c>
      <c r="HU78" s="371">
        <v>543</v>
      </c>
      <c r="HV78" s="181" t="s">
        <v>276</v>
      </c>
      <c r="HW78" s="64">
        <f t="shared" si="190"/>
        <v>13709.78</v>
      </c>
      <c r="HX78" s="205">
        <v>379.82</v>
      </c>
      <c r="HY78" s="205">
        <v>14.18</v>
      </c>
      <c r="HZ78" s="205">
        <v>571.86</v>
      </c>
      <c r="IA78" s="205">
        <v>0</v>
      </c>
      <c r="IB78" s="205">
        <v>0</v>
      </c>
      <c r="IC78" s="205">
        <v>0</v>
      </c>
      <c r="ID78" s="205">
        <v>0</v>
      </c>
      <c r="IE78" s="205">
        <v>0</v>
      </c>
      <c r="IF78" s="205">
        <v>0</v>
      </c>
      <c r="IG78" s="205">
        <v>0</v>
      </c>
      <c r="IH78" s="214">
        <v>895.49</v>
      </c>
      <c r="II78" s="319">
        <v>560.32100000000003</v>
      </c>
      <c r="IJ78" s="319"/>
      <c r="IK78" s="65">
        <f t="shared" si="296"/>
        <v>162.49478035913222</v>
      </c>
      <c r="IL78" s="65">
        <f t="shared" si="302"/>
        <v>76.239907722079494</v>
      </c>
      <c r="IM78" s="65"/>
      <c r="IN78" s="65">
        <v>18.510000000000002</v>
      </c>
      <c r="IO78" s="65"/>
      <c r="IP78" s="65">
        <v>5</v>
      </c>
      <c r="IQ78" s="65"/>
      <c r="IR78" s="65"/>
      <c r="IS78" s="64">
        <f t="shared" si="193"/>
        <v>822.56568808121176</v>
      </c>
      <c r="IT78" s="66">
        <f t="shared" si="194"/>
        <v>869.99285714285713</v>
      </c>
      <c r="IU78" s="66">
        <f t="shared" si="274"/>
        <v>403.36134453781511</v>
      </c>
      <c r="IV78" s="66">
        <f t="shared" si="275"/>
        <v>318.33855042016808</v>
      </c>
      <c r="IW78" s="67">
        <f t="shared" si="195"/>
        <v>1591.6927521008404</v>
      </c>
      <c r="IX78" s="67">
        <f t="shared" ref="IX78:IX126" si="325">IS78+IW78</f>
        <v>2414.2584401820523</v>
      </c>
      <c r="IY78" s="68">
        <f t="shared" ref="IY78:IY126" si="326">IH78-IX78</f>
        <v>-1518.7684401820522</v>
      </c>
      <c r="IZ78" s="335">
        <v>3792.01</v>
      </c>
      <c r="JA78" s="335">
        <v>124.74</v>
      </c>
      <c r="JB78" s="335">
        <v>7786.97</v>
      </c>
      <c r="JC78" s="335">
        <v>0</v>
      </c>
      <c r="JD78" s="335">
        <v>0</v>
      </c>
      <c r="JE78" s="335">
        <v>0</v>
      </c>
      <c r="JF78" s="335">
        <v>0</v>
      </c>
      <c r="JG78" s="335">
        <v>0</v>
      </c>
      <c r="JH78" s="335">
        <v>0</v>
      </c>
      <c r="JI78" s="335">
        <v>0</v>
      </c>
      <c r="JJ78" s="335">
        <v>8701.43</v>
      </c>
      <c r="JK78" s="178">
        <f t="shared" si="196"/>
        <v>3002.2900000000009</v>
      </c>
      <c r="JL78" s="371">
        <v>470</v>
      </c>
      <c r="JM78" s="181" t="s">
        <v>276</v>
      </c>
      <c r="JN78" s="64">
        <f t="shared" si="197"/>
        <v>11703.720000000001</v>
      </c>
      <c r="JO78" s="335">
        <v>315.66000000000003</v>
      </c>
      <c r="JP78" s="335">
        <v>9.1199999999999992</v>
      </c>
      <c r="JQ78" s="335">
        <v>497.47</v>
      </c>
      <c r="JR78" s="335">
        <v>0</v>
      </c>
      <c r="JS78" s="335">
        <v>0</v>
      </c>
      <c r="JT78" s="335">
        <v>0</v>
      </c>
      <c r="JU78" s="335">
        <v>0</v>
      </c>
      <c r="JV78" s="335">
        <v>0</v>
      </c>
      <c r="JW78" s="335">
        <v>0</v>
      </c>
      <c r="JX78" s="335">
        <v>0</v>
      </c>
      <c r="JY78" s="211">
        <v>927</v>
      </c>
      <c r="JZ78" s="319">
        <v>560.32100000000003</v>
      </c>
      <c r="KA78" s="319"/>
      <c r="KB78" s="65">
        <f t="shared" si="276"/>
        <v>185.30772808095054</v>
      </c>
      <c r="KC78" s="65">
        <f t="shared" si="297"/>
        <v>79.753737255041514</v>
      </c>
      <c r="KD78" s="65"/>
      <c r="KE78" s="65">
        <v>18.510000000000002</v>
      </c>
      <c r="KF78" s="65"/>
      <c r="KG78" s="65">
        <v>5</v>
      </c>
      <c r="KH78" s="65"/>
      <c r="KI78" s="65">
        <f t="shared" si="277"/>
        <v>429.03252032520328</v>
      </c>
      <c r="KJ78" s="64">
        <f t="shared" si="292"/>
        <v>1277.9249856611955</v>
      </c>
      <c r="KK78" s="66">
        <f t="shared" si="144"/>
        <v>854.59100840336134</v>
      </c>
      <c r="KL78" s="66">
        <f t="shared" si="278"/>
        <v>0</v>
      </c>
      <c r="KM78" s="66">
        <f t="shared" si="279"/>
        <v>213.64775210084034</v>
      </c>
      <c r="KN78" s="67">
        <f t="shared" ref="KN78:KN126" si="327">SUM(KK78:KM78)</f>
        <v>1068.2387605042018</v>
      </c>
      <c r="KO78" s="67">
        <f t="shared" ref="KO78:KO126" si="328">KJ78+KN78</f>
        <v>2346.1637461653972</v>
      </c>
      <c r="KP78" s="68">
        <f t="shared" ref="KP78:KP126" si="329">JY78-KO78</f>
        <v>-1419.1637461653972</v>
      </c>
      <c r="KQ78" s="335">
        <v>3795.56</v>
      </c>
      <c r="KR78" s="335">
        <v>135.46</v>
      </c>
      <c r="KS78" s="335">
        <v>9825.57</v>
      </c>
      <c r="KT78" s="335">
        <v>0</v>
      </c>
      <c r="KU78" s="335">
        <v>0</v>
      </c>
      <c r="KV78" s="335">
        <v>0</v>
      </c>
      <c r="KW78" s="335">
        <v>0</v>
      </c>
      <c r="KX78" s="335">
        <v>0</v>
      </c>
      <c r="KY78" s="335">
        <v>0</v>
      </c>
      <c r="KZ78" s="335">
        <v>0</v>
      </c>
      <c r="LA78" s="335">
        <v>9766.1</v>
      </c>
      <c r="LB78" s="178">
        <f t="shared" si="199"/>
        <v>3990.49</v>
      </c>
      <c r="LC78" s="371">
        <v>542</v>
      </c>
      <c r="LD78" s="181" t="s">
        <v>276</v>
      </c>
      <c r="LE78" s="64">
        <f t="shared" si="200"/>
        <v>13756.59</v>
      </c>
      <c r="LF78" s="205">
        <v>315.95</v>
      </c>
      <c r="LG78" s="205">
        <v>9.91</v>
      </c>
      <c r="LH78" s="205">
        <v>627.72</v>
      </c>
      <c r="LI78" s="205">
        <v>0</v>
      </c>
      <c r="LJ78" s="205">
        <v>0</v>
      </c>
      <c r="LK78" s="205">
        <v>0</v>
      </c>
      <c r="LL78" s="205">
        <v>0</v>
      </c>
      <c r="LM78" s="205">
        <v>0</v>
      </c>
      <c r="LN78" s="205">
        <v>0</v>
      </c>
      <c r="LO78" s="205">
        <v>0</v>
      </c>
      <c r="LP78" s="211">
        <f t="shared" si="112"/>
        <v>953.58</v>
      </c>
      <c r="LQ78" s="202">
        <v>420</v>
      </c>
      <c r="LR78" s="202">
        <v>187</v>
      </c>
      <c r="LS78" s="65">
        <f t="shared" si="298"/>
        <v>145.17424678248975</v>
      </c>
      <c r="LT78" s="65">
        <f t="shared" si="299"/>
        <v>95.523036241910873</v>
      </c>
      <c r="LU78" s="65"/>
      <c r="LV78" s="65">
        <v>18.510000000000002</v>
      </c>
      <c r="LW78" s="65"/>
      <c r="LX78" s="65">
        <v>5</v>
      </c>
      <c r="LY78" s="65"/>
      <c r="LZ78" s="65"/>
      <c r="MA78" s="64">
        <f t="shared" ref="MA78:MA126" si="330">SUM(LQ78:LZ78)</f>
        <v>871.20728302440057</v>
      </c>
      <c r="MB78" s="66">
        <f t="shared" si="145"/>
        <v>828.45739495798318</v>
      </c>
      <c r="MC78" s="66">
        <f t="shared" si="280"/>
        <v>0</v>
      </c>
      <c r="MD78" s="66">
        <f t="shared" si="281"/>
        <v>207.1143487394958</v>
      </c>
      <c r="ME78" s="67">
        <f t="shared" ref="ME78:ME126" si="331">SUM(MB78:MD78)</f>
        <v>1035.571743697479</v>
      </c>
      <c r="MF78" s="67">
        <f t="shared" ref="MF78:MF126" si="332">MA78+ME78</f>
        <v>1906.7790267218795</v>
      </c>
      <c r="MG78" s="68">
        <f t="shared" ref="MG78:MG126" si="333">LP78-MF78</f>
        <v>-953.19902672187948</v>
      </c>
      <c r="MH78" s="335">
        <v>2441.77</v>
      </c>
      <c r="MI78" s="335">
        <v>186</v>
      </c>
      <c r="MJ78" s="335">
        <v>8105.76</v>
      </c>
      <c r="MK78" s="335">
        <v>0</v>
      </c>
      <c r="ML78" s="335">
        <v>0</v>
      </c>
      <c r="MM78" s="335">
        <v>0</v>
      </c>
      <c r="MN78" s="335">
        <v>0</v>
      </c>
      <c r="MO78" s="335">
        <v>0</v>
      </c>
      <c r="MP78" s="335">
        <v>0</v>
      </c>
      <c r="MQ78" s="335">
        <v>0</v>
      </c>
      <c r="MR78" s="335">
        <v>8403.9699999999993</v>
      </c>
      <c r="MS78" s="178">
        <f t="shared" si="223"/>
        <v>2329.5600000000013</v>
      </c>
      <c r="MT78" s="371">
        <v>475</v>
      </c>
      <c r="MU78" s="181" t="s">
        <v>276</v>
      </c>
      <c r="MV78" s="64">
        <f t="shared" si="203"/>
        <v>10733.53</v>
      </c>
      <c r="MW78" s="335">
        <v>203.26</v>
      </c>
      <c r="MX78" s="335">
        <v>13.61</v>
      </c>
      <c r="MY78" s="335">
        <v>517.85</v>
      </c>
      <c r="MZ78" s="335">
        <v>0</v>
      </c>
      <c r="NA78" s="335">
        <v>0</v>
      </c>
      <c r="NB78" s="335">
        <v>0</v>
      </c>
      <c r="NC78" s="335">
        <v>0</v>
      </c>
      <c r="ND78" s="335">
        <v>0</v>
      </c>
      <c r="NE78" s="335">
        <v>0</v>
      </c>
      <c r="NF78" s="335">
        <v>0</v>
      </c>
      <c r="NG78" s="211">
        <f t="shared" si="293"/>
        <v>734.72</v>
      </c>
      <c r="NH78" s="306">
        <v>560.32100000000003</v>
      </c>
      <c r="NI78" s="306"/>
      <c r="NJ78" s="65">
        <f t="shared" si="294"/>
        <v>158.80646896033539</v>
      </c>
      <c r="NK78" s="65">
        <f t="shared" si="295"/>
        <v>31.99942808484187</v>
      </c>
      <c r="NL78" s="65"/>
      <c r="NM78" s="65">
        <v>18.510000000000002</v>
      </c>
      <c r="NN78" s="65">
        <f t="shared" si="206"/>
        <v>467</v>
      </c>
      <c r="NO78" s="65">
        <v>5</v>
      </c>
      <c r="NP78" s="65"/>
      <c r="NQ78" s="65"/>
      <c r="NR78" s="64">
        <f t="shared" si="264"/>
        <v>1241.6368970451772</v>
      </c>
      <c r="NS78" s="66">
        <f t="shared" si="207"/>
        <v>835.40283333333332</v>
      </c>
      <c r="NT78" s="66">
        <f t="shared" si="208"/>
        <v>400</v>
      </c>
      <c r="NU78" s="66">
        <f t="shared" si="282"/>
        <v>308.85070833333333</v>
      </c>
      <c r="NV78" s="67">
        <f t="shared" ref="NV78:NV126" si="334">SUM(NS78:NU78)</f>
        <v>1544.2535416666667</v>
      </c>
      <c r="NW78" s="67">
        <f t="shared" ref="NW78:NW126" si="335">NR78+NV78</f>
        <v>2785.8904387118437</v>
      </c>
      <c r="NX78" s="68">
        <f t="shared" ref="NX78:NX126" si="336">NG78-NW78</f>
        <v>-2051.1704387118434</v>
      </c>
      <c r="NY78" s="400">
        <v>3179.8</v>
      </c>
      <c r="NZ78" s="400">
        <v>3.05</v>
      </c>
      <c r="OA78" s="400">
        <v>5689.68</v>
      </c>
      <c r="OB78" s="400">
        <v>0</v>
      </c>
      <c r="OC78" s="400">
        <v>0</v>
      </c>
      <c r="OD78" s="400">
        <v>0</v>
      </c>
      <c r="OE78" s="400">
        <v>0</v>
      </c>
      <c r="OF78" s="400">
        <v>0</v>
      </c>
      <c r="OG78" s="400">
        <v>0</v>
      </c>
      <c r="OH78" s="400">
        <v>0</v>
      </c>
      <c r="OI78" s="400">
        <v>6820.84</v>
      </c>
      <c r="OJ78" s="178">
        <f t="shared" si="209"/>
        <v>2051.6900000000005</v>
      </c>
      <c r="OK78" s="401">
        <v>379</v>
      </c>
      <c r="OL78" s="181" t="s">
        <v>276</v>
      </c>
      <c r="OM78" s="64">
        <f t="shared" si="283"/>
        <v>8872.5300000000007</v>
      </c>
      <c r="ON78" s="205">
        <v>264.69</v>
      </c>
      <c r="OO78" s="205">
        <v>0.22</v>
      </c>
      <c r="OP78" s="205">
        <v>363.49</v>
      </c>
      <c r="OQ78" s="205">
        <v>0</v>
      </c>
      <c r="OR78" s="205">
        <v>0</v>
      </c>
      <c r="OS78" s="205">
        <v>0</v>
      </c>
      <c r="OT78" s="205">
        <v>0</v>
      </c>
      <c r="OU78" s="205">
        <v>0</v>
      </c>
      <c r="OV78" s="205">
        <v>0</v>
      </c>
      <c r="OW78" s="205">
        <v>0</v>
      </c>
      <c r="OX78" s="403">
        <f t="shared" si="284"/>
        <v>628.40000000000009</v>
      </c>
      <c r="OY78" s="408">
        <v>420</v>
      </c>
      <c r="OZ78" s="406">
        <v>187</v>
      </c>
      <c r="PA78" s="65">
        <f t="shared" si="285"/>
        <v>109.34605152314948</v>
      </c>
      <c r="PB78" s="65">
        <f t="shared" si="286"/>
        <v>35.131049551607212</v>
      </c>
      <c r="PC78" s="65"/>
      <c r="PD78" s="65">
        <v>18.510000000000002</v>
      </c>
      <c r="PE78" s="65"/>
      <c r="PF78" s="65">
        <v>5</v>
      </c>
      <c r="PG78" s="65"/>
      <c r="PH78" s="65"/>
      <c r="PI78" s="64">
        <f t="shared" ref="PI78:PI126" si="337">SUM(OY78:PH78)</f>
        <v>774.98710107475677</v>
      </c>
      <c r="PJ78" s="66">
        <f t="shared" si="287"/>
        <v>936.57933333333335</v>
      </c>
      <c r="PK78" s="66">
        <v>0</v>
      </c>
      <c r="PL78" s="66">
        <f t="shared" si="288"/>
        <v>234.14483333333334</v>
      </c>
      <c r="PM78" s="67">
        <f t="shared" ref="PM78:PM126" si="338">SUM(PJ78:PL78)</f>
        <v>1170.7241666666666</v>
      </c>
      <c r="PN78" s="67">
        <f t="shared" ref="PN78:PN126" si="339">PI78+PM78</f>
        <v>1945.7112677414234</v>
      </c>
      <c r="PO78" s="68">
        <f t="shared" ref="PO78:PO126" si="340">OX78-PN78</f>
        <v>-1317.3112677414233</v>
      </c>
      <c r="PP78" s="400">
        <v>2041.92</v>
      </c>
      <c r="PQ78" s="400">
        <v>0</v>
      </c>
      <c r="PR78" s="400">
        <v>7709.93</v>
      </c>
      <c r="PS78" s="400">
        <v>0</v>
      </c>
      <c r="PT78" s="400">
        <v>0</v>
      </c>
      <c r="PU78" s="400">
        <v>0</v>
      </c>
      <c r="PV78" s="400">
        <v>0</v>
      </c>
      <c r="PW78" s="400">
        <v>0</v>
      </c>
      <c r="PX78" s="400">
        <v>0</v>
      </c>
      <c r="PY78" s="464">
        <v>0</v>
      </c>
      <c r="PZ78" s="466">
        <v>7927.87</v>
      </c>
      <c r="QA78" s="178">
        <f t="shared" si="210"/>
        <v>1823.9800000000005</v>
      </c>
      <c r="QB78" s="401">
        <v>406</v>
      </c>
      <c r="QC78" s="181" t="s">
        <v>276</v>
      </c>
      <c r="QD78" s="64">
        <v>9751.85</v>
      </c>
      <c r="QE78" s="400">
        <v>169.97</v>
      </c>
      <c r="QF78" s="400">
        <v>0</v>
      </c>
      <c r="QG78" s="400">
        <v>492.56</v>
      </c>
      <c r="QH78" s="400">
        <v>0</v>
      </c>
      <c r="QI78" s="400">
        <v>0</v>
      </c>
      <c r="QJ78" s="400">
        <v>0</v>
      </c>
      <c r="QK78" s="400">
        <v>0</v>
      </c>
      <c r="QL78" s="400">
        <v>0</v>
      </c>
      <c r="QM78" s="400">
        <v>0</v>
      </c>
      <c r="QN78" s="400">
        <v>0</v>
      </c>
      <c r="QO78" s="486">
        <v>0</v>
      </c>
      <c r="QP78" s="211">
        <f t="shared" si="211"/>
        <v>662.53</v>
      </c>
      <c r="QQ78" s="437">
        <v>420</v>
      </c>
      <c r="QR78" s="452">
        <v>187</v>
      </c>
      <c r="QS78" s="65">
        <f t="shared" si="147"/>
        <v>128.86743362831859</v>
      </c>
      <c r="QT78" s="65">
        <f t="shared" si="250"/>
        <v>35.142762378849305</v>
      </c>
      <c r="QU78" s="65">
        <v>0</v>
      </c>
      <c r="QV78" s="65">
        <v>18.510000000000002</v>
      </c>
      <c r="QW78" s="65">
        <f t="shared" si="131"/>
        <v>18.861818181818183</v>
      </c>
      <c r="QX78" s="65">
        <v>5</v>
      </c>
      <c r="QY78" s="65">
        <f t="shared" si="261"/>
        <v>183.06451612903226</v>
      </c>
      <c r="QZ78" s="489">
        <f t="shared" si="265"/>
        <v>107.026245</v>
      </c>
      <c r="RA78" s="65"/>
      <c r="RB78" s="64">
        <f t="shared" si="213"/>
        <v>1103.4727753180184</v>
      </c>
      <c r="RC78" s="66">
        <f t="shared" si="266"/>
        <v>870.22424778761058</v>
      </c>
      <c r="RD78" s="66"/>
      <c r="RE78" s="66">
        <f t="shared" si="134"/>
        <v>394.7394046211258</v>
      </c>
      <c r="RF78" s="67">
        <f t="shared" ref="RF78:RF126" si="341">SUM(RC78:RE78)</f>
        <v>1264.9636524087364</v>
      </c>
      <c r="RG78" s="67">
        <f t="shared" ref="RG78:RG126" si="342">RB78+RF78</f>
        <v>2368.436427726755</v>
      </c>
      <c r="RH78" s="68">
        <f t="shared" ref="RH78:RH126" si="343">QP78-RG78</f>
        <v>-1705.9064277267551</v>
      </c>
      <c r="RI78" s="205">
        <v>3969.13</v>
      </c>
      <c r="RJ78" s="205">
        <v>93</v>
      </c>
      <c r="RK78" s="205">
        <v>8029.41</v>
      </c>
      <c r="RL78" s="205">
        <v>0</v>
      </c>
      <c r="RM78" s="205">
        <v>0</v>
      </c>
      <c r="RN78" s="205">
        <v>0</v>
      </c>
      <c r="RO78" s="205">
        <v>0</v>
      </c>
      <c r="RP78" s="205">
        <v>0</v>
      </c>
      <c r="RQ78" s="205">
        <v>0</v>
      </c>
      <c r="RR78" s="373">
        <v>0</v>
      </c>
      <c r="RS78" s="265">
        <v>9898.11</v>
      </c>
      <c r="RT78" s="178">
        <f t="shared" si="214"/>
        <v>2193.4300000000003</v>
      </c>
      <c r="RU78" s="206">
        <v>433</v>
      </c>
      <c r="RV78" s="181" t="s">
        <v>276</v>
      </c>
      <c r="RW78" s="64">
        <f t="shared" si="215"/>
        <v>12091.54</v>
      </c>
      <c r="RX78" s="205">
        <v>330.41</v>
      </c>
      <c r="RY78" s="205">
        <v>6.8</v>
      </c>
      <c r="RZ78" s="205">
        <v>512.98</v>
      </c>
      <c r="SA78" s="205">
        <v>0</v>
      </c>
      <c r="SB78" s="205">
        <v>0</v>
      </c>
      <c r="SC78" s="205">
        <v>0</v>
      </c>
      <c r="SD78" s="205">
        <v>0</v>
      </c>
      <c r="SE78" s="205">
        <v>0</v>
      </c>
      <c r="SF78" s="205">
        <v>0</v>
      </c>
      <c r="SG78" s="205">
        <v>0</v>
      </c>
      <c r="SH78" s="65">
        <v>153.60748000000001</v>
      </c>
      <c r="SI78" s="211">
        <v>776.18</v>
      </c>
      <c r="SJ78" s="467"/>
      <c r="SK78" s="477"/>
      <c r="SL78" s="65">
        <f t="shared" si="148"/>
        <v>320.96681415929203</v>
      </c>
      <c r="SM78" s="65">
        <f t="shared" si="251"/>
        <v>49.921889107614682</v>
      </c>
      <c r="SN78" s="65">
        <v>0</v>
      </c>
      <c r="SO78" s="65">
        <v>18.510000000000002</v>
      </c>
      <c r="SP78" s="65">
        <f t="shared" si="138"/>
        <v>495.92920353982299</v>
      </c>
      <c r="SQ78" s="65">
        <v>5</v>
      </c>
      <c r="SR78" s="65">
        <f t="shared" si="149"/>
        <v>428.52876106194691</v>
      </c>
      <c r="SS78" s="489">
        <f t="shared" si="267"/>
        <v>133.62448499999999</v>
      </c>
      <c r="ST78" s="65"/>
      <c r="SU78" s="64">
        <f>SUM(SJ78:ST78)</f>
        <v>1452.4811528686766</v>
      </c>
      <c r="SV78" s="66">
        <f t="shared" si="146"/>
        <v>596.28469026548669</v>
      </c>
      <c r="SW78" s="66"/>
      <c r="SX78" s="66">
        <f t="shared" si="140"/>
        <v>409.75316862683269</v>
      </c>
      <c r="SY78" s="67">
        <f>SUM(SV78:SX78)</f>
        <v>1006.0378588923194</v>
      </c>
      <c r="SZ78" s="67">
        <f t="shared" ref="SZ78:SZ126" si="344">SU78+SY78</f>
        <v>2458.5190117609959</v>
      </c>
      <c r="TA78" s="68">
        <f t="shared" ref="TA78:TA126" si="345">SI78-SZ78</f>
        <v>-1682.3390117609961</v>
      </c>
      <c r="TB78" s="64">
        <f t="shared" si="252"/>
        <v>144776.48000000001</v>
      </c>
      <c r="TC78" s="211">
        <f t="shared" si="253"/>
        <v>10109.580000000002</v>
      </c>
      <c r="TD78" s="67">
        <f t="shared" si="254"/>
        <v>24463.094148471886</v>
      </c>
      <c r="TE78" s="68">
        <f t="shared" si="142"/>
        <v>-14353.514148471884</v>
      </c>
      <c r="TF78" s="264"/>
      <c r="TG78" s="265"/>
      <c r="TH78" s="265" t="s">
        <v>515</v>
      </c>
      <c r="TL78" s="65">
        <v>14958.651400000001</v>
      </c>
      <c r="TM78">
        <f t="shared" si="262"/>
        <v>149.58651399999999</v>
      </c>
    </row>
    <row r="79" spans="1:533">
      <c r="A79" s="173" t="s">
        <v>196</v>
      </c>
      <c r="B79" s="175" t="s">
        <v>197</v>
      </c>
      <c r="C79" s="181" t="s">
        <v>277</v>
      </c>
      <c r="D79" s="176">
        <v>12081.09</v>
      </c>
      <c r="E79" s="176">
        <v>6825.74</v>
      </c>
      <c r="F79" s="176">
        <v>2721.73</v>
      </c>
      <c r="G79" s="176">
        <v>0</v>
      </c>
      <c r="H79" s="176">
        <v>0</v>
      </c>
      <c r="I79" s="176">
        <v>0</v>
      </c>
      <c r="J79" s="176">
        <v>0</v>
      </c>
      <c r="K79" s="176">
        <v>0</v>
      </c>
      <c r="L79" s="176">
        <v>0</v>
      </c>
      <c r="M79" s="178">
        <v>13553.310000000001</v>
      </c>
      <c r="N79" s="178">
        <f t="shared" si="150"/>
        <v>8075.25</v>
      </c>
      <c r="O79" s="181">
        <v>765</v>
      </c>
      <c r="P79" s="64">
        <f t="shared" si="310"/>
        <v>21628.560000000001</v>
      </c>
      <c r="Q79" s="205">
        <v>1005.67</v>
      </c>
      <c r="R79" s="205">
        <v>499.29</v>
      </c>
      <c r="S79" s="267">
        <v>173.9</v>
      </c>
      <c r="T79" s="205">
        <v>0</v>
      </c>
      <c r="U79" s="205">
        <v>0</v>
      </c>
      <c r="V79" s="205">
        <v>0</v>
      </c>
      <c r="W79" s="205">
        <v>0</v>
      </c>
      <c r="X79" s="205">
        <v>0</v>
      </c>
      <c r="Y79" s="205">
        <v>0</v>
      </c>
      <c r="Z79" s="205">
        <v>0</v>
      </c>
      <c r="AA79" s="64">
        <f t="shared" ref="AA79:AA126" si="346">SUM(Q79:Z79)</f>
        <v>1678.8600000000001</v>
      </c>
      <c r="AB79" s="65">
        <v>538.7299999999999</v>
      </c>
      <c r="AC79" s="219">
        <v>208</v>
      </c>
      <c r="AD79" s="65">
        <f t="shared" ref="AD79:AD126" si="347">(M79/$M$127)*26868.14</f>
        <v>159.23111355912607</v>
      </c>
      <c r="AE79" s="65">
        <f t="shared" si="268"/>
        <v>146.18056738539499</v>
      </c>
      <c r="AF79" s="65">
        <f>1279.45678571429-140.7</f>
        <v>1138.7567857142899</v>
      </c>
      <c r="AG79" s="65"/>
      <c r="AH79" s="65"/>
      <c r="AI79" s="65">
        <v>5</v>
      </c>
      <c r="AJ79" s="65"/>
      <c r="AK79" s="65"/>
      <c r="AL79" s="64">
        <f t="shared" si="311"/>
        <v>2195.8984666588112</v>
      </c>
      <c r="AM79" s="66">
        <f t="shared" si="170"/>
        <v>833.25221238938047</v>
      </c>
      <c r="AN79" s="66">
        <f t="shared" si="171"/>
        <v>0</v>
      </c>
      <c r="AO79" s="66">
        <f t="shared" si="289"/>
        <v>208.31305309734512</v>
      </c>
      <c r="AP79" s="67">
        <f t="shared" si="312"/>
        <v>1041.5652654867256</v>
      </c>
      <c r="AQ79" s="67">
        <f t="shared" si="313"/>
        <v>3237.4637321455366</v>
      </c>
      <c r="AR79" s="68">
        <f t="shared" si="314"/>
        <v>-1558.6037321455365</v>
      </c>
      <c r="AS79" s="267">
        <v>9117.8700000000008</v>
      </c>
      <c r="AT79" s="267">
        <v>7452.95</v>
      </c>
      <c r="AU79" s="267">
        <v>3044.84</v>
      </c>
      <c r="AV79" s="267">
        <v>0</v>
      </c>
      <c r="AW79" s="267">
        <v>0</v>
      </c>
      <c r="AX79" s="267">
        <v>0</v>
      </c>
      <c r="AY79" s="267">
        <v>0</v>
      </c>
      <c r="AZ79" s="267">
        <v>0</v>
      </c>
      <c r="BA79" s="267">
        <v>0</v>
      </c>
      <c r="BB79" s="267">
        <v>0</v>
      </c>
      <c r="BC79" s="267">
        <v>11575.54</v>
      </c>
      <c r="BD79" s="178">
        <f t="shared" si="172"/>
        <v>8040.119999999999</v>
      </c>
      <c r="BE79" s="285">
        <v>725</v>
      </c>
      <c r="BF79" s="181" t="s">
        <v>277</v>
      </c>
      <c r="BG79" s="64">
        <f t="shared" si="75"/>
        <v>19615.66</v>
      </c>
      <c r="BH79" s="267">
        <v>759.01</v>
      </c>
      <c r="BI79" s="267">
        <v>545.16999999999996</v>
      </c>
      <c r="BJ79" s="267">
        <v>194.54</v>
      </c>
      <c r="BK79" s="267">
        <v>0</v>
      </c>
      <c r="BL79" s="267">
        <v>0</v>
      </c>
      <c r="BM79" s="267">
        <v>0</v>
      </c>
      <c r="BN79" s="267">
        <v>0</v>
      </c>
      <c r="BO79" s="267">
        <v>0</v>
      </c>
      <c r="BP79" s="267">
        <v>0</v>
      </c>
      <c r="BQ79" s="267">
        <v>0</v>
      </c>
      <c r="BR79" s="64">
        <f t="shared" si="76"/>
        <v>1498.7199999999998</v>
      </c>
      <c r="BS79" s="65">
        <v>538.7299999999999</v>
      </c>
      <c r="BT79" s="219">
        <v>208</v>
      </c>
      <c r="BU79" s="65">
        <f t="shared" ref="BU79:BU126" si="348">(BC79/$BC$127)*25931.19</f>
        <v>147.22984910893379</v>
      </c>
      <c r="BV79" s="65">
        <f t="shared" si="269"/>
        <v>156.98586108452935</v>
      </c>
      <c r="BW79" s="65">
        <f>1279.45678571429-140.7</f>
        <v>1138.7567857142899</v>
      </c>
      <c r="BX79" s="65"/>
      <c r="BY79" s="65"/>
      <c r="BZ79" s="65">
        <v>5</v>
      </c>
      <c r="CA79" s="202"/>
      <c r="CB79" s="65"/>
      <c r="CC79" s="64">
        <f t="shared" si="315"/>
        <v>2194.702495907753</v>
      </c>
      <c r="CD79" s="66">
        <f t="shared" si="174"/>
        <v>869.99982300884949</v>
      </c>
      <c r="CE79" s="384">
        <f t="shared" si="175"/>
        <v>0</v>
      </c>
      <c r="CF79" s="66">
        <f t="shared" si="222"/>
        <v>217.49995575221237</v>
      </c>
      <c r="CG79" s="67"/>
      <c r="CH79" s="67">
        <f t="shared" si="316"/>
        <v>2194.702495907753</v>
      </c>
      <c r="CI79" s="68">
        <f t="shared" si="317"/>
        <v>-695.98249590775322</v>
      </c>
      <c r="CJ79" s="209">
        <v>8685.16</v>
      </c>
      <c r="CK79" s="209">
        <v>9683.83</v>
      </c>
      <c r="CL79" s="209">
        <v>3860.33</v>
      </c>
      <c r="CM79" s="209">
        <v>0</v>
      </c>
      <c r="CN79" s="209">
        <v>0</v>
      </c>
      <c r="CO79" s="209">
        <v>0</v>
      </c>
      <c r="CP79" s="209">
        <v>0</v>
      </c>
      <c r="CQ79" s="209">
        <v>0</v>
      </c>
      <c r="CR79" s="209">
        <v>0</v>
      </c>
      <c r="CS79" s="207">
        <v>0</v>
      </c>
      <c r="CT79" s="205">
        <v>11648.01</v>
      </c>
      <c r="CU79" s="178">
        <f t="shared" si="176"/>
        <v>9218.15</v>
      </c>
      <c r="CV79" s="285">
        <v>742</v>
      </c>
      <c r="CW79" s="181" t="s">
        <v>277</v>
      </c>
      <c r="CX79" s="214">
        <v>20866.16</v>
      </c>
      <c r="CY79" s="205">
        <v>971.93</v>
      </c>
      <c r="CZ79" s="205">
        <v>0</v>
      </c>
      <c r="DA79" s="205">
        <v>556.42999999999995</v>
      </c>
      <c r="DB79" s="205">
        <v>0.21</v>
      </c>
      <c r="DC79" s="205">
        <v>0</v>
      </c>
      <c r="DD79" s="205">
        <v>0</v>
      </c>
      <c r="DE79" s="205">
        <v>0</v>
      </c>
      <c r="DF79" s="205">
        <v>0</v>
      </c>
      <c r="DG79" s="205">
        <v>0</v>
      </c>
      <c r="DH79" s="205">
        <v>0</v>
      </c>
      <c r="DI79" s="214">
        <v>1615.06</v>
      </c>
      <c r="DJ79" s="65">
        <v>538.7299999999999</v>
      </c>
      <c r="DK79" s="219">
        <v>208</v>
      </c>
      <c r="DL79" s="65">
        <f t="shared" ref="DL79:DL126" si="349">(CT79/$CT$127)*31296.94</f>
        <v>153.83764350983662</v>
      </c>
      <c r="DM79" s="65">
        <f t="shared" si="263"/>
        <v>181.46394341607359</v>
      </c>
      <c r="DN79" s="65">
        <f>1279.45678571429-140.7</f>
        <v>1138.7567857142899</v>
      </c>
      <c r="DO79" s="65"/>
      <c r="DP79" s="65"/>
      <c r="DQ79" s="65">
        <v>5</v>
      </c>
      <c r="DR79" s="65"/>
      <c r="DS79" s="65"/>
      <c r="DT79" s="64">
        <f t="shared" si="318"/>
        <v>2225.7883726402001</v>
      </c>
      <c r="DU79" s="66">
        <f t="shared" si="178"/>
        <v>870.94495575221242</v>
      </c>
      <c r="DV79" s="66">
        <f t="shared" si="179"/>
        <v>490.26548672566372</v>
      </c>
      <c r="DW79" s="66">
        <f t="shared" si="270"/>
        <v>340.30261061946902</v>
      </c>
      <c r="DX79" s="67">
        <f t="shared" si="319"/>
        <v>1701.5130530973452</v>
      </c>
      <c r="DY79" s="67">
        <f t="shared" si="320"/>
        <v>3927.3014257375453</v>
      </c>
      <c r="DZ79" s="68">
        <f t="shared" si="321"/>
        <v>-2312.2414257375453</v>
      </c>
      <c r="EA79" s="205">
        <v>10637.17</v>
      </c>
      <c r="EB79" s="205">
        <v>6877.44</v>
      </c>
      <c r="EC79" s="205">
        <v>4097.05</v>
      </c>
      <c r="ED79" s="205">
        <v>0</v>
      </c>
      <c r="EE79" s="205">
        <v>0</v>
      </c>
      <c r="EF79" s="205">
        <v>0</v>
      </c>
      <c r="EG79" s="205">
        <v>0</v>
      </c>
      <c r="EH79" s="205">
        <v>0</v>
      </c>
      <c r="EI79" s="205">
        <v>0</v>
      </c>
      <c r="EJ79" s="205">
        <v>0</v>
      </c>
      <c r="EK79" s="205">
        <v>11907.87</v>
      </c>
      <c r="EL79" s="178">
        <f t="shared" si="180"/>
        <v>9703.7899999999991</v>
      </c>
      <c r="EM79" s="206">
        <v>784</v>
      </c>
      <c r="EN79" s="181" t="s">
        <v>277</v>
      </c>
      <c r="EO79" s="214">
        <f t="shared" si="303"/>
        <v>21611.66</v>
      </c>
      <c r="EP79" s="214">
        <v>885.47</v>
      </c>
      <c r="EQ79" s="214">
        <v>503.07</v>
      </c>
      <c r="ER79" s="214">
        <v>261.57</v>
      </c>
      <c r="ES79" s="214">
        <v>0</v>
      </c>
      <c r="ET79" s="214">
        <v>0</v>
      </c>
      <c r="EU79" s="298">
        <v>0</v>
      </c>
      <c r="EV79" s="299">
        <v>0</v>
      </c>
      <c r="EW79" s="214">
        <v>0</v>
      </c>
      <c r="EX79" s="214">
        <v>0</v>
      </c>
      <c r="EY79" s="299">
        <v>0</v>
      </c>
      <c r="EZ79" s="214">
        <f t="shared" si="304"/>
        <v>1650.11</v>
      </c>
      <c r="FA79" s="385">
        <f>550.43+7.81</f>
        <v>558.2399999999999</v>
      </c>
      <c r="FB79" s="385">
        <v>208</v>
      </c>
      <c r="FC79" s="377">
        <f t="shared" si="305"/>
        <v>163.75031385663485</v>
      </c>
      <c r="FD79" s="386">
        <f t="shared" si="306"/>
        <v>191.02401235404724</v>
      </c>
      <c r="FE79" s="65">
        <f>1279.45678571429-140.7</f>
        <v>1138.7567857142899</v>
      </c>
      <c r="FF79" s="65"/>
      <c r="FG79" s="65"/>
      <c r="FH79" s="65">
        <v>5</v>
      </c>
      <c r="FI79" s="377"/>
      <c r="FJ79" s="65"/>
      <c r="FK79" s="214">
        <f t="shared" si="307"/>
        <v>2264.7711119249716</v>
      </c>
      <c r="FL79" s="66">
        <f t="shared" si="183"/>
        <v>987.17077586206892</v>
      </c>
      <c r="FM79" s="377">
        <f t="shared" si="184"/>
        <v>413.79310344827587</v>
      </c>
      <c r="FN79" s="377">
        <f t="shared" si="271"/>
        <v>350.24096982758618</v>
      </c>
      <c r="FO79" s="214">
        <f t="shared" si="308"/>
        <v>1751.204849137931</v>
      </c>
      <c r="FP79" s="214">
        <f t="shared" si="309"/>
        <v>4015.9759610629026</v>
      </c>
      <c r="FQ79" s="205">
        <f t="shared" si="290"/>
        <v>-2365.8659610629029</v>
      </c>
      <c r="FR79" s="205">
        <v>11113.8</v>
      </c>
      <c r="FS79" s="205">
        <v>6473.3</v>
      </c>
      <c r="FT79" s="205">
        <v>5175.3900000000003</v>
      </c>
      <c r="FU79" s="205">
        <v>0</v>
      </c>
      <c r="FV79" s="205">
        <v>0</v>
      </c>
      <c r="FW79" s="205">
        <v>0</v>
      </c>
      <c r="FX79" s="205">
        <v>0</v>
      </c>
      <c r="FY79" s="205">
        <v>0</v>
      </c>
      <c r="FZ79" s="205">
        <v>0</v>
      </c>
      <c r="GA79" s="205">
        <v>0</v>
      </c>
      <c r="GB79" s="205">
        <v>11881.34</v>
      </c>
      <c r="GC79" s="178">
        <f t="shared" si="185"/>
        <v>10881.149999999998</v>
      </c>
      <c r="GD79" s="206">
        <v>797</v>
      </c>
      <c r="GE79" s="181" t="s">
        <v>277</v>
      </c>
      <c r="GF79" s="214">
        <f t="shared" si="291"/>
        <v>22762.489999999998</v>
      </c>
      <c r="GG79" s="205">
        <v>925.14</v>
      </c>
      <c r="GH79" s="205">
        <v>473.51</v>
      </c>
      <c r="GI79" s="205">
        <v>330.4</v>
      </c>
      <c r="GJ79" s="205">
        <v>0</v>
      </c>
      <c r="GK79" s="205">
        <v>0</v>
      </c>
      <c r="GL79" s="205">
        <v>0</v>
      </c>
      <c r="GM79" s="205">
        <v>0</v>
      </c>
      <c r="GN79" s="205">
        <v>0</v>
      </c>
      <c r="GO79" s="205">
        <v>0</v>
      </c>
      <c r="GP79" s="205">
        <v>0</v>
      </c>
      <c r="GQ79" s="211">
        <f t="shared" ref="GQ79:GQ126" si="350">SUM(GG79:GP79)</f>
        <v>1729.0500000000002</v>
      </c>
      <c r="GR79" s="306">
        <v>558.2399999999999</v>
      </c>
      <c r="GS79" s="309">
        <v>208</v>
      </c>
      <c r="GT79" s="65">
        <f t="shared" si="300"/>
        <v>169.08156951866764</v>
      </c>
      <c r="GU79" s="65">
        <f t="shared" si="301"/>
        <v>231.17458710873629</v>
      </c>
      <c r="GV79" s="65">
        <v>1279.4567857142858</v>
      </c>
      <c r="GW79" s="65"/>
      <c r="GX79" s="65">
        <v>0</v>
      </c>
      <c r="GY79" s="65">
        <v>5</v>
      </c>
      <c r="GZ79" s="65"/>
      <c r="HA79" s="65"/>
      <c r="HB79" s="64">
        <f t="shared" si="188"/>
        <v>2450.9529423416898</v>
      </c>
      <c r="HC79" s="66">
        <f t="shared" si="143"/>
        <v>822.37076923076927</v>
      </c>
      <c r="HD79" s="66">
        <f t="shared" si="272"/>
        <v>0</v>
      </c>
      <c r="HE79" s="66">
        <f t="shared" si="273"/>
        <v>205.59269230769232</v>
      </c>
      <c r="HF79" s="67">
        <f t="shared" si="322"/>
        <v>1027.9634615384616</v>
      </c>
      <c r="HG79" s="67">
        <f t="shared" si="323"/>
        <v>3478.9164038801514</v>
      </c>
      <c r="HH79" s="68">
        <f t="shared" si="324"/>
        <v>-1749.8664038801512</v>
      </c>
      <c r="HI79" s="335">
        <v>12330.77</v>
      </c>
      <c r="HJ79" s="335">
        <v>7357.74</v>
      </c>
      <c r="HK79" s="335">
        <v>3709.32</v>
      </c>
      <c r="HL79" s="335">
        <v>0</v>
      </c>
      <c r="HM79" s="335">
        <v>0</v>
      </c>
      <c r="HN79" s="335">
        <v>0</v>
      </c>
      <c r="HO79" s="335">
        <v>0</v>
      </c>
      <c r="HP79" s="335">
        <v>0</v>
      </c>
      <c r="HQ79" s="335">
        <v>0</v>
      </c>
      <c r="HR79" s="335">
        <v>0</v>
      </c>
      <c r="HS79" s="335">
        <v>12814.36</v>
      </c>
      <c r="HT79" s="178">
        <f t="shared" si="189"/>
        <v>10583.470000000001</v>
      </c>
      <c r="HU79" s="371">
        <v>819</v>
      </c>
      <c r="HV79" s="181" t="s">
        <v>277</v>
      </c>
      <c r="HW79" s="64">
        <f t="shared" si="190"/>
        <v>23397.83</v>
      </c>
      <c r="HX79" s="205">
        <v>1026.44</v>
      </c>
      <c r="HY79" s="205">
        <v>538.20000000000005</v>
      </c>
      <c r="HZ79" s="205">
        <v>236.99</v>
      </c>
      <c r="IA79" s="205">
        <v>0</v>
      </c>
      <c r="IB79" s="205">
        <v>0</v>
      </c>
      <c r="IC79" s="205">
        <v>0</v>
      </c>
      <c r="ID79" s="205">
        <v>0</v>
      </c>
      <c r="IE79" s="205">
        <v>0</v>
      </c>
      <c r="IF79" s="205">
        <v>0</v>
      </c>
      <c r="IG79" s="205">
        <v>0</v>
      </c>
      <c r="IH79" s="214">
        <v>1764.41</v>
      </c>
      <c r="II79" s="319">
        <v>558.2399999999999</v>
      </c>
      <c r="IJ79" s="325">
        <v>208</v>
      </c>
      <c r="IK79" s="65">
        <f t="shared" si="296"/>
        <v>195.55636868106976</v>
      </c>
      <c r="IL79" s="65">
        <f t="shared" si="302"/>
        <v>263.52613800696849</v>
      </c>
      <c r="IM79" s="65">
        <v>1279.4567857142858</v>
      </c>
      <c r="IN79" s="65"/>
      <c r="IO79" s="65"/>
      <c r="IP79" s="65">
        <v>5</v>
      </c>
      <c r="IQ79" s="65"/>
      <c r="IR79" s="65"/>
      <c r="IS79" s="64">
        <f t="shared" si="193"/>
        <v>2509.7792924023242</v>
      </c>
      <c r="IT79" s="66">
        <f t="shared" si="194"/>
        <v>869.99285714285713</v>
      </c>
      <c r="IU79" s="66">
        <f t="shared" si="274"/>
        <v>403.36134453781511</v>
      </c>
      <c r="IV79" s="66">
        <f t="shared" si="275"/>
        <v>318.33855042016808</v>
      </c>
      <c r="IW79" s="67">
        <f t="shared" si="195"/>
        <v>1591.6927521008404</v>
      </c>
      <c r="IX79" s="67">
        <f t="shared" si="325"/>
        <v>4101.4720445031644</v>
      </c>
      <c r="IY79" s="68">
        <f t="shared" si="326"/>
        <v>-2337.0620445031645</v>
      </c>
      <c r="IZ79" s="335">
        <v>16754.7</v>
      </c>
      <c r="JA79" s="335">
        <v>8783.6299999999992</v>
      </c>
      <c r="JB79" s="335">
        <v>3129.34</v>
      </c>
      <c r="JC79" s="335">
        <v>0</v>
      </c>
      <c r="JD79" s="335">
        <v>0</v>
      </c>
      <c r="JE79" s="335">
        <v>0</v>
      </c>
      <c r="JF79" s="335">
        <v>0</v>
      </c>
      <c r="JG79" s="335">
        <v>0</v>
      </c>
      <c r="JH79" s="335">
        <v>0</v>
      </c>
      <c r="JI79" s="335">
        <v>0</v>
      </c>
      <c r="JJ79" s="335">
        <v>16425.8</v>
      </c>
      <c r="JK79" s="178">
        <f t="shared" si="196"/>
        <v>12241.870000000003</v>
      </c>
      <c r="JL79" s="371">
        <v>915</v>
      </c>
      <c r="JM79" s="181" t="s">
        <v>277</v>
      </c>
      <c r="JN79" s="64">
        <f t="shared" si="197"/>
        <v>28667.670000000002</v>
      </c>
      <c r="JO79" s="335">
        <v>1394.71</v>
      </c>
      <c r="JP79" s="335">
        <v>642.51</v>
      </c>
      <c r="JQ79" s="335">
        <v>199.94</v>
      </c>
      <c r="JR79" s="335">
        <v>0</v>
      </c>
      <c r="JS79" s="335">
        <v>0</v>
      </c>
      <c r="JT79" s="335">
        <v>0</v>
      </c>
      <c r="JU79" s="335">
        <v>0</v>
      </c>
      <c r="JV79" s="335">
        <v>0</v>
      </c>
      <c r="JW79" s="335">
        <v>0</v>
      </c>
      <c r="JX79" s="335">
        <v>0</v>
      </c>
      <c r="JY79" s="211">
        <v>2363</v>
      </c>
      <c r="JZ79" s="319">
        <v>558.2399999999999</v>
      </c>
      <c r="KA79" s="343">
        <v>208</v>
      </c>
      <c r="KB79" s="65">
        <f t="shared" si="276"/>
        <v>349.80775342812353</v>
      </c>
      <c r="KC79" s="65">
        <f t="shared" si="297"/>
        <v>325.19672766134346</v>
      </c>
      <c r="KD79" s="65">
        <v>1279.4567857142858</v>
      </c>
      <c r="KE79" s="65"/>
      <c r="KF79" s="65"/>
      <c r="KG79" s="65">
        <v>5</v>
      </c>
      <c r="KH79" s="65"/>
      <c r="KI79" s="65">
        <f t="shared" si="277"/>
        <v>429.03252032520328</v>
      </c>
      <c r="KJ79" s="64">
        <f t="shared" si="292"/>
        <v>3154.733787128956</v>
      </c>
      <c r="KK79" s="66">
        <f t="shared" si="144"/>
        <v>854.59100840336134</v>
      </c>
      <c r="KL79" s="66">
        <f t="shared" si="278"/>
        <v>0</v>
      </c>
      <c r="KM79" s="66">
        <f t="shared" si="279"/>
        <v>213.64775210084034</v>
      </c>
      <c r="KN79" s="67">
        <f t="shared" si="327"/>
        <v>1068.2387605042018</v>
      </c>
      <c r="KO79" s="67">
        <f t="shared" si="328"/>
        <v>4222.9725476331578</v>
      </c>
      <c r="KP79" s="68">
        <f t="shared" si="329"/>
        <v>-1859.9725476331578</v>
      </c>
      <c r="KQ79" s="335">
        <v>13833.55</v>
      </c>
      <c r="KR79" s="335">
        <v>9576.44</v>
      </c>
      <c r="KS79" s="335">
        <v>3081.33</v>
      </c>
      <c r="KT79" s="335">
        <v>0</v>
      </c>
      <c r="KU79" s="335">
        <v>0</v>
      </c>
      <c r="KV79" s="335">
        <v>0</v>
      </c>
      <c r="KW79" s="335">
        <v>0</v>
      </c>
      <c r="KX79" s="335">
        <v>0</v>
      </c>
      <c r="KY79" s="335">
        <v>0</v>
      </c>
      <c r="KZ79" s="335">
        <v>0</v>
      </c>
      <c r="LA79" s="335">
        <v>15975.58</v>
      </c>
      <c r="LB79" s="178">
        <f t="shared" si="199"/>
        <v>10515.74</v>
      </c>
      <c r="LC79" s="371">
        <v>912</v>
      </c>
      <c r="LD79" s="181" t="s">
        <v>277</v>
      </c>
      <c r="LE79" s="64">
        <f t="shared" si="200"/>
        <v>26491.32</v>
      </c>
      <c r="LF79" s="205">
        <v>1151.54</v>
      </c>
      <c r="LG79" s="205">
        <v>700.5</v>
      </c>
      <c r="LH79" s="205">
        <v>196.88</v>
      </c>
      <c r="LI79" s="205">
        <v>0</v>
      </c>
      <c r="LJ79" s="205">
        <v>0</v>
      </c>
      <c r="LK79" s="205">
        <v>0</v>
      </c>
      <c r="LL79" s="205">
        <v>0</v>
      </c>
      <c r="LM79" s="205">
        <v>0</v>
      </c>
      <c r="LN79" s="205">
        <v>0</v>
      </c>
      <c r="LO79" s="205">
        <v>0</v>
      </c>
      <c r="LP79" s="211">
        <f t="shared" ref="LP79:LP126" si="351">SUM(LF79:LO79)</f>
        <v>2048.92</v>
      </c>
      <c r="LQ79" s="202">
        <v>558.2399999999999</v>
      </c>
      <c r="LR79" s="202">
        <v>208</v>
      </c>
      <c r="LS79" s="65">
        <f t="shared" si="298"/>
        <v>237.47891107129843</v>
      </c>
      <c r="LT79" s="65">
        <f t="shared" si="299"/>
        <v>251.72232310581202</v>
      </c>
      <c r="LU79" s="65">
        <v>1279.4567857142858</v>
      </c>
      <c r="LV79" s="65"/>
      <c r="LW79" s="65"/>
      <c r="LX79" s="65">
        <v>5</v>
      </c>
      <c r="LY79" s="65"/>
      <c r="LZ79" s="65"/>
      <c r="MA79" s="64">
        <f t="shared" si="330"/>
        <v>2539.898019891396</v>
      </c>
      <c r="MB79" s="66">
        <f t="shared" si="145"/>
        <v>828.45739495798318</v>
      </c>
      <c r="MC79" s="66">
        <f t="shared" si="280"/>
        <v>0</v>
      </c>
      <c r="MD79" s="66">
        <f t="shared" si="281"/>
        <v>207.1143487394958</v>
      </c>
      <c r="ME79" s="67">
        <f t="shared" si="331"/>
        <v>1035.571743697479</v>
      </c>
      <c r="MF79" s="67">
        <f t="shared" si="332"/>
        <v>3575.4697635888751</v>
      </c>
      <c r="MG79" s="68">
        <f t="shared" si="333"/>
        <v>-1526.5497635888751</v>
      </c>
      <c r="MH79" s="335">
        <v>10779.82</v>
      </c>
      <c r="MI79" s="335">
        <v>7036.46</v>
      </c>
      <c r="MJ79" s="335">
        <v>2334.6999999999998</v>
      </c>
      <c r="MK79" s="335">
        <v>0</v>
      </c>
      <c r="ML79" s="335">
        <v>0</v>
      </c>
      <c r="MM79" s="335">
        <v>0</v>
      </c>
      <c r="MN79" s="335">
        <v>0</v>
      </c>
      <c r="MO79" s="335">
        <v>0</v>
      </c>
      <c r="MP79" s="335">
        <v>0</v>
      </c>
      <c r="MQ79" s="335">
        <v>0</v>
      </c>
      <c r="MR79" s="335">
        <v>11397.89</v>
      </c>
      <c r="MS79" s="178">
        <f t="shared" si="223"/>
        <v>8753.09</v>
      </c>
      <c r="MT79" s="371">
        <v>717</v>
      </c>
      <c r="MU79" s="181" t="s">
        <v>277</v>
      </c>
      <c r="MV79" s="64">
        <f t="shared" si="203"/>
        <v>20150.98</v>
      </c>
      <c r="MW79" s="335">
        <v>897.34</v>
      </c>
      <c r="MX79" s="335">
        <v>514.70000000000005</v>
      </c>
      <c r="MY79" s="335">
        <v>149.16999999999999</v>
      </c>
      <c r="MZ79" s="335">
        <v>0</v>
      </c>
      <c r="NA79" s="335">
        <v>0</v>
      </c>
      <c r="NB79" s="335">
        <v>0</v>
      </c>
      <c r="NC79" s="335">
        <v>0</v>
      </c>
      <c r="ND79" s="335">
        <v>0</v>
      </c>
      <c r="NE79" s="335">
        <v>0</v>
      </c>
      <c r="NF79" s="335">
        <v>0</v>
      </c>
      <c r="NG79" s="211">
        <f t="shared" si="293"/>
        <v>1561.21</v>
      </c>
      <c r="NH79" s="359">
        <v>558.2399999999999</v>
      </c>
      <c r="NI79" s="356">
        <v>213</v>
      </c>
      <c r="NJ79" s="65">
        <f t="shared" si="294"/>
        <v>215.38138100187382</v>
      </c>
      <c r="NK79" s="65">
        <f t="shared" si="295"/>
        <v>120.23466833871993</v>
      </c>
      <c r="NL79" s="65">
        <v>1279.4567857142858</v>
      </c>
      <c r="NM79" s="65"/>
      <c r="NN79" s="65">
        <f t="shared" si="206"/>
        <v>467</v>
      </c>
      <c r="NO79" s="65">
        <v>5</v>
      </c>
      <c r="NP79" s="65"/>
      <c r="NQ79" s="65"/>
      <c r="NR79" s="64">
        <f t="shared" si="264"/>
        <v>2858.3128350548795</v>
      </c>
      <c r="NS79" s="66">
        <f t="shared" si="207"/>
        <v>835.40283333333332</v>
      </c>
      <c r="NT79" s="66">
        <f t="shared" si="208"/>
        <v>400</v>
      </c>
      <c r="NU79" s="66">
        <f t="shared" si="282"/>
        <v>308.85070833333333</v>
      </c>
      <c r="NV79" s="67">
        <f t="shared" si="334"/>
        <v>1544.2535416666667</v>
      </c>
      <c r="NW79" s="67">
        <f t="shared" si="335"/>
        <v>4402.5663767215465</v>
      </c>
      <c r="NX79" s="68">
        <f t="shared" si="336"/>
        <v>-2841.3563767215464</v>
      </c>
      <c r="NY79" s="400">
        <v>10059.92</v>
      </c>
      <c r="NZ79" s="400">
        <v>6880.81</v>
      </c>
      <c r="OA79" s="400">
        <v>3049.53</v>
      </c>
      <c r="OB79" s="400">
        <v>0</v>
      </c>
      <c r="OC79" s="400">
        <v>0</v>
      </c>
      <c r="OD79" s="400">
        <v>0</v>
      </c>
      <c r="OE79" s="400">
        <v>0</v>
      </c>
      <c r="OF79" s="400">
        <v>0</v>
      </c>
      <c r="OG79" s="400">
        <v>0</v>
      </c>
      <c r="OH79" s="400">
        <v>0</v>
      </c>
      <c r="OI79" s="400">
        <v>10577.69</v>
      </c>
      <c r="OJ79" s="178">
        <f t="shared" ref="OJ79:OJ126" si="352">OM79-OI79</f>
        <v>9412.5699999999979</v>
      </c>
      <c r="OK79" s="401">
        <v>758</v>
      </c>
      <c r="OL79" s="181" t="s">
        <v>277</v>
      </c>
      <c r="OM79" s="64">
        <f t="shared" si="283"/>
        <v>19990.259999999998</v>
      </c>
      <c r="ON79" s="205">
        <v>837.42</v>
      </c>
      <c r="OO79" s="205">
        <v>503.32</v>
      </c>
      <c r="OP79" s="205">
        <v>194.84</v>
      </c>
      <c r="OQ79" s="205">
        <v>0</v>
      </c>
      <c r="OR79" s="205">
        <v>0</v>
      </c>
      <c r="OS79" s="205">
        <v>0</v>
      </c>
      <c r="OT79" s="205">
        <v>0</v>
      </c>
      <c r="OU79" s="205">
        <v>0</v>
      </c>
      <c r="OV79" s="205">
        <v>0</v>
      </c>
      <c r="OW79" s="205">
        <v>0</v>
      </c>
      <c r="OX79" s="403">
        <f t="shared" si="284"/>
        <v>1535.58</v>
      </c>
      <c r="OY79" s="404">
        <v>558.24</v>
      </c>
      <c r="OZ79" s="404">
        <v>213</v>
      </c>
      <c r="PA79" s="65">
        <f t="shared" si="285"/>
        <v>169.57275580953421</v>
      </c>
      <c r="PB79" s="65">
        <f t="shared" si="286"/>
        <v>161.17126031611568</v>
      </c>
      <c r="PC79" s="65">
        <v>1279.4567857142858</v>
      </c>
      <c r="PD79" s="65"/>
      <c r="PE79" s="65"/>
      <c r="PF79" s="65">
        <v>5</v>
      </c>
      <c r="PG79" s="65"/>
      <c r="PH79" s="65"/>
      <c r="PI79" s="64">
        <f t="shared" si="337"/>
        <v>2386.4408018399358</v>
      </c>
      <c r="PJ79" s="66">
        <f t="shared" si="287"/>
        <v>936.57933333333335</v>
      </c>
      <c r="PK79" s="66">
        <v>0</v>
      </c>
      <c r="PL79" s="66">
        <f t="shared" si="288"/>
        <v>234.14483333333334</v>
      </c>
      <c r="PM79" s="67">
        <f t="shared" si="338"/>
        <v>1170.7241666666666</v>
      </c>
      <c r="PN79" s="67">
        <f t="shared" si="339"/>
        <v>3557.1649685066022</v>
      </c>
      <c r="PO79" s="68">
        <f t="shared" si="340"/>
        <v>-2021.5849685066023</v>
      </c>
      <c r="PP79" s="400">
        <v>7914.38</v>
      </c>
      <c r="PQ79" s="400">
        <v>6478.62</v>
      </c>
      <c r="PR79" s="400">
        <v>2692.83</v>
      </c>
      <c r="PS79" s="400">
        <v>0</v>
      </c>
      <c r="PT79" s="400">
        <v>0</v>
      </c>
      <c r="PU79" s="400">
        <v>0</v>
      </c>
      <c r="PV79" s="400">
        <v>0</v>
      </c>
      <c r="PW79" s="400">
        <v>0</v>
      </c>
      <c r="PX79" s="400">
        <v>0</v>
      </c>
      <c r="PY79" s="464">
        <v>0</v>
      </c>
      <c r="PZ79" s="466">
        <v>11483.5</v>
      </c>
      <c r="QA79" s="178">
        <f t="shared" si="210"/>
        <v>5602.3300000000017</v>
      </c>
      <c r="QB79" s="401">
        <v>661</v>
      </c>
      <c r="QC79" s="181" t="s">
        <v>277</v>
      </c>
      <c r="QD79" s="64">
        <v>17085.830000000002</v>
      </c>
      <c r="QE79" s="400">
        <v>658.81</v>
      </c>
      <c r="QF79" s="400">
        <v>473.9</v>
      </c>
      <c r="QG79" s="400">
        <v>172.05</v>
      </c>
      <c r="QH79" s="400">
        <v>0</v>
      </c>
      <c r="QI79" s="400">
        <v>0</v>
      </c>
      <c r="QJ79" s="400">
        <v>0</v>
      </c>
      <c r="QK79" s="400">
        <v>0</v>
      </c>
      <c r="QL79" s="400">
        <v>0</v>
      </c>
      <c r="QM79" s="400">
        <v>0</v>
      </c>
      <c r="QN79" s="400">
        <v>0</v>
      </c>
      <c r="QO79" s="486">
        <v>0</v>
      </c>
      <c r="QP79" s="211">
        <f t="shared" ref="QP79:QP126" si="353">SUM(QE79:QN79)</f>
        <v>1304.76</v>
      </c>
      <c r="QQ79" s="444"/>
      <c r="QR79" s="248"/>
      <c r="QS79" s="65">
        <f t="shared" si="147"/>
        <v>128.86743362831859</v>
      </c>
      <c r="QT79" s="65">
        <f t="shared" ref="QT79:QT126" si="354">(QA79/$N$127)*10429.01</f>
        <v>107.94052125456355</v>
      </c>
      <c r="QU79" s="65">
        <v>1047.8900000000001</v>
      </c>
      <c r="QV79" s="65"/>
      <c r="QW79" s="65">
        <f t="shared" ref="QW79:QW126" si="355">2074.8/110</f>
        <v>18.861818181818183</v>
      </c>
      <c r="QX79" s="65">
        <v>5</v>
      </c>
      <c r="QY79" s="65">
        <f t="shared" si="261"/>
        <v>183.06451612903226</v>
      </c>
      <c r="QZ79" s="489">
        <f t="shared" si="265"/>
        <v>155.02725000000001</v>
      </c>
      <c r="RA79" s="65"/>
      <c r="RB79" s="64">
        <f t="shared" si="213"/>
        <v>1646.6515391937326</v>
      </c>
      <c r="RC79" s="66">
        <f t="shared" si="266"/>
        <v>870.22424778761058</v>
      </c>
      <c r="RD79" s="66"/>
      <c r="RE79" s="66">
        <f t="shared" ref="RE79:RE126" si="356">(RB79+RC79+RD79)*20%</f>
        <v>503.37515739626861</v>
      </c>
      <c r="RF79" s="67">
        <f t="shared" si="341"/>
        <v>1373.5994051838793</v>
      </c>
      <c r="RG79" s="67">
        <f t="shared" si="342"/>
        <v>3020.2509443776116</v>
      </c>
      <c r="RH79" s="68">
        <f t="shared" si="343"/>
        <v>-1715.4909443776116</v>
      </c>
      <c r="RI79" s="205">
        <v>6939.05</v>
      </c>
      <c r="RJ79" s="205">
        <v>5612.49</v>
      </c>
      <c r="RK79" s="205">
        <v>3355.29</v>
      </c>
      <c r="RL79" s="205">
        <v>0</v>
      </c>
      <c r="RM79" s="205">
        <v>0</v>
      </c>
      <c r="RN79" s="205">
        <v>0</v>
      </c>
      <c r="RO79" s="205">
        <v>0</v>
      </c>
      <c r="RP79" s="205">
        <v>0</v>
      </c>
      <c r="RQ79" s="205">
        <v>0</v>
      </c>
      <c r="RR79" s="373">
        <v>0</v>
      </c>
      <c r="RS79" s="265">
        <v>11114.1</v>
      </c>
      <c r="RT79" s="178">
        <f t="shared" si="214"/>
        <v>4792.7300000000014</v>
      </c>
      <c r="RU79" s="206">
        <v>603</v>
      </c>
      <c r="RV79" s="181" t="s">
        <v>277</v>
      </c>
      <c r="RW79" s="64">
        <f t="shared" si="215"/>
        <v>15906.830000000002</v>
      </c>
      <c r="RX79" s="205">
        <v>577.62</v>
      </c>
      <c r="RY79" s="205">
        <v>410.54</v>
      </c>
      <c r="RZ79" s="205">
        <v>214.38</v>
      </c>
      <c r="SA79" s="205">
        <v>0</v>
      </c>
      <c r="SB79" s="205">
        <v>0</v>
      </c>
      <c r="SC79" s="205">
        <v>0</v>
      </c>
      <c r="SD79" s="205">
        <v>0</v>
      </c>
      <c r="SE79" s="205">
        <v>0</v>
      </c>
      <c r="SF79" s="205">
        <v>0</v>
      </c>
      <c r="SG79" s="205">
        <v>0</v>
      </c>
      <c r="SH79" s="65">
        <v>149.58651399999999</v>
      </c>
      <c r="SI79" s="211">
        <v>1791.71</v>
      </c>
      <c r="SJ79" s="473">
        <f>531.3+7.43</f>
        <v>538.7299999999999</v>
      </c>
      <c r="SK79" s="479">
        <v>208</v>
      </c>
      <c r="SL79" s="65">
        <f t="shared" si="148"/>
        <v>320.96681415929203</v>
      </c>
      <c r="SM79" s="65">
        <f t="shared" si="251"/>
        <v>109.08127251963278</v>
      </c>
      <c r="SN79" s="65">
        <v>1047.8900000000001</v>
      </c>
      <c r="SO79" s="65"/>
      <c r="SP79" s="65">
        <f t="shared" ref="SP79:SP126" si="357">56040/113</f>
        <v>495.92920353982299</v>
      </c>
      <c r="SQ79" s="65">
        <v>5</v>
      </c>
      <c r="SR79" s="65">
        <f t="shared" si="149"/>
        <v>428.52876106194691</v>
      </c>
      <c r="SS79" s="489">
        <f t="shared" si="267"/>
        <v>150.04034999999999</v>
      </c>
      <c r="ST79" s="65"/>
      <c r="SU79" s="64"/>
      <c r="SV79" s="66">
        <f t="shared" si="146"/>
        <v>596.28469026548669</v>
      </c>
      <c r="SW79" s="66"/>
      <c r="SX79" s="66">
        <f t="shared" ref="SX79:SX126" si="358">(SU79+SV79+SW79)*20%</f>
        <v>119.25693805309734</v>
      </c>
      <c r="SY79" s="67"/>
      <c r="SZ79" s="67">
        <f t="shared" si="344"/>
        <v>0</v>
      </c>
      <c r="TA79" s="68">
        <f t="shared" si="345"/>
        <v>1791.71</v>
      </c>
      <c r="TB79" s="64">
        <f t="shared" si="252"/>
        <v>258175.25000000006</v>
      </c>
      <c r="TC79" s="211">
        <f t="shared" si="253"/>
        <v>20541.389999999996</v>
      </c>
      <c r="TD79" s="67">
        <f t="shared" si="254"/>
        <v>39734.256664064844</v>
      </c>
      <c r="TE79" s="68">
        <f t="shared" ref="TE79:TE126" si="359">TC79-TD79</f>
        <v>-19192.866664064848</v>
      </c>
      <c r="TF79" s="264"/>
      <c r="TG79" s="265"/>
      <c r="TH79" s="265" t="s">
        <v>516</v>
      </c>
      <c r="TL79" s="65">
        <v>21187.761399999999</v>
      </c>
      <c r="TM79">
        <f t="shared" si="262"/>
        <v>211.87761399999999</v>
      </c>
    </row>
    <row r="80" spans="1:533">
      <c r="A80" s="173" t="s">
        <v>198</v>
      </c>
      <c r="B80" s="175" t="s">
        <v>199</v>
      </c>
      <c r="C80" s="181" t="s">
        <v>276</v>
      </c>
      <c r="D80" s="176">
        <v>114.3</v>
      </c>
      <c r="E80" s="176">
        <v>2540.9</v>
      </c>
      <c r="F80" s="176">
        <v>17693.93</v>
      </c>
      <c r="G80" s="176">
        <v>0</v>
      </c>
      <c r="H80" s="176">
        <v>0</v>
      </c>
      <c r="I80" s="176">
        <v>0</v>
      </c>
      <c r="J80" s="176">
        <v>0</v>
      </c>
      <c r="K80" s="176">
        <v>0</v>
      </c>
      <c r="L80" s="176">
        <v>0</v>
      </c>
      <c r="M80" s="178">
        <v>18595.16</v>
      </c>
      <c r="N80" s="178">
        <f t="shared" si="150"/>
        <v>1753.9700000000012</v>
      </c>
      <c r="O80" s="181">
        <v>1409</v>
      </c>
      <c r="P80" s="64">
        <f t="shared" si="310"/>
        <v>20349.13</v>
      </c>
      <c r="Q80" s="205">
        <v>9.51</v>
      </c>
      <c r="R80" s="205">
        <v>185.86</v>
      </c>
      <c r="S80" s="267">
        <v>1130.3499999999999</v>
      </c>
      <c r="T80" s="205">
        <v>0</v>
      </c>
      <c r="U80" s="205">
        <v>0</v>
      </c>
      <c r="V80" s="205">
        <v>0</v>
      </c>
      <c r="W80" s="205">
        <v>0</v>
      </c>
      <c r="X80" s="205">
        <v>0</v>
      </c>
      <c r="Y80" s="205">
        <v>0</v>
      </c>
      <c r="Z80" s="205">
        <v>0</v>
      </c>
      <c r="AA80" s="64">
        <f t="shared" si="346"/>
        <v>1325.7199999999998</v>
      </c>
      <c r="AB80" s="65">
        <v>566.73</v>
      </c>
      <c r="AC80" s="219">
        <v>182</v>
      </c>
      <c r="AD80" s="65">
        <f t="shared" si="347"/>
        <v>218.46530726517128</v>
      </c>
      <c r="AE80" s="65">
        <f t="shared" si="268"/>
        <v>31.750884465120141</v>
      </c>
      <c r="AF80" s="65"/>
      <c r="AG80" s="65">
        <v>18.510000000000002</v>
      </c>
      <c r="AH80" s="65"/>
      <c r="AI80" s="65">
        <v>5</v>
      </c>
      <c r="AJ80" s="65"/>
      <c r="AK80" s="65"/>
      <c r="AL80" s="64">
        <f t="shared" si="311"/>
        <v>1022.4561917302915</v>
      </c>
      <c r="AM80" s="66">
        <f t="shared" si="170"/>
        <v>833.25221238938047</v>
      </c>
      <c r="AN80" s="66">
        <f t="shared" si="171"/>
        <v>0</v>
      </c>
      <c r="AO80" s="66">
        <f t="shared" si="289"/>
        <v>208.31305309734512</v>
      </c>
      <c r="AP80" s="67">
        <f t="shared" si="312"/>
        <v>1041.5652654867256</v>
      </c>
      <c r="AQ80" s="67">
        <f t="shared" si="313"/>
        <v>2064.0214572170171</v>
      </c>
      <c r="AR80" s="68">
        <f t="shared" si="314"/>
        <v>-738.30145721701729</v>
      </c>
      <c r="AS80" s="267">
        <v>198.4</v>
      </c>
      <c r="AT80" s="267">
        <v>2487.0500000000002</v>
      </c>
      <c r="AU80" s="267">
        <v>16182.49</v>
      </c>
      <c r="AV80" s="267">
        <v>0</v>
      </c>
      <c r="AW80" s="267">
        <v>0</v>
      </c>
      <c r="AX80" s="267">
        <v>0</v>
      </c>
      <c r="AY80" s="267">
        <v>0</v>
      </c>
      <c r="AZ80" s="267">
        <v>0</v>
      </c>
      <c r="BA80" s="267">
        <v>0</v>
      </c>
      <c r="BB80" s="267">
        <v>0</v>
      </c>
      <c r="BC80" s="267">
        <v>14856.27</v>
      </c>
      <c r="BD80" s="178">
        <f t="shared" si="172"/>
        <v>4011.6699999999983</v>
      </c>
      <c r="BE80" s="285">
        <v>1319</v>
      </c>
      <c r="BF80" s="181" t="s">
        <v>276</v>
      </c>
      <c r="BG80" s="64">
        <f t="shared" si="75"/>
        <v>18867.939999999999</v>
      </c>
      <c r="BH80" s="267">
        <v>16.52</v>
      </c>
      <c r="BI80" s="267">
        <v>181.92</v>
      </c>
      <c r="BJ80" s="267">
        <v>1033.78</v>
      </c>
      <c r="BK80" s="267">
        <v>0</v>
      </c>
      <c r="BL80" s="267">
        <v>0</v>
      </c>
      <c r="BM80" s="267">
        <v>0</v>
      </c>
      <c r="BN80" s="267">
        <v>0</v>
      </c>
      <c r="BO80" s="267">
        <v>0</v>
      </c>
      <c r="BP80" s="267">
        <v>0</v>
      </c>
      <c r="BQ80" s="267">
        <v>0</v>
      </c>
      <c r="BR80" s="64">
        <f t="shared" si="76"/>
        <v>1232.22</v>
      </c>
      <c r="BS80" s="65">
        <v>566.73</v>
      </c>
      <c r="BT80" s="219">
        <v>182</v>
      </c>
      <c r="BU80" s="65">
        <f t="shared" si="348"/>
        <v>188.95761151718017</v>
      </c>
      <c r="BV80" s="65">
        <f t="shared" si="269"/>
        <v>78.329113164601239</v>
      </c>
      <c r="BW80" s="65"/>
      <c r="BX80" s="65">
        <v>18.510000000000002</v>
      </c>
      <c r="BY80" s="65"/>
      <c r="BZ80" s="65">
        <v>5</v>
      </c>
      <c r="CA80" s="202"/>
      <c r="CB80" s="65"/>
      <c r="CC80" s="64">
        <f t="shared" si="315"/>
        <v>1039.5267246817814</v>
      </c>
      <c r="CD80" s="66">
        <f t="shared" si="174"/>
        <v>869.99982300884949</v>
      </c>
      <c r="CE80" s="384">
        <f t="shared" si="175"/>
        <v>0</v>
      </c>
      <c r="CF80" s="66">
        <f t="shared" si="222"/>
        <v>217.49995575221237</v>
      </c>
      <c r="CG80" s="67">
        <f>SUM(CD80:CF80)</f>
        <v>1087.4997787610619</v>
      </c>
      <c r="CH80" s="67">
        <f t="shared" si="316"/>
        <v>2127.026503442843</v>
      </c>
      <c r="CI80" s="68">
        <f t="shared" si="317"/>
        <v>-894.806503442843</v>
      </c>
      <c r="CJ80" s="209">
        <v>167.09</v>
      </c>
      <c r="CK80" s="209">
        <v>3665.46</v>
      </c>
      <c r="CL80" s="209">
        <v>22110.37</v>
      </c>
      <c r="CM80" s="209">
        <v>0</v>
      </c>
      <c r="CN80" s="209">
        <v>0</v>
      </c>
      <c r="CO80" s="209">
        <v>0</v>
      </c>
      <c r="CP80" s="209">
        <v>0</v>
      </c>
      <c r="CQ80" s="209">
        <v>0</v>
      </c>
      <c r="CR80" s="209">
        <v>0</v>
      </c>
      <c r="CS80" s="207">
        <v>0</v>
      </c>
      <c r="CT80" s="205">
        <v>16910.27</v>
      </c>
      <c r="CU80" s="178">
        <f t="shared" si="176"/>
        <v>4373.7200000000012</v>
      </c>
      <c r="CV80" s="285">
        <v>1569</v>
      </c>
      <c r="CW80" s="181" t="s">
        <v>276</v>
      </c>
      <c r="CX80" s="214">
        <v>21283.99</v>
      </c>
      <c r="CY80" s="205">
        <v>3.33</v>
      </c>
      <c r="CZ80" s="205">
        <v>442.11</v>
      </c>
      <c r="DA80" s="205">
        <v>201.02</v>
      </c>
      <c r="DB80" s="205">
        <v>0</v>
      </c>
      <c r="DC80" s="205">
        <v>0</v>
      </c>
      <c r="DD80" s="205">
        <v>0</v>
      </c>
      <c r="DE80" s="205">
        <v>0</v>
      </c>
      <c r="DF80" s="205">
        <v>0</v>
      </c>
      <c r="DG80" s="205">
        <v>0</v>
      </c>
      <c r="DH80" s="205">
        <v>0</v>
      </c>
      <c r="DI80" s="214">
        <v>1380.28</v>
      </c>
      <c r="DJ80" s="65">
        <v>566.73</v>
      </c>
      <c r="DK80" s="219">
        <v>182</v>
      </c>
      <c r="DL80" s="65">
        <f t="shared" si="349"/>
        <v>223.33738449014768</v>
      </c>
      <c r="DM80" s="65">
        <f t="shared" si="263"/>
        <v>86.098889538329232</v>
      </c>
      <c r="DN80" s="65"/>
      <c r="DO80" s="65">
        <v>18.510000000000002</v>
      </c>
      <c r="DP80" s="65"/>
      <c r="DQ80" s="65">
        <v>5</v>
      </c>
      <c r="DR80" s="65"/>
      <c r="DS80" s="65"/>
      <c r="DT80" s="64">
        <f t="shared" si="318"/>
        <v>1081.6762740284769</v>
      </c>
      <c r="DU80" s="66">
        <f t="shared" si="178"/>
        <v>870.94495575221242</v>
      </c>
      <c r="DV80" s="66">
        <f t="shared" si="179"/>
        <v>490.26548672566372</v>
      </c>
      <c r="DW80" s="66">
        <f t="shared" si="270"/>
        <v>340.30261061946902</v>
      </c>
      <c r="DX80" s="67">
        <f t="shared" si="319"/>
        <v>1701.5130530973452</v>
      </c>
      <c r="DY80" s="67">
        <f t="shared" si="320"/>
        <v>2783.1893271258223</v>
      </c>
      <c r="DZ80" s="68">
        <f t="shared" si="321"/>
        <v>-1402.9093271258223</v>
      </c>
      <c r="EA80" s="205">
        <v>377.8</v>
      </c>
      <c r="EB80" s="205">
        <v>2606.9</v>
      </c>
      <c r="EC80" s="205">
        <v>19739.759999999998</v>
      </c>
      <c r="ED80" s="205">
        <v>0</v>
      </c>
      <c r="EE80" s="205">
        <v>0</v>
      </c>
      <c r="EF80" s="205">
        <v>0</v>
      </c>
      <c r="EG80" s="205">
        <v>0</v>
      </c>
      <c r="EH80" s="205">
        <v>0</v>
      </c>
      <c r="EI80" s="205">
        <v>0</v>
      </c>
      <c r="EJ80" s="205">
        <v>0</v>
      </c>
      <c r="EK80" s="205">
        <v>17341.009999999998</v>
      </c>
      <c r="EL80" s="178">
        <f t="shared" si="180"/>
        <v>5383.4500000000007</v>
      </c>
      <c r="EM80" s="206">
        <v>1603</v>
      </c>
      <c r="EN80" s="181" t="s">
        <v>276</v>
      </c>
      <c r="EO80" s="214">
        <f t="shared" si="303"/>
        <v>22724.46</v>
      </c>
      <c r="EP80" s="214">
        <v>31.45</v>
      </c>
      <c r="EQ80" s="214">
        <v>190.69</v>
      </c>
      <c r="ER80" s="214">
        <v>1260.3699999999999</v>
      </c>
      <c r="ES80" s="214">
        <v>0</v>
      </c>
      <c r="ET80" s="214">
        <v>0</v>
      </c>
      <c r="EU80" s="298">
        <v>0</v>
      </c>
      <c r="EV80" s="299">
        <v>0</v>
      </c>
      <c r="EW80" s="214">
        <v>0</v>
      </c>
      <c r="EX80" s="214">
        <v>0</v>
      </c>
      <c r="EY80" s="299">
        <v>0</v>
      </c>
      <c r="EZ80" s="214">
        <f t="shared" si="304"/>
        <v>1482.5099999999998</v>
      </c>
      <c r="FA80" s="385">
        <v>587.13</v>
      </c>
      <c r="FB80" s="385">
        <v>182</v>
      </c>
      <c r="FC80" s="377">
        <f t="shared" si="305"/>
        <v>238.46379160093645</v>
      </c>
      <c r="FD80" s="386">
        <f t="shared" si="306"/>
        <v>105.97593510446906</v>
      </c>
      <c r="FE80" s="65"/>
      <c r="FF80" s="65">
        <v>18.510000000000002</v>
      </c>
      <c r="FG80" s="65"/>
      <c r="FH80" s="65">
        <v>5</v>
      </c>
      <c r="FI80" s="377"/>
      <c r="FJ80" s="65"/>
      <c r="FK80" s="214">
        <f t="shared" si="307"/>
        <v>1137.0797267054056</v>
      </c>
      <c r="FL80" s="66">
        <f t="shared" ref="FL80:FL126" si="360">FL$3</f>
        <v>987.17077586206892</v>
      </c>
      <c r="FM80" s="377">
        <f t="shared" si="184"/>
        <v>413.79310344827587</v>
      </c>
      <c r="FN80" s="377">
        <f t="shared" si="271"/>
        <v>350.24096982758618</v>
      </c>
      <c r="FO80" s="214">
        <f t="shared" si="308"/>
        <v>1751.204849137931</v>
      </c>
      <c r="FP80" s="214">
        <f t="shared" si="309"/>
        <v>2888.2845758433368</v>
      </c>
      <c r="FQ80" s="205">
        <f t="shared" si="290"/>
        <v>-1405.7745758433371</v>
      </c>
      <c r="FR80" s="205">
        <v>232.97</v>
      </c>
      <c r="FS80" s="205">
        <v>3093.7</v>
      </c>
      <c r="FT80" s="205">
        <v>23573.53</v>
      </c>
      <c r="FU80" s="205">
        <v>0</v>
      </c>
      <c r="FV80" s="205">
        <v>0</v>
      </c>
      <c r="FW80" s="205">
        <v>0</v>
      </c>
      <c r="FX80" s="205">
        <v>0</v>
      </c>
      <c r="FY80" s="205">
        <v>0</v>
      </c>
      <c r="FZ80" s="205">
        <v>0</v>
      </c>
      <c r="GA80" s="205">
        <v>0</v>
      </c>
      <c r="GB80" s="205">
        <v>21752.19</v>
      </c>
      <c r="GC80" s="178">
        <f t="shared" si="185"/>
        <v>5148.0099999999984</v>
      </c>
      <c r="GD80" s="206">
        <v>1845</v>
      </c>
      <c r="GE80" s="181" t="s">
        <v>276</v>
      </c>
      <c r="GF80" s="214">
        <f t="shared" si="291"/>
        <v>26900.199999999997</v>
      </c>
      <c r="GG80" s="205">
        <v>19.39</v>
      </c>
      <c r="GH80" s="205">
        <v>226.3</v>
      </c>
      <c r="GI80" s="205">
        <v>1504.45</v>
      </c>
      <c r="GJ80" s="205">
        <v>0</v>
      </c>
      <c r="GK80" s="205">
        <v>0</v>
      </c>
      <c r="GL80" s="205">
        <v>0</v>
      </c>
      <c r="GM80" s="205">
        <v>0</v>
      </c>
      <c r="GN80" s="205">
        <v>0</v>
      </c>
      <c r="GO80" s="205">
        <v>0</v>
      </c>
      <c r="GP80" s="205">
        <v>0</v>
      </c>
      <c r="GQ80" s="211">
        <f t="shared" si="350"/>
        <v>1750.14</v>
      </c>
      <c r="GR80" s="306">
        <v>587.13</v>
      </c>
      <c r="GS80" s="309">
        <v>182</v>
      </c>
      <c r="GT80" s="65">
        <f t="shared" si="300"/>
        <v>309.55215705200482</v>
      </c>
      <c r="GU80" s="65">
        <f t="shared" si="301"/>
        <v>109.37162764796417</v>
      </c>
      <c r="GV80" s="65"/>
      <c r="GW80" s="65">
        <v>18.510000000000002</v>
      </c>
      <c r="GX80" s="65">
        <v>0</v>
      </c>
      <c r="GY80" s="65">
        <v>5</v>
      </c>
      <c r="GZ80" s="65"/>
      <c r="HA80" s="65"/>
      <c r="HB80" s="64">
        <f t="shared" si="188"/>
        <v>1211.5637846999691</v>
      </c>
      <c r="HC80" s="66">
        <f t="shared" ref="HC80:HC126" si="361">HC$3</f>
        <v>822.37076923076927</v>
      </c>
      <c r="HD80" s="66">
        <f t="shared" si="272"/>
        <v>0</v>
      </c>
      <c r="HE80" s="66">
        <f t="shared" si="273"/>
        <v>205.59269230769232</v>
      </c>
      <c r="HF80" s="67">
        <f t="shared" si="322"/>
        <v>1027.9634615384616</v>
      </c>
      <c r="HG80" s="67">
        <f t="shared" si="323"/>
        <v>2239.527246238431</v>
      </c>
      <c r="HH80" s="68">
        <f t="shared" si="324"/>
        <v>-489.38724623843086</v>
      </c>
      <c r="HI80" s="335">
        <v>219.5</v>
      </c>
      <c r="HJ80" s="335">
        <v>3879.3</v>
      </c>
      <c r="HK80" s="335">
        <v>20935.54</v>
      </c>
      <c r="HL80" s="335">
        <v>0</v>
      </c>
      <c r="HM80" s="335">
        <v>0</v>
      </c>
      <c r="HN80" s="335">
        <v>0</v>
      </c>
      <c r="HO80" s="335">
        <v>0</v>
      </c>
      <c r="HP80" s="335">
        <v>0</v>
      </c>
      <c r="HQ80" s="335">
        <v>0</v>
      </c>
      <c r="HR80" s="335">
        <v>0</v>
      </c>
      <c r="HS80" s="335">
        <v>20318.599999999999</v>
      </c>
      <c r="HT80" s="178">
        <f t="shared" si="189"/>
        <v>4715.7400000000016</v>
      </c>
      <c r="HU80" s="371">
        <v>1750</v>
      </c>
      <c r="HV80" s="181" t="s">
        <v>276</v>
      </c>
      <c r="HW80" s="64">
        <f t="shared" si="190"/>
        <v>25034.34</v>
      </c>
      <c r="HX80" s="205">
        <v>18.27</v>
      </c>
      <c r="HY80" s="205">
        <v>283.76</v>
      </c>
      <c r="HZ80" s="205">
        <v>1336.3</v>
      </c>
      <c r="IA80" s="205">
        <v>0</v>
      </c>
      <c r="IB80" s="205">
        <v>0</v>
      </c>
      <c r="IC80" s="205">
        <v>0</v>
      </c>
      <c r="ID80" s="205">
        <v>0</v>
      </c>
      <c r="IE80" s="205">
        <v>0</v>
      </c>
      <c r="IF80" s="205">
        <v>0</v>
      </c>
      <c r="IG80" s="205">
        <v>0</v>
      </c>
      <c r="IH80" s="214">
        <v>1903.73</v>
      </c>
      <c r="II80" s="319">
        <v>587.13</v>
      </c>
      <c r="IJ80" s="325">
        <v>182</v>
      </c>
      <c r="IK80" s="65">
        <f t="shared" si="296"/>
        <v>310.07647925321152</v>
      </c>
      <c r="IL80" s="65">
        <f t="shared" si="302"/>
        <v>117.42091677351397</v>
      </c>
      <c r="IM80" s="65"/>
      <c r="IN80" s="65">
        <v>18.510000000000002</v>
      </c>
      <c r="IO80" s="65"/>
      <c r="IP80" s="65">
        <v>5</v>
      </c>
      <c r="IQ80" s="65"/>
      <c r="IR80" s="65"/>
      <c r="IS80" s="64">
        <f t="shared" si="193"/>
        <v>1220.1373960267254</v>
      </c>
      <c r="IT80" s="66">
        <f t="shared" ref="IT80:IT126" si="362">IT$3</f>
        <v>869.99285714285713</v>
      </c>
      <c r="IU80" s="66">
        <f t="shared" si="274"/>
        <v>403.36134453781511</v>
      </c>
      <c r="IV80" s="66">
        <f t="shared" si="275"/>
        <v>318.33855042016808</v>
      </c>
      <c r="IW80" s="67">
        <f t="shared" si="195"/>
        <v>1591.6927521008404</v>
      </c>
      <c r="IX80" s="67">
        <f t="shared" si="325"/>
        <v>2811.8301481275657</v>
      </c>
      <c r="IY80" s="68">
        <f t="shared" si="326"/>
        <v>-908.10014812756572</v>
      </c>
      <c r="IZ80" s="335">
        <v>184.41</v>
      </c>
      <c r="JA80" s="335">
        <v>3461.91</v>
      </c>
      <c r="JB80" s="335">
        <v>21508.09</v>
      </c>
      <c r="JC80" s="335">
        <v>0</v>
      </c>
      <c r="JD80" s="335">
        <v>0</v>
      </c>
      <c r="JE80" s="335">
        <v>0</v>
      </c>
      <c r="JF80" s="335">
        <v>0</v>
      </c>
      <c r="JG80" s="335">
        <v>0</v>
      </c>
      <c r="JH80" s="335">
        <v>0</v>
      </c>
      <c r="JI80" s="335">
        <v>0</v>
      </c>
      <c r="JJ80" s="335">
        <v>20347.689999999999</v>
      </c>
      <c r="JK80" s="178">
        <f t="shared" si="196"/>
        <v>4806.7200000000012</v>
      </c>
      <c r="JL80" s="371">
        <v>1733</v>
      </c>
      <c r="JM80" s="181" t="s">
        <v>276</v>
      </c>
      <c r="JN80" s="64">
        <f t="shared" si="197"/>
        <v>25154.41</v>
      </c>
      <c r="JO80" s="335">
        <v>15.35</v>
      </c>
      <c r="JP80" s="335">
        <v>253.23</v>
      </c>
      <c r="JQ80" s="335">
        <v>1373.55</v>
      </c>
      <c r="JR80" s="335">
        <v>0</v>
      </c>
      <c r="JS80" s="335">
        <v>0</v>
      </c>
      <c r="JT80" s="335">
        <v>0</v>
      </c>
      <c r="JU80" s="335">
        <v>0</v>
      </c>
      <c r="JV80" s="335">
        <v>0</v>
      </c>
      <c r="JW80" s="335">
        <v>0</v>
      </c>
      <c r="JX80" s="335">
        <v>0</v>
      </c>
      <c r="JY80" s="211">
        <v>2164.04</v>
      </c>
      <c r="JZ80" s="319">
        <v>587.13</v>
      </c>
      <c r="KA80" s="343">
        <v>182</v>
      </c>
      <c r="KB80" s="65">
        <f t="shared" si="276"/>
        <v>433.32925801798967</v>
      </c>
      <c r="KC80" s="65">
        <f t="shared" si="297"/>
        <v>127.68716011396404</v>
      </c>
      <c r="KD80" s="65"/>
      <c r="KE80" s="65">
        <v>18.510000000000002</v>
      </c>
      <c r="KF80" s="65"/>
      <c r="KG80" s="65">
        <v>5</v>
      </c>
      <c r="KH80" s="65"/>
      <c r="KI80" s="65">
        <f t="shared" si="277"/>
        <v>429.03252032520328</v>
      </c>
      <c r="KJ80" s="64">
        <f t="shared" si="292"/>
        <v>1782.6889384571568</v>
      </c>
      <c r="KK80" s="66">
        <f t="shared" ref="KK80:KK126" si="363">KK$3</f>
        <v>854.59100840336134</v>
      </c>
      <c r="KL80" s="66">
        <f t="shared" si="278"/>
        <v>0</v>
      </c>
      <c r="KM80" s="66">
        <f t="shared" si="279"/>
        <v>213.64775210084034</v>
      </c>
      <c r="KN80" s="67">
        <f t="shared" si="327"/>
        <v>1068.2387605042018</v>
      </c>
      <c r="KO80" s="67">
        <f t="shared" si="328"/>
        <v>2850.9276989613586</v>
      </c>
      <c r="KP80" s="68">
        <f t="shared" si="329"/>
        <v>-686.88769896135864</v>
      </c>
      <c r="KQ80" s="335">
        <v>138.97999999999999</v>
      </c>
      <c r="KR80" s="335">
        <v>3665.04</v>
      </c>
      <c r="KS80" s="335">
        <v>21946.91</v>
      </c>
      <c r="KT80" s="335">
        <v>0</v>
      </c>
      <c r="KU80" s="335">
        <v>0</v>
      </c>
      <c r="KV80" s="335">
        <v>0</v>
      </c>
      <c r="KW80" s="335">
        <v>0</v>
      </c>
      <c r="KX80" s="335">
        <v>0</v>
      </c>
      <c r="KY80" s="335">
        <v>0</v>
      </c>
      <c r="KZ80" s="335">
        <v>0</v>
      </c>
      <c r="LA80" s="335">
        <v>20957.64</v>
      </c>
      <c r="LB80" s="178">
        <f t="shared" si="199"/>
        <v>4793.2900000000009</v>
      </c>
      <c r="LC80" s="371">
        <v>1738</v>
      </c>
      <c r="LD80" s="181" t="s">
        <v>276</v>
      </c>
      <c r="LE80" s="64">
        <f t="shared" si="200"/>
        <v>25750.93</v>
      </c>
      <c r="LF80" s="205">
        <v>11.57</v>
      </c>
      <c r="LG80" s="205">
        <v>268.08999999999997</v>
      </c>
      <c r="LH80" s="205">
        <v>1402.05</v>
      </c>
      <c r="LI80" s="205">
        <v>0</v>
      </c>
      <c r="LJ80" s="205">
        <v>0</v>
      </c>
      <c r="LK80" s="205">
        <v>0</v>
      </c>
      <c r="LL80" s="205">
        <v>0</v>
      </c>
      <c r="LM80" s="205">
        <v>0</v>
      </c>
      <c r="LN80" s="205">
        <v>0</v>
      </c>
      <c r="LO80" s="205">
        <v>0</v>
      </c>
      <c r="LP80" s="211">
        <f t="shared" si="351"/>
        <v>1681.71</v>
      </c>
      <c r="LQ80" s="202">
        <v>587.13</v>
      </c>
      <c r="LR80" s="202">
        <v>182</v>
      </c>
      <c r="LS80" s="65">
        <f t="shared" si="298"/>
        <v>311.53782997702035</v>
      </c>
      <c r="LT80" s="65">
        <f t="shared" si="299"/>
        <v>114.7401984187378</v>
      </c>
      <c r="LU80" s="65"/>
      <c r="LV80" s="65">
        <v>18.510000000000002</v>
      </c>
      <c r="LW80" s="65"/>
      <c r="LX80" s="65">
        <v>5</v>
      </c>
      <c r="LY80" s="65"/>
      <c r="LZ80" s="65"/>
      <c r="MA80" s="64">
        <f t="shared" si="330"/>
        <v>1218.9180283957583</v>
      </c>
      <c r="MB80" s="66">
        <f t="shared" ref="MB80:MB126" si="364">MB$3</f>
        <v>828.45739495798318</v>
      </c>
      <c r="MC80" s="66">
        <f t="shared" si="280"/>
        <v>0</v>
      </c>
      <c r="MD80" s="66">
        <f t="shared" si="281"/>
        <v>207.1143487394958</v>
      </c>
      <c r="ME80" s="67">
        <f t="shared" si="331"/>
        <v>1035.571743697479</v>
      </c>
      <c r="MF80" s="67">
        <f t="shared" si="332"/>
        <v>2254.4897720932372</v>
      </c>
      <c r="MG80" s="68">
        <f t="shared" si="333"/>
        <v>-572.77977209323717</v>
      </c>
      <c r="MH80" s="335">
        <v>256.7</v>
      </c>
      <c r="MI80" s="335">
        <v>2512.19</v>
      </c>
      <c r="MJ80" s="335">
        <v>15910.2</v>
      </c>
      <c r="MK80" s="335">
        <v>0</v>
      </c>
      <c r="ML80" s="335">
        <v>0</v>
      </c>
      <c r="MM80" s="335">
        <v>0</v>
      </c>
      <c r="MN80" s="335">
        <v>0</v>
      </c>
      <c r="MO80" s="335">
        <v>0</v>
      </c>
      <c r="MP80" s="335">
        <v>0</v>
      </c>
      <c r="MQ80" s="335">
        <v>0</v>
      </c>
      <c r="MR80" s="335">
        <v>14741.6</v>
      </c>
      <c r="MS80" s="178">
        <f t="shared" si="223"/>
        <v>3937.49</v>
      </c>
      <c r="MT80" s="371">
        <v>1404</v>
      </c>
      <c r="MU80" s="181" t="s">
        <v>276</v>
      </c>
      <c r="MV80" s="64">
        <f t="shared" si="203"/>
        <v>18679.09</v>
      </c>
      <c r="MW80" s="335">
        <v>21.37</v>
      </c>
      <c r="MX80" s="335">
        <v>183.76</v>
      </c>
      <c r="MY80" s="335">
        <v>1016.39</v>
      </c>
      <c r="MZ80" s="335">
        <v>0</v>
      </c>
      <c r="NA80" s="335">
        <v>0</v>
      </c>
      <c r="NB80" s="335">
        <v>0</v>
      </c>
      <c r="NC80" s="335">
        <v>0</v>
      </c>
      <c r="ND80" s="335">
        <v>0</v>
      </c>
      <c r="NE80" s="335">
        <v>0</v>
      </c>
      <c r="NF80" s="335">
        <v>0</v>
      </c>
      <c r="NG80" s="211">
        <f t="shared" si="293"/>
        <v>1221.52</v>
      </c>
      <c r="NH80" s="359">
        <v>587.13</v>
      </c>
      <c r="NI80" s="350">
        <v>187</v>
      </c>
      <c r="NJ80" s="65">
        <f t="shared" si="294"/>
        <v>278.566135151087</v>
      </c>
      <c r="NK80" s="65">
        <f t="shared" si="295"/>
        <v>54.086363128566745</v>
      </c>
      <c r="NL80" s="65"/>
      <c r="NM80" s="65">
        <v>18.510000000000002</v>
      </c>
      <c r="NN80" s="65">
        <f t="shared" si="206"/>
        <v>467</v>
      </c>
      <c r="NO80" s="65">
        <v>5</v>
      </c>
      <c r="NP80" s="65"/>
      <c r="NQ80" s="65"/>
      <c r="NR80" s="64">
        <f t="shared" si="264"/>
        <v>1597.2924982796537</v>
      </c>
      <c r="NS80" s="66">
        <f t="shared" si="207"/>
        <v>835.40283333333332</v>
      </c>
      <c r="NT80" s="66">
        <f t="shared" si="208"/>
        <v>400</v>
      </c>
      <c r="NU80" s="66">
        <f t="shared" si="282"/>
        <v>308.85070833333333</v>
      </c>
      <c r="NV80" s="67">
        <f t="shared" si="334"/>
        <v>1544.2535416666667</v>
      </c>
      <c r="NW80" s="67">
        <f t="shared" si="335"/>
        <v>3141.5460399463204</v>
      </c>
      <c r="NX80" s="68">
        <f t="shared" si="336"/>
        <v>-1920.0260399463205</v>
      </c>
      <c r="NY80" s="400">
        <v>13.3</v>
      </c>
      <c r="NZ80" s="400">
        <v>2382.14</v>
      </c>
      <c r="OA80" s="400">
        <v>15373.39</v>
      </c>
      <c r="OB80" s="400">
        <v>0</v>
      </c>
      <c r="OC80" s="400">
        <v>0</v>
      </c>
      <c r="OD80" s="400">
        <v>0</v>
      </c>
      <c r="OE80" s="400">
        <v>0</v>
      </c>
      <c r="OF80" s="400">
        <v>0</v>
      </c>
      <c r="OG80" s="400">
        <v>0</v>
      </c>
      <c r="OH80" s="400">
        <v>0</v>
      </c>
      <c r="OI80" s="400">
        <v>13932.25</v>
      </c>
      <c r="OJ80" s="178">
        <f t="shared" si="352"/>
        <v>3836.5799999999981</v>
      </c>
      <c r="OK80" s="401">
        <v>1330</v>
      </c>
      <c r="OL80" s="181" t="s">
        <v>276</v>
      </c>
      <c r="OM80" s="64">
        <f t="shared" si="283"/>
        <v>17768.829999999998</v>
      </c>
      <c r="ON80" s="205">
        <v>1.1100000000000001</v>
      </c>
      <c r="OO80" s="205">
        <v>174.25</v>
      </c>
      <c r="OP80" s="205">
        <v>982.1</v>
      </c>
      <c r="OQ80" s="205">
        <v>0</v>
      </c>
      <c r="OR80" s="205">
        <v>0</v>
      </c>
      <c r="OS80" s="205">
        <v>0</v>
      </c>
      <c r="OT80" s="205">
        <v>0</v>
      </c>
      <c r="OU80" s="205">
        <v>0</v>
      </c>
      <c r="OV80" s="205">
        <v>0</v>
      </c>
      <c r="OW80" s="205">
        <v>0</v>
      </c>
      <c r="OX80" s="403">
        <f t="shared" si="284"/>
        <v>1157.46</v>
      </c>
      <c r="OY80" s="404">
        <v>587.13</v>
      </c>
      <c r="OZ80" s="404">
        <v>187</v>
      </c>
      <c r="PA80" s="65">
        <f t="shared" si="285"/>
        <v>223.3502803662598</v>
      </c>
      <c r="PB80" s="65">
        <f t="shared" si="286"/>
        <v>65.693687686105164</v>
      </c>
      <c r="PC80" s="65"/>
      <c r="PD80" s="65">
        <v>18.510000000000002</v>
      </c>
      <c r="PE80" s="65"/>
      <c r="PF80" s="65">
        <v>5</v>
      </c>
      <c r="PG80" s="65"/>
      <c r="PH80" s="65"/>
      <c r="PI80" s="64">
        <f t="shared" si="337"/>
        <v>1086.6839680523649</v>
      </c>
      <c r="PJ80" s="66">
        <f t="shared" si="287"/>
        <v>936.57933333333335</v>
      </c>
      <c r="PK80" s="66">
        <v>0</v>
      </c>
      <c r="PL80" s="66">
        <f t="shared" si="288"/>
        <v>234.14483333333334</v>
      </c>
      <c r="PM80" s="67">
        <f t="shared" si="338"/>
        <v>1170.7241666666666</v>
      </c>
      <c r="PN80" s="67">
        <f t="shared" si="339"/>
        <v>2257.4081347190313</v>
      </c>
      <c r="PO80" s="68">
        <f t="shared" si="340"/>
        <v>-1099.9481347190313</v>
      </c>
      <c r="PP80" s="400">
        <v>0</v>
      </c>
      <c r="PQ80" s="400">
        <v>2682.81</v>
      </c>
      <c r="PR80" s="400">
        <v>16477.61</v>
      </c>
      <c r="PS80" s="400">
        <v>0</v>
      </c>
      <c r="PT80" s="400">
        <v>0</v>
      </c>
      <c r="PU80" s="400">
        <v>0</v>
      </c>
      <c r="PV80" s="400">
        <v>0</v>
      </c>
      <c r="PW80" s="400">
        <v>0</v>
      </c>
      <c r="PX80" s="400">
        <v>0</v>
      </c>
      <c r="PY80" s="464">
        <v>0</v>
      </c>
      <c r="PZ80" s="466">
        <v>16199.66</v>
      </c>
      <c r="QA80" s="178">
        <f t="shared" si="210"/>
        <v>2960.7599999999984</v>
      </c>
      <c r="QB80" s="401">
        <v>1418</v>
      </c>
      <c r="QC80" s="181" t="s">
        <v>276</v>
      </c>
      <c r="QD80" s="64">
        <v>19160.419999999998</v>
      </c>
      <c r="QE80" s="400">
        <v>0</v>
      </c>
      <c r="QF80" s="400">
        <v>196.24</v>
      </c>
      <c r="QG80" s="400">
        <v>1052.6500000000001</v>
      </c>
      <c r="QH80" s="400">
        <v>0</v>
      </c>
      <c r="QI80" s="400">
        <v>0</v>
      </c>
      <c r="QJ80" s="400">
        <v>0</v>
      </c>
      <c r="QK80" s="400">
        <v>0</v>
      </c>
      <c r="QL80" s="400">
        <v>0</v>
      </c>
      <c r="QM80" s="400">
        <v>0</v>
      </c>
      <c r="QN80" s="400">
        <v>0</v>
      </c>
      <c r="QO80" s="486">
        <v>0</v>
      </c>
      <c r="QP80" s="211">
        <f t="shared" si="353"/>
        <v>1248.8900000000001</v>
      </c>
      <c r="QQ80" s="440">
        <v>550.42999999999995</v>
      </c>
      <c r="QR80" s="245">
        <v>213</v>
      </c>
      <c r="QS80" s="65">
        <f t="shared" ref="QS80:QS126" si="365">QS$3</f>
        <v>128.86743362831859</v>
      </c>
      <c r="QT80" s="65">
        <f t="shared" si="354"/>
        <v>57.045189717432088</v>
      </c>
      <c r="QU80" s="65">
        <v>0</v>
      </c>
      <c r="QV80" s="65">
        <v>18.510000000000002</v>
      </c>
      <c r="QW80" s="65">
        <f t="shared" si="355"/>
        <v>18.861818181818183</v>
      </c>
      <c r="QX80" s="65">
        <v>5</v>
      </c>
      <c r="QY80" s="65">
        <f t="shared" si="261"/>
        <v>183.06451612903226</v>
      </c>
      <c r="QZ80" s="489">
        <f t="shared" si="265"/>
        <v>218.69541000000001</v>
      </c>
      <c r="RA80" s="65"/>
      <c r="RB80" s="64">
        <f t="shared" si="213"/>
        <v>1393.4743676566011</v>
      </c>
      <c r="RC80" s="66">
        <f t="shared" si="266"/>
        <v>870.22424778761058</v>
      </c>
      <c r="RD80" s="66"/>
      <c r="RE80" s="66">
        <f t="shared" si="356"/>
        <v>452.73972308884231</v>
      </c>
      <c r="RF80" s="67">
        <f t="shared" si="341"/>
        <v>1322.963970876453</v>
      </c>
      <c r="RG80" s="67">
        <f t="shared" si="342"/>
        <v>2716.4383385330539</v>
      </c>
      <c r="RH80" s="68">
        <f t="shared" si="343"/>
        <v>-1467.5483385330538</v>
      </c>
      <c r="RI80" s="205">
        <v>48.61</v>
      </c>
      <c r="RJ80" s="205">
        <v>2387.61</v>
      </c>
      <c r="RK80" s="205">
        <v>16686.41</v>
      </c>
      <c r="RL80" s="205">
        <v>0</v>
      </c>
      <c r="RM80" s="205">
        <v>0</v>
      </c>
      <c r="RN80" s="205">
        <v>0</v>
      </c>
      <c r="RO80" s="205">
        <v>0</v>
      </c>
      <c r="RP80" s="205">
        <v>0</v>
      </c>
      <c r="RQ80" s="205">
        <v>0</v>
      </c>
      <c r="RR80" s="373">
        <v>0</v>
      </c>
      <c r="RS80" s="265">
        <v>16621.04</v>
      </c>
      <c r="RT80" s="178">
        <f t="shared" si="214"/>
        <v>2501.59</v>
      </c>
      <c r="RU80" s="206">
        <v>1376</v>
      </c>
      <c r="RV80" s="181" t="s">
        <v>276</v>
      </c>
      <c r="RW80" s="64">
        <f t="shared" si="215"/>
        <v>19122.63</v>
      </c>
      <c r="RX80" s="205">
        <v>4.05</v>
      </c>
      <c r="RY80" s="205">
        <v>174.65</v>
      </c>
      <c r="RZ80" s="205">
        <v>1065.98</v>
      </c>
      <c r="SA80" s="205">
        <v>0</v>
      </c>
      <c r="SB80" s="205">
        <v>0</v>
      </c>
      <c r="SC80" s="205">
        <v>0</v>
      </c>
      <c r="SD80" s="205">
        <v>0</v>
      </c>
      <c r="SE80" s="205">
        <v>0</v>
      </c>
      <c r="SF80" s="205">
        <v>0</v>
      </c>
      <c r="SG80" s="205">
        <v>0</v>
      </c>
      <c r="SH80" s="65">
        <v>211.87761399999999</v>
      </c>
      <c r="SI80" s="211">
        <v>1456.63</v>
      </c>
      <c r="SJ80" s="473">
        <v>566.73</v>
      </c>
      <c r="SK80" s="480">
        <v>182</v>
      </c>
      <c r="SL80" s="65">
        <f t="shared" ref="SL80:SL126" si="366">SL$3</f>
        <v>320.96681415929203</v>
      </c>
      <c r="SM80" s="65">
        <f t="shared" si="251"/>
        <v>56.935529546289501</v>
      </c>
      <c r="SN80" s="65">
        <v>0</v>
      </c>
      <c r="SO80" s="65">
        <v>18.510000000000002</v>
      </c>
      <c r="SP80" s="65">
        <f t="shared" si="357"/>
        <v>495.92920353982299</v>
      </c>
      <c r="SQ80" s="65">
        <v>5</v>
      </c>
      <c r="SR80" s="65">
        <f t="shared" ref="SR80:SR126" si="367">SR$3</f>
        <v>428.52876106194691</v>
      </c>
      <c r="SS80" s="489">
        <f t="shared" si="267"/>
        <v>224.38404</v>
      </c>
      <c r="ST80" s="65"/>
      <c r="SU80" s="64">
        <f>SUM(SJ80:ST80)</f>
        <v>2298.9843483073514</v>
      </c>
      <c r="SV80" s="66">
        <f t="shared" ref="SV80:SV126" si="368">SV$3</f>
        <v>596.28469026548669</v>
      </c>
      <c r="SW80" s="66"/>
      <c r="SX80" s="66">
        <f t="shared" si="358"/>
        <v>579.05380771456771</v>
      </c>
      <c r="SY80" s="67">
        <f>SUM(SV80:SX80)</f>
        <v>1175.3384979800544</v>
      </c>
      <c r="SZ80" s="67">
        <f t="shared" si="344"/>
        <v>3474.3228462874058</v>
      </c>
      <c r="TA80" s="68">
        <f t="shared" si="345"/>
        <v>-2017.6928462874057</v>
      </c>
      <c r="TB80" s="64">
        <f t="shared" si="252"/>
        <v>260796.37</v>
      </c>
      <c r="TC80" s="211">
        <f t="shared" si="253"/>
        <v>18004.849999999999</v>
      </c>
      <c r="TD80" s="67">
        <f t="shared" si="254"/>
        <v>31609.012088535426</v>
      </c>
      <c r="TE80" s="68">
        <f t="shared" si="359"/>
        <v>-13604.162088535428</v>
      </c>
      <c r="TF80" s="264"/>
      <c r="TG80" s="265"/>
      <c r="TH80" s="265" t="s">
        <v>517</v>
      </c>
      <c r="TL80" s="65">
        <v>3148.2835999999998</v>
      </c>
      <c r="TM80">
        <f t="shared" si="262"/>
        <v>31.482835999999999</v>
      </c>
    </row>
    <row r="81" spans="1:533">
      <c r="A81" s="173" t="s">
        <v>43</v>
      </c>
      <c r="B81" s="175" t="s">
        <v>200</v>
      </c>
      <c r="C81" s="181" t="s">
        <v>276</v>
      </c>
      <c r="D81" s="176">
        <v>16292.33</v>
      </c>
      <c r="E81" s="176">
        <v>7248.16</v>
      </c>
      <c r="F81" s="176">
        <v>16141.85</v>
      </c>
      <c r="G81" s="176">
        <v>0</v>
      </c>
      <c r="H81" s="176">
        <v>0</v>
      </c>
      <c r="I81" s="176">
        <v>0</v>
      </c>
      <c r="J81" s="176">
        <v>0</v>
      </c>
      <c r="K81" s="176">
        <v>0</v>
      </c>
      <c r="L81" s="176">
        <v>0</v>
      </c>
      <c r="M81" s="178">
        <v>28547.439999999999</v>
      </c>
      <c r="N81" s="178">
        <f t="shared" si="150"/>
        <v>11134.899999999998</v>
      </c>
      <c r="O81" s="181">
        <v>2209</v>
      </c>
      <c r="P81" s="64">
        <f t="shared" si="310"/>
        <v>39682.339999999997</v>
      </c>
      <c r="Q81" s="205">
        <v>1356.1</v>
      </c>
      <c r="R81" s="205">
        <v>530.19000000000005</v>
      </c>
      <c r="S81" s="267">
        <v>1031.25</v>
      </c>
      <c r="T81" s="205">
        <v>0</v>
      </c>
      <c r="U81" s="205">
        <v>0</v>
      </c>
      <c r="V81" s="205">
        <v>0</v>
      </c>
      <c r="W81" s="205">
        <v>0</v>
      </c>
      <c r="X81" s="205">
        <v>0</v>
      </c>
      <c r="Y81" s="205">
        <v>0</v>
      </c>
      <c r="Z81" s="205">
        <v>0</v>
      </c>
      <c r="AA81" s="64">
        <f t="shared" si="346"/>
        <v>2917.54</v>
      </c>
      <c r="AB81" s="65"/>
      <c r="AC81" s="65"/>
      <c r="AD81" s="65">
        <f t="shared" si="347"/>
        <v>335.38970631250498</v>
      </c>
      <c r="AE81" s="65">
        <f t="shared" si="268"/>
        <v>201.56725795234007</v>
      </c>
      <c r="AF81" s="65"/>
      <c r="AG81" s="65">
        <v>18.510000000000002</v>
      </c>
      <c r="AH81" s="65"/>
      <c r="AI81" s="65">
        <v>5</v>
      </c>
      <c r="AJ81" s="65"/>
      <c r="AK81" s="65"/>
      <c r="AL81" s="64">
        <f t="shared" si="311"/>
        <v>560.46696426484505</v>
      </c>
      <c r="AM81" s="66">
        <f t="shared" si="170"/>
        <v>833.25221238938047</v>
      </c>
      <c r="AN81" s="66">
        <f t="shared" si="171"/>
        <v>0</v>
      </c>
      <c r="AO81" s="66">
        <f t="shared" si="289"/>
        <v>208.31305309734512</v>
      </c>
      <c r="AP81" s="67">
        <f t="shared" si="312"/>
        <v>1041.5652654867256</v>
      </c>
      <c r="AQ81" s="67">
        <f t="shared" si="313"/>
        <v>1602.0322297515706</v>
      </c>
      <c r="AR81" s="68">
        <f t="shared" si="314"/>
        <v>1315.5077702484293</v>
      </c>
      <c r="AS81" s="267">
        <v>13864.76</v>
      </c>
      <c r="AT81" s="267">
        <v>5172.28</v>
      </c>
      <c r="AU81" s="267">
        <v>12569.53</v>
      </c>
      <c r="AV81" s="267">
        <v>45</v>
      </c>
      <c r="AW81" s="267">
        <v>0</v>
      </c>
      <c r="AX81" s="267">
        <v>0</v>
      </c>
      <c r="AY81" s="267">
        <v>0</v>
      </c>
      <c r="AZ81" s="267">
        <v>0</v>
      </c>
      <c r="BA81" s="267">
        <v>0</v>
      </c>
      <c r="BB81" s="267">
        <v>0</v>
      </c>
      <c r="BC81" s="267">
        <v>23100.14</v>
      </c>
      <c r="BD81" s="178">
        <f t="shared" si="172"/>
        <v>8551.43</v>
      </c>
      <c r="BE81" s="285">
        <v>1753</v>
      </c>
      <c r="BF81" s="181" t="s">
        <v>276</v>
      </c>
      <c r="BG81" s="64">
        <f t="shared" si="75"/>
        <v>31651.57</v>
      </c>
      <c r="BH81" s="267">
        <v>1154.05</v>
      </c>
      <c r="BI81" s="267">
        <v>378.34</v>
      </c>
      <c r="BJ81" s="267">
        <v>803.01</v>
      </c>
      <c r="BK81" s="267">
        <v>1.89</v>
      </c>
      <c r="BL81" s="267">
        <v>0</v>
      </c>
      <c r="BM81" s="267">
        <v>0</v>
      </c>
      <c r="BN81" s="267">
        <v>0</v>
      </c>
      <c r="BO81" s="267">
        <v>0</v>
      </c>
      <c r="BP81" s="267">
        <v>0</v>
      </c>
      <c r="BQ81" s="267">
        <v>0</v>
      </c>
      <c r="BR81" s="64">
        <f t="shared" si="76"/>
        <v>2337.2899999999995</v>
      </c>
      <c r="BS81" s="65"/>
      <c r="BT81" s="65"/>
      <c r="BU81" s="65">
        <f t="shared" si="348"/>
        <v>293.8117899117662</v>
      </c>
      <c r="BV81" s="65">
        <f t="shared" si="269"/>
        <v>166.96934897166673</v>
      </c>
      <c r="BW81" s="65"/>
      <c r="BX81" s="65">
        <v>18.510000000000002</v>
      </c>
      <c r="BY81" s="65"/>
      <c r="BZ81" s="65">
        <v>5</v>
      </c>
      <c r="CA81" s="202"/>
      <c r="CB81" s="65"/>
      <c r="CC81" s="64">
        <f t="shared" si="315"/>
        <v>484.29113888343295</v>
      </c>
      <c r="CD81" s="66">
        <f t="shared" si="174"/>
        <v>869.99982300884949</v>
      </c>
      <c r="CE81" s="384">
        <f t="shared" si="175"/>
        <v>0</v>
      </c>
      <c r="CF81" s="66">
        <f t="shared" si="222"/>
        <v>217.49995575221237</v>
      </c>
      <c r="CG81" s="67">
        <f>SUM(CD81:CF81)</f>
        <v>1087.4997787610619</v>
      </c>
      <c r="CH81" s="67">
        <f t="shared" si="316"/>
        <v>1571.7909176444948</v>
      </c>
      <c r="CI81" s="68">
        <f t="shared" si="317"/>
        <v>765.4990823555047</v>
      </c>
      <c r="CJ81" s="209">
        <v>10793.61</v>
      </c>
      <c r="CK81" s="209">
        <v>7432.38</v>
      </c>
      <c r="CL81" s="209">
        <v>18416.990000000002</v>
      </c>
      <c r="CM81" s="209">
        <v>35</v>
      </c>
      <c r="CN81" s="209">
        <v>0</v>
      </c>
      <c r="CO81" s="209">
        <v>0</v>
      </c>
      <c r="CP81" s="209">
        <v>0</v>
      </c>
      <c r="CQ81" s="209">
        <v>0</v>
      </c>
      <c r="CR81" s="209">
        <v>0</v>
      </c>
      <c r="CS81" s="207">
        <v>0</v>
      </c>
      <c r="CT81" s="205">
        <v>30462.7</v>
      </c>
      <c r="CU81" s="178">
        <f t="shared" si="176"/>
        <v>10802.380000000001</v>
      </c>
      <c r="CV81" s="285">
        <v>2136</v>
      </c>
      <c r="CW81" s="181" t="s">
        <v>276</v>
      </c>
      <c r="CX81" s="214">
        <v>41265.08</v>
      </c>
      <c r="CY81" s="205">
        <v>1539.54</v>
      </c>
      <c r="CZ81" s="205">
        <v>162.27000000000001</v>
      </c>
      <c r="DA81" s="205">
        <v>1214.68</v>
      </c>
      <c r="DB81" s="205">
        <v>0</v>
      </c>
      <c r="DC81" s="205">
        <v>0</v>
      </c>
      <c r="DD81" s="205">
        <v>0</v>
      </c>
      <c r="DE81" s="205">
        <v>0</v>
      </c>
      <c r="DF81" s="205">
        <v>0</v>
      </c>
      <c r="DG81" s="205">
        <v>0</v>
      </c>
      <c r="DH81" s="205">
        <v>0</v>
      </c>
      <c r="DI81" s="214">
        <v>3053.41</v>
      </c>
      <c r="DJ81" s="65"/>
      <c r="DK81" s="65"/>
      <c r="DL81" s="65">
        <f t="shared" si="349"/>
        <v>402.32709131835401</v>
      </c>
      <c r="DM81" s="65">
        <f t="shared" si="263"/>
        <v>212.65031194750847</v>
      </c>
      <c r="DN81" s="65"/>
      <c r="DO81" s="65">
        <v>18.510000000000002</v>
      </c>
      <c r="DP81" s="65"/>
      <c r="DQ81" s="65">
        <v>5</v>
      </c>
      <c r="DR81" s="65"/>
      <c r="DS81" s="65"/>
      <c r="DT81" s="64">
        <f t="shared" si="318"/>
        <v>638.48740326586244</v>
      </c>
      <c r="DU81" s="66">
        <f t="shared" si="178"/>
        <v>870.94495575221242</v>
      </c>
      <c r="DV81" s="66">
        <f t="shared" si="179"/>
        <v>490.26548672566372</v>
      </c>
      <c r="DW81" s="66">
        <f t="shared" si="270"/>
        <v>340.30261061946902</v>
      </c>
      <c r="DX81" s="67">
        <f t="shared" si="319"/>
        <v>1701.5130530973452</v>
      </c>
      <c r="DY81" s="67">
        <f t="shared" si="320"/>
        <v>2340.0004563632074</v>
      </c>
      <c r="DZ81" s="68">
        <f t="shared" si="321"/>
        <v>713.40954363679248</v>
      </c>
      <c r="EA81" s="205">
        <v>17671.38</v>
      </c>
      <c r="EB81" s="205">
        <v>6850.01</v>
      </c>
      <c r="EC81" s="205">
        <v>16928.599999999999</v>
      </c>
      <c r="ED81" s="205">
        <v>50</v>
      </c>
      <c r="EE81" s="205">
        <v>0</v>
      </c>
      <c r="EF81" s="205">
        <v>0</v>
      </c>
      <c r="EG81" s="205">
        <v>0</v>
      </c>
      <c r="EH81" s="205">
        <v>0</v>
      </c>
      <c r="EI81" s="205">
        <v>0</v>
      </c>
      <c r="EJ81" s="205">
        <v>0</v>
      </c>
      <c r="EK81" s="205">
        <v>29255.85</v>
      </c>
      <c r="EL81" s="178">
        <f t="shared" si="180"/>
        <v>12244.14</v>
      </c>
      <c r="EM81" s="206">
        <v>2155</v>
      </c>
      <c r="EN81" s="181" t="s">
        <v>276</v>
      </c>
      <c r="EO81" s="214">
        <f t="shared" si="303"/>
        <v>41499.99</v>
      </c>
      <c r="EP81" s="214">
        <v>1470.9</v>
      </c>
      <c r="EQ81" s="214">
        <v>501.07</v>
      </c>
      <c r="ER81" s="214">
        <v>1081.1099999999999</v>
      </c>
      <c r="ES81" s="214">
        <v>2.1</v>
      </c>
      <c r="ET81" s="214">
        <v>0</v>
      </c>
      <c r="EU81" s="298">
        <v>0</v>
      </c>
      <c r="EV81" s="299">
        <v>0</v>
      </c>
      <c r="EW81" s="214">
        <v>0</v>
      </c>
      <c r="EX81" s="214">
        <v>0</v>
      </c>
      <c r="EY81" s="299">
        <v>0</v>
      </c>
      <c r="EZ81" s="214">
        <f t="shared" si="304"/>
        <v>3055.18</v>
      </c>
      <c r="FA81" s="65"/>
      <c r="FB81" s="65"/>
      <c r="FC81" s="377">
        <f t="shared" si="305"/>
        <v>402.30995296746016</v>
      </c>
      <c r="FD81" s="386">
        <f t="shared" si="306"/>
        <v>241.0320864965837</v>
      </c>
      <c r="FE81" s="65"/>
      <c r="FF81" s="65">
        <v>18.510000000000002</v>
      </c>
      <c r="FG81" s="202"/>
      <c r="FH81" s="65">
        <v>5</v>
      </c>
      <c r="FI81" s="377"/>
      <c r="FJ81" s="65"/>
      <c r="FK81" s="214">
        <f t="shared" si="307"/>
        <v>666.85203946404386</v>
      </c>
      <c r="FL81" s="66">
        <f t="shared" si="360"/>
        <v>987.17077586206892</v>
      </c>
      <c r="FM81" s="377">
        <f t="shared" si="184"/>
        <v>413.79310344827587</v>
      </c>
      <c r="FN81" s="377">
        <f t="shared" si="271"/>
        <v>350.24096982758618</v>
      </c>
      <c r="FO81" s="214">
        <f t="shared" si="308"/>
        <v>1751.204849137931</v>
      </c>
      <c r="FP81" s="214">
        <f t="shared" si="309"/>
        <v>2418.0568886019746</v>
      </c>
      <c r="FQ81" s="205">
        <f t="shared" si="290"/>
        <v>637.12311139802523</v>
      </c>
      <c r="FR81" s="205">
        <v>19258.13</v>
      </c>
      <c r="FS81" s="205">
        <v>5990.62</v>
      </c>
      <c r="FT81" s="205">
        <v>17164.04</v>
      </c>
      <c r="FU81" s="205">
        <v>5</v>
      </c>
      <c r="FV81" s="205">
        <v>0</v>
      </c>
      <c r="FW81" s="205">
        <v>0</v>
      </c>
      <c r="FX81" s="205">
        <v>0</v>
      </c>
      <c r="FY81" s="205">
        <v>0</v>
      </c>
      <c r="FZ81" s="205">
        <v>0</v>
      </c>
      <c r="GA81" s="205">
        <v>0</v>
      </c>
      <c r="GB81" s="205">
        <v>33706.199999999997</v>
      </c>
      <c r="GC81" s="178">
        <f t="shared" si="185"/>
        <v>8711.5900000000038</v>
      </c>
      <c r="GD81" s="206">
        <v>2190</v>
      </c>
      <c r="GE81" s="181" t="s">
        <v>276</v>
      </c>
      <c r="GF81" s="214">
        <f t="shared" si="291"/>
        <v>42417.79</v>
      </c>
      <c r="GG81" s="205">
        <v>1602.98</v>
      </c>
      <c r="GH81" s="205">
        <v>438.2</v>
      </c>
      <c r="GI81" s="205">
        <v>1095.6099999999999</v>
      </c>
      <c r="GJ81" s="205">
        <v>0.21</v>
      </c>
      <c r="GK81" s="205">
        <v>0</v>
      </c>
      <c r="GL81" s="205">
        <v>0</v>
      </c>
      <c r="GM81" s="205">
        <v>0</v>
      </c>
      <c r="GN81" s="205">
        <v>0</v>
      </c>
      <c r="GO81" s="205">
        <v>0</v>
      </c>
      <c r="GP81" s="205">
        <v>0</v>
      </c>
      <c r="GQ81" s="211">
        <f t="shared" si="350"/>
        <v>3137</v>
      </c>
      <c r="GR81" s="306"/>
      <c r="GS81" s="309"/>
      <c r="GT81" s="65">
        <f t="shared" si="300"/>
        <v>479.66788245350392</v>
      </c>
      <c r="GU81" s="65">
        <f t="shared" si="301"/>
        <v>185.0813766293634</v>
      </c>
      <c r="GV81" s="65"/>
      <c r="GW81" s="65">
        <v>18.510000000000002</v>
      </c>
      <c r="GX81" s="65">
        <v>0</v>
      </c>
      <c r="GY81" s="65">
        <v>5</v>
      </c>
      <c r="GZ81" s="65"/>
      <c r="HA81" s="65"/>
      <c r="HB81" s="64">
        <f t="shared" si="188"/>
        <v>688.25925908286729</v>
      </c>
      <c r="HC81" s="66">
        <f t="shared" si="361"/>
        <v>822.37076923076927</v>
      </c>
      <c r="HD81" s="66">
        <f t="shared" si="272"/>
        <v>0</v>
      </c>
      <c r="HE81" s="66">
        <f t="shared" si="273"/>
        <v>205.59269230769232</v>
      </c>
      <c r="HF81" s="67">
        <f t="shared" si="322"/>
        <v>1027.9634615384616</v>
      </c>
      <c r="HG81" s="67">
        <f t="shared" si="323"/>
        <v>1716.2227206213288</v>
      </c>
      <c r="HH81" s="68">
        <f t="shared" si="324"/>
        <v>1420.7772793786712</v>
      </c>
      <c r="HI81" s="335">
        <v>22699.29</v>
      </c>
      <c r="HJ81" s="335">
        <v>9339.52</v>
      </c>
      <c r="HK81" s="335">
        <v>21011.13</v>
      </c>
      <c r="HL81" s="335">
        <v>10</v>
      </c>
      <c r="HM81" s="335">
        <v>0</v>
      </c>
      <c r="HN81" s="335">
        <v>0</v>
      </c>
      <c r="HO81" s="335">
        <v>0</v>
      </c>
      <c r="HP81" s="335">
        <v>0</v>
      </c>
      <c r="HQ81" s="335">
        <v>0</v>
      </c>
      <c r="HR81" s="335">
        <v>0</v>
      </c>
      <c r="HS81" s="335">
        <v>38781.74</v>
      </c>
      <c r="HT81" s="178">
        <f t="shared" si="189"/>
        <v>14278.200000000004</v>
      </c>
      <c r="HU81" s="371">
        <v>2769</v>
      </c>
      <c r="HV81" s="181" t="s">
        <v>276</v>
      </c>
      <c r="HW81" s="64">
        <f t="shared" si="190"/>
        <v>53059.94</v>
      </c>
      <c r="HX81" s="205">
        <v>1889.41</v>
      </c>
      <c r="HY81" s="205">
        <v>683.17</v>
      </c>
      <c r="HZ81" s="205">
        <v>1341.65</v>
      </c>
      <c r="IA81" s="205">
        <v>0.42</v>
      </c>
      <c r="IB81" s="205">
        <v>0</v>
      </c>
      <c r="IC81" s="205">
        <v>0</v>
      </c>
      <c r="ID81" s="205">
        <v>0</v>
      </c>
      <c r="IE81" s="205">
        <v>0</v>
      </c>
      <c r="IF81" s="205">
        <v>0</v>
      </c>
      <c r="IG81" s="205">
        <v>0</v>
      </c>
      <c r="IH81" s="214">
        <v>3983.02</v>
      </c>
      <c r="II81" s="319"/>
      <c r="IJ81" s="325"/>
      <c r="IK81" s="65">
        <f t="shared" si="296"/>
        <v>591.83730170944079</v>
      </c>
      <c r="IL81" s="65">
        <f t="shared" si="302"/>
        <v>355.52412428920746</v>
      </c>
      <c r="IM81" s="65"/>
      <c r="IN81" s="65">
        <v>18.510000000000002</v>
      </c>
      <c r="IO81" s="65"/>
      <c r="IP81" s="65">
        <v>5</v>
      </c>
      <c r="IQ81" s="65"/>
      <c r="IR81" s="65"/>
      <c r="IS81" s="64">
        <f t="shared" si="193"/>
        <v>970.87142599864819</v>
      </c>
      <c r="IT81" s="66">
        <f t="shared" si="362"/>
        <v>869.99285714285713</v>
      </c>
      <c r="IU81" s="66">
        <f t="shared" si="274"/>
        <v>403.36134453781511</v>
      </c>
      <c r="IV81" s="66">
        <f t="shared" si="275"/>
        <v>318.33855042016808</v>
      </c>
      <c r="IW81" s="67">
        <f t="shared" si="195"/>
        <v>1591.6927521008404</v>
      </c>
      <c r="IX81" s="67">
        <f t="shared" si="325"/>
        <v>2562.5641780994883</v>
      </c>
      <c r="IY81" s="68">
        <f t="shared" si="326"/>
        <v>1420.4558219005116</v>
      </c>
      <c r="IZ81" s="335">
        <v>22090.9</v>
      </c>
      <c r="JA81" s="335">
        <v>9025.18</v>
      </c>
      <c r="JB81" s="335">
        <v>20263.810000000001</v>
      </c>
      <c r="JC81" s="335">
        <v>50</v>
      </c>
      <c r="JD81" s="335">
        <v>0</v>
      </c>
      <c r="JE81" s="335">
        <v>0</v>
      </c>
      <c r="JF81" s="335">
        <v>0</v>
      </c>
      <c r="JG81" s="335">
        <v>0</v>
      </c>
      <c r="JH81" s="335">
        <v>0</v>
      </c>
      <c r="JI81" s="335">
        <v>0</v>
      </c>
      <c r="JJ81" s="335">
        <v>37528.29</v>
      </c>
      <c r="JK81" s="178">
        <f t="shared" si="196"/>
        <v>13901.599999999999</v>
      </c>
      <c r="JL81" s="371">
        <v>2528</v>
      </c>
      <c r="JM81" s="181" t="s">
        <v>276</v>
      </c>
      <c r="JN81" s="64">
        <f t="shared" si="197"/>
        <v>51429.89</v>
      </c>
      <c r="JO81" s="335">
        <v>1838.8</v>
      </c>
      <c r="JP81" s="335">
        <v>660.17</v>
      </c>
      <c r="JQ81" s="335">
        <v>1294.25</v>
      </c>
      <c r="JR81" s="335">
        <v>2.1</v>
      </c>
      <c r="JS81" s="335">
        <v>0</v>
      </c>
      <c r="JT81" s="335">
        <v>0</v>
      </c>
      <c r="JU81" s="335">
        <v>0</v>
      </c>
      <c r="JV81" s="335">
        <v>0</v>
      </c>
      <c r="JW81" s="335">
        <v>0</v>
      </c>
      <c r="JX81" s="335">
        <v>0</v>
      </c>
      <c r="JY81" s="211">
        <v>3211.37</v>
      </c>
      <c r="JZ81" s="319"/>
      <c r="KA81" s="343"/>
      <c r="KB81" s="65">
        <f t="shared" si="276"/>
        <v>799.21141222339941</v>
      </c>
      <c r="KC81" s="65">
        <f t="shared" si="297"/>
        <v>369.28629606889558</v>
      </c>
      <c r="KD81" s="65"/>
      <c r="KE81" s="65">
        <v>18.510000000000002</v>
      </c>
      <c r="KF81" s="65"/>
      <c r="KG81" s="65">
        <v>5</v>
      </c>
      <c r="KH81" s="65"/>
      <c r="KI81" s="65">
        <f t="shared" si="277"/>
        <v>429.03252032520328</v>
      </c>
      <c r="KJ81" s="64">
        <f t="shared" si="292"/>
        <v>1621.0402286174983</v>
      </c>
      <c r="KK81" s="66">
        <f t="shared" si="363"/>
        <v>854.59100840336134</v>
      </c>
      <c r="KL81" s="66">
        <f t="shared" si="278"/>
        <v>0</v>
      </c>
      <c r="KM81" s="66">
        <f t="shared" si="279"/>
        <v>213.64775210084034</v>
      </c>
      <c r="KN81" s="67">
        <f t="shared" si="327"/>
        <v>1068.2387605042018</v>
      </c>
      <c r="KO81" s="67">
        <f t="shared" si="328"/>
        <v>2689.2789891216999</v>
      </c>
      <c r="KP81" s="68">
        <f t="shared" si="329"/>
        <v>522.09101087830004</v>
      </c>
      <c r="KQ81" s="335">
        <v>16687.46</v>
      </c>
      <c r="KR81" s="335">
        <v>6433.33</v>
      </c>
      <c r="KS81" s="335">
        <v>16815.43</v>
      </c>
      <c r="KT81" s="335">
        <v>5</v>
      </c>
      <c r="KU81" s="335">
        <v>0</v>
      </c>
      <c r="KV81" s="335">
        <v>0</v>
      </c>
      <c r="KW81" s="335">
        <v>0</v>
      </c>
      <c r="KX81" s="335">
        <v>0</v>
      </c>
      <c r="KY81" s="335">
        <v>0</v>
      </c>
      <c r="KZ81" s="335">
        <v>0</v>
      </c>
      <c r="LA81" s="335">
        <v>26876.74</v>
      </c>
      <c r="LB81" s="178">
        <f t="shared" si="199"/>
        <v>13064.48</v>
      </c>
      <c r="LC81" s="371">
        <v>1995</v>
      </c>
      <c r="LD81" s="181" t="s">
        <v>276</v>
      </c>
      <c r="LE81" s="64">
        <f t="shared" si="200"/>
        <v>39941.22</v>
      </c>
      <c r="LF81" s="205">
        <v>1389.02</v>
      </c>
      <c r="LG81" s="205">
        <v>470.59</v>
      </c>
      <c r="LH81" s="205">
        <v>1074.27</v>
      </c>
      <c r="LI81" s="205">
        <v>0.21</v>
      </c>
      <c r="LJ81" s="205">
        <v>0</v>
      </c>
      <c r="LK81" s="205">
        <v>0</v>
      </c>
      <c r="LL81" s="205">
        <v>0</v>
      </c>
      <c r="LM81" s="205">
        <v>0</v>
      </c>
      <c r="LN81" s="205">
        <v>0</v>
      </c>
      <c r="LO81" s="205">
        <v>0</v>
      </c>
      <c r="LP81" s="211">
        <f t="shared" si="351"/>
        <v>2934.09</v>
      </c>
      <c r="LQ81" s="202"/>
      <c r="LR81" s="202"/>
      <c r="LS81" s="65">
        <f t="shared" si="298"/>
        <v>399.52596076927472</v>
      </c>
      <c r="LT81" s="65">
        <f t="shared" si="299"/>
        <v>312.73322236660658</v>
      </c>
      <c r="LU81" s="65"/>
      <c r="LV81" s="65">
        <v>18.510000000000002</v>
      </c>
      <c r="LW81" s="65"/>
      <c r="LX81" s="65">
        <v>5</v>
      </c>
      <c r="LY81" s="65"/>
      <c r="LZ81" s="65"/>
      <c r="MA81" s="64">
        <f t="shared" si="330"/>
        <v>735.76918313588135</v>
      </c>
      <c r="MB81" s="66">
        <f t="shared" si="364"/>
        <v>828.45739495798318</v>
      </c>
      <c r="MC81" s="66">
        <f t="shared" si="280"/>
        <v>0</v>
      </c>
      <c r="MD81" s="66">
        <f t="shared" si="281"/>
        <v>207.1143487394958</v>
      </c>
      <c r="ME81" s="67">
        <f t="shared" si="331"/>
        <v>1035.571743697479</v>
      </c>
      <c r="MF81" s="67">
        <f t="shared" si="332"/>
        <v>1771.3409268333603</v>
      </c>
      <c r="MG81" s="68">
        <f t="shared" si="333"/>
        <v>1162.7490731666398</v>
      </c>
      <c r="MH81" s="335">
        <v>17500.87</v>
      </c>
      <c r="MI81" s="335">
        <v>6458.37</v>
      </c>
      <c r="MJ81" s="335">
        <v>16411.009999999998</v>
      </c>
      <c r="MK81" s="335">
        <v>5</v>
      </c>
      <c r="ML81" s="335">
        <v>0</v>
      </c>
      <c r="MM81" s="335">
        <v>0</v>
      </c>
      <c r="MN81" s="335">
        <v>0</v>
      </c>
      <c r="MO81" s="335">
        <v>0</v>
      </c>
      <c r="MP81" s="335">
        <v>0</v>
      </c>
      <c r="MQ81" s="335">
        <v>0</v>
      </c>
      <c r="MR81" s="335">
        <v>26609.68</v>
      </c>
      <c r="MS81" s="178">
        <f t="shared" si="223"/>
        <v>13765.57</v>
      </c>
      <c r="MT81" s="371">
        <v>2131</v>
      </c>
      <c r="MU81" s="181" t="s">
        <v>276</v>
      </c>
      <c r="MV81" s="64">
        <f t="shared" si="203"/>
        <v>40375.25</v>
      </c>
      <c r="MW81" s="335">
        <v>1456.71</v>
      </c>
      <c r="MX81" s="335">
        <v>472.42</v>
      </c>
      <c r="MY81" s="335">
        <v>1048.44</v>
      </c>
      <c r="MZ81" s="335">
        <v>0.21</v>
      </c>
      <c r="NA81" s="335">
        <v>0</v>
      </c>
      <c r="NB81" s="335">
        <v>0</v>
      </c>
      <c r="NC81" s="335">
        <v>0</v>
      </c>
      <c r="ND81" s="335">
        <v>0</v>
      </c>
      <c r="NE81" s="335">
        <v>0</v>
      </c>
      <c r="NF81" s="335">
        <v>0</v>
      </c>
      <c r="NG81" s="211">
        <f t="shared" si="293"/>
        <v>2977.78</v>
      </c>
      <c r="NH81" s="351"/>
      <c r="NI81" s="358"/>
      <c r="NJ81" s="65">
        <f t="shared" si="294"/>
        <v>502.83250903614106</v>
      </c>
      <c r="NK81" s="65">
        <f t="shared" si="295"/>
        <v>189.08736725469896</v>
      </c>
      <c r="NL81" s="65"/>
      <c r="NM81" s="65">
        <v>18.510000000000002</v>
      </c>
      <c r="NN81" s="65">
        <f t="shared" si="206"/>
        <v>467</v>
      </c>
      <c r="NO81" s="65">
        <v>5</v>
      </c>
      <c r="NP81" s="65"/>
      <c r="NQ81" s="65"/>
      <c r="NR81" s="64">
        <f t="shared" si="264"/>
        <v>1182.42987629084</v>
      </c>
      <c r="NS81" s="66">
        <f t="shared" si="207"/>
        <v>835.40283333333332</v>
      </c>
      <c r="NT81" s="66">
        <f t="shared" si="208"/>
        <v>400</v>
      </c>
      <c r="NU81" s="66">
        <f t="shared" si="282"/>
        <v>308.85070833333333</v>
      </c>
      <c r="NV81" s="67">
        <f t="shared" si="334"/>
        <v>1544.2535416666667</v>
      </c>
      <c r="NW81" s="67">
        <f t="shared" si="335"/>
        <v>2726.6834179575067</v>
      </c>
      <c r="NX81" s="68">
        <f t="shared" si="336"/>
        <v>251.09658204249354</v>
      </c>
      <c r="NY81" s="400">
        <v>13208.65</v>
      </c>
      <c r="NZ81" s="400">
        <v>5836.35</v>
      </c>
      <c r="OA81" s="400">
        <v>13818.9</v>
      </c>
      <c r="OB81" s="400">
        <v>45</v>
      </c>
      <c r="OC81" s="400">
        <v>0</v>
      </c>
      <c r="OD81" s="400">
        <v>0</v>
      </c>
      <c r="OE81" s="400">
        <v>0</v>
      </c>
      <c r="OF81" s="400">
        <v>0</v>
      </c>
      <c r="OG81" s="400">
        <v>0</v>
      </c>
      <c r="OH81" s="400">
        <v>0</v>
      </c>
      <c r="OI81" s="400">
        <v>22540.19</v>
      </c>
      <c r="OJ81" s="178">
        <f t="shared" si="352"/>
        <v>10368.710000000003</v>
      </c>
      <c r="OK81" s="401">
        <v>1786</v>
      </c>
      <c r="OL81" s="181" t="s">
        <v>276</v>
      </c>
      <c r="OM81" s="64">
        <f t="shared" si="283"/>
        <v>32908.9</v>
      </c>
      <c r="ON81" s="205">
        <v>1099.45</v>
      </c>
      <c r="OO81" s="205">
        <v>426.92</v>
      </c>
      <c r="OP81" s="205">
        <v>882.84</v>
      </c>
      <c r="OQ81" s="205">
        <v>1.89</v>
      </c>
      <c r="OR81" s="205">
        <v>0</v>
      </c>
      <c r="OS81" s="205">
        <v>0</v>
      </c>
      <c r="OT81" s="205">
        <v>0</v>
      </c>
      <c r="OU81" s="205">
        <v>0</v>
      </c>
      <c r="OV81" s="205">
        <v>0</v>
      </c>
      <c r="OW81" s="205">
        <v>0</v>
      </c>
      <c r="OX81" s="403">
        <f t="shared" si="284"/>
        <v>2411.1</v>
      </c>
      <c r="OY81" s="414"/>
      <c r="OZ81" s="413"/>
      <c r="PA81" s="65">
        <f t="shared" si="285"/>
        <v>361.34563735281563</v>
      </c>
      <c r="PB81" s="65">
        <f t="shared" si="286"/>
        <v>177.54322767876496</v>
      </c>
      <c r="PC81" s="65"/>
      <c r="PD81" s="65">
        <v>18.510000000000002</v>
      </c>
      <c r="PE81" s="65"/>
      <c r="PF81" s="65">
        <v>5</v>
      </c>
      <c r="PG81" s="65"/>
      <c r="PH81" s="65"/>
      <c r="PI81" s="64">
        <f t="shared" si="337"/>
        <v>562.39886503158061</v>
      </c>
      <c r="PJ81" s="66">
        <f t="shared" si="287"/>
        <v>936.57933333333335</v>
      </c>
      <c r="PK81" s="66">
        <v>0</v>
      </c>
      <c r="PL81" s="66">
        <f t="shared" si="288"/>
        <v>234.14483333333334</v>
      </c>
      <c r="PM81" s="67">
        <f t="shared" si="338"/>
        <v>1170.7241666666666</v>
      </c>
      <c r="PN81" s="67">
        <f t="shared" si="339"/>
        <v>1733.1230316982474</v>
      </c>
      <c r="PO81" s="68">
        <f t="shared" si="340"/>
        <v>677.97696830175255</v>
      </c>
      <c r="PP81" s="400">
        <v>13407.76</v>
      </c>
      <c r="PQ81" s="400">
        <v>6388.89</v>
      </c>
      <c r="PR81" s="400">
        <v>12550.08</v>
      </c>
      <c r="PS81" s="400">
        <v>60</v>
      </c>
      <c r="PT81" s="400">
        <v>0</v>
      </c>
      <c r="PU81" s="400">
        <v>0</v>
      </c>
      <c r="PV81" s="400">
        <v>0</v>
      </c>
      <c r="PW81" s="400">
        <v>0</v>
      </c>
      <c r="PX81" s="400">
        <v>0</v>
      </c>
      <c r="PY81" s="464">
        <v>0</v>
      </c>
      <c r="PZ81" s="466">
        <v>25469.69</v>
      </c>
      <c r="QA81" s="178">
        <f t="shared" si="210"/>
        <v>6937.0400000000009</v>
      </c>
      <c r="QB81" s="401">
        <v>1715</v>
      </c>
      <c r="QC81" s="181" t="s">
        <v>276</v>
      </c>
      <c r="QD81" s="64">
        <v>32406.73</v>
      </c>
      <c r="QE81" s="400">
        <v>1116.05</v>
      </c>
      <c r="QF81" s="400">
        <v>467.33</v>
      </c>
      <c r="QG81" s="400">
        <v>801.78</v>
      </c>
      <c r="QH81" s="400">
        <v>2.52</v>
      </c>
      <c r="QI81" s="400">
        <v>0</v>
      </c>
      <c r="QJ81" s="400">
        <v>0</v>
      </c>
      <c r="QK81" s="400">
        <v>0</v>
      </c>
      <c r="QL81" s="400">
        <v>0</v>
      </c>
      <c r="QM81" s="400">
        <v>0</v>
      </c>
      <c r="QN81" s="400">
        <v>0</v>
      </c>
      <c r="QO81" s="486">
        <v>0</v>
      </c>
      <c r="QP81" s="211">
        <f t="shared" si="353"/>
        <v>2387.6799999999998</v>
      </c>
      <c r="QQ81" s="440">
        <v>587.13</v>
      </c>
      <c r="QR81" s="238">
        <v>187</v>
      </c>
      <c r="QS81" s="65">
        <f t="shared" si="365"/>
        <v>128.86743362831859</v>
      </c>
      <c r="QT81" s="65">
        <f t="shared" si="354"/>
        <v>133.65648106479935</v>
      </c>
      <c r="QU81" s="65">
        <v>0</v>
      </c>
      <c r="QV81" s="65">
        <v>18.510000000000002</v>
      </c>
      <c r="QW81" s="65">
        <f t="shared" si="355"/>
        <v>18.861818181818183</v>
      </c>
      <c r="QX81" s="65">
        <v>5</v>
      </c>
      <c r="QY81" s="65">
        <f t="shared" si="261"/>
        <v>183.06451612903226</v>
      </c>
      <c r="QZ81" s="489">
        <f t="shared" si="265"/>
        <v>343.84081499999996</v>
      </c>
      <c r="RA81" s="65"/>
      <c r="RB81" s="64">
        <f t="shared" si="213"/>
        <v>1605.9310640039682</v>
      </c>
      <c r="RC81" s="66">
        <f t="shared" si="266"/>
        <v>870.22424778761058</v>
      </c>
      <c r="RD81" s="66"/>
      <c r="RE81" s="66">
        <f t="shared" si="356"/>
        <v>495.23106235831574</v>
      </c>
      <c r="RF81" s="67">
        <f t="shared" si="341"/>
        <v>1365.4553101459264</v>
      </c>
      <c r="RG81" s="67">
        <f t="shared" si="342"/>
        <v>2971.3863741498944</v>
      </c>
      <c r="RH81" s="68">
        <f t="shared" si="343"/>
        <v>-583.7063741498946</v>
      </c>
      <c r="RI81" s="205">
        <v>13367.83</v>
      </c>
      <c r="RJ81" s="205">
        <v>6105.9</v>
      </c>
      <c r="RK81" s="205">
        <v>15491.93</v>
      </c>
      <c r="RL81" s="205">
        <v>50</v>
      </c>
      <c r="RM81" s="205">
        <v>0</v>
      </c>
      <c r="RN81" s="205">
        <v>0</v>
      </c>
      <c r="RO81" s="205">
        <v>0</v>
      </c>
      <c r="RP81" s="205">
        <v>0</v>
      </c>
      <c r="RQ81" s="205">
        <v>0</v>
      </c>
      <c r="RR81" s="373">
        <v>0</v>
      </c>
      <c r="RS81" s="265">
        <v>25404.34</v>
      </c>
      <c r="RT81" s="178">
        <f t="shared" si="214"/>
        <v>9611.3200000000033</v>
      </c>
      <c r="RU81" s="206">
        <v>1886</v>
      </c>
      <c r="RV81" s="181" t="s">
        <v>276</v>
      </c>
      <c r="RW81" s="64">
        <f t="shared" si="215"/>
        <v>35015.660000000003</v>
      </c>
      <c r="RX81" s="205">
        <v>1112.74</v>
      </c>
      <c r="RY81" s="205">
        <v>446.64</v>
      </c>
      <c r="RZ81" s="205">
        <v>989.72</v>
      </c>
      <c r="SA81" s="205">
        <v>2.1</v>
      </c>
      <c r="SB81" s="205">
        <v>0</v>
      </c>
      <c r="SC81" s="205">
        <v>0</v>
      </c>
      <c r="SD81" s="205">
        <v>0</v>
      </c>
      <c r="SE81" s="205">
        <v>0</v>
      </c>
      <c r="SF81" s="205">
        <v>0</v>
      </c>
      <c r="SG81" s="205">
        <v>0</v>
      </c>
      <c r="SH81" s="65">
        <v>31.482835999999999</v>
      </c>
      <c r="SI81" s="211">
        <v>3172.39</v>
      </c>
      <c r="SJ81" s="467"/>
      <c r="SK81" s="481"/>
      <c r="SL81" s="65">
        <f t="shared" si="366"/>
        <v>320.96681415929203</v>
      </c>
      <c r="SM81" s="65">
        <f t="shared" si="251"/>
        <v>218.75111182841451</v>
      </c>
      <c r="SN81" s="65">
        <v>0</v>
      </c>
      <c r="SO81" s="65">
        <v>18.510000000000002</v>
      </c>
      <c r="SP81" s="65">
        <f t="shared" si="357"/>
        <v>495.92920353982299</v>
      </c>
      <c r="SQ81" s="65">
        <v>5</v>
      </c>
      <c r="SR81" s="65">
        <f t="shared" si="367"/>
        <v>428.52876106194691</v>
      </c>
      <c r="SS81" s="489">
        <f t="shared" si="267"/>
        <v>342.95859000000002</v>
      </c>
      <c r="ST81" s="65"/>
      <c r="SU81" s="64">
        <f>SUM(SJ81:ST81)</f>
        <v>1830.6444805894762</v>
      </c>
      <c r="SV81" s="66">
        <f t="shared" si="368"/>
        <v>596.28469026548669</v>
      </c>
      <c r="SW81" s="66"/>
      <c r="SX81" s="66">
        <f t="shared" si="358"/>
        <v>485.38583417099255</v>
      </c>
      <c r="SY81" s="67">
        <f>SUM(SV81:SX81)</f>
        <v>1081.6705244364794</v>
      </c>
      <c r="SZ81" s="67">
        <f t="shared" si="344"/>
        <v>2912.3150050259555</v>
      </c>
      <c r="TA81" s="68">
        <f t="shared" si="345"/>
        <v>260.07499497404433</v>
      </c>
      <c r="TB81" s="64">
        <f t="shared" si="252"/>
        <v>481654.3600000001</v>
      </c>
      <c r="TC81" s="211">
        <f t="shared" si="253"/>
        <v>35577.85</v>
      </c>
      <c r="TD81" s="67">
        <f t="shared" si="254"/>
        <v>27014.795135868728</v>
      </c>
      <c r="TE81" s="68">
        <f t="shared" si="359"/>
        <v>8563.0548641312707</v>
      </c>
      <c r="TF81" s="264"/>
      <c r="TG81" s="265"/>
      <c r="TH81" s="265"/>
      <c r="TL81" s="65">
        <v>1561.6678000000002</v>
      </c>
      <c r="TM81">
        <f t="shared" si="262"/>
        <v>15.616678000000002</v>
      </c>
    </row>
    <row r="82" spans="1:533">
      <c r="A82" s="173" t="s">
        <v>201</v>
      </c>
      <c r="B82" s="175" t="s">
        <v>202</v>
      </c>
      <c r="C82" s="181" t="s">
        <v>277</v>
      </c>
      <c r="D82" s="176">
        <v>4039.67</v>
      </c>
      <c r="E82" s="176">
        <v>4374.12</v>
      </c>
      <c r="F82" s="176">
        <v>0</v>
      </c>
      <c r="G82" s="176">
        <v>0</v>
      </c>
      <c r="H82" s="176">
        <v>1107.3</v>
      </c>
      <c r="I82" s="176">
        <v>0</v>
      </c>
      <c r="J82" s="176">
        <v>0</v>
      </c>
      <c r="K82" s="176">
        <v>0</v>
      </c>
      <c r="L82" s="176">
        <v>0</v>
      </c>
      <c r="M82" s="178">
        <v>6934.03</v>
      </c>
      <c r="N82" s="178">
        <f t="shared" si="150"/>
        <v>2587.0600000000004</v>
      </c>
      <c r="O82" s="181">
        <v>560</v>
      </c>
      <c r="P82" s="64">
        <f t="shared" si="310"/>
        <v>9521.09</v>
      </c>
      <c r="Q82" s="205">
        <v>336.27</v>
      </c>
      <c r="R82" s="205">
        <v>319.95999999999998</v>
      </c>
      <c r="S82" s="267">
        <v>0</v>
      </c>
      <c r="T82" s="205">
        <v>0</v>
      </c>
      <c r="U82" s="205">
        <v>0</v>
      </c>
      <c r="V82" s="205">
        <v>71.92</v>
      </c>
      <c r="W82" s="205">
        <v>0</v>
      </c>
      <c r="X82" s="205">
        <v>0</v>
      </c>
      <c r="Y82" s="205">
        <v>0</v>
      </c>
      <c r="Z82" s="205">
        <v>0</v>
      </c>
      <c r="AA82" s="64">
        <f t="shared" si="346"/>
        <v>728.15</v>
      </c>
      <c r="AB82" s="65"/>
      <c r="AC82" s="65"/>
      <c r="AD82" s="65">
        <f t="shared" si="347"/>
        <v>81.46447755953244</v>
      </c>
      <c r="AE82" s="65">
        <f t="shared" si="268"/>
        <v>46.831726406001053</v>
      </c>
      <c r="AF82" s="65">
        <f t="shared" ref="AF82:AF83" si="369">1279.45678571429-140.7</f>
        <v>1138.7567857142899</v>
      </c>
      <c r="AG82" s="65"/>
      <c r="AH82" s="65"/>
      <c r="AI82" s="65">
        <v>5</v>
      </c>
      <c r="AJ82" s="65"/>
      <c r="AK82" s="65"/>
      <c r="AL82" s="64">
        <f t="shared" si="311"/>
        <v>1272.0529896798234</v>
      </c>
      <c r="AM82" s="66">
        <f t="shared" si="170"/>
        <v>833.25221238938047</v>
      </c>
      <c r="AN82" s="66">
        <f t="shared" si="171"/>
        <v>0</v>
      </c>
      <c r="AO82" s="66">
        <f t="shared" si="289"/>
        <v>208.31305309734512</v>
      </c>
      <c r="AP82" s="67">
        <f t="shared" si="312"/>
        <v>1041.5652654867256</v>
      </c>
      <c r="AQ82" s="67">
        <f t="shared" si="313"/>
        <v>2313.6182551665488</v>
      </c>
      <c r="AR82" s="68">
        <f t="shared" si="314"/>
        <v>-1585.4682551665487</v>
      </c>
      <c r="AS82" s="267">
        <v>3426.61</v>
      </c>
      <c r="AT82" s="267">
        <v>4418.49</v>
      </c>
      <c r="AU82" s="267">
        <v>0</v>
      </c>
      <c r="AV82" s="267">
        <v>0</v>
      </c>
      <c r="AW82" s="267">
        <v>0</v>
      </c>
      <c r="AX82" s="267">
        <v>828.65</v>
      </c>
      <c r="AY82" s="267">
        <v>0</v>
      </c>
      <c r="AZ82" s="267">
        <v>0</v>
      </c>
      <c r="BA82" s="267">
        <v>0</v>
      </c>
      <c r="BB82" s="267">
        <v>0</v>
      </c>
      <c r="BC82" s="267">
        <v>6086.39</v>
      </c>
      <c r="BD82" s="178">
        <f t="shared" si="172"/>
        <v>2587.3599999999997</v>
      </c>
      <c r="BE82" s="285">
        <v>464</v>
      </c>
      <c r="BF82" s="181" t="s">
        <v>277</v>
      </c>
      <c r="BG82" s="64">
        <f t="shared" si="75"/>
        <v>8673.75</v>
      </c>
      <c r="BH82" s="267">
        <v>285.24</v>
      </c>
      <c r="BI82" s="267">
        <v>323.2</v>
      </c>
      <c r="BJ82" s="267">
        <v>0</v>
      </c>
      <c r="BK82" s="267">
        <v>0</v>
      </c>
      <c r="BL82" s="267">
        <v>0</v>
      </c>
      <c r="BM82" s="267">
        <v>53.82</v>
      </c>
      <c r="BN82" s="267">
        <v>0</v>
      </c>
      <c r="BO82" s="267">
        <v>0</v>
      </c>
      <c r="BP82" s="267">
        <v>0</v>
      </c>
      <c r="BQ82" s="267">
        <v>0</v>
      </c>
      <c r="BR82" s="64">
        <f t="shared" si="76"/>
        <v>662.2600000000001</v>
      </c>
      <c r="BS82" s="65"/>
      <c r="BT82" s="65"/>
      <c r="BU82" s="65">
        <f t="shared" si="348"/>
        <v>77.413086673980104</v>
      </c>
      <c r="BV82" s="65">
        <f t="shared" si="269"/>
        <v>50.519014335068114</v>
      </c>
      <c r="BW82" s="65">
        <f t="shared" ref="BW82:BW83" si="370">1279.45678571429-140.7</f>
        <v>1138.7567857142899</v>
      </c>
      <c r="BX82" s="65"/>
      <c r="BY82" s="65"/>
      <c r="BZ82" s="65">
        <v>5</v>
      </c>
      <c r="CA82" s="202"/>
      <c r="CB82" s="65"/>
      <c r="CC82" s="64">
        <f t="shared" si="315"/>
        <v>1271.6888867233381</v>
      </c>
      <c r="CD82" s="66">
        <f t="shared" si="174"/>
        <v>869.99982300884949</v>
      </c>
      <c r="CE82" s="384">
        <f t="shared" si="175"/>
        <v>0</v>
      </c>
      <c r="CF82" s="66">
        <f t="shared" si="222"/>
        <v>217.49995575221237</v>
      </c>
      <c r="CG82" s="67"/>
      <c r="CH82" s="67">
        <f t="shared" si="316"/>
        <v>1271.6888867233381</v>
      </c>
      <c r="CI82" s="68">
        <f t="shared" si="317"/>
        <v>-609.428886723338</v>
      </c>
      <c r="CJ82" s="209">
        <v>6476.05</v>
      </c>
      <c r="CK82" s="209">
        <v>6671.87</v>
      </c>
      <c r="CL82" s="209">
        <v>0</v>
      </c>
      <c r="CM82" s="209">
        <v>0</v>
      </c>
      <c r="CN82" s="209">
        <v>0</v>
      </c>
      <c r="CO82" s="209">
        <v>1048.3499999999999</v>
      </c>
      <c r="CP82" s="209">
        <v>0</v>
      </c>
      <c r="CQ82" s="209">
        <v>0</v>
      </c>
      <c r="CR82" s="209">
        <v>0</v>
      </c>
      <c r="CS82" s="207">
        <v>0</v>
      </c>
      <c r="CT82" s="205">
        <v>6928.53</v>
      </c>
      <c r="CU82" s="178">
        <f t="shared" si="176"/>
        <v>3019.29</v>
      </c>
      <c r="CV82" s="285">
        <v>577</v>
      </c>
      <c r="CW82" s="181" t="s">
        <v>277</v>
      </c>
      <c r="CX82" s="214">
        <v>9947.82</v>
      </c>
      <c r="CY82" s="205">
        <v>332.59</v>
      </c>
      <c r="CZ82" s="205">
        <v>475.28</v>
      </c>
      <c r="DA82" s="205">
        <v>1037.54</v>
      </c>
      <c r="DB82" s="205">
        <v>1.05</v>
      </c>
      <c r="DC82" s="205">
        <v>0</v>
      </c>
      <c r="DD82" s="205">
        <v>0</v>
      </c>
      <c r="DE82" s="205">
        <v>0</v>
      </c>
      <c r="DF82" s="205">
        <v>0</v>
      </c>
      <c r="DG82" s="205">
        <v>0</v>
      </c>
      <c r="DH82" s="205">
        <v>0</v>
      </c>
      <c r="DI82" s="214">
        <v>725.72</v>
      </c>
      <c r="DJ82" s="65"/>
      <c r="DK82" s="65"/>
      <c r="DL82" s="65">
        <f t="shared" si="349"/>
        <v>91.506508681500819</v>
      </c>
      <c r="DM82" s="65">
        <f t="shared" si="263"/>
        <v>59.436250193012349</v>
      </c>
      <c r="DN82" s="65">
        <f t="shared" ref="DN82:DN83" si="371">1279.45678571429-140.7</f>
        <v>1138.7567857142899</v>
      </c>
      <c r="DO82" s="65"/>
      <c r="DP82" s="65"/>
      <c r="DQ82" s="65">
        <v>5</v>
      </c>
      <c r="DR82" s="65"/>
      <c r="DS82" s="65"/>
      <c r="DT82" s="64">
        <f t="shared" si="318"/>
        <v>1294.6995445888031</v>
      </c>
      <c r="DU82" s="66">
        <f t="shared" si="178"/>
        <v>870.94495575221242</v>
      </c>
      <c r="DV82" s="66">
        <f t="shared" si="179"/>
        <v>490.26548672566372</v>
      </c>
      <c r="DW82" s="66">
        <f t="shared" si="270"/>
        <v>340.30261061946902</v>
      </c>
      <c r="DX82" s="67">
        <f t="shared" si="319"/>
        <v>1701.5130530973452</v>
      </c>
      <c r="DY82" s="67">
        <f t="shared" si="320"/>
        <v>2996.212597686148</v>
      </c>
      <c r="DZ82" s="68">
        <f t="shared" si="321"/>
        <v>-2270.4925976861477</v>
      </c>
      <c r="EA82" s="205">
        <v>5666.48</v>
      </c>
      <c r="EB82" s="205">
        <v>4598.6400000000003</v>
      </c>
      <c r="EC82" s="205">
        <v>0</v>
      </c>
      <c r="ED82" s="205">
        <v>0</v>
      </c>
      <c r="EE82" s="205">
        <v>0</v>
      </c>
      <c r="EF82" s="205">
        <v>1701.55</v>
      </c>
      <c r="EG82" s="205">
        <v>0</v>
      </c>
      <c r="EH82" s="205">
        <v>0</v>
      </c>
      <c r="EI82" s="205">
        <v>0</v>
      </c>
      <c r="EJ82" s="205">
        <v>0</v>
      </c>
      <c r="EK82" s="205">
        <v>7778.21</v>
      </c>
      <c r="EL82" s="178">
        <f t="shared" si="180"/>
        <v>4188.4599999999982</v>
      </c>
      <c r="EM82" s="206">
        <v>643</v>
      </c>
      <c r="EN82" s="181" t="s">
        <v>277</v>
      </c>
      <c r="EO82" s="214">
        <f t="shared" si="303"/>
        <v>11966.669999999998</v>
      </c>
      <c r="EP82" s="214">
        <v>471.69</v>
      </c>
      <c r="EQ82" s="214">
        <v>336.38</v>
      </c>
      <c r="ER82" s="214">
        <v>0</v>
      </c>
      <c r="ES82" s="214">
        <v>0</v>
      </c>
      <c r="ET82" s="214">
        <v>0</v>
      </c>
      <c r="EU82" s="298">
        <v>67.75</v>
      </c>
      <c r="EV82" s="299">
        <v>0</v>
      </c>
      <c r="EW82" s="214">
        <v>0</v>
      </c>
      <c r="EX82" s="214">
        <v>0</v>
      </c>
      <c r="EY82" s="299">
        <v>0</v>
      </c>
      <c r="EZ82" s="214">
        <f t="shared" si="304"/>
        <v>875.81999999999994</v>
      </c>
      <c r="FA82" s="65"/>
      <c r="FB82" s="65"/>
      <c r="FC82" s="377">
        <f t="shared" si="305"/>
        <v>106.96155809081016</v>
      </c>
      <c r="FD82" s="386">
        <f t="shared" si="306"/>
        <v>82.45195277148747</v>
      </c>
      <c r="FE82" s="65">
        <f t="shared" ref="FE82:FE83" si="372">1279.45678571429-140.7</f>
        <v>1138.7567857142899</v>
      </c>
      <c r="FF82" s="65"/>
      <c r="FG82" s="202"/>
      <c r="FH82" s="65">
        <v>5</v>
      </c>
      <c r="FI82" s="377"/>
      <c r="FJ82" s="65"/>
      <c r="FK82" s="214">
        <f t="shared" si="307"/>
        <v>1333.1702965765876</v>
      </c>
      <c r="FL82" s="66">
        <f t="shared" si="360"/>
        <v>987.17077586206892</v>
      </c>
      <c r="FM82" s="377">
        <f t="shared" si="184"/>
        <v>413.79310344827587</v>
      </c>
      <c r="FN82" s="377">
        <f t="shared" si="271"/>
        <v>350.24096982758618</v>
      </c>
      <c r="FO82" s="214">
        <f t="shared" si="308"/>
        <v>1751.204849137931</v>
      </c>
      <c r="FP82" s="214">
        <f t="shared" si="309"/>
        <v>3084.3751457145186</v>
      </c>
      <c r="FQ82" s="205">
        <f t="shared" si="290"/>
        <v>-2208.5551457145184</v>
      </c>
      <c r="FR82" s="205">
        <v>5747.38</v>
      </c>
      <c r="FS82" s="205">
        <v>6518.12</v>
      </c>
      <c r="FT82" s="205">
        <v>0</v>
      </c>
      <c r="FU82" s="205">
        <v>0</v>
      </c>
      <c r="FV82" s="205">
        <v>0</v>
      </c>
      <c r="FW82" s="205">
        <v>2083.85</v>
      </c>
      <c r="FX82" s="205">
        <v>0</v>
      </c>
      <c r="FY82" s="205">
        <v>0</v>
      </c>
      <c r="FZ82" s="205">
        <v>0</v>
      </c>
      <c r="GA82" s="205">
        <v>0</v>
      </c>
      <c r="GB82" s="205">
        <v>9838.42</v>
      </c>
      <c r="GC82" s="178">
        <f t="shared" si="185"/>
        <v>4510.93</v>
      </c>
      <c r="GD82" s="206">
        <v>806</v>
      </c>
      <c r="GE82" s="181" t="s">
        <v>277</v>
      </c>
      <c r="GF82" s="214">
        <f t="shared" si="291"/>
        <v>14349.35</v>
      </c>
      <c r="GG82" s="205">
        <v>478.42</v>
      </c>
      <c r="GH82" s="205">
        <v>476.79</v>
      </c>
      <c r="GI82" s="205">
        <v>0</v>
      </c>
      <c r="GJ82" s="205">
        <v>0</v>
      </c>
      <c r="GK82" s="205">
        <v>0</v>
      </c>
      <c r="GL82" s="205">
        <v>82.97</v>
      </c>
      <c r="GM82" s="205">
        <v>0</v>
      </c>
      <c r="GN82" s="205">
        <v>0</v>
      </c>
      <c r="GO82" s="205">
        <v>0</v>
      </c>
      <c r="GP82" s="205">
        <v>0</v>
      </c>
      <c r="GQ82" s="211">
        <f t="shared" si="350"/>
        <v>1038.18</v>
      </c>
      <c r="GR82" s="306"/>
      <c r="GS82" s="309"/>
      <c r="GT82" s="65">
        <f t="shared" si="300"/>
        <v>140.0090810618878</v>
      </c>
      <c r="GU82" s="65">
        <f t="shared" si="301"/>
        <v>95.836596336454534</v>
      </c>
      <c r="GV82" s="65">
        <v>1279.4567857142858</v>
      </c>
      <c r="GW82" s="65"/>
      <c r="GX82" s="65">
        <v>0</v>
      </c>
      <c r="GY82" s="65">
        <v>5</v>
      </c>
      <c r="GZ82" s="65"/>
      <c r="HA82" s="65"/>
      <c r="HB82" s="64">
        <f t="shared" si="188"/>
        <v>1520.3024631126282</v>
      </c>
      <c r="HC82" s="66">
        <f t="shared" si="361"/>
        <v>822.37076923076927</v>
      </c>
      <c r="HD82" s="66">
        <f t="shared" si="272"/>
        <v>0</v>
      </c>
      <c r="HE82" s="66">
        <f t="shared" si="273"/>
        <v>205.59269230769232</v>
      </c>
      <c r="HF82" s="67">
        <f t="shared" si="322"/>
        <v>1027.9634615384616</v>
      </c>
      <c r="HG82" s="67">
        <f t="shared" si="323"/>
        <v>2548.2659246510898</v>
      </c>
      <c r="HH82" s="68">
        <f t="shared" si="324"/>
        <v>-1510.0859246510897</v>
      </c>
      <c r="HI82" s="335">
        <v>4700.04</v>
      </c>
      <c r="HJ82" s="335">
        <v>6300.7</v>
      </c>
      <c r="HK82" s="335">
        <v>0</v>
      </c>
      <c r="HL82" s="335">
        <v>0</v>
      </c>
      <c r="HM82" s="335">
        <v>0</v>
      </c>
      <c r="HN82" s="335">
        <v>2823.9</v>
      </c>
      <c r="HO82" s="335">
        <v>0</v>
      </c>
      <c r="HP82" s="335">
        <v>0</v>
      </c>
      <c r="HQ82" s="335">
        <v>0</v>
      </c>
      <c r="HR82" s="335">
        <v>0</v>
      </c>
      <c r="HS82" s="335">
        <v>7843.1</v>
      </c>
      <c r="HT82" s="178">
        <f t="shared" si="189"/>
        <v>5981.5399999999991</v>
      </c>
      <c r="HU82" s="371">
        <v>670</v>
      </c>
      <c r="HV82" s="181" t="s">
        <v>277</v>
      </c>
      <c r="HW82" s="64">
        <f t="shared" si="190"/>
        <v>13824.64</v>
      </c>
      <c r="HX82" s="205">
        <v>391.24</v>
      </c>
      <c r="HY82" s="205">
        <v>460.88</v>
      </c>
      <c r="HZ82" s="205">
        <v>0</v>
      </c>
      <c r="IA82" s="205">
        <v>0</v>
      </c>
      <c r="IB82" s="205">
        <v>0</v>
      </c>
      <c r="IC82" s="205">
        <v>112.44</v>
      </c>
      <c r="ID82" s="205">
        <v>0</v>
      </c>
      <c r="IE82" s="205">
        <v>0</v>
      </c>
      <c r="IF82" s="205">
        <v>0</v>
      </c>
      <c r="IG82" s="205">
        <v>0</v>
      </c>
      <c r="IH82" s="214">
        <v>1342.96</v>
      </c>
      <c r="II82" s="319"/>
      <c r="IJ82" s="325"/>
      <c r="IK82" s="65">
        <f t="shared" si="296"/>
        <v>119.6913583825098</v>
      </c>
      <c r="IL82" s="65">
        <f t="shared" si="302"/>
        <v>148.93906587671168</v>
      </c>
      <c r="IM82" s="65">
        <v>1279.4567857142858</v>
      </c>
      <c r="IN82" s="65"/>
      <c r="IO82" s="65"/>
      <c r="IP82" s="65">
        <v>5</v>
      </c>
      <c r="IQ82" s="65"/>
      <c r="IR82" s="65"/>
      <c r="IS82" s="64">
        <f t="shared" si="193"/>
        <v>1553.0872099735075</v>
      </c>
      <c r="IT82" s="66">
        <f t="shared" si="362"/>
        <v>869.99285714285713</v>
      </c>
      <c r="IU82" s="66">
        <f t="shared" si="274"/>
        <v>403.36134453781511</v>
      </c>
      <c r="IV82" s="66">
        <f t="shared" si="275"/>
        <v>318.33855042016808</v>
      </c>
      <c r="IW82" s="67">
        <f t="shared" si="195"/>
        <v>1591.6927521008404</v>
      </c>
      <c r="IX82" s="67">
        <f t="shared" si="325"/>
        <v>3144.7799620743481</v>
      </c>
      <c r="IY82" s="68">
        <f t="shared" si="326"/>
        <v>-1801.819962074348</v>
      </c>
      <c r="IZ82" s="335">
        <v>5381.32</v>
      </c>
      <c r="JA82" s="335">
        <v>10612.19</v>
      </c>
      <c r="JB82" s="335">
        <v>0</v>
      </c>
      <c r="JC82" s="335">
        <v>0</v>
      </c>
      <c r="JD82" s="335">
        <v>0</v>
      </c>
      <c r="JE82" s="335">
        <v>5749.15</v>
      </c>
      <c r="JF82" s="335">
        <v>0</v>
      </c>
      <c r="JG82" s="335">
        <v>0</v>
      </c>
      <c r="JH82" s="335">
        <v>0</v>
      </c>
      <c r="JI82" s="335">
        <v>0</v>
      </c>
      <c r="JJ82" s="335">
        <v>14437.09</v>
      </c>
      <c r="JK82" s="178">
        <f t="shared" si="196"/>
        <v>7305.57</v>
      </c>
      <c r="JL82" s="371">
        <v>895</v>
      </c>
      <c r="JM82" s="181" t="s">
        <v>277</v>
      </c>
      <c r="JN82" s="64">
        <f t="shared" si="197"/>
        <v>21742.66</v>
      </c>
      <c r="JO82" s="335">
        <v>447.95</v>
      </c>
      <c r="JP82" s="335">
        <v>776.26</v>
      </c>
      <c r="JQ82" s="335">
        <v>0</v>
      </c>
      <c r="JR82" s="335">
        <v>0</v>
      </c>
      <c r="JS82" s="335">
        <v>0</v>
      </c>
      <c r="JT82" s="335">
        <v>228.91</v>
      </c>
      <c r="JU82" s="335">
        <v>0</v>
      </c>
      <c r="JV82" s="335">
        <v>0</v>
      </c>
      <c r="JW82" s="335">
        <v>0</v>
      </c>
      <c r="JX82" s="335">
        <v>0</v>
      </c>
      <c r="JY82" s="211">
        <v>1483.85</v>
      </c>
      <c r="JZ82" s="319"/>
      <c r="KA82" s="343"/>
      <c r="KB82" s="65">
        <f t="shared" si="276"/>
        <v>307.45571107280182</v>
      </c>
      <c r="KC82" s="65">
        <f t="shared" si="297"/>
        <v>194.06736533723037</v>
      </c>
      <c r="KD82" s="65">
        <v>1279.4567857142858</v>
      </c>
      <c r="KE82" s="65"/>
      <c r="KF82" s="65"/>
      <c r="KG82" s="65">
        <v>5</v>
      </c>
      <c r="KH82" s="65"/>
      <c r="KI82" s="65">
        <f t="shared" si="277"/>
        <v>429.03252032520328</v>
      </c>
      <c r="KJ82" s="64">
        <f t="shared" si="292"/>
        <v>2215.0123824495213</v>
      </c>
      <c r="KK82" s="66">
        <f t="shared" si="363"/>
        <v>854.59100840336134</v>
      </c>
      <c r="KL82" s="66">
        <f t="shared" si="278"/>
        <v>0</v>
      </c>
      <c r="KM82" s="66">
        <f t="shared" si="279"/>
        <v>213.64775210084034</v>
      </c>
      <c r="KN82" s="67">
        <f t="shared" si="327"/>
        <v>1068.2387605042018</v>
      </c>
      <c r="KO82" s="67">
        <f t="shared" si="328"/>
        <v>3283.251142953723</v>
      </c>
      <c r="KP82" s="68">
        <f t="shared" si="329"/>
        <v>-1799.4011429537231</v>
      </c>
      <c r="KQ82" s="335">
        <v>5463.84</v>
      </c>
      <c r="KR82" s="335">
        <v>10098.459999999999</v>
      </c>
      <c r="KS82" s="335">
        <v>0</v>
      </c>
      <c r="KT82" s="335">
        <v>0</v>
      </c>
      <c r="KU82" s="335">
        <v>0</v>
      </c>
      <c r="KV82" s="335">
        <v>5587.8</v>
      </c>
      <c r="KW82" s="335">
        <v>0</v>
      </c>
      <c r="KX82" s="335">
        <v>0</v>
      </c>
      <c r="KY82" s="335">
        <v>0</v>
      </c>
      <c r="KZ82" s="335">
        <v>0</v>
      </c>
      <c r="LA82" s="335">
        <v>13475.44</v>
      </c>
      <c r="LB82" s="178">
        <f t="shared" si="199"/>
        <v>7674.659999999998</v>
      </c>
      <c r="LC82" s="371">
        <v>975</v>
      </c>
      <c r="LD82" s="181" t="s">
        <v>277</v>
      </c>
      <c r="LE82" s="64">
        <f t="shared" si="200"/>
        <v>21150.1</v>
      </c>
      <c r="LF82" s="205">
        <v>454.82</v>
      </c>
      <c r="LG82" s="205">
        <v>738.68</v>
      </c>
      <c r="LH82" s="205">
        <v>0</v>
      </c>
      <c r="LI82" s="205">
        <v>0</v>
      </c>
      <c r="LJ82" s="205">
        <v>0</v>
      </c>
      <c r="LK82" s="205">
        <v>222.49</v>
      </c>
      <c r="LL82" s="205">
        <v>0</v>
      </c>
      <c r="LM82" s="205">
        <v>0</v>
      </c>
      <c r="LN82" s="205">
        <v>0</v>
      </c>
      <c r="LO82" s="205">
        <v>0</v>
      </c>
      <c r="LP82" s="211">
        <f t="shared" si="351"/>
        <v>1415.99</v>
      </c>
      <c r="LQ82" s="202"/>
      <c r="LR82" s="202"/>
      <c r="LS82" s="65">
        <f t="shared" si="298"/>
        <v>200.31403037677617</v>
      </c>
      <c r="LT82" s="65">
        <f t="shared" si="299"/>
        <v>183.71348514201102</v>
      </c>
      <c r="LU82" s="65">
        <v>1279.4567857142858</v>
      </c>
      <c r="LV82" s="65"/>
      <c r="LW82" s="65"/>
      <c r="LX82" s="65">
        <v>5</v>
      </c>
      <c r="LY82" s="65"/>
      <c r="LZ82" s="65"/>
      <c r="MA82" s="64">
        <f t="shared" si="330"/>
        <v>1668.484301233073</v>
      </c>
      <c r="MB82" s="66">
        <f t="shared" si="364"/>
        <v>828.45739495798318</v>
      </c>
      <c r="MC82" s="66">
        <f t="shared" si="280"/>
        <v>0</v>
      </c>
      <c r="MD82" s="66">
        <f t="shared" si="281"/>
        <v>207.1143487394958</v>
      </c>
      <c r="ME82" s="67">
        <f t="shared" si="331"/>
        <v>1035.571743697479</v>
      </c>
      <c r="MF82" s="67">
        <f t="shared" si="332"/>
        <v>2704.0560449305522</v>
      </c>
      <c r="MG82" s="68">
        <f t="shared" si="333"/>
        <v>-1288.0660449305522</v>
      </c>
      <c r="MH82" s="335">
        <v>4248.5600000000004</v>
      </c>
      <c r="MI82" s="335">
        <v>5542.6</v>
      </c>
      <c r="MJ82" s="335">
        <v>0</v>
      </c>
      <c r="MK82" s="335">
        <v>0</v>
      </c>
      <c r="ML82" s="335">
        <v>0</v>
      </c>
      <c r="MM82" s="335">
        <v>2425.25</v>
      </c>
      <c r="MN82" s="335">
        <v>0</v>
      </c>
      <c r="MO82" s="335">
        <v>0</v>
      </c>
      <c r="MP82" s="335">
        <v>0</v>
      </c>
      <c r="MQ82" s="335">
        <v>0</v>
      </c>
      <c r="MR82" s="335">
        <v>6880.75</v>
      </c>
      <c r="MS82" s="178">
        <f t="shared" si="223"/>
        <v>5335.66</v>
      </c>
      <c r="MT82" s="371">
        <v>639</v>
      </c>
      <c r="MU82" s="181" t="s">
        <v>277</v>
      </c>
      <c r="MV82" s="64">
        <f t="shared" si="203"/>
        <v>12216.41</v>
      </c>
      <c r="MW82" s="335">
        <v>353.65</v>
      </c>
      <c r="MX82" s="335">
        <v>405.43</v>
      </c>
      <c r="MY82" s="335">
        <v>0</v>
      </c>
      <c r="MZ82" s="335">
        <v>0</v>
      </c>
      <c r="NA82" s="335">
        <v>0</v>
      </c>
      <c r="NB82" s="335">
        <v>96.57</v>
      </c>
      <c r="NC82" s="335">
        <v>0</v>
      </c>
      <c r="ND82" s="335">
        <v>0</v>
      </c>
      <c r="NE82" s="335">
        <v>0</v>
      </c>
      <c r="NF82" s="335">
        <v>0</v>
      </c>
      <c r="NG82" s="211">
        <f t="shared" si="293"/>
        <v>855.64999999999986</v>
      </c>
      <c r="NH82" s="351"/>
      <c r="NI82" s="358"/>
      <c r="NJ82" s="65">
        <f t="shared" si="294"/>
        <v>130.02278819401164</v>
      </c>
      <c r="NK82" s="65">
        <f t="shared" si="295"/>
        <v>73.291981513748226</v>
      </c>
      <c r="NL82" s="65">
        <v>1279.4567857142858</v>
      </c>
      <c r="NM82" s="65"/>
      <c r="NN82" s="65">
        <f t="shared" si="206"/>
        <v>467</v>
      </c>
      <c r="NO82" s="65">
        <v>5</v>
      </c>
      <c r="NP82" s="65"/>
      <c r="NQ82" s="65"/>
      <c r="NR82" s="64">
        <f t="shared" si="264"/>
        <v>1954.7715554220458</v>
      </c>
      <c r="NS82" s="66">
        <f t="shared" si="207"/>
        <v>835.40283333333332</v>
      </c>
      <c r="NT82" s="66">
        <f t="shared" si="208"/>
        <v>400</v>
      </c>
      <c r="NU82" s="66">
        <f t="shared" si="282"/>
        <v>308.85070833333333</v>
      </c>
      <c r="NV82" s="67">
        <f t="shared" si="334"/>
        <v>1544.2535416666667</v>
      </c>
      <c r="NW82" s="67">
        <f t="shared" si="335"/>
        <v>3499.0250970887128</v>
      </c>
      <c r="NX82" s="68">
        <f t="shared" si="336"/>
        <v>-2643.3750970887131</v>
      </c>
      <c r="NY82" s="400">
        <v>4741.71</v>
      </c>
      <c r="NZ82" s="400">
        <v>4230.63</v>
      </c>
      <c r="OA82" s="400">
        <v>0</v>
      </c>
      <c r="OB82" s="400">
        <v>0</v>
      </c>
      <c r="OC82" s="400">
        <v>0</v>
      </c>
      <c r="OD82" s="400">
        <v>2272</v>
      </c>
      <c r="OE82" s="400">
        <v>0</v>
      </c>
      <c r="OF82" s="400">
        <v>0</v>
      </c>
      <c r="OG82" s="400">
        <v>0</v>
      </c>
      <c r="OH82" s="400">
        <v>0</v>
      </c>
      <c r="OI82" s="400">
        <v>6927.41</v>
      </c>
      <c r="OJ82" s="178">
        <f t="shared" si="352"/>
        <v>4316.93</v>
      </c>
      <c r="OK82" s="401">
        <v>636</v>
      </c>
      <c r="OL82" s="181" t="s">
        <v>277</v>
      </c>
      <c r="OM82" s="64">
        <f t="shared" si="283"/>
        <v>11244.34</v>
      </c>
      <c r="ON82" s="205">
        <v>394.71</v>
      </c>
      <c r="OO82" s="205">
        <v>309.45999999999998</v>
      </c>
      <c r="OP82" s="205">
        <v>0</v>
      </c>
      <c r="OQ82" s="205">
        <v>0</v>
      </c>
      <c r="OR82" s="205">
        <v>0</v>
      </c>
      <c r="OS82" s="205">
        <v>90.46</v>
      </c>
      <c r="OT82" s="205">
        <v>0</v>
      </c>
      <c r="OU82" s="205">
        <v>0</v>
      </c>
      <c r="OV82" s="205">
        <v>0</v>
      </c>
      <c r="OW82" s="205">
        <v>0</v>
      </c>
      <c r="OX82" s="403">
        <f t="shared" si="284"/>
        <v>794.63</v>
      </c>
      <c r="OY82" s="414"/>
      <c r="OZ82" s="413"/>
      <c r="PA82" s="65">
        <f t="shared" si="285"/>
        <v>111.05449340286255</v>
      </c>
      <c r="PB82" s="65">
        <f t="shared" si="286"/>
        <v>73.918711764847387</v>
      </c>
      <c r="PC82" s="65">
        <v>1279.4567857142858</v>
      </c>
      <c r="PD82" s="65"/>
      <c r="PE82" s="65"/>
      <c r="PF82" s="65">
        <v>5</v>
      </c>
      <c r="PG82" s="65"/>
      <c r="PH82" s="65"/>
      <c r="PI82" s="64">
        <f t="shared" si="337"/>
        <v>1469.4299908819958</v>
      </c>
      <c r="PJ82" s="66">
        <f t="shared" si="287"/>
        <v>936.57933333333335</v>
      </c>
      <c r="PK82" s="66">
        <v>0</v>
      </c>
      <c r="PL82" s="66">
        <f t="shared" si="288"/>
        <v>234.14483333333334</v>
      </c>
      <c r="PM82" s="67">
        <f t="shared" si="338"/>
        <v>1170.7241666666666</v>
      </c>
      <c r="PN82" s="67">
        <f t="shared" si="339"/>
        <v>2640.1541575486626</v>
      </c>
      <c r="PO82" s="68">
        <f t="shared" si="340"/>
        <v>-1845.5241575486625</v>
      </c>
      <c r="PP82" s="400">
        <v>2847.93</v>
      </c>
      <c r="PQ82" s="400">
        <v>3727.6</v>
      </c>
      <c r="PR82" s="400">
        <v>0</v>
      </c>
      <c r="PS82" s="400">
        <v>0</v>
      </c>
      <c r="PT82" s="400">
        <v>0</v>
      </c>
      <c r="PU82" s="400">
        <v>1221.7</v>
      </c>
      <c r="PV82" s="400">
        <v>0</v>
      </c>
      <c r="PW82" s="400">
        <v>0</v>
      </c>
      <c r="PX82" s="400">
        <v>0</v>
      </c>
      <c r="PY82" s="464">
        <v>0</v>
      </c>
      <c r="PZ82" s="466">
        <v>5867.22</v>
      </c>
      <c r="QA82" s="178">
        <f t="shared" si="210"/>
        <v>1930.0099999999993</v>
      </c>
      <c r="QB82" s="401">
        <v>515</v>
      </c>
      <c r="QC82" s="181" t="s">
        <v>277</v>
      </c>
      <c r="QD82" s="64">
        <v>7797.23</v>
      </c>
      <c r="QE82" s="400">
        <v>237.06</v>
      </c>
      <c r="QF82" s="400">
        <v>272.67</v>
      </c>
      <c r="QG82" s="400">
        <v>0</v>
      </c>
      <c r="QH82" s="400">
        <v>0</v>
      </c>
      <c r="QI82" s="400">
        <v>0</v>
      </c>
      <c r="QJ82" s="400">
        <v>48.65</v>
      </c>
      <c r="QK82" s="400">
        <v>0</v>
      </c>
      <c r="QL82" s="400">
        <v>0</v>
      </c>
      <c r="QM82" s="400">
        <v>0</v>
      </c>
      <c r="QN82" s="400">
        <v>0</v>
      </c>
      <c r="QO82" s="486">
        <v>0</v>
      </c>
      <c r="QP82" s="211">
        <f t="shared" si="353"/>
        <v>558.38</v>
      </c>
      <c r="QQ82" s="444"/>
      <c r="QR82" s="238"/>
      <c r="QS82" s="65">
        <f t="shared" si="365"/>
        <v>128.86743362831859</v>
      </c>
      <c r="QT82" s="65">
        <f t="shared" si="354"/>
        <v>37.185650510862459</v>
      </c>
      <c r="QU82" s="459">
        <v>1047.8900000000001</v>
      </c>
      <c r="QV82" s="65"/>
      <c r="QW82" s="65">
        <f t="shared" si="355"/>
        <v>18.861818181818183</v>
      </c>
      <c r="QX82" s="65">
        <v>5</v>
      </c>
      <c r="QY82" s="65">
        <f t="shared" si="261"/>
        <v>183.06451612903226</v>
      </c>
      <c r="QZ82" s="489">
        <f t="shared" si="265"/>
        <v>79.207470000000001</v>
      </c>
      <c r="RA82" s="65"/>
      <c r="RB82" s="64">
        <f t="shared" si="213"/>
        <v>1500.0768884500314</v>
      </c>
      <c r="RC82" s="66">
        <f t="shared" si="266"/>
        <v>870.22424778761058</v>
      </c>
      <c r="RD82" s="66"/>
      <c r="RE82" s="66">
        <f t="shared" si="356"/>
        <v>474.06022724752842</v>
      </c>
      <c r="RF82" s="67">
        <f t="shared" si="341"/>
        <v>1344.2844750351389</v>
      </c>
      <c r="RG82" s="67">
        <f t="shared" si="342"/>
        <v>2844.3613634851704</v>
      </c>
      <c r="RH82" s="68">
        <f t="shared" si="343"/>
        <v>-2285.9813634851703</v>
      </c>
      <c r="RI82" s="205">
        <v>3411.43</v>
      </c>
      <c r="RJ82" s="205">
        <v>4701.84</v>
      </c>
      <c r="RK82" s="205">
        <v>0</v>
      </c>
      <c r="RL82" s="205">
        <v>0</v>
      </c>
      <c r="RM82" s="205">
        <v>0</v>
      </c>
      <c r="RN82" s="205">
        <v>1794.75</v>
      </c>
      <c r="RO82" s="205">
        <v>0</v>
      </c>
      <c r="RP82" s="205">
        <v>0</v>
      </c>
      <c r="RQ82" s="205">
        <v>0</v>
      </c>
      <c r="RR82" s="373">
        <v>0</v>
      </c>
      <c r="RS82" s="265">
        <v>7066.46</v>
      </c>
      <c r="RT82" s="178">
        <f t="shared" si="214"/>
        <v>2841.5600000000004</v>
      </c>
      <c r="RU82" s="206">
        <v>545</v>
      </c>
      <c r="RV82" s="181" t="s">
        <v>277</v>
      </c>
      <c r="RW82" s="64">
        <f t="shared" si="215"/>
        <v>9908.02</v>
      </c>
      <c r="RX82" s="205">
        <v>283.97000000000003</v>
      </c>
      <c r="RY82" s="205">
        <v>343.93</v>
      </c>
      <c r="RZ82" s="205">
        <v>0</v>
      </c>
      <c r="SA82" s="205">
        <v>0</v>
      </c>
      <c r="SB82" s="205">
        <v>0</v>
      </c>
      <c r="SC82" s="205">
        <v>71.459999999999994</v>
      </c>
      <c r="SD82" s="205">
        <v>0</v>
      </c>
      <c r="SE82" s="205">
        <v>0</v>
      </c>
      <c r="SF82" s="205">
        <v>0</v>
      </c>
      <c r="SG82" s="205">
        <v>0</v>
      </c>
      <c r="SH82" s="65">
        <v>15.616678000000002</v>
      </c>
      <c r="SI82" s="211">
        <v>859.18</v>
      </c>
      <c r="SJ82" s="467"/>
      <c r="SK82" s="481"/>
      <c r="SL82" s="65">
        <f t="shared" si="366"/>
        <v>320.96681415929203</v>
      </c>
      <c r="SM82" s="65">
        <f t="shared" si="251"/>
        <v>64.673157207038088</v>
      </c>
      <c r="SN82" s="459">
        <v>1047.8900000000001</v>
      </c>
      <c r="SO82" s="65"/>
      <c r="SP82" s="65">
        <f t="shared" si="357"/>
        <v>495.92920353982299</v>
      </c>
      <c r="SQ82" s="65">
        <v>5</v>
      </c>
      <c r="SR82" s="65">
        <f t="shared" si="367"/>
        <v>428.52876106194691</v>
      </c>
      <c r="SS82" s="489">
        <f t="shared" si="267"/>
        <v>95.397210000000001</v>
      </c>
      <c r="ST82" s="65"/>
      <c r="SU82" s="64"/>
      <c r="SV82" s="66">
        <f t="shared" si="368"/>
        <v>596.28469026548669</v>
      </c>
      <c r="SW82" s="66"/>
      <c r="SX82" s="66">
        <f t="shared" si="358"/>
        <v>119.25693805309734</v>
      </c>
      <c r="SY82" s="67"/>
      <c r="SZ82" s="67">
        <f t="shared" si="344"/>
        <v>0</v>
      </c>
      <c r="TA82" s="68">
        <f t="shared" si="345"/>
        <v>859.18</v>
      </c>
      <c r="TB82" s="64">
        <f t="shared" si="252"/>
        <v>152342.08000000002</v>
      </c>
      <c r="TC82" s="211">
        <f t="shared" si="253"/>
        <v>11340.769999999999</v>
      </c>
      <c r="TD82" s="67">
        <f t="shared" si="254"/>
        <v>30329.788578022817</v>
      </c>
      <c r="TE82" s="68">
        <f t="shared" si="359"/>
        <v>-18989.01857802282</v>
      </c>
      <c r="TF82" s="264"/>
      <c r="TG82" s="265"/>
      <c r="TH82" s="265" t="s">
        <v>518</v>
      </c>
      <c r="TL82" s="65">
        <v>680.24880000000007</v>
      </c>
      <c r="TM82">
        <f t="shared" si="262"/>
        <v>6.8024880000000003</v>
      </c>
    </row>
    <row r="83" spans="1:533" ht="23.25">
      <c r="A83" s="173" t="s">
        <v>203</v>
      </c>
      <c r="B83" s="175" t="s">
        <v>204</v>
      </c>
      <c r="C83" s="181" t="s">
        <v>277</v>
      </c>
      <c r="D83" s="176">
        <v>6323.4</v>
      </c>
      <c r="E83" s="176">
        <v>10668.88</v>
      </c>
      <c r="F83" s="176">
        <v>9102.36</v>
      </c>
      <c r="G83" s="176">
        <v>0</v>
      </c>
      <c r="H83" s="176">
        <v>0</v>
      </c>
      <c r="I83" s="176">
        <v>0</v>
      </c>
      <c r="J83" s="176">
        <v>0</v>
      </c>
      <c r="K83" s="176">
        <v>0</v>
      </c>
      <c r="L83" s="176">
        <v>0</v>
      </c>
      <c r="M83" s="178">
        <v>18085.620000000003</v>
      </c>
      <c r="N83" s="178">
        <f t="shared" si="150"/>
        <v>8009.0199999999968</v>
      </c>
      <c r="O83" s="181">
        <v>1245</v>
      </c>
      <c r="P83" s="64">
        <f t="shared" si="310"/>
        <v>26094.639999999999</v>
      </c>
      <c r="Q83" s="205">
        <v>526.37</v>
      </c>
      <c r="R83" s="205">
        <v>780.41</v>
      </c>
      <c r="S83" s="267">
        <v>581.45000000000005</v>
      </c>
      <c r="T83" s="205">
        <v>0</v>
      </c>
      <c r="U83" s="205">
        <v>0</v>
      </c>
      <c r="V83" s="205">
        <v>0</v>
      </c>
      <c r="W83" s="205">
        <v>0</v>
      </c>
      <c r="X83" s="205">
        <v>0</v>
      </c>
      <c r="Y83" s="205">
        <v>0</v>
      </c>
      <c r="Z83" s="205">
        <v>0</v>
      </c>
      <c r="AA83" s="64">
        <f t="shared" si="346"/>
        <v>1888.23</v>
      </c>
      <c r="AB83" s="65"/>
      <c r="AC83" s="219">
        <v>104.3</v>
      </c>
      <c r="AD83" s="65">
        <f t="shared" si="347"/>
        <v>212.47897465690681</v>
      </c>
      <c r="AE83" s="65">
        <f t="shared" si="268"/>
        <v>144.98165230809889</v>
      </c>
      <c r="AF83" s="65">
        <f t="shared" si="369"/>
        <v>1138.7567857142899</v>
      </c>
      <c r="AG83" s="65">
        <v>18.510000000000002</v>
      </c>
      <c r="AH83" s="65"/>
      <c r="AI83" s="65">
        <v>5</v>
      </c>
      <c r="AJ83" s="65"/>
      <c r="AK83" s="65"/>
      <c r="AL83" s="64">
        <f t="shared" si="311"/>
        <v>1624.0274126792956</v>
      </c>
      <c r="AM83" s="66">
        <f t="shared" si="170"/>
        <v>833.25221238938047</v>
      </c>
      <c r="AN83" s="66">
        <f t="shared" si="171"/>
        <v>0</v>
      </c>
      <c r="AO83" s="66">
        <f t="shared" si="289"/>
        <v>208.31305309734512</v>
      </c>
      <c r="AP83" s="67">
        <f t="shared" si="312"/>
        <v>1041.5652654867256</v>
      </c>
      <c r="AQ83" s="67">
        <f t="shared" si="313"/>
        <v>2665.592678166021</v>
      </c>
      <c r="AR83" s="68">
        <f t="shared" si="314"/>
        <v>-777.36267816602094</v>
      </c>
      <c r="AS83" s="267">
        <v>4683.3</v>
      </c>
      <c r="AT83" s="267">
        <v>8475.6200000000008</v>
      </c>
      <c r="AU83" s="267">
        <v>7424.29</v>
      </c>
      <c r="AV83" s="267">
        <v>95</v>
      </c>
      <c r="AW83" s="267">
        <v>0</v>
      </c>
      <c r="AX83" s="267">
        <v>0</v>
      </c>
      <c r="AY83" s="267">
        <v>0</v>
      </c>
      <c r="AZ83" s="267">
        <v>0</v>
      </c>
      <c r="BA83" s="267">
        <v>0</v>
      </c>
      <c r="BB83" s="267">
        <v>0</v>
      </c>
      <c r="BC83" s="267">
        <v>14165.15</v>
      </c>
      <c r="BD83" s="178">
        <f t="shared" si="172"/>
        <v>6513.0600000000031</v>
      </c>
      <c r="BE83" s="285">
        <v>1087</v>
      </c>
      <c r="BF83" s="181" t="s">
        <v>277</v>
      </c>
      <c r="BG83" s="64">
        <f t="shared" si="75"/>
        <v>20678.210000000003</v>
      </c>
      <c r="BH83" s="267">
        <v>389.84</v>
      </c>
      <c r="BI83" s="267">
        <v>619.98</v>
      </c>
      <c r="BJ83" s="267">
        <v>474.32</v>
      </c>
      <c r="BK83" s="267">
        <v>4</v>
      </c>
      <c r="BL83" s="267">
        <v>0</v>
      </c>
      <c r="BM83" s="267">
        <v>0</v>
      </c>
      <c r="BN83" s="267">
        <v>0</v>
      </c>
      <c r="BO83" s="267">
        <v>0</v>
      </c>
      <c r="BP83" s="267">
        <v>0</v>
      </c>
      <c r="BQ83" s="267">
        <v>0</v>
      </c>
      <c r="BR83" s="64">
        <f t="shared" si="76"/>
        <v>1488.1399999999999</v>
      </c>
      <c r="BS83" s="65"/>
      <c r="BT83" s="219">
        <v>104.3</v>
      </c>
      <c r="BU83" s="65">
        <f t="shared" si="348"/>
        <v>180.16722305010509</v>
      </c>
      <c r="BV83" s="65">
        <f t="shared" si="269"/>
        <v>127.16953632473214</v>
      </c>
      <c r="BW83" s="65">
        <f t="shared" si="370"/>
        <v>1138.7567857142899</v>
      </c>
      <c r="BX83" s="65">
        <v>18.510000000000002</v>
      </c>
      <c r="BY83" s="65"/>
      <c r="BZ83" s="65">
        <v>5</v>
      </c>
      <c r="CA83" s="202"/>
      <c r="CB83" s="65"/>
      <c r="CC83" s="64">
        <f t="shared" si="315"/>
        <v>1573.9035450891272</v>
      </c>
      <c r="CD83" s="66">
        <f t="shared" si="174"/>
        <v>869.99982300884949</v>
      </c>
      <c r="CE83" s="384">
        <f t="shared" si="175"/>
        <v>0</v>
      </c>
      <c r="CF83" s="66">
        <f t="shared" si="222"/>
        <v>217.49995575221237</v>
      </c>
      <c r="CG83" s="67">
        <f t="shared" ref="CG83:CG126" si="373">SUM(CD83:CF83)</f>
        <v>1087.4997787610619</v>
      </c>
      <c r="CH83" s="67">
        <f t="shared" si="316"/>
        <v>2661.4033238501888</v>
      </c>
      <c r="CI83" s="68">
        <f t="shared" si="317"/>
        <v>-1173.263323850189</v>
      </c>
      <c r="CJ83" s="209">
        <v>4873.1400000000003</v>
      </c>
      <c r="CK83" s="209">
        <v>11750.98</v>
      </c>
      <c r="CL83" s="209">
        <v>9904.6299999999992</v>
      </c>
      <c r="CM83" s="209">
        <v>40</v>
      </c>
      <c r="CN83" s="209">
        <v>0</v>
      </c>
      <c r="CO83" s="209">
        <v>0</v>
      </c>
      <c r="CP83" s="209">
        <v>0</v>
      </c>
      <c r="CQ83" s="209">
        <v>0</v>
      </c>
      <c r="CR83" s="209">
        <v>0</v>
      </c>
      <c r="CS83" s="207">
        <v>0</v>
      </c>
      <c r="CT83" s="205">
        <v>17269.240000000002</v>
      </c>
      <c r="CU83" s="178">
        <f t="shared" si="176"/>
        <v>8541.619999999999</v>
      </c>
      <c r="CV83" s="285">
        <v>1266</v>
      </c>
      <c r="CW83" s="181" t="s">
        <v>277</v>
      </c>
      <c r="CX83" s="214">
        <v>25810.86</v>
      </c>
      <c r="CY83" s="205">
        <v>436.01</v>
      </c>
      <c r="CZ83" s="205">
        <v>342.64</v>
      </c>
      <c r="DA83" s="205">
        <v>0</v>
      </c>
      <c r="DB83" s="205">
        <v>0</v>
      </c>
      <c r="DC83" s="205">
        <v>0</v>
      </c>
      <c r="DD83" s="205">
        <v>50.49</v>
      </c>
      <c r="DE83" s="205">
        <v>0</v>
      </c>
      <c r="DF83" s="205">
        <v>0</v>
      </c>
      <c r="DG83" s="205">
        <v>0</v>
      </c>
      <c r="DH83" s="205">
        <v>0</v>
      </c>
      <c r="DI83" s="214">
        <v>1848.41</v>
      </c>
      <c r="DJ83" s="65"/>
      <c r="DK83" s="219">
        <v>104.3</v>
      </c>
      <c r="DL83" s="65">
        <f t="shared" si="349"/>
        <v>228.07837448678455</v>
      </c>
      <c r="DM83" s="65">
        <f t="shared" si="263"/>
        <v>168.14610831474886</v>
      </c>
      <c r="DN83" s="65">
        <f t="shared" si="371"/>
        <v>1138.7567857142899</v>
      </c>
      <c r="DO83" s="65">
        <v>18.510000000000002</v>
      </c>
      <c r="DP83" s="65"/>
      <c r="DQ83" s="65">
        <v>5</v>
      </c>
      <c r="DR83" s="65"/>
      <c r="DS83" s="65"/>
      <c r="DT83" s="64">
        <f t="shared" si="318"/>
        <v>1662.7912685158233</v>
      </c>
      <c r="DU83" s="66">
        <f t="shared" si="178"/>
        <v>870.94495575221242</v>
      </c>
      <c r="DV83" s="66">
        <f t="shared" si="179"/>
        <v>490.26548672566372</v>
      </c>
      <c r="DW83" s="66">
        <f t="shared" si="270"/>
        <v>340.30261061946902</v>
      </c>
      <c r="DX83" s="67">
        <f t="shared" si="319"/>
        <v>1701.5130530973452</v>
      </c>
      <c r="DY83" s="67">
        <f t="shared" si="320"/>
        <v>3364.3043216131682</v>
      </c>
      <c r="DZ83" s="68">
        <f t="shared" si="321"/>
        <v>-1515.8943216131681</v>
      </c>
      <c r="EA83" s="205">
        <v>5330.11</v>
      </c>
      <c r="EB83" s="205">
        <v>10484.91</v>
      </c>
      <c r="EC83" s="205">
        <v>9287.44</v>
      </c>
      <c r="ED83" s="205">
        <v>10</v>
      </c>
      <c r="EE83" s="205">
        <v>0</v>
      </c>
      <c r="EF83" s="205">
        <v>0</v>
      </c>
      <c r="EG83" s="205">
        <v>0</v>
      </c>
      <c r="EH83" s="205">
        <v>0</v>
      </c>
      <c r="EI83" s="205">
        <v>0</v>
      </c>
      <c r="EJ83" s="205">
        <v>0</v>
      </c>
      <c r="EK83" s="205">
        <v>16649.05</v>
      </c>
      <c r="EL83" s="178">
        <f t="shared" si="180"/>
        <v>8463.41</v>
      </c>
      <c r="EM83" s="206">
        <v>1261</v>
      </c>
      <c r="EN83" s="181" t="s">
        <v>277</v>
      </c>
      <c r="EO83" s="214">
        <f t="shared" si="303"/>
        <v>25112.46</v>
      </c>
      <c r="EP83" s="214">
        <v>443.68</v>
      </c>
      <c r="EQ83" s="214">
        <v>766.95</v>
      </c>
      <c r="ER83" s="214">
        <v>593.34</v>
      </c>
      <c r="ES83" s="214">
        <v>0.42</v>
      </c>
      <c r="ET83" s="214">
        <v>0</v>
      </c>
      <c r="EU83" s="298">
        <v>0</v>
      </c>
      <c r="EV83" s="299">
        <v>0</v>
      </c>
      <c r="EW83" s="214">
        <v>0</v>
      </c>
      <c r="EX83" s="214">
        <v>0</v>
      </c>
      <c r="EY83" s="299">
        <v>0</v>
      </c>
      <c r="EZ83" s="214">
        <f t="shared" si="304"/>
        <v>1804.3900000000003</v>
      </c>
      <c r="FA83" s="65"/>
      <c r="FB83" s="65"/>
      <c r="FC83" s="377">
        <f t="shared" si="305"/>
        <v>228.94834785018696</v>
      </c>
      <c r="FD83" s="386">
        <f t="shared" si="306"/>
        <v>166.60650492203223</v>
      </c>
      <c r="FE83" s="65">
        <f t="shared" si="372"/>
        <v>1138.7567857142899</v>
      </c>
      <c r="FF83" s="65">
        <v>18.510000000000002</v>
      </c>
      <c r="FG83" s="65"/>
      <c r="FH83" s="65">
        <v>5</v>
      </c>
      <c r="FI83" s="377"/>
      <c r="FJ83" s="65"/>
      <c r="FK83" s="214">
        <f t="shared" si="307"/>
        <v>1557.8216384865091</v>
      </c>
      <c r="FL83" s="66">
        <f t="shared" si="360"/>
        <v>987.17077586206892</v>
      </c>
      <c r="FM83" s="377">
        <f t="shared" si="184"/>
        <v>413.79310344827587</v>
      </c>
      <c r="FN83" s="377">
        <f t="shared" si="271"/>
        <v>350.24096982758618</v>
      </c>
      <c r="FO83" s="214">
        <f t="shared" si="308"/>
        <v>1751.204849137931</v>
      </c>
      <c r="FP83" s="214">
        <f t="shared" si="309"/>
        <v>3309.0264876244401</v>
      </c>
      <c r="FQ83" s="205">
        <f t="shared" si="290"/>
        <v>-1504.6364876244397</v>
      </c>
      <c r="FR83" s="205">
        <v>5244.52</v>
      </c>
      <c r="FS83" s="205">
        <v>10925.92</v>
      </c>
      <c r="FT83" s="205">
        <v>8544.39</v>
      </c>
      <c r="FU83" s="205">
        <v>190</v>
      </c>
      <c r="FV83" s="205">
        <v>0</v>
      </c>
      <c r="FW83" s="205">
        <v>0</v>
      </c>
      <c r="FX83" s="205">
        <v>0</v>
      </c>
      <c r="FY83" s="205">
        <v>0</v>
      </c>
      <c r="FZ83" s="205">
        <v>0</v>
      </c>
      <c r="GA83" s="205">
        <v>0</v>
      </c>
      <c r="GB83" s="205">
        <v>16921.91</v>
      </c>
      <c r="GC83" s="178">
        <f t="shared" si="185"/>
        <v>7982.9200000000019</v>
      </c>
      <c r="GD83" s="206">
        <v>1153</v>
      </c>
      <c r="GE83" s="181" t="s">
        <v>277</v>
      </c>
      <c r="GF83" s="214">
        <f t="shared" si="291"/>
        <v>24904.83</v>
      </c>
      <c r="GG83" s="205">
        <v>436.55</v>
      </c>
      <c r="GH83" s="205">
        <v>799.21</v>
      </c>
      <c r="GI83" s="205">
        <v>545.79999999999995</v>
      </c>
      <c r="GJ83" s="205">
        <v>7.99</v>
      </c>
      <c r="GK83" s="205">
        <v>0</v>
      </c>
      <c r="GL83" s="205">
        <v>0</v>
      </c>
      <c r="GM83" s="205">
        <v>0</v>
      </c>
      <c r="GN83" s="205">
        <v>0</v>
      </c>
      <c r="GO83" s="205">
        <v>0</v>
      </c>
      <c r="GP83" s="205">
        <v>0</v>
      </c>
      <c r="GQ83" s="211">
        <f t="shared" si="350"/>
        <v>1789.55</v>
      </c>
      <c r="GR83" s="306"/>
      <c r="GS83" s="309">
        <v>104.3</v>
      </c>
      <c r="GT83" s="65">
        <f t="shared" si="300"/>
        <v>240.81316602787538</v>
      </c>
      <c r="GU83" s="65">
        <f t="shared" si="301"/>
        <v>169.60047742399232</v>
      </c>
      <c r="GV83" s="65">
        <v>1279.4567857142858</v>
      </c>
      <c r="GW83" s="65">
        <v>18.510000000000002</v>
      </c>
      <c r="GX83" s="65">
        <v>0</v>
      </c>
      <c r="GY83" s="65">
        <v>5</v>
      </c>
      <c r="GZ83" s="65"/>
      <c r="HA83" s="65"/>
      <c r="HB83" s="64">
        <f t="shared" si="188"/>
        <v>1817.6804291661535</v>
      </c>
      <c r="HC83" s="66">
        <f t="shared" si="361"/>
        <v>822.37076923076927</v>
      </c>
      <c r="HD83" s="66">
        <f t="shared" si="272"/>
        <v>0</v>
      </c>
      <c r="HE83" s="66">
        <f t="shared" si="273"/>
        <v>205.59269230769232</v>
      </c>
      <c r="HF83" s="67">
        <f t="shared" si="322"/>
        <v>1027.9634615384616</v>
      </c>
      <c r="HG83" s="67">
        <f t="shared" si="323"/>
        <v>2845.6438907046149</v>
      </c>
      <c r="HH83" s="68">
        <f t="shared" si="324"/>
        <v>-1056.093890704615</v>
      </c>
      <c r="HI83" s="335">
        <v>5132.24</v>
      </c>
      <c r="HJ83" s="335">
        <v>10861.14</v>
      </c>
      <c r="HK83" s="335">
        <v>10155.1</v>
      </c>
      <c r="HL83" s="335">
        <v>85</v>
      </c>
      <c r="HM83" s="335">
        <v>0</v>
      </c>
      <c r="HN83" s="335">
        <v>0</v>
      </c>
      <c r="HO83" s="335">
        <v>0</v>
      </c>
      <c r="HP83" s="335">
        <v>0</v>
      </c>
      <c r="HQ83" s="335">
        <v>0</v>
      </c>
      <c r="HR83" s="335">
        <v>0</v>
      </c>
      <c r="HS83" s="335">
        <v>19127.61</v>
      </c>
      <c r="HT83" s="178">
        <f t="shared" si="189"/>
        <v>7105.869999999999</v>
      </c>
      <c r="HU83" s="371">
        <v>1256</v>
      </c>
      <c r="HV83" s="181" t="s">
        <v>277</v>
      </c>
      <c r="HW83" s="64">
        <f t="shared" si="190"/>
        <v>26233.48</v>
      </c>
      <c r="HX83" s="205">
        <v>427.21</v>
      </c>
      <c r="HY83" s="205">
        <v>794.47</v>
      </c>
      <c r="HZ83" s="205">
        <v>648.58000000000004</v>
      </c>
      <c r="IA83" s="205">
        <v>3.57</v>
      </c>
      <c r="IB83" s="205">
        <v>0</v>
      </c>
      <c r="IC83" s="205">
        <v>0</v>
      </c>
      <c r="ID83" s="205">
        <v>0</v>
      </c>
      <c r="IE83" s="205">
        <v>0</v>
      </c>
      <c r="IF83" s="205">
        <v>0</v>
      </c>
      <c r="IG83" s="205">
        <v>0</v>
      </c>
      <c r="IH83" s="214">
        <v>2261.89</v>
      </c>
      <c r="II83" s="319"/>
      <c r="IJ83" s="325">
        <v>104.3</v>
      </c>
      <c r="IK83" s="65">
        <f t="shared" si="296"/>
        <v>291.90111352792621</v>
      </c>
      <c r="IL83" s="65">
        <f t="shared" si="302"/>
        <v>176.93464225623325</v>
      </c>
      <c r="IM83" s="65">
        <v>1279.4567857142858</v>
      </c>
      <c r="IN83" s="65">
        <v>18.510000000000002</v>
      </c>
      <c r="IO83" s="65"/>
      <c r="IP83" s="65">
        <v>5</v>
      </c>
      <c r="IQ83" s="65"/>
      <c r="IR83" s="65"/>
      <c r="IS83" s="64">
        <f t="shared" si="193"/>
        <v>1876.1025414984454</v>
      </c>
      <c r="IT83" s="66">
        <f t="shared" si="362"/>
        <v>869.99285714285713</v>
      </c>
      <c r="IU83" s="66">
        <f t="shared" si="274"/>
        <v>403.36134453781511</v>
      </c>
      <c r="IV83" s="66">
        <f t="shared" si="275"/>
        <v>318.33855042016808</v>
      </c>
      <c r="IW83" s="67">
        <f t="shared" si="195"/>
        <v>1591.6927521008404</v>
      </c>
      <c r="IX83" s="67">
        <f t="shared" si="325"/>
        <v>3467.7952935992857</v>
      </c>
      <c r="IY83" s="68">
        <f t="shared" si="326"/>
        <v>-1205.9052935992859</v>
      </c>
      <c r="IZ83" s="335">
        <v>8700.59</v>
      </c>
      <c r="JA83" s="335">
        <v>9547.7900000000009</v>
      </c>
      <c r="JB83" s="335">
        <v>9099.01</v>
      </c>
      <c r="JC83" s="335">
        <v>90</v>
      </c>
      <c r="JD83" s="335">
        <v>0</v>
      </c>
      <c r="JE83" s="335">
        <v>0</v>
      </c>
      <c r="JF83" s="335">
        <v>0</v>
      </c>
      <c r="JG83" s="335">
        <v>0</v>
      </c>
      <c r="JH83" s="335">
        <v>0</v>
      </c>
      <c r="JI83" s="335">
        <v>0</v>
      </c>
      <c r="JJ83" s="335">
        <v>17723.55</v>
      </c>
      <c r="JK83" s="178">
        <f t="shared" si="196"/>
        <v>9713.84</v>
      </c>
      <c r="JL83" s="371">
        <v>1225</v>
      </c>
      <c r="JM83" s="181" t="s">
        <v>277</v>
      </c>
      <c r="JN83" s="64">
        <f t="shared" si="197"/>
        <v>27437.39</v>
      </c>
      <c r="JO83" s="335">
        <v>724.25</v>
      </c>
      <c r="JP83" s="335">
        <v>698.4</v>
      </c>
      <c r="JQ83" s="335">
        <v>581.29</v>
      </c>
      <c r="JR83" s="335">
        <v>3.79</v>
      </c>
      <c r="JS83" s="335">
        <v>0</v>
      </c>
      <c r="JT83" s="335">
        <v>0</v>
      </c>
      <c r="JU83" s="335">
        <v>0</v>
      </c>
      <c r="JV83" s="335">
        <v>0</v>
      </c>
      <c r="JW83" s="335">
        <v>0</v>
      </c>
      <c r="JX83" s="335">
        <v>0</v>
      </c>
      <c r="JY83" s="211">
        <v>2381.23</v>
      </c>
      <c r="JZ83" s="319"/>
      <c r="KA83" s="343">
        <v>113.4</v>
      </c>
      <c r="KB83" s="65">
        <f t="shared" si="276"/>
        <v>377.44494686840329</v>
      </c>
      <c r="KC83" s="65">
        <f t="shared" si="297"/>
        <v>258.04137611540261</v>
      </c>
      <c r="KD83" s="65">
        <v>1279.4567857142858</v>
      </c>
      <c r="KE83" s="65">
        <v>18.510000000000002</v>
      </c>
      <c r="KF83" s="65"/>
      <c r="KG83" s="65">
        <v>5</v>
      </c>
      <c r="KH83" s="65"/>
      <c r="KI83" s="65">
        <f t="shared" si="277"/>
        <v>429.03252032520328</v>
      </c>
      <c r="KJ83" s="64">
        <f t="shared" si="292"/>
        <v>2480.8856290232952</v>
      </c>
      <c r="KK83" s="66">
        <f t="shared" si="363"/>
        <v>854.59100840336134</v>
      </c>
      <c r="KL83" s="66">
        <f t="shared" si="278"/>
        <v>0</v>
      </c>
      <c r="KM83" s="66">
        <f t="shared" si="279"/>
        <v>213.64775210084034</v>
      </c>
      <c r="KN83" s="67">
        <f t="shared" si="327"/>
        <v>1068.2387605042018</v>
      </c>
      <c r="KO83" s="67">
        <f t="shared" si="328"/>
        <v>3549.124389527497</v>
      </c>
      <c r="KP83" s="68">
        <f t="shared" si="329"/>
        <v>-1167.894389527497</v>
      </c>
      <c r="KQ83" s="335">
        <v>8263.36</v>
      </c>
      <c r="KR83" s="335">
        <v>9948.0300000000007</v>
      </c>
      <c r="KS83" s="335">
        <v>9472.5400000000009</v>
      </c>
      <c r="KT83" s="335">
        <v>40</v>
      </c>
      <c r="KU83" s="335">
        <v>0</v>
      </c>
      <c r="KV83" s="335">
        <v>0</v>
      </c>
      <c r="KW83" s="335">
        <v>0</v>
      </c>
      <c r="KX83" s="335">
        <v>0</v>
      </c>
      <c r="KY83" s="335">
        <v>0</v>
      </c>
      <c r="KZ83" s="335">
        <v>0</v>
      </c>
      <c r="LA83" s="335">
        <v>17802.34</v>
      </c>
      <c r="LB83" s="178">
        <f t="shared" si="199"/>
        <v>9921.59</v>
      </c>
      <c r="LC83" s="371">
        <v>1254</v>
      </c>
      <c r="LD83" s="181" t="s">
        <v>277</v>
      </c>
      <c r="LE83" s="64">
        <f t="shared" si="200"/>
        <v>27723.93</v>
      </c>
      <c r="LF83" s="205">
        <v>687.86</v>
      </c>
      <c r="LG83" s="205">
        <v>727.68</v>
      </c>
      <c r="LH83" s="205">
        <v>605.15</v>
      </c>
      <c r="LI83" s="205">
        <v>1.68</v>
      </c>
      <c r="LJ83" s="205">
        <v>0</v>
      </c>
      <c r="LK83" s="205">
        <v>0</v>
      </c>
      <c r="LL83" s="205">
        <v>0</v>
      </c>
      <c r="LM83" s="205">
        <v>0</v>
      </c>
      <c r="LN83" s="205">
        <v>0</v>
      </c>
      <c r="LO83" s="205">
        <v>0</v>
      </c>
      <c r="LP83" s="211">
        <f t="shared" si="351"/>
        <v>2022.3700000000001</v>
      </c>
      <c r="LQ83" s="202"/>
      <c r="LR83" s="202">
        <v>113.4</v>
      </c>
      <c r="LS83" s="65">
        <f t="shared" si="298"/>
        <v>264.63391737395568</v>
      </c>
      <c r="LT83" s="65">
        <f t="shared" si="299"/>
        <v>237.49975595663201</v>
      </c>
      <c r="LU83" s="65">
        <v>1279.4567857142858</v>
      </c>
      <c r="LV83" s="65">
        <v>18.510000000000002</v>
      </c>
      <c r="LW83" s="65"/>
      <c r="LX83" s="65">
        <v>5</v>
      </c>
      <c r="LY83" s="65"/>
      <c r="LZ83" s="65"/>
      <c r="MA83" s="64">
        <f t="shared" si="330"/>
        <v>1918.5004590448737</v>
      </c>
      <c r="MB83" s="66">
        <f t="shared" si="364"/>
        <v>828.45739495798318</v>
      </c>
      <c r="MC83" s="66">
        <f t="shared" si="280"/>
        <v>0</v>
      </c>
      <c r="MD83" s="66">
        <f t="shared" si="281"/>
        <v>207.1143487394958</v>
      </c>
      <c r="ME83" s="67">
        <f t="shared" si="331"/>
        <v>1035.571743697479</v>
      </c>
      <c r="MF83" s="67">
        <f t="shared" si="332"/>
        <v>2954.0722027423526</v>
      </c>
      <c r="MG83" s="68">
        <f t="shared" si="333"/>
        <v>-931.70220274235248</v>
      </c>
      <c r="MH83" s="335">
        <v>4590.2299999999996</v>
      </c>
      <c r="MI83" s="335">
        <v>8913.9599999999991</v>
      </c>
      <c r="MJ83" s="335">
        <v>7466.17</v>
      </c>
      <c r="MK83" s="335">
        <v>80</v>
      </c>
      <c r="ML83" s="335">
        <v>0</v>
      </c>
      <c r="MM83" s="335">
        <v>0</v>
      </c>
      <c r="MN83" s="335">
        <v>0</v>
      </c>
      <c r="MO83" s="335">
        <v>0</v>
      </c>
      <c r="MP83" s="335">
        <v>0</v>
      </c>
      <c r="MQ83" s="335">
        <v>0</v>
      </c>
      <c r="MR83" s="335">
        <v>13707.43</v>
      </c>
      <c r="MS83" s="178">
        <f t="shared" si="223"/>
        <v>7342.93</v>
      </c>
      <c r="MT83" s="371">
        <v>1103</v>
      </c>
      <c r="MU83" s="181" t="s">
        <v>277</v>
      </c>
      <c r="MV83" s="64">
        <f t="shared" si="203"/>
        <v>21050.36</v>
      </c>
      <c r="MW83" s="335">
        <v>382.1</v>
      </c>
      <c r="MX83" s="335">
        <v>652.04</v>
      </c>
      <c r="MY83" s="335">
        <v>476.98</v>
      </c>
      <c r="MZ83" s="335">
        <v>3.36</v>
      </c>
      <c r="NA83" s="335">
        <v>0</v>
      </c>
      <c r="NB83" s="335">
        <v>0</v>
      </c>
      <c r="NC83" s="335">
        <v>0</v>
      </c>
      <c r="ND83" s="335">
        <v>0</v>
      </c>
      <c r="NE83" s="335">
        <v>0</v>
      </c>
      <c r="NF83" s="335">
        <v>0</v>
      </c>
      <c r="NG83" s="211">
        <f t="shared" si="293"/>
        <v>1514.4799999999998</v>
      </c>
      <c r="NH83" s="357"/>
      <c r="NI83" s="358">
        <v>113.4</v>
      </c>
      <c r="NJ83" s="65">
        <f t="shared" si="294"/>
        <v>259.02383716516965</v>
      </c>
      <c r="NK83" s="65">
        <f t="shared" si="295"/>
        <v>100.86435226696365</v>
      </c>
      <c r="NL83" s="65">
        <v>1279.4567857142858</v>
      </c>
      <c r="NM83" s="65">
        <v>18.510000000000002</v>
      </c>
      <c r="NN83" s="65">
        <f t="shared" si="206"/>
        <v>467</v>
      </c>
      <c r="NO83" s="65">
        <v>5</v>
      </c>
      <c r="NP83" s="65"/>
      <c r="NQ83" s="65"/>
      <c r="NR83" s="64">
        <f t="shared" si="264"/>
        <v>2243.2549751464194</v>
      </c>
      <c r="NS83" s="66">
        <f t="shared" si="207"/>
        <v>835.40283333333332</v>
      </c>
      <c r="NT83" s="66">
        <f t="shared" si="208"/>
        <v>400</v>
      </c>
      <c r="NU83" s="66">
        <f t="shared" si="282"/>
        <v>308.85070833333333</v>
      </c>
      <c r="NV83" s="67">
        <f t="shared" si="334"/>
        <v>1544.2535416666667</v>
      </c>
      <c r="NW83" s="67">
        <f t="shared" si="335"/>
        <v>3787.5085168130863</v>
      </c>
      <c r="NX83" s="68">
        <f t="shared" si="336"/>
        <v>-2273.0285168130868</v>
      </c>
      <c r="NY83" s="400">
        <v>4604.03</v>
      </c>
      <c r="NZ83" s="400">
        <v>7977.27</v>
      </c>
      <c r="OA83" s="400">
        <v>7926.45</v>
      </c>
      <c r="OB83" s="400">
        <v>85</v>
      </c>
      <c r="OC83" s="400">
        <v>0</v>
      </c>
      <c r="OD83" s="400">
        <v>0</v>
      </c>
      <c r="OE83" s="400">
        <v>0</v>
      </c>
      <c r="OF83" s="400">
        <v>0</v>
      </c>
      <c r="OG83" s="400">
        <v>0</v>
      </c>
      <c r="OH83" s="400">
        <v>0</v>
      </c>
      <c r="OI83" s="400">
        <v>13177.04</v>
      </c>
      <c r="OJ83" s="178">
        <f t="shared" si="352"/>
        <v>7415.7099999999991</v>
      </c>
      <c r="OK83" s="401">
        <v>1026</v>
      </c>
      <c r="OL83" s="181" t="s">
        <v>277</v>
      </c>
      <c r="OM83" s="64">
        <f t="shared" si="283"/>
        <v>20592.75</v>
      </c>
      <c r="ON83" s="205">
        <v>383.25</v>
      </c>
      <c r="OO83" s="205">
        <v>583.52</v>
      </c>
      <c r="OP83" s="205">
        <v>506.38</v>
      </c>
      <c r="OQ83" s="205">
        <v>3.57</v>
      </c>
      <c r="OR83" s="205">
        <v>0</v>
      </c>
      <c r="OS83" s="205">
        <v>0</v>
      </c>
      <c r="OT83" s="205">
        <v>0</v>
      </c>
      <c r="OU83" s="205">
        <v>0</v>
      </c>
      <c r="OV83" s="205">
        <v>0</v>
      </c>
      <c r="OW83" s="205">
        <v>0</v>
      </c>
      <c r="OX83" s="403">
        <f t="shared" si="284"/>
        <v>1476.72</v>
      </c>
      <c r="OY83" s="420"/>
      <c r="OZ83" s="413" t="s">
        <v>560</v>
      </c>
      <c r="PA83" s="65">
        <f t="shared" si="285"/>
        <v>211.24337981283858</v>
      </c>
      <c r="PB83" s="65">
        <f t="shared" si="286"/>
        <v>126.97906383047588</v>
      </c>
      <c r="PC83" s="65">
        <v>1279.4567857142858</v>
      </c>
      <c r="PD83" s="65">
        <v>18.510000000000002</v>
      </c>
      <c r="PE83" s="65"/>
      <c r="PF83" s="65">
        <v>5</v>
      </c>
      <c r="PG83" s="65"/>
      <c r="PH83" s="65"/>
      <c r="PI83" s="64">
        <f t="shared" si="337"/>
        <v>1641.1892293576004</v>
      </c>
      <c r="PJ83" s="66">
        <f t="shared" si="287"/>
        <v>936.57933333333335</v>
      </c>
      <c r="PK83" s="66">
        <v>0</v>
      </c>
      <c r="PL83" s="66">
        <f t="shared" si="288"/>
        <v>234.14483333333334</v>
      </c>
      <c r="PM83" s="67">
        <f t="shared" si="338"/>
        <v>1170.7241666666666</v>
      </c>
      <c r="PN83" s="67">
        <f t="shared" si="339"/>
        <v>2811.9133960242671</v>
      </c>
      <c r="PO83" s="68">
        <f t="shared" si="340"/>
        <v>-1335.193396024267</v>
      </c>
      <c r="PP83" s="400">
        <v>3666.97</v>
      </c>
      <c r="PQ83" s="400">
        <v>8258.2900000000009</v>
      </c>
      <c r="PR83" s="400">
        <v>7158.55</v>
      </c>
      <c r="PS83" s="400">
        <v>65</v>
      </c>
      <c r="PT83" s="400">
        <v>0</v>
      </c>
      <c r="PU83" s="400">
        <v>0</v>
      </c>
      <c r="PV83" s="400">
        <v>0</v>
      </c>
      <c r="PW83" s="400">
        <v>0</v>
      </c>
      <c r="PX83" s="400">
        <v>0</v>
      </c>
      <c r="PY83" s="464">
        <v>0</v>
      </c>
      <c r="PZ83" s="466">
        <v>13168.05</v>
      </c>
      <c r="QA83" s="178">
        <f t="shared" si="210"/>
        <v>5980.760000000002</v>
      </c>
      <c r="QB83" s="401">
        <v>1003</v>
      </c>
      <c r="QC83" s="181" t="s">
        <v>277</v>
      </c>
      <c r="QD83" s="64">
        <v>19148.810000000001</v>
      </c>
      <c r="QE83" s="400">
        <v>305.25</v>
      </c>
      <c r="QF83" s="400">
        <v>604.08000000000004</v>
      </c>
      <c r="QG83" s="400">
        <v>457.33</v>
      </c>
      <c r="QH83" s="400">
        <v>2.73</v>
      </c>
      <c r="QI83" s="400">
        <v>0</v>
      </c>
      <c r="QJ83" s="400">
        <v>0</v>
      </c>
      <c r="QK83" s="400">
        <v>0</v>
      </c>
      <c r="QL83" s="400">
        <v>0</v>
      </c>
      <c r="QM83" s="400">
        <v>0</v>
      </c>
      <c r="QN83" s="400">
        <v>0</v>
      </c>
      <c r="QO83" s="486">
        <v>0</v>
      </c>
      <c r="QP83" s="211">
        <f t="shared" si="353"/>
        <v>1369.39</v>
      </c>
      <c r="QQ83" s="444"/>
      <c r="QR83" s="238"/>
      <c r="QS83" s="65">
        <f t="shared" si="365"/>
        <v>128.86743362831859</v>
      </c>
      <c r="QT83" s="65">
        <f t="shared" si="354"/>
        <v>115.23176105271263</v>
      </c>
      <c r="QU83" s="65">
        <v>932.27</v>
      </c>
      <c r="QV83" s="65">
        <v>18.510000000000002</v>
      </c>
      <c r="QW83" s="65">
        <f t="shared" si="355"/>
        <v>18.861818181818183</v>
      </c>
      <c r="QX83" s="65">
        <v>5</v>
      </c>
      <c r="QY83" s="65">
        <f t="shared" si="261"/>
        <v>183.06451612903226</v>
      </c>
      <c r="QZ83" s="489">
        <f t="shared" si="265"/>
        <v>177.768675</v>
      </c>
      <c r="RA83" s="65"/>
      <c r="RB83" s="64">
        <f t="shared" si="213"/>
        <v>1579.5742039918816</v>
      </c>
      <c r="RC83" s="66">
        <f t="shared" si="266"/>
        <v>870.22424778761058</v>
      </c>
      <c r="RD83" s="66"/>
      <c r="RE83" s="66">
        <f t="shared" si="356"/>
        <v>489.95969035589843</v>
      </c>
      <c r="RF83" s="67">
        <f t="shared" si="341"/>
        <v>1360.1839381435091</v>
      </c>
      <c r="RG83" s="67">
        <f t="shared" si="342"/>
        <v>2939.7581421353907</v>
      </c>
      <c r="RH83" s="68">
        <f t="shared" si="343"/>
        <v>-1570.3681421353906</v>
      </c>
      <c r="RI83" s="205">
        <v>4539.46</v>
      </c>
      <c r="RJ83" s="205">
        <v>9788.01</v>
      </c>
      <c r="RK83" s="205">
        <v>9777.4599999999991</v>
      </c>
      <c r="RL83" s="205">
        <v>55</v>
      </c>
      <c r="RM83" s="205">
        <v>0</v>
      </c>
      <c r="RN83" s="205">
        <v>0</v>
      </c>
      <c r="RO83" s="205">
        <v>0</v>
      </c>
      <c r="RP83" s="205">
        <v>0</v>
      </c>
      <c r="RQ83" s="205">
        <v>0</v>
      </c>
      <c r="RR83" s="373">
        <v>0</v>
      </c>
      <c r="RS83" s="265">
        <v>17725.45</v>
      </c>
      <c r="RT83" s="178">
        <f t="shared" si="214"/>
        <v>6434.48</v>
      </c>
      <c r="RU83" s="206">
        <v>1126</v>
      </c>
      <c r="RV83" s="181" t="s">
        <v>277</v>
      </c>
      <c r="RW83" s="64">
        <f t="shared" si="215"/>
        <v>24159.93</v>
      </c>
      <c r="RX83" s="205">
        <v>377.87</v>
      </c>
      <c r="RY83" s="205">
        <v>715.97</v>
      </c>
      <c r="RZ83" s="205">
        <v>624.64</v>
      </c>
      <c r="SA83" s="205">
        <v>2.31</v>
      </c>
      <c r="SB83" s="205">
        <v>0</v>
      </c>
      <c r="SC83" s="205">
        <v>0</v>
      </c>
      <c r="SD83" s="205">
        <v>0</v>
      </c>
      <c r="SE83" s="205">
        <v>0</v>
      </c>
      <c r="SF83" s="205">
        <v>0</v>
      </c>
      <c r="SG83" s="205">
        <v>0</v>
      </c>
      <c r="SH83" s="65">
        <v>6.8024880000000003</v>
      </c>
      <c r="SI83" s="211">
        <v>1917.87</v>
      </c>
      <c r="SJ83" s="471"/>
      <c r="SK83" s="481"/>
      <c r="SL83" s="65">
        <f t="shared" si="366"/>
        <v>320.96681415929203</v>
      </c>
      <c r="SM83" s="65">
        <f t="shared" si="251"/>
        <v>146.4470701254038</v>
      </c>
      <c r="SN83" s="65">
        <v>932.27</v>
      </c>
      <c r="SO83" s="65">
        <v>18.510000000000002</v>
      </c>
      <c r="SP83" s="65">
        <f t="shared" si="357"/>
        <v>495.92920353982299</v>
      </c>
      <c r="SQ83" s="65">
        <v>5</v>
      </c>
      <c r="SR83" s="65">
        <f t="shared" si="367"/>
        <v>428.52876106194691</v>
      </c>
      <c r="SS83" s="489">
        <f t="shared" si="267"/>
        <v>239.293575</v>
      </c>
      <c r="ST83" s="65"/>
      <c r="SU83" s="64">
        <f t="shared" ref="SU83:SU126" si="374">SUM(SJ83:ST83)</f>
        <v>2586.945423886466</v>
      </c>
      <c r="SV83" s="66">
        <f t="shared" si="368"/>
        <v>596.28469026548669</v>
      </c>
      <c r="SW83" s="66"/>
      <c r="SX83" s="66">
        <f t="shared" si="358"/>
        <v>636.64602283039062</v>
      </c>
      <c r="SY83" s="67">
        <f t="shared" ref="SY83:SY126" si="375">SUM(SV83:SX83)</f>
        <v>1232.9307130958773</v>
      </c>
      <c r="SZ83" s="67">
        <f t="shared" si="344"/>
        <v>3819.8761369823433</v>
      </c>
      <c r="TA83" s="68">
        <f t="shared" si="345"/>
        <v>-1902.0061369823434</v>
      </c>
      <c r="TB83" s="64">
        <f t="shared" si="252"/>
        <v>288947.64999999997</v>
      </c>
      <c r="TC83" s="211">
        <f t="shared" si="253"/>
        <v>21762.67</v>
      </c>
      <c r="TD83" s="67">
        <f t="shared" si="254"/>
        <v>38176.018779782651</v>
      </c>
      <c r="TE83" s="68">
        <f t="shared" si="359"/>
        <v>-16413.348779782653</v>
      </c>
      <c r="TF83" s="264"/>
      <c r="TG83" s="265"/>
      <c r="TH83" s="265" t="s">
        <v>519</v>
      </c>
      <c r="TL83" s="65">
        <v>16689.180899999999</v>
      </c>
      <c r="TM83">
        <f t="shared" si="262"/>
        <v>166.89180899999999</v>
      </c>
    </row>
    <row r="84" spans="1:533">
      <c r="A84" s="173" t="s">
        <v>44</v>
      </c>
      <c r="B84" s="175" t="s">
        <v>205</v>
      </c>
      <c r="C84" s="181" t="s">
        <v>276</v>
      </c>
      <c r="D84" s="176">
        <v>6524.63</v>
      </c>
      <c r="E84" s="176">
        <v>11813.02</v>
      </c>
      <c r="F84" s="176">
        <v>0</v>
      </c>
      <c r="G84" s="176">
        <v>1625.36</v>
      </c>
      <c r="H84" s="176">
        <v>0</v>
      </c>
      <c r="I84" s="176">
        <v>0</v>
      </c>
      <c r="J84" s="176">
        <v>0</v>
      </c>
      <c r="K84" s="176">
        <v>0</v>
      </c>
      <c r="L84" s="176">
        <v>0</v>
      </c>
      <c r="M84" s="178">
        <v>13292.02</v>
      </c>
      <c r="N84" s="178">
        <f t="shared" si="150"/>
        <v>6670.9900000000016</v>
      </c>
      <c r="O84" s="181">
        <v>1310</v>
      </c>
      <c r="P84" s="64">
        <f t="shared" si="310"/>
        <v>19963.010000000002</v>
      </c>
      <c r="Q84" s="205">
        <v>543.13</v>
      </c>
      <c r="R84" s="205">
        <v>864.1</v>
      </c>
      <c r="S84" s="205">
        <v>0</v>
      </c>
      <c r="T84" s="205">
        <v>1504.85</v>
      </c>
      <c r="U84" s="205">
        <v>0</v>
      </c>
      <c r="V84" s="205">
        <v>0</v>
      </c>
      <c r="W84" s="205">
        <v>0</v>
      </c>
      <c r="X84" s="205">
        <v>0</v>
      </c>
      <c r="Y84" s="205">
        <v>0</v>
      </c>
      <c r="Z84" s="205">
        <v>0</v>
      </c>
      <c r="AA84" s="64">
        <f t="shared" si="346"/>
        <v>2912.08</v>
      </c>
      <c r="AB84" s="65">
        <v>482</v>
      </c>
      <c r="AC84" s="219">
        <v>90</v>
      </c>
      <c r="AD84" s="65">
        <f t="shared" si="347"/>
        <v>156.16134701044797</v>
      </c>
      <c r="AE84" s="65">
        <f t="shared" si="268"/>
        <v>120.7602369242186</v>
      </c>
      <c r="AF84" s="65"/>
      <c r="AG84" s="65">
        <v>18.510000000000002</v>
      </c>
      <c r="AH84" s="65"/>
      <c r="AI84" s="65">
        <v>5</v>
      </c>
      <c r="AJ84" s="65"/>
      <c r="AK84" s="65"/>
      <c r="AL84" s="64">
        <f t="shared" si="311"/>
        <v>872.43158393466661</v>
      </c>
      <c r="AM84" s="66">
        <f t="shared" si="170"/>
        <v>833.25221238938047</v>
      </c>
      <c r="AN84" s="66">
        <f t="shared" si="171"/>
        <v>0</v>
      </c>
      <c r="AO84" s="66">
        <f t="shared" si="289"/>
        <v>208.31305309734512</v>
      </c>
      <c r="AP84" s="67">
        <f t="shared" si="312"/>
        <v>1041.5652654867256</v>
      </c>
      <c r="AQ84" s="67">
        <f t="shared" si="313"/>
        <v>1913.9968494213922</v>
      </c>
      <c r="AR84" s="68">
        <f t="shared" si="314"/>
        <v>998.08315057860773</v>
      </c>
      <c r="AS84" s="267">
        <v>4262.25</v>
      </c>
      <c r="AT84" s="267">
        <v>6362.75</v>
      </c>
      <c r="AU84" s="267">
        <v>0</v>
      </c>
      <c r="AV84" s="267">
        <v>0</v>
      </c>
      <c r="AW84" s="267">
        <v>1050.3800000000001</v>
      </c>
      <c r="AX84" s="267">
        <v>0</v>
      </c>
      <c r="AY84" s="267">
        <v>0</v>
      </c>
      <c r="AZ84" s="267">
        <v>0</v>
      </c>
      <c r="BA84" s="267">
        <v>0</v>
      </c>
      <c r="BB84" s="267">
        <v>0</v>
      </c>
      <c r="BC84" s="267">
        <v>7734.49</v>
      </c>
      <c r="BD84" s="178">
        <f t="shared" si="172"/>
        <v>3940.8900000000012</v>
      </c>
      <c r="BE84" s="285">
        <v>757</v>
      </c>
      <c r="BF84" s="181" t="s">
        <v>276</v>
      </c>
      <c r="BG84" s="64">
        <f t="shared" si="75"/>
        <v>11675.380000000001</v>
      </c>
      <c r="BH84" s="267">
        <v>354.8</v>
      </c>
      <c r="BI84" s="267">
        <v>465.42</v>
      </c>
      <c r="BJ84" s="267">
        <v>0</v>
      </c>
      <c r="BK84" s="267">
        <v>0</v>
      </c>
      <c r="BL84" s="267">
        <v>0</v>
      </c>
      <c r="BM84" s="267">
        <v>0</v>
      </c>
      <c r="BN84" s="267">
        <v>0</v>
      </c>
      <c r="BO84" s="267">
        <v>0</v>
      </c>
      <c r="BP84" s="267">
        <v>0</v>
      </c>
      <c r="BQ84" s="267">
        <v>0</v>
      </c>
      <c r="BR84" s="64">
        <f t="shared" si="76"/>
        <v>820.22</v>
      </c>
      <c r="BS84" s="65">
        <v>522.53</v>
      </c>
      <c r="BT84" s="219">
        <v>90</v>
      </c>
      <c r="BU84" s="65">
        <f t="shared" si="348"/>
        <v>98.375349714532305</v>
      </c>
      <c r="BV84" s="65">
        <f t="shared" si="269"/>
        <v>76.947111497018852</v>
      </c>
      <c r="BW84" s="65"/>
      <c r="BX84" s="65">
        <v>18.510000000000002</v>
      </c>
      <c r="BY84" s="65"/>
      <c r="BZ84" s="65">
        <v>5</v>
      </c>
      <c r="CA84" s="202"/>
      <c r="CB84" s="65"/>
      <c r="CC84" s="64">
        <f t="shared" si="315"/>
        <v>811.36246121155114</v>
      </c>
      <c r="CD84" s="66">
        <f t="shared" si="174"/>
        <v>869.99982300884949</v>
      </c>
      <c r="CE84" s="384">
        <f t="shared" si="175"/>
        <v>0</v>
      </c>
      <c r="CF84" s="66">
        <f t="shared" si="222"/>
        <v>217.49995575221237</v>
      </c>
      <c r="CG84" s="67">
        <f t="shared" si="373"/>
        <v>1087.4997787610619</v>
      </c>
      <c r="CH84" s="67">
        <f t="shared" si="316"/>
        <v>1898.862239972613</v>
      </c>
      <c r="CI84" s="68">
        <f t="shared" si="317"/>
        <v>-1078.642239972613</v>
      </c>
      <c r="CJ84" s="209">
        <v>5654.75</v>
      </c>
      <c r="CK84" s="209">
        <v>10517.03</v>
      </c>
      <c r="CL84" s="209">
        <v>0</v>
      </c>
      <c r="CM84" s="209">
        <v>0</v>
      </c>
      <c r="CN84" s="209">
        <v>1689.96</v>
      </c>
      <c r="CO84" s="209">
        <v>0</v>
      </c>
      <c r="CP84" s="209">
        <v>0</v>
      </c>
      <c r="CQ84" s="209">
        <v>0</v>
      </c>
      <c r="CR84" s="209">
        <v>0</v>
      </c>
      <c r="CS84" s="207">
        <v>0</v>
      </c>
      <c r="CT84" s="205">
        <v>10856.41</v>
      </c>
      <c r="CU84" s="178">
        <f t="shared" si="176"/>
        <v>5580.98</v>
      </c>
      <c r="CV84" s="285">
        <v>1149</v>
      </c>
      <c r="CW84" s="181" t="s">
        <v>276</v>
      </c>
      <c r="CX84" s="214">
        <v>16437.39</v>
      </c>
      <c r="CY84" s="205">
        <v>465.51</v>
      </c>
      <c r="CZ84" s="205">
        <v>791.86</v>
      </c>
      <c r="DA84" s="205">
        <v>616.54</v>
      </c>
      <c r="DB84" s="205">
        <v>4</v>
      </c>
      <c r="DC84" s="205">
        <v>0</v>
      </c>
      <c r="DD84" s="205">
        <v>0</v>
      </c>
      <c r="DE84" s="205">
        <v>0</v>
      </c>
      <c r="DF84" s="205">
        <v>0</v>
      </c>
      <c r="DG84" s="205">
        <v>0</v>
      </c>
      <c r="DH84" s="205">
        <v>0</v>
      </c>
      <c r="DI84" s="214">
        <v>2176.94</v>
      </c>
      <c r="DJ84" s="65">
        <v>522.53</v>
      </c>
      <c r="DK84" s="219">
        <v>90</v>
      </c>
      <c r="DL84" s="65">
        <f t="shared" si="349"/>
        <v>143.38282087469236</v>
      </c>
      <c r="DM84" s="65">
        <f t="shared" si="263"/>
        <v>109.86441302498206</v>
      </c>
      <c r="DN84" s="65"/>
      <c r="DO84" s="65">
        <v>18.510000000000002</v>
      </c>
      <c r="DP84" s="65"/>
      <c r="DQ84" s="65">
        <v>5</v>
      </c>
      <c r="DR84" s="65"/>
      <c r="DS84" s="65"/>
      <c r="DT84" s="64">
        <f t="shared" si="318"/>
        <v>889.28723389967433</v>
      </c>
      <c r="DU84" s="66">
        <f t="shared" si="178"/>
        <v>870.94495575221242</v>
      </c>
      <c r="DV84" s="66">
        <f t="shared" si="179"/>
        <v>490.26548672566372</v>
      </c>
      <c r="DW84" s="66">
        <f t="shared" si="270"/>
        <v>340.30261061946902</v>
      </c>
      <c r="DX84" s="67">
        <f t="shared" si="319"/>
        <v>1701.5130530973452</v>
      </c>
      <c r="DY84" s="67">
        <f t="shared" si="320"/>
        <v>2590.8002869970196</v>
      </c>
      <c r="DZ84" s="68">
        <f t="shared" si="321"/>
        <v>-413.86028699701956</v>
      </c>
      <c r="EA84" s="205">
        <v>7004.63</v>
      </c>
      <c r="EB84" s="205">
        <v>10550.07</v>
      </c>
      <c r="EC84" s="205">
        <v>0</v>
      </c>
      <c r="ED84" s="205">
        <v>10</v>
      </c>
      <c r="EE84" s="205">
        <v>1650.28</v>
      </c>
      <c r="EF84" s="205">
        <v>0</v>
      </c>
      <c r="EG84" s="205">
        <v>0</v>
      </c>
      <c r="EH84" s="205">
        <v>0</v>
      </c>
      <c r="EI84" s="205">
        <v>0</v>
      </c>
      <c r="EJ84" s="205">
        <v>0</v>
      </c>
      <c r="EK84" s="205">
        <v>12755.22</v>
      </c>
      <c r="EL84" s="178">
        <f t="shared" si="180"/>
        <v>6459.76</v>
      </c>
      <c r="EM84" s="206">
        <v>1277</v>
      </c>
      <c r="EN84" s="181" t="s">
        <v>276</v>
      </c>
      <c r="EO84" s="214">
        <f t="shared" si="303"/>
        <v>19214.98</v>
      </c>
      <c r="EP84" s="214">
        <v>583.08000000000004</v>
      </c>
      <c r="EQ84" s="214">
        <v>771.72</v>
      </c>
      <c r="ER84" s="214">
        <v>0</v>
      </c>
      <c r="ES84" s="214">
        <v>0.42</v>
      </c>
      <c r="ET84" s="214">
        <v>1000</v>
      </c>
      <c r="EU84" s="298">
        <v>0</v>
      </c>
      <c r="EV84" s="299">
        <v>0</v>
      </c>
      <c r="EW84" s="214">
        <v>0</v>
      </c>
      <c r="EX84" s="214">
        <v>0</v>
      </c>
      <c r="EY84" s="299">
        <v>0</v>
      </c>
      <c r="EZ84" s="214">
        <f t="shared" si="304"/>
        <v>2355.2200000000003</v>
      </c>
      <c r="FA84" s="391"/>
      <c r="FB84" s="65"/>
      <c r="FC84" s="377">
        <f t="shared" si="305"/>
        <v>175.40259326902509</v>
      </c>
      <c r="FD84" s="386">
        <f t="shared" si="306"/>
        <v>127.16364163323613</v>
      </c>
      <c r="FE84" s="65"/>
      <c r="FF84" s="65">
        <v>18.510000000000002</v>
      </c>
      <c r="FG84" s="65"/>
      <c r="FH84" s="65">
        <v>5</v>
      </c>
      <c r="FI84" s="377"/>
      <c r="FJ84" s="65"/>
      <c r="FK84" s="214">
        <f t="shared" si="307"/>
        <v>326.07623490226121</v>
      </c>
      <c r="FL84" s="66">
        <f t="shared" si="360"/>
        <v>987.17077586206892</v>
      </c>
      <c r="FM84" s="377">
        <f t="shared" si="184"/>
        <v>413.79310344827587</v>
      </c>
      <c r="FN84" s="377">
        <f t="shared" si="271"/>
        <v>350.24096982758618</v>
      </c>
      <c r="FO84" s="214">
        <f t="shared" si="308"/>
        <v>1751.204849137931</v>
      </c>
      <c r="FP84" s="214">
        <f t="shared" si="309"/>
        <v>2077.2810840401921</v>
      </c>
      <c r="FQ84" s="205">
        <f t="shared" si="290"/>
        <v>277.93891595980813</v>
      </c>
      <c r="FR84" s="205">
        <v>7820.14</v>
      </c>
      <c r="FS84" s="205">
        <v>12419.71</v>
      </c>
      <c r="FT84" s="205">
        <v>0</v>
      </c>
      <c r="FU84" s="205">
        <v>10</v>
      </c>
      <c r="FV84" s="205">
        <v>1259.26</v>
      </c>
      <c r="FW84" s="205">
        <v>0</v>
      </c>
      <c r="FX84" s="205">
        <v>0</v>
      </c>
      <c r="FY84" s="205">
        <v>0</v>
      </c>
      <c r="FZ84" s="205">
        <v>0</v>
      </c>
      <c r="GA84" s="205">
        <v>0</v>
      </c>
      <c r="GB84" s="205">
        <v>15272.87</v>
      </c>
      <c r="GC84" s="178">
        <f t="shared" si="185"/>
        <v>6236.2399999999961</v>
      </c>
      <c r="GD84" s="206">
        <v>1290</v>
      </c>
      <c r="GE84" s="181" t="s">
        <v>276</v>
      </c>
      <c r="GF84" s="214">
        <f t="shared" si="291"/>
        <v>21509.109999999997</v>
      </c>
      <c r="GG84" s="205">
        <v>650.96</v>
      </c>
      <c r="GH84" s="205">
        <v>908.48</v>
      </c>
      <c r="GI84" s="205">
        <v>0</v>
      </c>
      <c r="GJ84" s="205">
        <v>0.42</v>
      </c>
      <c r="GK84" s="205">
        <v>1000</v>
      </c>
      <c r="GL84" s="205">
        <v>0</v>
      </c>
      <c r="GM84" s="205">
        <v>0</v>
      </c>
      <c r="GN84" s="205">
        <v>0</v>
      </c>
      <c r="GO84" s="205">
        <v>0</v>
      </c>
      <c r="GP84" s="205">
        <v>0</v>
      </c>
      <c r="GQ84" s="211">
        <f t="shared" si="350"/>
        <v>2559.86</v>
      </c>
      <c r="GR84" s="309">
        <v>534.68000000000006</v>
      </c>
      <c r="GS84" s="312">
        <v>139</v>
      </c>
      <c r="GT84" s="65">
        <f t="shared" si="300"/>
        <v>217.34592484135405</v>
      </c>
      <c r="GU84" s="65">
        <f t="shared" si="301"/>
        <v>132.49152958198215</v>
      </c>
      <c r="GV84" s="65"/>
      <c r="GW84" s="65">
        <v>18.510000000000002</v>
      </c>
      <c r="GX84" s="65">
        <v>0</v>
      </c>
      <c r="GY84" s="65">
        <v>5</v>
      </c>
      <c r="GZ84" s="65"/>
      <c r="HA84" s="65"/>
      <c r="HB84" s="64">
        <f t="shared" si="188"/>
        <v>1047.0274544233364</v>
      </c>
      <c r="HC84" s="66">
        <f t="shared" si="361"/>
        <v>822.37076923076927</v>
      </c>
      <c r="HD84" s="66">
        <f t="shared" si="272"/>
        <v>0</v>
      </c>
      <c r="HE84" s="66">
        <f t="shared" si="273"/>
        <v>205.59269230769232</v>
      </c>
      <c r="HF84" s="67">
        <f t="shared" si="322"/>
        <v>1027.9634615384616</v>
      </c>
      <c r="HG84" s="67">
        <f t="shared" si="323"/>
        <v>2074.9909159617982</v>
      </c>
      <c r="HH84" s="68">
        <f t="shared" si="324"/>
        <v>484.86908403820189</v>
      </c>
      <c r="HI84" s="335">
        <v>10097.66</v>
      </c>
      <c r="HJ84" s="335">
        <v>12974.77</v>
      </c>
      <c r="HK84" s="335">
        <v>0</v>
      </c>
      <c r="HL84" s="335">
        <v>20</v>
      </c>
      <c r="HM84" s="335">
        <v>1323.25</v>
      </c>
      <c r="HN84" s="335">
        <v>0</v>
      </c>
      <c r="HO84" s="335">
        <v>0</v>
      </c>
      <c r="HP84" s="335">
        <v>0</v>
      </c>
      <c r="HQ84" s="335">
        <v>0</v>
      </c>
      <c r="HR84" s="335">
        <v>0</v>
      </c>
      <c r="HS84" s="335">
        <v>17916.57</v>
      </c>
      <c r="HT84" s="178">
        <f t="shared" si="189"/>
        <v>6499.1100000000006</v>
      </c>
      <c r="HU84" s="371">
        <v>1441</v>
      </c>
      <c r="HV84" s="181" t="s">
        <v>276</v>
      </c>
      <c r="HW84" s="64">
        <f t="shared" si="190"/>
        <v>24415.68</v>
      </c>
      <c r="HX84" s="205">
        <v>840.54</v>
      </c>
      <c r="HY84" s="205">
        <v>949.08</v>
      </c>
      <c r="HZ84" s="205">
        <v>0</v>
      </c>
      <c r="IA84" s="205">
        <v>0.84</v>
      </c>
      <c r="IB84" s="205">
        <v>1000</v>
      </c>
      <c r="IC84" s="205">
        <v>0</v>
      </c>
      <c r="ID84" s="205">
        <v>0</v>
      </c>
      <c r="IE84" s="205">
        <v>0</v>
      </c>
      <c r="IF84" s="205">
        <v>0</v>
      </c>
      <c r="IG84" s="205">
        <v>0</v>
      </c>
      <c r="IH84" s="214">
        <v>1648.1</v>
      </c>
      <c r="II84" s="325">
        <v>534.68000000000006</v>
      </c>
      <c r="IJ84" s="324">
        <v>139</v>
      </c>
      <c r="IK84" s="65">
        <f t="shared" si="296"/>
        <v>273.41977035296287</v>
      </c>
      <c r="IL84" s="65">
        <f t="shared" si="302"/>
        <v>161.8264481103522</v>
      </c>
      <c r="IM84" s="65"/>
      <c r="IN84" s="65">
        <v>18.510000000000002</v>
      </c>
      <c r="IO84" s="65"/>
      <c r="IP84" s="65">
        <v>5</v>
      </c>
      <c r="IQ84" s="65"/>
      <c r="IR84" s="65"/>
      <c r="IS84" s="64">
        <f t="shared" si="193"/>
        <v>1132.4362184633151</v>
      </c>
      <c r="IT84" s="66">
        <f t="shared" si="362"/>
        <v>869.99285714285713</v>
      </c>
      <c r="IU84" s="66">
        <f t="shared" si="274"/>
        <v>403.36134453781511</v>
      </c>
      <c r="IV84" s="66">
        <f t="shared" si="275"/>
        <v>318.33855042016808</v>
      </c>
      <c r="IW84" s="67">
        <f t="shared" si="195"/>
        <v>1591.6927521008404</v>
      </c>
      <c r="IX84" s="67">
        <f t="shared" si="325"/>
        <v>2724.1289705641557</v>
      </c>
      <c r="IY84" s="68">
        <f t="shared" si="326"/>
        <v>-1076.0289705641558</v>
      </c>
      <c r="IZ84" s="335">
        <v>9450.0400000000009</v>
      </c>
      <c r="JA84" s="335">
        <v>13118.53</v>
      </c>
      <c r="JB84" s="335">
        <v>0</v>
      </c>
      <c r="JC84" s="335">
        <v>10</v>
      </c>
      <c r="JD84" s="335">
        <v>1839.21</v>
      </c>
      <c r="JE84" s="335">
        <v>0</v>
      </c>
      <c r="JF84" s="335">
        <v>0</v>
      </c>
      <c r="JG84" s="335">
        <v>0</v>
      </c>
      <c r="JH84" s="335">
        <v>0</v>
      </c>
      <c r="JI84" s="335">
        <v>0</v>
      </c>
      <c r="JJ84" s="335">
        <v>16729.669999999998</v>
      </c>
      <c r="JK84" s="178">
        <f t="shared" si="196"/>
        <v>7688.1100000000006</v>
      </c>
      <c r="JL84" s="371">
        <v>1459</v>
      </c>
      <c r="JM84" s="181" t="s">
        <v>276</v>
      </c>
      <c r="JN84" s="64">
        <f t="shared" si="197"/>
        <v>24417.78</v>
      </c>
      <c r="JO84" s="335">
        <v>786.64</v>
      </c>
      <c r="JP84" s="335">
        <v>959.6</v>
      </c>
      <c r="JQ84" s="335">
        <v>0</v>
      </c>
      <c r="JR84" s="335">
        <v>0.42</v>
      </c>
      <c r="JS84" s="335">
        <v>1000</v>
      </c>
      <c r="JT84" s="335">
        <v>0</v>
      </c>
      <c r="JU84" s="335">
        <v>0</v>
      </c>
      <c r="JV84" s="335">
        <v>0</v>
      </c>
      <c r="JW84" s="335">
        <v>0</v>
      </c>
      <c r="JX84" s="335">
        <v>0</v>
      </c>
      <c r="JY84" s="211">
        <v>2513.75</v>
      </c>
      <c r="JZ84" s="343">
        <v>534.68000000000006</v>
      </c>
      <c r="KA84" s="342">
        <v>139</v>
      </c>
      <c r="KB84" s="65">
        <f t="shared" si="276"/>
        <v>356.27904140400312</v>
      </c>
      <c r="KC84" s="65">
        <f t="shared" si="297"/>
        <v>204.22927329733537</v>
      </c>
      <c r="KD84" s="65"/>
      <c r="KE84" s="65">
        <v>18.510000000000002</v>
      </c>
      <c r="KF84" s="65"/>
      <c r="KG84" s="65">
        <v>5</v>
      </c>
      <c r="KH84" s="65"/>
      <c r="KI84" s="65">
        <f t="shared" si="277"/>
        <v>429.03252032520328</v>
      </c>
      <c r="KJ84" s="64">
        <f t="shared" si="292"/>
        <v>1686.7308350265416</v>
      </c>
      <c r="KK84" s="66">
        <f t="shared" si="363"/>
        <v>854.59100840336134</v>
      </c>
      <c r="KL84" s="66">
        <f t="shared" si="278"/>
        <v>0</v>
      </c>
      <c r="KM84" s="66">
        <f t="shared" si="279"/>
        <v>213.64775210084034</v>
      </c>
      <c r="KN84" s="67">
        <f t="shared" si="327"/>
        <v>1068.2387605042018</v>
      </c>
      <c r="KO84" s="67">
        <f t="shared" si="328"/>
        <v>2754.9695955307434</v>
      </c>
      <c r="KP84" s="68">
        <f t="shared" si="329"/>
        <v>-241.21959553074339</v>
      </c>
      <c r="KQ84" s="335">
        <v>7048.87</v>
      </c>
      <c r="KR84" s="335">
        <v>13769.9</v>
      </c>
      <c r="KS84" s="335">
        <v>0</v>
      </c>
      <c r="KT84" s="335">
        <v>60</v>
      </c>
      <c r="KU84" s="335">
        <v>2148.77</v>
      </c>
      <c r="KV84" s="335">
        <v>0</v>
      </c>
      <c r="KW84" s="335">
        <v>0</v>
      </c>
      <c r="KX84" s="335">
        <v>0</v>
      </c>
      <c r="KY84" s="335">
        <v>0</v>
      </c>
      <c r="KZ84" s="335">
        <v>0</v>
      </c>
      <c r="LA84" s="335">
        <v>16651.13</v>
      </c>
      <c r="LB84" s="178">
        <f t="shared" si="199"/>
        <v>6376.41</v>
      </c>
      <c r="LC84" s="371">
        <v>1320</v>
      </c>
      <c r="LD84" s="181" t="s">
        <v>276</v>
      </c>
      <c r="LE84" s="64">
        <f t="shared" si="200"/>
        <v>23027.54</v>
      </c>
      <c r="LF84" s="205">
        <v>586.76</v>
      </c>
      <c r="LG84" s="205">
        <v>1007.24</v>
      </c>
      <c r="LH84" s="205">
        <v>0</v>
      </c>
      <c r="LI84" s="205">
        <v>2.52</v>
      </c>
      <c r="LJ84" s="205">
        <v>1000</v>
      </c>
      <c r="LK84" s="205">
        <v>0</v>
      </c>
      <c r="LL84" s="205">
        <v>0</v>
      </c>
      <c r="LM84" s="205">
        <v>0</v>
      </c>
      <c r="LN84" s="205">
        <v>0</v>
      </c>
      <c r="LO84" s="205">
        <v>0</v>
      </c>
      <c r="LP84" s="211">
        <f t="shared" si="351"/>
        <v>2596.52</v>
      </c>
      <c r="LQ84" s="202">
        <v>534.68000000000006</v>
      </c>
      <c r="LR84" s="202">
        <v>139</v>
      </c>
      <c r="LS84" s="65">
        <f t="shared" si="298"/>
        <v>247.52104277319694</v>
      </c>
      <c r="LT84" s="65">
        <f t="shared" si="299"/>
        <v>152.63640393116708</v>
      </c>
      <c r="LU84" s="65"/>
      <c r="LV84" s="65">
        <v>18.510000000000002</v>
      </c>
      <c r="LW84" s="65"/>
      <c r="LX84" s="65">
        <v>5</v>
      </c>
      <c r="LY84" s="65"/>
      <c r="LZ84" s="65"/>
      <c r="MA84" s="64">
        <f t="shared" si="330"/>
        <v>1097.3474467043641</v>
      </c>
      <c r="MB84" s="66">
        <f t="shared" si="364"/>
        <v>828.45739495798318</v>
      </c>
      <c r="MC84" s="66">
        <f t="shared" si="280"/>
        <v>0</v>
      </c>
      <c r="MD84" s="66">
        <f t="shared" si="281"/>
        <v>207.1143487394958</v>
      </c>
      <c r="ME84" s="67">
        <f t="shared" si="331"/>
        <v>1035.571743697479</v>
      </c>
      <c r="MF84" s="67">
        <f t="shared" si="332"/>
        <v>2132.919190401843</v>
      </c>
      <c r="MG84" s="68">
        <f t="shared" si="333"/>
        <v>463.60080959815696</v>
      </c>
      <c r="MH84" s="335">
        <v>7154.39</v>
      </c>
      <c r="MI84" s="335">
        <v>12084.34</v>
      </c>
      <c r="MJ84" s="335">
        <v>0</v>
      </c>
      <c r="MK84" s="335">
        <v>105</v>
      </c>
      <c r="ML84" s="335">
        <v>1392.67</v>
      </c>
      <c r="MM84" s="335">
        <v>0</v>
      </c>
      <c r="MN84" s="335">
        <v>0</v>
      </c>
      <c r="MO84" s="335">
        <v>0</v>
      </c>
      <c r="MP84" s="335">
        <v>0</v>
      </c>
      <c r="MQ84" s="335">
        <v>0</v>
      </c>
      <c r="MR84" s="335">
        <v>14287.43</v>
      </c>
      <c r="MS84" s="178">
        <f t="shared" si="223"/>
        <v>6448.9700000000012</v>
      </c>
      <c r="MT84" s="371">
        <v>1189</v>
      </c>
      <c r="MU84" s="181" t="s">
        <v>276</v>
      </c>
      <c r="MV84" s="64">
        <f t="shared" si="203"/>
        <v>20736.400000000001</v>
      </c>
      <c r="MW84" s="335">
        <v>595.54</v>
      </c>
      <c r="MX84" s="335">
        <v>883.95</v>
      </c>
      <c r="MY84" s="335">
        <v>0</v>
      </c>
      <c r="MZ84" s="335">
        <v>4.42</v>
      </c>
      <c r="NA84" s="335">
        <v>1000</v>
      </c>
      <c r="NB84" s="335">
        <v>0</v>
      </c>
      <c r="NC84" s="335">
        <v>0</v>
      </c>
      <c r="ND84" s="335">
        <v>0</v>
      </c>
      <c r="NE84" s="335">
        <v>0</v>
      </c>
      <c r="NF84" s="335">
        <v>0</v>
      </c>
      <c r="NG84" s="211">
        <f t="shared" si="293"/>
        <v>2483.91</v>
      </c>
      <c r="NH84" s="357">
        <v>534.68000000000006</v>
      </c>
      <c r="NI84" s="358">
        <v>139</v>
      </c>
      <c r="NJ84" s="65">
        <f t="shared" si="294"/>
        <v>269.98386581793665</v>
      </c>
      <c r="NK84" s="65">
        <f t="shared" si="295"/>
        <v>88.584690558003487</v>
      </c>
      <c r="NL84" s="65"/>
      <c r="NM84" s="65">
        <v>18.510000000000002</v>
      </c>
      <c r="NN84" s="65">
        <f t="shared" si="206"/>
        <v>467</v>
      </c>
      <c r="NO84" s="65">
        <v>5</v>
      </c>
      <c r="NP84" s="65"/>
      <c r="NQ84" s="65"/>
      <c r="NR84" s="64">
        <f t="shared" si="264"/>
        <v>1522.7585563759403</v>
      </c>
      <c r="NS84" s="66">
        <f t="shared" si="207"/>
        <v>835.40283333333332</v>
      </c>
      <c r="NT84" s="66">
        <f t="shared" si="208"/>
        <v>400</v>
      </c>
      <c r="NU84" s="66">
        <f t="shared" si="282"/>
        <v>308.85070833333333</v>
      </c>
      <c r="NV84" s="67">
        <f t="shared" si="334"/>
        <v>1544.2535416666667</v>
      </c>
      <c r="NW84" s="67">
        <f t="shared" si="335"/>
        <v>3067.0120980426072</v>
      </c>
      <c r="NX84" s="68">
        <f t="shared" si="336"/>
        <v>-583.10209804260739</v>
      </c>
      <c r="NY84" s="400">
        <v>5545.14</v>
      </c>
      <c r="NZ84" s="400">
        <v>7871.47</v>
      </c>
      <c r="OA84" s="400">
        <v>0</v>
      </c>
      <c r="OB84" s="400">
        <v>65</v>
      </c>
      <c r="OC84" s="400">
        <v>1243.8399999999999</v>
      </c>
      <c r="OD84" s="400">
        <v>0</v>
      </c>
      <c r="OE84" s="400">
        <v>0</v>
      </c>
      <c r="OF84" s="400">
        <v>0</v>
      </c>
      <c r="OG84" s="400">
        <v>0</v>
      </c>
      <c r="OH84" s="400">
        <v>0</v>
      </c>
      <c r="OI84" s="400">
        <v>10449.81</v>
      </c>
      <c r="OJ84" s="178">
        <f t="shared" si="352"/>
        <v>4275.6400000000012</v>
      </c>
      <c r="OK84" s="401">
        <v>969</v>
      </c>
      <c r="OL84" s="181" t="s">
        <v>276</v>
      </c>
      <c r="OM84" s="64">
        <f t="shared" si="283"/>
        <v>14725.45</v>
      </c>
      <c r="ON84" s="205">
        <v>461.55</v>
      </c>
      <c r="OO84" s="205">
        <v>575.78</v>
      </c>
      <c r="OP84" s="205">
        <v>0</v>
      </c>
      <c r="OQ84" s="205">
        <v>2.73</v>
      </c>
      <c r="OR84" s="205">
        <v>1000</v>
      </c>
      <c r="OS84" s="205">
        <v>0</v>
      </c>
      <c r="OT84" s="205">
        <v>0</v>
      </c>
      <c r="OU84" s="205">
        <v>0</v>
      </c>
      <c r="OV84" s="205">
        <v>0</v>
      </c>
      <c r="OW84" s="205">
        <v>0</v>
      </c>
      <c r="OX84" s="403">
        <f t="shared" si="284"/>
        <v>2040.06</v>
      </c>
      <c r="OY84" s="420"/>
      <c r="OZ84" s="413"/>
      <c r="PA84" s="65">
        <f t="shared" si="285"/>
        <v>167.52268967856199</v>
      </c>
      <c r="PB84" s="65">
        <f t="shared" si="286"/>
        <v>73.211703866000164</v>
      </c>
      <c r="PC84" s="65"/>
      <c r="PD84" s="65">
        <v>18.510000000000002</v>
      </c>
      <c r="PE84" s="65"/>
      <c r="PF84" s="65">
        <v>5</v>
      </c>
      <c r="PG84" s="65"/>
      <c r="PH84" s="65"/>
      <c r="PI84" s="64">
        <f t="shared" si="337"/>
        <v>264.24439354456217</v>
      </c>
      <c r="PJ84" s="66">
        <f t="shared" si="287"/>
        <v>936.57933333333335</v>
      </c>
      <c r="PK84" s="66">
        <v>0</v>
      </c>
      <c r="PL84" s="66">
        <f t="shared" si="288"/>
        <v>234.14483333333334</v>
      </c>
      <c r="PM84" s="67">
        <f t="shared" si="338"/>
        <v>1170.7241666666666</v>
      </c>
      <c r="PN84" s="67">
        <f t="shared" si="339"/>
        <v>1434.9685602112288</v>
      </c>
      <c r="PO84" s="68">
        <f t="shared" si="340"/>
        <v>605.09143978877114</v>
      </c>
      <c r="PP84" s="400">
        <v>1404.55</v>
      </c>
      <c r="PQ84" s="400">
        <v>4721.3500000000004</v>
      </c>
      <c r="PR84" s="400">
        <v>0</v>
      </c>
      <c r="PS84" s="400">
        <v>0</v>
      </c>
      <c r="PT84" s="400">
        <v>617.86</v>
      </c>
      <c r="PU84" s="400">
        <v>0</v>
      </c>
      <c r="PV84" s="400">
        <v>0</v>
      </c>
      <c r="PW84" s="400">
        <v>0</v>
      </c>
      <c r="PX84" s="400">
        <v>0</v>
      </c>
      <c r="PY84" s="464">
        <v>0</v>
      </c>
      <c r="PZ84" s="466">
        <v>2794.17</v>
      </c>
      <c r="QA84" s="178">
        <f t="shared" si="210"/>
        <v>3949.59</v>
      </c>
      <c r="QB84" s="401">
        <v>604</v>
      </c>
      <c r="QC84" s="181" t="s">
        <v>276</v>
      </c>
      <c r="QD84" s="64">
        <v>6743.76</v>
      </c>
      <c r="QE84" s="400">
        <v>116.89</v>
      </c>
      <c r="QF84" s="400">
        <v>345.36</v>
      </c>
      <c r="QG84" s="400">
        <v>0</v>
      </c>
      <c r="QH84" s="400">
        <v>0</v>
      </c>
      <c r="QI84" s="400">
        <v>1000</v>
      </c>
      <c r="QJ84" s="400">
        <v>0</v>
      </c>
      <c r="QK84" s="400">
        <v>0</v>
      </c>
      <c r="QL84" s="400">
        <v>0</v>
      </c>
      <c r="QM84" s="400">
        <v>0</v>
      </c>
      <c r="QN84" s="400">
        <v>0</v>
      </c>
      <c r="QO84" s="486">
        <v>2.7116320000000003</v>
      </c>
      <c r="QP84" s="211">
        <f t="shared" si="353"/>
        <v>1462.25</v>
      </c>
      <c r="QQ84" s="445"/>
      <c r="QR84" s="238">
        <v>113.4</v>
      </c>
      <c r="QS84" s="65">
        <f t="shared" si="365"/>
        <v>128.86743362831859</v>
      </c>
      <c r="QT84" s="65">
        <f t="shared" si="354"/>
        <v>76.097053072884236</v>
      </c>
      <c r="QU84" s="65">
        <v>0</v>
      </c>
      <c r="QV84" s="65">
        <v>18.510000000000002</v>
      </c>
      <c r="QW84" s="65">
        <f t="shared" si="355"/>
        <v>18.861818181818183</v>
      </c>
      <c r="QX84" s="65">
        <v>5</v>
      </c>
      <c r="QY84" s="65">
        <f t="shared" si="261"/>
        <v>183.06451612903226</v>
      </c>
      <c r="QZ84" s="489">
        <f t="shared" si="265"/>
        <v>37.721294999999998</v>
      </c>
      <c r="RA84" s="65"/>
      <c r="RB84" s="64">
        <f t="shared" si="213"/>
        <v>581.5221160120534</v>
      </c>
      <c r="RC84" s="66">
        <f t="shared" si="266"/>
        <v>870.22424778761058</v>
      </c>
      <c r="RD84" s="66"/>
      <c r="RE84" s="66">
        <f t="shared" si="356"/>
        <v>290.34927275993277</v>
      </c>
      <c r="RF84" s="67">
        <f t="shared" si="341"/>
        <v>1160.5735205475435</v>
      </c>
      <c r="RG84" s="67">
        <f t="shared" si="342"/>
        <v>1742.0956365595969</v>
      </c>
      <c r="RH84" s="68">
        <f t="shared" si="343"/>
        <v>-279.84563655959687</v>
      </c>
      <c r="RI84" s="205">
        <v>4008.96</v>
      </c>
      <c r="RJ84" s="205">
        <v>9805.48</v>
      </c>
      <c r="RK84" s="205">
        <v>0</v>
      </c>
      <c r="RL84" s="205">
        <v>0</v>
      </c>
      <c r="RM84" s="205">
        <v>1116.7</v>
      </c>
      <c r="RN84" s="205">
        <v>0</v>
      </c>
      <c r="RO84" s="205">
        <v>0</v>
      </c>
      <c r="RP84" s="205">
        <v>0</v>
      </c>
      <c r="RQ84" s="205">
        <v>0</v>
      </c>
      <c r="RR84" s="373">
        <v>0</v>
      </c>
      <c r="RS84" s="265">
        <v>10079.279999999999</v>
      </c>
      <c r="RT84" s="178">
        <f t="shared" si="214"/>
        <v>4851.8600000000006</v>
      </c>
      <c r="RU84" s="206">
        <v>1025</v>
      </c>
      <c r="RV84" s="181" t="s">
        <v>276</v>
      </c>
      <c r="RW84" s="64">
        <f t="shared" si="215"/>
        <v>14931.14</v>
      </c>
      <c r="RX84" s="205">
        <v>333.71</v>
      </c>
      <c r="RY84" s="205">
        <v>717.25</v>
      </c>
      <c r="RZ84" s="205">
        <v>0</v>
      </c>
      <c r="SA84" s="205">
        <v>0</v>
      </c>
      <c r="SB84" s="205">
        <v>1000</v>
      </c>
      <c r="SC84" s="205">
        <v>0</v>
      </c>
      <c r="SD84" s="205">
        <v>0</v>
      </c>
      <c r="SE84" s="205">
        <v>0</v>
      </c>
      <c r="SF84" s="205">
        <v>0</v>
      </c>
      <c r="SG84" s="205">
        <v>0</v>
      </c>
      <c r="SH84" s="65">
        <v>166.89180899999999</v>
      </c>
      <c r="SI84" s="211">
        <v>1726.37</v>
      </c>
      <c r="SJ84" s="471">
        <v>522.53</v>
      </c>
      <c r="SK84" s="481" t="s">
        <v>492</v>
      </c>
      <c r="SL84" s="65">
        <f t="shared" si="366"/>
        <v>320.96681415929203</v>
      </c>
      <c r="SM84" s="65">
        <f t="shared" si="251"/>
        <v>110.42705574632943</v>
      </c>
      <c r="SN84" s="65">
        <v>0</v>
      </c>
      <c r="SO84" s="65">
        <v>18.510000000000002</v>
      </c>
      <c r="SP84" s="65">
        <f t="shared" si="357"/>
        <v>495.92920353982299</v>
      </c>
      <c r="SQ84" s="65">
        <v>5</v>
      </c>
      <c r="SR84" s="65">
        <f t="shared" si="367"/>
        <v>428.52876106194691</v>
      </c>
      <c r="SS84" s="489">
        <f t="shared" si="267"/>
        <v>136.07028</v>
      </c>
      <c r="ST84" s="65"/>
      <c r="SU84" s="64">
        <f t="shared" si="374"/>
        <v>2037.9621145073911</v>
      </c>
      <c r="SV84" s="66">
        <f t="shared" si="368"/>
        <v>596.28469026548669</v>
      </c>
      <c r="SW84" s="66"/>
      <c r="SX84" s="66">
        <f t="shared" si="358"/>
        <v>526.84936095457567</v>
      </c>
      <c r="SY84" s="67">
        <f t="shared" si="375"/>
        <v>1123.1340512200622</v>
      </c>
      <c r="SZ84" s="67">
        <f t="shared" si="344"/>
        <v>3161.0961657274534</v>
      </c>
      <c r="TA84" s="68">
        <f t="shared" si="345"/>
        <v>-1434.7261657274535</v>
      </c>
      <c r="TB84" s="64">
        <f t="shared" si="252"/>
        <v>217797.62</v>
      </c>
      <c r="TC84" s="211">
        <f t="shared" si="253"/>
        <v>25295.279999999999</v>
      </c>
      <c r="TD84" s="67">
        <f t="shared" si="254"/>
        <v>27573.121593430642</v>
      </c>
      <c r="TE84" s="68">
        <f t="shared" si="359"/>
        <v>-2277.8415934306431</v>
      </c>
      <c r="TF84" s="264"/>
      <c r="TG84" s="265"/>
      <c r="TH84" s="265"/>
      <c r="TL84" s="65">
        <v>26094.268500000002</v>
      </c>
      <c r="TM84">
        <f t="shared" si="262"/>
        <v>260.94268500000004</v>
      </c>
    </row>
    <row r="85" spans="1:533">
      <c r="A85" s="173" t="s">
        <v>206</v>
      </c>
      <c r="B85" s="266" t="s">
        <v>207</v>
      </c>
      <c r="C85" s="181" t="s">
        <v>276</v>
      </c>
      <c r="D85" s="176">
        <v>3841.6</v>
      </c>
      <c r="E85" s="176">
        <v>2474.5700000000002</v>
      </c>
      <c r="F85" s="176">
        <v>0</v>
      </c>
      <c r="G85" s="176">
        <v>0</v>
      </c>
      <c r="H85" s="176">
        <v>0</v>
      </c>
      <c r="I85" s="176">
        <v>0</v>
      </c>
      <c r="J85" s="176">
        <v>0</v>
      </c>
      <c r="K85" s="176">
        <v>0</v>
      </c>
      <c r="L85" s="176">
        <v>3422.07</v>
      </c>
      <c r="M85" s="178">
        <v>6856.46</v>
      </c>
      <c r="N85" s="178">
        <f t="shared" si="150"/>
        <v>2881.7799999999997</v>
      </c>
      <c r="O85" s="181">
        <v>641</v>
      </c>
      <c r="P85" s="64">
        <f t="shared" si="310"/>
        <v>9738.24</v>
      </c>
      <c r="Q85" s="205">
        <v>319.77</v>
      </c>
      <c r="R85" s="205">
        <v>181.01</v>
      </c>
      <c r="S85" s="205">
        <v>0</v>
      </c>
      <c r="T85" s="205">
        <v>0</v>
      </c>
      <c r="U85" s="205">
        <v>0</v>
      </c>
      <c r="V85" s="205">
        <v>0</v>
      </c>
      <c r="W85" s="205">
        <v>0</v>
      </c>
      <c r="X85" s="205">
        <v>0</v>
      </c>
      <c r="Y85" s="205">
        <v>0</v>
      </c>
      <c r="Z85" s="205">
        <v>1950</v>
      </c>
      <c r="AA85" s="64">
        <f t="shared" si="346"/>
        <v>2450.7799999999997</v>
      </c>
      <c r="AB85" s="65">
        <v>553.98</v>
      </c>
      <c r="AC85" s="219">
        <v>141</v>
      </c>
      <c r="AD85" s="65">
        <f t="shared" si="347"/>
        <v>80.553146122504785</v>
      </c>
      <c r="AE85" s="65">
        <f t="shared" si="268"/>
        <v>52.166835141931642</v>
      </c>
      <c r="AF85" s="65"/>
      <c r="AG85" s="65">
        <v>18.510000000000002</v>
      </c>
      <c r="AH85" s="65"/>
      <c r="AI85" s="65">
        <v>5</v>
      </c>
      <c r="AJ85" s="65"/>
      <c r="AK85" s="65"/>
      <c r="AL85" s="64">
        <f t="shared" si="311"/>
        <v>851.20998126443646</v>
      </c>
      <c r="AM85" s="66">
        <f t="shared" si="170"/>
        <v>833.25221238938047</v>
      </c>
      <c r="AN85" s="66">
        <f t="shared" si="171"/>
        <v>0</v>
      </c>
      <c r="AO85" s="66">
        <f t="shared" si="289"/>
        <v>208.31305309734512</v>
      </c>
      <c r="AP85" s="67">
        <f t="shared" si="312"/>
        <v>1041.5652654867256</v>
      </c>
      <c r="AQ85" s="67">
        <f t="shared" si="313"/>
        <v>1892.7752467511621</v>
      </c>
      <c r="AR85" s="68">
        <f t="shared" si="314"/>
        <v>558.00475324883769</v>
      </c>
      <c r="AS85" s="267">
        <v>2991.33</v>
      </c>
      <c r="AT85" s="267">
        <v>2382.3200000000002</v>
      </c>
      <c r="AU85" s="267">
        <v>0</v>
      </c>
      <c r="AV85" s="267">
        <v>0</v>
      </c>
      <c r="AW85" s="267">
        <v>0</v>
      </c>
      <c r="AX85" s="267">
        <v>0</v>
      </c>
      <c r="AY85" s="267">
        <v>0</v>
      </c>
      <c r="AZ85" s="267">
        <v>0</v>
      </c>
      <c r="BA85" s="267">
        <v>0</v>
      </c>
      <c r="BB85" s="267">
        <v>2887.79</v>
      </c>
      <c r="BC85" s="267">
        <v>4988.2</v>
      </c>
      <c r="BD85" s="178">
        <f t="shared" si="172"/>
        <v>3273.2399999999989</v>
      </c>
      <c r="BE85" s="285">
        <v>582</v>
      </c>
      <c r="BF85" s="181" t="s">
        <v>276</v>
      </c>
      <c r="BG85" s="64">
        <f t="shared" si="75"/>
        <v>8261.4399999999987</v>
      </c>
      <c r="BH85" s="267">
        <v>248.99</v>
      </c>
      <c r="BI85" s="267">
        <v>174.26</v>
      </c>
      <c r="BJ85" s="267">
        <v>0</v>
      </c>
      <c r="BK85" s="267">
        <v>0</v>
      </c>
      <c r="BL85" s="267">
        <v>0</v>
      </c>
      <c r="BM85" s="267">
        <v>0</v>
      </c>
      <c r="BN85" s="267">
        <v>0</v>
      </c>
      <c r="BO85" s="267">
        <v>0</v>
      </c>
      <c r="BP85" s="267">
        <v>0</v>
      </c>
      <c r="BQ85" s="267">
        <v>1950</v>
      </c>
      <c r="BR85" s="64">
        <f t="shared" si="76"/>
        <v>2373.25</v>
      </c>
      <c r="BS85" s="65">
        <v>553.98</v>
      </c>
      <c r="BT85" s="219">
        <v>141</v>
      </c>
      <c r="BU85" s="65">
        <f t="shared" si="348"/>
        <v>63.445155329702416</v>
      </c>
      <c r="BV85" s="65">
        <f t="shared" si="269"/>
        <v>63.911036145769565</v>
      </c>
      <c r="BW85" s="65"/>
      <c r="BX85" s="65">
        <v>18.510000000000002</v>
      </c>
      <c r="BY85" s="65"/>
      <c r="BZ85" s="65">
        <v>5</v>
      </c>
      <c r="CA85" s="202"/>
      <c r="CB85" s="65"/>
      <c r="CC85" s="64">
        <f t="shared" si="315"/>
        <v>845.84619147547198</v>
      </c>
      <c r="CD85" s="66">
        <f t="shared" si="174"/>
        <v>869.99982300884949</v>
      </c>
      <c r="CE85" s="384">
        <f t="shared" si="175"/>
        <v>0</v>
      </c>
      <c r="CF85" s="66">
        <f t="shared" si="222"/>
        <v>217.49995575221237</v>
      </c>
      <c r="CG85" s="67">
        <f t="shared" si="373"/>
        <v>1087.4997787610619</v>
      </c>
      <c r="CH85" s="67">
        <f t="shared" si="316"/>
        <v>1933.345970236534</v>
      </c>
      <c r="CI85" s="68">
        <f t="shared" si="317"/>
        <v>439.90402976346604</v>
      </c>
      <c r="CJ85" s="209">
        <v>4132.18</v>
      </c>
      <c r="CK85" s="209">
        <v>2408.94</v>
      </c>
      <c r="CL85" s="209">
        <v>0</v>
      </c>
      <c r="CM85" s="209">
        <v>0</v>
      </c>
      <c r="CN85" s="209">
        <v>0</v>
      </c>
      <c r="CO85" s="209">
        <v>0</v>
      </c>
      <c r="CP85" s="209">
        <v>0</v>
      </c>
      <c r="CQ85" s="209">
        <v>0</v>
      </c>
      <c r="CR85" s="209">
        <v>0</v>
      </c>
      <c r="CS85" s="207">
        <v>1775.23</v>
      </c>
      <c r="CT85" s="205">
        <v>314.02999999999997</v>
      </c>
      <c r="CU85" s="178">
        <f t="shared" si="176"/>
        <v>135.36000000000001</v>
      </c>
      <c r="CV85" s="285">
        <v>46</v>
      </c>
      <c r="CW85" s="181" t="s">
        <v>276</v>
      </c>
      <c r="CX85" s="214">
        <v>449.39</v>
      </c>
      <c r="CY85" s="205">
        <v>0</v>
      </c>
      <c r="CZ85" s="205">
        <v>711.43</v>
      </c>
      <c r="DA85" s="205">
        <v>0</v>
      </c>
      <c r="DB85" s="205">
        <v>0</v>
      </c>
      <c r="DC85" s="205">
        <v>1000</v>
      </c>
      <c r="DD85" s="205">
        <v>0</v>
      </c>
      <c r="DE85" s="205">
        <v>0</v>
      </c>
      <c r="DF85" s="205">
        <v>0</v>
      </c>
      <c r="DG85" s="205">
        <v>0</v>
      </c>
      <c r="DH85" s="205">
        <v>0</v>
      </c>
      <c r="DI85" s="214">
        <v>0</v>
      </c>
      <c r="DJ85" s="65">
        <v>553.98</v>
      </c>
      <c r="DK85" s="219">
        <v>141</v>
      </c>
      <c r="DL85" s="65">
        <f t="shared" si="349"/>
        <v>4.1474582517866994</v>
      </c>
      <c r="DM85" s="65">
        <f t="shared" si="263"/>
        <v>2.6646300375671608</v>
      </c>
      <c r="DN85" s="65"/>
      <c r="DO85" s="65">
        <v>18.510000000000002</v>
      </c>
      <c r="DP85" s="65"/>
      <c r="DQ85" s="65">
        <v>5</v>
      </c>
      <c r="DR85" s="65"/>
      <c r="DS85" s="65"/>
      <c r="DT85" s="64">
        <f t="shared" si="318"/>
        <v>725.30208828935383</v>
      </c>
      <c r="DU85" s="66">
        <f t="shared" si="178"/>
        <v>870.94495575221242</v>
      </c>
      <c r="DV85" s="66">
        <f t="shared" si="179"/>
        <v>490.26548672566372</v>
      </c>
      <c r="DW85" s="66">
        <f t="shared" si="270"/>
        <v>340.30261061946902</v>
      </c>
      <c r="DX85" s="67">
        <f t="shared" si="319"/>
        <v>1701.5130530973452</v>
      </c>
      <c r="DY85" s="67">
        <f t="shared" si="320"/>
        <v>2426.815141386699</v>
      </c>
      <c r="DZ85" s="68">
        <f t="shared" si="321"/>
        <v>-2426.815141386699</v>
      </c>
      <c r="EA85" s="209">
        <v>0</v>
      </c>
      <c r="EB85" s="209">
        <v>0</v>
      </c>
      <c r="EC85" s="209">
        <v>0</v>
      </c>
      <c r="ED85" s="209">
        <v>0</v>
      </c>
      <c r="EE85" s="209">
        <v>0</v>
      </c>
      <c r="EF85" s="209">
        <v>0</v>
      </c>
      <c r="EG85" s="209">
        <v>0</v>
      </c>
      <c r="EH85" s="209">
        <v>0</v>
      </c>
      <c r="EI85" s="205">
        <v>0</v>
      </c>
      <c r="EJ85" s="209">
        <v>0</v>
      </c>
      <c r="EK85" s="209">
        <v>0</v>
      </c>
      <c r="EL85" s="178">
        <f t="shared" si="180"/>
        <v>0</v>
      </c>
      <c r="EM85" s="206">
        <v>0</v>
      </c>
      <c r="EN85" s="181" t="s">
        <v>276</v>
      </c>
      <c r="EO85" s="214">
        <f t="shared" si="303"/>
        <v>0</v>
      </c>
      <c r="EP85" s="211">
        <v>0</v>
      </c>
      <c r="EQ85" s="211">
        <v>0</v>
      </c>
      <c r="ER85" s="211">
        <v>0</v>
      </c>
      <c r="ES85" s="211">
        <v>0</v>
      </c>
      <c r="ET85" s="211">
        <v>0</v>
      </c>
      <c r="EU85" s="211">
        <v>0</v>
      </c>
      <c r="EV85" s="299">
        <v>0</v>
      </c>
      <c r="EW85" s="211">
        <v>0</v>
      </c>
      <c r="EX85" s="214">
        <v>0</v>
      </c>
      <c r="EY85" s="211">
        <v>0</v>
      </c>
      <c r="EZ85" s="214">
        <f t="shared" si="304"/>
        <v>0</v>
      </c>
      <c r="FA85" s="385">
        <v>573.91999999999996</v>
      </c>
      <c r="FB85" s="385">
        <v>141</v>
      </c>
      <c r="FC85" s="377">
        <f t="shared" si="305"/>
        <v>0</v>
      </c>
      <c r="FD85" s="386">
        <f t="shared" si="306"/>
        <v>0</v>
      </c>
      <c r="FE85" s="65"/>
      <c r="FF85" s="65">
        <v>18.510000000000002</v>
      </c>
      <c r="FG85" s="65"/>
      <c r="FH85" s="65">
        <v>5</v>
      </c>
      <c r="FI85" s="377"/>
      <c r="FJ85" s="65"/>
      <c r="FK85" s="214">
        <f t="shared" si="307"/>
        <v>738.43</v>
      </c>
      <c r="FL85" s="66">
        <f t="shared" si="360"/>
        <v>987.17077586206892</v>
      </c>
      <c r="FM85" s="377">
        <f t="shared" si="184"/>
        <v>413.79310344827587</v>
      </c>
      <c r="FN85" s="377">
        <f t="shared" si="271"/>
        <v>350.24096982758618</v>
      </c>
      <c r="FO85" s="214">
        <f t="shared" si="308"/>
        <v>1751.204849137931</v>
      </c>
      <c r="FP85" s="214">
        <f t="shared" si="309"/>
        <v>2489.6348491379308</v>
      </c>
      <c r="FQ85" s="205">
        <f t="shared" si="290"/>
        <v>-2489.6348491379308</v>
      </c>
      <c r="FR85" s="209"/>
      <c r="FS85" s="209"/>
      <c r="FT85" s="209"/>
      <c r="FU85" s="209"/>
      <c r="FV85" s="209"/>
      <c r="FW85" s="209"/>
      <c r="FX85" s="209"/>
      <c r="FY85" s="209"/>
      <c r="FZ85" s="209"/>
      <c r="GA85" s="209"/>
      <c r="GB85" s="209"/>
      <c r="GC85" s="178"/>
      <c r="GD85" s="210"/>
      <c r="GE85" s="181" t="s">
        <v>276</v>
      </c>
      <c r="GF85" s="214">
        <f t="shared" si="291"/>
        <v>0</v>
      </c>
      <c r="GG85" s="209"/>
      <c r="GH85" s="209"/>
      <c r="GI85" s="209"/>
      <c r="GJ85" s="209"/>
      <c r="GK85" s="209"/>
      <c r="GL85" s="209"/>
      <c r="GM85" s="209"/>
      <c r="GN85" s="209"/>
      <c r="GO85" s="209"/>
      <c r="GP85" s="209"/>
      <c r="GQ85" s="211">
        <f t="shared" si="350"/>
        <v>0</v>
      </c>
      <c r="GR85" s="309"/>
      <c r="GS85" s="309"/>
      <c r="GT85" s="65">
        <f t="shared" si="300"/>
        <v>0</v>
      </c>
      <c r="GU85" s="65">
        <f t="shared" si="301"/>
        <v>0</v>
      </c>
      <c r="GV85" s="65"/>
      <c r="GW85" s="65">
        <v>18.510000000000002</v>
      </c>
      <c r="GX85" s="65">
        <v>0</v>
      </c>
      <c r="GY85" s="65">
        <v>5</v>
      </c>
      <c r="GZ85" s="65"/>
      <c r="HA85" s="65"/>
      <c r="HB85" s="64">
        <f t="shared" si="188"/>
        <v>23.51</v>
      </c>
      <c r="HC85" s="66">
        <f t="shared" si="361"/>
        <v>822.37076923076927</v>
      </c>
      <c r="HD85" s="66">
        <f t="shared" si="272"/>
        <v>0</v>
      </c>
      <c r="HE85" s="66">
        <f t="shared" si="273"/>
        <v>205.59269230769232</v>
      </c>
      <c r="HF85" s="67">
        <f t="shared" si="322"/>
        <v>1027.9634615384616</v>
      </c>
      <c r="HG85" s="67"/>
      <c r="HH85" s="68">
        <f t="shared" si="324"/>
        <v>0</v>
      </c>
      <c r="HI85" s="205">
        <v>0</v>
      </c>
      <c r="HJ85" s="205">
        <v>0</v>
      </c>
      <c r="HK85" s="205">
        <v>0</v>
      </c>
      <c r="HL85" s="205">
        <v>0</v>
      </c>
      <c r="HM85" s="205">
        <v>0</v>
      </c>
      <c r="HN85" s="205">
        <v>0</v>
      </c>
      <c r="HO85" s="205">
        <v>0</v>
      </c>
      <c r="HP85" s="205">
        <v>0</v>
      </c>
      <c r="HQ85" s="205">
        <v>0</v>
      </c>
      <c r="HR85" s="205">
        <v>0</v>
      </c>
      <c r="HS85" s="205">
        <v>0</v>
      </c>
      <c r="HT85" s="178">
        <f t="shared" si="189"/>
        <v>0</v>
      </c>
      <c r="HU85" s="206">
        <v>0</v>
      </c>
      <c r="HV85" s="181" t="s">
        <v>276</v>
      </c>
      <c r="HW85" s="64">
        <f t="shared" si="190"/>
        <v>0</v>
      </c>
      <c r="HX85" s="205"/>
      <c r="HY85" s="205"/>
      <c r="HZ85" s="205"/>
      <c r="IA85" s="205"/>
      <c r="IB85" s="205"/>
      <c r="IC85" s="205"/>
      <c r="ID85" s="205"/>
      <c r="IE85" s="205"/>
      <c r="IF85" s="205"/>
      <c r="IG85" s="205"/>
      <c r="IH85" s="214"/>
      <c r="II85" s="325">
        <v>573.91999999999996</v>
      </c>
      <c r="IJ85" s="318">
        <v>141</v>
      </c>
      <c r="IK85" s="65">
        <f t="shared" si="296"/>
        <v>0</v>
      </c>
      <c r="IL85" s="65">
        <f t="shared" si="302"/>
        <v>0</v>
      </c>
      <c r="IM85" s="65"/>
      <c r="IN85" s="65">
        <v>18.510000000000002</v>
      </c>
      <c r="IO85" s="65"/>
      <c r="IP85" s="65">
        <v>5</v>
      </c>
      <c r="IQ85" s="65"/>
      <c r="IR85" s="65"/>
      <c r="IS85" s="64">
        <f t="shared" si="193"/>
        <v>738.43</v>
      </c>
      <c r="IT85" s="66">
        <f t="shared" si="362"/>
        <v>869.99285714285713</v>
      </c>
      <c r="IU85" s="66">
        <f t="shared" si="274"/>
        <v>403.36134453781511</v>
      </c>
      <c r="IV85" s="66">
        <f t="shared" si="275"/>
        <v>318.33855042016808</v>
      </c>
      <c r="IW85" s="67">
        <f t="shared" si="195"/>
        <v>1591.6927521008404</v>
      </c>
      <c r="IX85" s="67"/>
      <c r="IY85" s="68">
        <f t="shared" si="326"/>
        <v>0</v>
      </c>
      <c r="IZ85" s="209">
        <v>0</v>
      </c>
      <c r="JA85" s="209">
        <v>0</v>
      </c>
      <c r="JB85" s="209">
        <v>0</v>
      </c>
      <c r="JC85" s="209">
        <v>0</v>
      </c>
      <c r="JD85" s="209">
        <v>0</v>
      </c>
      <c r="JE85" s="209">
        <v>0</v>
      </c>
      <c r="JF85" s="209">
        <v>0</v>
      </c>
      <c r="JG85" s="209">
        <v>0</v>
      </c>
      <c r="JH85" s="209">
        <v>0</v>
      </c>
      <c r="JI85" s="209">
        <v>0</v>
      </c>
      <c r="JJ85" s="209">
        <v>0</v>
      </c>
      <c r="JK85" s="205">
        <v>0</v>
      </c>
      <c r="JL85" s="210">
        <v>0</v>
      </c>
      <c r="JM85" s="181" t="s">
        <v>276</v>
      </c>
      <c r="JN85" s="64">
        <f t="shared" si="197"/>
        <v>0</v>
      </c>
      <c r="JO85" s="209">
        <v>0</v>
      </c>
      <c r="JP85" s="209">
        <v>0</v>
      </c>
      <c r="JQ85" s="209">
        <v>0</v>
      </c>
      <c r="JR85" s="209">
        <v>0</v>
      </c>
      <c r="JS85" s="209">
        <v>0</v>
      </c>
      <c r="JT85" s="209">
        <v>0</v>
      </c>
      <c r="JU85" s="209">
        <v>0</v>
      </c>
      <c r="JV85" s="209">
        <v>0</v>
      </c>
      <c r="JW85" s="209">
        <v>0</v>
      </c>
      <c r="JX85" s="209">
        <v>0</v>
      </c>
      <c r="JY85" s="211">
        <v>0</v>
      </c>
      <c r="JZ85" s="343">
        <v>573.91999999999996</v>
      </c>
      <c r="KA85" s="337">
        <v>141</v>
      </c>
      <c r="KB85" s="65">
        <f t="shared" si="276"/>
        <v>0</v>
      </c>
      <c r="KC85" s="65">
        <f t="shared" si="297"/>
        <v>0</v>
      </c>
      <c r="KD85" s="65"/>
      <c r="KE85" s="65">
        <v>18.510000000000002</v>
      </c>
      <c r="KF85" s="65"/>
      <c r="KG85" s="65">
        <v>5</v>
      </c>
      <c r="KH85" s="65"/>
      <c r="KI85" s="65">
        <f t="shared" si="277"/>
        <v>429.03252032520328</v>
      </c>
      <c r="KJ85" s="64">
        <f t="shared" si="292"/>
        <v>1167.4625203252033</v>
      </c>
      <c r="KK85" s="66">
        <f t="shared" si="363"/>
        <v>854.59100840336134</v>
      </c>
      <c r="KL85" s="66">
        <f t="shared" si="278"/>
        <v>0</v>
      </c>
      <c r="KM85" s="66">
        <f t="shared" si="279"/>
        <v>213.64775210084034</v>
      </c>
      <c r="KN85" s="67">
        <f t="shared" si="327"/>
        <v>1068.2387605042018</v>
      </c>
      <c r="KO85" s="67">
        <v>0</v>
      </c>
      <c r="KP85" s="68">
        <f t="shared" si="329"/>
        <v>0</v>
      </c>
      <c r="KQ85" s="209">
        <v>0</v>
      </c>
      <c r="KR85" s="209">
        <v>0</v>
      </c>
      <c r="KS85" s="209">
        <v>0</v>
      </c>
      <c r="KT85" s="209">
        <v>0</v>
      </c>
      <c r="KU85" s="209">
        <v>0</v>
      </c>
      <c r="KV85" s="209">
        <v>0</v>
      </c>
      <c r="KW85" s="209">
        <v>0</v>
      </c>
      <c r="KX85" s="209">
        <v>0</v>
      </c>
      <c r="KY85" s="209">
        <v>0</v>
      </c>
      <c r="KZ85" s="209">
        <v>0</v>
      </c>
      <c r="LA85" s="209">
        <v>0</v>
      </c>
      <c r="LB85" s="178">
        <v>0</v>
      </c>
      <c r="LC85" s="210">
        <v>0</v>
      </c>
      <c r="LD85" s="181" t="s">
        <v>276</v>
      </c>
      <c r="LE85" s="64">
        <f t="shared" si="200"/>
        <v>0</v>
      </c>
      <c r="LF85" s="209">
        <v>0</v>
      </c>
      <c r="LG85" s="209">
        <v>0</v>
      </c>
      <c r="LH85" s="209">
        <v>0</v>
      </c>
      <c r="LI85" s="209">
        <v>0</v>
      </c>
      <c r="LJ85" s="209">
        <v>0</v>
      </c>
      <c r="LK85" s="209">
        <v>0</v>
      </c>
      <c r="LL85" s="209">
        <v>0</v>
      </c>
      <c r="LM85" s="209">
        <v>0</v>
      </c>
      <c r="LN85" s="209">
        <v>0</v>
      </c>
      <c r="LO85" s="209">
        <v>0</v>
      </c>
      <c r="LP85" s="211">
        <v>0</v>
      </c>
      <c r="LQ85" s="202">
        <v>573.91999999999996</v>
      </c>
      <c r="LR85" s="202">
        <v>141</v>
      </c>
      <c r="LS85" s="65">
        <f t="shared" si="298"/>
        <v>0</v>
      </c>
      <c r="LT85" s="65">
        <f t="shared" si="299"/>
        <v>0</v>
      </c>
      <c r="LU85" s="65"/>
      <c r="LV85" s="65">
        <v>18.510000000000002</v>
      </c>
      <c r="LW85" s="65"/>
      <c r="LX85" s="65">
        <v>5</v>
      </c>
      <c r="LY85" s="65"/>
      <c r="LZ85" s="65"/>
      <c r="MA85" s="64">
        <f t="shared" si="330"/>
        <v>738.43</v>
      </c>
      <c r="MB85" s="66">
        <f t="shared" si="364"/>
        <v>828.45739495798318</v>
      </c>
      <c r="MC85" s="66">
        <f t="shared" si="280"/>
        <v>0</v>
      </c>
      <c r="MD85" s="66">
        <f t="shared" si="281"/>
        <v>207.1143487394958</v>
      </c>
      <c r="ME85" s="67">
        <f t="shared" si="331"/>
        <v>1035.571743697479</v>
      </c>
      <c r="MF85" s="67">
        <v>0</v>
      </c>
      <c r="MG85" s="68">
        <f t="shared" si="333"/>
        <v>0</v>
      </c>
      <c r="MH85" s="209">
        <v>0</v>
      </c>
      <c r="MI85" s="209">
        <v>0</v>
      </c>
      <c r="MJ85" s="209">
        <v>0</v>
      </c>
      <c r="MK85" s="209">
        <v>0</v>
      </c>
      <c r="ML85" s="209">
        <v>0</v>
      </c>
      <c r="MM85" s="209">
        <v>0</v>
      </c>
      <c r="MN85" s="209">
        <v>0</v>
      </c>
      <c r="MO85" s="209">
        <v>0</v>
      </c>
      <c r="MP85" s="209">
        <v>0</v>
      </c>
      <c r="MQ85" s="209">
        <v>0</v>
      </c>
      <c r="MR85" s="209">
        <v>0</v>
      </c>
      <c r="MS85" s="178">
        <v>0</v>
      </c>
      <c r="MT85" s="210">
        <v>0</v>
      </c>
      <c r="MU85" s="181" t="s">
        <v>276</v>
      </c>
      <c r="MV85" s="64">
        <f t="shared" si="203"/>
        <v>0</v>
      </c>
      <c r="MW85" s="209">
        <v>0</v>
      </c>
      <c r="MX85" s="209">
        <v>0</v>
      </c>
      <c r="MY85" s="209">
        <v>0</v>
      </c>
      <c r="MZ85" s="209">
        <v>0</v>
      </c>
      <c r="NA85" s="209">
        <v>0</v>
      </c>
      <c r="NB85" s="209">
        <v>0</v>
      </c>
      <c r="NC85" s="209">
        <v>0</v>
      </c>
      <c r="ND85" s="209">
        <v>0</v>
      </c>
      <c r="NE85" s="209">
        <v>0</v>
      </c>
      <c r="NF85" s="209">
        <v>0</v>
      </c>
      <c r="NG85" s="211">
        <f t="shared" si="293"/>
        <v>0</v>
      </c>
      <c r="NH85" s="359">
        <v>573.91999999999996</v>
      </c>
      <c r="NI85" s="359">
        <v>141</v>
      </c>
      <c r="NJ85" s="65">
        <f t="shared" si="294"/>
        <v>0</v>
      </c>
      <c r="NK85" s="65">
        <f t="shared" si="295"/>
        <v>0</v>
      </c>
      <c r="NL85" s="65"/>
      <c r="NM85" s="65">
        <v>18.510000000000002</v>
      </c>
      <c r="NN85" s="65">
        <f t="shared" si="206"/>
        <v>467</v>
      </c>
      <c r="NO85" s="65">
        <v>5</v>
      </c>
      <c r="NP85" s="65"/>
      <c r="NQ85" s="65"/>
      <c r="NR85" s="64">
        <f t="shared" si="264"/>
        <v>1205.4299999999998</v>
      </c>
      <c r="NS85" s="66">
        <f t="shared" si="207"/>
        <v>835.40283333333332</v>
      </c>
      <c r="NT85" s="66">
        <f t="shared" si="208"/>
        <v>400</v>
      </c>
      <c r="NU85" s="66">
        <f t="shared" si="282"/>
        <v>308.85070833333333</v>
      </c>
      <c r="NV85" s="67">
        <f t="shared" si="334"/>
        <v>1544.2535416666667</v>
      </c>
      <c r="NW85" s="67">
        <v>0</v>
      </c>
      <c r="NX85" s="68">
        <f t="shared" si="336"/>
        <v>0</v>
      </c>
      <c r="NY85" s="209">
        <v>0</v>
      </c>
      <c r="NZ85" s="209">
        <v>0</v>
      </c>
      <c r="OA85" s="209">
        <v>0</v>
      </c>
      <c r="OB85" s="209">
        <v>0</v>
      </c>
      <c r="OC85" s="209">
        <v>0</v>
      </c>
      <c r="OD85" s="209">
        <v>0</v>
      </c>
      <c r="OE85" s="209">
        <v>0</v>
      </c>
      <c r="OF85" s="209">
        <v>0</v>
      </c>
      <c r="OG85" s="209">
        <v>0</v>
      </c>
      <c r="OH85" s="209">
        <v>0</v>
      </c>
      <c r="OI85" s="209">
        <v>0</v>
      </c>
      <c r="OJ85" s="178">
        <v>0</v>
      </c>
      <c r="OK85" s="210">
        <v>0</v>
      </c>
      <c r="OL85" s="181" t="s">
        <v>276</v>
      </c>
      <c r="OM85" s="64">
        <f t="shared" si="283"/>
        <v>0</v>
      </c>
      <c r="ON85" s="209">
        <v>0</v>
      </c>
      <c r="OO85" s="209">
        <v>0</v>
      </c>
      <c r="OP85" s="209">
        <v>0</v>
      </c>
      <c r="OQ85" s="209">
        <v>0</v>
      </c>
      <c r="OR85" s="209">
        <v>0</v>
      </c>
      <c r="OS85" s="209">
        <v>0</v>
      </c>
      <c r="OT85" s="209">
        <v>0</v>
      </c>
      <c r="OU85" s="209">
        <v>0</v>
      </c>
      <c r="OV85" s="209">
        <v>0</v>
      </c>
      <c r="OW85" s="209">
        <v>0</v>
      </c>
      <c r="OX85" s="403">
        <f t="shared" si="284"/>
        <v>0</v>
      </c>
      <c r="OY85" s="416"/>
      <c r="OZ85" s="416"/>
      <c r="PA85" s="65">
        <f t="shared" si="285"/>
        <v>0</v>
      </c>
      <c r="PB85" s="65">
        <f t="shared" si="286"/>
        <v>0</v>
      </c>
      <c r="PC85" s="65"/>
      <c r="PD85" s="65">
        <v>18.510000000000002</v>
      </c>
      <c r="PE85" s="65"/>
      <c r="PF85" s="65">
        <v>5</v>
      </c>
      <c r="PG85" s="65"/>
      <c r="PH85" s="65"/>
      <c r="PI85" s="64">
        <f t="shared" si="337"/>
        <v>23.51</v>
      </c>
      <c r="PJ85" s="66">
        <f t="shared" si="287"/>
        <v>936.57933333333335</v>
      </c>
      <c r="PK85" s="66">
        <v>0</v>
      </c>
      <c r="PL85" s="66">
        <f t="shared" si="288"/>
        <v>234.14483333333334</v>
      </c>
      <c r="PM85" s="67">
        <f t="shared" si="338"/>
        <v>1170.7241666666666</v>
      </c>
      <c r="PN85" s="67">
        <f t="shared" si="339"/>
        <v>1194.2341666666666</v>
      </c>
      <c r="PO85" s="68">
        <f t="shared" si="340"/>
        <v>-1194.2341666666666</v>
      </c>
      <c r="PP85" s="400"/>
      <c r="PQ85" s="400"/>
      <c r="PR85" s="400"/>
      <c r="PS85" s="400"/>
      <c r="PT85" s="400"/>
      <c r="PU85" s="400"/>
      <c r="PV85" s="400"/>
      <c r="PW85" s="400"/>
      <c r="PX85" s="400"/>
      <c r="PY85" s="464"/>
      <c r="PZ85" s="466">
        <v>0</v>
      </c>
      <c r="QA85" s="178">
        <f t="shared" si="210"/>
        <v>0</v>
      </c>
      <c r="QB85" s="401"/>
      <c r="QC85" s="181" t="s">
        <v>276</v>
      </c>
      <c r="QD85" s="64"/>
      <c r="QE85" s="400"/>
      <c r="QF85" s="400"/>
      <c r="QG85" s="400"/>
      <c r="QH85" s="400"/>
      <c r="QI85" s="400"/>
      <c r="QJ85" s="400"/>
      <c r="QK85" s="400"/>
      <c r="QL85" s="400"/>
      <c r="QM85" s="400"/>
      <c r="QN85" s="400"/>
      <c r="QO85" s="486"/>
      <c r="QP85" s="211">
        <f t="shared" si="353"/>
        <v>0</v>
      </c>
      <c r="QQ85" s="445"/>
      <c r="QR85" s="241"/>
      <c r="QS85" s="65">
        <f t="shared" si="365"/>
        <v>128.86743362831859</v>
      </c>
      <c r="QT85" s="65">
        <f t="shared" si="354"/>
        <v>0</v>
      </c>
      <c r="QU85" s="65">
        <v>0</v>
      </c>
      <c r="QV85" s="65">
        <v>18.510000000000002</v>
      </c>
      <c r="QW85" s="65">
        <f t="shared" si="355"/>
        <v>18.861818181818183</v>
      </c>
      <c r="QX85" s="65">
        <v>5</v>
      </c>
      <c r="QY85" s="65">
        <f t="shared" si="261"/>
        <v>183.06451612903226</v>
      </c>
      <c r="QZ85" s="489">
        <f t="shared" si="265"/>
        <v>0</v>
      </c>
      <c r="RA85" s="65"/>
      <c r="RB85" s="64">
        <f t="shared" si="213"/>
        <v>354.30376793916901</v>
      </c>
      <c r="RC85" s="66">
        <f t="shared" si="266"/>
        <v>870.22424778761058</v>
      </c>
      <c r="RD85" s="66"/>
      <c r="RE85" s="66">
        <f t="shared" si="356"/>
        <v>244.90560314535594</v>
      </c>
      <c r="RF85" s="67">
        <f t="shared" si="341"/>
        <v>1115.1298509329665</v>
      </c>
      <c r="RG85" s="67">
        <f t="shared" si="342"/>
        <v>1469.4336188721354</v>
      </c>
      <c r="RH85" s="68">
        <f t="shared" si="343"/>
        <v>-1469.4336188721354</v>
      </c>
      <c r="RI85" s="205"/>
      <c r="RJ85" s="205"/>
      <c r="RK85" s="205"/>
      <c r="RL85" s="205"/>
      <c r="RM85" s="205"/>
      <c r="RN85" s="205"/>
      <c r="RO85" s="205"/>
      <c r="RP85" s="205"/>
      <c r="RQ85" s="205"/>
      <c r="RR85" s="373"/>
      <c r="RS85" s="265">
        <v>0</v>
      </c>
      <c r="RT85" s="178">
        <f t="shared" si="214"/>
        <v>0</v>
      </c>
      <c r="RU85" s="206"/>
      <c r="RV85" s="181" t="s">
        <v>276</v>
      </c>
      <c r="RW85" s="64">
        <f t="shared" si="215"/>
        <v>0</v>
      </c>
      <c r="RX85" s="205"/>
      <c r="RY85" s="205"/>
      <c r="RZ85" s="205"/>
      <c r="SA85" s="205"/>
      <c r="SB85" s="205"/>
      <c r="SC85" s="205"/>
      <c r="SD85" s="205"/>
      <c r="SE85" s="205"/>
      <c r="SF85" s="205"/>
      <c r="SG85" s="205"/>
      <c r="SH85" s="65">
        <v>260.94268500000004</v>
      </c>
      <c r="SI85" s="211">
        <v>453.86</v>
      </c>
      <c r="SJ85" s="473">
        <v>553.98</v>
      </c>
      <c r="SK85" s="478">
        <v>141</v>
      </c>
      <c r="SL85" s="65">
        <f t="shared" si="366"/>
        <v>320.96681415929203</v>
      </c>
      <c r="SM85" s="65">
        <f t="shared" ref="SM85:SM116" si="376">(RT85/$N$127)*12319.54</f>
        <v>0</v>
      </c>
      <c r="SN85" s="65">
        <v>0</v>
      </c>
      <c r="SO85" s="65">
        <v>18.510000000000002</v>
      </c>
      <c r="SP85" s="65">
        <f t="shared" si="357"/>
        <v>495.92920353982299</v>
      </c>
      <c r="SQ85" s="65">
        <v>5</v>
      </c>
      <c r="SR85" s="65">
        <f t="shared" si="367"/>
        <v>428.52876106194691</v>
      </c>
      <c r="SS85" s="489">
        <f t="shared" si="267"/>
        <v>0</v>
      </c>
      <c r="ST85" s="65"/>
      <c r="SU85" s="64">
        <f t="shared" si="374"/>
        <v>1963.9147787610618</v>
      </c>
      <c r="SV85" s="66">
        <f t="shared" si="368"/>
        <v>596.28469026548669</v>
      </c>
      <c r="SW85" s="66"/>
      <c r="SX85" s="66">
        <f t="shared" si="358"/>
        <v>512.0398938053097</v>
      </c>
      <c r="SY85" s="67">
        <f t="shared" si="375"/>
        <v>1108.3245840707964</v>
      </c>
      <c r="SZ85" s="67">
        <f t="shared" si="344"/>
        <v>3072.2393628318582</v>
      </c>
      <c r="TA85" s="68">
        <f t="shared" si="345"/>
        <v>-2618.3793628318581</v>
      </c>
      <c r="TB85" s="64">
        <f t="shared" ref="TB85:TB116" si="377">P85+BG85+CX85+EO85+GF85+HW85+JN85+LE85+MV85+OM85+QD85+RW85</f>
        <v>18449.07</v>
      </c>
      <c r="TC85" s="211">
        <f t="shared" ref="TC85:TC116" si="378">AA85+BR85+DI85+EZ85+GQ85+IH85+JY85+LP85+NG85+OX85+QP85+SI85</f>
        <v>5277.8899999999994</v>
      </c>
      <c r="TD85" s="67">
        <f t="shared" ref="TD85:TD116" si="379">AQ85+CH85+DY85+FP85+HG85+IX85+KO85+MF85+NW85+PN85+RG85+SZ85</f>
        <v>14478.478355882988</v>
      </c>
      <c r="TE85" s="68">
        <f t="shared" si="359"/>
        <v>-9200.5883558829883</v>
      </c>
      <c r="TF85" s="264"/>
      <c r="TG85" s="265"/>
      <c r="TH85" s="268" t="s">
        <v>533</v>
      </c>
      <c r="TI85" t="s">
        <v>540</v>
      </c>
      <c r="TJ85" s="271"/>
      <c r="TL85" s="65">
        <v>137014.0723</v>
      </c>
      <c r="TM85">
        <f t="shared" si="262"/>
        <v>1370.140723</v>
      </c>
    </row>
    <row r="86" spans="1:533">
      <c r="A86" s="173" t="s">
        <v>208</v>
      </c>
      <c r="B86" s="175" t="s">
        <v>209</v>
      </c>
      <c r="C86" s="181" t="s">
        <v>276</v>
      </c>
      <c r="D86" s="176">
        <v>2157.33</v>
      </c>
      <c r="E86" s="176">
        <v>5045.99</v>
      </c>
      <c r="F86" s="176">
        <v>0</v>
      </c>
      <c r="G86" s="176">
        <v>0</v>
      </c>
      <c r="H86" s="176">
        <v>0</v>
      </c>
      <c r="I86" s="176">
        <v>0</v>
      </c>
      <c r="J86" s="176">
        <v>0</v>
      </c>
      <c r="K86" s="176">
        <v>0</v>
      </c>
      <c r="L86" s="176">
        <v>0</v>
      </c>
      <c r="M86" s="178">
        <v>4904.5300000000007</v>
      </c>
      <c r="N86" s="178">
        <f t="shared" si="150"/>
        <v>2298.7899999999991</v>
      </c>
      <c r="O86" s="181">
        <v>543</v>
      </c>
      <c r="P86" s="64">
        <f t="shared" si="310"/>
        <v>7203.32</v>
      </c>
      <c r="Q86" s="205">
        <v>179.58</v>
      </c>
      <c r="R86" s="205">
        <v>369.1</v>
      </c>
      <c r="S86" s="205">
        <v>0</v>
      </c>
      <c r="T86" s="205">
        <v>0</v>
      </c>
      <c r="U86" s="205">
        <v>0</v>
      </c>
      <c r="V86" s="205">
        <v>0</v>
      </c>
      <c r="W86" s="205">
        <v>0</v>
      </c>
      <c r="X86" s="205">
        <v>0</v>
      </c>
      <c r="Y86" s="205">
        <v>0</v>
      </c>
      <c r="Z86" s="205">
        <v>0</v>
      </c>
      <c r="AA86" s="64">
        <f t="shared" si="346"/>
        <v>548.68000000000006</v>
      </c>
      <c r="AB86" s="65">
        <v>670.63</v>
      </c>
      <c r="AC86" s="241">
        <v>167.5</v>
      </c>
      <c r="AD86" s="65">
        <f t="shared" si="347"/>
        <v>57.620889169076818</v>
      </c>
      <c r="AE86" s="65">
        <f t="shared" si="268"/>
        <v>41.613377480557503</v>
      </c>
      <c r="AF86" s="65"/>
      <c r="AG86" s="65">
        <v>18.510000000000002</v>
      </c>
      <c r="AH86" s="65"/>
      <c r="AI86" s="65">
        <v>5</v>
      </c>
      <c r="AJ86" s="65"/>
      <c r="AK86" s="65"/>
      <c r="AL86" s="64">
        <f t="shared" si="311"/>
        <v>960.87426664963425</v>
      </c>
      <c r="AM86" s="66">
        <f t="shared" si="170"/>
        <v>833.25221238938047</v>
      </c>
      <c r="AN86" s="66">
        <f t="shared" si="171"/>
        <v>0</v>
      </c>
      <c r="AO86" s="66">
        <f t="shared" si="289"/>
        <v>208.31305309734512</v>
      </c>
      <c r="AP86" s="67">
        <f t="shared" si="312"/>
        <v>1041.5652654867256</v>
      </c>
      <c r="AQ86" s="67">
        <f t="shared" si="313"/>
        <v>2002.43953213636</v>
      </c>
      <c r="AR86" s="68">
        <f t="shared" si="314"/>
        <v>-1453.7595321363599</v>
      </c>
      <c r="AS86" s="267">
        <v>2007.35</v>
      </c>
      <c r="AT86" s="267">
        <v>4142.0200000000004</v>
      </c>
      <c r="AU86" s="267">
        <v>0</v>
      </c>
      <c r="AV86" s="267">
        <v>0</v>
      </c>
      <c r="AW86" s="267">
        <v>0</v>
      </c>
      <c r="AX86" s="267">
        <v>0</v>
      </c>
      <c r="AY86" s="267">
        <v>0</v>
      </c>
      <c r="AZ86" s="267">
        <v>0</v>
      </c>
      <c r="BA86" s="267">
        <v>0</v>
      </c>
      <c r="BB86" s="267">
        <v>0</v>
      </c>
      <c r="BC86" s="267">
        <v>3976.73</v>
      </c>
      <c r="BD86" s="178">
        <f t="shared" si="172"/>
        <v>2172.6400000000008</v>
      </c>
      <c r="BE86" s="285">
        <v>382</v>
      </c>
      <c r="BF86" s="181" t="s">
        <v>276</v>
      </c>
      <c r="BG86" s="64">
        <f t="shared" si="75"/>
        <v>6149.3700000000008</v>
      </c>
      <c r="BH86" s="267">
        <v>167.1</v>
      </c>
      <c r="BI86" s="267">
        <v>302.98</v>
      </c>
      <c r="BJ86" s="267">
        <v>0</v>
      </c>
      <c r="BK86" s="267">
        <v>0</v>
      </c>
      <c r="BL86" s="267">
        <v>0</v>
      </c>
      <c r="BM86" s="267">
        <v>0</v>
      </c>
      <c r="BN86" s="267">
        <v>0</v>
      </c>
      <c r="BO86" s="267">
        <v>0</v>
      </c>
      <c r="BP86" s="267">
        <v>0</v>
      </c>
      <c r="BQ86" s="267">
        <v>0</v>
      </c>
      <c r="BR86" s="64">
        <f t="shared" si="76"/>
        <v>470.08000000000004</v>
      </c>
      <c r="BS86" s="65">
        <v>670.63</v>
      </c>
      <c r="BT86" s="241">
        <v>167.5</v>
      </c>
      <c r="BU86" s="65">
        <f t="shared" si="348"/>
        <v>50.580219829655491</v>
      </c>
      <c r="BV86" s="65">
        <f t="shared" si="269"/>
        <v>42.421476448945043</v>
      </c>
      <c r="BW86" s="65"/>
      <c r="BX86" s="65">
        <v>18.510000000000002</v>
      </c>
      <c r="BY86" s="65"/>
      <c r="BZ86" s="65">
        <v>5</v>
      </c>
      <c r="CA86" s="202"/>
      <c r="CB86" s="65"/>
      <c r="CC86" s="64">
        <f t="shared" si="315"/>
        <v>954.64169627860042</v>
      </c>
      <c r="CD86" s="66">
        <f t="shared" si="174"/>
        <v>869.99982300884949</v>
      </c>
      <c r="CE86" s="384">
        <f t="shared" si="175"/>
        <v>0</v>
      </c>
      <c r="CF86" s="66">
        <f t="shared" si="222"/>
        <v>217.49995575221237</v>
      </c>
      <c r="CG86" s="67">
        <f t="shared" si="373"/>
        <v>1087.4997787610619</v>
      </c>
      <c r="CH86" s="67">
        <f t="shared" si="316"/>
        <v>2042.1414750396623</v>
      </c>
      <c r="CI86" s="68">
        <f t="shared" si="317"/>
        <v>-1572.0614750396621</v>
      </c>
      <c r="CJ86" s="209">
        <v>2932.45</v>
      </c>
      <c r="CK86" s="209">
        <v>6937.89</v>
      </c>
      <c r="CL86" s="209">
        <v>0</v>
      </c>
      <c r="CM86" s="209">
        <v>0</v>
      </c>
      <c r="CN86" s="209">
        <v>0</v>
      </c>
      <c r="CO86" s="209">
        <v>0</v>
      </c>
      <c r="CP86" s="209">
        <v>0</v>
      </c>
      <c r="CQ86" s="209">
        <v>0</v>
      </c>
      <c r="CR86" s="209">
        <v>0</v>
      </c>
      <c r="CS86" s="207">
        <v>0</v>
      </c>
      <c r="CT86" s="205">
        <v>7691.7</v>
      </c>
      <c r="CU86" s="178">
        <f t="shared" si="176"/>
        <v>2571.12</v>
      </c>
      <c r="CV86" s="285">
        <v>570</v>
      </c>
      <c r="CW86" s="181" t="s">
        <v>276</v>
      </c>
      <c r="CX86" s="214">
        <v>10262.82</v>
      </c>
      <c r="CY86" s="205">
        <v>298.83</v>
      </c>
      <c r="CZ86" s="205">
        <v>0</v>
      </c>
      <c r="DA86" s="205">
        <v>0</v>
      </c>
      <c r="DB86" s="205">
        <v>0</v>
      </c>
      <c r="DC86" s="205">
        <v>0</v>
      </c>
      <c r="DD86" s="205">
        <v>0</v>
      </c>
      <c r="DE86" s="205">
        <v>0</v>
      </c>
      <c r="DF86" s="205">
        <v>0</v>
      </c>
      <c r="DG86" s="205">
        <v>0</v>
      </c>
      <c r="DH86" s="205">
        <v>0</v>
      </c>
      <c r="DI86" s="214">
        <v>786.94</v>
      </c>
      <c r="DJ86" s="65">
        <v>670.63</v>
      </c>
      <c r="DK86" s="241">
        <v>167.5</v>
      </c>
      <c r="DL86" s="65">
        <f t="shared" si="349"/>
        <v>101.58585050876592</v>
      </c>
      <c r="DM86" s="65">
        <f t="shared" si="263"/>
        <v>50.613797149746432</v>
      </c>
      <c r="DN86" s="65"/>
      <c r="DO86" s="65">
        <v>18.510000000000002</v>
      </c>
      <c r="DP86" s="65"/>
      <c r="DQ86" s="65">
        <v>5</v>
      </c>
      <c r="DR86" s="65"/>
      <c r="DS86" s="65"/>
      <c r="DT86" s="64">
        <f t="shared" si="318"/>
        <v>1013.8396476585124</v>
      </c>
      <c r="DU86" s="66">
        <f t="shared" si="178"/>
        <v>870.94495575221242</v>
      </c>
      <c r="DV86" s="66">
        <f t="shared" si="179"/>
        <v>490.26548672566372</v>
      </c>
      <c r="DW86" s="66">
        <f t="shared" si="270"/>
        <v>340.30261061946902</v>
      </c>
      <c r="DX86" s="67">
        <f t="shared" si="319"/>
        <v>1701.5130530973452</v>
      </c>
      <c r="DY86" s="67">
        <f t="shared" si="320"/>
        <v>2715.3527007558578</v>
      </c>
      <c r="DZ86" s="68">
        <f t="shared" si="321"/>
        <v>-1928.4127007558577</v>
      </c>
      <c r="EA86" s="205">
        <v>3599.24</v>
      </c>
      <c r="EB86" s="205">
        <v>5603.19</v>
      </c>
      <c r="EC86" s="209">
        <v>0</v>
      </c>
      <c r="ED86" s="209">
        <v>0</v>
      </c>
      <c r="EE86" s="209">
        <v>0</v>
      </c>
      <c r="EF86" s="209">
        <v>0</v>
      </c>
      <c r="EG86" s="209">
        <v>0</v>
      </c>
      <c r="EH86" s="209">
        <v>0</v>
      </c>
      <c r="EI86" s="209">
        <v>0</v>
      </c>
      <c r="EJ86" s="209">
        <v>0</v>
      </c>
      <c r="EK86" s="205">
        <v>6325.47</v>
      </c>
      <c r="EL86" s="178">
        <f t="shared" si="180"/>
        <v>2876.96</v>
      </c>
      <c r="EM86" s="206">
        <v>597</v>
      </c>
      <c r="EN86" s="181" t="s">
        <v>276</v>
      </c>
      <c r="EO86" s="214">
        <f t="shared" si="303"/>
        <v>9202.43</v>
      </c>
      <c r="EP86" s="214">
        <v>299.61</v>
      </c>
      <c r="EQ86" s="214">
        <v>409.86</v>
      </c>
      <c r="ER86" s="211">
        <v>0</v>
      </c>
      <c r="ES86" s="211">
        <v>0</v>
      </c>
      <c r="ET86" s="211">
        <v>0</v>
      </c>
      <c r="EU86" s="211">
        <v>0</v>
      </c>
      <c r="EV86" s="299">
        <v>0</v>
      </c>
      <c r="EW86" s="211">
        <v>0</v>
      </c>
      <c r="EX86" s="214">
        <v>0</v>
      </c>
      <c r="EY86" s="211">
        <v>0</v>
      </c>
      <c r="EZ86" s="214">
        <f t="shared" si="304"/>
        <v>709.47</v>
      </c>
      <c r="FA86" s="385">
        <f>692.46+2.23</f>
        <v>694.69</v>
      </c>
      <c r="FB86" s="385">
        <v>167.5</v>
      </c>
      <c r="FC86" s="377">
        <f t="shared" si="305"/>
        <v>86.984296754224559</v>
      </c>
      <c r="FD86" s="386">
        <f t="shared" si="306"/>
        <v>56.634412181436304</v>
      </c>
      <c r="FE86" s="65"/>
      <c r="FF86" s="65">
        <v>18.510000000000002</v>
      </c>
      <c r="FG86" s="65"/>
      <c r="FH86" s="65">
        <v>5</v>
      </c>
      <c r="FI86" s="377"/>
      <c r="FJ86" s="65"/>
      <c r="FK86" s="214">
        <f t="shared" si="307"/>
        <v>1029.3187089356611</v>
      </c>
      <c r="FL86" s="66">
        <f t="shared" si="360"/>
        <v>987.17077586206892</v>
      </c>
      <c r="FM86" s="377">
        <f t="shared" si="184"/>
        <v>413.79310344827587</v>
      </c>
      <c r="FN86" s="377">
        <f t="shared" si="271"/>
        <v>350.24096982758618</v>
      </c>
      <c r="FO86" s="214">
        <f t="shared" si="308"/>
        <v>1751.204849137931</v>
      </c>
      <c r="FP86" s="214">
        <f t="shared" si="309"/>
        <v>2780.5235580735921</v>
      </c>
      <c r="FQ86" s="205">
        <f t="shared" si="290"/>
        <v>-2071.0535580735923</v>
      </c>
      <c r="FR86" s="205">
        <v>3075.64</v>
      </c>
      <c r="FS86" s="205">
        <v>6733.61</v>
      </c>
      <c r="FT86" s="205">
        <v>0</v>
      </c>
      <c r="FU86" s="205">
        <v>10</v>
      </c>
      <c r="FV86" s="205">
        <v>0</v>
      </c>
      <c r="FW86" s="205">
        <v>0</v>
      </c>
      <c r="FX86" s="205">
        <v>0</v>
      </c>
      <c r="FY86" s="205">
        <v>0</v>
      </c>
      <c r="FZ86" s="205">
        <v>0</v>
      </c>
      <c r="GA86" s="205">
        <v>0</v>
      </c>
      <c r="GB86" s="205">
        <v>5859.96</v>
      </c>
      <c r="GC86" s="178">
        <f t="shared" si="185"/>
        <v>3959.29</v>
      </c>
      <c r="GD86" s="206">
        <v>656</v>
      </c>
      <c r="GE86" s="181" t="s">
        <v>276</v>
      </c>
      <c r="GF86" s="214">
        <f t="shared" si="291"/>
        <v>9819.25</v>
      </c>
      <c r="GG86" s="205">
        <v>256.02</v>
      </c>
      <c r="GH86" s="205">
        <v>492.55</v>
      </c>
      <c r="GI86" s="205">
        <v>0</v>
      </c>
      <c r="GJ86" s="205">
        <v>0.42</v>
      </c>
      <c r="GK86" s="205">
        <v>0</v>
      </c>
      <c r="GL86" s="205">
        <v>0</v>
      </c>
      <c r="GM86" s="205">
        <v>0</v>
      </c>
      <c r="GN86" s="205">
        <v>0</v>
      </c>
      <c r="GO86" s="205">
        <v>0</v>
      </c>
      <c r="GP86" s="205">
        <v>0</v>
      </c>
      <c r="GQ86" s="211">
        <f t="shared" si="350"/>
        <v>748.9899999999999</v>
      </c>
      <c r="GR86" s="309">
        <v>694.69</v>
      </c>
      <c r="GS86" s="309">
        <v>167.5</v>
      </c>
      <c r="GT86" s="65">
        <f t="shared" si="300"/>
        <v>83.39221284102733</v>
      </c>
      <c r="GU86" s="65">
        <f t="shared" si="301"/>
        <v>84.116773594128261</v>
      </c>
      <c r="GV86" s="65"/>
      <c r="GW86" s="65">
        <v>18.510000000000002</v>
      </c>
      <c r="GX86" s="65">
        <v>0</v>
      </c>
      <c r="GY86" s="65">
        <v>5</v>
      </c>
      <c r="GZ86" s="65"/>
      <c r="HA86" s="65"/>
      <c r="HB86" s="64">
        <f t="shared" si="188"/>
        <v>1053.2089864351556</v>
      </c>
      <c r="HC86" s="66">
        <f t="shared" si="361"/>
        <v>822.37076923076927</v>
      </c>
      <c r="HD86" s="66">
        <f t="shared" si="272"/>
        <v>0</v>
      </c>
      <c r="HE86" s="66">
        <f t="shared" si="273"/>
        <v>205.59269230769232</v>
      </c>
      <c r="HF86" s="67">
        <f t="shared" si="322"/>
        <v>1027.9634615384616</v>
      </c>
      <c r="HG86" s="67">
        <f t="shared" si="323"/>
        <v>2081.1724479736172</v>
      </c>
      <c r="HH86" s="68">
        <f t="shared" si="324"/>
        <v>-1332.1824479736174</v>
      </c>
      <c r="HI86" s="335">
        <v>4391.2299999999996</v>
      </c>
      <c r="HJ86" s="335">
        <v>8586.73</v>
      </c>
      <c r="HK86" s="335">
        <v>0</v>
      </c>
      <c r="HL86" s="335">
        <v>0</v>
      </c>
      <c r="HM86" s="335">
        <v>0</v>
      </c>
      <c r="HN86" s="335">
        <v>0</v>
      </c>
      <c r="HO86" s="335">
        <v>0</v>
      </c>
      <c r="HP86" s="335">
        <v>0</v>
      </c>
      <c r="HQ86" s="335">
        <v>0</v>
      </c>
      <c r="HR86" s="335">
        <v>0</v>
      </c>
      <c r="HS86" s="335">
        <v>8163.87</v>
      </c>
      <c r="HT86" s="178">
        <f t="shared" si="189"/>
        <v>4814.0899999999992</v>
      </c>
      <c r="HU86" s="371">
        <v>849</v>
      </c>
      <c r="HV86" s="181" t="s">
        <v>276</v>
      </c>
      <c r="HW86" s="64">
        <f t="shared" si="190"/>
        <v>12977.96</v>
      </c>
      <c r="HX86" s="205">
        <v>365.54</v>
      </c>
      <c r="HY86" s="205">
        <v>628.1</v>
      </c>
      <c r="HZ86" s="205">
        <v>0</v>
      </c>
      <c r="IA86" s="205">
        <v>0</v>
      </c>
      <c r="IB86" s="205">
        <v>0</v>
      </c>
      <c r="IC86" s="205">
        <v>0</v>
      </c>
      <c r="ID86" s="205">
        <v>0</v>
      </c>
      <c r="IE86" s="205">
        <v>0</v>
      </c>
      <c r="IF86" s="205">
        <v>0</v>
      </c>
      <c r="IG86" s="205">
        <v>0</v>
      </c>
      <c r="IH86" s="214">
        <v>1051.97</v>
      </c>
      <c r="II86" s="325">
        <v>694.69</v>
      </c>
      <c r="IJ86" s="325">
        <v>167.5</v>
      </c>
      <c r="IK86" s="65">
        <f t="shared" si="296"/>
        <v>124.58653975573692</v>
      </c>
      <c r="IL86" s="65">
        <f t="shared" si="302"/>
        <v>119.86981072540165</v>
      </c>
      <c r="IM86" s="65"/>
      <c r="IN86" s="65">
        <v>18.510000000000002</v>
      </c>
      <c r="IO86" s="65"/>
      <c r="IP86" s="65">
        <v>5</v>
      </c>
      <c r="IQ86" s="65"/>
      <c r="IR86" s="65"/>
      <c r="IS86" s="64">
        <f t="shared" si="193"/>
        <v>1130.1563504811386</v>
      </c>
      <c r="IT86" s="66">
        <f t="shared" si="362"/>
        <v>869.99285714285713</v>
      </c>
      <c r="IU86" s="66">
        <f t="shared" si="274"/>
        <v>403.36134453781511</v>
      </c>
      <c r="IV86" s="66">
        <f t="shared" si="275"/>
        <v>318.33855042016808</v>
      </c>
      <c r="IW86" s="67">
        <f t="shared" si="195"/>
        <v>1591.6927521008404</v>
      </c>
      <c r="IX86" s="67">
        <f t="shared" si="325"/>
        <v>2721.849102581979</v>
      </c>
      <c r="IY86" s="68">
        <f t="shared" si="326"/>
        <v>-1669.8791025819789</v>
      </c>
      <c r="IZ86" s="335">
        <v>4218.6099999999997</v>
      </c>
      <c r="JA86" s="335">
        <v>8052.83</v>
      </c>
      <c r="JB86" s="335">
        <v>0</v>
      </c>
      <c r="JC86" s="335">
        <v>0</v>
      </c>
      <c r="JD86" s="335">
        <v>0</v>
      </c>
      <c r="JE86" s="335">
        <v>0</v>
      </c>
      <c r="JF86" s="335">
        <v>0</v>
      </c>
      <c r="JG86" s="335">
        <v>0</v>
      </c>
      <c r="JH86" s="335">
        <v>0</v>
      </c>
      <c r="JI86" s="335">
        <v>0</v>
      </c>
      <c r="JJ86" s="335">
        <v>8098.6</v>
      </c>
      <c r="JK86" s="178">
        <f t="shared" si="196"/>
        <v>4172.8399999999983</v>
      </c>
      <c r="JL86" s="371">
        <v>767</v>
      </c>
      <c r="JM86" s="181" t="s">
        <v>276</v>
      </c>
      <c r="JN86" s="64">
        <f t="shared" si="197"/>
        <v>12271.439999999999</v>
      </c>
      <c r="JO86" s="335">
        <v>351.16</v>
      </c>
      <c r="JP86" s="335">
        <v>589.04999999999995</v>
      </c>
      <c r="JQ86" s="335">
        <v>0</v>
      </c>
      <c r="JR86" s="335">
        <v>0</v>
      </c>
      <c r="JS86" s="335">
        <v>0</v>
      </c>
      <c r="JT86" s="335">
        <v>0</v>
      </c>
      <c r="JU86" s="335">
        <v>0</v>
      </c>
      <c r="JV86" s="335">
        <v>0</v>
      </c>
      <c r="JW86" s="335">
        <v>0</v>
      </c>
      <c r="JX86" s="335">
        <v>0</v>
      </c>
      <c r="JY86" s="211">
        <v>1144.1600000000001</v>
      </c>
      <c r="JZ86" s="343">
        <v>694.69</v>
      </c>
      <c r="KA86" s="343">
        <v>167.5</v>
      </c>
      <c r="KB86" s="65">
        <f t="shared" si="276"/>
        <v>172.46971665994968</v>
      </c>
      <c r="KC86" s="65">
        <f t="shared" si="297"/>
        <v>110.8485805726053</v>
      </c>
      <c r="KD86" s="65"/>
      <c r="KE86" s="65">
        <v>18.510000000000002</v>
      </c>
      <c r="KF86" s="65"/>
      <c r="KG86" s="65">
        <v>5</v>
      </c>
      <c r="KH86" s="65"/>
      <c r="KI86" s="65">
        <f t="shared" si="277"/>
        <v>429.03252032520328</v>
      </c>
      <c r="KJ86" s="64">
        <f t="shared" si="292"/>
        <v>1598.0508175577581</v>
      </c>
      <c r="KK86" s="66">
        <f t="shared" si="363"/>
        <v>854.59100840336134</v>
      </c>
      <c r="KL86" s="66">
        <f t="shared" si="278"/>
        <v>0</v>
      </c>
      <c r="KM86" s="66">
        <f t="shared" si="279"/>
        <v>213.64775210084034</v>
      </c>
      <c r="KN86" s="67">
        <f t="shared" si="327"/>
        <v>1068.2387605042018</v>
      </c>
      <c r="KO86" s="67">
        <f t="shared" si="328"/>
        <v>2666.2895780619601</v>
      </c>
      <c r="KP86" s="68">
        <f t="shared" si="329"/>
        <v>-1522.12957806196</v>
      </c>
      <c r="KQ86" s="335">
        <v>4500.3100000000004</v>
      </c>
      <c r="KR86" s="335">
        <v>8355.61</v>
      </c>
      <c r="KS86" s="335">
        <v>0</v>
      </c>
      <c r="KT86" s="335">
        <v>0</v>
      </c>
      <c r="KU86" s="335">
        <v>0</v>
      </c>
      <c r="KV86" s="335">
        <v>0</v>
      </c>
      <c r="KW86" s="335">
        <v>0</v>
      </c>
      <c r="KX86" s="335">
        <v>0</v>
      </c>
      <c r="KY86" s="335">
        <v>0</v>
      </c>
      <c r="KZ86" s="335">
        <v>0</v>
      </c>
      <c r="LA86" s="335">
        <v>8491.1200000000008</v>
      </c>
      <c r="LB86" s="178">
        <f t="shared" si="199"/>
        <v>4364.8000000000011</v>
      </c>
      <c r="LC86" s="371">
        <v>719</v>
      </c>
      <c r="LD86" s="181" t="s">
        <v>276</v>
      </c>
      <c r="LE86" s="64">
        <f t="shared" si="200"/>
        <v>12855.920000000002</v>
      </c>
      <c r="LF86" s="205">
        <v>374.62</v>
      </c>
      <c r="LG86" s="205">
        <v>611.20000000000005</v>
      </c>
      <c r="LH86" s="205">
        <v>0</v>
      </c>
      <c r="LI86" s="205">
        <v>0</v>
      </c>
      <c r="LJ86" s="205">
        <v>0</v>
      </c>
      <c r="LK86" s="205">
        <v>0</v>
      </c>
      <c r="LL86" s="205">
        <v>0</v>
      </c>
      <c r="LM86" s="205">
        <v>0</v>
      </c>
      <c r="LN86" s="205">
        <v>0</v>
      </c>
      <c r="LO86" s="205">
        <v>0</v>
      </c>
      <c r="LP86" s="211">
        <f t="shared" si="351"/>
        <v>985.82</v>
      </c>
      <c r="LQ86" s="202">
        <v>694.69</v>
      </c>
      <c r="LR86" s="202">
        <v>167.5</v>
      </c>
      <c r="LS86" s="65">
        <f t="shared" si="298"/>
        <v>126.22151630023596</v>
      </c>
      <c r="LT86" s="65">
        <f t="shared" si="299"/>
        <v>104.48314582637538</v>
      </c>
      <c r="LU86" s="65"/>
      <c r="LV86" s="65">
        <v>18.510000000000002</v>
      </c>
      <c r="LW86" s="65"/>
      <c r="LX86" s="65">
        <v>5</v>
      </c>
      <c r="LY86" s="65"/>
      <c r="LZ86" s="65"/>
      <c r="MA86" s="64">
        <f t="shared" si="330"/>
        <v>1116.4046621266114</v>
      </c>
      <c r="MB86" s="66">
        <f t="shared" si="364"/>
        <v>828.45739495798318</v>
      </c>
      <c r="MC86" s="66">
        <f t="shared" si="280"/>
        <v>0</v>
      </c>
      <c r="MD86" s="66">
        <f t="shared" si="281"/>
        <v>207.1143487394958</v>
      </c>
      <c r="ME86" s="67">
        <f t="shared" si="331"/>
        <v>1035.571743697479</v>
      </c>
      <c r="MF86" s="67">
        <f t="shared" si="332"/>
        <v>2151.9764058240903</v>
      </c>
      <c r="MG86" s="68">
        <f t="shared" si="333"/>
        <v>-1166.1564058240901</v>
      </c>
      <c r="MH86" s="335">
        <v>2087.37</v>
      </c>
      <c r="MI86" s="335">
        <v>6101.71</v>
      </c>
      <c r="MJ86" s="335">
        <v>0</v>
      </c>
      <c r="MK86" s="335">
        <v>0</v>
      </c>
      <c r="ML86" s="335">
        <v>0</v>
      </c>
      <c r="MM86" s="335">
        <v>0</v>
      </c>
      <c r="MN86" s="335">
        <v>0</v>
      </c>
      <c r="MO86" s="335">
        <v>0</v>
      </c>
      <c r="MP86" s="335">
        <v>0</v>
      </c>
      <c r="MQ86" s="335">
        <v>0</v>
      </c>
      <c r="MR86" s="335">
        <v>5468.92</v>
      </c>
      <c r="MS86" s="178">
        <f t="shared" si="223"/>
        <v>2720.16</v>
      </c>
      <c r="MT86" s="371">
        <v>548</v>
      </c>
      <c r="MU86" s="181" t="s">
        <v>276</v>
      </c>
      <c r="MV86" s="64">
        <f t="shared" si="203"/>
        <v>8189.08</v>
      </c>
      <c r="MW86" s="335">
        <v>173.76</v>
      </c>
      <c r="MX86" s="335">
        <v>446.33</v>
      </c>
      <c r="MY86" s="335">
        <v>0</v>
      </c>
      <c r="MZ86" s="335">
        <v>0</v>
      </c>
      <c r="NA86" s="335">
        <v>0</v>
      </c>
      <c r="NB86" s="335">
        <v>0</v>
      </c>
      <c r="NC86" s="335">
        <v>0</v>
      </c>
      <c r="ND86" s="335">
        <v>0</v>
      </c>
      <c r="NE86" s="335">
        <v>0</v>
      </c>
      <c r="NF86" s="335">
        <v>0</v>
      </c>
      <c r="NG86" s="211">
        <f t="shared" si="293"/>
        <v>620.08999999999992</v>
      </c>
      <c r="NH86" s="357">
        <v>694.69</v>
      </c>
      <c r="NI86" s="358">
        <v>106</v>
      </c>
      <c r="NJ86" s="65">
        <f t="shared" si="294"/>
        <v>103.34399982705287</v>
      </c>
      <c r="NK86" s="65">
        <f t="shared" si="295"/>
        <v>37.364808933559729</v>
      </c>
      <c r="NL86" s="65"/>
      <c r="NM86" s="65">
        <v>18.510000000000002</v>
      </c>
      <c r="NN86" s="65">
        <f t="shared" si="206"/>
        <v>467</v>
      </c>
      <c r="NO86" s="65">
        <v>5</v>
      </c>
      <c r="NP86" s="65"/>
      <c r="NQ86" s="65"/>
      <c r="NR86" s="64">
        <f t="shared" si="264"/>
        <v>1431.9088087606126</v>
      </c>
      <c r="NS86" s="66">
        <f t="shared" si="207"/>
        <v>835.40283333333332</v>
      </c>
      <c r="NT86" s="66">
        <f t="shared" si="208"/>
        <v>400</v>
      </c>
      <c r="NU86" s="66">
        <f t="shared" si="282"/>
        <v>308.85070833333333</v>
      </c>
      <c r="NV86" s="67">
        <f t="shared" si="334"/>
        <v>1544.2535416666667</v>
      </c>
      <c r="NW86" s="67">
        <f t="shared" si="335"/>
        <v>2976.1623504272793</v>
      </c>
      <c r="NX86" s="68">
        <f t="shared" si="336"/>
        <v>-2356.0723504272792</v>
      </c>
      <c r="NY86" s="400">
        <v>1510.21</v>
      </c>
      <c r="NZ86" s="400">
        <v>4603.13</v>
      </c>
      <c r="OA86" s="400">
        <v>0</v>
      </c>
      <c r="OB86" s="400">
        <v>10</v>
      </c>
      <c r="OC86" s="400">
        <v>0</v>
      </c>
      <c r="OD86" s="400">
        <v>0</v>
      </c>
      <c r="OE86" s="400">
        <v>0</v>
      </c>
      <c r="OF86" s="400">
        <v>0</v>
      </c>
      <c r="OG86" s="400">
        <v>0</v>
      </c>
      <c r="OH86" s="400">
        <v>0</v>
      </c>
      <c r="OI86" s="400">
        <v>4180.8999999999996</v>
      </c>
      <c r="OJ86" s="178">
        <f t="shared" si="352"/>
        <v>1942.4400000000005</v>
      </c>
      <c r="OK86" s="401">
        <v>520</v>
      </c>
      <c r="OL86" s="181" t="s">
        <v>276</v>
      </c>
      <c r="OM86" s="64">
        <f t="shared" si="283"/>
        <v>6123.34</v>
      </c>
      <c r="ON86" s="205">
        <v>125.7</v>
      </c>
      <c r="OO86" s="205">
        <v>336.71</v>
      </c>
      <c r="OP86" s="205">
        <v>0</v>
      </c>
      <c r="OQ86" s="205">
        <v>0.42</v>
      </c>
      <c r="OR86" s="205">
        <v>0</v>
      </c>
      <c r="OS86" s="205">
        <v>0</v>
      </c>
      <c r="OT86" s="205">
        <v>0</v>
      </c>
      <c r="OU86" s="205">
        <v>0</v>
      </c>
      <c r="OV86" s="205">
        <v>0</v>
      </c>
      <c r="OW86" s="205">
        <v>0</v>
      </c>
      <c r="OX86" s="403">
        <f t="shared" si="284"/>
        <v>462.83</v>
      </c>
      <c r="OY86" s="404">
        <v>694.69</v>
      </c>
      <c r="OZ86" s="404">
        <v>106</v>
      </c>
      <c r="PA86" s="65">
        <f t="shared" si="285"/>
        <v>67.024722294194802</v>
      </c>
      <c r="PB86" s="65">
        <f t="shared" si="286"/>
        <v>33.260363842015082</v>
      </c>
      <c r="PC86" s="65"/>
      <c r="PD86" s="65">
        <v>18.510000000000002</v>
      </c>
      <c r="PE86" s="65"/>
      <c r="PF86" s="65">
        <v>5</v>
      </c>
      <c r="PG86" s="65"/>
      <c r="PH86" s="65"/>
      <c r="PI86" s="64">
        <f t="shared" si="337"/>
        <v>924.48508613620993</v>
      </c>
      <c r="PJ86" s="66">
        <f t="shared" si="287"/>
        <v>936.57933333333335</v>
      </c>
      <c r="PK86" s="66">
        <v>0</v>
      </c>
      <c r="PL86" s="66">
        <f t="shared" si="288"/>
        <v>234.14483333333334</v>
      </c>
      <c r="PM86" s="67">
        <f t="shared" si="338"/>
        <v>1170.7241666666666</v>
      </c>
      <c r="PN86" s="67">
        <f t="shared" si="339"/>
        <v>2095.2092528028766</v>
      </c>
      <c r="PO86" s="68">
        <f t="shared" si="340"/>
        <v>-1632.3792528028766</v>
      </c>
      <c r="PP86" s="400">
        <v>1071.82</v>
      </c>
      <c r="PQ86" s="400">
        <v>4416.72</v>
      </c>
      <c r="PR86" s="400">
        <v>0</v>
      </c>
      <c r="PS86" s="400">
        <v>0</v>
      </c>
      <c r="PT86" s="400">
        <v>0</v>
      </c>
      <c r="PU86" s="400">
        <v>0</v>
      </c>
      <c r="PV86" s="400">
        <v>0</v>
      </c>
      <c r="PW86" s="400">
        <v>0</v>
      </c>
      <c r="PX86" s="400">
        <v>0</v>
      </c>
      <c r="PY86" s="464">
        <v>0</v>
      </c>
      <c r="PZ86" s="466">
        <v>3635.2</v>
      </c>
      <c r="QA86" s="178">
        <f t="shared" si="210"/>
        <v>1853.3400000000001</v>
      </c>
      <c r="QB86" s="401">
        <v>473</v>
      </c>
      <c r="QC86" s="181" t="s">
        <v>276</v>
      </c>
      <c r="QD86" s="64">
        <v>5488.54</v>
      </c>
      <c r="QE86" s="400">
        <v>89.21</v>
      </c>
      <c r="QF86" s="400">
        <v>323.07</v>
      </c>
      <c r="QG86" s="400">
        <v>0</v>
      </c>
      <c r="QH86" s="400">
        <v>0</v>
      </c>
      <c r="QI86" s="400">
        <v>0</v>
      </c>
      <c r="QJ86" s="400">
        <v>0</v>
      </c>
      <c r="QK86" s="400">
        <v>0</v>
      </c>
      <c r="QL86" s="400">
        <v>0</v>
      </c>
      <c r="QM86" s="400">
        <v>0</v>
      </c>
      <c r="QN86" s="400">
        <v>0</v>
      </c>
      <c r="QO86" s="486">
        <v>0</v>
      </c>
      <c r="QP86" s="211">
        <f t="shared" si="353"/>
        <v>412.28</v>
      </c>
      <c r="QQ86" s="440">
        <v>573.91999999999996</v>
      </c>
      <c r="QR86" s="238">
        <v>141</v>
      </c>
      <c r="QS86" s="65">
        <f t="shared" si="365"/>
        <v>128.86743362831859</v>
      </c>
      <c r="QT86" s="65">
        <f t="shared" si="354"/>
        <v>35.708443747857189</v>
      </c>
      <c r="QU86" s="65">
        <v>0</v>
      </c>
      <c r="QV86" s="65">
        <v>18.510000000000002</v>
      </c>
      <c r="QW86" s="65">
        <f t="shared" si="355"/>
        <v>18.861818181818183</v>
      </c>
      <c r="QX86" s="65">
        <v>5</v>
      </c>
      <c r="QY86" s="65">
        <f t="shared" si="261"/>
        <v>183.06451612903226</v>
      </c>
      <c r="QZ86" s="489">
        <f t="shared" si="265"/>
        <v>49.075199999999995</v>
      </c>
      <c r="RA86" s="65"/>
      <c r="RB86" s="64">
        <f t="shared" si="213"/>
        <v>1154.0074116870262</v>
      </c>
      <c r="RC86" s="66">
        <f t="shared" si="266"/>
        <v>870.22424778761058</v>
      </c>
      <c r="RD86" s="66"/>
      <c r="RE86" s="66">
        <f t="shared" si="356"/>
        <v>404.84633189492735</v>
      </c>
      <c r="RF86" s="67">
        <f t="shared" si="341"/>
        <v>1275.070579682538</v>
      </c>
      <c r="RG86" s="67">
        <f t="shared" si="342"/>
        <v>2429.0779913695642</v>
      </c>
      <c r="RH86" s="68">
        <f t="shared" si="343"/>
        <v>-2016.7979913695642</v>
      </c>
      <c r="RI86" s="205">
        <v>2678.25</v>
      </c>
      <c r="RJ86" s="205">
        <v>4483.2700000000004</v>
      </c>
      <c r="RK86" s="205">
        <v>0</v>
      </c>
      <c r="RL86" s="205">
        <v>0</v>
      </c>
      <c r="RM86" s="205">
        <v>0</v>
      </c>
      <c r="RN86" s="205">
        <v>0</v>
      </c>
      <c r="RO86" s="205">
        <v>0</v>
      </c>
      <c r="RP86" s="205">
        <v>0</v>
      </c>
      <c r="RQ86" s="205">
        <v>0</v>
      </c>
      <c r="RR86" s="373">
        <v>0</v>
      </c>
      <c r="RS86" s="265">
        <v>4952.71</v>
      </c>
      <c r="RT86" s="178">
        <f t="shared" si="214"/>
        <v>2208.8100000000004</v>
      </c>
      <c r="RU86" s="206">
        <v>472</v>
      </c>
      <c r="RV86" s="181" t="s">
        <v>276</v>
      </c>
      <c r="RW86" s="64">
        <f t="shared" si="215"/>
        <v>7161.52</v>
      </c>
      <c r="RX86" s="205">
        <v>222.94</v>
      </c>
      <c r="RY86" s="205">
        <v>327.94</v>
      </c>
      <c r="RZ86" s="205">
        <v>0</v>
      </c>
      <c r="SA86" s="205">
        <v>0</v>
      </c>
      <c r="SB86" s="205">
        <v>0</v>
      </c>
      <c r="SC86" s="205">
        <v>0</v>
      </c>
      <c r="SD86" s="205">
        <v>0</v>
      </c>
      <c r="SE86" s="205">
        <v>0</v>
      </c>
      <c r="SF86" s="205">
        <v>0</v>
      </c>
      <c r="SG86" s="205">
        <v>0</v>
      </c>
      <c r="SH86" s="65">
        <v>1370.140723</v>
      </c>
      <c r="SI86" s="211">
        <v>733.73</v>
      </c>
      <c r="SJ86" s="471">
        <f>668.4+2.23</f>
        <v>670.63</v>
      </c>
      <c r="SK86" s="481" t="s">
        <v>493</v>
      </c>
      <c r="SL86" s="65">
        <f t="shared" si="366"/>
        <v>320.96681415929203</v>
      </c>
      <c r="SM86" s="65">
        <f t="shared" si="376"/>
        <v>50.271933856922892</v>
      </c>
      <c r="SN86" s="65">
        <v>0</v>
      </c>
      <c r="SO86" s="65">
        <v>18.510000000000002</v>
      </c>
      <c r="SP86" s="65">
        <f t="shared" si="357"/>
        <v>495.92920353982299</v>
      </c>
      <c r="SQ86" s="65">
        <v>5</v>
      </c>
      <c r="SR86" s="65">
        <f t="shared" si="367"/>
        <v>428.52876106194691</v>
      </c>
      <c r="SS86" s="489">
        <f t="shared" si="267"/>
        <v>66.861585000000005</v>
      </c>
      <c r="ST86" s="65"/>
      <c r="SU86" s="64">
        <f t="shared" si="374"/>
        <v>2056.6982976179847</v>
      </c>
      <c r="SV86" s="66">
        <f t="shared" si="368"/>
        <v>596.28469026548669</v>
      </c>
      <c r="SW86" s="66"/>
      <c r="SX86" s="66">
        <f t="shared" si="358"/>
        <v>530.59659757669431</v>
      </c>
      <c r="SY86" s="67">
        <f t="shared" si="375"/>
        <v>1126.8812878421809</v>
      </c>
      <c r="SZ86" s="67">
        <f t="shared" si="344"/>
        <v>3183.5795854601656</v>
      </c>
      <c r="TA86" s="68">
        <f t="shared" si="345"/>
        <v>-2449.8495854601656</v>
      </c>
      <c r="TB86" s="64">
        <f t="shared" si="377"/>
        <v>107704.98999999999</v>
      </c>
      <c r="TC86" s="211">
        <f t="shared" si="378"/>
        <v>8675.0399999999991</v>
      </c>
      <c r="TD86" s="67">
        <f t="shared" si="379"/>
        <v>29845.773980507009</v>
      </c>
      <c r="TE86" s="68">
        <f t="shared" si="359"/>
        <v>-21170.733980507008</v>
      </c>
      <c r="TF86" s="264"/>
      <c r="TG86" s="265"/>
      <c r="TH86" s="270" t="s">
        <v>535</v>
      </c>
      <c r="TI86" t="s">
        <v>540</v>
      </c>
      <c r="TL86" s="65">
        <v>11633.575799999999</v>
      </c>
      <c r="TM86">
        <f t="shared" si="262"/>
        <v>116.33575799999998</v>
      </c>
    </row>
    <row r="87" spans="1:533">
      <c r="A87" s="173" t="s">
        <v>210</v>
      </c>
      <c r="B87" s="266" t="s">
        <v>547</v>
      </c>
      <c r="C87" s="181" t="s">
        <v>276</v>
      </c>
      <c r="D87" s="176">
        <v>3077.91</v>
      </c>
      <c r="E87" s="176">
        <v>2296.91</v>
      </c>
      <c r="F87" s="176">
        <v>0</v>
      </c>
      <c r="G87" s="176">
        <v>0</v>
      </c>
      <c r="H87" s="176">
        <v>0</v>
      </c>
      <c r="I87" s="176">
        <v>0</v>
      </c>
      <c r="J87" s="176">
        <v>0</v>
      </c>
      <c r="K87" s="176">
        <v>0</v>
      </c>
      <c r="L87" s="176">
        <v>974.77</v>
      </c>
      <c r="M87" s="178">
        <v>4117.54</v>
      </c>
      <c r="N87" s="178">
        <f t="shared" si="150"/>
        <v>2232.0500000000002</v>
      </c>
      <c r="O87" s="181">
        <v>432</v>
      </c>
      <c r="P87" s="64">
        <f t="shared" si="310"/>
        <v>6349.59</v>
      </c>
      <c r="Q87" s="205">
        <v>256.2</v>
      </c>
      <c r="R87" s="205">
        <v>168.01</v>
      </c>
      <c r="S87" s="205">
        <v>0</v>
      </c>
      <c r="T87" s="205">
        <v>0</v>
      </c>
      <c r="U87" s="205">
        <v>0</v>
      </c>
      <c r="V87" s="205">
        <v>0</v>
      </c>
      <c r="W87" s="205">
        <v>0</v>
      </c>
      <c r="X87" s="205">
        <v>0</v>
      </c>
      <c r="Y87" s="205">
        <v>0</v>
      </c>
      <c r="Z87" s="205">
        <v>1950</v>
      </c>
      <c r="AA87" s="64">
        <f t="shared" si="346"/>
        <v>2374.21</v>
      </c>
      <c r="AB87" s="65">
        <v>736.68</v>
      </c>
      <c r="AC87" s="219">
        <v>38.25</v>
      </c>
      <c r="AD87" s="65">
        <f t="shared" si="347"/>
        <v>48.374934191296724</v>
      </c>
      <c r="AE87" s="65">
        <f t="shared" si="268"/>
        <v>40.405230232199735</v>
      </c>
      <c r="AF87" s="65"/>
      <c r="AG87" s="65">
        <v>18.510000000000002</v>
      </c>
      <c r="AH87" s="65"/>
      <c r="AI87" s="65">
        <v>5</v>
      </c>
      <c r="AJ87" s="65"/>
      <c r="AK87" s="65"/>
      <c r="AL87" s="64">
        <f t="shared" si="311"/>
        <v>887.22016442349639</v>
      </c>
      <c r="AM87" s="66">
        <f t="shared" si="170"/>
        <v>833.25221238938047</v>
      </c>
      <c r="AN87" s="66">
        <f t="shared" si="171"/>
        <v>0</v>
      </c>
      <c r="AO87" s="66">
        <f t="shared" si="289"/>
        <v>208.31305309734512</v>
      </c>
      <c r="AP87" s="67">
        <f t="shared" si="312"/>
        <v>1041.5652654867256</v>
      </c>
      <c r="AQ87" s="67">
        <f t="shared" si="313"/>
        <v>1928.7854299102219</v>
      </c>
      <c r="AR87" s="68">
        <f t="shared" si="314"/>
        <v>445.42457008977817</v>
      </c>
      <c r="AS87" s="267">
        <v>2351.09</v>
      </c>
      <c r="AT87" s="267">
        <v>2083.91</v>
      </c>
      <c r="AU87" s="267">
        <v>0</v>
      </c>
      <c r="AV87" s="267">
        <v>0</v>
      </c>
      <c r="AW87" s="267">
        <v>0</v>
      </c>
      <c r="AX87" s="267">
        <v>0</v>
      </c>
      <c r="AY87" s="267">
        <v>0</v>
      </c>
      <c r="AZ87" s="267">
        <v>0</v>
      </c>
      <c r="BA87" s="267">
        <v>0</v>
      </c>
      <c r="BB87" s="267">
        <v>1256.51</v>
      </c>
      <c r="BC87" s="267">
        <v>3360.49</v>
      </c>
      <c r="BD87" s="178">
        <f t="shared" si="172"/>
        <v>2331.0200000000004</v>
      </c>
      <c r="BE87" s="285">
        <v>403</v>
      </c>
      <c r="BF87" s="181" t="s">
        <v>276</v>
      </c>
      <c r="BG87" s="64">
        <f t="shared" si="75"/>
        <v>5691.51</v>
      </c>
      <c r="BH87" s="267">
        <v>195.7</v>
      </c>
      <c r="BI87" s="267">
        <v>152.43</v>
      </c>
      <c r="BJ87" s="267">
        <v>0</v>
      </c>
      <c r="BK87" s="267">
        <v>0</v>
      </c>
      <c r="BL87" s="267">
        <v>0</v>
      </c>
      <c r="BM87" s="267">
        <v>0</v>
      </c>
      <c r="BN87" s="267">
        <v>0</v>
      </c>
      <c r="BO87" s="267">
        <v>0</v>
      </c>
      <c r="BP87" s="267">
        <v>0</v>
      </c>
      <c r="BQ87" s="267">
        <v>1950</v>
      </c>
      <c r="BR87" s="64">
        <f t="shared" si="76"/>
        <v>2298.13</v>
      </c>
      <c r="BS87" s="65">
        <v>736.68</v>
      </c>
      <c r="BT87" s="219">
        <v>38.25</v>
      </c>
      <c r="BU87" s="65">
        <f t="shared" si="348"/>
        <v>42.742233678263034</v>
      </c>
      <c r="BV87" s="65">
        <f t="shared" si="269"/>
        <v>45.513895551964367</v>
      </c>
      <c r="BW87" s="65"/>
      <c r="BX87" s="65">
        <v>18.510000000000002</v>
      </c>
      <c r="BY87" s="65"/>
      <c r="BZ87" s="65">
        <v>5</v>
      </c>
      <c r="CA87" s="202"/>
      <c r="CB87" s="65"/>
      <c r="CC87" s="64">
        <f t="shared" si="315"/>
        <v>886.69612923022737</v>
      </c>
      <c r="CD87" s="66">
        <f t="shared" si="174"/>
        <v>869.99982300884949</v>
      </c>
      <c r="CE87" s="384">
        <f t="shared" si="175"/>
        <v>0</v>
      </c>
      <c r="CF87" s="66">
        <f t="shared" si="222"/>
        <v>217.49995575221237</v>
      </c>
      <c r="CG87" s="67">
        <f t="shared" si="373"/>
        <v>1087.4997787610619</v>
      </c>
      <c r="CH87" s="67">
        <f t="shared" si="316"/>
        <v>1974.1959079912892</v>
      </c>
      <c r="CI87" s="68">
        <f t="shared" si="317"/>
        <v>323.93409200871088</v>
      </c>
      <c r="CJ87" s="209">
        <v>1640.74</v>
      </c>
      <c r="CK87" s="209">
        <v>1875.94</v>
      </c>
      <c r="CL87" s="209">
        <v>0</v>
      </c>
      <c r="CM87" s="209">
        <v>0</v>
      </c>
      <c r="CN87" s="209">
        <v>0</v>
      </c>
      <c r="CO87" s="209">
        <v>0</v>
      </c>
      <c r="CP87" s="209">
        <v>0</v>
      </c>
      <c r="CQ87" s="209">
        <v>0</v>
      </c>
      <c r="CR87" s="209">
        <v>0</v>
      </c>
      <c r="CS87" s="207">
        <v>880.8</v>
      </c>
      <c r="CT87" s="205">
        <v>498.28</v>
      </c>
      <c r="CU87" s="178">
        <f t="shared" si="176"/>
        <v>224.74</v>
      </c>
      <c r="CV87" s="285">
        <v>45</v>
      </c>
      <c r="CW87" s="181" t="s">
        <v>276</v>
      </c>
      <c r="CX87" s="214">
        <v>723.02</v>
      </c>
      <c r="CY87" s="205">
        <v>0</v>
      </c>
      <c r="CZ87" s="205">
        <v>488.11</v>
      </c>
      <c r="DA87" s="205">
        <v>0</v>
      </c>
      <c r="DB87" s="205">
        <v>0</v>
      </c>
      <c r="DC87" s="205">
        <v>0</v>
      </c>
      <c r="DD87" s="205">
        <v>0</v>
      </c>
      <c r="DE87" s="205">
        <v>0</v>
      </c>
      <c r="DF87" s="205">
        <v>0</v>
      </c>
      <c r="DG87" s="205">
        <v>0</v>
      </c>
      <c r="DH87" s="205">
        <v>0</v>
      </c>
      <c r="DI87" s="214">
        <v>0</v>
      </c>
      <c r="DJ87" s="65">
        <v>736.68</v>
      </c>
      <c r="DK87" s="219">
        <v>38.25</v>
      </c>
      <c r="DL87" s="65">
        <f t="shared" si="349"/>
        <v>6.5808855768565948</v>
      </c>
      <c r="DM87" s="65">
        <f t="shared" si="263"/>
        <v>4.4241205277987863</v>
      </c>
      <c r="DN87" s="65"/>
      <c r="DO87" s="65">
        <v>18.510000000000002</v>
      </c>
      <c r="DP87" s="65"/>
      <c r="DQ87" s="65">
        <v>5</v>
      </c>
      <c r="DR87" s="65"/>
      <c r="DS87" s="65"/>
      <c r="DT87" s="64">
        <f t="shared" si="318"/>
        <v>809.44500610465536</v>
      </c>
      <c r="DU87" s="66">
        <f t="shared" si="178"/>
        <v>870.94495575221242</v>
      </c>
      <c r="DV87" s="66">
        <f t="shared" si="179"/>
        <v>490.26548672566372</v>
      </c>
      <c r="DW87" s="66">
        <f t="shared" si="270"/>
        <v>340.30261061946902</v>
      </c>
      <c r="DX87" s="67">
        <f t="shared" si="319"/>
        <v>1701.5130530973452</v>
      </c>
      <c r="DY87" s="67">
        <f t="shared" si="320"/>
        <v>2510.9580592020006</v>
      </c>
      <c r="DZ87" s="68">
        <f t="shared" si="321"/>
        <v>-2510.9580592020006</v>
      </c>
      <c r="EA87" s="209">
        <v>0</v>
      </c>
      <c r="EB87" s="209">
        <v>0</v>
      </c>
      <c r="EC87" s="209">
        <v>0</v>
      </c>
      <c r="ED87" s="209">
        <v>0</v>
      </c>
      <c r="EE87" s="209">
        <v>0</v>
      </c>
      <c r="EF87" s="209">
        <v>0</v>
      </c>
      <c r="EG87" s="209">
        <v>0</v>
      </c>
      <c r="EH87" s="209">
        <v>0</v>
      </c>
      <c r="EI87" s="209">
        <v>0</v>
      </c>
      <c r="EJ87" s="209">
        <v>0</v>
      </c>
      <c r="EK87" s="209">
        <v>0</v>
      </c>
      <c r="EL87" s="178">
        <f t="shared" si="180"/>
        <v>0</v>
      </c>
      <c r="EM87" s="210">
        <v>0</v>
      </c>
      <c r="EN87" s="181" t="s">
        <v>276</v>
      </c>
      <c r="EO87" s="214">
        <f t="shared" si="303"/>
        <v>0</v>
      </c>
      <c r="EP87" s="211">
        <v>0</v>
      </c>
      <c r="EQ87" s="211">
        <v>0</v>
      </c>
      <c r="ER87" s="211">
        <v>0</v>
      </c>
      <c r="ES87" s="211">
        <v>0</v>
      </c>
      <c r="ET87" s="211">
        <v>0</v>
      </c>
      <c r="EU87" s="211">
        <v>0</v>
      </c>
      <c r="EV87" s="299">
        <v>0</v>
      </c>
      <c r="EW87" s="211">
        <v>0</v>
      </c>
      <c r="EX87" s="214">
        <v>0</v>
      </c>
      <c r="EY87" s="299">
        <v>0</v>
      </c>
      <c r="EZ87" s="214">
        <f t="shared" si="304"/>
        <v>0</v>
      </c>
      <c r="FA87" s="391"/>
      <c r="FB87" s="65"/>
      <c r="FC87" s="377">
        <f t="shared" si="305"/>
        <v>0</v>
      </c>
      <c r="FD87" s="386">
        <f t="shared" si="306"/>
        <v>0</v>
      </c>
      <c r="FE87" s="65"/>
      <c r="FF87" s="65">
        <v>18.510000000000002</v>
      </c>
      <c r="FG87" s="202"/>
      <c r="FH87" s="65">
        <v>5</v>
      </c>
      <c r="FI87" s="377"/>
      <c r="FJ87" s="65"/>
      <c r="FK87" s="214">
        <f t="shared" si="307"/>
        <v>23.51</v>
      </c>
      <c r="FL87" s="66">
        <f t="shared" si="360"/>
        <v>987.17077586206892</v>
      </c>
      <c r="FM87" s="377">
        <f t="shared" si="184"/>
        <v>413.79310344827587</v>
      </c>
      <c r="FN87" s="377">
        <f t="shared" si="271"/>
        <v>350.24096982758618</v>
      </c>
      <c r="FO87" s="214">
        <f t="shared" si="308"/>
        <v>1751.204849137931</v>
      </c>
      <c r="FP87" s="214">
        <f t="shared" si="309"/>
        <v>1774.714849137931</v>
      </c>
      <c r="FQ87" s="205">
        <f t="shared" si="290"/>
        <v>-1774.714849137931</v>
      </c>
      <c r="FR87" s="209"/>
      <c r="FS87" s="209"/>
      <c r="FT87" s="209"/>
      <c r="FU87" s="209"/>
      <c r="FV87" s="209"/>
      <c r="FW87" s="209"/>
      <c r="FX87" s="209"/>
      <c r="FY87" s="209"/>
      <c r="FZ87" s="209"/>
      <c r="GA87" s="209"/>
      <c r="GB87" s="209"/>
      <c r="GC87" s="178"/>
      <c r="GD87" s="210"/>
      <c r="GE87" s="181" t="s">
        <v>276</v>
      </c>
      <c r="GF87" s="214">
        <f t="shared" si="291"/>
        <v>0</v>
      </c>
      <c r="GG87" s="209"/>
      <c r="GH87" s="209">
        <v>155.13</v>
      </c>
      <c r="GI87" s="209">
        <v>0</v>
      </c>
      <c r="GJ87" s="209">
        <v>0</v>
      </c>
      <c r="GK87" s="209">
        <v>0</v>
      </c>
      <c r="GL87" s="209">
        <v>0</v>
      </c>
      <c r="GM87" s="209">
        <v>0</v>
      </c>
      <c r="GN87" s="209">
        <v>0</v>
      </c>
      <c r="GO87" s="209">
        <v>0</v>
      </c>
      <c r="GP87" s="209">
        <v>1950</v>
      </c>
      <c r="GQ87" s="211">
        <f t="shared" si="350"/>
        <v>2105.13</v>
      </c>
      <c r="GR87" s="309"/>
      <c r="GS87" s="309"/>
      <c r="GT87" s="65">
        <f t="shared" si="300"/>
        <v>0</v>
      </c>
      <c r="GU87" s="65">
        <f t="shared" si="301"/>
        <v>0</v>
      </c>
      <c r="GV87" s="65"/>
      <c r="GW87" s="65">
        <v>18.510000000000002</v>
      </c>
      <c r="GX87" s="65">
        <v>0</v>
      </c>
      <c r="GY87" s="65">
        <v>5</v>
      </c>
      <c r="GZ87" s="65"/>
      <c r="HA87" s="65"/>
      <c r="HB87" s="64">
        <f t="shared" si="188"/>
        <v>23.51</v>
      </c>
      <c r="HC87" s="66">
        <f t="shared" si="361"/>
        <v>822.37076923076927</v>
      </c>
      <c r="HD87" s="66">
        <f t="shared" si="272"/>
        <v>0</v>
      </c>
      <c r="HE87" s="66">
        <f t="shared" si="273"/>
        <v>205.59269230769232</v>
      </c>
      <c r="HF87" s="67">
        <f t="shared" si="322"/>
        <v>1027.9634615384616</v>
      </c>
      <c r="HG87" s="67">
        <f t="shared" si="323"/>
        <v>1051.4734615384616</v>
      </c>
      <c r="HH87" s="68">
        <f t="shared" si="324"/>
        <v>1053.6565384615385</v>
      </c>
      <c r="HI87" s="335">
        <v>0</v>
      </c>
      <c r="HJ87" s="335">
        <v>0</v>
      </c>
      <c r="HK87" s="335">
        <v>0</v>
      </c>
      <c r="HL87" s="335">
        <v>0</v>
      </c>
      <c r="HM87" s="335">
        <v>0</v>
      </c>
      <c r="HN87" s="335">
        <v>0</v>
      </c>
      <c r="HO87" s="335">
        <v>0</v>
      </c>
      <c r="HP87" s="335">
        <v>9987.68</v>
      </c>
      <c r="HQ87" s="335">
        <v>0</v>
      </c>
      <c r="HR87" s="335">
        <v>0</v>
      </c>
      <c r="HS87" s="335">
        <v>8707.2800000000007</v>
      </c>
      <c r="HT87" s="178">
        <f t="shared" si="189"/>
        <v>1280.3999999999996</v>
      </c>
      <c r="HU87" s="371">
        <v>882</v>
      </c>
      <c r="HV87" s="181" t="s">
        <v>276</v>
      </c>
      <c r="HW87" s="64">
        <f t="shared" si="190"/>
        <v>9987.68</v>
      </c>
      <c r="HX87" s="205">
        <v>0</v>
      </c>
      <c r="HY87" s="205">
        <v>0</v>
      </c>
      <c r="HZ87" s="205">
        <v>0</v>
      </c>
      <c r="IA87" s="205">
        <v>0</v>
      </c>
      <c r="IB87" s="205">
        <v>0</v>
      </c>
      <c r="IC87" s="205">
        <v>0</v>
      </c>
      <c r="ID87" s="205">
        <v>0</v>
      </c>
      <c r="IE87" s="205">
        <v>1500</v>
      </c>
      <c r="IF87" s="205">
        <v>0</v>
      </c>
      <c r="IG87" s="205">
        <v>1950</v>
      </c>
      <c r="IH87" s="214">
        <v>513</v>
      </c>
      <c r="II87" s="325"/>
      <c r="IJ87" s="318"/>
      <c r="IK87" s="65">
        <f t="shared" si="296"/>
        <v>132.87936798164756</v>
      </c>
      <c r="IL87" s="65">
        <f t="shared" si="302"/>
        <v>31.881685978617817</v>
      </c>
      <c r="IM87" s="65"/>
      <c r="IN87" s="65">
        <v>18.510000000000002</v>
      </c>
      <c r="IO87" s="65"/>
      <c r="IP87" s="65">
        <v>5</v>
      </c>
      <c r="IQ87" s="65"/>
      <c r="IR87" s="65"/>
      <c r="IS87" s="64">
        <f t="shared" si="193"/>
        <v>188.27105396026536</v>
      </c>
      <c r="IT87" s="66">
        <f t="shared" si="362"/>
        <v>869.99285714285713</v>
      </c>
      <c r="IU87" s="66">
        <f t="shared" si="274"/>
        <v>403.36134453781511</v>
      </c>
      <c r="IV87" s="66">
        <f t="shared" si="275"/>
        <v>318.33855042016808</v>
      </c>
      <c r="IW87" s="67">
        <f t="shared" si="195"/>
        <v>1591.6927521008404</v>
      </c>
      <c r="IX87" s="67">
        <f t="shared" si="325"/>
        <v>1779.9638060611057</v>
      </c>
      <c r="IY87" s="68">
        <f t="shared" si="326"/>
        <v>-1266.9638060611057</v>
      </c>
      <c r="IZ87" s="335">
        <v>0</v>
      </c>
      <c r="JA87" s="335">
        <v>0</v>
      </c>
      <c r="JB87" s="335">
        <v>0</v>
      </c>
      <c r="JC87" s="335">
        <v>0</v>
      </c>
      <c r="JD87" s="335">
        <v>0</v>
      </c>
      <c r="JE87" s="335">
        <v>0</v>
      </c>
      <c r="JF87" s="335">
        <v>0</v>
      </c>
      <c r="JG87" s="335">
        <v>20337.64</v>
      </c>
      <c r="JH87" s="335">
        <v>0</v>
      </c>
      <c r="JI87" s="335">
        <v>0</v>
      </c>
      <c r="JJ87" s="335">
        <v>17149.55</v>
      </c>
      <c r="JK87" s="178">
        <f t="shared" si="196"/>
        <v>3188.09</v>
      </c>
      <c r="JL87" s="371">
        <v>1798</v>
      </c>
      <c r="JM87" s="181" t="s">
        <v>276</v>
      </c>
      <c r="JN87" s="64">
        <f t="shared" si="197"/>
        <v>20337.64</v>
      </c>
      <c r="JO87" s="335">
        <v>0</v>
      </c>
      <c r="JP87" s="335">
        <v>0</v>
      </c>
      <c r="JQ87" s="335">
        <v>0</v>
      </c>
      <c r="JR87" s="335">
        <v>0</v>
      </c>
      <c r="JS87" s="335">
        <v>0</v>
      </c>
      <c r="JT87" s="335">
        <v>0</v>
      </c>
      <c r="JU87" s="335">
        <v>0</v>
      </c>
      <c r="JV87" s="335">
        <v>2500</v>
      </c>
      <c r="JW87" s="335">
        <v>0</v>
      </c>
      <c r="JX87" s="335">
        <v>1950</v>
      </c>
      <c r="JY87" s="211">
        <v>571.04</v>
      </c>
      <c r="JZ87" s="343"/>
      <c r="KA87" s="337"/>
      <c r="KB87" s="65">
        <f t="shared" si="276"/>
        <v>365.22090600173362</v>
      </c>
      <c r="KC87" s="65">
        <f t="shared" si="297"/>
        <v>84.68938450496961</v>
      </c>
      <c r="KD87" s="65"/>
      <c r="KE87" s="65">
        <v>18.510000000000002</v>
      </c>
      <c r="KF87" s="65"/>
      <c r="KG87" s="65">
        <v>5</v>
      </c>
      <c r="KH87" s="65"/>
      <c r="KI87" s="65">
        <f t="shared" si="277"/>
        <v>429.03252032520328</v>
      </c>
      <c r="KJ87" s="64">
        <f t="shared" si="292"/>
        <v>902.4528108319065</v>
      </c>
      <c r="KK87" s="66">
        <f t="shared" si="363"/>
        <v>854.59100840336134</v>
      </c>
      <c r="KL87" s="66">
        <f t="shared" si="278"/>
        <v>0</v>
      </c>
      <c r="KM87" s="66">
        <f t="shared" si="279"/>
        <v>213.64775210084034</v>
      </c>
      <c r="KN87" s="67">
        <f t="shared" si="327"/>
        <v>1068.2387605042018</v>
      </c>
      <c r="KO87" s="67">
        <f t="shared" si="328"/>
        <v>1970.6915713361082</v>
      </c>
      <c r="KP87" s="68">
        <f t="shared" si="329"/>
        <v>-1399.6515713361082</v>
      </c>
      <c r="KQ87" s="335">
        <v>0</v>
      </c>
      <c r="KR87" s="335">
        <v>0</v>
      </c>
      <c r="KS87" s="335">
        <v>0</v>
      </c>
      <c r="KT87" s="335">
        <v>0</v>
      </c>
      <c r="KU87" s="335">
        <v>0</v>
      </c>
      <c r="KV87" s="335">
        <v>0</v>
      </c>
      <c r="KW87" s="335">
        <v>0</v>
      </c>
      <c r="KX87" s="335">
        <v>28770.62</v>
      </c>
      <c r="KY87" s="335">
        <v>0</v>
      </c>
      <c r="KZ87" s="335">
        <v>0</v>
      </c>
      <c r="LA87" s="335">
        <v>23494.98</v>
      </c>
      <c r="LB87" s="178">
        <f t="shared" si="199"/>
        <v>5275.6399999999994</v>
      </c>
      <c r="LC87" s="371">
        <v>2377</v>
      </c>
      <c r="LD87" s="181" t="s">
        <v>276</v>
      </c>
      <c r="LE87" s="64">
        <f t="shared" si="200"/>
        <v>28770.62</v>
      </c>
      <c r="LF87" s="205">
        <v>0</v>
      </c>
      <c r="LG87" s="205">
        <v>0</v>
      </c>
      <c r="LH87" s="205">
        <v>0</v>
      </c>
      <c r="LI87" s="205">
        <v>0</v>
      </c>
      <c r="LJ87" s="205">
        <v>0</v>
      </c>
      <c r="LK87" s="205">
        <v>0</v>
      </c>
      <c r="LL87" s="205">
        <v>0</v>
      </c>
      <c r="LM87" s="205">
        <v>2500</v>
      </c>
      <c r="LN87" s="205">
        <v>0</v>
      </c>
      <c r="LO87" s="205">
        <v>1950</v>
      </c>
      <c r="LP87" s="211">
        <f t="shared" si="351"/>
        <v>4450</v>
      </c>
      <c r="LQ87" s="202"/>
      <c r="LR87" s="202"/>
      <c r="LS87" s="65">
        <f t="shared" si="298"/>
        <v>349.2556931292595</v>
      </c>
      <c r="LT87" s="65">
        <f t="shared" si="299"/>
        <v>126.28653396431883</v>
      </c>
      <c r="LU87" s="65"/>
      <c r="LV87" s="65">
        <v>18.510000000000002</v>
      </c>
      <c r="LW87" s="65"/>
      <c r="LX87" s="65">
        <v>5</v>
      </c>
      <c r="LY87" s="65"/>
      <c r="LZ87" s="65"/>
      <c r="MA87" s="64">
        <f t="shared" si="330"/>
        <v>499.05222709357832</v>
      </c>
      <c r="MB87" s="66">
        <f t="shared" si="364"/>
        <v>828.45739495798318</v>
      </c>
      <c r="MC87" s="66">
        <f t="shared" si="280"/>
        <v>0</v>
      </c>
      <c r="MD87" s="66">
        <f t="shared" si="281"/>
        <v>207.1143487394958</v>
      </c>
      <c r="ME87" s="67">
        <f t="shared" si="331"/>
        <v>1035.571743697479</v>
      </c>
      <c r="MF87" s="67">
        <f t="shared" si="332"/>
        <v>1534.6239707910572</v>
      </c>
      <c r="MG87" s="68">
        <f t="shared" si="333"/>
        <v>2915.3760292089428</v>
      </c>
      <c r="MH87" s="335">
        <v>0</v>
      </c>
      <c r="MI87" s="335">
        <v>0</v>
      </c>
      <c r="MJ87" s="335">
        <v>0</v>
      </c>
      <c r="MK87" s="335">
        <v>0</v>
      </c>
      <c r="ML87" s="335">
        <v>0</v>
      </c>
      <c r="MM87" s="335">
        <v>0</v>
      </c>
      <c r="MN87" s="335">
        <v>0</v>
      </c>
      <c r="MO87" s="335">
        <v>21514.23</v>
      </c>
      <c r="MP87" s="335">
        <v>0</v>
      </c>
      <c r="MQ87" s="335">
        <v>0</v>
      </c>
      <c r="MR87" s="335">
        <v>18646.669999999998</v>
      </c>
      <c r="MS87" s="178">
        <f t="shared" si="223"/>
        <v>2867.5600000000013</v>
      </c>
      <c r="MT87" s="371">
        <v>1628</v>
      </c>
      <c r="MU87" s="181" t="s">
        <v>276</v>
      </c>
      <c r="MV87" s="64">
        <f t="shared" si="203"/>
        <v>21514.23</v>
      </c>
      <c r="MW87" s="335">
        <v>0</v>
      </c>
      <c r="MX87" s="335">
        <v>0</v>
      </c>
      <c r="MY87" s="335">
        <v>0</v>
      </c>
      <c r="MZ87" s="335">
        <v>0</v>
      </c>
      <c r="NA87" s="335">
        <v>0</v>
      </c>
      <c r="NB87" s="335">
        <v>0</v>
      </c>
      <c r="NC87" s="335">
        <v>0</v>
      </c>
      <c r="ND87" s="335">
        <v>2500</v>
      </c>
      <c r="NE87" s="335">
        <v>0</v>
      </c>
      <c r="NF87" s="335">
        <v>0</v>
      </c>
      <c r="NG87" s="211">
        <f t="shared" si="293"/>
        <v>2500</v>
      </c>
      <c r="NH87" s="351"/>
      <c r="NI87" s="350"/>
      <c r="NJ87" s="65">
        <f t="shared" si="294"/>
        <v>352.35868530808858</v>
      </c>
      <c r="NK87" s="65">
        <f t="shared" si="295"/>
        <v>39.389532786864962</v>
      </c>
      <c r="NL87" s="65"/>
      <c r="NM87" s="65">
        <v>18.510000000000002</v>
      </c>
      <c r="NN87" s="65">
        <f t="shared" si="206"/>
        <v>467</v>
      </c>
      <c r="NO87" s="65">
        <v>5</v>
      </c>
      <c r="NP87" s="65"/>
      <c r="NQ87" s="65"/>
      <c r="NR87" s="64">
        <f t="shared" si="264"/>
        <v>882.25821809495346</v>
      </c>
      <c r="NS87" s="66">
        <f t="shared" si="207"/>
        <v>835.40283333333332</v>
      </c>
      <c r="NT87" s="66">
        <f t="shared" si="208"/>
        <v>400</v>
      </c>
      <c r="NU87" s="66">
        <f t="shared" si="282"/>
        <v>308.85070833333333</v>
      </c>
      <c r="NV87" s="67">
        <f t="shared" si="334"/>
        <v>1544.2535416666667</v>
      </c>
      <c r="NW87" s="67">
        <f t="shared" si="335"/>
        <v>2426.5117597616199</v>
      </c>
      <c r="NX87" s="68">
        <f t="shared" si="336"/>
        <v>73.488240238380058</v>
      </c>
      <c r="NY87" s="400">
        <v>0</v>
      </c>
      <c r="NZ87" s="400">
        <v>0</v>
      </c>
      <c r="OA87" s="400">
        <v>0</v>
      </c>
      <c r="OB87" s="400">
        <v>0</v>
      </c>
      <c r="OC87" s="400">
        <v>0</v>
      </c>
      <c r="OD87" s="400">
        <v>0</v>
      </c>
      <c r="OE87" s="400">
        <v>0</v>
      </c>
      <c r="OF87" s="400">
        <v>12707.94</v>
      </c>
      <c r="OG87" s="400">
        <v>0</v>
      </c>
      <c r="OH87" s="400">
        <v>0</v>
      </c>
      <c r="OI87" s="400">
        <v>11283.5</v>
      </c>
      <c r="OJ87" s="178">
        <f t="shared" si="352"/>
        <v>1424.4400000000005</v>
      </c>
      <c r="OK87" s="401">
        <v>925</v>
      </c>
      <c r="OL87" s="181" t="s">
        <v>276</v>
      </c>
      <c r="OM87" s="64">
        <f t="shared" si="283"/>
        <v>12707.94</v>
      </c>
      <c r="ON87" s="205">
        <v>0</v>
      </c>
      <c r="OO87" s="205">
        <v>0</v>
      </c>
      <c r="OP87" s="205">
        <v>0</v>
      </c>
      <c r="OQ87" s="205">
        <v>0</v>
      </c>
      <c r="OR87" s="205">
        <v>0</v>
      </c>
      <c r="OS87" s="205">
        <v>0</v>
      </c>
      <c r="OT87" s="205">
        <v>0</v>
      </c>
      <c r="OU87" s="205">
        <v>2500</v>
      </c>
      <c r="OV87" s="205">
        <v>0</v>
      </c>
      <c r="OW87" s="205">
        <v>0</v>
      </c>
      <c r="OX87" s="403">
        <f t="shared" si="284"/>
        <v>2500</v>
      </c>
      <c r="OY87" s="414"/>
      <c r="OZ87" s="405"/>
      <c r="PA87" s="65">
        <f t="shared" si="285"/>
        <v>180.88771652193239</v>
      </c>
      <c r="PB87" s="65">
        <f t="shared" si="286"/>
        <v>24.390659516443218</v>
      </c>
      <c r="PC87" s="65"/>
      <c r="PD87" s="65">
        <v>18.510000000000002</v>
      </c>
      <c r="PE87" s="65"/>
      <c r="PF87" s="65">
        <v>5</v>
      </c>
      <c r="PG87" s="65"/>
      <c r="PH87" s="65"/>
      <c r="PI87" s="64">
        <f t="shared" si="337"/>
        <v>228.78837603837559</v>
      </c>
      <c r="PJ87" s="66">
        <f t="shared" si="287"/>
        <v>936.57933333333335</v>
      </c>
      <c r="PK87" s="66">
        <v>0</v>
      </c>
      <c r="PL87" s="66">
        <f t="shared" si="288"/>
        <v>234.14483333333334</v>
      </c>
      <c r="PM87" s="67">
        <f t="shared" si="338"/>
        <v>1170.7241666666666</v>
      </c>
      <c r="PN87" s="67">
        <f t="shared" si="339"/>
        <v>1399.5125427050423</v>
      </c>
      <c r="PO87" s="68">
        <f t="shared" si="340"/>
        <v>1100.4874572949577</v>
      </c>
      <c r="PP87" s="400">
        <v>0</v>
      </c>
      <c r="PQ87" s="400">
        <v>0</v>
      </c>
      <c r="PR87" s="400">
        <v>0</v>
      </c>
      <c r="PS87" s="400">
        <v>0</v>
      </c>
      <c r="PT87" s="400">
        <v>0</v>
      </c>
      <c r="PU87" s="400">
        <v>0</v>
      </c>
      <c r="PV87" s="400">
        <v>0</v>
      </c>
      <c r="PW87" s="400">
        <v>10924.03</v>
      </c>
      <c r="PX87" s="400">
        <v>0</v>
      </c>
      <c r="PY87" s="464">
        <v>0</v>
      </c>
      <c r="PZ87" s="466">
        <v>10924.03</v>
      </c>
      <c r="QA87" s="178">
        <f t="shared" si="210"/>
        <v>0</v>
      </c>
      <c r="QB87" s="401">
        <v>838</v>
      </c>
      <c r="QC87" s="181" t="s">
        <v>276</v>
      </c>
      <c r="QD87" s="64">
        <v>10924.03</v>
      </c>
      <c r="QE87" s="400">
        <v>0</v>
      </c>
      <c r="QF87" s="400">
        <v>0</v>
      </c>
      <c r="QG87" s="400">
        <v>0</v>
      </c>
      <c r="QH87" s="400">
        <v>0</v>
      </c>
      <c r="QI87" s="400">
        <v>0</v>
      </c>
      <c r="QJ87" s="400">
        <v>0</v>
      </c>
      <c r="QK87" s="400">
        <v>0</v>
      </c>
      <c r="QL87" s="400">
        <v>2500</v>
      </c>
      <c r="QM87" s="400">
        <v>0</v>
      </c>
      <c r="QN87" s="400">
        <v>1950</v>
      </c>
      <c r="QO87" s="486">
        <v>168.230062</v>
      </c>
      <c r="QP87" s="211">
        <f t="shared" si="353"/>
        <v>4450</v>
      </c>
      <c r="QQ87" s="445">
        <v>694.69</v>
      </c>
      <c r="QR87" s="245">
        <v>106</v>
      </c>
      <c r="QS87" s="65">
        <f t="shared" si="365"/>
        <v>128.86743362831859</v>
      </c>
      <c r="QT87" s="65">
        <f t="shared" si="354"/>
        <v>0</v>
      </c>
      <c r="QU87" s="65">
        <v>0</v>
      </c>
      <c r="QV87" s="65">
        <v>18.510000000000002</v>
      </c>
      <c r="QW87" s="65">
        <f t="shared" si="355"/>
        <v>18.861818181818183</v>
      </c>
      <c r="QX87" s="65">
        <v>5</v>
      </c>
      <c r="QY87" s="65">
        <f t="shared" si="261"/>
        <v>183.06451612903226</v>
      </c>
      <c r="QZ87" s="489">
        <f t="shared" si="265"/>
        <v>147.47440500000002</v>
      </c>
      <c r="RA87" s="65"/>
      <c r="RB87" s="64">
        <f t="shared" si="213"/>
        <v>1302.4681729391691</v>
      </c>
      <c r="RC87" s="66">
        <f t="shared" si="266"/>
        <v>870.22424778761058</v>
      </c>
      <c r="RD87" s="66"/>
      <c r="RE87" s="66">
        <f t="shared" si="356"/>
        <v>434.53848414535599</v>
      </c>
      <c r="RF87" s="67">
        <f t="shared" si="341"/>
        <v>1304.7627319329665</v>
      </c>
      <c r="RG87" s="67">
        <f t="shared" si="342"/>
        <v>2607.2309048721354</v>
      </c>
      <c r="RH87" s="68">
        <f t="shared" si="343"/>
        <v>1842.7690951278646</v>
      </c>
      <c r="RI87" s="205">
        <v>0</v>
      </c>
      <c r="RJ87" s="205">
        <v>0</v>
      </c>
      <c r="RK87" s="205">
        <v>0</v>
      </c>
      <c r="RL87" s="205">
        <v>0</v>
      </c>
      <c r="RM87" s="205">
        <v>0</v>
      </c>
      <c r="RN87" s="205">
        <v>0</v>
      </c>
      <c r="RO87" s="205">
        <v>0</v>
      </c>
      <c r="RP87" s="205">
        <v>11815.96</v>
      </c>
      <c r="RQ87" s="205">
        <v>0</v>
      </c>
      <c r="RR87" s="373">
        <v>0</v>
      </c>
      <c r="RS87" s="265">
        <v>11815.96</v>
      </c>
      <c r="RT87" s="178">
        <f t="shared" si="214"/>
        <v>0</v>
      </c>
      <c r="RU87" s="206">
        <v>845</v>
      </c>
      <c r="RV87" s="181" t="s">
        <v>276</v>
      </c>
      <c r="RW87" s="64">
        <f t="shared" si="215"/>
        <v>11815.96</v>
      </c>
      <c r="RX87" s="205">
        <v>0</v>
      </c>
      <c r="RY87" s="205">
        <v>0</v>
      </c>
      <c r="RZ87" s="205">
        <v>0</v>
      </c>
      <c r="SA87" s="205">
        <v>0</v>
      </c>
      <c r="SB87" s="205">
        <v>0</v>
      </c>
      <c r="SC87" s="205">
        <v>0</v>
      </c>
      <c r="SD87" s="205">
        <v>0</v>
      </c>
      <c r="SE87" s="205">
        <v>2500</v>
      </c>
      <c r="SF87" s="205">
        <v>0</v>
      </c>
      <c r="SG87" s="205">
        <v>1950</v>
      </c>
      <c r="SH87" s="65">
        <v>116.33575799999998</v>
      </c>
      <c r="SI87" s="211">
        <v>499.11</v>
      </c>
      <c r="SJ87" s="467">
        <v>736.68</v>
      </c>
      <c r="SK87" s="480">
        <v>38.25</v>
      </c>
      <c r="SL87" s="65">
        <f t="shared" si="366"/>
        <v>320.96681415929203</v>
      </c>
      <c r="SM87" s="65">
        <f t="shared" si="376"/>
        <v>0</v>
      </c>
      <c r="SN87" s="65">
        <v>0</v>
      </c>
      <c r="SO87" s="65">
        <v>18.510000000000002</v>
      </c>
      <c r="SP87" s="65">
        <f t="shared" si="357"/>
        <v>495.92920353982299</v>
      </c>
      <c r="SQ87" s="65">
        <v>5</v>
      </c>
      <c r="SR87" s="65">
        <f t="shared" si="367"/>
        <v>428.52876106194691</v>
      </c>
      <c r="SS87" s="489">
        <f t="shared" si="267"/>
        <v>159.51545999999999</v>
      </c>
      <c r="ST87" s="65"/>
      <c r="SU87" s="64">
        <f t="shared" si="374"/>
        <v>2203.3802387610617</v>
      </c>
      <c r="SV87" s="66">
        <f t="shared" si="368"/>
        <v>596.28469026548669</v>
      </c>
      <c r="SW87" s="66"/>
      <c r="SX87" s="66">
        <f t="shared" si="358"/>
        <v>559.93298580530973</v>
      </c>
      <c r="SY87" s="67">
        <f t="shared" si="375"/>
        <v>1156.2176760707964</v>
      </c>
      <c r="SZ87" s="67">
        <f t="shared" si="344"/>
        <v>3359.5979148318584</v>
      </c>
      <c r="TA87" s="68">
        <f t="shared" si="345"/>
        <v>-2860.4879148318582</v>
      </c>
      <c r="TB87" s="64">
        <f t="shared" si="377"/>
        <v>128822.22</v>
      </c>
      <c r="TC87" s="211">
        <f t="shared" si="378"/>
        <v>22260.620000000003</v>
      </c>
      <c r="TD87" s="67">
        <f t="shared" si="379"/>
        <v>24318.260178138829</v>
      </c>
      <c r="TE87" s="68">
        <f t="shared" si="359"/>
        <v>-2057.6401781388267</v>
      </c>
      <c r="TF87" s="264"/>
      <c r="TG87" s="265"/>
      <c r="TH87" s="268" t="s">
        <v>534</v>
      </c>
      <c r="TI87" t="s">
        <v>540</v>
      </c>
      <c r="TJ87" s="271"/>
      <c r="TL87" s="65">
        <v>4465.5072000000009</v>
      </c>
      <c r="TM87">
        <f t="shared" si="262"/>
        <v>44.655072000000011</v>
      </c>
    </row>
    <row r="88" spans="1:533">
      <c r="A88" s="173" t="s">
        <v>212</v>
      </c>
      <c r="B88" s="175" t="s">
        <v>213</v>
      </c>
      <c r="C88" s="181" t="s">
        <v>277</v>
      </c>
      <c r="D88" s="176">
        <v>11045.33</v>
      </c>
      <c r="E88" s="176">
        <v>10845.41</v>
      </c>
      <c r="F88" s="176">
        <v>0</v>
      </c>
      <c r="G88" s="176">
        <v>0</v>
      </c>
      <c r="H88" s="176">
        <v>0</v>
      </c>
      <c r="I88" s="176">
        <v>0</v>
      </c>
      <c r="J88" s="176">
        <v>0</v>
      </c>
      <c r="K88" s="176">
        <v>0</v>
      </c>
      <c r="L88" s="176">
        <v>0</v>
      </c>
      <c r="M88" s="178">
        <v>15214.210000000001</v>
      </c>
      <c r="N88" s="178">
        <f t="shared" si="150"/>
        <v>6676.529999999997</v>
      </c>
      <c r="O88" s="181">
        <v>1311</v>
      </c>
      <c r="P88" s="64">
        <f t="shared" si="310"/>
        <v>21890.739999999998</v>
      </c>
      <c r="Q88" s="205">
        <v>919.42</v>
      </c>
      <c r="R88" s="205">
        <v>793.32</v>
      </c>
      <c r="S88" s="205">
        <v>0</v>
      </c>
      <c r="T88" s="205">
        <v>0</v>
      </c>
      <c r="U88" s="205">
        <v>0</v>
      </c>
      <c r="V88" s="205">
        <v>0</v>
      </c>
      <c r="W88" s="205">
        <v>0</v>
      </c>
      <c r="X88" s="205">
        <v>0</v>
      </c>
      <c r="Y88" s="205">
        <v>0</v>
      </c>
      <c r="Z88" s="205">
        <v>0</v>
      </c>
      <c r="AA88" s="64">
        <f t="shared" si="346"/>
        <v>1712.74</v>
      </c>
      <c r="AB88" s="65">
        <v>500</v>
      </c>
      <c r="AC88" s="219">
        <v>238</v>
      </c>
      <c r="AD88" s="65">
        <f t="shared" si="347"/>
        <v>178.74420346191383</v>
      </c>
      <c r="AE88" s="65">
        <f t="shared" si="268"/>
        <v>120.86052364516402</v>
      </c>
      <c r="AF88" s="65">
        <f t="shared" ref="AF88:AF90" si="380">1279.45678571429-140.7</f>
        <v>1138.7567857142899</v>
      </c>
      <c r="AG88" s="65">
        <v>18.5</v>
      </c>
      <c r="AH88" s="65"/>
      <c r="AI88" s="65">
        <v>5</v>
      </c>
      <c r="AJ88" s="65"/>
      <c r="AK88" s="65"/>
      <c r="AL88" s="64">
        <f t="shared" si="311"/>
        <v>2199.8615128213678</v>
      </c>
      <c r="AM88" s="66">
        <f t="shared" si="170"/>
        <v>833.25221238938047</v>
      </c>
      <c r="AN88" s="66">
        <f t="shared" si="171"/>
        <v>0</v>
      </c>
      <c r="AO88" s="66">
        <f t="shared" si="289"/>
        <v>208.31305309734512</v>
      </c>
      <c r="AP88" s="67">
        <f t="shared" si="312"/>
        <v>1041.5652654867256</v>
      </c>
      <c r="AQ88" s="67">
        <f t="shared" si="313"/>
        <v>3241.4267783080932</v>
      </c>
      <c r="AR88" s="68">
        <f t="shared" si="314"/>
        <v>-1528.6867783080932</v>
      </c>
      <c r="AS88" s="267">
        <v>10135.85</v>
      </c>
      <c r="AT88" s="267">
        <v>9107.59</v>
      </c>
      <c r="AU88" s="267">
        <v>0</v>
      </c>
      <c r="AV88" s="267">
        <v>115</v>
      </c>
      <c r="AW88" s="267">
        <v>0</v>
      </c>
      <c r="AX88" s="267">
        <v>0</v>
      </c>
      <c r="AY88" s="267">
        <v>0</v>
      </c>
      <c r="AZ88" s="267">
        <v>0</v>
      </c>
      <c r="BA88" s="267">
        <v>0</v>
      </c>
      <c r="BB88" s="267">
        <v>0</v>
      </c>
      <c r="BC88" s="267">
        <v>12991.79</v>
      </c>
      <c r="BD88" s="178">
        <f t="shared" si="172"/>
        <v>6366.6500000000015</v>
      </c>
      <c r="BE88" s="285">
        <v>1155</v>
      </c>
      <c r="BF88" s="181" t="s">
        <v>277</v>
      </c>
      <c r="BG88" s="64">
        <f t="shared" si="75"/>
        <v>19358.440000000002</v>
      </c>
      <c r="BH88" s="267">
        <v>843.72</v>
      </c>
      <c r="BI88" s="267">
        <v>666.2</v>
      </c>
      <c r="BJ88" s="267">
        <v>0</v>
      </c>
      <c r="BK88" s="267">
        <v>4.84</v>
      </c>
      <c r="BL88" s="267">
        <v>0</v>
      </c>
      <c r="BM88" s="267">
        <v>0</v>
      </c>
      <c r="BN88" s="267">
        <v>0</v>
      </c>
      <c r="BO88" s="267">
        <v>0</v>
      </c>
      <c r="BP88" s="267">
        <v>0</v>
      </c>
      <c r="BQ88" s="267">
        <v>0</v>
      </c>
      <c r="BR88" s="64">
        <f t="shared" si="76"/>
        <v>1514.76</v>
      </c>
      <c r="BS88" s="65">
        <v>500</v>
      </c>
      <c r="BT88" s="219">
        <v>238</v>
      </c>
      <c r="BU88" s="65">
        <f t="shared" si="348"/>
        <v>165.24320086621921</v>
      </c>
      <c r="BV88" s="65">
        <f t="shared" si="269"/>
        <v>124.3108352205961</v>
      </c>
      <c r="BW88" s="65">
        <f t="shared" ref="BW88:BW89" si="381">1279.45678571429-140.7</f>
        <v>1138.7567857142899</v>
      </c>
      <c r="BX88" s="65">
        <v>18.5</v>
      </c>
      <c r="BY88" s="65"/>
      <c r="BZ88" s="65">
        <v>5</v>
      </c>
      <c r="CA88" s="202"/>
      <c r="CB88" s="65"/>
      <c r="CC88" s="64">
        <f t="shared" si="315"/>
        <v>2189.8108218011052</v>
      </c>
      <c r="CD88" s="66">
        <f t="shared" si="174"/>
        <v>869.99982300884949</v>
      </c>
      <c r="CE88" s="384">
        <f t="shared" si="175"/>
        <v>0</v>
      </c>
      <c r="CF88" s="66">
        <f t="shared" si="222"/>
        <v>217.49995575221237</v>
      </c>
      <c r="CG88" s="67">
        <f t="shared" si="373"/>
        <v>1087.4997787610619</v>
      </c>
      <c r="CH88" s="67">
        <f t="shared" si="316"/>
        <v>3277.3106005621671</v>
      </c>
      <c r="CI88" s="68">
        <f t="shared" si="317"/>
        <v>-1762.5506005621671</v>
      </c>
      <c r="CJ88" s="209">
        <v>5604.67</v>
      </c>
      <c r="CK88" s="209">
        <v>9532.92</v>
      </c>
      <c r="CL88" s="209">
        <v>0</v>
      </c>
      <c r="CM88" s="209">
        <v>5</v>
      </c>
      <c r="CN88" s="209">
        <v>0</v>
      </c>
      <c r="CO88" s="209">
        <v>0</v>
      </c>
      <c r="CP88" s="209">
        <v>0</v>
      </c>
      <c r="CQ88" s="209">
        <v>0</v>
      </c>
      <c r="CR88" s="209">
        <v>0</v>
      </c>
      <c r="CS88" s="207">
        <v>0</v>
      </c>
      <c r="CT88" s="205">
        <v>14190.5</v>
      </c>
      <c r="CU88" s="178">
        <f t="shared" si="176"/>
        <v>7079.4700000000012</v>
      </c>
      <c r="CV88" s="285">
        <v>1254</v>
      </c>
      <c r="CW88" s="181" t="s">
        <v>277</v>
      </c>
      <c r="CX88" s="214">
        <v>21269.97</v>
      </c>
      <c r="CY88" s="205">
        <v>882.67</v>
      </c>
      <c r="CZ88" s="205">
        <v>0</v>
      </c>
      <c r="DA88" s="205">
        <v>0</v>
      </c>
      <c r="DB88" s="205">
        <v>0</v>
      </c>
      <c r="DC88" s="205">
        <v>0</v>
      </c>
      <c r="DD88" s="205">
        <v>0</v>
      </c>
      <c r="DE88" s="205">
        <v>0</v>
      </c>
      <c r="DF88" s="205">
        <v>0</v>
      </c>
      <c r="DG88" s="205">
        <v>0</v>
      </c>
      <c r="DH88" s="205">
        <v>0</v>
      </c>
      <c r="DI88" s="214">
        <v>1660.71</v>
      </c>
      <c r="DJ88" s="65">
        <v>500</v>
      </c>
      <c r="DK88" s="219">
        <v>238</v>
      </c>
      <c r="DL88" s="65">
        <f t="shared" si="349"/>
        <v>187.41682744317157</v>
      </c>
      <c r="DM88" s="65">
        <f t="shared" si="263"/>
        <v>139.36294630655726</v>
      </c>
      <c r="DN88" s="65">
        <f t="shared" ref="DN88:DN89" si="382">1279.45678571429-140.7</f>
        <v>1138.7567857142899</v>
      </c>
      <c r="DO88" s="65">
        <v>18.5</v>
      </c>
      <c r="DP88" s="65"/>
      <c r="DQ88" s="65">
        <v>5</v>
      </c>
      <c r="DR88" s="65"/>
      <c r="DS88" s="65"/>
      <c r="DT88" s="64">
        <f t="shared" si="318"/>
        <v>2227.0365594640189</v>
      </c>
      <c r="DU88" s="66">
        <f t="shared" si="178"/>
        <v>870.94495575221242</v>
      </c>
      <c r="DV88" s="66">
        <f t="shared" si="179"/>
        <v>490.26548672566372</v>
      </c>
      <c r="DW88" s="66">
        <f t="shared" si="270"/>
        <v>340.30261061946902</v>
      </c>
      <c r="DX88" s="67">
        <f t="shared" si="319"/>
        <v>1701.5130530973452</v>
      </c>
      <c r="DY88" s="67">
        <f t="shared" si="320"/>
        <v>3928.549612561364</v>
      </c>
      <c r="DZ88" s="68">
        <f t="shared" si="321"/>
        <v>-2267.839612561364</v>
      </c>
      <c r="EA88" s="205">
        <v>11232.07</v>
      </c>
      <c r="EB88" s="205">
        <v>11160.03</v>
      </c>
      <c r="EC88" s="205">
        <v>0</v>
      </c>
      <c r="ED88" s="205">
        <v>135</v>
      </c>
      <c r="EE88" s="205">
        <v>0</v>
      </c>
      <c r="EF88" s="205">
        <v>0</v>
      </c>
      <c r="EG88" s="205">
        <v>0</v>
      </c>
      <c r="EH88" s="205">
        <v>0</v>
      </c>
      <c r="EI88" s="205">
        <v>0</v>
      </c>
      <c r="EJ88" s="205">
        <v>0</v>
      </c>
      <c r="EK88" s="205">
        <v>14861.95</v>
      </c>
      <c r="EL88" s="178">
        <f t="shared" si="180"/>
        <v>7665.1499999999978</v>
      </c>
      <c r="EM88" s="206">
        <v>1344</v>
      </c>
      <c r="EN88" s="181" t="s">
        <v>277</v>
      </c>
      <c r="EO88" s="214">
        <f t="shared" si="303"/>
        <v>22527.1</v>
      </c>
      <c r="EP88" s="214">
        <v>934.97</v>
      </c>
      <c r="EQ88" s="214">
        <v>816.34</v>
      </c>
      <c r="ER88" s="214">
        <v>0</v>
      </c>
      <c r="ES88" s="214">
        <v>5.68</v>
      </c>
      <c r="ET88" s="214">
        <v>0</v>
      </c>
      <c r="EU88" s="298">
        <v>0</v>
      </c>
      <c r="EV88" s="299">
        <v>0</v>
      </c>
      <c r="EW88" s="214">
        <v>0</v>
      </c>
      <c r="EX88" s="214">
        <v>0</v>
      </c>
      <c r="EY88" s="214">
        <v>0</v>
      </c>
      <c r="EZ88" s="214">
        <f t="shared" si="304"/>
        <v>1756.99</v>
      </c>
      <c r="FA88" s="385">
        <v>518</v>
      </c>
      <c r="FB88" s="385">
        <v>238</v>
      </c>
      <c r="FC88" s="377">
        <f t="shared" si="305"/>
        <v>204.37315632616193</v>
      </c>
      <c r="FD88" s="386">
        <f t="shared" si="306"/>
        <v>150.89235322442312</v>
      </c>
      <c r="FE88" s="65">
        <f t="shared" ref="FE88:FE89" si="383">1279.45678571429-140.7</f>
        <v>1138.7567857142899</v>
      </c>
      <c r="FF88" s="65">
        <v>18.5</v>
      </c>
      <c r="FG88" s="202"/>
      <c r="FH88" s="65">
        <v>5</v>
      </c>
      <c r="FI88" s="377"/>
      <c r="FJ88" s="65"/>
      <c r="FK88" s="214">
        <f t="shared" si="307"/>
        <v>2273.5222952648751</v>
      </c>
      <c r="FL88" s="66">
        <f t="shared" si="360"/>
        <v>987.17077586206892</v>
      </c>
      <c r="FM88" s="377">
        <f t="shared" si="184"/>
        <v>413.79310344827587</v>
      </c>
      <c r="FN88" s="377">
        <f t="shared" si="271"/>
        <v>350.24096982758618</v>
      </c>
      <c r="FO88" s="214">
        <f t="shared" si="308"/>
        <v>1751.204849137931</v>
      </c>
      <c r="FP88" s="214">
        <f t="shared" si="309"/>
        <v>4024.7271444028061</v>
      </c>
      <c r="FQ88" s="205">
        <f t="shared" si="290"/>
        <v>-2267.7371444028058</v>
      </c>
      <c r="FR88" s="205">
        <v>11113.87</v>
      </c>
      <c r="FS88" s="205">
        <v>11588.85</v>
      </c>
      <c r="FT88" s="205">
        <v>0</v>
      </c>
      <c r="FU88" s="205">
        <v>105</v>
      </c>
      <c r="FV88" s="205">
        <v>0</v>
      </c>
      <c r="FW88" s="205">
        <v>0</v>
      </c>
      <c r="FX88" s="205">
        <v>0</v>
      </c>
      <c r="FY88" s="205">
        <v>0</v>
      </c>
      <c r="FZ88" s="205">
        <v>0</v>
      </c>
      <c r="GA88" s="205">
        <v>0</v>
      </c>
      <c r="GB88" s="205">
        <v>15782.04</v>
      </c>
      <c r="GC88" s="178">
        <f t="shared" si="185"/>
        <v>7025.68</v>
      </c>
      <c r="GD88" s="206">
        <v>1346</v>
      </c>
      <c r="GE88" s="181" t="s">
        <v>277</v>
      </c>
      <c r="GF88" s="214">
        <f t="shared" si="291"/>
        <v>22807.72</v>
      </c>
      <c r="GG88" s="205">
        <v>925.14</v>
      </c>
      <c r="GH88" s="205">
        <v>847.7</v>
      </c>
      <c r="GI88" s="205">
        <v>0</v>
      </c>
      <c r="GJ88" s="205">
        <v>4.42</v>
      </c>
      <c r="GK88" s="205">
        <v>0</v>
      </c>
      <c r="GL88" s="205">
        <v>0</v>
      </c>
      <c r="GM88" s="205">
        <v>0</v>
      </c>
      <c r="GN88" s="205">
        <v>0</v>
      </c>
      <c r="GO88" s="205">
        <v>0</v>
      </c>
      <c r="GP88" s="205">
        <v>0</v>
      </c>
      <c r="GQ88" s="211">
        <f t="shared" si="350"/>
        <v>1777.2600000000002</v>
      </c>
      <c r="GR88" s="309">
        <v>518</v>
      </c>
      <c r="GS88" s="309">
        <v>238</v>
      </c>
      <c r="GT88" s="65">
        <f t="shared" si="300"/>
        <v>224.59184682926281</v>
      </c>
      <c r="GU88" s="65">
        <f t="shared" si="301"/>
        <v>149.26351287851992</v>
      </c>
      <c r="GV88" s="65">
        <v>1279.4567857142858</v>
      </c>
      <c r="GW88" s="65">
        <v>18.5</v>
      </c>
      <c r="GX88" s="65">
        <v>0</v>
      </c>
      <c r="GY88" s="65">
        <v>5</v>
      </c>
      <c r="GZ88" s="65"/>
      <c r="HA88" s="65"/>
      <c r="HB88" s="64">
        <f t="shared" si="188"/>
        <v>2432.8121454220682</v>
      </c>
      <c r="HC88" s="66">
        <f t="shared" si="361"/>
        <v>822.37076923076927</v>
      </c>
      <c r="HD88" s="66">
        <f t="shared" si="272"/>
        <v>0</v>
      </c>
      <c r="HE88" s="66">
        <f t="shared" si="273"/>
        <v>205.59269230769232</v>
      </c>
      <c r="HF88" s="67">
        <f t="shared" si="322"/>
        <v>1027.9634615384616</v>
      </c>
      <c r="HG88" s="67">
        <f t="shared" si="323"/>
        <v>3460.7756069605298</v>
      </c>
      <c r="HH88" s="68">
        <f t="shared" si="324"/>
        <v>-1683.5156069605296</v>
      </c>
      <c r="HI88" s="335">
        <v>10190.4</v>
      </c>
      <c r="HJ88" s="335">
        <v>10331.43</v>
      </c>
      <c r="HK88" s="335">
        <v>0</v>
      </c>
      <c r="HL88" s="335">
        <v>50</v>
      </c>
      <c r="HM88" s="335">
        <v>0</v>
      </c>
      <c r="HN88" s="335">
        <v>0</v>
      </c>
      <c r="HO88" s="335">
        <v>0</v>
      </c>
      <c r="HP88" s="335">
        <v>0</v>
      </c>
      <c r="HQ88" s="335">
        <v>0</v>
      </c>
      <c r="HR88" s="335">
        <v>0</v>
      </c>
      <c r="HS88" s="335">
        <v>14808.8</v>
      </c>
      <c r="HT88" s="178">
        <f t="shared" si="189"/>
        <v>5763.0300000000025</v>
      </c>
      <c r="HU88" s="371">
        <v>1143</v>
      </c>
      <c r="HV88" s="181" t="s">
        <v>277</v>
      </c>
      <c r="HW88" s="64">
        <f t="shared" si="190"/>
        <v>20571.830000000002</v>
      </c>
      <c r="HX88" s="205">
        <v>848.26</v>
      </c>
      <c r="HY88" s="205">
        <v>755.72</v>
      </c>
      <c r="HZ88" s="205">
        <v>0</v>
      </c>
      <c r="IA88" s="205">
        <v>2.1</v>
      </c>
      <c r="IB88" s="205">
        <v>0</v>
      </c>
      <c r="IC88" s="205">
        <v>0</v>
      </c>
      <c r="ID88" s="205">
        <v>0</v>
      </c>
      <c r="IE88" s="205">
        <v>0</v>
      </c>
      <c r="IF88" s="205">
        <v>0</v>
      </c>
      <c r="IG88" s="205">
        <v>0</v>
      </c>
      <c r="IH88" s="214">
        <v>1371.22</v>
      </c>
      <c r="II88" s="325">
        <v>518</v>
      </c>
      <c r="IJ88" s="327">
        <v>238</v>
      </c>
      <c r="IK88" s="65">
        <f t="shared" si="296"/>
        <v>225.99296043846323</v>
      </c>
      <c r="IL88" s="65">
        <f t="shared" si="302"/>
        <v>143.49821364054515</v>
      </c>
      <c r="IM88" s="65">
        <v>1279.4567857142858</v>
      </c>
      <c r="IN88" s="65">
        <v>18.5</v>
      </c>
      <c r="IO88" s="65"/>
      <c r="IP88" s="65">
        <v>5</v>
      </c>
      <c r="IQ88" s="65"/>
      <c r="IR88" s="65"/>
      <c r="IS88" s="64">
        <f t="shared" si="193"/>
        <v>2428.4479597932941</v>
      </c>
      <c r="IT88" s="66">
        <f t="shared" si="362"/>
        <v>869.99285714285713</v>
      </c>
      <c r="IU88" s="66">
        <f t="shared" si="274"/>
        <v>403.36134453781511</v>
      </c>
      <c r="IV88" s="66">
        <f t="shared" si="275"/>
        <v>318.33855042016808</v>
      </c>
      <c r="IW88" s="67">
        <f t="shared" si="195"/>
        <v>1591.6927521008404</v>
      </c>
      <c r="IX88" s="67">
        <f t="shared" si="325"/>
        <v>4020.1407118941343</v>
      </c>
      <c r="IY88" s="68">
        <f t="shared" si="326"/>
        <v>-2648.920711894134</v>
      </c>
      <c r="IZ88" s="335">
        <v>560.14</v>
      </c>
      <c r="JA88" s="335">
        <v>0</v>
      </c>
      <c r="JB88" s="335">
        <v>0</v>
      </c>
      <c r="JC88" s="335">
        <v>0</v>
      </c>
      <c r="JD88" s="335">
        <v>0</v>
      </c>
      <c r="JE88" s="335">
        <v>0</v>
      </c>
      <c r="JF88" s="335">
        <v>0</v>
      </c>
      <c r="JG88" s="335">
        <v>0</v>
      </c>
      <c r="JH88" s="335">
        <v>0</v>
      </c>
      <c r="JI88" s="335">
        <v>0</v>
      </c>
      <c r="JJ88" s="335">
        <v>545.69000000000005</v>
      </c>
      <c r="JK88" s="178">
        <f t="shared" si="196"/>
        <v>14.449999999999932</v>
      </c>
      <c r="JL88" s="371">
        <v>22</v>
      </c>
      <c r="JM88" s="181" t="s">
        <v>277</v>
      </c>
      <c r="JN88" s="64">
        <f t="shared" si="197"/>
        <v>560.14</v>
      </c>
      <c r="JO88" s="335">
        <v>46.63</v>
      </c>
      <c r="JP88" s="335">
        <v>0</v>
      </c>
      <c r="JQ88" s="335">
        <v>0</v>
      </c>
      <c r="JR88" s="335">
        <v>0</v>
      </c>
      <c r="JS88" s="335">
        <v>0</v>
      </c>
      <c r="JT88" s="335">
        <v>0</v>
      </c>
      <c r="JU88" s="335">
        <v>0</v>
      </c>
      <c r="JV88" s="335">
        <v>0</v>
      </c>
      <c r="JW88" s="335">
        <v>0</v>
      </c>
      <c r="JX88" s="335">
        <v>0</v>
      </c>
      <c r="JY88" s="211">
        <v>1511.57</v>
      </c>
      <c r="JZ88" s="343">
        <v>518</v>
      </c>
      <c r="KA88" s="346">
        <v>238</v>
      </c>
      <c r="KB88" s="65">
        <f t="shared" si="276"/>
        <v>11.621144356329236</v>
      </c>
      <c r="KC88" s="65">
        <f t="shared" si="297"/>
        <v>0.38385415910366555</v>
      </c>
      <c r="KD88" s="65">
        <v>1279.4567857142858</v>
      </c>
      <c r="KE88" s="65">
        <v>18.5</v>
      </c>
      <c r="KF88" s="65"/>
      <c r="KG88" s="65">
        <v>5</v>
      </c>
      <c r="KH88" s="65"/>
      <c r="KI88" s="65">
        <f t="shared" si="277"/>
        <v>429.03252032520328</v>
      </c>
      <c r="KJ88" s="64">
        <f t="shared" si="292"/>
        <v>2499.9943045549217</v>
      </c>
      <c r="KK88" s="66">
        <f t="shared" si="363"/>
        <v>854.59100840336134</v>
      </c>
      <c r="KL88" s="66">
        <f t="shared" si="278"/>
        <v>0</v>
      </c>
      <c r="KM88" s="66">
        <f t="shared" si="279"/>
        <v>213.64775210084034</v>
      </c>
      <c r="KN88" s="67">
        <f t="shared" si="327"/>
        <v>1068.2387605042018</v>
      </c>
      <c r="KO88" s="67">
        <f t="shared" si="328"/>
        <v>3568.2330650591234</v>
      </c>
      <c r="KP88" s="68">
        <f t="shared" si="329"/>
        <v>-2056.6630650591233</v>
      </c>
      <c r="KQ88" s="209">
        <v>0</v>
      </c>
      <c r="KR88" s="209">
        <v>0</v>
      </c>
      <c r="KS88" s="209">
        <v>0</v>
      </c>
      <c r="KT88" s="209">
        <v>0</v>
      </c>
      <c r="KU88" s="209">
        <v>0</v>
      </c>
      <c r="KV88" s="209">
        <v>0</v>
      </c>
      <c r="KW88" s="209">
        <v>0</v>
      </c>
      <c r="KX88" s="209">
        <v>0</v>
      </c>
      <c r="KY88" s="209">
        <v>0</v>
      </c>
      <c r="KZ88" s="209">
        <v>0</v>
      </c>
      <c r="LA88" s="209">
        <v>0</v>
      </c>
      <c r="LB88" s="178">
        <v>0</v>
      </c>
      <c r="LC88" s="210">
        <v>0</v>
      </c>
      <c r="LD88" s="181" t="s">
        <v>277</v>
      </c>
      <c r="LE88" s="64">
        <f t="shared" si="200"/>
        <v>0</v>
      </c>
      <c r="LF88" s="209">
        <v>0</v>
      </c>
      <c r="LG88" s="209">
        <v>0</v>
      </c>
      <c r="LH88" s="209">
        <v>0</v>
      </c>
      <c r="LI88" s="209">
        <v>0</v>
      </c>
      <c r="LJ88" s="209">
        <v>0</v>
      </c>
      <c r="LK88" s="209">
        <v>0</v>
      </c>
      <c r="LL88" s="209">
        <v>0</v>
      </c>
      <c r="LM88" s="209">
        <v>0</v>
      </c>
      <c r="LN88" s="209">
        <v>0</v>
      </c>
      <c r="LO88" s="209">
        <v>0</v>
      </c>
      <c r="LP88" s="211">
        <f t="shared" si="351"/>
        <v>0</v>
      </c>
      <c r="LQ88" s="202">
        <v>518</v>
      </c>
      <c r="LR88" s="202">
        <v>238</v>
      </c>
      <c r="LS88" s="65">
        <f t="shared" si="298"/>
        <v>0</v>
      </c>
      <c r="LT88" s="65">
        <f t="shared" si="299"/>
        <v>0</v>
      </c>
      <c r="LU88" s="65">
        <v>1279.4567857142858</v>
      </c>
      <c r="LV88" s="65">
        <v>18.5</v>
      </c>
      <c r="LW88" s="65"/>
      <c r="LX88" s="65">
        <v>5</v>
      </c>
      <c r="LY88" s="65"/>
      <c r="LZ88" s="65"/>
      <c r="MA88" s="64">
        <f t="shared" si="330"/>
        <v>2058.9567857142856</v>
      </c>
      <c r="MB88" s="66">
        <f t="shared" si="364"/>
        <v>828.45739495798318</v>
      </c>
      <c r="MC88" s="66">
        <f t="shared" si="280"/>
        <v>0</v>
      </c>
      <c r="MD88" s="66">
        <f t="shared" si="281"/>
        <v>207.1143487394958</v>
      </c>
      <c r="ME88" s="67">
        <f t="shared" si="331"/>
        <v>1035.571743697479</v>
      </c>
      <c r="MF88" s="67">
        <v>0</v>
      </c>
      <c r="MG88" s="68">
        <f t="shared" si="333"/>
        <v>0</v>
      </c>
      <c r="MH88" s="209">
        <v>0</v>
      </c>
      <c r="MI88" s="209">
        <v>0</v>
      </c>
      <c r="MJ88" s="209">
        <v>0</v>
      </c>
      <c r="MK88" s="209">
        <v>0</v>
      </c>
      <c r="ML88" s="209">
        <v>0</v>
      </c>
      <c r="MM88" s="209">
        <v>0</v>
      </c>
      <c r="MN88" s="209">
        <v>0</v>
      </c>
      <c r="MO88" s="209">
        <v>0</v>
      </c>
      <c r="MP88" s="209">
        <v>0</v>
      </c>
      <c r="MQ88" s="209">
        <v>0</v>
      </c>
      <c r="MR88" s="209">
        <v>0</v>
      </c>
      <c r="MS88" s="178">
        <v>0</v>
      </c>
      <c r="MT88" s="210">
        <v>0</v>
      </c>
      <c r="MU88" s="181" t="s">
        <v>277</v>
      </c>
      <c r="MV88" s="64">
        <f t="shared" si="203"/>
        <v>0</v>
      </c>
      <c r="MW88" s="209">
        <v>0</v>
      </c>
      <c r="MX88" s="209">
        <v>0</v>
      </c>
      <c r="MY88" s="209">
        <v>0</v>
      </c>
      <c r="MZ88" s="209">
        <v>0</v>
      </c>
      <c r="NA88" s="209">
        <v>0</v>
      </c>
      <c r="NB88" s="209">
        <v>0</v>
      </c>
      <c r="NC88" s="209">
        <v>0</v>
      </c>
      <c r="ND88" s="209">
        <v>0</v>
      </c>
      <c r="NE88" s="209">
        <v>0</v>
      </c>
      <c r="NF88" s="209">
        <v>0</v>
      </c>
      <c r="NG88" s="211">
        <f t="shared" si="293"/>
        <v>0</v>
      </c>
      <c r="NH88" s="361">
        <v>518</v>
      </c>
      <c r="NI88" s="358">
        <v>265</v>
      </c>
      <c r="NJ88" s="65">
        <f t="shared" si="294"/>
        <v>0</v>
      </c>
      <c r="NK88" s="65">
        <f t="shared" si="295"/>
        <v>0</v>
      </c>
      <c r="NL88" s="65">
        <v>1279.4567857142858</v>
      </c>
      <c r="NM88" s="65">
        <v>18.5</v>
      </c>
      <c r="NN88" s="65">
        <f t="shared" si="206"/>
        <v>467</v>
      </c>
      <c r="NO88" s="65">
        <v>5</v>
      </c>
      <c r="NP88" s="65"/>
      <c r="NQ88" s="65"/>
      <c r="NR88" s="64">
        <f t="shared" si="264"/>
        <v>2552.9567857142856</v>
      </c>
      <c r="NS88" s="66">
        <f t="shared" si="207"/>
        <v>835.40283333333332</v>
      </c>
      <c r="NT88" s="66">
        <f t="shared" si="208"/>
        <v>400</v>
      </c>
      <c r="NU88" s="66">
        <f t="shared" si="282"/>
        <v>308.85070833333333</v>
      </c>
      <c r="NV88" s="67">
        <f t="shared" si="334"/>
        <v>1544.2535416666667</v>
      </c>
      <c r="NW88" s="67">
        <v>0</v>
      </c>
      <c r="NX88" s="68">
        <f t="shared" si="336"/>
        <v>0</v>
      </c>
      <c r="NY88" s="209">
        <v>0</v>
      </c>
      <c r="NZ88" s="209">
        <v>0</v>
      </c>
      <c r="OA88" s="209">
        <v>0</v>
      </c>
      <c r="OB88" s="209">
        <v>0</v>
      </c>
      <c r="OC88" s="209">
        <v>0</v>
      </c>
      <c r="OD88" s="209">
        <v>0</v>
      </c>
      <c r="OE88" s="209">
        <v>0</v>
      </c>
      <c r="OF88" s="209">
        <v>0</v>
      </c>
      <c r="OG88" s="209">
        <v>0</v>
      </c>
      <c r="OH88" s="209">
        <v>0</v>
      </c>
      <c r="OI88" s="209">
        <v>0</v>
      </c>
      <c r="OJ88" s="178">
        <v>0</v>
      </c>
      <c r="OK88" s="210">
        <v>0</v>
      </c>
      <c r="OL88" s="181" t="s">
        <v>277</v>
      </c>
      <c r="OM88" s="64">
        <f t="shared" si="283"/>
        <v>0</v>
      </c>
      <c r="ON88" s="209">
        <v>0</v>
      </c>
      <c r="OO88" s="209">
        <v>0</v>
      </c>
      <c r="OP88" s="209">
        <v>0</v>
      </c>
      <c r="OQ88" s="209">
        <v>0</v>
      </c>
      <c r="OR88" s="209">
        <v>0</v>
      </c>
      <c r="OS88" s="209">
        <v>0</v>
      </c>
      <c r="OT88" s="209">
        <v>0</v>
      </c>
      <c r="OU88" s="209">
        <v>0</v>
      </c>
      <c r="OV88" s="209">
        <v>0</v>
      </c>
      <c r="OW88" s="209">
        <v>0</v>
      </c>
      <c r="OX88" s="403">
        <f t="shared" si="284"/>
        <v>0</v>
      </c>
      <c r="OY88" s="404">
        <v>518</v>
      </c>
      <c r="OZ88" s="404">
        <v>265</v>
      </c>
      <c r="PA88" s="65">
        <f t="shared" si="285"/>
        <v>0</v>
      </c>
      <c r="PB88" s="65">
        <f t="shared" si="286"/>
        <v>0</v>
      </c>
      <c r="PC88" s="65">
        <v>1279.4567857142858</v>
      </c>
      <c r="PD88" s="65">
        <v>18.5</v>
      </c>
      <c r="PE88" s="65"/>
      <c r="PF88" s="65">
        <v>5</v>
      </c>
      <c r="PG88" s="65"/>
      <c r="PH88" s="65"/>
      <c r="PI88" s="64">
        <f t="shared" si="337"/>
        <v>2085.9567857142856</v>
      </c>
      <c r="PJ88" s="66">
        <f t="shared" si="287"/>
        <v>936.57933333333335</v>
      </c>
      <c r="PK88" s="66">
        <v>0</v>
      </c>
      <c r="PL88" s="66">
        <f t="shared" si="288"/>
        <v>234.14483333333334</v>
      </c>
      <c r="PM88" s="67">
        <f t="shared" si="338"/>
        <v>1170.7241666666666</v>
      </c>
      <c r="PN88" s="67">
        <f t="shared" si="339"/>
        <v>3256.6809523809525</v>
      </c>
      <c r="PO88" s="68">
        <f t="shared" si="340"/>
        <v>-3256.6809523809525</v>
      </c>
      <c r="PP88" s="400"/>
      <c r="PQ88" s="400"/>
      <c r="PR88" s="400"/>
      <c r="PS88" s="400"/>
      <c r="PT88" s="400"/>
      <c r="PU88" s="400"/>
      <c r="PV88" s="400"/>
      <c r="PW88" s="400"/>
      <c r="PX88" s="400"/>
      <c r="PY88" s="464"/>
      <c r="PZ88" s="466">
        <v>0</v>
      </c>
      <c r="QA88" s="178">
        <f t="shared" si="210"/>
        <v>0</v>
      </c>
      <c r="QB88" s="401"/>
      <c r="QC88" s="181" t="s">
        <v>277</v>
      </c>
      <c r="QD88" s="64"/>
      <c r="QE88" s="400"/>
      <c r="QF88" s="400"/>
      <c r="QG88" s="400"/>
      <c r="QH88" s="400"/>
      <c r="QI88" s="400"/>
      <c r="QJ88" s="400"/>
      <c r="QK88" s="400"/>
      <c r="QL88" s="400"/>
      <c r="QM88" s="400"/>
      <c r="QN88" s="400"/>
      <c r="QO88" s="486"/>
      <c r="QP88" s="211">
        <f t="shared" si="353"/>
        <v>0</v>
      </c>
      <c r="QQ88" s="444"/>
      <c r="QR88" s="238"/>
      <c r="QS88" s="65">
        <f t="shared" si="365"/>
        <v>128.86743362831859</v>
      </c>
      <c r="QT88" s="65">
        <f t="shared" si="354"/>
        <v>0</v>
      </c>
      <c r="QU88" s="65">
        <v>0</v>
      </c>
      <c r="QV88" s="65">
        <v>18.5</v>
      </c>
      <c r="QW88" s="65">
        <f t="shared" si="355"/>
        <v>18.861818181818183</v>
      </c>
      <c r="QX88" s="65">
        <v>5</v>
      </c>
      <c r="QY88" s="65">
        <f t="shared" si="261"/>
        <v>183.06451612903226</v>
      </c>
      <c r="QZ88" s="489">
        <f t="shared" si="265"/>
        <v>0</v>
      </c>
      <c r="RA88" s="65"/>
      <c r="RB88" s="64">
        <f t="shared" si="213"/>
        <v>354.29376793916902</v>
      </c>
      <c r="RC88" s="66">
        <f t="shared" si="266"/>
        <v>870.22424778761058</v>
      </c>
      <c r="RD88" s="66"/>
      <c r="RE88" s="66">
        <f t="shared" si="356"/>
        <v>244.90360314535593</v>
      </c>
      <c r="RF88" s="67">
        <f t="shared" si="341"/>
        <v>1115.1278509329666</v>
      </c>
      <c r="RG88" s="67">
        <f t="shared" si="342"/>
        <v>1469.4216188721357</v>
      </c>
      <c r="RH88" s="68">
        <f t="shared" si="343"/>
        <v>-1469.4216188721357</v>
      </c>
      <c r="RI88" s="205"/>
      <c r="RJ88" s="205"/>
      <c r="RK88" s="205"/>
      <c r="RL88" s="205"/>
      <c r="RM88" s="205"/>
      <c r="RN88" s="205"/>
      <c r="RO88" s="205"/>
      <c r="RP88" s="205"/>
      <c r="RQ88" s="205"/>
      <c r="RR88" s="373"/>
      <c r="RS88" s="265">
        <v>0</v>
      </c>
      <c r="RT88" s="178">
        <f t="shared" si="214"/>
        <v>0</v>
      </c>
      <c r="RU88" s="206"/>
      <c r="RV88" s="181" t="s">
        <v>277</v>
      </c>
      <c r="RW88" s="64">
        <f t="shared" si="215"/>
        <v>0</v>
      </c>
      <c r="RX88" s="205"/>
      <c r="RY88" s="205"/>
      <c r="RZ88" s="205"/>
      <c r="SA88" s="205"/>
      <c r="SB88" s="205"/>
      <c r="SC88" s="205"/>
      <c r="SD88" s="205"/>
      <c r="SE88" s="205"/>
      <c r="SF88" s="205"/>
      <c r="SG88" s="205"/>
      <c r="SH88" s="65">
        <v>44.655072000000011</v>
      </c>
      <c r="SI88" s="211">
        <v>1304.69</v>
      </c>
      <c r="SJ88" s="476">
        <v>500</v>
      </c>
      <c r="SK88" s="481" t="s">
        <v>494</v>
      </c>
      <c r="SL88" s="65">
        <f t="shared" si="366"/>
        <v>320.96681415929203</v>
      </c>
      <c r="SM88" s="65">
        <f t="shared" si="376"/>
        <v>0</v>
      </c>
      <c r="SN88" s="65">
        <v>0</v>
      </c>
      <c r="SO88" s="65">
        <v>18.5</v>
      </c>
      <c r="SP88" s="65">
        <f t="shared" si="357"/>
        <v>495.92920353982299</v>
      </c>
      <c r="SQ88" s="65">
        <v>5</v>
      </c>
      <c r="SR88" s="65">
        <f t="shared" si="367"/>
        <v>428.52876106194691</v>
      </c>
      <c r="SS88" s="489">
        <f t="shared" si="267"/>
        <v>0</v>
      </c>
      <c r="ST88" s="65"/>
      <c r="SU88" s="64">
        <f t="shared" si="374"/>
        <v>1768.9247787610618</v>
      </c>
      <c r="SV88" s="66">
        <f t="shared" si="368"/>
        <v>596.28469026548669</v>
      </c>
      <c r="SW88" s="66"/>
      <c r="SX88" s="66">
        <f t="shared" si="358"/>
        <v>473.04189380530971</v>
      </c>
      <c r="SY88" s="67">
        <f t="shared" si="375"/>
        <v>1069.3265840707963</v>
      </c>
      <c r="SZ88" s="67">
        <f t="shared" si="344"/>
        <v>2838.2513628318584</v>
      </c>
      <c r="TA88" s="68">
        <f t="shared" si="345"/>
        <v>-1533.5613628318583</v>
      </c>
      <c r="TB88" s="64">
        <f t="shared" si="377"/>
        <v>128985.94</v>
      </c>
      <c r="TC88" s="211">
        <f t="shared" si="378"/>
        <v>12609.939999999999</v>
      </c>
      <c r="TD88" s="67">
        <f t="shared" si="379"/>
        <v>33085.51745383317</v>
      </c>
      <c r="TE88" s="68">
        <f t="shared" si="359"/>
        <v>-20475.577453833172</v>
      </c>
      <c r="TF88" s="264">
        <f>1500*12</f>
        <v>18000</v>
      </c>
      <c r="TG88" s="265"/>
      <c r="TH88" s="265" t="s">
        <v>529</v>
      </c>
      <c r="TL88" s="65">
        <v>4904.0376000000006</v>
      </c>
      <c r="TM88">
        <f t="shared" si="262"/>
        <v>49.040376000000009</v>
      </c>
    </row>
    <row r="89" spans="1:533">
      <c r="A89" s="173" t="s">
        <v>45</v>
      </c>
      <c r="B89" s="175" t="s">
        <v>214</v>
      </c>
      <c r="C89" s="181" t="s">
        <v>277</v>
      </c>
      <c r="D89" s="176">
        <v>7981.55</v>
      </c>
      <c r="E89" s="176">
        <v>9975.9699999999993</v>
      </c>
      <c r="F89" s="176">
        <v>0</v>
      </c>
      <c r="G89" s="176">
        <v>0</v>
      </c>
      <c r="H89" s="176">
        <v>0</v>
      </c>
      <c r="I89" s="176">
        <v>0</v>
      </c>
      <c r="J89" s="176">
        <v>0</v>
      </c>
      <c r="K89" s="176">
        <v>0</v>
      </c>
      <c r="L89" s="176">
        <v>0</v>
      </c>
      <c r="M89" s="178">
        <v>13176</v>
      </c>
      <c r="N89" s="178">
        <f t="shared" si="150"/>
        <v>4781.5200000000004</v>
      </c>
      <c r="O89" s="181">
        <v>1207</v>
      </c>
      <c r="P89" s="64">
        <f t="shared" si="310"/>
        <v>17957.52</v>
      </c>
      <c r="Q89" s="205">
        <v>664.42</v>
      </c>
      <c r="R89" s="205">
        <v>729.72</v>
      </c>
      <c r="S89" s="205">
        <v>0</v>
      </c>
      <c r="T89" s="205">
        <v>0</v>
      </c>
      <c r="U89" s="205">
        <v>0</v>
      </c>
      <c r="V89" s="205">
        <v>0</v>
      </c>
      <c r="W89" s="205">
        <v>0</v>
      </c>
      <c r="X89" s="205">
        <v>0</v>
      </c>
      <c r="Y89" s="205">
        <v>0</v>
      </c>
      <c r="Z89" s="205">
        <v>0</v>
      </c>
      <c r="AA89" s="64">
        <f t="shared" si="346"/>
        <v>1394.1399999999999</v>
      </c>
      <c r="AB89" s="282">
        <v>228</v>
      </c>
      <c r="AC89" s="65"/>
      <c r="AD89" s="65">
        <f t="shared" si="347"/>
        <v>154.79828560366764</v>
      </c>
      <c r="AE89" s="65">
        <f t="shared" si="268"/>
        <v>86.556491324059792</v>
      </c>
      <c r="AF89" s="65">
        <f t="shared" si="380"/>
        <v>1138.7567857142899</v>
      </c>
      <c r="AG89" s="65">
        <v>18.5</v>
      </c>
      <c r="AH89" s="65"/>
      <c r="AI89" s="65">
        <v>5</v>
      </c>
      <c r="AJ89" s="65"/>
      <c r="AK89" s="65"/>
      <c r="AL89" s="64">
        <f t="shared" si="311"/>
        <v>1631.6115626420174</v>
      </c>
      <c r="AM89" s="66">
        <f t="shared" si="170"/>
        <v>833.25221238938047</v>
      </c>
      <c r="AN89" s="66">
        <f t="shared" si="171"/>
        <v>0</v>
      </c>
      <c r="AO89" s="66">
        <f t="shared" si="289"/>
        <v>208.31305309734512</v>
      </c>
      <c r="AP89" s="67">
        <f t="shared" si="312"/>
        <v>1041.5652654867256</v>
      </c>
      <c r="AQ89" s="67">
        <f t="shared" si="313"/>
        <v>2673.1768281287432</v>
      </c>
      <c r="AR89" s="68">
        <f t="shared" si="314"/>
        <v>-1279.0368281287433</v>
      </c>
      <c r="AS89" s="267">
        <v>7837.27</v>
      </c>
      <c r="AT89" s="267">
        <v>9285.9699999999993</v>
      </c>
      <c r="AU89" s="267">
        <v>0</v>
      </c>
      <c r="AV89" s="267">
        <v>5</v>
      </c>
      <c r="AW89" s="267">
        <v>0</v>
      </c>
      <c r="AX89" s="267">
        <v>0</v>
      </c>
      <c r="AY89" s="267">
        <v>0</v>
      </c>
      <c r="AZ89" s="267">
        <v>0</v>
      </c>
      <c r="BA89" s="267">
        <v>0</v>
      </c>
      <c r="BB89" s="267">
        <v>0</v>
      </c>
      <c r="BC89" s="267">
        <v>11508.99</v>
      </c>
      <c r="BD89" s="178">
        <f t="shared" si="172"/>
        <v>5619.2499999999982</v>
      </c>
      <c r="BE89" s="285">
        <v>1108</v>
      </c>
      <c r="BF89" s="181" t="s">
        <v>277</v>
      </c>
      <c r="BG89" s="64">
        <f t="shared" si="75"/>
        <v>17128.239999999998</v>
      </c>
      <c r="BH89" s="267">
        <v>652.41999999999996</v>
      </c>
      <c r="BI89" s="267">
        <v>679.25</v>
      </c>
      <c r="BJ89" s="267">
        <v>0</v>
      </c>
      <c r="BK89" s="267">
        <v>0.21</v>
      </c>
      <c r="BL89" s="267">
        <v>0</v>
      </c>
      <c r="BM89" s="267">
        <v>0</v>
      </c>
      <c r="BN89" s="267">
        <v>0</v>
      </c>
      <c r="BO89" s="267">
        <v>0</v>
      </c>
      <c r="BP89" s="267">
        <v>0</v>
      </c>
      <c r="BQ89" s="267">
        <v>0</v>
      </c>
      <c r="BR89" s="64">
        <f t="shared" si="76"/>
        <v>1331.88</v>
      </c>
      <c r="BS89" s="282">
        <v>228</v>
      </c>
      <c r="BT89" s="65"/>
      <c r="BU89" s="65">
        <f t="shared" si="348"/>
        <v>146.38339646325164</v>
      </c>
      <c r="BV89" s="65">
        <f t="shared" si="269"/>
        <v>109.71761614245078</v>
      </c>
      <c r="BW89" s="65">
        <f t="shared" si="381"/>
        <v>1138.7567857142899</v>
      </c>
      <c r="BX89" s="65">
        <v>18.5</v>
      </c>
      <c r="BY89" s="65"/>
      <c r="BZ89" s="65">
        <v>5</v>
      </c>
      <c r="CA89" s="202"/>
      <c r="CB89" s="65"/>
      <c r="CC89" s="64">
        <f t="shared" si="315"/>
        <v>1646.3577983199923</v>
      </c>
      <c r="CD89" s="66">
        <f t="shared" si="174"/>
        <v>869.99982300884949</v>
      </c>
      <c r="CE89" s="384">
        <f t="shared" si="175"/>
        <v>0</v>
      </c>
      <c r="CF89" s="66">
        <f t="shared" si="222"/>
        <v>217.49995575221237</v>
      </c>
      <c r="CG89" s="67">
        <f t="shared" si="373"/>
        <v>1087.4997787610619</v>
      </c>
      <c r="CH89" s="67">
        <f t="shared" si="316"/>
        <v>2733.8575770810539</v>
      </c>
      <c r="CI89" s="68">
        <f t="shared" si="317"/>
        <v>-1401.9775770810538</v>
      </c>
      <c r="CJ89" s="209">
        <v>9471.9599999999991</v>
      </c>
      <c r="CK89" s="209">
        <v>15953.06</v>
      </c>
      <c r="CL89" s="209">
        <v>0</v>
      </c>
      <c r="CM89" s="209">
        <v>135</v>
      </c>
      <c r="CN89" s="209">
        <v>0</v>
      </c>
      <c r="CO89" s="209">
        <v>0</v>
      </c>
      <c r="CP89" s="209">
        <v>0</v>
      </c>
      <c r="CQ89" s="209">
        <v>0</v>
      </c>
      <c r="CR89" s="209">
        <v>0</v>
      </c>
      <c r="CS89" s="207">
        <v>0</v>
      </c>
      <c r="CT89" s="205">
        <v>14793.67</v>
      </c>
      <c r="CU89" s="178">
        <f t="shared" si="176"/>
        <v>5923.9999999999982</v>
      </c>
      <c r="CV89" s="285">
        <v>1345</v>
      </c>
      <c r="CW89" s="181" t="s">
        <v>277</v>
      </c>
      <c r="CX89" s="214">
        <v>20717.669999999998</v>
      </c>
      <c r="CY89" s="205">
        <v>795.19</v>
      </c>
      <c r="CZ89" s="205">
        <v>775.1</v>
      </c>
      <c r="DA89" s="205">
        <v>0</v>
      </c>
      <c r="DB89" s="205">
        <v>2.94</v>
      </c>
      <c r="DC89" s="205">
        <v>0</v>
      </c>
      <c r="DD89" s="205">
        <v>0</v>
      </c>
      <c r="DE89" s="205">
        <v>0</v>
      </c>
      <c r="DF89" s="205">
        <v>0</v>
      </c>
      <c r="DG89" s="205">
        <v>0</v>
      </c>
      <c r="DH89" s="205">
        <v>0</v>
      </c>
      <c r="DI89" s="214">
        <v>1611.13</v>
      </c>
      <c r="DJ89" s="282">
        <v>228</v>
      </c>
      <c r="DK89" s="65"/>
      <c r="DL89" s="65">
        <f t="shared" si="349"/>
        <v>195.38301664079657</v>
      </c>
      <c r="DM89" s="65">
        <f t="shared" si="263"/>
        <v>116.6169351547566</v>
      </c>
      <c r="DN89" s="65">
        <f t="shared" si="382"/>
        <v>1138.7567857142899</v>
      </c>
      <c r="DO89" s="65">
        <v>18.5</v>
      </c>
      <c r="DP89" s="65"/>
      <c r="DQ89" s="65">
        <v>5</v>
      </c>
      <c r="DR89" s="65"/>
      <c r="DS89" s="65"/>
      <c r="DT89" s="64">
        <f t="shared" si="318"/>
        <v>1702.2567375098429</v>
      </c>
      <c r="DU89" s="66">
        <f t="shared" si="178"/>
        <v>870.94495575221242</v>
      </c>
      <c r="DV89" s="66">
        <f t="shared" si="179"/>
        <v>490.26548672566372</v>
      </c>
      <c r="DW89" s="66">
        <f t="shared" si="270"/>
        <v>340.30261061946902</v>
      </c>
      <c r="DX89" s="67">
        <f t="shared" si="319"/>
        <v>1701.5130530973452</v>
      </c>
      <c r="DY89" s="67">
        <f t="shared" si="320"/>
        <v>3403.769790607188</v>
      </c>
      <c r="DZ89" s="68">
        <f t="shared" si="321"/>
        <v>-1792.6397906071879</v>
      </c>
      <c r="EA89" s="205">
        <v>9225.91</v>
      </c>
      <c r="EB89" s="205">
        <v>11271.22</v>
      </c>
      <c r="EC89" s="205">
        <v>0</v>
      </c>
      <c r="ED89" s="205">
        <v>200</v>
      </c>
      <c r="EE89" s="205">
        <v>0</v>
      </c>
      <c r="EF89" s="205">
        <v>0</v>
      </c>
      <c r="EG89" s="205">
        <v>0</v>
      </c>
      <c r="EH89" s="205">
        <v>0</v>
      </c>
      <c r="EI89" s="205">
        <v>0</v>
      </c>
      <c r="EJ89" s="205">
        <v>0</v>
      </c>
      <c r="EK89" s="205">
        <v>13574.36</v>
      </c>
      <c r="EL89" s="178">
        <f t="shared" si="180"/>
        <v>7122.7699999999968</v>
      </c>
      <c r="EM89" s="206">
        <v>1298</v>
      </c>
      <c r="EN89" s="181" t="s">
        <v>277</v>
      </c>
      <c r="EO89" s="214">
        <f t="shared" si="303"/>
        <v>20697.129999999997</v>
      </c>
      <c r="EP89" s="214">
        <v>768.01</v>
      </c>
      <c r="EQ89" s="214">
        <v>824.47</v>
      </c>
      <c r="ER89" s="214">
        <v>0</v>
      </c>
      <c r="ES89" s="214">
        <v>8.41</v>
      </c>
      <c r="ET89" s="214">
        <v>0</v>
      </c>
      <c r="EU89" s="298">
        <v>0</v>
      </c>
      <c r="EV89" s="299">
        <v>0</v>
      </c>
      <c r="EW89" s="214">
        <v>0</v>
      </c>
      <c r="EX89" s="214">
        <v>0</v>
      </c>
      <c r="EY89" s="214">
        <v>0</v>
      </c>
      <c r="EZ89" s="214">
        <f t="shared" si="304"/>
        <v>1600.89</v>
      </c>
      <c r="FA89" s="391"/>
      <c r="FB89" s="65"/>
      <c r="FC89" s="377">
        <f t="shared" si="305"/>
        <v>186.66694466793388</v>
      </c>
      <c r="FD89" s="386">
        <f t="shared" si="306"/>
        <v>140.21532869889359</v>
      </c>
      <c r="FE89" s="65">
        <f t="shared" si="383"/>
        <v>1138.7567857142899</v>
      </c>
      <c r="FF89" s="65">
        <v>18.5</v>
      </c>
      <c r="FG89" s="65"/>
      <c r="FH89" s="65">
        <v>5</v>
      </c>
      <c r="FI89" s="377"/>
      <c r="FJ89" s="65"/>
      <c r="FK89" s="214">
        <f t="shared" si="307"/>
        <v>1489.1390590811175</v>
      </c>
      <c r="FL89" s="66">
        <f t="shared" si="360"/>
        <v>987.17077586206892</v>
      </c>
      <c r="FM89" s="377">
        <f t="shared" si="184"/>
        <v>413.79310344827587</v>
      </c>
      <c r="FN89" s="377">
        <f t="shared" si="271"/>
        <v>350.24096982758618</v>
      </c>
      <c r="FO89" s="214">
        <f t="shared" si="308"/>
        <v>1751.204849137931</v>
      </c>
      <c r="FP89" s="214">
        <f t="shared" si="309"/>
        <v>3240.3439082190484</v>
      </c>
      <c r="FQ89" s="205">
        <f t="shared" si="290"/>
        <v>-1639.4539082190483</v>
      </c>
      <c r="FR89" s="205">
        <v>8386.49</v>
      </c>
      <c r="FS89" s="205">
        <v>10606.83</v>
      </c>
      <c r="FT89" s="205">
        <v>0</v>
      </c>
      <c r="FU89" s="205">
        <v>10</v>
      </c>
      <c r="FV89" s="205">
        <v>0</v>
      </c>
      <c r="FW89" s="205">
        <v>0</v>
      </c>
      <c r="FX89" s="205">
        <v>0</v>
      </c>
      <c r="FY89" s="205">
        <v>0</v>
      </c>
      <c r="FZ89" s="205">
        <v>0</v>
      </c>
      <c r="GA89" s="205">
        <v>0</v>
      </c>
      <c r="GB89" s="205">
        <v>13619.51</v>
      </c>
      <c r="GC89" s="178">
        <f t="shared" si="185"/>
        <v>5383.8099999999995</v>
      </c>
      <c r="GD89" s="206">
        <v>1265</v>
      </c>
      <c r="GE89" s="181" t="s">
        <v>277</v>
      </c>
      <c r="GF89" s="214">
        <f t="shared" si="291"/>
        <v>19003.32</v>
      </c>
      <c r="GG89" s="205">
        <v>698.14</v>
      </c>
      <c r="GH89" s="205">
        <v>775.87</v>
      </c>
      <c r="GI89" s="205">
        <v>0</v>
      </c>
      <c r="GJ89" s="205">
        <v>0.42</v>
      </c>
      <c r="GK89" s="205">
        <v>0</v>
      </c>
      <c r="GL89" s="205">
        <v>0</v>
      </c>
      <c r="GM89" s="205">
        <v>0</v>
      </c>
      <c r="GN89" s="205">
        <v>0</v>
      </c>
      <c r="GO89" s="205">
        <v>0</v>
      </c>
      <c r="GP89" s="205">
        <v>0</v>
      </c>
      <c r="GQ89" s="211">
        <f t="shared" si="350"/>
        <v>1474.43</v>
      </c>
      <c r="GR89" s="309">
        <v>228</v>
      </c>
      <c r="GS89" s="306"/>
      <c r="GT89" s="65">
        <f t="shared" si="300"/>
        <v>193.81720638204015</v>
      </c>
      <c r="GU89" s="65">
        <f t="shared" si="301"/>
        <v>114.38129736488199</v>
      </c>
      <c r="GV89" s="65">
        <v>1279.4567857142858</v>
      </c>
      <c r="GW89" s="65">
        <v>18.5</v>
      </c>
      <c r="GX89" s="65">
        <v>0</v>
      </c>
      <c r="GY89" s="65">
        <v>5</v>
      </c>
      <c r="GZ89" s="65"/>
      <c r="HA89" s="65"/>
      <c r="HB89" s="64">
        <f t="shared" si="188"/>
        <v>1839.155289461208</v>
      </c>
      <c r="HC89" s="66">
        <f t="shared" si="361"/>
        <v>822.37076923076927</v>
      </c>
      <c r="HD89" s="66">
        <f t="shared" si="272"/>
        <v>0</v>
      </c>
      <c r="HE89" s="66">
        <f t="shared" si="273"/>
        <v>205.59269230769232</v>
      </c>
      <c r="HF89" s="67">
        <f t="shared" si="322"/>
        <v>1027.9634615384616</v>
      </c>
      <c r="HG89" s="67">
        <f t="shared" si="323"/>
        <v>2867.1187509996698</v>
      </c>
      <c r="HH89" s="68">
        <f t="shared" si="324"/>
        <v>-1392.6887509996698</v>
      </c>
      <c r="HI89" s="335">
        <v>9761.2900000000009</v>
      </c>
      <c r="HJ89" s="335">
        <v>13334.85</v>
      </c>
      <c r="HK89" s="335">
        <v>0</v>
      </c>
      <c r="HL89" s="335">
        <v>5</v>
      </c>
      <c r="HM89" s="335">
        <v>0</v>
      </c>
      <c r="HN89" s="335">
        <v>0</v>
      </c>
      <c r="HO89" s="335">
        <v>0</v>
      </c>
      <c r="HP89" s="335">
        <v>0</v>
      </c>
      <c r="HQ89" s="335">
        <v>0</v>
      </c>
      <c r="HR89" s="335">
        <v>0</v>
      </c>
      <c r="HS89" s="335">
        <v>16591.490000000002</v>
      </c>
      <c r="HT89" s="178">
        <f t="shared" si="189"/>
        <v>6509.6499999999978</v>
      </c>
      <c r="HU89" s="371">
        <v>1525</v>
      </c>
      <c r="HV89" s="181" t="s">
        <v>277</v>
      </c>
      <c r="HW89" s="64">
        <f t="shared" si="190"/>
        <v>23101.14</v>
      </c>
      <c r="HX89" s="205">
        <v>812.58</v>
      </c>
      <c r="HY89" s="205">
        <v>975.42</v>
      </c>
      <c r="HZ89" s="205">
        <v>0</v>
      </c>
      <c r="IA89" s="205">
        <v>0.21</v>
      </c>
      <c r="IB89" s="205">
        <v>0</v>
      </c>
      <c r="IC89" s="205">
        <v>0</v>
      </c>
      <c r="ID89" s="205">
        <v>0</v>
      </c>
      <c r="IE89" s="205">
        <v>0</v>
      </c>
      <c r="IF89" s="205">
        <v>0</v>
      </c>
      <c r="IG89" s="205">
        <v>0</v>
      </c>
      <c r="IH89" s="214">
        <v>1995.14</v>
      </c>
      <c r="II89" s="325">
        <v>228</v>
      </c>
      <c r="IJ89" s="319"/>
      <c r="IK89" s="65">
        <f t="shared" si="296"/>
        <v>253.19809459140231</v>
      </c>
      <c r="IL89" s="65">
        <f t="shared" si="302"/>
        <v>162.08889185466219</v>
      </c>
      <c r="IM89" s="65">
        <v>1279.4567857142858</v>
      </c>
      <c r="IN89" s="65">
        <v>18.5</v>
      </c>
      <c r="IO89" s="65"/>
      <c r="IP89" s="65">
        <v>5</v>
      </c>
      <c r="IQ89" s="65"/>
      <c r="IR89" s="65"/>
      <c r="IS89" s="64">
        <f t="shared" si="193"/>
        <v>1946.2437721603503</v>
      </c>
      <c r="IT89" s="66">
        <f t="shared" si="362"/>
        <v>869.99285714285713</v>
      </c>
      <c r="IU89" s="66">
        <f t="shared" si="274"/>
        <v>403.36134453781511</v>
      </c>
      <c r="IV89" s="66">
        <f t="shared" si="275"/>
        <v>318.33855042016808</v>
      </c>
      <c r="IW89" s="67">
        <f t="shared" si="195"/>
        <v>1591.6927521008404</v>
      </c>
      <c r="IX89" s="67">
        <f t="shared" si="325"/>
        <v>3537.9365242611907</v>
      </c>
      <c r="IY89" s="68">
        <f t="shared" si="326"/>
        <v>-1542.7965242611906</v>
      </c>
      <c r="IZ89" s="335">
        <v>15195.21</v>
      </c>
      <c r="JA89" s="335">
        <v>18066.22</v>
      </c>
      <c r="JB89" s="335">
        <v>0</v>
      </c>
      <c r="JC89" s="335">
        <v>75</v>
      </c>
      <c r="JD89" s="335">
        <v>0</v>
      </c>
      <c r="JE89" s="335">
        <v>0</v>
      </c>
      <c r="JF89" s="335">
        <v>0</v>
      </c>
      <c r="JG89" s="335">
        <v>0</v>
      </c>
      <c r="JH89" s="335">
        <v>0</v>
      </c>
      <c r="JI89" s="335">
        <v>0</v>
      </c>
      <c r="JJ89" s="335">
        <v>22983.41</v>
      </c>
      <c r="JK89" s="178">
        <f t="shared" si="196"/>
        <v>10353.02</v>
      </c>
      <c r="JL89" s="371">
        <v>2010</v>
      </c>
      <c r="JM89" s="181" t="s">
        <v>277</v>
      </c>
      <c r="JN89" s="64">
        <f t="shared" si="197"/>
        <v>33336.43</v>
      </c>
      <c r="JO89" s="335">
        <v>1264.9000000000001</v>
      </c>
      <c r="JP89" s="335">
        <v>1321.51</v>
      </c>
      <c r="JQ89" s="335">
        <v>0</v>
      </c>
      <c r="JR89" s="335">
        <v>3.15</v>
      </c>
      <c r="JS89" s="335">
        <v>0</v>
      </c>
      <c r="JT89" s="335">
        <v>0</v>
      </c>
      <c r="JU89" s="335">
        <v>0</v>
      </c>
      <c r="JV89" s="335">
        <v>0</v>
      </c>
      <c r="JW89" s="335">
        <v>0</v>
      </c>
      <c r="JX89" s="335">
        <v>0</v>
      </c>
      <c r="JY89" s="211">
        <v>2439.31</v>
      </c>
      <c r="JZ89" s="343">
        <v>228</v>
      </c>
      <c r="KA89" s="319"/>
      <c r="KB89" s="65">
        <f t="shared" si="276"/>
        <v>489.46017960875383</v>
      </c>
      <c r="KC89" s="65">
        <f t="shared" si="297"/>
        <v>275.02074645560208</v>
      </c>
      <c r="KD89" s="65">
        <v>1279.4567857142858</v>
      </c>
      <c r="KE89" s="65">
        <v>18.5</v>
      </c>
      <c r="KF89" s="65"/>
      <c r="KG89" s="65">
        <v>5</v>
      </c>
      <c r="KH89" s="65"/>
      <c r="KI89" s="65">
        <f t="shared" si="277"/>
        <v>429.03252032520328</v>
      </c>
      <c r="KJ89" s="64">
        <f t="shared" si="292"/>
        <v>2724.4702321038449</v>
      </c>
      <c r="KK89" s="66">
        <f t="shared" si="363"/>
        <v>854.59100840336134</v>
      </c>
      <c r="KL89" s="66">
        <f t="shared" si="278"/>
        <v>0</v>
      </c>
      <c r="KM89" s="66">
        <f t="shared" si="279"/>
        <v>213.64775210084034</v>
      </c>
      <c r="KN89" s="67">
        <f t="shared" si="327"/>
        <v>1068.2387605042018</v>
      </c>
      <c r="KO89" s="67">
        <f t="shared" si="328"/>
        <v>3792.7089926080466</v>
      </c>
      <c r="KP89" s="68">
        <f t="shared" si="329"/>
        <v>-1353.3989926080467</v>
      </c>
      <c r="KQ89" s="335">
        <v>12533.21</v>
      </c>
      <c r="KR89" s="335">
        <v>18464.5</v>
      </c>
      <c r="KS89" s="335">
        <v>0</v>
      </c>
      <c r="KT89" s="335">
        <v>90</v>
      </c>
      <c r="KU89" s="335">
        <v>0</v>
      </c>
      <c r="KV89" s="335">
        <v>0</v>
      </c>
      <c r="KW89" s="335">
        <v>0</v>
      </c>
      <c r="KX89" s="335">
        <v>0</v>
      </c>
      <c r="KY89" s="335">
        <v>0</v>
      </c>
      <c r="KZ89" s="335">
        <v>0</v>
      </c>
      <c r="LA89" s="335">
        <v>21250.53</v>
      </c>
      <c r="LB89" s="178">
        <f t="shared" si="199"/>
        <v>9837.18</v>
      </c>
      <c r="LC89" s="371">
        <v>1965</v>
      </c>
      <c r="LD89" s="181" t="s">
        <v>277</v>
      </c>
      <c r="LE89" s="64">
        <f t="shared" si="200"/>
        <v>31087.71</v>
      </c>
      <c r="LF89" s="205">
        <v>1043.32</v>
      </c>
      <c r="LG89" s="205">
        <v>1350.64</v>
      </c>
      <c r="LH89" s="205">
        <v>0</v>
      </c>
      <c r="LI89" s="205">
        <v>3.79</v>
      </c>
      <c r="LJ89" s="205">
        <v>0</v>
      </c>
      <c r="LK89" s="205">
        <v>0</v>
      </c>
      <c r="LL89" s="205">
        <v>0</v>
      </c>
      <c r="LM89" s="205">
        <v>0</v>
      </c>
      <c r="LN89" s="205">
        <v>0</v>
      </c>
      <c r="LO89" s="205">
        <v>0</v>
      </c>
      <c r="LP89" s="211">
        <f t="shared" si="351"/>
        <v>2397.75</v>
      </c>
      <c r="LQ89" s="202">
        <v>228</v>
      </c>
      <c r="LR89" s="202"/>
      <c r="LS89" s="65">
        <f t="shared" si="298"/>
        <v>315.89167492435075</v>
      </c>
      <c r="LT89" s="65">
        <f t="shared" si="299"/>
        <v>235.47917715824394</v>
      </c>
      <c r="LU89" s="65">
        <v>1279.4567857142858</v>
      </c>
      <c r="LV89" s="65">
        <v>18.5</v>
      </c>
      <c r="LW89" s="65"/>
      <c r="LX89" s="65">
        <v>5</v>
      </c>
      <c r="LY89" s="65"/>
      <c r="LZ89" s="65"/>
      <c r="MA89" s="64">
        <f t="shared" si="330"/>
        <v>2082.3276377968805</v>
      </c>
      <c r="MB89" s="66">
        <f t="shared" si="364"/>
        <v>828.45739495798318</v>
      </c>
      <c r="MC89" s="66">
        <f t="shared" si="280"/>
        <v>0</v>
      </c>
      <c r="MD89" s="66">
        <f t="shared" si="281"/>
        <v>207.1143487394958</v>
      </c>
      <c r="ME89" s="67">
        <f t="shared" si="331"/>
        <v>1035.571743697479</v>
      </c>
      <c r="MF89" s="67">
        <f t="shared" si="332"/>
        <v>3117.8993814943597</v>
      </c>
      <c r="MG89" s="68">
        <f t="shared" si="333"/>
        <v>-720.14938149435966</v>
      </c>
      <c r="MH89" s="335">
        <v>8992.6200000000008</v>
      </c>
      <c r="MI89" s="335">
        <v>11810.13</v>
      </c>
      <c r="MJ89" s="335">
        <v>0</v>
      </c>
      <c r="MK89" s="335">
        <v>55</v>
      </c>
      <c r="ML89" s="335">
        <v>0</v>
      </c>
      <c r="MM89" s="335">
        <v>0</v>
      </c>
      <c r="MN89" s="335">
        <v>0</v>
      </c>
      <c r="MO89" s="335">
        <v>0</v>
      </c>
      <c r="MP89" s="335">
        <v>0</v>
      </c>
      <c r="MQ89" s="335">
        <v>0</v>
      </c>
      <c r="MR89" s="335">
        <v>15379.11</v>
      </c>
      <c r="MS89" s="178">
        <f t="shared" si="223"/>
        <v>5478.6399999999994</v>
      </c>
      <c r="MT89" s="371">
        <v>1383</v>
      </c>
      <c r="MU89" s="181" t="s">
        <v>277</v>
      </c>
      <c r="MV89" s="64">
        <f t="shared" si="203"/>
        <v>20857.75</v>
      </c>
      <c r="MW89" s="335">
        <v>748.59</v>
      </c>
      <c r="MX89" s="335">
        <v>863.89</v>
      </c>
      <c r="MY89" s="335">
        <v>0</v>
      </c>
      <c r="MZ89" s="335">
        <v>2.31</v>
      </c>
      <c r="NA89" s="335">
        <v>0</v>
      </c>
      <c r="NB89" s="335">
        <v>0</v>
      </c>
      <c r="NC89" s="335">
        <v>0</v>
      </c>
      <c r="ND89" s="335">
        <v>0</v>
      </c>
      <c r="NE89" s="335">
        <v>0</v>
      </c>
      <c r="NF89" s="335">
        <v>0</v>
      </c>
      <c r="NG89" s="211">
        <f t="shared" si="293"/>
        <v>1614.79</v>
      </c>
      <c r="NH89" s="355">
        <v>228</v>
      </c>
      <c r="NI89" s="358"/>
      <c r="NJ89" s="65">
        <f t="shared" si="294"/>
        <v>290.61290733457929</v>
      </c>
      <c r="NK89" s="65">
        <f t="shared" si="295"/>
        <v>75.255991123962445</v>
      </c>
      <c r="NL89" s="65">
        <v>1279.4567857142858</v>
      </c>
      <c r="NM89" s="65">
        <v>18.5</v>
      </c>
      <c r="NN89" s="65">
        <f t="shared" si="206"/>
        <v>467</v>
      </c>
      <c r="NO89" s="65">
        <v>5</v>
      </c>
      <c r="NP89" s="65"/>
      <c r="NQ89" s="65"/>
      <c r="NR89" s="64">
        <f t="shared" si="264"/>
        <v>2363.8256841728276</v>
      </c>
      <c r="NS89" s="66">
        <f t="shared" si="207"/>
        <v>835.40283333333332</v>
      </c>
      <c r="NT89" s="66">
        <f t="shared" si="208"/>
        <v>400</v>
      </c>
      <c r="NU89" s="66">
        <f t="shared" si="282"/>
        <v>308.85070833333333</v>
      </c>
      <c r="NV89" s="67">
        <f t="shared" si="334"/>
        <v>1544.2535416666667</v>
      </c>
      <c r="NW89" s="67">
        <f t="shared" si="335"/>
        <v>3908.079225839494</v>
      </c>
      <c r="NX89" s="68">
        <f t="shared" si="336"/>
        <v>-2293.2892258394941</v>
      </c>
      <c r="NY89" s="400">
        <v>8696.98</v>
      </c>
      <c r="NZ89" s="400">
        <v>14786.05</v>
      </c>
      <c r="OA89" s="400">
        <v>0</v>
      </c>
      <c r="OB89" s="400">
        <v>65</v>
      </c>
      <c r="OC89" s="400">
        <v>0</v>
      </c>
      <c r="OD89" s="400">
        <v>0</v>
      </c>
      <c r="OE89" s="400">
        <v>0</v>
      </c>
      <c r="OF89" s="400">
        <v>0</v>
      </c>
      <c r="OG89" s="400">
        <v>0</v>
      </c>
      <c r="OH89" s="400">
        <v>0</v>
      </c>
      <c r="OI89" s="400">
        <v>16108.06</v>
      </c>
      <c r="OJ89" s="178">
        <f t="shared" si="352"/>
        <v>7439.9699999999993</v>
      </c>
      <c r="OK89" s="401">
        <v>1709</v>
      </c>
      <c r="OL89" s="181" t="s">
        <v>277</v>
      </c>
      <c r="OM89" s="64">
        <f t="shared" si="283"/>
        <v>23548.03</v>
      </c>
      <c r="ON89" s="205">
        <v>723.97</v>
      </c>
      <c r="OO89" s="205">
        <v>1081.57</v>
      </c>
      <c r="OP89" s="205">
        <v>0</v>
      </c>
      <c r="OQ89" s="205">
        <v>2.73</v>
      </c>
      <c r="OR89" s="205">
        <v>0</v>
      </c>
      <c r="OS89" s="205">
        <v>0</v>
      </c>
      <c r="OT89" s="205">
        <v>0</v>
      </c>
      <c r="OU89" s="205">
        <v>0</v>
      </c>
      <c r="OV89" s="205">
        <v>0</v>
      </c>
      <c r="OW89" s="205">
        <v>0</v>
      </c>
      <c r="OX89" s="403">
        <f t="shared" si="284"/>
        <v>1808.27</v>
      </c>
      <c r="OY89" s="415"/>
      <c r="OZ89" s="413"/>
      <c r="PA89" s="65">
        <f t="shared" si="285"/>
        <v>258.23106225889825</v>
      </c>
      <c r="PB89" s="65">
        <f t="shared" si="286"/>
        <v>127.39446735738395</v>
      </c>
      <c r="PC89" s="65">
        <v>1279.4567857142858</v>
      </c>
      <c r="PD89" s="65">
        <v>18.5</v>
      </c>
      <c r="PE89" s="65"/>
      <c r="PF89" s="65">
        <v>5</v>
      </c>
      <c r="PG89" s="65"/>
      <c r="PH89" s="65"/>
      <c r="PI89" s="64">
        <f t="shared" si="337"/>
        <v>1688.582315330568</v>
      </c>
      <c r="PJ89" s="66">
        <f t="shared" si="287"/>
        <v>936.57933333333335</v>
      </c>
      <c r="PK89" s="66">
        <v>0</v>
      </c>
      <c r="PL89" s="66">
        <f t="shared" si="288"/>
        <v>234.14483333333334</v>
      </c>
      <c r="PM89" s="67">
        <f t="shared" si="338"/>
        <v>1170.7241666666666</v>
      </c>
      <c r="PN89" s="67">
        <f t="shared" si="339"/>
        <v>2859.3064819972346</v>
      </c>
      <c r="PO89" s="68">
        <f t="shared" si="340"/>
        <v>-1051.0364819972347</v>
      </c>
      <c r="PP89" s="400">
        <v>6771.96</v>
      </c>
      <c r="PQ89" s="400">
        <v>12714.77</v>
      </c>
      <c r="PR89" s="400">
        <v>0</v>
      </c>
      <c r="PS89" s="400">
        <v>75</v>
      </c>
      <c r="PT89" s="400">
        <v>0</v>
      </c>
      <c r="PU89" s="400">
        <v>0</v>
      </c>
      <c r="PV89" s="400">
        <v>0</v>
      </c>
      <c r="PW89" s="400">
        <v>0</v>
      </c>
      <c r="PX89" s="400">
        <v>0</v>
      </c>
      <c r="PY89" s="464">
        <v>0</v>
      </c>
      <c r="PZ89" s="466">
        <v>13886.6</v>
      </c>
      <c r="QA89" s="178">
        <f t="shared" si="210"/>
        <v>5675.1299999999992</v>
      </c>
      <c r="QB89" s="401">
        <v>1421</v>
      </c>
      <c r="QC89" s="181" t="s">
        <v>277</v>
      </c>
      <c r="QD89" s="64">
        <v>19561.73</v>
      </c>
      <c r="QE89" s="400">
        <v>563.73</v>
      </c>
      <c r="QF89" s="400">
        <v>930.06</v>
      </c>
      <c r="QG89" s="400">
        <v>0</v>
      </c>
      <c r="QH89" s="400">
        <v>3.15</v>
      </c>
      <c r="QI89" s="400">
        <v>0</v>
      </c>
      <c r="QJ89" s="400">
        <v>0</v>
      </c>
      <c r="QK89" s="400">
        <v>0</v>
      </c>
      <c r="QL89" s="400">
        <v>0</v>
      </c>
      <c r="QM89" s="400">
        <v>0</v>
      </c>
      <c r="QN89" s="400">
        <v>0</v>
      </c>
      <c r="QO89" s="486">
        <v>0</v>
      </c>
      <c r="QP89" s="211">
        <f t="shared" si="353"/>
        <v>1496.94</v>
      </c>
      <c r="QQ89" s="449">
        <v>518</v>
      </c>
      <c r="QR89" s="238">
        <v>265</v>
      </c>
      <c r="QS89" s="65">
        <f t="shared" si="365"/>
        <v>128.86743362831859</v>
      </c>
      <c r="QT89" s="65">
        <f t="shared" si="354"/>
        <v>109.34316443112257</v>
      </c>
      <c r="QU89" s="65">
        <v>1068.165</v>
      </c>
      <c r="QV89" s="65">
        <v>18.5</v>
      </c>
      <c r="QW89" s="65">
        <f t="shared" si="355"/>
        <v>18.861818181818183</v>
      </c>
      <c r="QX89" s="65">
        <v>5</v>
      </c>
      <c r="QY89" s="65">
        <f t="shared" si="261"/>
        <v>183.06451612903226</v>
      </c>
      <c r="QZ89" s="489">
        <f t="shared" si="265"/>
        <v>187.4691</v>
      </c>
      <c r="RA89" s="65"/>
      <c r="RB89" s="64">
        <f t="shared" si="213"/>
        <v>2502.2710323702913</v>
      </c>
      <c r="RC89" s="66">
        <f t="shared" si="266"/>
        <v>870.22424778761058</v>
      </c>
      <c r="RD89" s="66"/>
      <c r="RE89" s="66">
        <f t="shared" si="356"/>
        <v>674.49905603158049</v>
      </c>
      <c r="RF89" s="67">
        <f t="shared" si="341"/>
        <v>1544.7233038191912</v>
      </c>
      <c r="RG89" s="67">
        <f t="shared" si="342"/>
        <v>4046.9943361894825</v>
      </c>
      <c r="RH89" s="68">
        <f t="shared" si="343"/>
        <v>-2550.0543361894825</v>
      </c>
      <c r="RI89" s="205">
        <v>7421.31</v>
      </c>
      <c r="RJ89" s="205">
        <v>13277.91</v>
      </c>
      <c r="RK89" s="205">
        <v>0</v>
      </c>
      <c r="RL89" s="205">
        <v>180</v>
      </c>
      <c r="RM89" s="205">
        <v>0</v>
      </c>
      <c r="RN89" s="205">
        <v>0</v>
      </c>
      <c r="RO89" s="205">
        <v>0</v>
      </c>
      <c r="RP89" s="205">
        <v>0</v>
      </c>
      <c r="RQ89" s="205">
        <v>0</v>
      </c>
      <c r="RR89" s="373">
        <v>0</v>
      </c>
      <c r="RS89" s="265">
        <v>15004.34</v>
      </c>
      <c r="RT89" s="178">
        <f t="shared" si="214"/>
        <v>5874.880000000001</v>
      </c>
      <c r="RU89" s="206">
        <v>1500</v>
      </c>
      <c r="RV89" s="181" t="s">
        <v>277</v>
      </c>
      <c r="RW89" s="64">
        <f t="shared" si="215"/>
        <v>20879.22</v>
      </c>
      <c r="RX89" s="205">
        <v>617.77</v>
      </c>
      <c r="RY89" s="205">
        <v>971.25</v>
      </c>
      <c r="RZ89" s="205">
        <v>0</v>
      </c>
      <c r="SA89" s="205">
        <v>7.57</v>
      </c>
      <c r="SB89" s="205">
        <v>0</v>
      </c>
      <c r="SC89" s="205">
        <v>0</v>
      </c>
      <c r="SD89" s="205">
        <v>0</v>
      </c>
      <c r="SE89" s="205">
        <v>0</v>
      </c>
      <c r="SF89" s="205">
        <v>0</v>
      </c>
      <c r="SG89" s="205">
        <v>0</v>
      </c>
      <c r="SH89" s="65">
        <v>49.040376000000009</v>
      </c>
      <c r="SI89" s="211">
        <v>1693.81</v>
      </c>
      <c r="SJ89" s="468"/>
      <c r="SK89" s="481"/>
      <c r="SL89" s="65">
        <f t="shared" si="366"/>
        <v>320.96681415929203</v>
      </c>
      <c r="SM89" s="65">
        <f t="shared" si="376"/>
        <v>133.71072150948211</v>
      </c>
      <c r="SN89" s="65">
        <v>1068.165</v>
      </c>
      <c r="SO89" s="65">
        <v>18.5</v>
      </c>
      <c r="SP89" s="65">
        <f t="shared" si="357"/>
        <v>495.92920353982299</v>
      </c>
      <c r="SQ89" s="65">
        <v>5</v>
      </c>
      <c r="SR89" s="65">
        <f t="shared" si="367"/>
        <v>428.52876106194691</v>
      </c>
      <c r="SS89" s="489">
        <f t="shared" si="267"/>
        <v>202.55859000000001</v>
      </c>
      <c r="ST89" s="65"/>
      <c r="SU89" s="64">
        <f t="shared" si="374"/>
        <v>2673.3590902705441</v>
      </c>
      <c r="SV89" s="66">
        <f t="shared" si="368"/>
        <v>596.28469026548669</v>
      </c>
      <c r="SW89" s="66"/>
      <c r="SX89" s="66">
        <f t="shared" si="358"/>
        <v>653.92875610720625</v>
      </c>
      <c r="SY89" s="67">
        <f t="shared" si="375"/>
        <v>1250.2134463726929</v>
      </c>
      <c r="SZ89" s="67">
        <f t="shared" si="344"/>
        <v>3923.5725366432371</v>
      </c>
      <c r="TA89" s="68">
        <f t="shared" si="345"/>
        <v>-2229.7625366432371</v>
      </c>
      <c r="TB89" s="64">
        <f t="shared" si="377"/>
        <v>267875.89</v>
      </c>
      <c r="TC89" s="211">
        <f t="shared" si="378"/>
        <v>20858.48</v>
      </c>
      <c r="TD89" s="67">
        <f t="shared" si="379"/>
        <v>40104.76433406875</v>
      </c>
      <c r="TE89" s="68">
        <f t="shared" si="359"/>
        <v>-19246.28433406875</v>
      </c>
      <c r="TF89" s="264"/>
      <c r="TG89" s="265"/>
      <c r="TH89" s="268" t="s">
        <v>532</v>
      </c>
      <c r="TL89" s="65">
        <v>49562.895100000002</v>
      </c>
      <c r="TM89">
        <f t="shared" si="262"/>
        <v>495.62895100000003</v>
      </c>
    </row>
    <row r="90" spans="1:533">
      <c r="A90" s="173" t="s">
        <v>46</v>
      </c>
      <c r="B90" s="175" t="s">
        <v>214</v>
      </c>
      <c r="C90" s="181" t="s">
        <v>277</v>
      </c>
      <c r="D90" s="176">
        <v>3996.64</v>
      </c>
      <c r="E90" s="176">
        <v>6223.95</v>
      </c>
      <c r="F90" s="176">
        <v>0</v>
      </c>
      <c r="G90" s="176">
        <v>0</v>
      </c>
      <c r="H90" s="176">
        <v>0</v>
      </c>
      <c r="I90" s="176">
        <v>0</v>
      </c>
      <c r="J90" s="176">
        <v>0</v>
      </c>
      <c r="K90" s="176">
        <v>0</v>
      </c>
      <c r="L90" s="176">
        <v>0</v>
      </c>
      <c r="M90" s="178">
        <v>6951.59</v>
      </c>
      <c r="N90" s="178">
        <f t="shared" si="150"/>
        <v>3269</v>
      </c>
      <c r="O90" s="181">
        <v>684</v>
      </c>
      <c r="P90" s="64">
        <f t="shared" si="310"/>
        <v>10220.59</v>
      </c>
      <c r="Q90" s="205">
        <v>332.7</v>
      </c>
      <c r="R90" s="205">
        <v>455.27</v>
      </c>
      <c r="S90" s="205">
        <v>0</v>
      </c>
      <c r="T90" s="205">
        <v>0</v>
      </c>
      <c r="U90" s="205">
        <v>0</v>
      </c>
      <c r="V90" s="205">
        <v>0</v>
      </c>
      <c r="W90" s="205">
        <v>0</v>
      </c>
      <c r="X90" s="205">
        <v>0</v>
      </c>
      <c r="Y90" s="205">
        <v>0</v>
      </c>
      <c r="Z90" s="205">
        <v>0</v>
      </c>
      <c r="AA90" s="64">
        <f t="shared" si="346"/>
        <v>787.97</v>
      </c>
      <c r="AB90" s="65"/>
      <c r="AC90" s="65"/>
      <c r="AD90" s="65">
        <f t="shared" si="347"/>
        <v>81.670781285640558</v>
      </c>
      <c r="AE90" s="65">
        <f t="shared" si="268"/>
        <v>59.176406276320385</v>
      </c>
      <c r="AF90" s="65">
        <f t="shared" si="380"/>
        <v>1138.7567857142899</v>
      </c>
      <c r="AG90" s="65">
        <v>18.5</v>
      </c>
      <c r="AH90" s="65"/>
      <c r="AI90" s="65">
        <v>5</v>
      </c>
      <c r="AJ90" s="65"/>
      <c r="AK90" s="65"/>
      <c r="AL90" s="64">
        <f t="shared" si="311"/>
        <v>1303.1039732762508</v>
      </c>
      <c r="AM90" s="66">
        <f t="shared" si="170"/>
        <v>833.25221238938047</v>
      </c>
      <c r="AN90" s="66">
        <f t="shared" si="171"/>
        <v>0</v>
      </c>
      <c r="AO90" s="66">
        <f t="shared" si="289"/>
        <v>208.31305309734512</v>
      </c>
      <c r="AP90" s="67">
        <f t="shared" si="312"/>
        <v>1041.5652654867256</v>
      </c>
      <c r="AQ90" s="67">
        <f t="shared" si="313"/>
        <v>2344.6692387629764</v>
      </c>
      <c r="AR90" s="68">
        <f t="shared" si="314"/>
        <v>-1556.6992387629764</v>
      </c>
      <c r="AS90" s="267">
        <v>3938.65</v>
      </c>
      <c r="AT90" s="267">
        <v>5233.0200000000004</v>
      </c>
      <c r="AU90" s="267">
        <v>0</v>
      </c>
      <c r="AV90" s="267">
        <v>20</v>
      </c>
      <c r="AW90" s="267">
        <v>0</v>
      </c>
      <c r="AX90" s="267">
        <v>0</v>
      </c>
      <c r="AY90" s="267">
        <v>0</v>
      </c>
      <c r="AZ90" s="267">
        <v>0</v>
      </c>
      <c r="BA90" s="267">
        <v>0</v>
      </c>
      <c r="BB90" s="267">
        <v>0</v>
      </c>
      <c r="BC90" s="267">
        <v>6194.12</v>
      </c>
      <c r="BD90" s="178">
        <f t="shared" si="172"/>
        <v>2997.55</v>
      </c>
      <c r="BE90" s="285">
        <v>632</v>
      </c>
      <c r="BF90" s="181" t="s">
        <v>277</v>
      </c>
      <c r="BG90" s="64">
        <f t="shared" si="75"/>
        <v>9191.67</v>
      </c>
      <c r="BH90" s="267">
        <v>327.86</v>
      </c>
      <c r="BI90" s="267">
        <v>382.79</v>
      </c>
      <c r="BJ90" s="267">
        <v>0</v>
      </c>
      <c r="BK90" s="267">
        <v>0.84</v>
      </c>
      <c r="BL90" s="267">
        <v>0</v>
      </c>
      <c r="BM90" s="267">
        <v>0</v>
      </c>
      <c r="BN90" s="267">
        <v>0</v>
      </c>
      <c r="BO90" s="267">
        <v>0</v>
      </c>
      <c r="BP90" s="267">
        <v>0</v>
      </c>
      <c r="BQ90" s="267">
        <v>0</v>
      </c>
      <c r="BR90" s="64">
        <f t="shared" si="76"/>
        <v>711.49000000000012</v>
      </c>
      <c r="BS90" s="65"/>
      <c r="BT90" s="65"/>
      <c r="BU90" s="65">
        <f t="shared" si="348"/>
        <v>78.783309717095619</v>
      </c>
      <c r="BV90" s="65">
        <f t="shared" si="269"/>
        <v>58.528102552440892</v>
      </c>
      <c r="BW90" s="65"/>
      <c r="BX90" s="65">
        <v>18.5</v>
      </c>
      <c r="BY90" s="65"/>
      <c r="BZ90" s="65">
        <v>5</v>
      </c>
      <c r="CA90" s="202"/>
      <c r="CB90" s="65"/>
      <c r="CC90" s="64">
        <f t="shared" si="315"/>
        <v>160.8114122695365</v>
      </c>
      <c r="CD90" s="66">
        <f t="shared" si="174"/>
        <v>869.99982300884949</v>
      </c>
      <c r="CE90" s="384">
        <f t="shared" si="175"/>
        <v>0</v>
      </c>
      <c r="CF90" s="66">
        <f t="shared" si="222"/>
        <v>217.49995575221237</v>
      </c>
      <c r="CG90" s="67">
        <f t="shared" si="373"/>
        <v>1087.4997787610619</v>
      </c>
      <c r="CH90" s="67">
        <f t="shared" si="316"/>
        <v>1248.3111910305984</v>
      </c>
      <c r="CI90" s="68">
        <f t="shared" si="317"/>
        <v>-536.82119103059824</v>
      </c>
      <c r="CJ90" s="209">
        <v>4070.07</v>
      </c>
      <c r="CK90" s="209">
        <v>7558.27</v>
      </c>
      <c r="CL90" s="209">
        <v>0</v>
      </c>
      <c r="CM90" s="209">
        <v>35</v>
      </c>
      <c r="CN90" s="209">
        <v>0</v>
      </c>
      <c r="CO90" s="209">
        <v>0</v>
      </c>
      <c r="CP90" s="209">
        <v>0</v>
      </c>
      <c r="CQ90" s="209">
        <v>0</v>
      </c>
      <c r="CR90" s="209">
        <v>0</v>
      </c>
      <c r="CS90" s="207">
        <v>0</v>
      </c>
      <c r="CT90" s="205">
        <v>6939.36</v>
      </c>
      <c r="CU90" s="178">
        <f t="shared" si="176"/>
        <v>3293.9399999999996</v>
      </c>
      <c r="CV90" s="285">
        <v>753</v>
      </c>
      <c r="CW90" s="181" t="s">
        <v>277</v>
      </c>
      <c r="CX90" s="214">
        <v>10233.299999999999</v>
      </c>
      <c r="CY90" s="205">
        <v>329.47</v>
      </c>
      <c r="CZ90" s="205">
        <v>814.89</v>
      </c>
      <c r="DA90" s="205">
        <v>0</v>
      </c>
      <c r="DB90" s="205">
        <v>1.05</v>
      </c>
      <c r="DC90" s="205">
        <v>0</v>
      </c>
      <c r="DD90" s="205">
        <v>0</v>
      </c>
      <c r="DE90" s="205">
        <v>0</v>
      </c>
      <c r="DF90" s="205">
        <v>0</v>
      </c>
      <c r="DG90" s="205">
        <v>0</v>
      </c>
      <c r="DH90" s="205">
        <v>0</v>
      </c>
      <c r="DI90" s="214">
        <v>783.85</v>
      </c>
      <c r="DJ90" s="65"/>
      <c r="DK90" s="65"/>
      <c r="DL90" s="65">
        <f t="shared" si="349"/>
        <v>91.649542700119582</v>
      </c>
      <c r="DM90" s="65">
        <f t="shared" si="263"/>
        <v>64.842874305141635</v>
      </c>
      <c r="DN90" s="65"/>
      <c r="DO90" s="65">
        <v>18.5</v>
      </c>
      <c r="DP90" s="65"/>
      <c r="DQ90" s="65">
        <v>5</v>
      </c>
      <c r="DR90" s="65"/>
      <c r="DS90" s="65"/>
      <c r="DT90" s="64">
        <f t="shared" si="318"/>
        <v>179.99241700526122</v>
      </c>
      <c r="DU90" s="66">
        <f t="shared" si="178"/>
        <v>870.94495575221242</v>
      </c>
      <c r="DV90" s="66">
        <f t="shared" si="179"/>
        <v>490.26548672566372</v>
      </c>
      <c r="DW90" s="66">
        <f t="shared" si="270"/>
        <v>340.30261061946902</v>
      </c>
      <c r="DX90" s="67">
        <f t="shared" si="319"/>
        <v>1701.5130530973452</v>
      </c>
      <c r="DY90" s="67">
        <f t="shared" si="320"/>
        <v>1881.5054701026063</v>
      </c>
      <c r="DZ90" s="68">
        <f t="shared" si="321"/>
        <v>-1097.6554701026062</v>
      </c>
      <c r="EA90" s="205">
        <v>5342.25</v>
      </c>
      <c r="EB90" s="205">
        <v>7412.17</v>
      </c>
      <c r="EC90" s="205">
        <v>0</v>
      </c>
      <c r="ED90" s="205">
        <v>25</v>
      </c>
      <c r="EE90" s="205">
        <v>0</v>
      </c>
      <c r="EF90" s="205">
        <v>0</v>
      </c>
      <c r="EG90" s="205">
        <v>0</v>
      </c>
      <c r="EH90" s="205">
        <v>0</v>
      </c>
      <c r="EI90" s="205">
        <v>0</v>
      </c>
      <c r="EJ90" s="205">
        <v>0</v>
      </c>
      <c r="EK90" s="205">
        <v>9027.7099999999991</v>
      </c>
      <c r="EL90" s="178">
        <f t="shared" si="180"/>
        <v>3751.7100000000009</v>
      </c>
      <c r="EM90" s="206">
        <v>833</v>
      </c>
      <c r="EN90" s="181" t="s">
        <v>277</v>
      </c>
      <c r="EO90" s="214">
        <f t="shared" si="303"/>
        <v>12779.42</v>
      </c>
      <c r="EP90" s="214">
        <v>444.71</v>
      </c>
      <c r="EQ90" s="214">
        <v>542.19000000000005</v>
      </c>
      <c r="ER90" s="214">
        <v>0</v>
      </c>
      <c r="ES90" s="214">
        <v>1.05</v>
      </c>
      <c r="ET90" s="214">
        <v>0</v>
      </c>
      <c r="EU90" s="298">
        <v>0</v>
      </c>
      <c r="EV90" s="299">
        <v>0</v>
      </c>
      <c r="EW90" s="214">
        <v>0</v>
      </c>
      <c r="EX90" s="214">
        <v>0</v>
      </c>
      <c r="EY90" s="214">
        <v>0</v>
      </c>
      <c r="EZ90" s="214">
        <f t="shared" si="304"/>
        <v>987.95</v>
      </c>
      <c r="FA90" s="391"/>
      <c r="FB90" s="65"/>
      <c r="FC90" s="377">
        <f t="shared" si="305"/>
        <v>124.14397754650334</v>
      </c>
      <c r="FD90" s="386">
        <f t="shared" si="306"/>
        <v>73.854308202135741</v>
      </c>
      <c r="FE90" s="65"/>
      <c r="FF90" s="65">
        <v>18.5</v>
      </c>
      <c r="FG90" s="65"/>
      <c r="FH90" s="65">
        <v>5</v>
      </c>
      <c r="FI90" s="377"/>
      <c r="FJ90" s="65"/>
      <c r="FK90" s="214">
        <f t="shared" si="307"/>
        <v>221.49828574863909</v>
      </c>
      <c r="FL90" s="66">
        <f t="shared" si="360"/>
        <v>987.17077586206892</v>
      </c>
      <c r="FM90" s="377">
        <f t="shared" si="184"/>
        <v>413.79310344827587</v>
      </c>
      <c r="FN90" s="377">
        <f t="shared" si="271"/>
        <v>350.24096982758618</v>
      </c>
      <c r="FO90" s="214">
        <f t="shared" si="308"/>
        <v>1751.204849137931</v>
      </c>
      <c r="FP90" s="214">
        <f t="shared" si="309"/>
        <v>1972.7031348865701</v>
      </c>
      <c r="FQ90" s="205">
        <f t="shared" si="290"/>
        <v>-984.75313488657002</v>
      </c>
      <c r="FR90" s="205">
        <v>6425.03</v>
      </c>
      <c r="FS90" s="205">
        <v>8954.99</v>
      </c>
      <c r="FT90" s="205">
        <v>0</v>
      </c>
      <c r="FU90" s="205">
        <v>45</v>
      </c>
      <c r="FV90" s="205">
        <v>0</v>
      </c>
      <c r="FW90" s="205">
        <v>0</v>
      </c>
      <c r="FX90" s="205">
        <v>0</v>
      </c>
      <c r="FY90" s="205">
        <v>0</v>
      </c>
      <c r="FZ90" s="205">
        <v>0</v>
      </c>
      <c r="GA90" s="205">
        <v>0</v>
      </c>
      <c r="GB90" s="205">
        <v>10420.9</v>
      </c>
      <c r="GC90" s="178">
        <f t="shared" si="185"/>
        <v>5004.1200000000008</v>
      </c>
      <c r="GD90" s="206">
        <v>1000</v>
      </c>
      <c r="GE90" s="181" t="s">
        <v>277</v>
      </c>
      <c r="GF90" s="214">
        <f t="shared" si="291"/>
        <v>15425.02</v>
      </c>
      <c r="GG90" s="205">
        <v>534.84</v>
      </c>
      <c r="GH90" s="205">
        <v>655.04</v>
      </c>
      <c r="GI90" s="205">
        <v>0</v>
      </c>
      <c r="GJ90" s="205">
        <v>1.89</v>
      </c>
      <c r="GK90" s="205">
        <v>0</v>
      </c>
      <c r="GL90" s="205">
        <v>0</v>
      </c>
      <c r="GM90" s="205">
        <v>0</v>
      </c>
      <c r="GN90" s="205">
        <v>0</v>
      </c>
      <c r="GO90" s="205">
        <v>0</v>
      </c>
      <c r="GP90" s="205">
        <v>0</v>
      </c>
      <c r="GQ90" s="211">
        <f t="shared" si="350"/>
        <v>1191.7700000000002</v>
      </c>
      <c r="GR90" s="309"/>
      <c r="GS90" s="306"/>
      <c r="GT90" s="65">
        <f t="shared" si="300"/>
        <v>148.2982666767455</v>
      </c>
      <c r="GU90" s="65">
        <f t="shared" si="301"/>
        <v>106.31462435887475</v>
      </c>
      <c r="GV90" s="65">
        <v>1279.4567857142858</v>
      </c>
      <c r="GW90" s="65">
        <v>18.5</v>
      </c>
      <c r="GX90" s="65">
        <v>0</v>
      </c>
      <c r="GY90" s="65">
        <v>5</v>
      </c>
      <c r="GZ90" s="65"/>
      <c r="HA90" s="65"/>
      <c r="HB90" s="64">
        <f t="shared" si="188"/>
        <v>1557.5696767499062</v>
      </c>
      <c r="HC90" s="66">
        <f t="shared" si="361"/>
        <v>822.37076923076927</v>
      </c>
      <c r="HD90" s="66">
        <f t="shared" si="272"/>
        <v>0</v>
      </c>
      <c r="HE90" s="66">
        <f t="shared" si="273"/>
        <v>205.59269230769232</v>
      </c>
      <c r="HF90" s="67">
        <f t="shared" si="322"/>
        <v>1027.9634615384616</v>
      </c>
      <c r="HG90" s="67">
        <f t="shared" si="323"/>
        <v>2585.5331382883678</v>
      </c>
      <c r="HH90" s="68">
        <f t="shared" si="324"/>
        <v>-1393.7631382883676</v>
      </c>
      <c r="HI90" s="335">
        <v>2838.78</v>
      </c>
      <c r="HJ90" s="335">
        <v>4060.15</v>
      </c>
      <c r="HK90" s="335">
        <v>0</v>
      </c>
      <c r="HL90" s="335">
        <v>80</v>
      </c>
      <c r="HM90" s="335">
        <v>0</v>
      </c>
      <c r="HN90" s="335">
        <v>0</v>
      </c>
      <c r="HO90" s="335">
        <v>0</v>
      </c>
      <c r="HP90" s="335">
        <v>0</v>
      </c>
      <c r="HQ90" s="335">
        <v>0</v>
      </c>
      <c r="HR90" s="335">
        <v>0</v>
      </c>
      <c r="HS90" s="335">
        <v>4582.79</v>
      </c>
      <c r="HT90" s="178">
        <f t="shared" si="189"/>
        <v>2396.1400000000003</v>
      </c>
      <c r="HU90" s="371">
        <v>423</v>
      </c>
      <c r="HV90" s="181" t="s">
        <v>277</v>
      </c>
      <c r="HW90" s="64">
        <f t="shared" si="190"/>
        <v>6978.93</v>
      </c>
      <c r="HX90" s="205">
        <v>236.31</v>
      </c>
      <c r="HY90" s="205">
        <v>296.99</v>
      </c>
      <c r="HZ90" s="205">
        <v>0</v>
      </c>
      <c r="IA90" s="205">
        <v>3.36</v>
      </c>
      <c r="IB90" s="205">
        <v>0</v>
      </c>
      <c r="IC90" s="205">
        <v>0</v>
      </c>
      <c r="ID90" s="205">
        <v>0</v>
      </c>
      <c r="IE90" s="205">
        <v>0</v>
      </c>
      <c r="IF90" s="205">
        <v>0</v>
      </c>
      <c r="IG90" s="205">
        <v>0</v>
      </c>
      <c r="IH90" s="214">
        <v>1183.1400000000001</v>
      </c>
      <c r="II90" s="325"/>
      <c r="IJ90" s="319"/>
      <c r="IK90" s="65">
        <f t="shared" si="296"/>
        <v>69.936678135148355</v>
      </c>
      <c r="IL90" s="65">
        <f t="shared" si="302"/>
        <v>59.663373196505262</v>
      </c>
      <c r="IM90" s="65">
        <v>1279.4567857142858</v>
      </c>
      <c r="IN90" s="65">
        <v>18.5</v>
      </c>
      <c r="IO90" s="65"/>
      <c r="IP90" s="65">
        <v>5</v>
      </c>
      <c r="IQ90" s="65"/>
      <c r="IR90" s="65"/>
      <c r="IS90" s="64">
        <f t="shared" si="193"/>
        <v>1432.5568370459396</v>
      </c>
      <c r="IT90" s="66">
        <f t="shared" si="362"/>
        <v>869.99285714285713</v>
      </c>
      <c r="IU90" s="66">
        <f t="shared" si="274"/>
        <v>403.36134453781511</v>
      </c>
      <c r="IV90" s="66">
        <f t="shared" si="275"/>
        <v>318.33855042016808</v>
      </c>
      <c r="IW90" s="67">
        <f t="shared" si="195"/>
        <v>1591.6927521008404</v>
      </c>
      <c r="IX90" s="67">
        <f t="shared" si="325"/>
        <v>3024.2495891467797</v>
      </c>
      <c r="IY90" s="68">
        <f t="shared" si="326"/>
        <v>-1841.1095891467796</v>
      </c>
      <c r="IZ90" s="209">
        <v>0</v>
      </c>
      <c r="JA90" s="209">
        <v>0</v>
      </c>
      <c r="JB90" s="209">
        <v>0</v>
      </c>
      <c r="JC90" s="209">
        <v>0</v>
      </c>
      <c r="JD90" s="209">
        <v>0</v>
      </c>
      <c r="JE90" s="209">
        <v>0</v>
      </c>
      <c r="JF90" s="209">
        <v>0</v>
      </c>
      <c r="JG90" s="209">
        <v>0</v>
      </c>
      <c r="JH90" s="209">
        <v>0</v>
      </c>
      <c r="JI90" s="209">
        <v>0</v>
      </c>
      <c r="JJ90" s="209">
        <v>0</v>
      </c>
      <c r="JK90" s="205">
        <v>0</v>
      </c>
      <c r="JL90" s="210">
        <v>0</v>
      </c>
      <c r="JM90" s="181" t="s">
        <v>277</v>
      </c>
      <c r="JN90" s="64">
        <f t="shared" si="197"/>
        <v>0</v>
      </c>
      <c r="JO90" s="209">
        <v>0</v>
      </c>
      <c r="JP90" s="209">
        <v>0</v>
      </c>
      <c r="JQ90" s="209">
        <v>0</v>
      </c>
      <c r="JR90" s="209">
        <v>0</v>
      </c>
      <c r="JS90" s="209">
        <v>0</v>
      </c>
      <c r="JT90" s="209">
        <v>0</v>
      </c>
      <c r="JU90" s="209">
        <v>0</v>
      </c>
      <c r="JV90" s="209">
        <v>0</v>
      </c>
      <c r="JW90" s="209">
        <v>0</v>
      </c>
      <c r="JX90" s="209">
        <v>0</v>
      </c>
      <c r="JY90" s="211">
        <v>0</v>
      </c>
      <c r="JZ90" s="343"/>
      <c r="KA90" s="319"/>
      <c r="KB90" s="65">
        <f t="shared" si="276"/>
        <v>0</v>
      </c>
      <c r="KC90" s="65">
        <f t="shared" si="297"/>
        <v>0</v>
      </c>
      <c r="KD90" s="65">
        <v>1279.4567857142858</v>
      </c>
      <c r="KE90" s="65">
        <v>18.5</v>
      </c>
      <c r="KF90" s="65"/>
      <c r="KG90" s="65">
        <v>5</v>
      </c>
      <c r="KH90" s="65"/>
      <c r="KI90" s="65">
        <f t="shared" si="277"/>
        <v>429.03252032520328</v>
      </c>
      <c r="KJ90" s="64">
        <f t="shared" si="292"/>
        <v>1731.9893060394891</v>
      </c>
      <c r="KK90" s="66">
        <f t="shared" si="363"/>
        <v>854.59100840336134</v>
      </c>
      <c r="KL90" s="66">
        <f t="shared" si="278"/>
        <v>0</v>
      </c>
      <c r="KM90" s="66">
        <f t="shared" si="279"/>
        <v>213.64775210084034</v>
      </c>
      <c r="KN90" s="67">
        <f t="shared" si="327"/>
        <v>1068.2387605042018</v>
      </c>
      <c r="KO90" s="67">
        <v>0</v>
      </c>
      <c r="KP90" s="68">
        <f t="shared" si="329"/>
        <v>0</v>
      </c>
      <c r="KQ90" s="209">
        <v>0</v>
      </c>
      <c r="KR90" s="209">
        <v>0</v>
      </c>
      <c r="KS90" s="209">
        <v>0</v>
      </c>
      <c r="KT90" s="209">
        <v>0</v>
      </c>
      <c r="KU90" s="209">
        <v>0</v>
      </c>
      <c r="KV90" s="209">
        <v>0</v>
      </c>
      <c r="KW90" s="209">
        <v>0</v>
      </c>
      <c r="KX90" s="209">
        <v>0</v>
      </c>
      <c r="KY90" s="209">
        <v>0</v>
      </c>
      <c r="KZ90" s="209">
        <v>0</v>
      </c>
      <c r="LA90" s="209">
        <v>0</v>
      </c>
      <c r="LB90" s="178">
        <v>0</v>
      </c>
      <c r="LC90" s="210">
        <v>0</v>
      </c>
      <c r="LD90" s="181" t="s">
        <v>277</v>
      </c>
      <c r="LE90" s="64">
        <f t="shared" si="200"/>
        <v>0</v>
      </c>
      <c r="LF90" s="209">
        <v>0</v>
      </c>
      <c r="LG90" s="209">
        <v>0</v>
      </c>
      <c r="LH90" s="209">
        <v>0</v>
      </c>
      <c r="LI90" s="209">
        <v>0</v>
      </c>
      <c r="LJ90" s="209">
        <v>0</v>
      </c>
      <c r="LK90" s="209">
        <v>0</v>
      </c>
      <c r="LL90" s="209">
        <v>0</v>
      </c>
      <c r="LM90" s="209">
        <v>0</v>
      </c>
      <c r="LN90" s="209">
        <v>0</v>
      </c>
      <c r="LO90" s="209">
        <v>0</v>
      </c>
      <c r="LP90" s="211">
        <f t="shared" si="351"/>
        <v>0</v>
      </c>
      <c r="LQ90" s="202"/>
      <c r="LR90" s="202"/>
      <c r="LS90" s="65">
        <f t="shared" si="298"/>
        <v>0</v>
      </c>
      <c r="LT90" s="65">
        <f t="shared" si="299"/>
        <v>0</v>
      </c>
      <c r="LU90" s="65">
        <v>1279.4567857142858</v>
      </c>
      <c r="LV90" s="65">
        <v>18.5</v>
      </c>
      <c r="LW90" s="65"/>
      <c r="LX90" s="65">
        <v>5</v>
      </c>
      <c r="LY90" s="65"/>
      <c r="LZ90" s="65"/>
      <c r="MA90" s="64">
        <f t="shared" si="330"/>
        <v>1302.9567857142858</v>
      </c>
      <c r="MB90" s="66">
        <f t="shared" si="364"/>
        <v>828.45739495798318</v>
      </c>
      <c r="MC90" s="66">
        <f t="shared" si="280"/>
        <v>0</v>
      </c>
      <c r="MD90" s="66">
        <f t="shared" si="281"/>
        <v>207.1143487394958</v>
      </c>
      <c r="ME90" s="67">
        <f t="shared" si="331"/>
        <v>1035.571743697479</v>
      </c>
      <c r="MF90" s="67">
        <v>0</v>
      </c>
      <c r="MG90" s="68">
        <f t="shared" si="333"/>
        <v>0</v>
      </c>
      <c r="MH90" s="209">
        <v>0</v>
      </c>
      <c r="MI90" s="209">
        <v>0</v>
      </c>
      <c r="MJ90" s="209">
        <v>0</v>
      </c>
      <c r="MK90" s="209">
        <v>0</v>
      </c>
      <c r="ML90" s="209">
        <v>0</v>
      </c>
      <c r="MM90" s="209">
        <v>0</v>
      </c>
      <c r="MN90" s="209">
        <v>0</v>
      </c>
      <c r="MO90" s="209">
        <v>0</v>
      </c>
      <c r="MP90" s="209">
        <v>0</v>
      </c>
      <c r="MQ90" s="209">
        <v>0</v>
      </c>
      <c r="MR90" s="209">
        <v>0</v>
      </c>
      <c r="MS90" s="178">
        <v>0</v>
      </c>
      <c r="MT90" s="210">
        <v>0</v>
      </c>
      <c r="MU90" s="181" t="s">
        <v>277</v>
      </c>
      <c r="MV90" s="64">
        <f t="shared" si="203"/>
        <v>0</v>
      </c>
      <c r="MW90" s="209">
        <v>0</v>
      </c>
      <c r="MX90" s="209">
        <v>0</v>
      </c>
      <c r="MY90" s="209">
        <v>0</v>
      </c>
      <c r="MZ90" s="209">
        <v>0</v>
      </c>
      <c r="NA90" s="209">
        <v>0</v>
      </c>
      <c r="NB90" s="209">
        <v>0</v>
      </c>
      <c r="NC90" s="209">
        <v>0</v>
      </c>
      <c r="ND90" s="209">
        <v>0</v>
      </c>
      <c r="NE90" s="209">
        <v>0</v>
      </c>
      <c r="NF90" s="209">
        <v>0</v>
      </c>
      <c r="NG90" s="211">
        <f t="shared" si="293"/>
        <v>0</v>
      </c>
      <c r="NH90" s="357"/>
      <c r="NI90" s="358"/>
      <c r="NJ90" s="65">
        <f t="shared" si="294"/>
        <v>0</v>
      </c>
      <c r="NK90" s="65">
        <f t="shared" si="295"/>
        <v>0</v>
      </c>
      <c r="NL90" s="65">
        <v>1279.4567857142858</v>
      </c>
      <c r="NM90" s="65">
        <v>18.5</v>
      </c>
      <c r="NN90" s="65">
        <f t="shared" si="206"/>
        <v>467</v>
      </c>
      <c r="NO90" s="65">
        <v>5</v>
      </c>
      <c r="NP90" s="65"/>
      <c r="NQ90" s="65"/>
      <c r="NR90" s="64">
        <f t="shared" si="264"/>
        <v>1769.9567857142858</v>
      </c>
      <c r="NS90" s="66">
        <f t="shared" si="207"/>
        <v>835.40283333333332</v>
      </c>
      <c r="NT90" s="66">
        <f t="shared" si="208"/>
        <v>400</v>
      </c>
      <c r="NU90" s="66">
        <f t="shared" si="282"/>
        <v>308.85070833333333</v>
      </c>
      <c r="NV90" s="67">
        <f t="shared" si="334"/>
        <v>1544.2535416666667</v>
      </c>
      <c r="NW90" s="67">
        <v>0</v>
      </c>
      <c r="NX90" s="68">
        <f t="shared" si="336"/>
        <v>0</v>
      </c>
      <c r="NY90" s="209">
        <v>0</v>
      </c>
      <c r="NZ90" s="209">
        <v>0</v>
      </c>
      <c r="OA90" s="209">
        <v>0</v>
      </c>
      <c r="OB90" s="209">
        <v>0</v>
      </c>
      <c r="OC90" s="209">
        <v>0</v>
      </c>
      <c r="OD90" s="209">
        <v>0</v>
      </c>
      <c r="OE90" s="209">
        <v>0</v>
      </c>
      <c r="OF90" s="209">
        <v>0</v>
      </c>
      <c r="OG90" s="209">
        <v>0</v>
      </c>
      <c r="OH90" s="209">
        <v>0</v>
      </c>
      <c r="OI90" s="209">
        <v>0</v>
      </c>
      <c r="OJ90" s="178">
        <v>0</v>
      </c>
      <c r="OK90" s="210">
        <v>0</v>
      </c>
      <c r="OL90" s="181" t="s">
        <v>277</v>
      </c>
      <c r="OM90" s="64">
        <f t="shared" si="283"/>
        <v>0</v>
      </c>
      <c r="ON90" s="209">
        <v>0</v>
      </c>
      <c r="OO90" s="209">
        <v>0</v>
      </c>
      <c r="OP90" s="209">
        <v>0</v>
      </c>
      <c r="OQ90" s="209">
        <v>0</v>
      </c>
      <c r="OR90" s="209">
        <v>0</v>
      </c>
      <c r="OS90" s="209">
        <v>0</v>
      </c>
      <c r="OT90" s="209">
        <v>0</v>
      </c>
      <c r="OU90" s="209">
        <v>0</v>
      </c>
      <c r="OV90" s="209">
        <v>0</v>
      </c>
      <c r="OW90" s="209">
        <v>0</v>
      </c>
      <c r="OX90" s="403">
        <f t="shared" si="284"/>
        <v>0</v>
      </c>
      <c r="OY90" s="420"/>
      <c r="OZ90" s="413"/>
      <c r="PA90" s="65">
        <f t="shared" si="285"/>
        <v>0</v>
      </c>
      <c r="PB90" s="65">
        <f t="shared" si="286"/>
        <v>0</v>
      </c>
      <c r="PC90" s="65">
        <v>1279.4567857142858</v>
      </c>
      <c r="PD90" s="65">
        <v>18.5</v>
      </c>
      <c r="PE90" s="65"/>
      <c r="PF90" s="65">
        <v>5</v>
      </c>
      <c r="PG90" s="65"/>
      <c r="PH90" s="65"/>
      <c r="PI90" s="64">
        <f t="shared" si="337"/>
        <v>1302.9567857142858</v>
      </c>
      <c r="PJ90" s="66">
        <f t="shared" si="287"/>
        <v>936.57933333333335</v>
      </c>
      <c r="PK90" s="66">
        <v>0</v>
      </c>
      <c r="PL90" s="66">
        <f t="shared" si="288"/>
        <v>234.14483333333334</v>
      </c>
      <c r="PM90" s="67">
        <f t="shared" si="338"/>
        <v>1170.7241666666666</v>
      </c>
      <c r="PN90" s="67">
        <f t="shared" si="339"/>
        <v>2473.6809523809525</v>
      </c>
      <c r="PO90" s="68">
        <f t="shared" si="340"/>
        <v>-2473.6809523809525</v>
      </c>
      <c r="PP90" s="400"/>
      <c r="PQ90" s="400"/>
      <c r="PR90" s="400"/>
      <c r="PS90" s="400"/>
      <c r="PT90" s="400"/>
      <c r="PU90" s="400"/>
      <c r="PV90" s="400"/>
      <c r="PW90" s="400"/>
      <c r="PX90" s="400"/>
      <c r="PY90" s="464"/>
      <c r="PZ90" s="466">
        <v>0</v>
      </c>
      <c r="QA90" s="178">
        <f t="shared" si="210"/>
        <v>0</v>
      </c>
      <c r="QB90" s="401"/>
      <c r="QC90" s="181" t="s">
        <v>277</v>
      </c>
      <c r="QD90" s="64"/>
      <c r="QE90" s="400"/>
      <c r="QF90" s="400"/>
      <c r="QG90" s="400"/>
      <c r="QH90" s="400"/>
      <c r="QI90" s="400"/>
      <c r="QJ90" s="400"/>
      <c r="QK90" s="400"/>
      <c r="QL90" s="400"/>
      <c r="QM90" s="400"/>
      <c r="QN90" s="400"/>
      <c r="QO90" s="486">
        <v>128.08872999999997</v>
      </c>
      <c r="QP90" s="211">
        <f t="shared" si="353"/>
        <v>0</v>
      </c>
      <c r="QQ90" s="442"/>
      <c r="QR90" s="238"/>
      <c r="QS90" s="65">
        <f t="shared" si="365"/>
        <v>128.86743362831859</v>
      </c>
      <c r="QT90" s="65">
        <f t="shared" si="354"/>
        <v>0</v>
      </c>
      <c r="QU90" s="65">
        <v>1068.165</v>
      </c>
      <c r="QV90" s="65">
        <v>18.5</v>
      </c>
      <c r="QW90" s="65">
        <f t="shared" si="355"/>
        <v>18.861818181818183</v>
      </c>
      <c r="QX90" s="65">
        <v>5</v>
      </c>
      <c r="QY90" s="65">
        <f t="shared" si="261"/>
        <v>183.06451612903226</v>
      </c>
      <c r="QZ90" s="489">
        <f t="shared" si="265"/>
        <v>0</v>
      </c>
      <c r="RA90" s="65"/>
      <c r="RB90" s="64">
        <f t="shared" si="213"/>
        <v>1422.4587679391689</v>
      </c>
      <c r="RC90" s="66">
        <f t="shared" si="266"/>
        <v>870.22424778761058</v>
      </c>
      <c r="RD90" s="66"/>
      <c r="RE90" s="66">
        <f t="shared" si="356"/>
        <v>458.53660314535591</v>
      </c>
      <c r="RF90" s="67">
        <f t="shared" si="341"/>
        <v>1328.7608509329666</v>
      </c>
      <c r="RG90" s="67">
        <f t="shared" si="342"/>
        <v>2751.2196188721355</v>
      </c>
      <c r="RH90" s="68">
        <f t="shared" si="343"/>
        <v>-2751.2196188721355</v>
      </c>
      <c r="RI90" s="205"/>
      <c r="RJ90" s="205"/>
      <c r="RK90" s="205"/>
      <c r="RL90" s="205"/>
      <c r="RM90" s="205"/>
      <c r="RN90" s="205"/>
      <c r="RO90" s="205"/>
      <c r="RP90" s="205"/>
      <c r="RQ90" s="205"/>
      <c r="RR90" s="373"/>
      <c r="RS90" s="265">
        <v>0</v>
      </c>
      <c r="RT90" s="178">
        <f t="shared" si="214"/>
        <v>0</v>
      </c>
      <c r="RU90" s="206"/>
      <c r="RV90" s="181" t="s">
        <v>277</v>
      </c>
      <c r="RW90" s="64">
        <f t="shared" si="215"/>
        <v>0</v>
      </c>
      <c r="RX90" s="205"/>
      <c r="RY90" s="205"/>
      <c r="RZ90" s="205"/>
      <c r="SA90" s="205"/>
      <c r="SB90" s="205"/>
      <c r="SC90" s="205"/>
      <c r="SD90" s="205"/>
      <c r="SE90" s="205"/>
      <c r="SF90" s="205"/>
      <c r="SG90" s="205"/>
      <c r="SH90" s="65">
        <v>495.62895100000003</v>
      </c>
      <c r="SI90" s="211">
        <v>925.21</v>
      </c>
      <c r="SJ90" s="468"/>
      <c r="SK90" s="481"/>
      <c r="SL90" s="65">
        <f t="shared" si="366"/>
        <v>320.96681415929203</v>
      </c>
      <c r="SM90" s="65">
        <f t="shared" si="376"/>
        <v>0</v>
      </c>
      <c r="SN90" s="65">
        <v>1068.165</v>
      </c>
      <c r="SO90" s="65">
        <v>18.5</v>
      </c>
      <c r="SP90" s="65">
        <f t="shared" si="357"/>
        <v>495.92920353982299</v>
      </c>
      <c r="SQ90" s="65">
        <v>5</v>
      </c>
      <c r="SR90" s="65">
        <f t="shared" si="367"/>
        <v>428.52876106194691</v>
      </c>
      <c r="SS90" s="489">
        <f t="shared" si="267"/>
        <v>0</v>
      </c>
      <c r="ST90" s="65"/>
      <c r="SU90" s="64">
        <f t="shared" si="374"/>
        <v>2337.089778761062</v>
      </c>
      <c r="SV90" s="66">
        <f t="shared" si="368"/>
        <v>596.28469026548669</v>
      </c>
      <c r="SW90" s="66"/>
      <c r="SX90" s="66">
        <f t="shared" si="358"/>
        <v>586.67489380530969</v>
      </c>
      <c r="SY90" s="67">
        <f t="shared" si="375"/>
        <v>1182.9595840707964</v>
      </c>
      <c r="SZ90" s="67">
        <f t="shared" si="344"/>
        <v>3520.0493628318582</v>
      </c>
      <c r="TA90" s="68">
        <f t="shared" si="345"/>
        <v>-2594.8393628318581</v>
      </c>
      <c r="TB90" s="64">
        <f t="shared" si="377"/>
        <v>64828.93</v>
      </c>
      <c r="TC90" s="211">
        <f t="shared" si="378"/>
        <v>6571.380000000001</v>
      </c>
      <c r="TD90" s="67">
        <f t="shared" si="379"/>
        <v>21801.921696302845</v>
      </c>
      <c r="TE90" s="68">
        <f t="shared" si="359"/>
        <v>-15230.541696302844</v>
      </c>
      <c r="TF90" s="264" t="s">
        <v>501</v>
      </c>
      <c r="TG90" s="265"/>
      <c r="TH90" s="268" t="s">
        <v>531</v>
      </c>
      <c r="TI90" t="s">
        <v>540</v>
      </c>
      <c r="TL90" s="65">
        <v>17004.541400000002</v>
      </c>
      <c r="TM90">
        <f t="shared" si="262"/>
        <v>170.04541400000002</v>
      </c>
    </row>
    <row r="91" spans="1:533">
      <c r="A91" s="173" t="s">
        <v>47</v>
      </c>
      <c r="B91" s="175" t="s">
        <v>215</v>
      </c>
      <c r="C91" s="181" t="s">
        <v>276</v>
      </c>
      <c r="D91" s="176">
        <v>5006.68</v>
      </c>
      <c r="E91" s="176">
        <v>9369.27</v>
      </c>
      <c r="F91" s="176">
        <v>0</v>
      </c>
      <c r="G91" s="176">
        <v>0</v>
      </c>
      <c r="H91" s="176">
        <v>0</v>
      </c>
      <c r="I91" s="176">
        <v>0</v>
      </c>
      <c r="J91" s="176">
        <v>11194.44</v>
      </c>
      <c r="K91" s="176">
        <v>0</v>
      </c>
      <c r="L91" s="176">
        <v>0</v>
      </c>
      <c r="M91" s="178">
        <v>20107.88</v>
      </c>
      <c r="N91" s="178">
        <f t="shared" si="150"/>
        <v>5462.5099999999984</v>
      </c>
      <c r="O91" s="181">
        <v>1821</v>
      </c>
      <c r="P91" s="64">
        <f t="shared" si="310"/>
        <v>25570.39</v>
      </c>
      <c r="Q91" s="205">
        <v>416.76</v>
      </c>
      <c r="R91" s="205">
        <v>685.34</v>
      </c>
      <c r="S91" s="205">
        <v>0</v>
      </c>
      <c r="T91" s="205">
        <v>0</v>
      </c>
      <c r="U91" s="205">
        <v>0</v>
      </c>
      <c r="V91" s="205">
        <v>0</v>
      </c>
      <c r="W91" s="205">
        <v>0</v>
      </c>
      <c r="X91" s="205">
        <v>1550</v>
      </c>
      <c r="Y91" s="205">
        <v>0</v>
      </c>
      <c r="Z91" s="205">
        <v>0</v>
      </c>
      <c r="AA91" s="64">
        <f t="shared" si="346"/>
        <v>2652.1</v>
      </c>
      <c r="AB91" s="65"/>
      <c r="AC91" s="65"/>
      <c r="AD91" s="65">
        <f t="shared" si="347"/>
        <v>236.237503880106</v>
      </c>
      <c r="AE91" s="65">
        <f t="shared" si="268"/>
        <v>98.88397401298954</v>
      </c>
      <c r="AF91" s="65"/>
      <c r="AG91" s="65">
        <v>18.5</v>
      </c>
      <c r="AH91" s="65"/>
      <c r="AI91" s="65">
        <v>5</v>
      </c>
      <c r="AJ91" s="65"/>
      <c r="AK91" s="65"/>
      <c r="AL91" s="64">
        <f t="shared" si="311"/>
        <v>358.62147789309552</v>
      </c>
      <c r="AM91" s="66">
        <f t="shared" si="170"/>
        <v>833.25221238938047</v>
      </c>
      <c r="AN91" s="66">
        <f t="shared" si="171"/>
        <v>0</v>
      </c>
      <c r="AO91" s="66">
        <f t="shared" si="289"/>
        <v>208.31305309734512</v>
      </c>
      <c r="AP91" s="67">
        <f t="shared" si="312"/>
        <v>1041.5652654867256</v>
      </c>
      <c r="AQ91" s="67">
        <f t="shared" si="313"/>
        <v>1400.1867433798211</v>
      </c>
      <c r="AR91" s="68">
        <f t="shared" si="314"/>
        <v>1251.9132566201788</v>
      </c>
      <c r="AS91" s="267">
        <v>3251.26</v>
      </c>
      <c r="AT91" s="267">
        <v>8083.56</v>
      </c>
      <c r="AU91" s="267">
        <v>0</v>
      </c>
      <c r="AV91" s="267">
        <v>55</v>
      </c>
      <c r="AW91" s="267">
        <v>0</v>
      </c>
      <c r="AX91" s="267">
        <v>0</v>
      </c>
      <c r="AY91" s="267">
        <v>0</v>
      </c>
      <c r="AZ91" s="267">
        <v>10846.59</v>
      </c>
      <c r="BA91" s="267">
        <v>0</v>
      </c>
      <c r="BB91" s="267">
        <v>0</v>
      </c>
      <c r="BC91" s="267">
        <v>16332.4</v>
      </c>
      <c r="BD91" s="178">
        <f t="shared" si="172"/>
        <v>5904.01</v>
      </c>
      <c r="BE91" s="285">
        <v>1583</v>
      </c>
      <c r="BF91" s="181" t="s">
        <v>276</v>
      </c>
      <c r="BG91" s="64">
        <f t="shared" si="75"/>
        <v>22236.41</v>
      </c>
      <c r="BH91" s="267">
        <v>270.64999999999998</v>
      </c>
      <c r="BI91" s="267">
        <v>591.29999999999995</v>
      </c>
      <c r="BJ91" s="267">
        <v>0</v>
      </c>
      <c r="BK91" s="267">
        <v>2.31</v>
      </c>
      <c r="BL91" s="267">
        <v>0</v>
      </c>
      <c r="BM91" s="267">
        <v>0</v>
      </c>
      <c r="BN91" s="267">
        <v>0</v>
      </c>
      <c r="BO91" s="267">
        <v>1550</v>
      </c>
      <c r="BP91" s="267">
        <v>0</v>
      </c>
      <c r="BQ91" s="267">
        <v>0</v>
      </c>
      <c r="BR91" s="64">
        <f t="shared" si="76"/>
        <v>2414.2599999999998</v>
      </c>
      <c r="BS91" s="65"/>
      <c r="BT91" s="65"/>
      <c r="BU91" s="65">
        <f t="shared" si="348"/>
        <v>207.73257986985925</v>
      </c>
      <c r="BV91" s="65">
        <f t="shared" si="269"/>
        <v>115.27764432641207</v>
      </c>
      <c r="BW91" s="65"/>
      <c r="BX91" s="65">
        <v>18.5</v>
      </c>
      <c r="BY91" s="65"/>
      <c r="BZ91" s="65">
        <v>5</v>
      </c>
      <c r="CA91" s="202"/>
      <c r="CB91" s="65"/>
      <c r="CC91" s="64">
        <f t="shared" si="315"/>
        <v>346.51022419627134</v>
      </c>
      <c r="CD91" s="66">
        <f t="shared" si="174"/>
        <v>869.99982300884949</v>
      </c>
      <c r="CE91" s="384">
        <f t="shared" si="175"/>
        <v>0</v>
      </c>
      <c r="CF91" s="66">
        <f t="shared" si="222"/>
        <v>217.49995575221237</v>
      </c>
      <c r="CG91" s="67">
        <f t="shared" si="373"/>
        <v>1087.4997787610619</v>
      </c>
      <c r="CH91" s="67">
        <f t="shared" si="316"/>
        <v>1434.0100029573332</v>
      </c>
      <c r="CI91" s="68">
        <f t="shared" si="317"/>
        <v>980.24999704266656</v>
      </c>
      <c r="CJ91" s="209">
        <v>5429.79</v>
      </c>
      <c r="CK91" s="209">
        <v>13504.59</v>
      </c>
      <c r="CL91" s="209">
        <v>0</v>
      </c>
      <c r="CM91" s="209">
        <v>35</v>
      </c>
      <c r="CN91" s="209">
        <v>0</v>
      </c>
      <c r="CO91" s="209">
        <v>0</v>
      </c>
      <c r="CP91" s="209">
        <v>0</v>
      </c>
      <c r="CQ91" s="209">
        <v>13916.7</v>
      </c>
      <c r="CR91" s="209">
        <v>0</v>
      </c>
      <c r="CS91" s="207">
        <v>0</v>
      </c>
      <c r="CT91" s="205">
        <v>19809.400000000001</v>
      </c>
      <c r="CU91" s="178">
        <f t="shared" si="176"/>
        <v>7022.98</v>
      </c>
      <c r="CV91" s="285">
        <v>1898</v>
      </c>
      <c r="CW91" s="181" t="s">
        <v>276</v>
      </c>
      <c r="CX91" s="214">
        <v>26832.38</v>
      </c>
      <c r="CY91" s="205">
        <v>413.55</v>
      </c>
      <c r="CZ91" s="205">
        <v>448.07</v>
      </c>
      <c r="DA91" s="205">
        <v>0</v>
      </c>
      <c r="DB91" s="205">
        <v>6.31</v>
      </c>
      <c r="DC91" s="205">
        <v>0</v>
      </c>
      <c r="DD91" s="205">
        <v>0</v>
      </c>
      <c r="DE91" s="205">
        <v>0</v>
      </c>
      <c r="DF91" s="205">
        <v>0</v>
      </c>
      <c r="DG91" s="205">
        <v>0</v>
      </c>
      <c r="DH91" s="205">
        <v>0</v>
      </c>
      <c r="DI91" s="214">
        <v>1118.79</v>
      </c>
      <c r="DJ91" s="65"/>
      <c r="DK91" s="65"/>
      <c r="DL91" s="65">
        <f t="shared" si="349"/>
        <v>261.62678563495035</v>
      </c>
      <c r="DM91" s="65">
        <f t="shared" si="263"/>
        <v>138.25091209540051</v>
      </c>
      <c r="DN91" s="65"/>
      <c r="DO91" s="65">
        <v>18.5</v>
      </c>
      <c r="DP91" s="65"/>
      <c r="DQ91" s="65">
        <v>5</v>
      </c>
      <c r="DR91" s="65"/>
      <c r="DS91" s="65"/>
      <c r="DT91" s="64">
        <f t="shared" si="318"/>
        <v>423.37769773035086</v>
      </c>
      <c r="DU91" s="66">
        <f t="shared" si="178"/>
        <v>870.94495575221242</v>
      </c>
      <c r="DV91" s="66">
        <f t="shared" si="179"/>
        <v>490.26548672566372</v>
      </c>
      <c r="DW91" s="66">
        <f t="shared" si="270"/>
        <v>340.30261061946902</v>
      </c>
      <c r="DX91" s="67">
        <f t="shared" si="319"/>
        <v>1701.5130530973452</v>
      </c>
      <c r="DY91" s="67">
        <f t="shared" si="320"/>
        <v>2124.8907508276961</v>
      </c>
      <c r="DZ91" s="68">
        <f t="shared" si="321"/>
        <v>-1006.1007508276962</v>
      </c>
      <c r="EA91" s="205">
        <v>4870.4799999999996</v>
      </c>
      <c r="EB91" s="205">
        <v>10130.08</v>
      </c>
      <c r="EC91" s="205">
        <v>0</v>
      </c>
      <c r="ED91" s="205">
        <v>85</v>
      </c>
      <c r="EE91" s="205">
        <v>0</v>
      </c>
      <c r="EF91" s="205">
        <v>0</v>
      </c>
      <c r="EG91" s="205">
        <v>0</v>
      </c>
      <c r="EH91" s="205">
        <v>12785.32</v>
      </c>
      <c r="EI91" s="205">
        <v>0</v>
      </c>
      <c r="EJ91" s="205">
        <v>0</v>
      </c>
      <c r="EK91" s="205">
        <v>20737.240000000002</v>
      </c>
      <c r="EL91" s="178">
        <f t="shared" si="180"/>
        <v>7133.6399999999958</v>
      </c>
      <c r="EM91" s="206">
        <v>1929</v>
      </c>
      <c r="EN91" s="181" t="s">
        <v>276</v>
      </c>
      <c r="EO91" s="214">
        <f t="shared" si="303"/>
        <v>27870.879999999997</v>
      </c>
      <c r="EP91" s="214">
        <v>405.43</v>
      </c>
      <c r="EQ91" s="214">
        <v>741</v>
      </c>
      <c r="ER91" s="214">
        <v>0</v>
      </c>
      <c r="ES91" s="214">
        <v>3.57</v>
      </c>
      <c r="ET91" s="214">
        <v>0</v>
      </c>
      <c r="EU91" s="298">
        <v>0</v>
      </c>
      <c r="EV91" s="299">
        <v>0</v>
      </c>
      <c r="EW91" s="299">
        <v>1550</v>
      </c>
      <c r="EX91" s="214">
        <v>0</v>
      </c>
      <c r="EY91" s="214">
        <v>0</v>
      </c>
      <c r="EZ91" s="214">
        <f t="shared" si="304"/>
        <v>2700</v>
      </c>
      <c r="FA91" s="391"/>
      <c r="FB91" s="65"/>
      <c r="FC91" s="377">
        <f t="shared" si="305"/>
        <v>285.16683155932691</v>
      </c>
      <c r="FD91" s="386">
        <f t="shared" si="306"/>
        <v>140.42931014472953</v>
      </c>
      <c r="FE91" s="65"/>
      <c r="FF91" s="65">
        <v>18.5</v>
      </c>
      <c r="FG91" s="65"/>
      <c r="FH91" s="65">
        <v>5</v>
      </c>
      <c r="FI91" s="377"/>
      <c r="FJ91" s="65"/>
      <c r="FK91" s="214">
        <f t="shared" si="307"/>
        <v>449.09614170405644</v>
      </c>
      <c r="FL91" s="66">
        <f t="shared" si="360"/>
        <v>987.17077586206892</v>
      </c>
      <c r="FM91" s="377">
        <f t="shared" si="184"/>
        <v>413.79310344827587</v>
      </c>
      <c r="FN91" s="377">
        <f t="shared" si="271"/>
        <v>350.24096982758618</v>
      </c>
      <c r="FO91" s="214">
        <f t="shared" si="308"/>
        <v>1751.204849137931</v>
      </c>
      <c r="FP91" s="214">
        <f t="shared" si="309"/>
        <v>2200.3009908419872</v>
      </c>
      <c r="FQ91" s="205">
        <f t="shared" si="290"/>
        <v>499.69900915801281</v>
      </c>
      <c r="FR91" s="205">
        <v>4309.24</v>
      </c>
      <c r="FS91" s="205">
        <v>10583.36</v>
      </c>
      <c r="FT91" s="205">
        <v>0</v>
      </c>
      <c r="FU91" s="205">
        <v>50</v>
      </c>
      <c r="FV91" s="205">
        <v>0</v>
      </c>
      <c r="FW91" s="205">
        <v>0</v>
      </c>
      <c r="FX91" s="205">
        <v>0</v>
      </c>
      <c r="FY91" s="205">
        <v>11984.34</v>
      </c>
      <c r="FZ91" s="205">
        <v>0</v>
      </c>
      <c r="GA91" s="205">
        <v>0</v>
      </c>
      <c r="GB91" s="205">
        <v>20113.259999999998</v>
      </c>
      <c r="GC91" s="178">
        <f t="shared" si="185"/>
        <v>6813.6800000000039</v>
      </c>
      <c r="GD91" s="206">
        <v>1859</v>
      </c>
      <c r="GE91" s="181" t="s">
        <v>276</v>
      </c>
      <c r="GF91" s="214">
        <f t="shared" si="291"/>
        <v>26926.940000000002</v>
      </c>
      <c r="GG91" s="205">
        <v>358.71</v>
      </c>
      <c r="GH91" s="205">
        <v>774.15</v>
      </c>
      <c r="GI91" s="205">
        <v>0</v>
      </c>
      <c r="GJ91" s="205">
        <v>2.1</v>
      </c>
      <c r="GK91" s="205">
        <v>0</v>
      </c>
      <c r="GL91" s="205">
        <v>0</v>
      </c>
      <c r="GM91" s="205">
        <v>0</v>
      </c>
      <c r="GN91" s="205">
        <v>1550</v>
      </c>
      <c r="GO91" s="205">
        <v>0</v>
      </c>
      <c r="GP91" s="205">
        <v>0</v>
      </c>
      <c r="GQ91" s="211">
        <f t="shared" si="350"/>
        <v>2684.96</v>
      </c>
      <c r="GR91" s="309"/>
      <c r="GS91" s="313">
        <v>350.37</v>
      </c>
      <c r="GT91" s="65">
        <f t="shared" si="300"/>
        <v>286.22878976083814</v>
      </c>
      <c r="GU91" s="65">
        <f t="shared" si="301"/>
        <v>144.75948412539628</v>
      </c>
      <c r="GV91" s="65"/>
      <c r="GW91" s="65">
        <v>18.5</v>
      </c>
      <c r="GX91" s="65">
        <v>0</v>
      </c>
      <c r="GY91" s="65">
        <v>5</v>
      </c>
      <c r="GZ91" s="65"/>
      <c r="HA91" s="65"/>
      <c r="HB91" s="64">
        <f t="shared" si="188"/>
        <v>804.85827388623443</v>
      </c>
      <c r="HC91" s="66">
        <f t="shared" si="361"/>
        <v>822.37076923076927</v>
      </c>
      <c r="HD91" s="66">
        <f t="shared" si="272"/>
        <v>0</v>
      </c>
      <c r="HE91" s="66">
        <f t="shared" si="273"/>
        <v>205.59269230769232</v>
      </c>
      <c r="HF91" s="67">
        <f t="shared" si="322"/>
        <v>1027.9634615384616</v>
      </c>
      <c r="HG91" s="67">
        <f t="shared" si="323"/>
        <v>1832.821735424696</v>
      </c>
      <c r="HH91" s="68">
        <f t="shared" si="324"/>
        <v>852.13826457530399</v>
      </c>
      <c r="HI91" s="335">
        <v>4703</v>
      </c>
      <c r="HJ91" s="335">
        <v>9722.77</v>
      </c>
      <c r="HK91" s="335">
        <v>0</v>
      </c>
      <c r="HL91" s="335">
        <v>60</v>
      </c>
      <c r="HM91" s="335">
        <v>0</v>
      </c>
      <c r="HN91" s="335">
        <v>0</v>
      </c>
      <c r="HO91" s="335">
        <v>0</v>
      </c>
      <c r="HP91" s="335">
        <v>12382.19</v>
      </c>
      <c r="HQ91" s="335">
        <v>0</v>
      </c>
      <c r="HR91" s="335">
        <v>0</v>
      </c>
      <c r="HS91" s="335">
        <v>19648.900000000001</v>
      </c>
      <c r="HT91" s="178">
        <f t="shared" si="189"/>
        <v>7219.0599999999977</v>
      </c>
      <c r="HU91" s="371">
        <v>1831</v>
      </c>
      <c r="HV91" s="181" t="s">
        <v>276</v>
      </c>
      <c r="HW91" s="64">
        <f t="shared" si="190"/>
        <v>26867.96</v>
      </c>
      <c r="HX91" s="205">
        <v>391.49</v>
      </c>
      <c r="HY91" s="205">
        <v>711.2</v>
      </c>
      <c r="HZ91" s="205">
        <v>0</v>
      </c>
      <c r="IA91" s="205">
        <v>2.52</v>
      </c>
      <c r="IB91" s="205">
        <v>0</v>
      </c>
      <c r="IC91" s="205">
        <v>0</v>
      </c>
      <c r="ID91" s="205">
        <v>0</v>
      </c>
      <c r="IE91" s="205">
        <v>1550</v>
      </c>
      <c r="IF91" s="205">
        <v>0</v>
      </c>
      <c r="IG91" s="205">
        <v>0</v>
      </c>
      <c r="IH91" s="214">
        <v>3308.15</v>
      </c>
      <c r="II91" s="325"/>
      <c r="IJ91" s="328">
        <v>350.37</v>
      </c>
      <c r="IK91" s="65">
        <f t="shared" si="296"/>
        <v>299.85637461234677</v>
      </c>
      <c r="IL91" s="65">
        <f t="shared" si="302"/>
        <v>179.75304903217804</v>
      </c>
      <c r="IM91" s="65"/>
      <c r="IN91" s="65">
        <v>18.5</v>
      </c>
      <c r="IO91" s="65"/>
      <c r="IP91" s="65">
        <v>5</v>
      </c>
      <c r="IQ91" s="65"/>
      <c r="IR91" s="65"/>
      <c r="IS91" s="64">
        <f t="shared" si="193"/>
        <v>853.47942364452479</v>
      </c>
      <c r="IT91" s="66">
        <f t="shared" si="362"/>
        <v>869.99285714285713</v>
      </c>
      <c r="IU91" s="66">
        <f t="shared" si="274"/>
        <v>403.36134453781511</v>
      </c>
      <c r="IV91" s="66">
        <f t="shared" si="275"/>
        <v>318.33855042016808</v>
      </c>
      <c r="IW91" s="67">
        <f t="shared" si="195"/>
        <v>1591.6927521008404</v>
      </c>
      <c r="IX91" s="67">
        <f t="shared" si="325"/>
        <v>2445.1721757453652</v>
      </c>
      <c r="IY91" s="68">
        <f t="shared" si="326"/>
        <v>862.97782425463492</v>
      </c>
      <c r="IZ91" s="335">
        <v>3784.91</v>
      </c>
      <c r="JA91" s="335">
        <v>8514.1</v>
      </c>
      <c r="JB91" s="335">
        <v>0</v>
      </c>
      <c r="JC91" s="335">
        <v>160</v>
      </c>
      <c r="JD91" s="335">
        <v>0</v>
      </c>
      <c r="JE91" s="335">
        <v>0</v>
      </c>
      <c r="JF91" s="335">
        <v>0</v>
      </c>
      <c r="JG91" s="335">
        <v>11194.35</v>
      </c>
      <c r="JH91" s="335">
        <v>0</v>
      </c>
      <c r="JI91" s="335">
        <v>0</v>
      </c>
      <c r="JJ91" s="335">
        <v>17119.32</v>
      </c>
      <c r="JK91" s="178">
        <f t="shared" si="196"/>
        <v>6534.0400000000009</v>
      </c>
      <c r="JL91" s="371">
        <v>1658</v>
      </c>
      <c r="JM91" s="181" t="s">
        <v>276</v>
      </c>
      <c r="JN91" s="64">
        <f t="shared" si="197"/>
        <v>23653.360000000001</v>
      </c>
      <c r="JO91" s="335">
        <v>315.06</v>
      </c>
      <c r="JP91" s="335">
        <v>622.79</v>
      </c>
      <c r="JQ91" s="335">
        <v>0</v>
      </c>
      <c r="JR91" s="335">
        <v>6.73</v>
      </c>
      <c r="JS91" s="335">
        <v>0</v>
      </c>
      <c r="JT91" s="335">
        <v>0</v>
      </c>
      <c r="JU91" s="335">
        <v>0</v>
      </c>
      <c r="JV91" s="335">
        <v>1550</v>
      </c>
      <c r="JW91" s="335">
        <v>0</v>
      </c>
      <c r="JX91" s="335">
        <v>0</v>
      </c>
      <c r="JY91" s="211">
        <v>3058.39</v>
      </c>
      <c r="JZ91" s="343"/>
      <c r="KA91" s="347">
        <v>350.37</v>
      </c>
      <c r="KB91" s="65">
        <f t="shared" si="276"/>
        <v>364.57712071358128</v>
      </c>
      <c r="KC91" s="65">
        <f t="shared" si="297"/>
        <v>173.57220967126136</v>
      </c>
      <c r="KD91" s="65"/>
      <c r="KE91" s="65">
        <v>18.5</v>
      </c>
      <c r="KF91" s="65"/>
      <c r="KG91" s="65">
        <v>5</v>
      </c>
      <c r="KH91" s="65"/>
      <c r="KI91" s="65">
        <f t="shared" si="277"/>
        <v>429.03252032520328</v>
      </c>
      <c r="KJ91" s="64">
        <f t="shared" si="292"/>
        <v>1341.051850710046</v>
      </c>
      <c r="KK91" s="66">
        <f t="shared" si="363"/>
        <v>854.59100840336134</v>
      </c>
      <c r="KL91" s="66">
        <f t="shared" si="278"/>
        <v>0</v>
      </c>
      <c r="KM91" s="66">
        <f t="shared" si="279"/>
        <v>213.64775210084034</v>
      </c>
      <c r="KN91" s="67">
        <f t="shared" si="327"/>
        <v>1068.2387605042018</v>
      </c>
      <c r="KO91" s="67">
        <f t="shared" si="328"/>
        <v>2409.2906112142477</v>
      </c>
      <c r="KP91" s="68">
        <f t="shared" si="329"/>
        <v>649.09938878575213</v>
      </c>
      <c r="KQ91" s="335">
        <v>4422.03</v>
      </c>
      <c r="KR91" s="335">
        <v>8928.51</v>
      </c>
      <c r="KS91" s="335">
        <v>0</v>
      </c>
      <c r="KT91" s="335">
        <v>0</v>
      </c>
      <c r="KU91" s="335">
        <v>0</v>
      </c>
      <c r="KV91" s="335">
        <v>0</v>
      </c>
      <c r="KW91" s="335">
        <v>0</v>
      </c>
      <c r="KX91" s="335">
        <v>10572.26</v>
      </c>
      <c r="KY91" s="335">
        <v>0</v>
      </c>
      <c r="KZ91" s="335">
        <v>0</v>
      </c>
      <c r="LA91" s="335">
        <v>17590.12</v>
      </c>
      <c r="LB91" s="178">
        <f t="shared" si="199"/>
        <v>6332.6800000000039</v>
      </c>
      <c r="LC91" s="371">
        <v>1632</v>
      </c>
      <c r="LD91" s="181" t="s">
        <v>276</v>
      </c>
      <c r="LE91" s="64">
        <f t="shared" si="200"/>
        <v>23922.800000000003</v>
      </c>
      <c r="LF91" s="205">
        <v>368.09</v>
      </c>
      <c r="LG91" s="205">
        <v>653.1</v>
      </c>
      <c r="LH91" s="205">
        <v>0</v>
      </c>
      <c r="LI91" s="205">
        <v>0</v>
      </c>
      <c r="LJ91" s="205">
        <v>0</v>
      </c>
      <c r="LK91" s="205">
        <v>0</v>
      </c>
      <c r="LL91" s="205">
        <v>0</v>
      </c>
      <c r="LM91" s="205">
        <v>1550</v>
      </c>
      <c r="LN91" s="205">
        <v>0</v>
      </c>
      <c r="LO91" s="205">
        <v>0</v>
      </c>
      <c r="LP91" s="211">
        <f t="shared" si="351"/>
        <v>2571.19</v>
      </c>
      <c r="LQ91" s="202"/>
      <c r="LR91" s="202">
        <v>350.37</v>
      </c>
      <c r="LS91" s="65">
        <f t="shared" si="298"/>
        <v>261.47924164339997</v>
      </c>
      <c r="LT91" s="65">
        <f t="shared" si="299"/>
        <v>151.58960958389184</v>
      </c>
      <c r="LU91" s="65"/>
      <c r="LV91" s="65">
        <v>18.5</v>
      </c>
      <c r="LW91" s="65"/>
      <c r="LX91" s="65">
        <v>5</v>
      </c>
      <c r="LY91" s="65"/>
      <c r="LZ91" s="65"/>
      <c r="MA91" s="64">
        <f t="shared" si="330"/>
        <v>786.93885122729182</v>
      </c>
      <c r="MB91" s="66">
        <f t="shared" si="364"/>
        <v>828.45739495798318</v>
      </c>
      <c r="MC91" s="66">
        <f t="shared" si="280"/>
        <v>0</v>
      </c>
      <c r="MD91" s="66">
        <f t="shared" si="281"/>
        <v>207.1143487394958</v>
      </c>
      <c r="ME91" s="67">
        <f t="shared" si="331"/>
        <v>1035.571743697479</v>
      </c>
      <c r="MF91" s="67">
        <f t="shared" si="332"/>
        <v>1822.5105949247709</v>
      </c>
      <c r="MG91" s="68">
        <f t="shared" si="333"/>
        <v>748.67940507522917</v>
      </c>
      <c r="MH91" s="335">
        <v>3774.27</v>
      </c>
      <c r="MI91" s="335">
        <v>7498.25</v>
      </c>
      <c r="MJ91" s="335">
        <v>0</v>
      </c>
      <c r="MK91" s="335">
        <v>40</v>
      </c>
      <c r="ML91" s="335">
        <v>0</v>
      </c>
      <c r="MM91" s="335">
        <v>0</v>
      </c>
      <c r="MN91" s="335">
        <v>0</v>
      </c>
      <c r="MO91" s="335">
        <v>9803.7099999999991</v>
      </c>
      <c r="MP91" s="335">
        <v>0</v>
      </c>
      <c r="MQ91" s="335">
        <v>0</v>
      </c>
      <c r="MR91" s="335">
        <v>14571.35</v>
      </c>
      <c r="MS91" s="178">
        <f t="shared" si="223"/>
        <v>6544.8799999999992</v>
      </c>
      <c r="MT91" s="371">
        <v>1504</v>
      </c>
      <c r="MU91" s="181" t="s">
        <v>276</v>
      </c>
      <c r="MV91" s="64">
        <f t="shared" si="203"/>
        <v>21116.23</v>
      </c>
      <c r="MW91" s="335">
        <v>314.17</v>
      </c>
      <c r="MX91" s="335">
        <v>548.48</v>
      </c>
      <c r="MY91" s="335">
        <v>0</v>
      </c>
      <c r="MZ91" s="335">
        <v>1.68</v>
      </c>
      <c r="NA91" s="335">
        <v>0</v>
      </c>
      <c r="NB91" s="335">
        <v>0</v>
      </c>
      <c r="NC91" s="335">
        <v>0</v>
      </c>
      <c r="ND91" s="335">
        <v>1550</v>
      </c>
      <c r="NE91" s="335">
        <v>0</v>
      </c>
      <c r="NF91" s="335">
        <v>0</v>
      </c>
      <c r="NG91" s="211">
        <f t="shared" si="293"/>
        <v>2414.33</v>
      </c>
      <c r="NH91" s="357"/>
      <c r="NI91" s="358">
        <v>350.37</v>
      </c>
      <c r="NJ91" s="65">
        <f t="shared" si="294"/>
        <v>275.34898880947736</v>
      </c>
      <c r="NK91" s="65">
        <f t="shared" si="295"/>
        <v>89.902134688061153</v>
      </c>
      <c r="NL91" s="65"/>
      <c r="NM91" s="65">
        <v>18.5</v>
      </c>
      <c r="NN91" s="65">
        <f t="shared" si="206"/>
        <v>467</v>
      </c>
      <c r="NO91" s="65">
        <v>5</v>
      </c>
      <c r="NP91" s="65"/>
      <c r="NQ91" s="65"/>
      <c r="NR91" s="64">
        <f t="shared" si="264"/>
        <v>1206.1211234975385</v>
      </c>
      <c r="NS91" s="66">
        <f t="shared" si="207"/>
        <v>835.40283333333332</v>
      </c>
      <c r="NT91" s="66">
        <f t="shared" si="208"/>
        <v>400</v>
      </c>
      <c r="NU91" s="66">
        <f t="shared" si="282"/>
        <v>308.85070833333333</v>
      </c>
      <c r="NV91" s="67">
        <f t="shared" si="334"/>
        <v>1544.2535416666667</v>
      </c>
      <c r="NW91" s="67">
        <f t="shared" si="335"/>
        <v>2750.374665164205</v>
      </c>
      <c r="NX91" s="68">
        <f t="shared" si="336"/>
        <v>-336.04466516420507</v>
      </c>
      <c r="NY91" s="400">
        <v>3971.3</v>
      </c>
      <c r="NZ91" s="400">
        <v>8455.4599999999991</v>
      </c>
      <c r="OA91" s="400">
        <v>0</v>
      </c>
      <c r="OB91" s="400">
        <v>170</v>
      </c>
      <c r="OC91" s="400">
        <v>0</v>
      </c>
      <c r="OD91" s="400">
        <v>0</v>
      </c>
      <c r="OE91" s="400">
        <v>0</v>
      </c>
      <c r="OF91" s="400">
        <v>11135.04</v>
      </c>
      <c r="OG91" s="400">
        <v>0</v>
      </c>
      <c r="OH91" s="400">
        <v>0</v>
      </c>
      <c r="OI91" s="400">
        <v>18307</v>
      </c>
      <c r="OJ91" s="178">
        <f t="shared" si="352"/>
        <v>5424.7999999999993</v>
      </c>
      <c r="OK91" s="401">
        <v>1752</v>
      </c>
      <c r="OL91" s="181" t="s">
        <v>276</v>
      </c>
      <c r="OM91" s="64">
        <f t="shared" si="283"/>
        <v>23731.8</v>
      </c>
      <c r="ON91" s="205">
        <v>330.57</v>
      </c>
      <c r="OO91" s="205">
        <v>618.5</v>
      </c>
      <c r="OP91" s="205">
        <v>0</v>
      </c>
      <c r="OQ91" s="205">
        <v>7.15</v>
      </c>
      <c r="OR91" s="205">
        <v>0</v>
      </c>
      <c r="OS91" s="205">
        <v>0</v>
      </c>
      <c r="OT91" s="205">
        <v>0</v>
      </c>
      <c r="OU91" s="205">
        <v>1550</v>
      </c>
      <c r="OV91" s="205">
        <v>0</v>
      </c>
      <c r="OW91" s="205">
        <v>0</v>
      </c>
      <c r="OX91" s="403">
        <f t="shared" si="284"/>
        <v>2506.2199999999998</v>
      </c>
      <c r="OY91" s="420"/>
      <c r="OZ91" s="413"/>
      <c r="PA91" s="65">
        <f t="shared" si="285"/>
        <v>293.48264513378086</v>
      </c>
      <c r="PB91" s="65">
        <f t="shared" si="286"/>
        <v>92.888749083710863</v>
      </c>
      <c r="PC91" s="65"/>
      <c r="PD91" s="65">
        <v>18.5</v>
      </c>
      <c r="PE91" s="65"/>
      <c r="PF91" s="65">
        <v>5</v>
      </c>
      <c r="PG91" s="65"/>
      <c r="PH91" s="65"/>
      <c r="PI91" s="64">
        <f t="shared" si="337"/>
        <v>409.87139421749174</v>
      </c>
      <c r="PJ91" s="66">
        <f t="shared" si="287"/>
        <v>936.57933333333335</v>
      </c>
      <c r="PK91" s="66">
        <v>0</v>
      </c>
      <c r="PL91" s="66">
        <f t="shared" si="288"/>
        <v>234.14483333333334</v>
      </c>
      <c r="PM91" s="67">
        <f t="shared" si="338"/>
        <v>1170.7241666666666</v>
      </c>
      <c r="PN91" s="67">
        <f t="shared" si="339"/>
        <v>1580.5955608841584</v>
      </c>
      <c r="PO91" s="68">
        <f t="shared" si="340"/>
        <v>925.62443911584137</v>
      </c>
      <c r="PP91" s="400">
        <v>2582.54</v>
      </c>
      <c r="PQ91" s="400">
        <v>8211.25</v>
      </c>
      <c r="PR91" s="400">
        <v>0</v>
      </c>
      <c r="PS91" s="400">
        <v>5</v>
      </c>
      <c r="PT91" s="400">
        <v>0</v>
      </c>
      <c r="PU91" s="400">
        <v>0</v>
      </c>
      <c r="PV91" s="400">
        <v>0</v>
      </c>
      <c r="PW91" s="400">
        <v>10110.780000000001</v>
      </c>
      <c r="PX91" s="400">
        <v>0</v>
      </c>
      <c r="PY91" s="464">
        <v>0</v>
      </c>
      <c r="PZ91" s="466">
        <v>16178.820000000002</v>
      </c>
      <c r="QA91" s="178">
        <f t="shared" si="210"/>
        <v>4730.7499999999982</v>
      </c>
      <c r="QB91" s="401">
        <v>1667</v>
      </c>
      <c r="QC91" s="181" t="s">
        <v>276</v>
      </c>
      <c r="QD91" s="64">
        <v>20909.57</v>
      </c>
      <c r="QE91" s="400">
        <v>214.97</v>
      </c>
      <c r="QF91" s="400">
        <v>600.64</v>
      </c>
      <c r="QG91" s="400">
        <v>0</v>
      </c>
      <c r="QH91" s="400">
        <v>0.21</v>
      </c>
      <c r="QI91" s="400">
        <v>0</v>
      </c>
      <c r="QJ91" s="400">
        <v>0</v>
      </c>
      <c r="QK91" s="400">
        <v>0</v>
      </c>
      <c r="QL91" s="400">
        <v>1550</v>
      </c>
      <c r="QM91" s="400">
        <v>0</v>
      </c>
      <c r="QN91" s="400">
        <v>0</v>
      </c>
      <c r="QO91" s="486">
        <v>0</v>
      </c>
      <c r="QP91" s="211">
        <f t="shared" si="353"/>
        <v>2365.8200000000002</v>
      </c>
      <c r="QQ91" s="442"/>
      <c r="QR91" s="238"/>
      <c r="QS91" s="65">
        <f t="shared" si="365"/>
        <v>128.86743362831859</v>
      </c>
      <c r="QT91" s="65">
        <f t="shared" si="354"/>
        <v>91.147722630588717</v>
      </c>
      <c r="QU91" s="65">
        <v>0</v>
      </c>
      <c r="QV91" s="65">
        <v>18.5</v>
      </c>
      <c r="QW91" s="65">
        <f t="shared" si="355"/>
        <v>18.861818181818183</v>
      </c>
      <c r="QX91" s="65">
        <v>5</v>
      </c>
      <c r="QY91" s="65">
        <f t="shared" si="261"/>
        <v>183.06451612903226</v>
      </c>
      <c r="QZ91" s="489">
        <f t="shared" si="265"/>
        <v>218.41407000000001</v>
      </c>
      <c r="RA91" s="65"/>
      <c r="RB91" s="64">
        <f t="shared" si="213"/>
        <v>663.85556056975781</v>
      </c>
      <c r="RC91" s="66">
        <f t="shared" si="266"/>
        <v>870.22424778761058</v>
      </c>
      <c r="RD91" s="66"/>
      <c r="RE91" s="66">
        <f t="shared" si="356"/>
        <v>306.8159616714737</v>
      </c>
      <c r="RF91" s="67">
        <f t="shared" si="341"/>
        <v>1177.0402094590843</v>
      </c>
      <c r="RG91" s="67">
        <f t="shared" si="342"/>
        <v>1840.895770028842</v>
      </c>
      <c r="RH91" s="68">
        <f t="shared" si="343"/>
        <v>524.92422997115818</v>
      </c>
      <c r="RI91" s="205">
        <v>2725.83</v>
      </c>
      <c r="RJ91" s="205">
        <v>8261.85</v>
      </c>
      <c r="RK91" s="205">
        <v>0</v>
      </c>
      <c r="RL91" s="205">
        <v>50</v>
      </c>
      <c r="RM91" s="205">
        <v>0</v>
      </c>
      <c r="RN91" s="205">
        <v>0</v>
      </c>
      <c r="RO91" s="205">
        <v>0</v>
      </c>
      <c r="RP91" s="205">
        <v>10885.41</v>
      </c>
      <c r="RQ91" s="205">
        <v>0</v>
      </c>
      <c r="RR91" s="373">
        <v>0</v>
      </c>
      <c r="RS91" s="265">
        <v>16708.29</v>
      </c>
      <c r="RT91" s="178">
        <f t="shared" si="214"/>
        <v>5214.7999999999993</v>
      </c>
      <c r="RU91" s="206">
        <v>1636</v>
      </c>
      <c r="RV91" s="181" t="s">
        <v>276</v>
      </c>
      <c r="RW91" s="64">
        <f t="shared" si="215"/>
        <v>21923.09</v>
      </c>
      <c r="RX91" s="205">
        <v>226.9</v>
      </c>
      <c r="RY91" s="205">
        <v>604.34</v>
      </c>
      <c r="RZ91" s="205">
        <v>0</v>
      </c>
      <c r="SA91" s="205">
        <v>2.1</v>
      </c>
      <c r="SB91" s="205">
        <v>0</v>
      </c>
      <c r="SC91" s="205">
        <v>0</v>
      </c>
      <c r="SD91" s="205">
        <v>0</v>
      </c>
      <c r="SE91" s="205">
        <v>1550</v>
      </c>
      <c r="SF91" s="205">
        <v>0</v>
      </c>
      <c r="SG91" s="205">
        <v>0</v>
      </c>
      <c r="SH91" s="65">
        <v>170.04541400000002</v>
      </c>
      <c r="SI91" s="211">
        <v>2706.6</v>
      </c>
      <c r="SJ91" s="468"/>
      <c r="SK91" s="481"/>
      <c r="SL91" s="65">
        <f t="shared" si="366"/>
        <v>320.96681415929203</v>
      </c>
      <c r="SM91" s="65">
        <f t="shared" si="376"/>
        <v>118.68747455737768</v>
      </c>
      <c r="SN91" s="65">
        <v>0</v>
      </c>
      <c r="SO91" s="65">
        <v>18.5</v>
      </c>
      <c r="SP91" s="65">
        <f t="shared" si="357"/>
        <v>495.92920353982299</v>
      </c>
      <c r="SQ91" s="65">
        <v>5</v>
      </c>
      <c r="SR91" s="65">
        <f t="shared" si="367"/>
        <v>428.52876106194691</v>
      </c>
      <c r="SS91" s="489">
        <f t="shared" si="267"/>
        <v>225.561915</v>
      </c>
      <c r="ST91" s="65"/>
      <c r="SU91" s="64">
        <f t="shared" si="374"/>
        <v>1613.1741683184396</v>
      </c>
      <c r="SV91" s="66">
        <f t="shared" si="368"/>
        <v>596.28469026548669</v>
      </c>
      <c r="SW91" s="66"/>
      <c r="SX91" s="66">
        <f t="shared" si="358"/>
        <v>441.89177171678534</v>
      </c>
      <c r="SY91" s="67">
        <f t="shared" si="375"/>
        <v>1038.176461982272</v>
      </c>
      <c r="SZ91" s="67">
        <f t="shared" si="344"/>
        <v>2651.3506303007116</v>
      </c>
      <c r="TA91" s="68">
        <f t="shared" si="345"/>
        <v>55.249369699288309</v>
      </c>
      <c r="TB91" s="64">
        <f t="shared" si="377"/>
        <v>291561.81</v>
      </c>
      <c r="TC91" s="211">
        <f t="shared" si="378"/>
        <v>30500.809999999998</v>
      </c>
      <c r="TD91" s="67">
        <f t="shared" si="379"/>
        <v>24492.400231693831</v>
      </c>
      <c r="TE91" s="68">
        <f t="shared" si="359"/>
        <v>6008.4097683061664</v>
      </c>
      <c r="TF91" s="264"/>
      <c r="TG91" s="265"/>
      <c r="TH91" s="265"/>
      <c r="TL91" s="65">
        <v>9290.6813999999995</v>
      </c>
      <c r="TM91">
        <f t="shared" si="262"/>
        <v>92.906813999999997</v>
      </c>
    </row>
    <row r="92" spans="1:533" ht="30">
      <c r="A92" s="173" t="s">
        <v>216</v>
      </c>
      <c r="B92" s="175" t="s">
        <v>217</v>
      </c>
      <c r="C92" s="181" t="s">
        <v>277</v>
      </c>
      <c r="D92" s="176">
        <v>5326.36</v>
      </c>
      <c r="E92" s="176">
        <v>0</v>
      </c>
      <c r="F92" s="176">
        <v>0</v>
      </c>
      <c r="G92" s="176">
        <v>0</v>
      </c>
      <c r="H92" s="176">
        <v>0</v>
      </c>
      <c r="I92" s="176">
        <v>0</v>
      </c>
      <c r="J92" s="176">
        <v>0</v>
      </c>
      <c r="K92" s="176">
        <v>19007.650000000001</v>
      </c>
      <c r="L92" s="176">
        <v>0</v>
      </c>
      <c r="M92" s="178">
        <v>17708.48</v>
      </c>
      <c r="N92" s="178">
        <f t="shared" si="150"/>
        <v>6625.5300000000025</v>
      </c>
      <c r="O92" s="181">
        <v>2254</v>
      </c>
      <c r="P92" s="64">
        <f t="shared" si="310"/>
        <v>24334.010000000002</v>
      </c>
      <c r="Q92" s="205">
        <v>443.39</v>
      </c>
      <c r="R92" s="205">
        <v>0</v>
      </c>
      <c r="S92" s="205">
        <v>0</v>
      </c>
      <c r="T92" s="205">
        <v>0</v>
      </c>
      <c r="U92" s="205">
        <v>0</v>
      </c>
      <c r="V92" s="205">
        <v>0</v>
      </c>
      <c r="W92" s="205">
        <v>0</v>
      </c>
      <c r="X92" s="205">
        <v>0</v>
      </c>
      <c r="Y92" s="205">
        <v>0</v>
      </c>
      <c r="Z92" s="205">
        <v>0</v>
      </c>
      <c r="AA92" s="64">
        <f t="shared" si="346"/>
        <v>443.39</v>
      </c>
      <c r="AB92" s="65">
        <v>136.29</v>
      </c>
      <c r="AC92" s="219">
        <v>302.85199999999998</v>
      </c>
      <c r="AD92" s="65">
        <f t="shared" si="347"/>
        <v>208.04814394708839</v>
      </c>
      <c r="AE92" s="65">
        <f t="shared" si="268"/>
        <v>119.9373065389872</v>
      </c>
      <c r="AF92" s="65">
        <f>1279.45678571429-140.7</f>
        <v>1138.7567857142899</v>
      </c>
      <c r="AG92" s="65">
        <v>18.5</v>
      </c>
      <c r="AH92" s="65"/>
      <c r="AI92" s="65">
        <v>5</v>
      </c>
      <c r="AJ92" s="65"/>
      <c r="AK92" s="65"/>
      <c r="AL92" s="64">
        <f t="shared" si="311"/>
        <v>1929.3842362003654</v>
      </c>
      <c r="AM92" s="66">
        <f t="shared" si="170"/>
        <v>833.25221238938047</v>
      </c>
      <c r="AN92" s="66">
        <f t="shared" si="171"/>
        <v>0</v>
      </c>
      <c r="AO92" s="66">
        <f t="shared" si="289"/>
        <v>208.31305309734512</v>
      </c>
      <c r="AP92" s="67">
        <f t="shared" si="312"/>
        <v>1041.5652654867256</v>
      </c>
      <c r="AQ92" s="67">
        <f t="shared" si="313"/>
        <v>2970.949501687091</v>
      </c>
      <c r="AR92" s="68">
        <f t="shared" si="314"/>
        <v>-2527.5595016870911</v>
      </c>
      <c r="AS92" s="267">
        <v>4344.18</v>
      </c>
      <c r="AT92" s="267">
        <v>0</v>
      </c>
      <c r="AU92" s="267">
        <v>0</v>
      </c>
      <c r="AV92" s="267">
        <v>0</v>
      </c>
      <c r="AW92" s="267">
        <v>0</v>
      </c>
      <c r="AX92" s="267">
        <v>0</v>
      </c>
      <c r="AY92" s="267">
        <v>0</v>
      </c>
      <c r="AZ92" s="267">
        <v>0</v>
      </c>
      <c r="BA92" s="267">
        <v>18619.72</v>
      </c>
      <c r="BB92" s="267">
        <v>0</v>
      </c>
      <c r="BC92" s="267">
        <v>16640.2</v>
      </c>
      <c r="BD92" s="178">
        <f t="shared" si="172"/>
        <v>6323.7000000000007</v>
      </c>
      <c r="BE92" s="285">
        <v>2114</v>
      </c>
      <c r="BF92" s="181" t="s">
        <v>277</v>
      </c>
      <c r="BG92" s="64">
        <f t="shared" si="75"/>
        <v>22963.9</v>
      </c>
      <c r="BH92" s="267">
        <v>361.63</v>
      </c>
      <c r="BI92" s="267">
        <v>0</v>
      </c>
      <c r="BJ92" s="267">
        <v>0</v>
      </c>
      <c r="BK92" s="267">
        <v>0</v>
      </c>
      <c r="BL92" s="267">
        <v>0</v>
      </c>
      <c r="BM92" s="267">
        <v>0</v>
      </c>
      <c r="BN92" s="267">
        <v>0</v>
      </c>
      <c r="BO92" s="267">
        <v>0</v>
      </c>
      <c r="BP92" s="267">
        <v>0</v>
      </c>
      <c r="BQ92" s="267">
        <v>0</v>
      </c>
      <c r="BR92" s="64">
        <f t="shared" si="76"/>
        <v>361.63</v>
      </c>
      <c r="BS92" s="65">
        <v>141</v>
      </c>
      <c r="BT92" s="219">
        <v>302.85199999999998</v>
      </c>
      <c r="BU92" s="65">
        <f t="shared" si="348"/>
        <v>211.64750285018928</v>
      </c>
      <c r="BV92" s="65">
        <f t="shared" si="269"/>
        <v>123.47222301908909</v>
      </c>
      <c r="BW92" s="65"/>
      <c r="BX92" s="65">
        <v>18.5</v>
      </c>
      <c r="BY92" s="65"/>
      <c r="BZ92" s="65">
        <v>5</v>
      </c>
      <c r="CA92" s="202"/>
      <c r="CB92" s="65"/>
      <c r="CC92" s="64">
        <f t="shared" si="315"/>
        <v>802.47172586927832</v>
      </c>
      <c r="CD92" s="66">
        <f t="shared" si="174"/>
        <v>869.99982300884949</v>
      </c>
      <c r="CE92" s="384">
        <f t="shared" si="175"/>
        <v>0</v>
      </c>
      <c r="CF92" s="66">
        <f t="shared" si="222"/>
        <v>217.49995575221237</v>
      </c>
      <c r="CG92" s="67">
        <f t="shared" si="373"/>
        <v>1087.4997787610619</v>
      </c>
      <c r="CH92" s="67">
        <f t="shared" si="316"/>
        <v>1889.9715046303402</v>
      </c>
      <c r="CI92" s="68">
        <f t="shared" si="317"/>
        <v>-1528.3415046303403</v>
      </c>
      <c r="CJ92" s="209">
        <v>7323.95</v>
      </c>
      <c r="CK92" s="209">
        <v>0</v>
      </c>
      <c r="CL92" s="209">
        <v>0</v>
      </c>
      <c r="CM92" s="209">
        <v>0</v>
      </c>
      <c r="CN92" s="209">
        <v>0</v>
      </c>
      <c r="CO92" s="209">
        <v>0</v>
      </c>
      <c r="CP92" s="209">
        <v>0</v>
      </c>
      <c r="CQ92" s="209">
        <v>0</v>
      </c>
      <c r="CR92" s="209">
        <v>30299.15</v>
      </c>
      <c r="CS92" s="207">
        <v>0</v>
      </c>
      <c r="CT92" s="205">
        <v>18477.39</v>
      </c>
      <c r="CU92" s="178">
        <f t="shared" si="176"/>
        <v>6826.9599999999991</v>
      </c>
      <c r="CV92" s="285">
        <v>2259</v>
      </c>
      <c r="CW92" s="181" t="s">
        <v>277</v>
      </c>
      <c r="CX92" s="214">
        <v>25304.35</v>
      </c>
      <c r="CY92" s="205">
        <v>527.99</v>
      </c>
      <c r="CZ92" s="205">
        <v>703.77</v>
      </c>
      <c r="DA92" s="205">
        <v>0</v>
      </c>
      <c r="DB92" s="205">
        <v>1.47</v>
      </c>
      <c r="DC92" s="205">
        <v>0</v>
      </c>
      <c r="DD92" s="205">
        <v>0</v>
      </c>
      <c r="DE92" s="205">
        <v>0</v>
      </c>
      <c r="DF92" s="205">
        <v>0</v>
      </c>
      <c r="DG92" s="205">
        <v>0</v>
      </c>
      <c r="DH92" s="205">
        <v>0</v>
      </c>
      <c r="DI92" s="214">
        <v>527.99</v>
      </c>
      <c r="DJ92" s="65">
        <v>141</v>
      </c>
      <c r="DK92" s="219">
        <v>302.85199999999998</v>
      </c>
      <c r="DL92" s="65">
        <f t="shared" si="349"/>
        <v>244.03465792115736</v>
      </c>
      <c r="DM92" s="65">
        <f t="shared" si="263"/>
        <v>134.39215928833849</v>
      </c>
      <c r="DN92" s="65"/>
      <c r="DO92" s="65">
        <v>18.5</v>
      </c>
      <c r="DP92" s="65"/>
      <c r="DQ92" s="65">
        <v>5</v>
      </c>
      <c r="DR92" s="65"/>
      <c r="DS92" s="65"/>
      <c r="DT92" s="64">
        <f t="shared" si="318"/>
        <v>845.77881720949586</v>
      </c>
      <c r="DU92" s="66">
        <f t="shared" si="178"/>
        <v>870.94495575221242</v>
      </c>
      <c r="DV92" s="66">
        <f t="shared" si="179"/>
        <v>490.26548672566372</v>
      </c>
      <c r="DW92" s="66">
        <f t="shared" si="270"/>
        <v>340.30261061946902</v>
      </c>
      <c r="DX92" s="67">
        <f t="shared" si="319"/>
        <v>1701.5130530973452</v>
      </c>
      <c r="DY92" s="67">
        <f t="shared" si="320"/>
        <v>2547.2918703068408</v>
      </c>
      <c r="DZ92" s="68">
        <f t="shared" si="321"/>
        <v>-2019.3018703068408</v>
      </c>
      <c r="EA92" s="205">
        <v>5781.98</v>
      </c>
      <c r="EB92" s="205">
        <v>0</v>
      </c>
      <c r="EC92" s="205">
        <v>0</v>
      </c>
      <c r="ED92" s="205">
        <v>0</v>
      </c>
      <c r="EE92" s="205">
        <v>0</v>
      </c>
      <c r="EF92" s="205">
        <v>0</v>
      </c>
      <c r="EG92" s="205">
        <v>0</v>
      </c>
      <c r="EH92" s="205">
        <v>0</v>
      </c>
      <c r="EI92" s="205">
        <v>2951.32</v>
      </c>
      <c r="EJ92" s="205">
        <v>0</v>
      </c>
      <c r="EK92" s="205">
        <v>5947.91</v>
      </c>
      <c r="EL92" s="178">
        <f t="shared" si="180"/>
        <v>2785.3899999999994</v>
      </c>
      <c r="EM92" s="206">
        <v>603</v>
      </c>
      <c r="EN92" s="181" t="s">
        <v>277</v>
      </c>
      <c r="EO92" s="214">
        <f t="shared" si="303"/>
        <v>8733.2999999999993</v>
      </c>
      <c r="EP92" s="214">
        <v>481.33</v>
      </c>
      <c r="EQ92" s="214">
        <v>0</v>
      </c>
      <c r="ER92" s="214">
        <v>0</v>
      </c>
      <c r="ES92" s="214">
        <v>0</v>
      </c>
      <c r="ET92" s="214">
        <v>0</v>
      </c>
      <c r="EU92" s="298">
        <v>0</v>
      </c>
      <c r="EV92" s="299">
        <v>0</v>
      </c>
      <c r="EW92" s="214">
        <v>0</v>
      </c>
      <c r="EX92" s="214">
        <v>0</v>
      </c>
      <c r="EY92" s="214">
        <v>0</v>
      </c>
      <c r="EZ92" s="214">
        <f t="shared" si="304"/>
        <v>481.33</v>
      </c>
      <c r="FA92" s="391"/>
      <c r="FB92" s="65"/>
      <c r="FC92" s="377">
        <f t="shared" si="305"/>
        <v>81.79230452557988</v>
      </c>
      <c r="FD92" s="386">
        <f t="shared" si="306"/>
        <v>54.831810433947929</v>
      </c>
      <c r="FE92" s="65"/>
      <c r="FF92" s="65">
        <v>18.5</v>
      </c>
      <c r="FG92" s="65"/>
      <c r="FH92" s="65">
        <v>5</v>
      </c>
      <c r="FI92" s="377"/>
      <c r="FJ92" s="65"/>
      <c r="FK92" s="214">
        <f t="shared" si="307"/>
        <v>160.12411495952782</v>
      </c>
      <c r="FL92" s="66">
        <f t="shared" si="360"/>
        <v>987.17077586206892</v>
      </c>
      <c r="FM92" s="377">
        <f t="shared" si="184"/>
        <v>413.79310344827587</v>
      </c>
      <c r="FN92" s="377">
        <f t="shared" si="271"/>
        <v>350.24096982758618</v>
      </c>
      <c r="FO92" s="214">
        <f t="shared" si="308"/>
        <v>1751.204849137931</v>
      </c>
      <c r="FP92" s="214">
        <f t="shared" si="309"/>
        <v>1911.3289640974588</v>
      </c>
      <c r="FQ92" s="205">
        <f t="shared" si="290"/>
        <v>-1429.9989640974588</v>
      </c>
      <c r="FR92" s="205">
        <v>6687.64</v>
      </c>
      <c r="FS92" s="205">
        <v>0</v>
      </c>
      <c r="FT92" s="205">
        <v>0</v>
      </c>
      <c r="FU92" s="205">
        <v>0</v>
      </c>
      <c r="FV92" s="205">
        <v>0</v>
      </c>
      <c r="FW92" s="205">
        <v>0</v>
      </c>
      <c r="FX92" s="205">
        <v>0</v>
      </c>
      <c r="FY92" s="205">
        <v>0</v>
      </c>
      <c r="FZ92" s="205">
        <v>0</v>
      </c>
      <c r="GA92" s="205">
        <v>0</v>
      </c>
      <c r="GB92" s="205">
        <v>4597.24</v>
      </c>
      <c r="GC92" s="178">
        <f t="shared" si="185"/>
        <v>2090.4000000000005</v>
      </c>
      <c r="GD92" s="206">
        <v>356</v>
      </c>
      <c r="GE92" s="181" t="s">
        <v>277</v>
      </c>
      <c r="GF92" s="214">
        <f t="shared" si="291"/>
        <v>6687.64</v>
      </c>
      <c r="GG92" s="205">
        <v>556.72</v>
      </c>
      <c r="GH92" s="205">
        <v>0</v>
      </c>
      <c r="GI92" s="205">
        <v>0</v>
      </c>
      <c r="GJ92" s="205">
        <v>0</v>
      </c>
      <c r="GK92" s="205">
        <v>0</v>
      </c>
      <c r="GL92" s="205">
        <v>0</v>
      </c>
      <c r="GM92" s="205">
        <v>0</v>
      </c>
      <c r="GN92" s="205">
        <v>0</v>
      </c>
      <c r="GO92" s="205">
        <v>1400</v>
      </c>
      <c r="GP92" s="205">
        <v>0</v>
      </c>
      <c r="GQ92" s="211">
        <f t="shared" si="350"/>
        <v>1956.72</v>
      </c>
      <c r="GR92" s="309">
        <v>141.19999999999999</v>
      </c>
      <c r="GS92" s="314">
        <v>292.11</v>
      </c>
      <c r="GT92" s="65">
        <f t="shared" si="300"/>
        <v>65.422633697377535</v>
      </c>
      <c r="GU92" s="65">
        <f t="shared" si="301"/>
        <v>44.411423139291585</v>
      </c>
      <c r="GV92" s="65">
        <v>1279.4567857142858</v>
      </c>
      <c r="GW92" s="65">
        <v>18.5</v>
      </c>
      <c r="GX92" s="65">
        <v>0</v>
      </c>
      <c r="GY92" s="65">
        <v>5</v>
      </c>
      <c r="GZ92" s="65"/>
      <c r="HA92" s="65"/>
      <c r="HB92" s="64">
        <f t="shared" si="188"/>
        <v>1846.1008425509549</v>
      </c>
      <c r="HC92" s="66">
        <f t="shared" si="361"/>
        <v>822.37076923076927</v>
      </c>
      <c r="HD92" s="66">
        <f t="shared" si="272"/>
        <v>0</v>
      </c>
      <c r="HE92" s="66">
        <f t="shared" si="273"/>
        <v>205.59269230769232</v>
      </c>
      <c r="HF92" s="67">
        <f t="shared" si="322"/>
        <v>1027.9634615384616</v>
      </c>
      <c r="HG92" s="67">
        <f t="shared" si="323"/>
        <v>2874.0643040894165</v>
      </c>
      <c r="HH92" s="68">
        <f t="shared" si="324"/>
        <v>-917.34430408941648</v>
      </c>
      <c r="HI92" s="335">
        <v>3747.02</v>
      </c>
      <c r="HJ92" s="335">
        <v>0</v>
      </c>
      <c r="HK92" s="335">
        <v>0</v>
      </c>
      <c r="HL92" s="335">
        <v>0</v>
      </c>
      <c r="HM92" s="335">
        <v>0</v>
      </c>
      <c r="HN92" s="335">
        <v>0</v>
      </c>
      <c r="HO92" s="335">
        <v>0</v>
      </c>
      <c r="HP92" s="335">
        <v>0</v>
      </c>
      <c r="HQ92" s="335">
        <v>0</v>
      </c>
      <c r="HR92" s="335">
        <v>0</v>
      </c>
      <c r="HS92" s="335">
        <v>2451.58</v>
      </c>
      <c r="HT92" s="178">
        <f t="shared" si="189"/>
        <v>1295.44</v>
      </c>
      <c r="HU92" s="371">
        <v>172</v>
      </c>
      <c r="HV92" s="181" t="s">
        <v>277</v>
      </c>
      <c r="HW92" s="64">
        <f t="shared" si="190"/>
        <v>3747.02</v>
      </c>
      <c r="HX92" s="205">
        <v>311.92</v>
      </c>
      <c r="HY92" s="205">
        <v>0</v>
      </c>
      <c r="HZ92" s="205">
        <v>0</v>
      </c>
      <c r="IA92" s="205">
        <v>0</v>
      </c>
      <c r="IB92" s="205">
        <v>0</v>
      </c>
      <c r="IC92" s="205">
        <v>0</v>
      </c>
      <c r="ID92" s="205">
        <v>0</v>
      </c>
      <c r="IE92" s="205">
        <v>0</v>
      </c>
      <c r="IF92" s="205">
        <v>1400</v>
      </c>
      <c r="IG92" s="205">
        <v>0</v>
      </c>
      <c r="IH92" s="214">
        <v>1949.86</v>
      </c>
      <c r="II92" s="325">
        <v>141.19999999999999</v>
      </c>
      <c r="IJ92" s="329">
        <v>292.11</v>
      </c>
      <c r="IK92" s="65">
        <f t="shared" si="296"/>
        <v>37.412877610051297</v>
      </c>
      <c r="IL92" s="65">
        <f t="shared" si="302"/>
        <v>32.256178759872448</v>
      </c>
      <c r="IM92" s="65">
        <v>1279.4567857142858</v>
      </c>
      <c r="IN92" s="65">
        <v>18.5</v>
      </c>
      <c r="IO92" s="65"/>
      <c r="IP92" s="65">
        <v>5</v>
      </c>
      <c r="IQ92" s="65"/>
      <c r="IR92" s="65"/>
      <c r="IS92" s="64">
        <f t="shared" si="193"/>
        <v>1805.9358420842095</v>
      </c>
      <c r="IT92" s="66">
        <f t="shared" si="362"/>
        <v>869.99285714285713</v>
      </c>
      <c r="IU92" s="66">
        <f t="shared" si="274"/>
        <v>403.36134453781511</v>
      </c>
      <c r="IV92" s="66">
        <f t="shared" si="275"/>
        <v>318.33855042016808</v>
      </c>
      <c r="IW92" s="67">
        <f t="shared" si="195"/>
        <v>1591.6927521008404</v>
      </c>
      <c r="IX92" s="67">
        <f t="shared" si="325"/>
        <v>3397.6285941850501</v>
      </c>
      <c r="IY92" s="68">
        <f t="shared" si="326"/>
        <v>-1447.7685941850502</v>
      </c>
      <c r="IZ92" s="209">
        <v>0</v>
      </c>
      <c r="JA92" s="209">
        <v>0</v>
      </c>
      <c r="JB92" s="209">
        <v>0</v>
      </c>
      <c r="JC92" s="209">
        <v>0</v>
      </c>
      <c r="JD92" s="209">
        <v>0</v>
      </c>
      <c r="JE92" s="209">
        <v>0</v>
      </c>
      <c r="JF92" s="209">
        <v>0</v>
      </c>
      <c r="JG92" s="209">
        <v>0</v>
      </c>
      <c r="JH92" s="209">
        <v>0</v>
      </c>
      <c r="JI92" s="209">
        <v>0</v>
      </c>
      <c r="JJ92" s="209">
        <v>0</v>
      </c>
      <c r="JK92" s="205">
        <v>0</v>
      </c>
      <c r="JL92" s="210">
        <v>0</v>
      </c>
      <c r="JM92" s="181" t="s">
        <v>277</v>
      </c>
      <c r="JN92" s="64">
        <f t="shared" si="197"/>
        <v>0</v>
      </c>
      <c r="JO92" s="209">
        <v>0</v>
      </c>
      <c r="JP92" s="209">
        <v>0</v>
      </c>
      <c r="JQ92" s="209">
        <v>0</v>
      </c>
      <c r="JR92" s="209">
        <v>0</v>
      </c>
      <c r="JS92" s="209">
        <v>0</v>
      </c>
      <c r="JT92" s="209">
        <v>0</v>
      </c>
      <c r="JU92" s="209">
        <v>0</v>
      </c>
      <c r="JV92" s="209">
        <v>0</v>
      </c>
      <c r="JW92" s="209">
        <v>0</v>
      </c>
      <c r="JX92" s="209">
        <v>0</v>
      </c>
      <c r="JY92" s="211">
        <v>0</v>
      </c>
      <c r="JZ92" s="343"/>
      <c r="KA92" s="347">
        <v>292.11</v>
      </c>
      <c r="KB92" s="65">
        <f t="shared" si="276"/>
        <v>0</v>
      </c>
      <c r="KC92" s="65">
        <f t="shared" si="297"/>
        <v>0</v>
      </c>
      <c r="KD92" s="65">
        <v>1279.4567857142858</v>
      </c>
      <c r="KE92" s="65">
        <v>18.5</v>
      </c>
      <c r="KF92" s="65"/>
      <c r="KG92" s="65">
        <v>5</v>
      </c>
      <c r="KH92" s="65"/>
      <c r="KI92" s="65">
        <f t="shared" si="277"/>
        <v>429.03252032520328</v>
      </c>
      <c r="KJ92" s="64">
        <f t="shared" si="292"/>
        <v>2024.099306039489</v>
      </c>
      <c r="KK92" s="66">
        <f t="shared" si="363"/>
        <v>854.59100840336134</v>
      </c>
      <c r="KL92" s="66">
        <f t="shared" si="278"/>
        <v>0</v>
      </c>
      <c r="KM92" s="66">
        <f t="shared" si="279"/>
        <v>213.64775210084034</v>
      </c>
      <c r="KN92" s="67">
        <f t="shared" si="327"/>
        <v>1068.2387605042018</v>
      </c>
      <c r="KO92" s="67">
        <v>0</v>
      </c>
      <c r="KP92" s="68">
        <f t="shared" si="329"/>
        <v>0</v>
      </c>
      <c r="KQ92" s="209">
        <v>0</v>
      </c>
      <c r="KR92" s="209">
        <v>0</v>
      </c>
      <c r="KS92" s="209">
        <v>0</v>
      </c>
      <c r="KT92" s="209">
        <v>0</v>
      </c>
      <c r="KU92" s="209">
        <v>0</v>
      </c>
      <c r="KV92" s="209">
        <v>0</v>
      </c>
      <c r="KW92" s="209">
        <v>0</v>
      </c>
      <c r="KX92" s="209">
        <v>0</v>
      </c>
      <c r="KY92" s="209">
        <v>0</v>
      </c>
      <c r="KZ92" s="209">
        <v>0</v>
      </c>
      <c r="LA92" s="209">
        <v>0</v>
      </c>
      <c r="LB92" s="178">
        <v>0</v>
      </c>
      <c r="LC92" s="210">
        <v>0</v>
      </c>
      <c r="LD92" s="181" t="s">
        <v>277</v>
      </c>
      <c r="LE92" s="64">
        <f t="shared" si="200"/>
        <v>0</v>
      </c>
      <c r="LF92" s="209">
        <v>0</v>
      </c>
      <c r="LG92" s="209">
        <v>0</v>
      </c>
      <c r="LH92" s="209">
        <v>0</v>
      </c>
      <c r="LI92" s="209">
        <v>0</v>
      </c>
      <c r="LJ92" s="209">
        <v>0</v>
      </c>
      <c r="LK92" s="209">
        <v>0</v>
      </c>
      <c r="LL92" s="209">
        <v>0</v>
      </c>
      <c r="LM92" s="209">
        <v>0</v>
      </c>
      <c r="LN92" s="209">
        <v>0</v>
      </c>
      <c r="LO92" s="209">
        <v>0</v>
      </c>
      <c r="LP92" s="211">
        <f t="shared" si="351"/>
        <v>0</v>
      </c>
      <c r="LQ92" s="202"/>
      <c r="LR92" s="202">
        <v>292.11</v>
      </c>
      <c r="LS92" s="65">
        <f t="shared" si="298"/>
        <v>0</v>
      </c>
      <c r="LT92" s="65">
        <f t="shared" si="299"/>
        <v>0</v>
      </c>
      <c r="LU92" s="65">
        <v>1279.4567857142858</v>
      </c>
      <c r="LV92" s="65">
        <v>18.5</v>
      </c>
      <c r="LW92" s="65"/>
      <c r="LX92" s="65">
        <v>5</v>
      </c>
      <c r="LY92" s="65"/>
      <c r="LZ92" s="65"/>
      <c r="MA92" s="64">
        <f t="shared" si="330"/>
        <v>1595.0667857142857</v>
      </c>
      <c r="MB92" s="66">
        <f t="shared" si="364"/>
        <v>828.45739495798318</v>
      </c>
      <c r="MC92" s="66">
        <f t="shared" si="280"/>
        <v>0</v>
      </c>
      <c r="MD92" s="66">
        <f t="shared" si="281"/>
        <v>207.1143487394958</v>
      </c>
      <c r="ME92" s="67">
        <f t="shared" si="331"/>
        <v>1035.571743697479</v>
      </c>
      <c r="MF92" s="67">
        <v>0</v>
      </c>
      <c r="MG92" s="68">
        <f t="shared" si="333"/>
        <v>0</v>
      </c>
      <c r="MH92" s="209">
        <v>0</v>
      </c>
      <c r="MI92" s="209">
        <v>0</v>
      </c>
      <c r="MJ92" s="209">
        <v>0</v>
      </c>
      <c r="MK92" s="209">
        <v>0</v>
      </c>
      <c r="ML92" s="209">
        <v>0</v>
      </c>
      <c r="MM92" s="209">
        <v>0</v>
      </c>
      <c r="MN92" s="209">
        <v>0</v>
      </c>
      <c r="MO92" s="209">
        <v>0</v>
      </c>
      <c r="MP92" s="209">
        <v>0</v>
      </c>
      <c r="MQ92" s="209">
        <v>0</v>
      </c>
      <c r="MR92" s="209">
        <v>0</v>
      </c>
      <c r="MS92" s="178">
        <v>0</v>
      </c>
      <c r="MT92" s="210">
        <v>0</v>
      </c>
      <c r="MU92" s="181" t="s">
        <v>277</v>
      </c>
      <c r="MV92" s="64">
        <f t="shared" si="203"/>
        <v>0</v>
      </c>
      <c r="MW92" s="209">
        <v>0</v>
      </c>
      <c r="MX92" s="209">
        <v>0</v>
      </c>
      <c r="MY92" s="209">
        <v>0</v>
      </c>
      <c r="MZ92" s="209">
        <v>0</v>
      </c>
      <c r="NA92" s="209">
        <v>0</v>
      </c>
      <c r="NB92" s="209">
        <v>0</v>
      </c>
      <c r="NC92" s="209">
        <v>0</v>
      </c>
      <c r="ND92" s="209">
        <v>0</v>
      </c>
      <c r="NE92" s="209">
        <v>0</v>
      </c>
      <c r="NF92" s="209">
        <v>0</v>
      </c>
      <c r="NG92" s="211">
        <f t="shared" si="293"/>
        <v>0</v>
      </c>
      <c r="NH92" s="357"/>
      <c r="NI92" s="358">
        <v>292.11</v>
      </c>
      <c r="NJ92" s="65">
        <f t="shared" si="294"/>
        <v>0</v>
      </c>
      <c r="NK92" s="65">
        <f t="shared" si="295"/>
        <v>0</v>
      </c>
      <c r="NL92" s="65">
        <v>1279.4567857142858</v>
      </c>
      <c r="NM92" s="65">
        <v>18.5</v>
      </c>
      <c r="NN92" s="65">
        <f t="shared" si="206"/>
        <v>467</v>
      </c>
      <c r="NO92" s="65">
        <v>5</v>
      </c>
      <c r="NP92" s="65"/>
      <c r="NQ92" s="65"/>
      <c r="NR92" s="64">
        <f t="shared" si="264"/>
        <v>2062.0667857142857</v>
      </c>
      <c r="NS92" s="66">
        <f t="shared" si="207"/>
        <v>835.40283333333332</v>
      </c>
      <c r="NT92" s="66">
        <f t="shared" si="208"/>
        <v>400</v>
      </c>
      <c r="NU92" s="66">
        <f t="shared" si="282"/>
        <v>308.85070833333333</v>
      </c>
      <c r="NV92" s="67">
        <f t="shared" si="334"/>
        <v>1544.2535416666667</v>
      </c>
      <c r="NW92" s="67">
        <v>0</v>
      </c>
      <c r="NX92" s="68">
        <f t="shared" si="336"/>
        <v>0</v>
      </c>
      <c r="NY92" s="209">
        <v>0</v>
      </c>
      <c r="NZ92" s="209">
        <v>0</v>
      </c>
      <c r="OA92" s="209">
        <v>0</v>
      </c>
      <c r="OB92" s="209">
        <v>0</v>
      </c>
      <c r="OC92" s="209">
        <v>0</v>
      </c>
      <c r="OD92" s="209">
        <v>0</v>
      </c>
      <c r="OE92" s="209">
        <v>0</v>
      </c>
      <c r="OF92" s="209">
        <v>0</v>
      </c>
      <c r="OG92" s="209">
        <v>0</v>
      </c>
      <c r="OH92" s="209">
        <v>0</v>
      </c>
      <c r="OI92" s="209">
        <v>22003.09</v>
      </c>
      <c r="OJ92" s="178">
        <v>0</v>
      </c>
      <c r="OK92" s="210">
        <v>0</v>
      </c>
      <c r="OL92" s="181" t="s">
        <v>277</v>
      </c>
      <c r="OM92" s="64">
        <f t="shared" si="283"/>
        <v>0</v>
      </c>
      <c r="ON92" s="209">
        <v>0</v>
      </c>
      <c r="OO92" s="209">
        <v>0</v>
      </c>
      <c r="OP92" s="209">
        <v>0</v>
      </c>
      <c r="OQ92" s="209">
        <v>0</v>
      </c>
      <c r="OR92" s="209">
        <v>0</v>
      </c>
      <c r="OS92" s="209">
        <v>0</v>
      </c>
      <c r="OT92" s="209">
        <v>0</v>
      </c>
      <c r="OU92" s="209">
        <v>0</v>
      </c>
      <c r="OV92" s="209">
        <v>0</v>
      </c>
      <c r="OW92" s="209">
        <v>0</v>
      </c>
      <c r="OX92" s="403">
        <f t="shared" si="284"/>
        <v>0</v>
      </c>
      <c r="OY92" s="420"/>
      <c r="OZ92" s="413"/>
      <c r="PA92" s="65">
        <f t="shared" si="285"/>
        <v>352.73529547804895</v>
      </c>
      <c r="PB92" s="65">
        <f t="shared" si="286"/>
        <v>0</v>
      </c>
      <c r="PC92" s="65">
        <v>1279.4567857142858</v>
      </c>
      <c r="PD92" s="65">
        <v>18.5</v>
      </c>
      <c r="PE92" s="65"/>
      <c r="PF92" s="65">
        <v>5</v>
      </c>
      <c r="PG92" s="65"/>
      <c r="PH92" s="65"/>
      <c r="PI92" s="64">
        <f t="shared" si="337"/>
        <v>1655.6920811923349</v>
      </c>
      <c r="PJ92" s="66">
        <f t="shared" si="287"/>
        <v>936.57933333333335</v>
      </c>
      <c r="PK92" s="66">
        <v>0</v>
      </c>
      <c r="PL92" s="66">
        <f t="shared" si="288"/>
        <v>234.14483333333334</v>
      </c>
      <c r="PM92" s="67">
        <f t="shared" si="338"/>
        <v>1170.7241666666666</v>
      </c>
      <c r="PN92" s="67">
        <f t="shared" si="339"/>
        <v>2826.4162478590015</v>
      </c>
      <c r="PO92" s="68">
        <f t="shared" si="340"/>
        <v>-2826.4162478590015</v>
      </c>
      <c r="PP92" s="400"/>
      <c r="PQ92" s="400"/>
      <c r="PR92" s="400"/>
      <c r="PS92" s="400"/>
      <c r="PT92" s="400"/>
      <c r="PU92" s="400"/>
      <c r="PV92" s="400"/>
      <c r="PW92" s="400"/>
      <c r="PX92" s="400"/>
      <c r="PY92" s="464"/>
      <c r="PZ92" s="466">
        <v>0</v>
      </c>
      <c r="QA92" s="178">
        <f t="shared" si="210"/>
        <v>0</v>
      </c>
      <c r="QB92" s="401"/>
      <c r="QC92" s="181" t="s">
        <v>277</v>
      </c>
      <c r="QD92" s="64"/>
      <c r="QE92" s="400"/>
      <c r="QF92" s="400"/>
      <c r="QG92" s="400"/>
      <c r="QH92" s="400"/>
      <c r="QI92" s="400"/>
      <c r="QJ92" s="400"/>
      <c r="QK92" s="400"/>
      <c r="QL92" s="400"/>
      <c r="QM92" s="400"/>
      <c r="QN92" s="400"/>
      <c r="QP92" s="211">
        <f t="shared" si="353"/>
        <v>0</v>
      </c>
      <c r="QQ92" s="442"/>
      <c r="QR92" s="238"/>
      <c r="QS92" s="65">
        <f t="shared" si="365"/>
        <v>128.86743362831859</v>
      </c>
      <c r="QT92" s="65">
        <f t="shared" si="354"/>
        <v>0</v>
      </c>
      <c r="QU92" s="65">
        <v>1041.74</v>
      </c>
      <c r="QV92" s="65">
        <v>18.5</v>
      </c>
      <c r="QW92" s="65">
        <f t="shared" si="355"/>
        <v>18.861818181818183</v>
      </c>
      <c r="QX92" s="65">
        <v>5</v>
      </c>
      <c r="QY92" s="65">
        <f t="shared" si="261"/>
        <v>183.06451612903226</v>
      </c>
      <c r="QZ92" s="489">
        <f t="shared" si="265"/>
        <v>0</v>
      </c>
      <c r="RA92" s="65"/>
      <c r="RB92" s="64">
        <f t="shared" si="213"/>
        <v>1396.0337679391689</v>
      </c>
      <c r="RC92" s="66">
        <f t="shared" si="266"/>
        <v>870.22424778761058</v>
      </c>
      <c r="RD92" s="66"/>
      <c r="RE92" s="66">
        <f t="shared" si="356"/>
        <v>453.25160314535589</v>
      </c>
      <c r="RF92" s="67">
        <f t="shared" si="341"/>
        <v>1323.4758509329665</v>
      </c>
      <c r="RG92" s="67">
        <f t="shared" si="342"/>
        <v>2719.5096188721354</v>
      </c>
      <c r="RH92" s="68">
        <f t="shared" si="343"/>
        <v>-2719.5096188721354</v>
      </c>
      <c r="RI92" s="205"/>
      <c r="RJ92" s="205"/>
      <c r="RK92" s="205"/>
      <c r="RL92" s="205"/>
      <c r="RM92" s="205"/>
      <c r="RN92" s="205"/>
      <c r="RO92" s="205"/>
      <c r="RP92" s="205"/>
      <c r="RQ92" s="205"/>
      <c r="RR92" s="373"/>
      <c r="RS92" s="265">
        <v>0</v>
      </c>
      <c r="RT92" s="178">
        <f t="shared" si="214"/>
        <v>0</v>
      </c>
      <c r="RU92" s="206"/>
      <c r="RV92" s="181" t="s">
        <v>277</v>
      </c>
      <c r="RW92" s="64">
        <f t="shared" si="215"/>
        <v>0</v>
      </c>
      <c r="RX92" s="205"/>
      <c r="RY92" s="205"/>
      <c r="RZ92" s="205"/>
      <c r="SA92" s="205"/>
      <c r="SB92" s="205"/>
      <c r="SC92" s="205"/>
      <c r="SD92" s="205"/>
      <c r="SE92" s="205"/>
      <c r="SF92" s="205"/>
      <c r="SG92" s="205"/>
      <c r="SH92" s="65">
        <v>92.906813999999997</v>
      </c>
      <c r="SI92" s="211">
        <v>1912.26</v>
      </c>
      <c r="SJ92" s="468">
        <v>136.29</v>
      </c>
      <c r="SK92" s="481"/>
      <c r="SL92" s="65">
        <f t="shared" si="366"/>
        <v>320.96681415929203</v>
      </c>
      <c r="SM92" s="65">
        <f t="shared" si="376"/>
        <v>0</v>
      </c>
      <c r="SN92" s="65">
        <v>1041.74</v>
      </c>
      <c r="SO92" s="65">
        <v>18.5</v>
      </c>
      <c r="SP92" s="65">
        <f t="shared" si="357"/>
        <v>495.92920353982299</v>
      </c>
      <c r="SQ92" s="65">
        <v>5</v>
      </c>
      <c r="SR92" s="65">
        <f t="shared" si="367"/>
        <v>428.52876106194691</v>
      </c>
      <c r="SS92" s="489">
        <f t="shared" si="267"/>
        <v>0</v>
      </c>
      <c r="ST92" s="65"/>
      <c r="SU92" s="64">
        <f t="shared" si="374"/>
        <v>2446.9547787610622</v>
      </c>
      <c r="SV92" s="66">
        <f t="shared" si="368"/>
        <v>596.28469026548669</v>
      </c>
      <c r="SW92" s="66"/>
      <c r="SX92" s="66">
        <f t="shared" si="358"/>
        <v>608.64789380530988</v>
      </c>
      <c r="SY92" s="67">
        <f t="shared" si="375"/>
        <v>1204.9325840707966</v>
      </c>
      <c r="SZ92" s="67">
        <f t="shared" si="344"/>
        <v>3651.8873628318588</v>
      </c>
      <c r="TA92" s="68">
        <f t="shared" si="345"/>
        <v>-1739.6273628318588</v>
      </c>
      <c r="TB92" s="64">
        <f t="shared" si="377"/>
        <v>91770.220000000016</v>
      </c>
      <c r="TC92" s="211">
        <f t="shared" si="378"/>
        <v>7633.18</v>
      </c>
      <c r="TD92" s="67">
        <f t="shared" si="379"/>
        <v>24789.047968559193</v>
      </c>
      <c r="TE92" s="68">
        <f t="shared" si="359"/>
        <v>-17155.867968559192</v>
      </c>
      <c r="TF92" s="264"/>
      <c r="TG92" s="265"/>
      <c r="TH92" s="269" t="s">
        <v>536</v>
      </c>
      <c r="TL92" s="65">
        <v>9030.8217999999997</v>
      </c>
      <c r="TM92">
        <f t="shared" si="262"/>
        <v>90.308217999999997</v>
      </c>
    </row>
    <row r="93" spans="1:533">
      <c r="A93" s="173" t="s">
        <v>48</v>
      </c>
      <c r="B93" s="175" t="s">
        <v>194</v>
      </c>
      <c r="C93" s="181" t="s">
        <v>276</v>
      </c>
      <c r="D93" s="176">
        <v>1812.28</v>
      </c>
      <c r="E93" s="176">
        <v>987.72</v>
      </c>
      <c r="F93" s="176">
        <v>3119.53</v>
      </c>
      <c r="G93" s="176">
        <v>0</v>
      </c>
      <c r="H93" s="176">
        <v>0</v>
      </c>
      <c r="I93" s="176">
        <v>0</v>
      </c>
      <c r="J93" s="176">
        <v>0</v>
      </c>
      <c r="K93" s="176">
        <v>0</v>
      </c>
      <c r="L93" s="176">
        <v>57.47</v>
      </c>
      <c r="M93" s="178">
        <v>4884.7</v>
      </c>
      <c r="N93" s="178">
        <f t="shared" si="150"/>
        <v>1092.3000000000011</v>
      </c>
      <c r="O93" s="181">
        <v>365</v>
      </c>
      <c r="P93" s="64">
        <f t="shared" si="310"/>
        <v>5977.0000000000009</v>
      </c>
      <c r="Q93" s="205">
        <v>150.86000000000001</v>
      </c>
      <c r="R93" s="205">
        <v>72.25</v>
      </c>
      <c r="S93" s="267">
        <v>199.29</v>
      </c>
      <c r="T93" s="205">
        <v>0</v>
      </c>
      <c r="U93" s="205">
        <v>0</v>
      </c>
      <c r="V93" s="205">
        <v>0</v>
      </c>
      <c r="W93" s="205">
        <v>0</v>
      </c>
      <c r="X93" s="205">
        <v>0</v>
      </c>
      <c r="Y93" s="205">
        <v>0</v>
      </c>
      <c r="Z93" s="205">
        <v>3.19</v>
      </c>
      <c r="AA93" s="64">
        <f t="shared" si="346"/>
        <v>425.59</v>
      </c>
      <c r="AB93" s="278">
        <v>489.80100000000004</v>
      </c>
      <c r="AC93" s="65"/>
      <c r="AD93" s="65">
        <f t="shared" si="347"/>
        <v>57.387916339422837</v>
      </c>
      <c r="AE93" s="65">
        <f t="shared" si="268"/>
        <v>19.773138138765624</v>
      </c>
      <c r="AF93" s="65"/>
      <c r="AG93" s="65">
        <v>18.5</v>
      </c>
      <c r="AH93" s="65"/>
      <c r="AI93" s="65">
        <v>5</v>
      </c>
      <c r="AJ93" s="65"/>
      <c r="AK93" s="65"/>
      <c r="AL93" s="64">
        <f t="shared" si="311"/>
        <v>590.46205447818852</v>
      </c>
      <c r="AM93" s="66">
        <f t="shared" si="170"/>
        <v>833.25221238938047</v>
      </c>
      <c r="AN93" s="66">
        <f t="shared" si="171"/>
        <v>0</v>
      </c>
      <c r="AO93" s="66">
        <f t="shared" si="289"/>
        <v>208.31305309734512</v>
      </c>
      <c r="AP93" s="67">
        <f t="shared" si="312"/>
        <v>1041.5652654867256</v>
      </c>
      <c r="AQ93" s="67">
        <f t="shared" si="313"/>
        <v>1632.0273199649141</v>
      </c>
      <c r="AR93" s="68">
        <f t="shared" si="314"/>
        <v>-1206.4373199649142</v>
      </c>
      <c r="AS93" s="267">
        <v>1640.62</v>
      </c>
      <c r="AT93" s="267">
        <v>1181.68</v>
      </c>
      <c r="AU93" s="267">
        <v>2863.38</v>
      </c>
      <c r="AV93" s="267">
        <v>0</v>
      </c>
      <c r="AW93" s="267">
        <v>0</v>
      </c>
      <c r="AX93" s="267">
        <v>0</v>
      </c>
      <c r="AY93" s="267">
        <v>0</v>
      </c>
      <c r="AZ93" s="267">
        <v>0</v>
      </c>
      <c r="BA93" s="267">
        <v>0</v>
      </c>
      <c r="BB93" s="267">
        <v>0</v>
      </c>
      <c r="BC93" s="267">
        <v>4070.91</v>
      </c>
      <c r="BD93" s="178">
        <f t="shared" si="172"/>
        <v>1614.7700000000004</v>
      </c>
      <c r="BE93" s="285">
        <v>269</v>
      </c>
      <c r="BF93" s="181" t="s">
        <v>276</v>
      </c>
      <c r="BG93" s="64">
        <f t="shared" ref="BG93:BG126" si="384">SUM(AS93:BB93)</f>
        <v>5685.68</v>
      </c>
      <c r="BH93" s="267">
        <v>136.57</v>
      </c>
      <c r="BI93" s="267">
        <v>86.44</v>
      </c>
      <c r="BJ93" s="267">
        <v>182.86</v>
      </c>
      <c r="BK93" s="267">
        <v>0</v>
      </c>
      <c r="BL93" s="267">
        <v>0</v>
      </c>
      <c r="BM93" s="267">
        <v>0</v>
      </c>
      <c r="BN93" s="267">
        <v>0</v>
      </c>
      <c r="BO93" s="267">
        <v>0</v>
      </c>
      <c r="BP93" s="267">
        <v>0</v>
      </c>
      <c r="BQ93" s="267">
        <v>0</v>
      </c>
      <c r="BR93" s="64">
        <f t="shared" ref="BR93:BR126" si="385">SUM(BH93:BQ93)</f>
        <v>405.87</v>
      </c>
      <c r="BS93" s="278">
        <v>560</v>
      </c>
      <c r="BT93" s="65"/>
      <c r="BU93" s="65">
        <f t="shared" si="348"/>
        <v>51.778099772109961</v>
      </c>
      <c r="BV93" s="65">
        <f t="shared" si="269"/>
        <v>31.528889979685076</v>
      </c>
      <c r="BW93" s="65"/>
      <c r="BX93" s="65">
        <v>18.5</v>
      </c>
      <c r="BY93" s="65"/>
      <c r="BZ93" s="65">
        <v>5</v>
      </c>
      <c r="CA93" s="202"/>
      <c r="CB93" s="65"/>
      <c r="CC93" s="64">
        <f t="shared" si="315"/>
        <v>666.80698975179507</v>
      </c>
      <c r="CD93" s="66">
        <f t="shared" si="174"/>
        <v>869.99982300884949</v>
      </c>
      <c r="CE93" s="384">
        <f t="shared" si="175"/>
        <v>0</v>
      </c>
      <c r="CF93" s="66">
        <f t="shared" si="222"/>
        <v>217.49995575221237</v>
      </c>
      <c r="CG93" s="67">
        <f t="shared" si="373"/>
        <v>1087.4997787610619</v>
      </c>
      <c r="CH93" s="67">
        <f t="shared" si="316"/>
        <v>1754.3067685128569</v>
      </c>
      <c r="CI93" s="68">
        <f t="shared" si="317"/>
        <v>-1348.4367685128568</v>
      </c>
      <c r="CJ93" s="209">
        <v>3802.38</v>
      </c>
      <c r="CK93" s="209">
        <v>3497.44</v>
      </c>
      <c r="CL93" s="209">
        <v>8794.2199999999993</v>
      </c>
      <c r="CM93" s="209">
        <v>50</v>
      </c>
      <c r="CN93" s="209">
        <v>0</v>
      </c>
      <c r="CO93" s="209">
        <v>0</v>
      </c>
      <c r="CP93" s="209">
        <v>0</v>
      </c>
      <c r="CQ93" s="209">
        <v>0</v>
      </c>
      <c r="CR93" s="209">
        <v>0</v>
      </c>
      <c r="CS93" s="207">
        <v>0</v>
      </c>
      <c r="CT93" s="205">
        <v>5335.22</v>
      </c>
      <c r="CU93" s="178">
        <f t="shared" si="176"/>
        <v>1485.6999999999998</v>
      </c>
      <c r="CV93" s="285">
        <v>366</v>
      </c>
      <c r="CW93" s="181" t="s">
        <v>276</v>
      </c>
      <c r="CX93" s="214">
        <v>6820.92</v>
      </c>
      <c r="CY93" s="205">
        <v>144.91</v>
      </c>
      <c r="CZ93" s="205">
        <v>0</v>
      </c>
      <c r="DA93" s="205">
        <v>0</v>
      </c>
      <c r="DB93" s="205">
        <v>0</v>
      </c>
      <c r="DC93" s="205">
        <v>0</v>
      </c>
      <c r="DD93" s="205">
        <v>0</v>
      </c>
      <c r="DE93" s="205">
        <v>0</v>
      </c>
      <c r="DF93" s="205">
        <v>0</v>
      </c>
      <c r="DG93" s="205">
        <v>0</v>
      </c>
      <c r="DH93" s="205">
        <v>0</v>
      </c>
      <c r="DI93" s="214">
        <v>480.44</v>
      </c>
      <c r="DJ93" s="278">
        <v>560</v>
      </c>
      <c r="DK93" s="65"/>
      <c r="DL93" s="65">
        <f t="shared" si="349"/>
        <v>70.463338579426932</v>
      </c>
      <c r="DM93" s="65">
        <f t="shared" si="263"/>
        <v>29.246755664993572</v>
      </c>
      <c r="DN93" s="65"/>
      <c r="DO93" s="65">
        <v>18.5</v>
      </c>
      <c r="DP93" s="65"/>
      <c r="DQ93" s="65">
        <v>5</v>
      </c>
      <c r="DR93" s="65"/>
      <c r="DS93" s="65"/>
      <c r="DT93" s="64">
        <f t="shared" si="318"/>
        <v>683.21009424442047</v>
      </c>
      <c r="DU93" s="66">
        <f t="shared" si="178"/>
        <v>870.94495575221242</v>
      </c>
      <c r="DV93" s="66">
        <f t="shared" si="179"/>
        <v>490.26548672566372</v>
      </c>
      <c r="DW93" s="66">
        <f t="shared" si="270"/>
        <v>340.30261061946902</v>
      </c>
      <c r="DX93" s="67">
        <f t="shared" si="319"/>
        <v>1701.5130530973452</v>
      </c>
      <c r="DY93" s="67">
        <f t="shared" si="320"/>
        <v>2384.7231473417655</v>
      </c>
      <c r="DZ93" s="68">
        <f t="shared" si="321"/>
        <v>-1904.2831473417655</v>
      </c>
      <c r="EA93" s="205">
        <v>96.5</v>
      </c>
      <c r="EB93" s="205">
        <v>93.31</v>
      </c>
      <c r="EC93" s="205">
        <v>437.3</v>
      </c>
      <c r="ED93" s="205">
        <v>0</v>
      </c>
      <c r="EE93" s="205">
        <v>0</v>
      </c>
      <c r="EF93" s="205">
        <v>0</v>
      </c>
      <c r="EG93" s="205">
        <v>0</v>
      </c>
      <c r="EH93" s="205">
        <v>0</v>
      </c>
      <c r="EI93" s="205">
        <v>0</v>
      </c>
      <c r="EJ93" s="205">
        <v>0</v>
      </c>
      <c r="EK93" s="205">
        <v>558.41</v>
      </c>
      <c r="EL93" s="178">
        <f t="shared" si="180"/>
        <v>68.700000000000045</v>
      </c>
      <c r="EM93" s="206">
        <v>32</v>
      </c>
      <c r="EN93" s="181" t="s">
        <v>276</v>
      </c>
      <c r="EO93" s="214">
        <f t="shared" si="303"/>
        <v>627.11</v>
      </c>
      <c r="EP93" s="214">
        <v>8.0299999999999994</v>
      </c>
      <c r="EQ93" s="214">
        <v>6.82</v>
      </c>
      <c r="ER93" s="214">
        <v>27.94</v>
      </c>
      <c r="ES93" s="214">
        <v>0</v>
      </c>
      <c r="ET93" s="214">
        <v>0</v>
      </c>
      <c r="EU93" s="298">
        <v>0</v>
      </c>
      <c r="EV93" s="299">
        <v>0</v>
      </c>
      <c r="EW93" s="214">
        <v>0</v>
      </c>
      <c r="EX93" s="214">
        <v>0</v>
      </c>
      <c r="EY93" s="214">
        <v>0</v>
      </c>
      <c r="EZ93" s="214">
        <f t="shared" si="304"/>
        <v>42.79</v>
      </c>
      <c r="FA93" s="65"/>
      <c r="FB93" s="65"/>
      <c r="FC93" s="377">
        <f t="shared" si="305"/>
        <v>7.6789394543846585</v>
      </c>
      <c r="FD93" s="386">
        <f t="shared" si="306"/>
        <v>1.3523942344921989</v>
      </c>
      <c r="FE93" s="65"/>
      <c r="FF93" s="65">
        <v>18.5</v>
      </c>
      <c r="FG93" s="202"/>
      <c r="FH93" s="65">
        <v>5</v>
      </c>
      <c r="FI93" s="377"/>
      <c r="FJ93" s="65"/>
      <c r="FK93" s="214">
        <f t="shared" si="307"/>
        <v>32.531333688876856</v>
      </c>
      <c r="FL93" s="66">
        <f t="shared" si="360"/>
        <v>987.17077586206892</v>
      </c>
      <c r="FM93" s="377">
        <f t="shared" si="184"/>
        <v>413.79310344827587</v>
      </c>
      <c r="FN93" s="377">
        <f t="shared" si="271"/>
        <v>350.24096982758618</v>
      </c>
      <c r="FO93" s="214">
        <f t="shared" si="308"/>
        <v>1751.204849137931</v>
      </c>
      <c r="FP93" s="214">
        <f t="shared" si="309"/>
        <v>1783.7361828268079</v>
      </c>
      <c r="FQ93" s="205">
        <f t="shared" si="290"/>
        <v>-1740.9461828268079</v>
      </c>
      <c r="FR93" s="205">
        <v>1469.26</v>
      </c>
      <c r="FS93" s="205">
        <v>472.02</v>
      </c>
      <c r="FT93" s="205">
        <v>2577.9699999999998</v>
      </c>
      <c r="FU93" s="205">
        <v>0</v>
      </c>
      <c r="FV93" s="205">
        <v>0</v>
      </c>
      <c r="FW93" s="205">
        <v>0</v>
      </c>
      <c r="FX93" s="205">
        <v>0</v>
      </c>
      <c r="FY93" s="205">
        <v>0</v>
      </c>
      <c r="FZ93" s="205">
        <v>0</v>
      </c>
      <c r="GA93" s="205">
        <v>0</v>
      </c>
      <c r="GB93" s="205">
        <v>3882.88</v>
      </c>
      <c r="GC93" s="178">
        <f t="shared" si="185"/>
        <v>636.36999999999989</v>
      </c>
      <c r="GD93" s="206">
        <v>254</v>
      </c>
      <c r="GE93" s="181" t="s">
        <v>276</v>
      </c>
      <c r="GF93" s="214">
        <f t="shared" si="291"/>
        <v>4519.25</v>
      </c>
      <c r="GG93" s="205">
        <v>122.3</v>
      </c>
      <c r="GH93" s="205">
        <v>34.53</v>
      </c>
      <c r="GI93" s="205">
        <v>164.62</v>
      </c>
      <c r="GJ93" s="205">
        <v>0</v>
      </c>
      <c r="GK93" s="205">
        <v>0</v>
      </c>
      <c r="GL93" s="205">
        <v>0</v>
      </c>
      <c r="GM93" s="205">
        <v>0</v>
      </c>
      <c r="GN93" s="205">
        <v>0</v>
      </c>
      <c r="GO93" s="205">
        <v>0</v>
      </c>
      <c r="GP93" s="205">
        <v>0</v>
      </c>
      <c r="GQ93" s="211">
        <f t="shared" si="350"/>
        <v>321.45</v>
      </c>
      <c r="GR93" s="306">
        <v>458.58</v>
      </c>
      <c r="GS93" s="306"/>
      <c r="GT93" s="65">
        <f t="shared" si="300"/>
        <v>55.256683560326039</v>
      </c>
      <c r="GU93" s="65">
        <f t="shared" si="301"/>
        <v>13.519947064270461</v>
      </c>
      <c r="GV93" s="65"/>
      <c r="GW93" s="65">
        <v>18.5</v>
      </c>
      <c r="GX93" s="65">
        <v>0</v>
      </c>
      <c r="GY93" s="65">
        <v>5</v>
      </c>
      <c r="GZ93" s="65"/>
      <c r="HA93" s="65"/>
      <c r="HB93" s="64">
        <f t="shared" si="188"/>
        <v>550.85663062459651</v>
      </c>
      <c r="HC93" s="66">
        <f t="shared" si="361"/>
        <v>822.37076923076927</v>
      </c>
      <c r="HD93" s="66">
        <f t="shared" si="272"/>
        <v>0</v>
      </c>
      <c r="HE93" s="66">
        <f t="shared" si="273"/>
        <v>205.59269230769232</v>
      </c>
      <c r="HF93" s="67">
        <f t="shared" si="322"/>
        <v>1027.9634615384616</v>
      </c>
      <c r="HG93" s="67">
        <f t="shared" si="323"/>
        <v>1578.8200921630582</v>
      </c>
      <c r="HH93" s="68">
        <f t="shared" si="324"/>
        <v>-1257.3700921630582</v>
      </c>
      <c r="HI93" s="335">
        <v>3152.07</v>
      </c>
      <c r="HJ93" s="335">
        <v>1811.56</v>
      </c>
      <c r="HK93" s="335">
        <v>4949.68</v>
      </c>
      <c r="HL93" s="335">
        <v>0</v>
      </c>
      <c r="HM93" s="335">
        <v>0</v>
      </c>
      <c r="HN93" s="335">
        <v>0</v>
      </c>
      <c r="HO93" s="335">
        <v>0</v>
      </c>
      <c r="HP93" s="335">
        <v>0</v>
      </c>
      <c r="HQ93" s="335">
        <v>0</v>
      </c>
      <c r="HR93" s="335">
        <v>0</v>
      </c>
      <c r="HS93" s="335">
        <v>8259.1299999999992</v>
      </c>
      <c r="HT93" s="178">
        <f t="shared" si="189"/>
        <v>1654.1800000000021</v>
      </c>
      <c r="HU93" s="371">
        <v>509</v>
      </c>
      <c r="HV93" s="181" t="s">
        <v>276</v>
      </c>
      <c r="HW93" s="64">
        <f t="shared" si="190"/>
        <v>9913.3100000000013</v>
      </c>
      <c r="HX93" s="205">
        <v>262.38</v>
      </c>
      <c r="HY93" s="205">
        <v>132.51</v>
      </c>
      <c r="HZ93" s="205">
        <v>315.81</v>
      </c>
      <c r="IA93" s="205">
        <v>0</v>
      </c>
      <c r="IB93" s="205">
        <v>0</v>
      </c>
      <c r="IC93" s="205">
        <v>0</v>
      </c>
      <c r="ID93" s="205">
        <v>0</v>
      </c>
      <c r="IE93" s="205">
        <v>0</v>
      </c>
      <c r="IF93" s="205">
        <v>0</v>
      </c>
      <c r="IG93" s="205">
        <v>0</v>
      </c>
      <c r="IH93" s="214">
        <v>1162.1099999999999</v>
      </c>
      <c r="II93" s="319">
        <v>458.58</v>
      </c>
      <c r="IJ93" s="319"/>
      <c r="IK93" s="65">
        <f t="shared" si="296"/>
        <v>126.04027600792264</v>
      </c>
      <c r="IL93" s="65">
        <f t="shared" si="302"/>
        <v>41.188727985090679</v>
      </c>
      <c r="IM93" s="65"/>
      <c r="IN93" s="65">
        <v>18.5</v>
      </c>
      <c r="IO93" s="65"/>
      <c r="IP93" s="65">
        <v>5</v>
      </c>
      <c r="IQ93" s="65"/>
      <c r="IR93" s="65"/>
      <c r="IS93" s="64">
        <f t="shared" si="193"/>
        <v>649.30900399301322</v>
      </c>
      <c r="IT93" s="66">
        <f t="shared" si="362"/>
        <v>869.99285714285713</v>
      </c>
      <c r="IU93" s="66">
        <f t="shared" si="274"/>
        <v>403.36134453781511</v>
      </c>
      <c r="IV93" s="66">
        <f t="shared" si="275"/>
        <v>318.33855042016808</v>
      </c>
      <c r="IW93" s="67">
        <f t="shared" si="195"/>
        <v>1591.6927521008404</v>
      </c>
      <c r="IX93" s="67">
        <f t="shared" si="325"/>
        <v>2241.0017560938536</v>
      </c>
      <c r="IY93" s="68">
        <f t="shared" si="326"/>
        <v>-1078.8917560938537</v>
      </c>
      <c r="IZ93" s="335">
        <v>3309.33</v>
      </c>
      <c r="JA93" s="335">
        <v>1448.51</v>
      </c>
      <c r="JB93" s="335">
        <v>5178.96</v>
      </c>
      <c r="JC93" s="335">
        <v>0</v>
      </c>
      <c r="JD93" s="335">
        <v>0</v>
      </c>
      <c r="JE93" s="335">
        <v>0</v>
      </c>
      <c r="JF93" s="335">
        <v>0</v>
      </c>
      <c r="JG93" s="335">
        <v>0</v>
      </c>
      <c r="JH93" s="335">
        <v>0</v>
      </c>
      <c r="JI93" s="335">
        <v>0</v>
      </c>
      <c r="JJ93" s="335">
        <v>8147.12</v>
      </c>
      <c r="JK93" s="178">
        <f t="shared" si="196"/>
        <v>1789.6799999999994</v>
      </c>
      <c r="JL93" s="371">
        <v>483</v>
      </c>
      <c r="JM93" s="181" t="s">
        <v>276</v>
      </c>
      <c r="JN93" s="64">
        <f t="shared" si="197"/>
        <v>9936.7999999999993</v>
      </c>
      <c r="JO93" s="335">
        <v>275.47000000000003</v>
      </c>
      <c r="JP93" s="335">
        <v>105.96</v>
      </c>
      <c r="JQ93" s="335">
        <v>330.86</v>
      </c>
      <c r="JR93" s="335">
        <v>0</v>
      </c>
      <c r="JS93" s="335">
        <v>0</v>
      </c>
      <c r="JT93" s="335">
        <v>0</v>
      </c>
      <c r="JU93" s="335">
        <v>0</v>
      </c>
      <c r="JV93" s="335">
        <v>0</v>
      </c>
      <c r="JW93" s="335">
        <v>0</v>
      </c>
      <c r="JX93" s="335">
        <v>0</v>
      </c>
      <c r="JY93" s="211">
        <v>1018.92</v>
      </c>
      <c r="JZ93" s="319">
        <v>458.58</v>
      </c>
      <c r="KA93" s="319"/>
      <c r="KB93" s="65">
        <f t="shared" si="276"/>
        <v>173.50301014923679</v>
      </c>
      <c r="KC93" s="65">
        <f t="shared" si="297"/>
        <v>47.541599409318415</v>
      </c>
      <c r="KD93" s="65"/>
      <c r="KE93" s="65">
        <v>18.5</v>
      </c>
      <c r="KF93" s="65"/>
      <c r="KG93" s="65">
        <v>5</v>
      </c>
      <c r="KH93" s="65"/>
      <c r="KI93" s="65">
        <f t="shared" si="277"/>
        <v>429.03252032520328</v>
      </c>
      <c r="KJ93" s="64">
        <f t="shared" si="292"/>
        <v>1132.1571298837584</v>
      </c>
      <c r="KK93" s="66">
        <f t="shared" si="363"/>
        <v>854.59100840336134</v>
      </c>
      <c r="KL93" s="66">
        <f t="shared" si="278"/>
        <v>0</v>
      </c>
      <c r="KM93" s="66">
        <f t="shared" si="279"/>
        <v>213.64775210084034</v>
      </c>
      <c r="KN93" s="67">
        <f t="shared" si="327"/>
        <v>1068.2387605042018</v>
      </c>
      <c r="KO93" s="67">
        <f t="shared" si="328"/>
        <v>2200.3958903879602</v>
      </c>
      <c r="KP93" s="68">
        <f t="shared" si="329"/>
        <v>-1181.4758903879601</v>
      </c>
      <c r="KQ93" s="335">
        <v>2876.68</v>
      </c>
      <c r="KR93" s="335">
        <v>2161.83</v>
      </c>
      <c r="KS93" s="335">
        <v>6845.82</v>
      </c>
      <c r="KT93" s="335">
        <v>0</v>
      </c>
      <c r="KU93" s="335">
        <v>0</v>
      </c>
      <c r="KV93" s="335">
        <v>0</v>
      </c>
      <c r="KW93" s="335">
        <v>0</v>
      </c>
      <c r="KX93" s="335">
        <v>0</v>
      </c>
      <c r="KY93" s="335">
        <v>0</v>
      </c>
      <c r="KZ93" s="335">
        <v>0</v>
      </c>
      <c r="LA93" s="335">
        <v>8807.1299999999992</v>
      </c>
      <c r="LB93" s="178">
        <f t="shared" si="199"/>
        <v>3077.2000000000007</v>
      </c>
      <c r="LC93" s="371">
        <v>618</v>
      </c>
      <c r="LD93" s="181" t="s">
        <v>276</v>
      </c>
      <c r="LE93" s="64">
        <f t="shared" si="200"/>
        <v>11884.33</v>
      </c>
      <c r="LF93" s="205">
        <v>239.45</v>
      </c>
      <c r="LG93" s="205">
        <v>158.13</v>
      </c>
      <c r="LH93" s="205">
        <v>437.34</v>
      </c>
      <c r="LI93" s="205">
        <v>0</v>
      </c>
      <c r="LJ93" s="205">
        <v>0</v>
      </c>
      <c r="LK93" s="205">
        <v>0</v>
      </c>
      <c r="LL93" s="205">
        <v>0</v>
      </c>
      <c r="LM93" s="205">
        <v>0</v>
      </c>
      <c r="LN93" s="205">
        <v>0</v>
      </c>
      <c r="LO93" s="205">
        <v>0</v>
      </c>
      <c r="LP93" s="211">
        <f t="shared" si="351"/>
        <v>834.92</v>
      </c>
      <c r="LQ93" s="202">
        <v>458.58</v>
      </c>
      <c r="LR93" s="202"/>
      <c r="LS93" s="65">
        <f t="shared" si="298"/>
        <v>130.91904281806134</v>
      </c>
      <c r="LT93" s="65">
        <f t="shared" si="299"/>
        <v>73.661000810328616</v>
      </c>
      <c r="LU93" s="65"/>
      <c r="LV93" s="65">
        <v>18.5</v>
      </c>
      <c r="LW93" s="65"/>
      <c r="LX93" s="65">
        <v>5</v>
      </c>
      <c r="LY93" s="65"/>
      <c r="LZ93" s="65"/>
      <c r="MA93" s="64">
        <f t="shared" si="330"/>
        <v>686.66004362838987</v>
      </c>
      <c r="MB93" s="66">
        <f t="shared" si="364"/>
        <v>828.45739495798318</v>
      </c>
      <c r="MC93" s="66">
        <f t="shared" si="280"/>
        <v>0</v>
      </c>
      <c r="MD93" s="66">
        <f t="shared" si="281"/>
        <v>207.1143487394958</v>
      </c>
      <c r="ME93" s="67">
        <f t="shared" si="331"/>
        <v>1035.571743697479</v>
      </c>
      <c r="MF93" s="67">
        <f t="shared" si="332"/>
        <v>1722.2317873258689</v>
      </c>
      <c r="MG93" s="68">
        <f t="shared" si="333"/>
        <v>-887.31178732586898</v>
      </c>
      <c r="MH93" s="335">
        <v>2830.97</v>
      </c>
      <c r="MI93" s="335">
        <v>1658.98</v>
      </c>
      <c r="MJ93" s="335">
        <v>4933.55</v>
      </c>
      <c r="MK93" s="335">
        <v>0</v>
      </c>
      <c r="ML93" s="335">
        <v>0</v>
      </c>
      <c r="MM93" s="335">
        <v>0</v>
      </c>
      <c r="MN93" s="335">
        <v>0</v>
      </c>
      <c r="MO93" s="335">
        <v>0</v>
      </c>
      <c r="MP93" s="335">
        <v>0</v>
      </c>
      <c r="MQ93" s="335">
        <v>0</v>
      </c>
      <c r="MR93" s="335">
        <v>7692.38</v>
      </c>
      <c r="MS93" s="178">
        <f t="shared" si="223"/>
        <v>1731.12</v>
      </c>
      <c r="MT93" s="371">
        <v>488</v>
      </c>
      <c r="MU93" s="181" t="s">
        <v>276</v>
      </c>
      <c r="MV93" s="64">
        <f t="shared" si="203"/>
        <v>9423.5</v>
      </c>
      <c r="MW93" s="335">
        <v>235.65</v>
      </c>
      <c r="MX93" s="335">
        <v>121.35</v>
      </c>
      <c r="MY93" s="335">
        <v>315.17</v>
      </c>
      <c r="MZ93" s="335">
        <v>0</v>
      </c>
      <c r="NA93" s="335">
        <v>0</v>
      </c>
      <c r="NB93" s="335">
        <v>0</v>
      </c>
      <c r="NC93" s="335">
        <v>0</v>
      </c>
      <c r="ND93" s="335">
        <v>0</v>
      </c>
      <c r="NE93" s="335">
        <v>0</v>
      </c>
      <c r="NF93" s="335">
        <v>0</v>
      </c>
      <c r="NG93" s="211">
        <f t="shared" si="293"/>
        <v>672.17000000000007</v>
      </c>
      <c r="NH93" s="351">
        <v>458.58</v>
      </c>
      <c r="NI93" s="358"/>
      <c r="NJ93" s="65">
        <f t="shared" si="294"/>
        <v>145.35983656546907</v>
      </c>
      <c r="NK93" s="65">
        <f t="shared" si="295"/>
        <v>23.779104185439067</v>
      </c>
      <c r="NL93" s="65"/>
      <c r="NM93" s="65">
        <v>18.5</v>
      </c>
      <c r="NN93" s="65">
        <f t="shared" si="206"/>
        <v>467</v>
      </c>
      <c r="NO93" s="65">
        <v>5</v>
      </c>
      <c r="NP93" s="65"/>
      <c r="NQ93" s="65"/>
      <c r="NR93" s="64">
        <f t="shared" si="264"/>
        <v>1118.2189407509081</v>
      </c>
      <c r="NS93" s="66">
        <f t="shared" si="207"/>
        <v>835.40283333333332</v>
      </c>
      <c r="NT93" s="66">
        <f t="shared" si="208"/>
        <v>400</v>
      </c>
      <c r="NU93" s="66">
        <f t="shared" si="282"/>
        <v>308.85070833333333</v>
      </c>
      <c r="NV93" s="67">
        <f t="shared" si="334"/>
        <v>1544.2535416666667</v>
      </c>
      <c r="NW93" s="67">
        <f t="shared" si="335"/>
        <v>2662.4724824175746</v>
      </c>
      <c r="NX93" s="68">
        <f t="shared" si="336"/>
        <v>-1990.3024824175745</v>
      </c>
      <c r="NY93" s="400">
        <v>2548.9499999999998</v>
      </c>
      <c r="NZ93" s="400">
        <v>1266.97</v>
      </c>
      <c r="OA93" s="400">
        <v>3774.66</v>
      </c>
      <c r="OB93" s="400">
        <v>0</v>
      </c>
      <c r="OC93" s="400">
        <v>0</v>
      </c>
      <c r="OD93" s="400">
        <v>0</v>
      </c>
      <c r="OE93" s="400">
        <v>0</v>
      </c>
      <c r="OF93" s="400">
        <v>0</v>
      </c>
      <c r="OG93" s="400">
        <v>0</v>
      </c>
      <c r="OH93" s="400">
        <v>0</v>
      </c>
      <c r="OI93" s="400">
        <v>5601.69</v>
      </c>
      <c r="OJ93" s="178">
        <f t="shared" si="352"/>
        <v>1988.8900000000003</v>
      </c>
      <c r="OK93" s="401">
        <v>398</v>
      </c>
      <c r="OL93" s="181" t="s">
        <v>276</v>
      </c>
      <c r="OM93" s="64">
        <f t="shared" si="283"/>
        <v>7590.58</v>
      </c>
      <c r="ON93" s="205">
        <v>212.17</v>
      </c>
      <c r="OO93" s="205">
        <v>92.68</v>
      </c>
      <c r="OP93" s="205">
        <v>241.14</v>
      </c>
      <c r="OQ93" s="205">
        <v>0</v>
      </c>
      <c r="OR93" s="205">
        <v>0</v>
      </c>
      <c r="OS93" s="205">
        <v>0</v>
      </c>
      <c r="OT93" s="205">
        <v>0</v>
      </c>
      <c r="OU93" s="205">
        <v>0</v>
      </c>
      <c r="OV93" s="205">
        <v>0</v>
      </c>
      <c r="OW93" s="205">
        <v>0</v>
      </c>
      <c r="OX93" s="403">
        <f t="shared" si="284"/>
        <v>545.99</v>
      </c>
      <c r="OY93" s="404">
        <v>458.58</v>
      </c>
      <c r="OZ93" s="413"/>
      <c r="PA93" s="65">
        <f t="shared" si="285"/>
        <v>89.801649555877461</v>
      </c>
      <c r="PB93" s="65">
        <f t="shared" si="286"/>
        <v>34.055726324491552</v>
      </c>
      <c r="PC93" s="65"/>
      <c r="PD93" s="65">
        <v>18.5</v>
      </c>
      <c r="PE93" s="65"/>
      <c r="PF93" s="65">
        <v>5</v>
      </c>
      <c r="PG93" s="65"/>
      <c r="PH93" s="65"/>
      <c r="PI93" s="64">
        <f t="shared" si="337"/>
        <v>605.9373758803689</v>
      </c>
      <c r="PJ93" s="66">
        <f t="shared" si="287"/>
        <v>936.57933333333335</v>
      </c>
      <c r="PK93" s="66">
        <v>0</v>
      </c>
      <c r="PL93" s="66">
        <f t="shared" si="288"/>
        <v>234.14483333333334</v>
      </c>
      <c r="PM93" s="67">
        <f t="shared" si="338"/>
        <v>1170.7241666666666</v>
      </c>
      <c r="PN93" s="67">
        <f t="shared" si="339"/>
        <v>1776.6615425470354</v>
      </c>
      <c r="PO93" s="68">
        <f t="shared" si="340"/>
        <v>-1230.6715425470354</v>
      </c>
      <c r="PP93" s="400">
        <v>2435.63</v>
      </c>
      <c r="PQ93" s="400">
        <v>1159.98</v>
      </c>
      <c r="PR93" s="400">
        <v>4844.3500000000004</v>
      </c>
      <c r="PS93" s="400">
        <v>0</v>
      </c>
      <c r="PT93" s="400">
        <v>0</v>
      </c>
      <c r="PU93" s="400">
        <v>0</v>
      </c>
      <c r="PV93" s="400">
        <v>0</v>
      </c>
      <c r="PW93" s="400">
        <v>0</v>
      </c>
      <c r="PX93" s="400">
        <v>0</v>
      </c>
      <c r="PY93" s="464">
        <v>0</v>
      </c>
      <c r="PZ93" s="466">
        <v>7360.28</v>
      </c>
      <c r="QA93" s="178">
        <f t="shared" si="210"/>
        <v>1079.6799999999994</v>
      </c>
      <c r="QB93" s="401">
        <v>450</v>
      </c>
      <c r="QC93" s="181" t="s">
        <v>276</v>
      </c>
      <c r="QD93" s="64">
        <v>8439.9599999999991</v>
      </c>
      <c r="QE93" s="400">
        <v>202.74</v>
      </c>
      <c r="QF93" s="400">
        <v>84.85</v>
      </c>
      <c r="QG93" s="400">
        <v>309.48</v>
      </c>
      <c r="QH93" s="400">
        <v>0</v>
      </c>
      <c r="QI93" s="400">
        <v>0</v>
      </c>
      <c r="QJ93" s="400">
        <v>0</v>
      </c>
      <c r="QK93" s="400">
        <v>0</v>
      </c>
      <c r="QL93" s="400">
        <v>0</v>
      </c>
      <c r="QM93" s="400">
        <v>0</v>
      </c>
      <c r="QN93" s="400">
        <v>0</v>
      </c>
      <c r="QO93" s="486">
        <v>0</v>
      </c>
      <c r="QP93" s="211">
        <f t="shared" si="353"/>
        <v>597.07000000000005</v>
      </c>
      <c r="QQ93" s="442">
        <v>458.58</v>
      </c>
      <c r="QR93" s="238"/>
      <c r="QS93" s="65">
        <f t="shared" si="365"/>
        <v>128.86743362831859</v>
      </c>
      <c r="QT93" s="65">
        <f t="shared" si="354"/>
        <v>20.802277264660788</v>
      </c>
      <c r="QU93" s="65">
        <v>0</v>
      </c>
      <c r="QV93" s="65">
        <v>18.5</v>
      </c>
      <c r="QW93" s="65">
        <f t="shared" si="355"/>
        <v>18.861818181818183</v>
      </c>
      <c r="QX93" s="65">
        <v>5</v>
      </c>
      <c r="QY93" s="65">
        <f t="shared" si="261"/>
        <v>183.06451612903226</v>
      </c>
      <c r="QZ93" s="489">
        <f t="shared" si="265"/>
        <v>99.363779999999991</v>
      </c>
      <c r="RA93" s="65"/>
      <c r="RB93" s="64">
        <f t="shared" si="213"/>
        <v>933.03982520382976</v>
      </c>
      <c r="RC93" s="66">
        <f t="shared" si="266"/>
        <v>870.22424778761058</v>
      </c>
      <c r="RD93" s="66"/>
      <c r="RE93" s="66">
        <f t="shared" si="356"/>
        <v>360.6528145982881</v>
      </c>
      <c r="RF93" s="67">
        <f t="shared" si="341"/>
        <v>1230.8770623858986</v>
      </c>
      <c r="RG93" s="67">
        <f t="shared" si="342"/>
        <v>2163.9168875897285</v>
      </c>
      <c r="RH93" s="68">
        <f t="shared" si="343"/>
        <v>-1566.8468875897283</v>
      </c>
      <c r="RI93" s="205">
        <v>2936.83</v>
      </c>
      <c r="RJ93" s="205">
        <v>2159.35</v>
      </c>
      <c r="RK93" s="205">
        <v>5975.68</v>
      </c>
      <c r="RL93" s="205">
        <v>0</v>
      </c>
      <c r="RM93" s="205">
        <v>0</v>
      </c>
      <c r="RN93" s="205">
        <v>0</v>
      </c>
      <c r="RO93" s="205">
        <v>0</v>
      </c>
      <c r="RP93" s="205">
        <v>0</v>
      </c>
      <c r="RQ93" s="205">
        <v>0</v>
      </c>
      <c r="RR93" s="373">
        <v>0</v>
      </c>
      <c r="RS93" s="265">
        <v>10376.07</v>
      </c>
      <c r="RT93" s="178">
        <f t="shared" si="214"/>
        <v>695.79000000000087</v>
      </c>
      <c r="RU93" s="206">
        <v>574</v>
      </c>
      <c r="RV93" s="181" t="s">
        <v>276</v>
      </c>
      <c r="RW93" s="64">
        <f t="shared" si="215"/>
        <v>11071.86</v>
      </c>
      <c r="RX93" s="205">
        <v>244.46</v>
      </c>
      <c r="RY93" s="205">
        <v>157.94999999999999</v>
      </c>
      <c r="RZ93" s="205">
        <v>381.75</v>
      </c>
      <c r="SA93" s="205">
        <v>0</v>
      </c>
      <c r="SB93" s="205">
        <v>0</v>
      </c>
      <c r="SC93" s="205">
        <v>0</v>
      </c>
      <c r="SD93" s="205">
        <v>0</v>
      </c>
      <c r="SE93" s="205">
        <v>0</v>
      </c>
      <c r="SF93" s="205">
        <v>0</v>
      </c>
      <c r="SG93" s="205">
        <v>0</v>
      </c>
      <c r="SH93" s="65">
        <v>90.308217999999997</v>
      </c>
      <c r="SI93" s="211">
        <v>724.21</v>
      </c>
      <c r="SJ93" s="467"/>
      <c r="SK93" s="481"/>
      <c r="SL93" s="65">
        <f t="shared" si="366"/>
        <v>320.96681415929203</v>
      </c>
      <c r="SM93" s="65">
        <f t="shared" si="376"/>
        <v>15.835997147019626</v>
      </c>
      <c r="SN93" s="65">
        <v>0</v>
      </c>
      <c r="SO93" s="65">
        <v>18.5</v>
      </c>
      <c r="SP93" s="65">
        <f t="shared" si="357"/>
        <v>495.92920353982299</v>
      </c>
      <c r="SQ93" s="65">
        <v>5</v>
      </c>
      <c r="SR93" s="65">
        <f t="shared" si="367"/>
        <v>428.52876106194691</v>
      </c>
      <c r="SS93" s="489">
        <f t="shared" si="267"/>
        <v>140.07694499999999</v>
      </c>
      <c r="ST93" s="65"/>
      <c r="SU93" s="64">
        <f t="shared" si="374"/>
        <v>1424.8377209080816</v>
      </c>
      <c r="SV93" s="66">
        <f t="shared" si="368"/>
        <v>596.28469026548669</v>
      </c>
      <c r="SW93" s="66"/>
      <c r="SX93" s="66">
        <f t="shared" si="358"/>
        <v>404.22448223471366</v>
      </c>
      <c r="SY93" s="67">
        <f t="shared" si="375"/>
        <v>1000.5091725002003</v>
      </c>
      <c r="SZ93" s="67">
        <f t="shared" si="344"/>
        <v>2425.3468934082821</v>
      </c>
      <c r="TA93" s="68">
        <f t="shared" si="345"/>
        <v>-1701.136893408282</v>
      </c>
      <c r="TB93" s="64">
        <f t="shared" si="377"/>
        <v>91890.3</v>
      </c>
      <c r="TC93" s="211">
        <f t="shared" si="378"/>
        <v>7231.53</v>
      </c>
      <c r="TD93" s="67">
        <f t="shared" si="379"/>
        <v>24325.640750579707</v>
      </c>
      <c r="TE93" s="68">
        <f t="shared" si="359"/>
        <v>-17094.110750579708</v>
      </c>
      <c r="TF93" s="264"/>
      <c r="TG93" s="265"/>
      <c r="TH93" s="265" t="s">
        <v>521</v>
      </c>
      <c r="TL93" s="65">
        <v>29585.987200000003</v>
      </c>
      <c r="TM93">
        <f t="shared" si="262"/>
        <v>295.85987200000005</v>
      </c>
    </row>
    <row r="94" spans="1:533">
      <c r="A94" s="173" t="s">
        <v>49</v>
      </c>
      <c r="B94" s="175" t="s">
        <v>194</v>
      </c>
      <c r="C94" s="181" t="s">
        <v>276</v>
      </c>
      <c r="D94" s="176">
        <v>3333.11</v>
      </c>
      <c r="E94" s="176">
        <v>1184.06</v>
      </c>
      <c r="F94" s="176">
        <v>5195.47</v>
      </c>
      <c r="G94" s="176">
        <v>0</v>
      </c>
      <c r="H94" s="176">
        <v>0</v>
      </c>
      <c r="I94" s="176">
        <v>0</v>
      </c>
      <c r="J94" s="176">
        <v>0</v>
      </c>
      <c r="K94" s="176">
        <v>0</v>
      </c>
      <c r="L94" s="176">
        <v>45.1</v>
      </c>
      <c r="M94" s="178">
        <v>7835.21</v>
      </c>
      <c r="N94" s="178">
        <f t="shared" si="150"/>
        <v>1922.5299999999997</v>
      </c>
      <c r="O94" s="181">
        <v>577</v>
      </c>
      <c r="P94" s="64">
        <f t="shared" si="310"/>
        <v>9757.74</v>
      </c>
      <c r="Q94" s="205">
        <v>277.45</v>
      </c>
      <c r="R94" s="205">
        <v>86.61</v>
      </c>
      <c r="S94" s="267">
        <v>331.9</v>
      </c>
      <c r="T94" s="205">
        <v>0</v>
      </c>
      <c r="U94" s="205">
        <v>0</v>
      </c>
      <c r="V94" s="205">
        <v>0</v>
      </c>
      <c r="W94" s="205">
        <v>0</v>
      </c>
      <c r="X94" s="205">
        <v>0</v>
      </c>
      <c r="Y94" s="205">
        <v>0</v>
      </c>
      <c r="Z94" s="205">
        <v>2.5099999999999998</v>
      </c>
      <c r="AA94" s="64">
        <f t="shared" si="346"/>
        <v>698.47</v>
      </c>
      <c r="AB94" s="278">
        <v>489.80100000000004</v>
      </c>
      <c r="AC94" s="65"/>
      <c r="AD94" s="65">
        <f t="shared" si="347"/>
        <v>92.051994182203472</v>
      </c>
      <c r="AE94" s="65">
        <f t="shared" si="268"/>
        <v>34.802207512515821</v>
      </c>
      <c r="AF94" s="65"/>
      <c r="AG94" s="65">
        <v>18.5</v>
      </c>
      <c r="AH94" s="65"/>
      <c r="AI94" s="65">
        <v>5</v>
      </c>
      <c r="AJ94" s="65"/>
      <c r="AK94" s="65"/>
      <c r="AL94" s="64">
        <f t="shared" si="311"/>
        <v>640.15520169471927</v>
      </c>
      <c r="AM94" s="66">
        <f t="shared" si="170"/>
        <v>833.25221238938047</v>
      </c>
      <c r="AN94" s="66">
        <f t="shared" si="171"/>
        <v>0</v>
      </c>
      <c r="AO94" s="66">
        <f t="shared" si="289"/>
        <v>208.31305309734512</v>
      </c>
      <c r="AP94" s="67">
        <f t="shared" si="312"/>
        <v>1041.5652654867256</v>
      </c>
      <c r="AQ94" s="67">
        <f t="shared" si="313"/>
        <v>1681.7204671814447</v>
      </c>
      <c r="AR94" s="68">
        <f t="shared" si="314"/>
        <v>-983.25046718144472</v>
      </c>
      <c r="AS94" s="267">
        <v>2432.91</v>
      </c>
      <c r="AT94" s="267">
        <v>1871.62</v>
      </c>
      <c r="AU94" s="267">
        <v>4663.32</v>
      </c>
      <c r="AV94" s="267">
        <v>0</v>
      </c>
      <c r="AW94" s="267">
        <v>0</v>
      </c>
      <c r="AX94" s="267">
        <v>0</v>
      </c>
      <c r="AY94" s="267">
        <v>0</v>
      </c>
      <c r="AZ94" s="267">
        <v>0</v>
      </c>
      <c r="BA94" s="267">
        <v>0</v>
      </c>
      <c r="BB94" s="267">
        <v>45.1</v>
      </c>
      <c r="BC94" s="267">
        <v>6792.23</v>
      </c>
      <c r="BD94" s="178">
        <f t="shared" si="172"/>
        <v>2220.7199999999993</v>
      </c>
      <c r="BE94" s="285">
        <v>521</v>
      </c>
      <c r="BF94" s="181" t="s">
        <v>276</v>
      </c>
      <c r="BG94" s="64">
        <f t="shared" si="384"/>
        <v>9012.9499999999989</v>
      </c>
      <c r="BH94" s="267">
        <v>202.52</v>
      </c>
      <c r="BI94" s="267">
        <v>136.91</v>
      </c>
      <c r="BJ94" s="267">
        <v>297.92</v>
      </c>
      <c r="BK94" s="267">
        <v>0</v>
      </c>
      <c r="BL94" s="267">
        <v>0</v>
      </c>
      <c r="BM94" s="267">
        <v>0</v>
      </c>
      <c r="BN94" s="267">
        <v>0</v>
      </c>
      <c r="BO94" s="267">
        <v>0</v>
      </c>
      <c r="BP94" s="267">
        <v>0</v>
      </c>
      <c r="BQ94" s="267">
        <v>2.5099999999999998</v>
      </c>
      <c r="BR94" s="64">
        <f t="shared" si="385"/>
        <v>639.86</v>
      </c>
      <c r="BS94" s="278">
        <v>560</v>
      </c>
      <c r="BT94" s="65"/>
      <c r="BU94" s="65">
        <f t="shared" si="348"/>
        <v>86.390699527898775</v>
      </c>
      <c r="BV94" s="65">
        <f t="shared" si="269"/>
        <v>43.360253507116305</v>
      </c>
      <c r="BW94" s="65"/>
      <c r="BX94" s="65">
        <v>18.5</v>
      </c>
      <c r="BY94" s="65"/>
      <c r="BZ94" s="65">
        <v>5</v>
      </c>
      <c r="CA94" s="202"/>
      <c r="CB94" s="65"/>
      <c r="CC94" s="64">
        <f t="shared" si="315"/>
        <v>713.25095303501507</v>
      </c>
      <c r="CD94" s="66">
        <f t="shared" si="174"/>
        <v>869.99982300884949</v>
      </c>
      <c r="CE94" s="384">
        <f t="shared" si="175"/>
        <v>0</v>
      </c>
      <c r="CF94" s="66">
        <f t="shared" si="222"/>
        <v>217.49995575221237</v>
      </c>
      <c r="CG94" s="67">
        <f t="shared" si="373"/>
        <v>1087.4997787610619</v>
      </c>
      <c r="CH94" s="67">
        <f t="shared" si="316"/>
        <v>1800.7507317960769</v>
      </c>
      <c r="CI94" s="68">
        <f t="shared" si="317"/>
        <v>-1160.890731796077</v>
      </c>
      <c r="CJ94" s="209">
        <v>7629.69</v>
      </c>
      <c r="CK94" s="209">
        <v>4222.3</v>
      </c>
      <c r="CL94" s="209">
        <v>14489.49</v>
      </c>
      <c r="CM94" s="209">
        <v>25</v>
      </c>
      <c r="CN94" s="209">
        <v>0</v>
      </c>
      <c r="CO94" s="209">
        <v>0</v>
      </c>
      <c r="CP94" s="209">
        <v>0</v>
      </c>
      <c r="CQ94" s="209">
        <v>0</v>
      </c>
      <c r="CR94" s="209">
        <v>0</v>
      </c>
      <c r="CS94" s="207">
        <v>0</v>
      </c>
      <c r="CT94" s="205">
        <v>9623.5499999999993</v>
      </c>
      <c r="CU94" s="178">
        <f t="shared" si="176"/>
        <v>2511.0500000000011</v>
      </c>
      <c r="CV94" s="285">
        <v>629</v>
      </c>
      <c r="CW94" s="181" t="s">
        <v>276</v>
      </c>
      <c r="CX94" s="214">
        <v>12134.6</v>
      </c>
      <c r="CY94" s="205">
        <v>373.75</v>
      </c>
      <c r="CZ94" s="205">
        <v>110.07</v>
      </c>
      <c r="DA94" s="205">
        <v>225.46</v>
      </c>
      <c r="DB94" s="205">
        <v>0</v>
      </c>
      <c r="DC94" s="205">
        <v>0</v>
      </c>
      <c r="DD94" s="205">
        <v>0</v>
      </c>
      <c r="DE94" s="205">
        <v>0</v>
      </c>
      <c r="DF94" s="205">
        <v>0</v>
      </c>
      <c r="DG94" s="205">
        <v>0</v>
      </c>
      <c r="DH94" s="205">
        <v>3.13</v>
      </c>
      <c r="DI94" s="214">
        <v>878.41</v>
      </c>
      <c r="DJ94" s="278">
        <v>560</v>
      </c>
      <c r="DK94" s="65"/>
      <c r="DL94" s="65">
        <f t="shared" si="349"/>
        <v>127.10018743107949</v>
      </c>
      <c r="DM94" s="65">
        <f t="shared" si="263"/>
        <v>49.431288828553647</v>
      </c>
      <c r="DN94" s="65"/>
      <c r="DO94" s="65">
        <v>18.5</v>
      </c>
      <c r="DP94" s="65"/>
      <c r="DQ94" s="65">
        <v>5</v>
      </c>
      <c r="DR94" s="65"/>
      <c r="DS94" s="65"/>
      <c r="DT94" s="64">
        <f t="shared" si="318"/>
        <v>760.03147625963311</v>
      </c>
      <c r="DU94" s="66">
        <f t="shared" si="178"/>
        <v>870.94495575221242</v>
      </c>
      <c r="DV94" s="66">
        <f t="shared" si="179"/>
        <v>490.26548672566372</v>
      </c>
      <c r="DW94" s="66">
        <f t="shared" si="270"/>
        <v>340.30261061946902</v>
      </c>
      <c r="DX94" s="67">
        <f t="shared" si="319"/>
        <v>1701.5130530973452</v>
      </c>
      <c r="DY94" s="67">
        <f t="shared" si="320"/>
        <v>2461.5445293569783</v>
      </c>
      <c r="DZ94" s="68">
        <f t="shared" si="321"/>
        <v>-1583.1345293569784</v>
      </c>
      <c r="EA94" s="205">
        <v>3022.41</v>
      </c>
      <c r="EB94" s="205">
        <v>1298.19</v>
      </c>
      <c r="EC94" s="205">
        <v>3351.63</v>
      </c>
      <c r="ED94" s="205">
        <v>0</v>
      </c>
      <c r="EE94" s="205">
        <v>0</v>
      </c>
      <c r="EF94" s="205">
        <v>0</v>
      </c>
      <c r="EG94" s="205">
        <v>0</v>
      </c>
      <c r="EH94" s="205">
        <v>0</v>
      </c>
      <c r="EI94" s="205">
        <v>0</v>
      </c>
      <c r="EJ94" s="205">
        <v>0</v>
      </c>
      <c r="EK94" s="205">
        <v>5756.77</v>
      </c>
      <c r="EL94" s="178">
        <f t="shared" si="180"/>
        <v>1915.46</v>
      </c>
      <c r="EM94" s="206">
        <v>372</v>
      </c>
      <c r="EN94" s="181" t="s">
        <v>276</v>
      </c>
      <c r="EO94" s="214">
        <f t="shared" si="303"/>
        <v>7672.2300000000005</v>
      </c>
      <c r="EP94" s="214">
        <v>251.58</v>
      </c>
      <c r="EQ94" s="214">
        <v>94.96</v>
      </c>
      <c r="ER94" s="214">
        <v>214.05</v>
      </c>
      <c r="ES94" s="214">
        <v>0</v>
      </c>
      <c r="ET94" s="214">
        <v>0</v>
      </c>
      <c r="EU94" s="298">
        <v>0</v>
      </c>
      <c r="EV94" s="299">
        <v>0</v>
      </c>
      <c r="EW94" s="214">
        <v>0</v>
      </c>
      <c r="EX94" s="214">
        <v>0</v>
      </c>
      <c r="EY94" s="214">
        <v>0</v>
      </c>
      <c r="EZ94" s="214">
        <f t="shared" si="304"/>
        <v>560.59</v>
      </c>
      <c r="FA94" s="65"/>
      <c r="FB94" s="65"/>
      <c r="FC94" s="377">
        <f t="shared" si="305"/>
        <v>79.163855021969482</v>
      </c>
      <c r="FD94" s="386">
        <f t="shared" si="306"/>
        <v>37.706798550224534</v>
      </c>
      <c r="FE94" s="65"/>
      <c r="FF94" s="65">
        <v>18.5</v>
      </c>
      <c r="FG94" s="202"/>
      <c r="FH94" s="65">
        <v>5</v>
      </c>
      <c r="FI94" s="377"/>
      <c r="FJ94" s="65"/>
      <c r="FK94" s="214">
        <f t="shared" si="307"/>
        <v>140.37065357219402</v>
      </c>
      <c r="FL94" s="66">
        <f t="shared" si="360"/>
        <v>987.17077586206892</v>
      </c>
      <c r="FM94" s="377">
        <f t="shared" si="184"/>
        <v>413.79310344827587</v>
      </c>
      <c r="FN94" s="377">
        <f t="shared" si="271"/>
        <v>350.24096982758618</v>
      </c>
      <c r="FO94" s="214">
        <f t="shared" si="308"/>
        <v>1751.204849137931</v>
      </c>
      <c r="FP94" s="214">
        <f t="shared" si="309"/>
        <v>1891.575502710125</v>
      </c>
      <c r="FQ94" s="205">
        <f t="shared" si="290"/>
        <v>-1330.9855027101248</v>
      </c>
      <c r="FR94" s="205">
        <v>3868.95</v>
      </c>
      <c r="FS94" s="205">
        <v>1871.64</v>
      </c>
      <c r="FT94" s="205">
        <v>6254.94</v>
      </c>
      <c r="FU94" s="205">
        <v>0</v>
      </c>
      <c r="FV94" s="205">
        <v>0</v>
      </c>
      <c r="FW94" s="205">
        <v>0</v>
      </c>
      <c r="FX94" s="205">
        <v>0</v>
      </c>
      <c r="FY94" s="205">
        <v>0</v>
      </c>
      <c r="FZ94" s="205">
        <v>0</v>
      </c>
      <c r="GA94" s="205">
        <v>0</v>
      </c>
      <c r="GB94" s="205">
        <v>9836.69</v>
      </c>
      <c r="GC94" s="178">
        <f t="shared" si="185"/>
        <v>2158.8399999999983</v>
      </c>
      <c r="GD94" s="206">
        <v>652</v>
      </c>
      <c r="GE94" s="181" t="s">
        <v>276</v>
      </c>
      <c r="GF94" s="214">
        <f t="shared" si="291"/>
        <v>11995.529999999999</v>
      </c>
      <c r="GG94" s="205">
        <v>322.05</v>
      </c>
      <c r="GH94" s="205">
        <v>136.91</v>
      </c>
      <c r="GI94" s="205">
        <v>399.6</v>
      </c>
      <c r="GJ94" s="205">
        <v>0</v>
      </c>
      <c r="GK94" s="205">
        <v>0</v>
      </c>
      <c r="GL94" s="205">
        <v>0</v>
      </c>
      <c r="GM94" s="205">
        <v>0</v>
      </c>
      <c r="GN94" s="205">
        <v>0</v>
      </c>
      <c r="GO94" s="205">
        <v>0</v>
      </c>
      <c r="GP94" s="205">
        <v>0</v>
      </c>
      <c r="GQ94" s="211">
        <f t="shared" si="350"/>
        <v>858.56000000000006</v>
      </c>
      <c r="GR94" s="306">
        <v>458.58</v>
      </c>
      <c r="GS94" s="306"/>
      <c r="GT94" s="65">
        <f t="shared" si="300"/>
        <v>139.98446169107044</v>
      </c>
      <c r="GU94" s="65">
        <f t="shared" si="301"/>
        <v>45.865459591479208</v>
      </c>
      <c r="GV94" s="65"/>
      <c r="GW94" s="65">
        <v>18.5</v>
      </c>
      <c r="GX94" s="65">
        <v>0</v>
      </c>
      <c r="GY94" s="65">
        <v>5</v>
      </c>
      <c r="GZ94" s="65"/>
      <c r="HA94" s="65"/>
      <c r="HB94" s="64">
        <f t="shared" si="188"/>
        <v>667.92992128254957</v>
      </c>
      <c r="HC94" s="66">
        <f t="shared" si="361"/>
        <v>822.37076923076927</v>
      </c>
      <c r="HD94" s="66">
        <f t="shared" si="272"/>
        <v>0</v>
      </c>
      <c r="HE94" s="66">
        <f t="shared" si="273"/>
        <v>205.59269230769232</v>
      </c>
      <c r="HF94" s="67">
        <f t="shared" si="322"/>
        <v>1027.9634615384616</v>
      </c>
      <c r="HG94" s="67">
        <f t="shared" si="323"/>
        <v>1695.8933828210111</v>
      </c>
      <c r="HH94" s="68">
        <f t="shared" si="324"/>
        <v>-837.33338282101101</v>
      </c>
      <c r="HI94" s="335">
        <v>3857.98</v>
      </c>
      <c r="HJ94" s="335">
        <v>2571.39</v>
      </c>
      <c r="HK94" s="335">
        <v>7605.46</v>
      </c>
      <c r="HL94" s="335">
        <v>0</v>
      </c>
      <c r="HM94" s="335">
        <v>0</v>
      </c>
      <c r="HN94" s="335">
        <v>0</v>
      </c>
      <c r="HO94" s="335">
        <v>0</v>
      </c>
      <c r="HP94" s="335">
        <v>0</v>
      </c>
      <c r="HQ94" s="335">
        <v>0</v>
      </c>
      <c r="HR94" s="335">
        <v>0</v>
      </c>
      <c r="HS94" s="335">
        <v>11708.02</v>
      </c>
      <c r="HT94" s="178">
        <f t="shared" si="189"/>
        <v>2326.8099999999995</v>
      </c>
      <c r="HU94" s="371">
        <v>774</v>
      </c>
      <c r="HV94" s="181" t="s">
        <v>276</v>
      </c>
      <c r="HW94" s="64">
        <f t="shared" si="190"/>
        <v>14034.83</v>
      </c>
      <c r="HX94" s="205">
        <v>321.14</v>
      </c>
      <c r="HY94" s="205">
        <v>188.09</v>
      </c>
      <c r="HZ94" s="205">
        <v>485.88</v>
      </c>
      <c r="IA94" s="205">
        <v>0</v>
      </c>
      <c r="IB94" s="205">
        <v>0</v>
      </c>
      <c r="IC94" s="205">
        <v>0</v>
      </c>
      <c r="ID94" s="205">
        <v>0</v>
      </c>
      <c r="IE94" s="205">
        <v>0</v>
      </c>
      <c r="IF94" s="205">
        <v>0</v>
      </c>
      <c r="IG94" s="205">
        <v>0</v>
      </c>
      <c r="IH94" s="214">
        <v>2145.04</v>
      </c>
      <c r="II94" s="319">
        <v>458.58</v>
      </c>
      <c r="IJ94" s="319"/>
      <c r="IK94" s="65">
        <f t="shared" si="296"/>
        <v>178.67282296153209</v>
      </c>
      <c r="IL94" s="65">
        <f t="shared" si="302"/>
        <v>57.937071033979798</v>
      </c>
      <c r="IM94" s="65"/>
      <c r="IN94" s="65">
        <v>18.5</v>
      </c>
      <c r="IO94" s="65"/>
      <c r="IP94" s="65">
        <v>5</v>
      </c>
      <c r="IQ94" s="65"/>
      <c r="IR94" s="65"/>
      <c r="IS94" s="64">
        <f t="shared" si="193"/>
        <v>718.68989399551185</v>
      </c>
      <c r="IT94" s="66">
        <f t="shared" si="362"/>
        <v>869.99285714285713</v>
      </c>
      <c r="IU94" s="66">
        <f t="shared" si="274"/>
        <v>403.36134453781511</v>
      </c>
      <c r="IV94" s="66">
        <f t="shared" si="275"/>
        <v>318.33855042016808</v>
      </c>
      <c r="IW94" s="67">
        <f t="shared" si="195"/>
        <v>1591.6927521008404</v>
      </c>
      <c r="IX94" s="67">
        <f t="shared" si="325"/>
        <v>2310.3826460963523</v>
      </c>
      <c r="IY94" s="68">
        <f t="shared" si="326"/>
        <v>-165.34264609635238</v>
      </c>
      <c r="IZ94" s="335">
        <v>5252.03</v>
      </c>
      <c r="JA94" s="335">
        <v>2781.41</v>
      </c>
      <c r="JB94" s="335">
        <v>8461.76</v>
      </c>
      <c r="JC94" s="335">
        <v>0</v>
      </c>
      <c r="JD94" s="335">
        <v>0</v>
      </c>
      <c r="JE94" s="335">
        <v>0</v>
      </c>
      <c r="JF94" s="335">
        <v>0</v>
      </c>
      <c r="JG94" s="335">
        <v>0</v>
      </c>
      <c r="JH94" s="335">
        <v>0</v>
      </c>
      <c r="JI94" s="335">
        <v>0</v>
      </c>
      <c r="JJ94" s="335">
        <v>11982.2</v>
      </c>
      <c r="JK94" s="178">
        <f t="shared" si="196"/>
        <v>4513</v>
      </c>
      <c r="JL94" s="371">
        <v>903</v>
      </c>
      <c r="JM94" s="181" t="s">
        <v>276</v>
      </c>
      <c r="JN94" s="64">
        <f t="shared" si="197"/>
        <v>16495.2</v>
      </c>
      <c r="JO94" s="335">
        <v>437.18</v>
      </c>
      <c r="JP94" s="335">
        <v>203.45</v>
      </c>
      <c r="JQ94" s="335">
        <v>540.57000000000005</v>
      </c>
      <c r="JR94" s="335">
        <v>0</v>
      </c>
      <c r="JS94" s="335">
        <v>0</v>
      </c>
      <c r="JT94" s="335">
        <v>0</v>
      </c>
      <c r="JU94" s="335">
        <v>0</v>
      </c>
      <c r="JV94" s="335">
        <v>0</v>
      </c>
      <c r="JW94" s="335">
        <v>0</v>
      </c>
      <c r="JX94" s="335">
        <v>0</v>
      </c>
      <c r="JY94" s="211">
        <v>1352.5</v>
      </c>
      <c r="JZ94" s="319">
        <v>458.58</v>
      </c>
      <c r="KA94" s="319"/>
      <c r="KB94" s="65">
        <f t="shared" si="276"/>
        <v>255.17578827980751</v>
      </c>
      <c r="KC94" s="65">
        <f t="shared" si="297"/>
        <v>119.88469342801736</v>
      </c>
      <c r="KD94" s="65"/>
      <c r="KE94" s="65">
        <v>18.5</v>
      </c>
      <c r="KF94" s="65"/>
      <c r="KG94" s="65">
        <v>5</v>
      </c>
      <c r="KH94" s="65"/>
      <c r="KI94" s="65">
        <f t="shared" si="277"/>
        <v>429.03252032520328</v>
      </c>
      <c r="KJ94" s="64">
        <f t="shared" si="292"/>
        <v>1286.1730020330281</v>
      </c>
      <c r="KK94" s="66">
        <f t="shared" si="363"/>
        <v>854.59100840336134</v>
      </c>
      <c r="KL94" s="66">
        <f t="shared" si="278"/>
        <v>0</v>
      </c>
      <c r="KM94" s="66">
        <f t="shared" si="279"/>
        <v>213.64775210084034</v>
      </c>
      <c r="KN94" s="67">
        <f t="shared" si="327"/>
        <v>1068.2387605042018</v>
      </c>
      <c r="KO94" s="67">
        <f t="shared" si="328"/>
        <v>2354.4117625372301</v>
      </c>
      <c r="KP94" s="68">
        <f t="shared" si="329"/>
        <v>-1001.9117625372301</v>
      </c>
      <c r="KQ94" s="335">
        <v>4837.6400000000003</v>
      </c>
      <c r="KR94" s="335">
        <v>2530.44</v>
      </c>
      <c r="KS94" s="335">
        <v>8595.17</v>
      </c>
      <c r="KT94" s="335">
        <v>15</v>
      </c>
      <c r="KU94" s="335">
        <v>0</v>
      </c>
      <c r="KV94" s="335">
        <v>0</v>
      </c>
      <c r="KW94" s="335">
        <v>0</v>
      </c>
      <c r="KX94" s="335">
        <v>0</v>
      </c>
      <c r="KY94" s="335">
        <v>0</v>
      </c>
      <c r="KZ94" s="335">
        <v>0</v>
      </c>
      <c r="LA94" s="335">
        <v>11743.36</v>
      </c>
      <c r="LB94" s="178">
        <f t="shared" si="199"/>
        <v>4234.8899999999994</v>
      </c>
      <c r="LC94" s="371">
        <v>910</v>
      </c>
      <c r="LD94" s="181" t="s">
        <v>276</v>
      </c>
      <c r="LE94" s="64">
        <f t="shared" si="200"/>
        <v>15978.25</v>
      </c>
      <c r="LF94" s="205">
        <v>402.69</v>
      </c>
      <c r="LG94" s="205">
        <v>185.1</v>
      </c>
      <c r="LH94" s="205">
        <v>549.1</v>
      </c>
      <c r="LI94" s="205">
        <v>0.63</v>
      </c>
      <c r="LJ94" s="205">
        <v>0</v>
      </c>
      <c r="LK94" s="205">
        <v>0</v>
      </c>
      <c r="LL94" s="205">
        <v>0</v>
      </c>
      <c r="LM94" s="205">
        <v>0</v>
      </c>
      <c r="LN94" s="205">
        <v>0</v>
      </c>
      <c r="LO94" s="205">
        <v>0</v>
      </c>
      <c r="LP94" s="211">
        <f t="shared" si="351"/>
        <v>1137.52</v>
      </c>
      <c r="LQ94" s="202">
        <v>458.58</v>
      </c>
      <c r="LR94" s="202"/>
      <c r="LS94" s="65">
        <f t="shared" si="298"/>
        <v>174.5664536197273</v>
      </c>
      <c r="LT94" s="65">
        <f t="shared" si="299"/>
        <v>101.37340300326673</v>
      </c>
      <c r="LU94" s="65"/>
      <c r="LV94" s="65">
        <v>18.5</v>
      </c>
      <c r="LW94" s="65"/>
      <c r="LX94" s="65">
        <v>5</v>
      </c>
      <c r="LY94" s="65"/>
      <c r="LZ94" s="65"/>
      <c r="MA94" s="64">
        <f t="shared" si="330"/>
        <v>758.01985662299398</v>
      </c>
      <c r="MB94" s="66">
        <f t="shared" si="364"/>
        <v>828.45739495798318</v>
      </c>
      <c r="MC94" s="66">
        <f t="shared" si="280"/>
        <v>0</v>
      </c>
      <c r="MD94" s="66">
        <f t="shared" si="281"/>
        <v>207.1143487394958</v>
      </c>
      <c r="ME94" s="67">
        <f t="shared" si="331"/>
        <v>1035.571743697479</v>
      </c>
      <c r="MF94" s="67">
        <f t="shared" si="332"/>
        <v>1793.5916003204729</v>
      </c>
      <c r="MG94" s="68">
        <f t="shared" si="333"/>
        <v>-656.07160032047295</v>
      </c>
      <c r="MH94" s="335">
        <v>3503.21</v>
      </c>
      <c r="MI94" s="335">
        <v>2387.3000000000002</v>
      </c>
      <c r="MJ94" s="335">
        <v>5059.38</v>
      </c>
      <c r="MK94" s="335">
        <v>105</v>
      </c>
      <c r="ML94" s="335">
        <v>0</v>
      </c>
      <c r="MM94" s="335">
        <v>0</v>
      </c>
      <c r="MN94" s="335">
        <v>0</v>
      </c>
      <c r="MO94" s="335">
        <v>0</v>
      </c>
      <c r="MP94" s="335">
        <v>0</v>
      </c>
      <c r="MQ94" s="335">
        <v>0</v>
      </c>
      <c r="MR94" s="335">
        <v>8069.3</v>
      </c>
      <c r="MS94" s="178">
        <f t="shared" si="223"/>
        <v>2985.5899999999992</v>
      </c>
      <c r="MT94" s="371">
        <v>611</v>
      </c>
      <c r="MU94" s="181" t="s">
        <v>276</v>
      </c>
      <c r="MV94" s="64">
        <f t="shared" si="203"/>
        <v>11054.89</v>
      </c>
      <c r="MW94" s="335">
        <v>291.61</v>
      </c>
      <c r="MX94" s="335">
        <v>174.63</v>
      </c>
      <c r="MY94" s="335">
        <v>323.20999999999998</v>
      </c>
      <c r="MZ94" s="335">
        <v>4.42</v>
      </c>
      <c r="NA94" s="335">
        <v>0</v>
      </c>
      <c r="NB94" s="335">
        <v>0</v>
      </c>
      <c r="NC94" s="335">
        <v>0</v>
      </c>
      <c r="ND94" s="335">
        <v>0</v>
      </c>
      <c r="NE94" s="335">
        <v>0</v>
      </c>
      <c r="NF94" s="335">
        <v>0</v>
      </c>
      <c r="NG94" s="211">
        <f t="shared" si="293"/>
        <v>793.87</v>
      </c>
      <c r="NH94" s="351">
        <v>458.58</v>
      </c>
      <c r="NI94" s="358"/>
      <c r="NJ94" s="65">
        <f t="shared" si="294"/>
        <v>152.4823434616776</v>
      </c>
      <c r="NK94" s="65">
        <f t="shared" si="295"/>
        <v>41.010822857459331</v>
      </c>
      <c r="NL94" s="65"/>
      <c r="NM94" s="65">
        <v>18.5</v>
      </c>
      <c r="NN94" s="65">
        <f t="shared" si="206"/>
        <v>467</v>
      </c>
      <c r="NO94" s="65">
        <v>5</v>
      </c>
      <c r="NP94" s="65"/>
      <c r="NQ94" s="65"/>
      <c r="NR94" s="64">
        <f t="shared" si="264"/>
        <v>1142.5731663191368</v>
      </c>
      <c r="NS94" s="66">
        <f t="shared" si="207"/>
        <v>835.40283333333332</v>
      </c>
      <c r="NT94" s="66">
        <f t="shared" si="208"/>
        <v>400</v>
      </c>
      <c r="NU94" s="66">
        <f t="shared" si="282"/>
        <v>308.85070833333333</v>
      </c>
      <c r="NV94" s="67">
        <f t="shared" si="334"/>
        <v>1544.2535416666667</v>
      </c>
      <c r="NW94" s="67">
        <f t="shared" si="335"/>
        <v>2686.8267079858033</v>
      </c>
      <c r="NX94" s="68">
        <f t="shared" si="336"/>
        <v>-1892.9567079858034</v>
      </c>
      <c r="NY94" s="400">
        <v>4160.93</v>
      </c>
      <c r="NZ94" s="400">
        <v>2033.66</v>
      </c>
      <c r="OA94" s="400">
        <v>8067.44</v>
      </c>
      <c r="OB94" s="400">
        <v>25</v>
      </c>
      <c r="OC94" s="400">
        <v>0</v>
      </c>
      <c r="OD94" s="400">
        <v>0</v>
      </c>
      <c r="OE94" s="400">
        <v>0</v>
      </c>
      <c r="OF94" s="400">
        <v>0</v>
      </c>
      <c r="OG94" s="400">
        <v>0</v>
      </c>
      <c r="OH94" s="400">
        <v>0</v>
      </c>
      <c r="OI94" s="400">
        <v>11046.29</v>
      </c>
      <c r="OJ94" s="178">
        <f t="shared" si="352"/>
        <v>3240.739999999998</v>
      </c>
      <c r="OK94" s="401">
        <v>783</v>
      </c>
      <c r="OL94" s="181" t="s">
        <v>276</v>
      </c>
      <c r="OM94" s="64">
        <f t="shared" si="283"/>
        <v>14287.029999999999</v>
      </c>
      <c r="ON94" s="205">
        <v>346.36</v>
      </c>
      <c r="OO94" s="205">
        <v>148.76</v>
      </c>
      <c r="OP94" s="205">
        <v>515.39</v>
      </c>
      <c r="OQ94" s="205">
        <v>1.05</v>
      </c>
      <c r="OR94" s="205">
        <v>0</v>
      </c>
      <c r="OS94" s="205">
        <v>0</v>
      </c>
      <c r="OT94" s="205">
        <v>0</v>
      </c>
      <c r="OU94" s="205">
        <v>0</v>
      </c>
      <c r="OV94" s="205">
        <v>0</v>
      </c>
      <c r="OW94" s="205">
        <v>0</v>
      </c>
      <c r="OX94" s="403">
        <f t="shared" si="284"/>
        <v>1011.56</v>
      </c>
      <c r="OY94" s="404">
        <v>458.58</v>
      </c>
      <c r="OZ94" s="413"/>
      <c r="PA94" s="65">
        <f t="shared" si="285"/>
        <v>177.08496247964345</v>
      </c>
      <c r="PB94" s="65">
        <f t="shared" si="286"/>
        <v>55.491130494312237</v>
      </c>
      <c r="PC94" s="65"/>
      <c r="PD94" s="65">
        <v>18.5</v>
      </c>
      <c r="PE94" s="65"/>
      <c r="PF94" s="65">
        <v>5</v>
      </c>
      <c r="PG94" s="65"/>
      <c r="PH94" s="65"/>
      <c r="PI94" s="64">
        <f t="shared" si="337"/>
        <v>714.65609297395565</v>
      </c>
      <c r="PJ94" s="66">
        <f t="shared" si="287"/>
        <v>936.57933333333335</v>
      </c>
      <c r="PK94" s="66">
        <v>0</v>
      </c>
      <c r="PL94" s="66">
        <f t="shared" si="288"/>
        <v>234.14483333333334</v>
      </c>
      <c r="PM94" s="67">
        <f t="shared" si="338"/>
        <v>1170.7241666666666</v>
      </c>
      <c r="PN94" s="67">
        <f t="shared" si="339"/>
        <v>1885.3802596406222</v>
      </c>
      <c r="PO94" s="68">
        <f t="shared" si="340"/>
        <v>-873.82025964062223</v>
      </c>
      <c r="PP94" s="400">
        <v>5470.35</v>
      </c>
      <c r="PQ94" s="400">
        <v>3631.43</v>
      </c>
      <c r="PR94" s="400">
        <v>13043.9</v>
      </c>
      <c r="PS94" s="400">
        <v>0</v>
      </c>
      <c r="PT94" s="400">
        <v>0</v>
      </c>
      <c r="PU94" s="400">
        <v>0</v>
      </c>
      <c r="PV94" s="400">
        <v>0</v>
      </c>
      <c r="PW94" s="400">
        <v>0</v>
      </c>
      <c r="PX94" s="400">
        <v>0</v>
      </c>
      <c r="PY94" s="464">
        <v>0</v>
      </c>
      <c r="PZ94" s="466">
        <v>18823.3</v>
      </c>
      <c r="QA94" s="178">
        <f t="shared" si="210"/>
        <v>3322.380000000001</v>
      </c>
      <c r="QB94" s="401">
        <v>1236</v>
      </c>
      <c r="QC94" s="181" t="s">
        <v>276</v>
      </c>
      <c r="QD94" s="64">
        <v>22145.68</v>
      </c>
      <c r="QE94" s="400">
        <v>455.35</v>
      </c>
      <c r="QF94" s="400">
        <v>265.63</v>
      </c>
      <c r="QG94" s="400">
        <v>833.29</v>
      </c>
      <c r="QH94" s="400">
        <v>0</v>
      </c>
      <c r="QI94" s="400">
        <v>0</v>
      </c>
      <c r="QJ94" s="400">
        <v>0</v>
      </c>
      <c r="QK94" s="400">
        <v>0</v>
      </c>
      <c r="QL94" s="400">
        <v>0</v>
      </c>
      <c r="QM94" s="400">
        <v>0</v>
      </c>
      <c r="QN94" s="400">
        <v>0</v>
      </c>
      <c r="QO94" s="486">
        <v>0</v>
      </c>
      <c r="QP94" s="211">
        <f t="shared" si="353"/>
        <v>1554.27</v>
      </c>
      <c r="QQ94" s="444">
        <v>458.58</v>
      </c>
      <c r="QR94" s="238"/>
      <c r="QS94" s="65">
        <f t="shared" si="365"/>
        <v>128.86743362831859</v>
      </c>
      <c r="QT94" s="65">
        <f t="shared" si="354"/>
        <v>64.012549957916946</v>
      </c>
      <c r="QU94" s="65">
        <v>0</v>
      </c>
      <c r="QV94" s="65">
        <v>18.5</v>
      </c>
      <c r="QW94" s="65">
        <f t="shared" si="355"/>
        <v>18.861818181818183</v>
      </c>
      <c r="QX94" s="65">
        <v>5</v>
      </c>
      <c r="QY94" s="65">
        <f t="shared" si="261"/>
        <v>183.06451612903226</v>
      </c>
      <c r="QZ94" s="489">
        <f t="shared" si="265"/>
        <v>254.11454999999998</v>
      </c>
      <c r="RA94" s="65"/>
      <c r="RB94" s="64">
        <f t="shared" si="213"/>
        <v>1131.000867897086</v>
      </c>
      <c r="RC94" s="66">
        <f t="shared" si="266"/>
        <v>870.22424778761058</v>
      </c>
      <c r="RD94" s="66"/>
      <c r="RE94" s="66">
        <f t="shared" si="356"/>
        <v>400.24502313693932</v>
      </c>
      <c r="RF94" s="67">
        <f t="shared" si="341"/>
        <v>1270.4692709245498</v>
      </c>
      <c r="RG94" s="67">
        <f t="shared" si="342"/>
        <v>2401.4701388216358</v>
      </c>
      <c r="RH94" s="68">
        <f t="shared" si="343"/>
        <v>-847.20013882163585</v>
      </c>
      <c r="RI94" s="205">
        <v>2729.23</v>
      </c>
      <c r="RJ94" s="205">
        <v>1873.35</v>
      </c>
      <c r="RK94" s="205">
        <v>6391.77</v>
      </c>
      <c r="RL94" s="205">
        <v>0</v>
      </c>
      <c r="RM94" s="205">
        <v>0</v>
      </c>
      <c r="RN94" s="205">
        <v>0</v>
      </c>
      <c r="RO94" s="205">
        <v>0</v>
      </c>
      <c r="RP94" s="205">
        <v>0</v>
      </c>
      <c r="RQ94" s="205">
        <v>0</v>
      </c>
      <c r="RR94" s="373">
        <v>0</v>
      </c>
      <c r="RS94" s="265">
        <v>6723.77</v>
      </c>
      <c r="RT94" s="178">
        <f t="shared" si="214"/>
        <v>4270.58</v>
      </c>
      <c r="RU94" s="206">
        <v>642</v>
      </c>
      <c r="RV94" s="181" t="s">
        <v>276</v>
      </c>
      <c r="RW94" s="64">
        <f t="shared" si="215"/>
        <v>10994.35</v>
      </c>
      <c r="RX94" s="205">
        <v>227.18</v>
      </c>
      <c r="RY94" s="205">
        <v>137.03</v>
      </c>
      <c r="RZ94" s="205">
        <v>408.33</v>
      </c>
      <c r="SA94" s="205">
        <v>0</v>
      </c>
      <c r="SB94" s="205">
        <v>0</v>
      </c>
      <c r="SC94" s="205">
        <v>0</v>
      </c>
      <c r="SD94" s="205">
        <v>0</v>
      </c>
      <c r="SE94" s="205">
        <v>0</v>
      </c>
      <c r="SF94" s="205">
        <v>0</v>
      </c>
      <c r="SG94" s="205">
        <v>0</v>
      </c>
      <c r="SH94" s="65">
        <v>295.85987200000005</v>
      </c>
      <c r="SI94" s="211">
        <v>1165.5</v>
      </c>
      <c r="SJ94" s="467"/>
      <c r="SK94" s="481"/>
      <c r="SL94" s="65">
        <f t="shared" si="366"/>
        <v>320.96681415929203</v>
      </c>
      <c r="SM94" s="65">
        <f t="shared" si="376"/>
        <v>97.197276040355533</v>
      </c>
      <c r="SN94" s="65">
        <v>0</v>
      </c>
      <c r="SO94" s="65">
        <v>18.5</v>
      </c>
      <c r="SP94" s="65">
        <f t="shared" si="357"/>
        <v>495.92920353982299</v>
      </c>
      <c r="SQ94" s="65">
        <v>5</v>
      </c>
      <c r="SR94" s="65">
        <f t="shared" si="367"/>
        <v>428.52876106194691</v>
      </c>
      <c r="SS94" s="489">
        <f t="shared" si="267"/>
        <v>90.77089500000001</v>
      </c>
      <c r="ST94" s="65"/>
      <c r="SU94" s="64">
        <f t="shared" si="374"/>
        <v>1456.8929498014174</v>
      </c>
      <c r="SV94" s="66">
        <f t="shared" si="368"/>
        <v>596.28469026548669</v>
      </c>
      <c r="SW94" s="66"/>
      <c r="SX94" s="66">
        <f t="shared" si="358"/>
        <v>410.63552801338085</v>
      </c>
      <c r="SY94" s="67">
        <f t="shared" si="375"/>
        <v>1006.9202182788675</v>
      </c>
      <c r="SZ94" s="67">
        <f t="shared" si="344"/>
        <v>2463.8131680802849</v>
      </c>
      <c r="TA94" s="68">
        <f t="shared" si="345"/>
        <v>-1298.3131680802849</v>
      </c>
      <c r="TB94" s="64">
        <f t="shared" si="377"/>
        <v>155563.28</v>
      </c>
      <c r="TC94" s="211">
        <f t="shared" si="378"/>
        <v>12796.150000000001</v>
      </c>
      <c r="TD94" s="67">
        <f t="shared" si="379"/>
        <v>25427.360897348037</v>
      </c>
      <c r="TE94" s="68">
        <f t="shared" si="359"/>
        <v>-12631.210897348035</v>
      </c>
      <c r="TF94" s="264"/>
      <c r="TH94" s="265" t="s">
        <v>521</v>
      </c>
      <c r="TL94" s="65">
        <v>8907.6987999999983</v>
      </c>
      <c r="TM94">
        <f t="shared" si="262"/>
        <v>89.076987999999986</v>
      </c>
    </row>
    <row r="95" spans="1:533">
      <c r="A95" s="173" t="s">
        <v>218</v>
      </c>
      <c r="B95" s="175" t="s">
        <v>219</v>
      </c>
      <c r="C95" s="181" t="s">
        <v>277</v>
      </c>
      <c r="D95" s="176">
        <v>0</v>
      </c>
      <c r="E95" s="176">
        <v>2965.7</v>
      </c>
      <c r="F95" s="176">
        <v>3624.38</v>
      </c>
      <c r="G95" s="176">
        <v>0</v>
      </c>
      <c r="H95" s="176">
        <v>0</v>
      </c>
      <c r="I95" s="176">
        <v>0</v>
      </c>
      <c r="J95" s="176">
        <v>0</v>
      </c>
      <c r="K95" s="176">
        <v>0</v>
      </c>
      <c r="L95" s="176">
        <v>0</v>
      </c>
      <c r="M95" s="178">
        <v>5154.37</v>
      </c>
      <c r="N95" s="178">
        <f t="shared" si="150"/>
        <v>1435.71</v>
      </c>
      <c r="O95" s="181">
        <v>397</v>
      </c>
      <c r="P95" s="64">
        <f t="shared" si="310"/>
        <v>6590.08</v>
      </c>
      <c r="Q95" s="205">
        <v>0</v>
      </c>
      <c r="R95" s="205">
        <v>216.93</v>
      </c>
      <c r="S95" s="267">
        <v>231.46</v>
      </c>
      <c r="T95" s="205">
        <v>0</v>
      </c>
      <c r="U95" s="205">
        <v>0</v>
      </c>
      <c r="V95" s="205">
        <v>0</v>
      </c>
      <c r="W95" s="205">
        <v>0</v>
      </c>
      <c r="X95" s="205">
        <v>0</v>
      </c>
      <c r="Y95" s="205">
        <v>0</v>
      </c>
      <c r="Z95" s="205">
        <v>0</v>
      </c>
      <c r="AA95" s="64">
        <f t="shared" si="346"/>
        <v>448.39</v>
      </c>
      <c r="AB95" s="65"/>
      <c r="AC95" s="65"/>
      <c r="AD95" s="65">
        <f t="shared" si="347"/>
        <v>60.55613534964909</v>
      </c>
      <c r="AE95" s="65">
        <f t="shared" si="268"/>
        <v>25.989647676652169</v>
      </c>
      <c r="AF95" s="65"/>
      <c r="AG95" s="65">
        <v>18.5</v>
      </c>
      <c r="AH95" s="65"/>
      <c r="AI95" s="65">
        <v>5</v>
      </c>
      <c r="AJ95" s="65"/>
      <c r="AK95" s="65"/>
      <c r="AL95" s="64">
        <f t="shared" si="311"/>
        <v>110.04578302630125</v>
      </c>
      <c r="AM95" s="66">
        <f t="shared" si="170"/>
        <v>833.25221238938047</v>
      </c>
      <c r="AN95" s="66">
        <f t="shared" si="171"/>
        <v>0</v>
      </c>
      <c r="AO95" s="66">
        <f t="shared" si="289"/>
        <v>208.31305309734512</v>
      </c>
      <c r="AP95" s="67">
        <f t="shared" si="312"/>
        <v>1041.5652654867256</v>
      </c>
      <c r="AQ95" s="67">
        <f t="shared" si="313"/>
        <v>1151.6110485130268</v>
      </c>
      <c r="AR95" s="68">
        <f t="shared" si="314"/>
        <v>-703.22104851302686</v>
      </c>
      <c r="AS95" s="267">
        <v>117.75</v>
      </c>
      <c r="AT95" s="267">
        <v>2443.13</v>
      </c>
      <c r="AU95" s="267">
        <v>2884.1</v>
      </c>
      <c r="AV95" s="267">
        <v>0</v>
      </c>
      <c r="AW95" s="267">
        <v>0</v>
      </c>
      <c r="AX95" s="267">
        <v>0</v>
      </c>
      <c r="AY95" s="267">
        <v>0</v>
      </c>
      <c r="AZ95" s="267">
        <v>0</v>
      </c>
      <c r="BA95" s="267">
        <v>0</v>
      </c>
      <c r="BB95" s="267">
        <v>0</v>
      </c>
      <c r="BC95" s="267">
        <v>4024.12</v>
      </c>
      <c r="BD95" s="178">
        <f t="shared" si="172"/>
        <v>1420.8599999999997</v>
      </c>
      <c r="BE95" s="285">
        <v>334</v>
      </c>
      <c r="BF95" s="181" t="s">
        <v>277</v>
      </c>
      <c r="BG95" s="64">
        <f t="shared" si="384"/>
        <v>5444.98</v>
      </c>
      <c r="BH95" s="267">
        <v>9.8000000000000007</v>
      </c>
      <c r="BI95" s="267">
        <v>178.71</v>
      </c>
      <c r="BJ95" s="267">
        <v>184.24</v>
      </c>
      <c r="BK95" s="267">
        <v>0</v>
      </c>
      <c r="BL95" s="267">
        <v>0</v>
      </c>
      <c r="BM95" s="267">
        <v>0</v>
      </c>
      <c r="BN95" s="267">
        <v>0</v>
      </c>
      <c r="BO95" s="267">
        <v>0</v>
      </c>
      <c r="BP95" s="267">
        <v>0</v>
      </c>
      <c r="BQ95" s="267">
        <v>0</v>
      </c>
      <c r="BR95" s="64">
        <f t="shared" si="385"/>
        <v>372.75</v>
      </c>
      <c r="BS95" s="65"/>
      <c r="BT95" s="65"/>
      <c r="BU95" s="65">
        <f t="shared" si="348"/>
        <v>51.182975515288504</v>
      </c>
      <c r="BV95" s="65">
        <f t="shared" si="269"/>
        <v>27.742736499027917</v>
      </c>
      <c r="BW95" s="65"/>
      <c r="BX95" s="65">
        <v>18.5</v>
      </c>
      <c r="BY95" s="65"/>
      <c r="BZ95" s="65">
        <v>5</v>
      </c>
      <c r="CA95" s="202"/>
      <c r="CB95" s="65"/>
      <c r="CC95" s="64">
        <f t="shared" si="315"/>
        <v>102.42571201431642</v>
      </c>
      <c r="CD95" s="66">
        <f t="shared" si="174"/>
        <v>869.99982300884949</v>
      </c>
      <c r="CE95" s="384">
        <f t="shared" si="175"/>
        <v>0</v>
      </c>
      <c r="CF95" s="66">
        <f t="shared" si="222"/>
        <v>217.49995575221237</v>
      </c>
      <c r="CG95" s="67">
        <f t="shared" si="373"/>
        <v>1087.4997787610619</v>
      </c>
      <c r="CH95" s="67">
        <f t="shared" si="316"/>
        <v>1189.9254907753782</v>
      </c>
      <c r="CI95" s="68">
        <f t="shared" si="317"/>
        <v>-817.17549077537819</v>
      </c>
      <c r="CJ95" s="209">
        <v>0</v>
      </c>
      <c r="CK95" s="209">
        <v>2631.18</v>
      </c>
      <c r="CL95" s="209">
        <v>4031.22</v>
      </c>
      <c r="CM95" s="209">
        <v>0</v>
      </c>
      <c r="CN95" s="209">
        <v>0</v>
      </c>
      <c r="CO95" s="209">
        <v>0</v>
      </c>
      <c r="CP95" s="209">
        <v>0</v>
      </c>
      <c r="CQ95" s="209">
        <v>0</v>
      </c>
      <c r="CR95" s="209">
        <v>0</v>
      </c>
      <c r="CS95" s="207">
        <v>0</v>
      </c>
      <c r="CT95" s="205">
        <v>4802.43</v>
      </c>
      <c r="CU95" s="178">
        <f t="shared" si="176"/>
        <v>1767.04</v>
      </c>
      <c r="CV95" s="285">
        <v>421</v>
      </c>
      <c r="CW95" s="181" t="s">
        <v>277</v>
      </c>
      <c r="CX95" s="214">
        <v>6569.47</v>
      </c>
      <c r="CY95" s="205">
        <v>2.21</v>
      </c>
      <c r="CZ95" s="205">
        <v>208.01</v>
      </c>
      <c r="DA95" s="205">
        <v>236.31</v>
      </c>
      <c r="DB95" s="205">
        <v>0</v>
      </c>
      <c r="DC95" s="205">
        <v>0</v>
      </c>
      <c r="DD95" s="205">
        <v>0</v>
      </c>
      <c r="DE95" s="205">
        <v>0</v>
      </c>
      <c r="DF95" s="205">
        <v>0</v>
      </c>
      <c r="DG95" s="205">
        <v>0</v>
      </c>
      <c r="DH95" s="205">
        <v>0</v>
      </c>
      <c r="DI95" s="214">
        <v>446.53</v>
      </c>
      <c r="DJ95" s="65"/>
      <c r="DK95" s="65"/>
      <c r="DL95" s="65">
        <f t="shared" si="349"/>
        <v>63.426672394764836</v>
      </c>
      <c r="DM95" s="65">
        <f t="shared" si="263"/>
        <v>34.785075809564681</v>
      </c>
      <c r="DN95" s="65"/>
      <c r="DO95" s="65">
        <v>18.5</v>
      </c>
      <c r="DP95" s="65"/>
      <c r="DQ95" s="65">
        <v>5</v>
      </c>
      <c r="DR95" s="65"/>
      <c r="DS95" s="65"/>
      <c r="DT95" s="64">
        <f t="shared" si="318"/>
        <v>121.71174820432952</v>
      </c>
      <c r="DU95" s="66">
        <f t="shared" si="178"/>
        <v>870.94495575221242</v>
      </c>
      <c r="DV95" s="66">
        <f t="shared" si="179"/>
        <v>490.26548672566372</v>
      </c>
      <c r="DW95" s="66">
        <f t="shared" si="270"/>
        <v>340.30261061946902</v>
      </c>
      <c r="DX95" s="67">
        <f t="shared" si="319"/>
        <v>1701.5130530973452</v>
      </c>
      <c r="DY95" s="67">
        <f t="shared" si="320"/>
        <v>1823.2248013016747</v>
      </c>
      <c r="DZ95" s="68">
        <f t="shared" si="321"/>
        <v>-1376.6948013016747</v>
      </c>
      <c r="EA95" s="205">
        <v>0</v>
      </c>
      <c r="EB95" s="205">
        <v>1581.14</v>
      </c>
      <c r="EC95" s="205">
        <v>2760.07</v>
      </c>
      <c r="ED95" s="205">
        <v>0</v>
      </c>
      <c r="EE95" s="205">
        <v>0</v>
      </c>
      <c r="EF95" s="205">
        <v>0</v>
      </c>
      <c r="EG95" s="205">
        <v>0</v>
      </c>
      <c r="EH95" s="205">
        <v>0</v>
      </c>
      <c r="EI95" s="205">
        <v>0</v>
      </c>
      <c r="EJ95" s="205">
        <v>0</v>
      </c>
      <c r="EK95" s="205">
        <v>2924.09</v>
      </c>
      <c r="EL95" s="178">
        <f t="shared" si="180"/>
        <v>1417.12</v>
      </c>
      <c r="EM95" s="206">
        <v>302</v>
      </c>
      <c r="EN95" s="181" t="s">
        <v>277</v>
      </c>
      <c r="EO95" s="214">
        <f t="shared" si="303"/>
        <v>4341.21</v>
      </c>
      <c r="EP95" s="214">
        <v>0</v>
      </c>
      <c r="EQ95" s="214">
        <v>115.66</v>
      </c>
      <c r="ER95" s="214">
        <v>176.15</v>
      </c>
      <c r="ES95" s="214">
        <v>0</v>
      </c>
      <c r="ET95" s="214">
        <v>0</v>
      </c>
      <c r="EU95" s="298">
        <v>0</v>
      </c>
      <c r="EV95" s="299">
        <v>0</v>
      </c>
      <c r="EW95" s="214">
        <v>0</v>
      </c>
      <c r="EX95" s="214">
        <v>0</v>
      </c>
      <c r="EY95" s="214">
        <v>0</v>
      </c>
      <c r="EZ95" s="214">
        <f t="shared" si="304"/>
        <v>291.81</v>
      </c>
      <c r="FA95" s="65"/>
      <c r="FB95" s="65"/>
      <c r="FC95" s="377">
        <f t="shared" si="305"/>
        <v>40.210436899718204</v>
      </c>
      <c r="FD95" s="386">
        <f t="shared" si="306"/>
        <v>27.89672369117298</v>
      </c>
      <c r="FE95" s="65"/>
      <c r="FF95" s="65">
        <v>18.5</v>
      </c>
      <c r="FG95" s="65"/>
      <c r="FH95" s="65">
        <v>5</v>
      </c>
      <c r="FI95" s="377"/>
      <c r="FJ95" s="65"/>
      <c r="FK95" s="214">
        <f t="shared" si="307"/>
        <v>91.607160590891183</v>
      </c>
      <c r="FL95" s="66">
        <f t="shared" si="360"/>
        <v>987.17077586206892</v>
      </c>
      <c r="FM95" s="377">
        <f t="shared" si="184"/>
        <v>413.79310344827587</v>
      </c>
      <c r="FN95" s="377">
        <f t="shared" si="271"/>
        <v>350.24096982758618</v>
      </c>
      <c r="FO95" s="214">
        <f t="shared" si="308"/>
        <v>1751.204849137931</v>
      </c>
      <c r="FP95" s="214">
        <f t="shared" si="309"/>
        <v>1842.8120097288222</v>
      </c>
      <c r="FQ95" s="205">
        <f t="shared" si="290"/>
        <v>-1551.0020097288223</v>
      </c>
      <c r="FR95" s="205">
        <v>0</v>
      </c>
      <c r="FS95" s="205">
        <v>3734.69</v>
      </c>
      <c r="FT95" s="205">
        <v>3335.92</v>
      </c>
      <c r="FU95" s="205">
        <v>0</v>
      </c>
      <c r="FV95" s="205">
        <v>0</v>
      </c>
      <c r="FW95" s="205">
        <v>0</v>
      </c>
      <c r="FX95" s="205">
        <v>0</v>
      </c>
      <c r="FY95" s="205">
        <v>0</v>
      </c>
      <c r="FZ95" s="205">
        <v>0</v>
      </c>
      <c r="GA95" s="205">
        <v>0</v>
      </c>
      <c r="GB95" s="205">
        <v>5181.1899999999996</v>
      </c>
      <c r="GC95" s="178">
        <f t="shared" si="185"/>
        <v>1889.420000000001</v>
      </c>
      <c r="GD95" s="206">
        <v>415</v>
      </c>
      <c r="GE95" s="181" t="s">
        <v>277</v>
      </c>
      <c r="GF95" s="214">
        <f t="shared" si="291"/>
        <v>7070.6100000000006</v>
      </c>
      <c r="GG95" s="205">
        <v>0</v>
      </c>
      <c r="GH95" s="205">
        <v>273.19</v>
      </c>
      <c r="GI95" s="205">
        <v>212.83</v>
      </c>
      <c r="GJ95" s="205">
        <v>0</v>
      </c>
      <c r="GK95" s="205">
        <v>0</v>
      </c>
      <c r="GL95" s="205">
        <v>0</v>
      </c>
      <c r="GM95" s="205">
        <v>0</v>
      </c>
      <c r="GN95" s="205">
        <v>0</v>
      </c>
      <c r="GO95" s="205">
        <v>0</v>
      </c>
      <c r="GP95" s="205">
        <v>0</v>
      </c>
      <c r="GQ95" s="211">
        <f t="shared" si="350"/>
        <v>486.02</v>
      </c>
      <c r="GR95" s="306"/>
      <c r="GS95" s="306"/>
      <c r="GT95" s="65">
        <f t="shared" si="300"/>
        <v>73.73273866200492</v>
      </c>
      <c r="GU95" s="65">
        <f t="shared" si="301"/>
        <v>40.141518899655722</v>
      </c>
      <c r="GV95" s="65"/>
      <c r="GW95" s="65">
        <v>18.5</v>
      </c>
      <c r="GX95" s="65">
        <v>0</v>
      </c>
      <c r="GY95" s="65">
        <v>5</v>
      </c>
      <c r="GZ95" s="65"/>
      <c r="HA95" s="65"/>
      <c r="HB95" s="64">
        <f t="shared" si="188"/>
        <v>137.37425756166064</v>
      </c>
      <c r="HC95" s="66">
        <f t="shared" si="361"/>
        <v>822.37076923076927</v>
      </c>
      <c r="HD95" s="66">
        <f t="shared" si="272"/>
        <v>0</v>
      </c>
      <c r="HE95" s="66">
        <f t="shared" si="273"/>
        <v>205.59269230769232</v>
      </c>
      <c r="HF95" s="67">
        <f t="shared" si="322"/>
        <v>1027.9634615384616</v>
      </c>
      <c r="HG95" s="67">
        <f t="shared" si="323"/>
        <v>1165.3377191001223</v>
      </c>
      <c r="HH95" s="68">
        <f t="shared" si="324"/>
        <v>-679.3177191001223</v>
      </c>
      <c r="HI95" s="335">
        <v>186</v>
      </c>
      <c r="HJ95" s="335">
        <v>2368.5300000000002</v>
      </c>
      <c r="HK95" s="335">
        <v>3702.66</v>
      </c>
      <c r="HL95" s="335">
        <v>0</v>
      </c>
      <c r="HM95" s="335">
        <v>0</v>
      </c>
      <c r="HN95" s="335">
        <v>0</v>
      </c>
      <c r="HO95" s="335">
        <v>0</v>
      </c>
      <c r="HP95" s="335">
        <v>0</v>
      </c>
      <c r="HQ95" s="335">
        <v>0</v>
      </c>
      <c r="HR95" s="335">
        <v>0</v>
      </c>
      <c r="HS95" s="335">
        <v>4703.37</v>
      </c>
      <c r="HT95" s="178">
        <f t="shared" si="189"/>
        <v>1553.8200000000006</v>
      </c>
      <c r="HU95" s="371">
        <v>421</v>
      </c>
      <c r="HV95" s="181" t="s">
        <v>277</v>
      </c>
      <c r="HW95" s="64">
        <f t="shared" si="190"/>
        <v>6257.1900000000005</v>
      </c>
      <c r="HX95" s="205">
        <v>15.48</v>
      </c>
      <c r="HY95" s="205">
        <v>173.25</v>
      </c>
      <c r="HZ95" s="205">
        <v>236.34</v>
      </c>
      <c r="IA95" s="205">
        <v>0</v>
      </c>
      <c r="IB95" s="205">
        <v>0</v>
      </c>
      <c r="IC95" s="205">
        <v>0</v>
      </c>
      <c r="ID95" s="205">
        <v>0</v>
      </c>
      <c r="IE95" s="205">
        <v>0</v>
      </c>
      <c r="IF95" s="205">
        <v>0</v>
      </c>
      <c r="IG95" s="205">
        <v>0</v>
      </c>
      <c r="IH95" s="214">
        <v>439.14</v>
      </c>
      <c r="II95" s="319"/>
      <c r="IJ95" s="319"/>
      <c r="IK95" s="65">
        <f t="shared" si="296"/>
        <v>71.776815835007213</v>
      </c>
      <c r="IL95" s="65">
        <f t="shared" si="302"/>
        <v>38.689785463367677</v>
      </c>
      <c r="IM95" s="65"/>
      <c r="IN95" s="65">
        <v>18.5</v>
      </c>
      <c r="IO95" s="65"/>
      <c r="IP95" s="65">
        <v>5</v>
      </c>
      <c r="IQ95" s="65"/>
      <c r="IR95" s="65"/>
      <c r="IS95" s="64">
        <f t="shared" si="193"/>
        <v>133.96660129837488</v>
      </c>
      <c r="IT95" s="66">
        <f t="shared" si="362"/>
        <v>869.99285714285713</v>
      </c>
      <c r="IU95" s="66">
        <f t="shared" si="274"/>
        <v>403.36134453781511</v>
      </c>
      <c r="IV95" s="66">
        <f t="shared" si="275"/>
        <v>318.33855042016808</v>
      </c>
      <c r="IW95" s="67">
        <f t="shared" si="195"/>
        <v>1591.6927521008404</v>
      </c>
      <c r="IX95" s="67">
        <f t="shared" si="325"/>
        <v>1725.6593533992152</v>
      </c>
      <c r="IY95" s="68">
        <f t="shared" si="326"/>
        <v>-1286.5193533992151</v>
      </c>
      <c r="IZ95" s="335">
        <v>0</v>
      </c>
      <c r="JA95" s="335">
        <v>2759.72</v>
      </c>
      <c r="JB95" s="335">
        <v>3333.62</v>
      </c>
      <c r="JC95" s="335">
        <v>0</v>
      </c>
      <c r="JD95" s="335">
        <v>0</v>
      </c>
      <c r="JE95" s="335">
        <v>0</v>
      </c>
      <c r="JF95" s="335">
        <v>0</v>
      </c>
      <c r="JG95" s="335">
        <v>0</v>
      </c>
      <c r="JH95" s="335">
        <v>0</v>
      </c>
      <c r="JI95" s="335">
        <v>0</v>
      </c>
      <c r="JJ95" s="335">
        <v>3797.02</v>
      </c>
      <c r="JK95" s="178">
        <f t="shared" si="196"/>
        <v>2296.3200000000002</v>
      </c>
      <c r="JL95" s="371">
        <v>392</v>
      </c>
      <c r="JM95" s="181" t="s">
        <v>277</v>
      </c>
      <c r="JN95" s="64">
        <f t="shared" si="197"/>
        <v>6093.34</v>
      </c>
      <c r="JO95" s="335">
        <v>0</v>
      </c>
      <c r="JP95" s="335">
        <v>201.87</v>
      </c>
      <c r="JQ95" s="335">
        <v>212.83</v>
      </c>
      <c r="JR95" s="335">
        <v>0</v>
      </c>
      <c r="JS95" s="335">
        <v>0</v>
      </c>
      <c r="JT95" s="335">
        <v>0</v>
      </c>
      <c r="JU95" s="335">
        <v>0</v>
      </c>
      <c r="JV95" s="335">
        <v>0</v>
      </c>
      <c r="JW95" s="335">
        <v>0</v>
      </c>
      <c r="JX95" s="335">
        <v>0</v>
      </c>
      <c r="JY95" s="211">
        <v>0</v>
      </c>
      <c r="JZ95" s="319"/>
      <c r="KA95" s="319"/>
      <c r="KB95" s="65">
        <f t="shared" si="276"/>
        <v>80.862243295404397</v>
      </c>
      <c r="KC95" s="65">
        <f t="shared" si="297"/>
        <v>61.00013720643139</v>
      </c>
      <c r="KD95" s="65"/>
      <c r="KE95" s="65">
        <v>18.5</v>
      </c>
      <c r="KF95" s="65"/>
      <c r="KG95" s="65">
        <v>5</v>
      </c>
      <c r="KH95" s="65"/>
      <c r="KI95" s="65">
        <f t="shared" si="277"/>
        <v>429.03252032520328</v>
      </c>
      <c r="KJ95" s="64">
        <f t="shared" si="292"/>
        <v>594.39490082703901</v>
      </c>
      <c r="KK95" s="66">
        <f t="shared" si="363"/>
        <v>854.59100840336134</v>
      </c>
      <c r="KL95" s="66">
        <f t="shared" si="278"/>
        <v>0</v>
      </c>
      <c r="KM95" s="66">
        <f t="shared" si="279"/>
        <v>213.64775210084034</v>
      </c>
      <c r="KN95" s="67">
        <f t="shared" si="327"/>
        <v>1068.2387605042018</v>
      </c>
      <c r="KO95" s="67">
        <v>0</v>
      </c>
      <c r="KP95" s="68">
        <f t="shared" si="329"/>
        <v>0</v>
      </c>
      <c r="KQ95" s="335">
        <v>0</v>
      </c>
      <c r="KR95" s="335">
        <v>1837.3</v>
      </c>
      <c r="KS95" s="335">
        <v>3179.91</v>
      </c>
      <c r="KT95" s="335">
        <v>0</v>
      </c>
      <c r="KU95" s="335">
        <v>0</v>
      </c>
      <c r="KV95" s="335">
        <v>0</v>
      </c>
      <c r="KW95" s="335">
        <v>0</v>
      </c>
      <c r="KX95" s="335">
        <v>0</v>
      </c>
      <c r="KY95" s="335">
        <v>0</v>
      </c>
      <c r="KZ95" s="335">
        <v>0</v>
      </c>
      <c r="LA95" s="335">
        <v>3692.3</v>
      </c>
      <c r="LB95" s="178">
        <f t="shared" si="199"/>
        <v>1324.9099999999999</v>
      </c>
      <c r="LC95" s="371">
        <v>370</v>
      </c>
      <c r="LD95" s="181" t="s">
        <v>277</v>
      </c>
      <c r="LE95" s="64">
        <f t="shared" si="200"/>
        <v>5017.21</v>
      </c>
      <c r="LF95" s="205">
        <v>0</v>
      </c>
      <c r="LG95" s="205">
        <v>134.38999999999999</v>
      </c>
      <c r="LH95" s="205">
        <v>203.14</v>
      </c>
      <c r="LI95" s="205">
        <v>0</v>
      </c>
      <c r="LJ95" s="205">
        <v>0</v>
      </c>
      <c r="LK95" s="205">
        <v>0</v>
      </c>
      <c r="LL95" s="205">
        <v>0</v>
      </c>
      <c r="LM95" s="205">
        <v>0</v>
      </c>
      <c r="LN95" s="205">
        <v>0</v>
      </c>
      <c r="LO95" s="205">
        <v>0</v>
      </c>
      <c r="LP95" s="211">
        <f t="shared" si="351"/>
        <v>337.53</v>
      </c>
      <c r="LQ95" s="202"/>
      <c r="LR95" s="202"/>
      <c r="LS95" s="65">
        <f t="shared" si="298"/>
        <v>54.886481952364498</v>
      </c>
      <c r="LT95" s="65">
        <f t="shared" si="299"/>
        <v>31.715259516317577</v>
      </c>
      <c r="LU95" s="65"/>
      <c r="LV95" s="65">
        <v>18.5</v>
      </c>
      <c r="LW95" s="65"/>
      <c r="LX95" s="65">
        <v>5</v>
      </c>
      <c r="LY95" s="65"/>
      <c r="LZ95" s="65"/>
      <c r="MA95" s="64">
        <f t="shared" si="330"/>
        <v>110.10174146868208</v>
      </c>
      <c r="MB95" s="66">
        <f t="shared" si="364"/>
        <v>828.45739495798318</v>
      </c>
      <c r="MC95" s="66">
        <f t="shared" si="280"/>
        <v>0</v>
      </c>
      <c r="MD95" s="66">
        <f t="shared" si="281"/>
        <v>207.1143487394958</v>
      </c>
      <c r="ME95" s="67">
        <f t="shared" si="331"/>
        <v>1035.571743697479</v>
      </c>
      <c r="MF95" s="67">
        <f t="shared" si="332"/>
        <v>1145.6734851661611</v>
      </c>
      <c r="MG95" s="68">
        <f t="shared" si="333"/>
        <v>-808.1434851661611</v>
      </c>
      <c r="MH95" s="335">
        <v>17</v>
      </c>
      <c r="MI95" s="335">
        <v>2563.0700000000002</v>
      </c>
      <c r="MJ95" s="335">
        <v>3573.96</v>
      </c>
      <c r="MK95" s="335">
        <v>0</v>
      </c>
      <c r="ML95" s="335">
        <v>0</v>
      </c>
      <c r="MM95" s="335">
        <v>0</v>
      </c>
      <c r="MN95" s="335">
        <v>0</v>
      </c>
      <c r="MO95" s="335">
        <v>0</v>
      </c>
      <c r="MP95" s="335">
        <v>0</v>
      </c>
      <c r="MQ95" s="335">
        <v>0</v>
      </c>
      <c r="MR95" s="335">
        <v>4336.88</v>
      </c>
      <c r="MS95" s="178">
        <f t="shared" si="223"/>
        <v>1817.1500000000005</v>
      </c>
      <c r="MT95" s="371">
        <v>375</v>
      </c>
      <c r="MU95" s="181" t="s">
        <v>277</v>
      </c>
      <c r="MV95" s="64">
        <f t="shared" si="203"/>
        <v>6154.0300000000007</v>
      </c>
      <c r="MW95" s="335">
        <v>1.42</v>
      </c>
      <c r="MX95" s="335">
        <v>187.48</v>
      </c>
      <c r="MY95" s="335">
        <v>228.31</v>
      </c>
      <c r="MZ95" s="335">
        <v>0</v>
      </c>
      <c r="NA95" s="335">
        <v>0</v>
      </c>
      <c r="NB95" s="335">
        <v>0</v>
      </c>
      <c r="NC95" s="335">
        <v>0</v>
      </c>
      <c r="ND95" s="335">
        <v>0</v>
      </c>
      <c r="NE95" s="335">
        <v>0</v>
      </c>
      <c r="NF95" s="335">
        <v>0</v>
      </c>
      <c r="NG95" s="211">
        <f t="shared" si="293"/>
        <v>417.21</v>
      </c>
      <c r="NH95" s="306"/>
      <c r="NI95" s="306"/>
      <c r="NJ95" s="65">
        <f t="shared" si="294"/>
        <v>81.952291488986702</v>
      </c>
      <c r="NK95" s="65">
        <f t="shared" si="295"/>
        <v>24.960834125058117</v>
      </c>
      <c r="NL95" s="65"/>
      <c r="NM95" s="65">
        <v>18.5</v>
      </c>
      <c r="NN95" s="65">
        <f t="shared" si="206"/>
        <v>467</v>
      </c>
      <c r="NO95" s="65">
        <v>5</v>
      </c>
      <c r="NP95" s="65"/>
      <c r="NQ95" s="65"/>
      <c r="NR95" s="64">
        <f t="shared" si="264"/>
        <v>597.41312561404482</v>
      </c>
      <c r="NS95" s="66">
        <f t="shared" si="207"/>
        <v>835.40283333333332</v>
      </c>
      <c r="NT95" s="66">
        <f t="shared" si="208"/>
        <v>400</v>
      </c>
      <c r="NU95" s="66">
        <f t="shared" si="282"/>
        <v>308.85070833333333</v>
      </c>
      <c r="NV95" s="67">
        <f t="shared" si="334"/>
        <v>1544.2535416666667</v>
      </c>
      <c r="NW95" s="67">
        <f t="shared" si="335"/>
        <v>2141.6666672807114</v>
      </c>
      <c r="NX95" s="68">
        <f t="shared" si="336"/>
        <v>-1724.4566672807114</v>
      </c>
      <c r="NY95" s="400">
        <v>0</v>
      </c>
      <c r="NZ95" s="400">
        <v>2310.36</v>
      </c>
      <c r="OA95" s="400">
        <v>3572.87</v>
      </c>
      <c r="OB95" s="400">
        <v>0</v>
      </c>
      <c r="OC95" s="400">
        <v>0</v>
      </c>
      <c r="OD95" s="400">
        <v>0</v>
      </c>
      <c r="OE95" s="400">
        <v>0</v>
      </c>
      <c r="OF95" s="400">
        <v>0</v>
      </c>
      <c r="OG95" s="400">
        <v>0</v>
      </c>
      <c r="OH95" s="400">
        <v>0</v>
      </c>
      <c r="OI95" s="400">
        <v>3212.99</v>
      </c>
      <c r="OJ95" s="178">
        <f t="shared" si="352"/>
        <v>2670.24</v>
      </c>
      <c r="OK95" s="401">
        <v>444</v>
      </c>
      <c r="OL95" s="181" t="s">
        <v>277</v>
      </c>
      <c r="OM95" s="64">
        <f t="shared" si="283"/>
        <v>5883.23</v>
      </c>
      <c r="ON95" s="205">
        <v>0</v>
      </c>
      <c r="OO95" s="205">
        <v>169</v>
      </c>
      <c r="OP95" s="205">
        <v>228.24</v>
      </c>
      <c r="OQ95" s="205">
        <v>0</v>
      </c>
      <c r="OR95" s="205">
        <v>0</v>
      </c>
      <c r="OS95" s="205">
        <v>0</v>
      </c>
      <c r="OT95" s="205">
        <v>0</v>
      </c>
      <c r="OU95" s="205">
        <v>0</v>
      </c>
      <c r="OV95" s="205">
        <v>0</v>
      </c>
      <c r="OW95" s="205">
        <v>0</v>
      </c>
      <c r="OX95" s="403">
        <f t="shared" si="284"/>
        <v>397.24</v>
      </c>
      <c r="OY95" s="203"/>
      <c r="OZ95" s="65"/>
      <c r="PA95" s="65">
        <f t="shared" si="285"/>
        <v>51.507991696530645</v>
      </c>
      <c r="PB95" s="65">
        <f t="shared" si="286"/>
        <v>45.722469649256766</v>
      </c>
      <c r="PC95" s="65"/>
      <c r="PD95" s="65">
        <v>18.5</v>
      </c>
      <c r="PE95" s="65"/>
      <c r="PF95" s="65">
        <v>5</v>
      </c>
      <c r="PG95" s="65"/>
      <c r="PH95" s="65"/>
      <c r="PI95" s="64">
        <f t="shared" si="337"/>
        <v>120.7304613457874</v>
      </c>
      <c r="PJ95" s="66">
        <f t="shared" si="287"/>
        <v>936.57933333333335</v>
      </c>
      <c r="PK95" s="66">
        <v>0</v>
      </c>
      <c r="PL95" s="66">
        <f t="shared" si="288"/>
        <v>234.14483333333334</v>
      </c>
      <c r="PM95" s="67">
        <f t="shared" si="338"/>
        <v>1170.7241666666666</v>
      </c>
      <c r="PN95" s="67">
        <f t="shared" si="339"/>
        <v>1291.4546280124541</v>
      </c>
      <c r="PO95" s="68">
        <f t="shared" si="340"/>
        <v>-894.21462801245411</v>
      </c>
      <c r="PP95" s="400">
        <v>0</v>
      </c>
      <c r="PQ95" s="400">
        <v>2098.02</v>
      </c>
      <c r="PR95" s="400">
        <v>2656.87</v>
      </c>
      <c r="PS95" s="400">
        <v>0</v>
      </c>
      <c r="PT95" s="400">
        <v>0</v>
      </c>
      <c r="PU95" s="400">
        <v>0</v>
      </c>
      <c r="PV95" s="400">
        <v>0</v>
      </c>
      <c r="PW95" s="400">
        <v>0</v>
      </c>
      <c r="PX95" s="400">
        <v>0</v>
      </c>
      <c r="PY95" s="464">
        <v>0</v>
      </c>
      <c r="PZ95" s="466">
        <v>3039.5099999999998</v>
      </c>
      <c r="QA95" s="178">
        <f t="shared" si="210"/>
        <v>1715.3800000000006</v>
      </c>
      <c r="QB95" s="401">
        <v>356</v>
      </c>
      <c r="QC95" s="181" t="s">
        <v>277</v>
      </c>
      <c r="QD95" s="64">
        <v>4754.8900000000003</v>
      </c>
      <c r="QE95" s="400">
        <v>0</v>
      </c>
      <c r="QF95" s="400">
        <v>153.47</v>
      </c>
      <c r="QG95" s="400">
        <v>169.72</v>
      </c>
      <c r="QH95" s="400">
        <v>0</v>
      </c>
      <c r="QI95" s="400">
        <v>0</v>
      </c>
      <c r="QJ95" s="400">
        <v>0</v>
      </c>
      <c r="QK95" s="400">
        <v>0</v>
      </c>
      <c r="QL95" s="400">
        <v>0</v>
      </c>
      <c r="QM95" s="400">
        <v>0</v>
      </c>
      <c r="QN95" s="400">
        <v>0</v>
      </c>
      <c r="QO95" s="486">
        <v>0</v>
      </c>
      <c r="QP95" s="211">
        <f t="shared" si="353"/>
        <v>323.19</v>
      </c>
      <c r="QQ95" s="444"/>
      <c r="QR95" s="452"/>
      <c r="QS95" s="65">
        <f t="shared" si="365"/>
        <v>128.86743362831859</v>
      </c>
      <c r="QT95" s="65">
        <f t="shared" si="354"/>
        <v>33.050357859971335</v>
      </c>
      <c r="QU95" s="65">
        <v>0</v>
      </c>
      <c r="QV95" s="65">
        <v>18.5</v>
      </c>
      <c r="QW95" s="65">
        <f t="shared" si="355"/>
        <v>18.861818181818183</v>
      </c>
      <c r="QX95" s="65">
        <v>5</v>
      </c>
      <c r="QY95" s="65">
        <f t="shared" si="261"/>
        <v>183.06451612903226</v>
      </c>
      <c r="QZ95" s="489">
        <f t="shared" si="265"/>
        <v>41.033384999999996</v>
      </c>
      <c r="RA95" s="65"/>
      <c r="RB95" s="64">
        <f t="shared" si="213"/>
        <v>428.3775107991404</v>
      </c>
      <c r="RC95" s="66">
        <f t="shared" si="266"/>
        <v>870.22424778761058</v>
      </c>
      <c r="RD95" s="66"/>
      <c r="RE95" s="66">
        <f t="shared" si="356"/>
        <v>259.72035171735018</v>
      </c>
      <c r="RF95" s="67">
        <f t="shared" si="341"/>
        <v>1129.9445995049607</v>
      </c>
      <c r="RG95" s="67">
        <f t="shared" si="342"/>
        <v>1558.322110304101</v>
      </c>
      <c r="RH95" s="68">
        <f t="shared" si="343"/>
        <v>-1235.1321103041009</v>
      </c>
      <c r="RI95" s="205">
        <v>46.2</v>
      </c>
      <c r="RJ95" s="205">
        <v>1472.36</v>
      </c>
      <c r="RK95" s="205">
        <v>1603.13</v>
      </c>
      <c r="RL95" s="205">
        <v>0</v>
      </c>
      <c r="RM95" s="205">
        <v>0</v>
      </c>
      <c r="RN95" s="205">
        <v>0</v>
      </c>
      <c r="RO95" s="205">
        <v>0</v>
      </c>
      <c r="RP95" s="205">
        <v>0</v>
      </c>
      <c r="RQ95" s="205">
        <v>0</v>
      </c>
      <c r="RR95" s="373">
        <v>0</v>
      </c>
      <c r="RS95" s="265">
        <v>1210.57</v>
      </c>
      <c r="RT95" s="178">
        <f t="shared" si="214"/>
        <v>1911.1200000000001</v>
      </c>
      <c r="RU95" s="206">
        <v>225</v>
      </c>
      <c r="RV95" s="181" t="s">
        <v>277</v>
      </c>
      <c r="RW95" s="64">
        <f t="shared" si="215"/>
        <v>3121.69</v>
      </c>
      <c r="RX95" s="205">
        <v>3.85</v>
      </c>
      <c r="RY95" s="205">
        <v>107.7</v>
      </c>
      <c r="RZ95" s="205">
        <v>102.41</v>
      </c>
      <c r="SA95" s="205">
        <v>0</v>
      </c>
      <c r="SB95" s="205">
        <v>0</v>
      </c>
      <c r="SC95" s="205">
        <v>0</v>
      </c>
      <c r="SD95" s="205">
        <v>0</v>
      </c>
      <c r="SE95" s="205">
        <v>0</v>
      </c>
      <c r="SF95" s="205">
        <v>0</v>
      </c>
      <c r="SG95" s="205">
        <v>0</v>
      </c>
      <c r="SH95" s="65">
        <v>89.076987999999986</v>
      </c>
      <c r="SI95" s="211">
        <v>417.48</v>
      </c>
      <c r="SJ95" s="471"/>
      <c r="SK95" s="477"/>
      <c r="SL95" s="65">
        <f t="shared" si="366"/>
        <v>320.96681415929203</v>
      </c>
      <c r="SM95" s="65">
        <f t="shared" si="376"/>
        <v>43.496587860722499</v>
      </c>
      <c r="SN95" s="65">
        <v>0</v>
      </c>
      <c r="SO95" s="65">
        <v>18.5</v>
      </c>
      <c r="SP95" s="65">
        <f t="shared" si="357"/>
        <v>495.92920353982299</v>
      </c>
      <c r="SQ95" s="65">
        <v>5</v>
      </c>
      <c r="SR95" s="65">
        <f t="shared" si="367"/>
        <v>428.52876106194691</v>
      </c>
      <c r="SS95" s="489">
        <f t="shared" si="267"/>
        <v>16.342694999999999</v>
      </c>
      <c r="ST95" s="65"/>
      <c r="SU95" s="64">
        <f t="shared" si="374"/>
        <v>1328.7640616217845</v>
      </c>
      <c r="SV95" s="66">
        <f t="shared" si="368"/>
        <v>596.28469026548669</v>
      </c>
      <c r="SW95" s="66"/>
      <c r="SX95" s="66">
        <f t="shared" si="358"/>
        <v>385.00975037745428</v>
      </c>
      <c r="SY95" s="67">
        <f t="shared" si="375"/>
        <v>981.29444064294103</v>
      </c>
      <c r="SZ95" s="67">
        <f t="shared" si="344"/>
        <v>2310.0585022647256</v>
      </c>
      <c r="TA95" s="68">
        <f t="shared" si="345"/>
        <v>-1892.5785022647256</v>
      </c>
      <c r="TB95" s="64">
        <f t="shared" si="377"/>
        <v>67297.930000000008</v>
      </c>
      <c r="TC95" s="211">
        <f t="shared" si="378"/>
        <v>4377.29</v>
      </c>
      <c r="TD95" s="67">
        <f t="shared" si="379"/>
        <v>17345.745815846392</v>
      </c>
      <c r="TE95" s="68">
        <f t="shared" si="359"/>
        <v>-12968.455815846391</v>
      </c>
      <c r="TF95" s="264"/>
      <c r="TG95" s="265"/>
      <c r="TH95" s="265" t="s">
        <v>522</v>
      </c>
      <c r="TL95" s="65">
        <v>6956.4109999999991</v>
      </c>
      <c r="TM95">
        <f t="shared" si="262"/>
        <v>69.564109999999985</v>
      </c>
    </row>
    <row r="96" spans="1:533">
      <c r="A96" s="173" t="s">
        <v>104</v>
      </c>
      <c r="B96" s="175" t="s">
        <v>220</v>
      </c>
      <c r="C96" s="181" t="s">
        <v>276</v>
      </c>
      <c r="D96" s="176">
        <v>16539.900000000001</v>
      </c>
      <c r="E96" s="176">
        <v>6077.56</v>
      </c>
      <c r="F96" s="176">
        <v>0</v>
      </c>
      <c r="G96" s="176">
        <v>0</v>
      </c>
      <c r="H96" s="176">
        <v>0</v>
      </c>
      <c r="I96" s="176">
        <v>13798.6</v>
      </c>
      <c r="J96" s="176">
        <v>0</v>
      </c>
      <c r="K96" s="176">
        <v>0</v>
      </c>
      <c r="L96" s="176">
        <v>0</v>
      </c>
      <c r="M96" s="178">
        <v>30921.14</v>
      </c>
      <c r="N96" s="178">
        <f t="shared" si="150"/>
        <v>5494.9200000000055</v>
      </c>
      <c r="O96" s="181">
        <v>1396</v>
      </c>
      <c r="P96" s="64">
        <f t="shared" si="310"/>
        <v>36416.060000000005</v>
      </c>
      <c r="Q96" s="205">
        <v>1376.8</v>
      </c>
      <c r="R96" s="205">
        <v>444.56</v>
      </c>
      <c r="S96" s="267">
        <v>0</v>
      </c>
      <c r="T96" s="205">
        <v>0</v>
      </c>
      <c r="U96" s="205">
        <v>0</v>
      </c>
      <c r="V96" s="205">
        <v>0</v>
      </c>
      <c r="W96" s="205">
        <v>750</v>
      </c>
      <c r="X96" s="205">
        <v>0</v>
      </c>
      <c r="Y96" s="205">
        <v>0</v>
      </c>
      <c r="Z96" s="205">
        <v>0</v>
      </c>
      <c r="AA96" s="64">
        <f t="shared" si="346"/>
        <v>2571.3599999999997</v>
      </c>
      <c r="AB96" s="65">
        <v>1495</v>
      </c>
      <c r="AC96" s="65"/>
      <c r="AD96" s="65">
        <f t="shared" si="347"/>
        <v>363.27712969876984</v>
      </c>
      <c r="AE96" s="65">
        <f t="shared" si="268"/>
        <v>99.47066943281699</v>
      </c>
      <c r="AF96" s="65"/>
      <c r="AG96" s="65">
        <v>18.5</v>
      </c>
      <c r="AH96" s="65"/>
      <c r="AI96" s="65">
        <v>5</v>
      </c>
      <c r="AJ96" s="65"/>
      <c r="AK96" s="65"/>
      <c r="AL96" s="64">
        <f t="shared" si="311"/>
        <v>1981.2477991315868</v>
      </c>
      <c r="AM96" s="66">
        <f t="shared" si="170"/>
        <v>833.25221238938047</v>
      </c>
      <c r="AN96" s="66">
        <f t="shared" si="171"/>
        <v>0</v>
      </c>
      <c r="AO96" s="66">
        <f t="shared" si="289"/>
        <v>208.31305309734512</v>
      </c>
      <c r="AP96" s="67">
        <f t="shared" si="312"/>
        <v>1041.5652654867256</v>
      </c>
      <c r="AQ96" s="67">
        <f t="shared" si="313"/>
        <v>3022.8130646183126</v>
      </c>
      <c r="AR96" s="68">
        <f t="shared" si="314"/>
        <v>-451.45306461831296</v>
      </c>
      <c r="AS96" s="267">
        <v>14010.83</v>
      </c>
      <c r="AT96" s="267">
        <v>6857.72</v>
      </c>
      <c r="AU96" s="267">
        <v>0</v>
      </c>
      <c r="AV96" s="267">
        <v>0</v>
      </c>
      <c r="AW96" s="267">
        <v>0</v>
      </c>
      <c r="AX96" s="267">
        <v>0</v>
      </c>
      <c r="AY96" s="267">
        <v>15124.39</v>
      </c>
      <c r="AZ96" s="267">
        <v>0</v>
      </c>
      <c r="BA96" s="267">
        <v>0</v>
      </c>
      <c r="BB96" s="267">
        <v>0</v>
      </c>
      <c r="BC96" s="267">
        <v>29744.57</v>
      </c>
      <c r="BD96" s="178">
        <f t="shared" si="172"/>
        <v>6248.3700000000026</v>
      </c>
      <c r="BE96" s="285">
        <v>1353</v>
      </c>
      <c r="BF96" s="181" t="s">
        <v>276</v>
      </c>
      <c r="BG96" s="64">
        <f t="shared" si="384"/>
        <v>35992.94</v>
      </c>
      <c r="BH96" s="267">
        <v>1166.27</v>
      </c>
      <c r="BI96" s="267">
        <v>501.63</v>
      </c>
      <c r="BJ96" s="267">
        <v>0</v>
      </c>
      <c r="BK96" s="267">
        <v>0</v>
      </c>
      <c r="BL96" s="267">
        <v>0</v>
      </c>
      <c r="BM96" s="267">
        <v>0</v>
      </c>
      <c r="BN96" s="267">
        <v>750</v>
      </c>
      <c r="BO96" s="267">
        <v>0</v>
      </c>
      <c r="BP96" s="267">
        <v>0</v>
      </c>
      <c r="BQ96" s="267">
        <v>0</v>
      </c>
      <c r="BR96" s="64">
        <f t="shared" si="385"/>
        <v>2417.9</v>
      </c>
      <c r="BS96" s="65"/>
      <c r="BT96" s="65"/>
      <c r="BU96" s="65">
        <f t="shared" si="348"/>
        <v>378.32261414241742</v>
      </c>
      <c r="BV96" s="65">
        <f t="shared" si="269"/>
        <v>122.00138117649254</v>
      </c>
      <c r="BW96" s="65"/>
      <c r="BX96" s="65">
        <v>18.5</v>
      </c>
      <c r="BY96" s="65"/>
      <c r="BZ96" s="65">
        <v>5</v>
      </c>
      <c r="CA96" s="202"/>
      <c r="CB96" s="65"/>
      <c r="CC96" s="64">
        <f t="shared" si="315"/>
        <v>523.82399531890997</v>
      </c>
      <c r="CD96" s="66">
        <f t="shared" si="174"/>
        <v>869.99982300884949</v>
      </c>
      <c r="CE96" s="384">
        <f t="shared" si="175"/>
        <v>0</v>
      </c>
      <c r="CF96" s="66">
        <f t="shared" si="222"/>
        <v>217.49995575221237</v>
      </c>
      <c r="CG96" s="67">
        <f t="shared" si="373"/>
        <v>1087.4997787610619</v>
      </c>
      <c r="CH96" s="67">
        <f t="shared" si="316"/>
        <v>1611.3237740799718</v>
      </c>
      <c r="CI96" s="68">
        <f t="shared" si="317"/>
        <v>806.57622592002826</v>
      </c>
      <c r="CJ96" s="209">
        <v>20094.650000000001</v>
      </c>
      <c r="CK96" s="209">
        <v>7926.64</v>
      </c>
      <c r="CL96" s="209">
        <v>0</v>
      </c>
      <c r="CM96" s="209">
        <v>0</v>
      </c>
      <c r="CN96" s="209">
        <v>0</v>
      </c>
      <c r="CO96" s="209">
        <v>0</v>
      </c>
      <c r="CP96" s="209">
        <v>10980.74</v>
      </c>
      <c r="CQ96" s="209">
        <v>0</v>
      </c>
      <c r="CR96" s="209">
        <v>0</v>
      </c>
      <c r="CS96" s="207">
        <v>0</v>
      </c>
      <c r="CT96" s="205">
        <v>36630.269999999997</v>
      </c>
      <c r="CU96" s="178">
        <f t="shared" si="176"/>
        <v>7513.2700000000041</v>
      </c>
      <c r="CV96" s="285">
        <v>1696</v>
      </c>
      <c r="CW96" s="181" t="s">
        <v>276</v>
      </c>
      <c r="CX96" s="214">
        <v>44143.54</v>
      </c>
      <c r="CY96" s="205">
        <v>1393.81</v>
      </c>
      <c r="CZ96" s="205">
        <v>524.20000000000005</v>
      </c>
      <c r="DA96" s="205">
        <v>0</v>
      </c>
      <c r="DB96" s="205">
        <v>0</v>
      </c>
      <c r="DC96" s="205">
        <v>0</v>
      </c>
      <c r="DD96" s="205">
        <v>0</v>
      </c>
      <c r="DE96" s="205">
        <v>0</v>
      </c>
      <c r="DF96" s="205">
        <v>0</v>
      </c>
      <c r="DG96" s="205">
        <v>0</v>
      </c>
      <c r="DH96" s="205">
        <v>0</v>
      </c>
      <c r="DI96" s="214">
        <v>1918.01</v>
      </c>
      <c r="DJ96" s="65"/>
      <c r="DK96" s="65"/>
      <c r="DL96" s="65">
        <f t="shared" si="349"/>
        <v>483.78344609328661</v>
      </c>
      <c r="DM96" s="65">
        <f t="shared" si="263"/>
        <v>147.90251863439886</v>
      </c>
      <c r="DN96" s="65"/>
      <c r="DO96" s="65">
        <v>18.5</v>
      </c>
      <c r="DP96" s="65"/>
      <c r="DQ96" s="65">
        <v>5</v>
      </c>
      <c r="DR96" s="65"/>
      <c r="DS96" s="65"/>
      <c r="DT96" s="64">
        <f t="shared" si="318"/>
        <v>655.18596472768547</v>
      </c>
      <c r="DU96" s="66">
        <f t="shared" si="178"/>
        <v>870.94495575221242</v>
      </c>
      <c r="DV96" s="66">
        <f t="shared" si="179"/>
        <v>490.26548672566372</v>
      </c>
      <c r="DW96" s="66">
        <f t="shared" si="270"/>
        <v>340.30261061946902</v>
      </c>
      <c r="DX96" s="67">
        <f t="shared" si="319"/>
        <v>1701.5130530973452</v>
      </c>
      <c r="DY96" s="67">
        <f t="shared" si="320"/>
        <v>2356.6990178250308</v>
      </c>
      <c r="DZ96" s="68">
        <f t="shared" si="321"/>
        <v>-438.68901782503076</v>
      </c>
      <c r="EA96" s="205">
        <v>19787.43</v>
      </c>
      <c r="EB96" s="205">
        <v>8185.69</v>
      </c>
      <c r="EC96" s="205">
        <v>0</v>
      </c>
      <c r="ED96" s="205">
        <v>0</v>
      </c>
      <c r="EE96" s="205">
        <v>0</v>
      </c>
      <c r="EF96" s="205">
        <v>0</v>
      </c>
      <c r="EG96" s="205">
        <v>24265.06</v>
      </c>
      <c r="EH96" s="205">
        <v>0</v>
      </c>
      <c r="EI96" s="205">
        <v>0</v>
      </c>
      <c r="EJ96" s="205">
        <v>0</v>
      </c>
      <c r="EK96" s="205">
        <v>44831.4</v>
      </c>
      <c r="EL96" s="178">
        <f t="shared" si="180"/>
        <v>7406.7799999999988</v>
      </c>
      <c r="EM96" s="206">
        <v>1848</v>
      </c>
      <c r="EN96" s="181" t="s">
        <v>276</v>
      </c>
      <c r="EO96" s="214">
        <f t="shared" si="303"/>
        <v>52238.18</v>
      </c>
      <c r="EP96" s="214">
        <v>1647.12</v>
      </c>
      <c r="EQ96" s="214">
        <v>598.77</v>
      </c>
      <c r="ER96" s="214">
        <v>0</v>
      </c>
      <c r="ES96" s="214">
        <v>0</v>
      </c>
      <c r="ET96" s="214">
        <v>0</v>
      </c>
      <c r="EU96" s="298">
        <v>0</v>
      </c>
      <c r="EV96" s="299">
        <v>750</v>
      </c>
      <c r="EW96" s="214">
        <v>0</v>
      </c>
      <c r="EX96" s="214">
        <v>0</v>
      </c>
      <c r="EY96" s="214">
        <v>0</v>
      </c>
      <c r="EZ96" s="214">
        <f t="shared" si="304"/>
        <v>2995.89</v>
      </c>
      <c r="FA96" s="392"/>
      <c r="FB96" s="65"/>
      <c r="FC96" s="377">
        <f t="shared" si="305"/>
        <v>616.49613412241979</v>
      </c>
      <c r="FD96" s="386">
        <f t="shared" si="306"/>
        <v>145.80620914340787</v>
      </c>
      <c r="FE96" s="65"/>
      <c r="FF96" s="65">
        <v>18.5</v>
      </c>
      <c r="FG96" s="65"/>
      <c r="FH96" s="65">
        <v>5</v>
      </c>
      <c r="FI96" s="377"/>
      <c r="FJ96" s="65"/>
      <c r="FK96" s="214">
        <f t="shared" si="307"/>
        <v>785.80234326582763</v>
      </c>
      <c r="FL96" s="66">
        <f t="shared" si="360"/>
        <v>987.17077586206892</v>
      </c>
      <c r="FM96" s="377">
        <f t="shared" si="184"/>
        <v>413.79310344827587</v>
      </c>
      <c r="FN96" s="377">
        <f t="shared" si="271"/>
        <v>350.24096982758618</v>
      </c>
      <c r="FO96" s="214">
        <f t="shared" si="308"/>
        <v>1751.204849137931</v>
      </c>
      <c r="FP96" s="214">
        <f t="shared" si="309"/>
        <v>2537.0071924037584</v>
      </c>
      <c r="FQ96" s="205">
        <f t="shared" si="290"/>
        <v>458.88280759624149</v>
      </c>
      <c r="FR96" s="205">
        <v>21120.46</v>
      </c>
      <c r="FS96" s="205">
        <v>8890.24</v>
      </c>
      <c r="FT96" s="205">
        <v>0</v>
      </c>
      <c r="FU96" s="205">
        <v>0</v>
      </c>
      <c r="FV96" s="205">
        <v>0</v>
      </c>
      <c r="FW96" s="205">
        <v>0</v>
      </c>
      <c r="FX96" s="205">
        <v>22246.240000000002</v>
      </c>
      <c r="FY96" s="205">
        <v>0</v>
      </c>
      <c r="FZ96" s="205">
        <v>0</v>
      </c>
      <c r="GA96" s="205">
        <v>0</v>
      </c>
      <c r="GB96" s="205">
        <v>41115.550000000003</v>
      </c>
      <c r="GC96" s="178">
        <f t="shared" si="185"/>
        <v>11141.39</v>
      </c>
      <c r="GD96" s="206">
        <v>1865</v>
      </c>
      <c r="GE96" s="181" t="s">
        <v>276</v>
      </c>
      <c r="GF96" s="214">
        <f t="shared" si="291"/>
        <v>52256.94</v>
      </c>
      <c r="GG96" s="205">
        <v>1758.08</v>
      </c>
      <c r="GH96" s="205">
        <v>650.29999999999995</v>
      </c>
      <c r="GI96" s="205">
        <v>0</v>
      </c>
      <c r="GJ96" s="205">
        <v>0</v>
      </c>
      <c r="GK96" s="205">
        <v>0</v>
      </c>
      <c r="GL96" s="205">
        <v>0</v>
      </c>
      <c r="GM96" s="205">
        <v>750</v>
      </c>
      <c r="GN96" s="205">
        <v>0</v>
      </c>
      <c r="GO96" s="205">
        <v>0</v>
      </c>
      <c r="GP96" s="205">
        <v>0</v>
      </c>
      <c r="GQ96" s="211">
        <f t="shared" si="350"/>
        <v>3158.38</v>
      </c>
      <c r="GR96" s="310">
        <v>1380</v>
      </c>
      <c r="GS96" s="306"/>
      <c r="GT96" s="65">
        <f t="shared" si="300"/>
        <v>585.10923226027171</v>
      </c>
      <c r="GU96" s="65">
        <f t="shared" si="301"/>
        <v>236.7034948573822</v>
      </c>
      <c r="GV96" s="65"/>
      <c r="GW96" s="65">
        <v>18.5</v>
      </c>
      <c r="GX96" s="65">
        <v>0</v>
      </c>
      <c r="GY96" s="65">
        <v>5</v>
      </c>
      <c r="GZ96" s="65"/>
      <c r="HA96" s="65"/>
      <c r="HB96" s="64">
        <f t="shared" si="188"/>
        <v>2225.312727117654</v>
      </c>
      <c r="HC96" s="66">
        <f t="shared" si="361"/>
        <v>822.37076923076927</v>
      </c>
      <c r="HD96" s="66">
        <f t="shared" si="272"/>
        <v>0</v>
      </c>
      <c r="HE96" s="66">
        <f t="shared" si="273"/>
        <v>205.59269230769232</v>
      </c>
      <c r="HF96" s="67">
        <f t="shared" si="322"/>
        <v>1027.9634615384616</v>
      </c>
      <c r="HG96" s="67">
        <f t="shared" si="323"/>
        <v>3253.2761886561157</v>
      </c>
      <c r="HH96" s="68">
        <f t="shared" si="324"/>
        <v>-94.896188656115555</v>
      </c>
      <c r="HI96" s="335">
        <v>20735.919999999998</v>
      </c>
      <c r="HJ96" s="335">
        <v>7680.98</v>
      </c>
      <c r="HK96" s="335">
        <v>0</v>
      </c>
      <c r="HL96" s="335">
        <v>0</v>
      </c>
      <c r="HM96" s="335">
        <v>0</v>
      </c>
      <c r="HN96" s="335">
        <v>0</v>
      </c>
      <c r="HO96" s="335">
        <v>21338.11</v>
      </c>
      <c r="HP96" s="335">
        <v>0</v>
      </c>
      <c r="HQ96" s="335">
        <v>0</v>
      </c>
      <c r="HR96" s="335">
        <v>0</v>
      </c>
      <c r="HS96" s="335">
        <v>40655.51</v>
      </c>
      <c r="HT96" s="178">
        <f t="shared" si="189"/>
        <v>9099.4999999999927</v>
      </c>
      <c r="HU96" s="371">
        <v>1773</v>
      </c>
      <c r="HV96" s="181" t="s">
        <v>276</v>
      </c>
      <c r="HW96" s="64">
        <f t="shared" si="190"/>
        <v>49755.009999999995</v>
      </c>
      <c r="HX96" s="205">
        <v>1726.07</v>
      </c>
      <c r="HY96" s="205">
        <v>561.85</v>
      </c>
      <c r="HZ96" s="205">
        <v>0</v>
      </c>
      <c r="IA96" s="205">
        <v>0</v>
      </c>
      <c r="IB96" s="205">
        <v>0</v>
      </c>
      <c r="IC96" s="205">
        <v>0</v>
      </c>
      <c r="ID96" s="205">
        <v>750</v>
      </c>
      <c r="IE96" s="205">
        <v>0</v>
      </c>
      <c r="IF96" s="205">
        <v>0</v>
      </c>
      <c r="IG96" s="205">
        <v>0</v>
      </c>
      <c r="IH96" s="214">
        <v>2900.98</v>
      </c>
      <c r="II96" s="330">
        <v>1380</v>
      </c>
      <c r="IJ96" s="319"/>
      <c r="IK96" s="65">
        <f t="shared" si="296"/>
        <v>620.43238230211409</v>
      </c>
      <c r="IL96" s="65">
        <f t="shared" si="302"/>
        <v>226.57560259483967</v>
      </c>
      <c r="IM96" s="65"/>
      <c r="IN96" s="65">
        <v>18.5</v>
      </c>
      <c r="IO96" s="65"/>
      <c r="IP96" s="65">
        <v>5</v>
      </c>
      <c r="IQ96" s="65"/>
      <c r="IR96" s="65"/>
      <c r="IS96" s="64">
        <f t="shared" si="193"/>
        <v>2250.5079848969535</v>
      </c>
      <c r="IT96" s="66">
        <f t="shared" si="362"/>
        <v>869.99285714285713</v>
      </c>
      <c r="IU96" s="66">
        <f t="shared" si="274"/>
        <v>403.36134453781511</v>
      </c>
      <c r="IV96" s="66">
        <f t="shared" si="275"/>
        <v>318.33855042016808</v>
      </c>
      <c r="IW96" s="67">
        <f t="shared" si="195"/>
        <v>1591.6927521008404</v>
      </c>
      <c r="IX96" s="67">
        <f t="shared" si="325"/>
        <v>3842.2007369977937</v>
      </c>
      <c r="IY96" s="68">
        <f t="shared" si="326"/>
        <v>-941.22073699779367</v>
      </c>
      <c r="IZ96" s="335">
        <v>25938.01</v>
      </c>
      <c r="JA96" s="335">
        <v>9964.99</v>
      </c>
      <c r="JB96" s="335">
        <v>0</v>
      </c>
      <c r="JC96" s="335">
        <v>0</v>
      </c>
      <c r="JD96" s="335">
        <v>0</v>
      </c>
      <c r="JE96" s="335">
        <v>0</v>
      </c>
      <c r="JF96" s="335">
        <v>23995.84</v>
      </c>
      <c r="JG96" s="335">
        <v>0</v>
      </c>
      <c r="JH96" s="335">
        <v>0</v>
      </c>
      <c r="JI96" s="335">
        <v>0</v>
      </c>
      <c r="JJ96" s="335">
        <v>51223.23</v>
      </c>
      <c r="JK96" s="178">
        <f t="shared" si="196"/>
        <v>8675.6099999999933</v>
      </c>
      <c r="JL96" s="371">
        <v>2065</v>
      </c>
      <c r="JM96" s="181" t="s">
        <v>276</v>
      </c>
      <c r="JN96" s="64">
        <f t="shared" si="197"/>
        <v>59898.84</v>
      </c>
      <c r="JO96" s="335">
        <v>2159.1</v>
      </c>
      <c r="JP96" s="335">
        <v>728.92</v>
      </c>
      <c r="JQ96" s="335">
        <v>0</v>
      </c>
      <c r="JR96" s="335">
        <v>0</v>
      </c>
      <c r="JS96" s="335">
        <v>0</v>
      </c>
      <c r="JT96" s="335">
        <v>0</v>
      </c>
      <c r="JU96" s="335">
        <v>750</v>
      </c>
      <c r="JV96" s="335">
        <v>0</v>
      </c>
      <c r="JW96" s="335">
        <v>0</v>
      </c>
      <c r="JX96" s="335">
        <v>0</v>
      </c>
      <c r="JY96" s="211">
        <v>2870.29</v>
      </c>
      <c r="JZ96" s="348">
        <v>1380</v>
      </c>
      <c r="KA96" s="319">
        <v>180</v>
      </c>
      <c r="KB96" s="65">
        <f t="shared" si="276"/>
        <v>1090.8621199352276</v>
      </c>
      <c r="KC96" s="65">
        <f t="shared" si="297"/>
        <v>230.46152119455812</v>
      </c>
      <c r="KD96" s="65"/>
      <c r="KE96" s="65">
        <v>18.5</v>
      </c>
      <c r="KF96" s="65"/>
      <c r="KG96" s="65">
        <v>5</v>
      </c>
      <c r="KH96" s="65"/>
      <c r="KI96" s="65">
        <f t="shared" si="277"/>
        <v>429.03252032520328</v>
      </c>
      <c r="KJ96" s="64">
        <f t="shared" si="292"/>
        <v>3333.8561614549885</v>
      </c>
      <c r="KK96" s="66">
        <f t="shared" si="363"/>
        <v>854.59100840336134</v>
      </c>
      <c r="KL96" s="66">
        <f t="shared" si="278"/>
        <v>0</v>
      </c>
      <c r="KM96" s="66">
        <f t="shared" si="279"/>
        <v>213.64775210084034</v>
      </c>
      <c r="KN96" s="67">
        <f t="shared" si="327"/>
        <v>1068.2387605042018</v>
      </c>
      <c r="KO96" s="67">
        <f t="shared" si="328"/>
        <v>4402.0949219591903</v>
      </c>
      <c r="KP96" s="68">
        <f t="shared" si="329"/>
        <v>-1531.8049219591903</v>
      </c>
      <c r="KQ96" s="335">
        <v>27170.18</v>
      </c>
      <c r="KR96" s="335">
        <v>10951.36</v>
      </c>
      <c r="KS96" s="335">
        <v>0</v>
      </c>
      <c r="KT96" s="335">
        <v>0</v>
      </c>
      <c r="KU96" s="335">
        <v>0</v>
      </c>
      <c r="KV96" s="335">
        <v>0</v>
      </c>
      <c r="KW96" s="335">
        <v>27450.44</v>
      </c>
      <c r="KX96" s="335">
        <v>0</v>
      </c>
      <c r="KY96" s="335">
        <v>0</v>
      </c>
      <c r="KZ96" s="335">
        <v>0</v>
      </c>
      <c r="LA96" s="335">
        <v>55433.79</v>
      </c>
      <c r="LB96" s="178">
        <f t="shared" si="199"/>
        <v>10138.189999999995</v>
      </c>
      <c r="LC96" s="371">
        <v>2234</v>
      </c>
      <c r="LD96" s="181" t="s">
        <v>276</v>
      </c>
      <c r="LE96" s="64">
        <f t="shared" si="200"/>
        <v>65571.98</v>
      </c>
      <c r="LF96" s="205">
        <v>2261.66</v>
      </c>
      <c r="LG96" s="205">
        <v>801.07</v>
      </c>
      <c r="LH96" s="205">
        <v>0</v>
      </c>
      <c r="LI96" s="205">
        <v>0</v>
      </c>
      <c r="LJ96" s="205">
        <v>0</v>
      </c>
      <c r="LK96" s="205">
        <v>0</v>
      </c>
      <c r="LL96" s="205">
        <v>750</v>
      </c>
      <c r="LM96" s="205">
        <v>0</v>
      </c>
      <c r="LN96" s="205">
        <v>0</v>
      </c>
      <c r="LO96" s="205">
        <v>0</v>
      </c>
      <c r="LP96" s="211">
        <f t="shared" si="351"/>
        <v>3812.73</v>
      </c>
      <c r="LQ96" s="202">
        <v>1380</v>
      </c>
      <c r="LR96" s="202"/>
      <c r="LS96" s="65">
        <f t="shared" si="298"/>
        <v>824.02993104194218</v>
      </c>
      <c r="LT96" s="65">
        <f t="shared" si="299"/>
        <v>242.68465546771898</v>
      </c>
      <c r="LU96" s="65"/>
      <c r="LV96" s="65">
        <v>18.5</v>
      </c>
      <c r="LW96" s="65"/>
      <c r="LX96" s="65">
        <v>5</v>
      </c>
      <c r="LY96" s="65"/>
      <c r="LZ96" s="65"/>
      <c r="MA96" s="64">
        <f t="shared" si="330"/>
        <v>2470.2145865096613</v>
      </c>
      <c r="MB96" s="66">
        <f t="shared" si="364"/>
        <v>828.45739495798318</v>
      </c>
      <c r="MC96" s="66">
        <f t="shared" si="280"/>
        <v>0</v>
      </c>
      <c r="MD96" s="66">
        <f t="shared" si="281"/>
        <v>207.1143487394958</v>
      </c>
      <c r="ME96" s="67">
        <f t="shared" si="331"/>
        <v>1035.571743697479</v>
      </c>
      <c r="MF96" s="67">
        <f t="shared" si="332"/>
        <v>3505.7863302071401</v>
      </c>
      <c r="MG96" s="68">
        <f t="shared" si="333"/>
        <v>306.94366979285996</v>
      </c>
      <c r="MH96" s="335">
        <v>19251.490000000002</v>
      </c>
      <c r="MI96" s="335">
        <v>7265.62</v>
      </c>
      <c r="MJ96" s="335">
        <v>0</v>
      </c>
      <c r="MK96" s="335">
        <v>0</v>
      </c>
      <c r="ML96" s="335">
        <v>0</v>
      </c>
      <c r="MM96" s="335">
        <v>0</v>
      </c>
      <c r="MN96" s="335">
        <v>17412.25</v>
      </c>
      <c r="MO96" s="335">
        <v>0</v>
      </c>
      <c r="MP96" s="335">
        <v>0</v>
      </c>
      <c r="MQ96" s="335">
        <v>0</v>
      </c>
      <c r="MR96" s="335">
        <v>37380.959999999999</v>
      </c>
      <c r="MS96" s="178">
        <f t="shared" si="223"/>
        <v>6548.4000000000015</v>
      </c>
      <c r="MT96" s="371">
        <v>1519</v>
      </c>
      <c r="MU96" s="181" t="s">
        <v>276</v>
      </c>
      <c r="MV96" s="64">
        <f t="shared" si="203"/>
        <v>43929.36</v>
      </c>
      <c r="MW96" s="335">
        <v>1602.5</v>
      </c>
      <c r="MX96" s="335">
        <v>531.47</v>
      </c>
      <c r="MY96" s="335">
        <v>0</v>
      </c>
      <c r="MZ96" s="335">
        <v>0</v>
      </c>
      <c r="NA96" s="335">
        <v>0</v>
      </c>
      <c r="NB96" s="335">
        <v>0</v>
      </c>
      <c r="NC96" s="335">
        <v>750</v>
      </c>
      <c r="ND96" s="335">
        <v>0</v>
      </c>
      <c r="NE96" s="335">
        <v>0</v>
      </c>
      <c r="NF96" s="335">
        <v>0</v>
      </c>
      <c r="NG96" s="211">
        <f t="shared" si="293"/>
        <v>2883.9700000000003</v>
      </c>
      <c r="NH96" s="362">
        <v>1380</v>
      </c>
      <c r="NI96" s="358"/>
      <c r="NJ96" s="65">
        <f t="shared" si="294"/>
        <v>706.37309080679006</v>
      </c>
      <c r="NK96" s="65">
        <f t="shared" si="295"/>
        <v>89.950486302468477</v>
      </c>
      <c r="NL96" s="65"/>
      <c r="NM96" s="65">
        <v>18.5</v>
      </c>
      <c r="NN96" s="65">
        <f t="shared" si="206"/>
        <v>467</v>
      </c>
      <c r="NO96" s="65">
        <v>5</v>
      </c>
      <c r="NP96" s="65"/>
      <c r="NQ96" s="65"/>
      <c r="NR96" s="64">
        <f t="shared" si="264"/>
        <v>2666.8235771092586</v>
      </c>
      <c r="NS96" s="66">
        <f t="shared" si="207"/>
        <v>835.40283333333332</v>
      </c>
      <c r="NT96" s="66">
        <f t="shared" si="208"/>
        <v>400</v>
      </c>
      <c r="NU96" s="66">
        <f t="shared" si="282"/>
        <v>308.85070833333333</v>
      </c>
      <c r="NV96" s="67">
        <f t="shared" si="334"/>
        <v>1544.2535416666667</v>
      </c>
      <c r="NW96" s="67">
        <f t="shared" si="335"/>
        <v>4211.0771187759256</v>
      </c>
      <c r="NX96" s="68">
        <f t="shared" si="336"/>
        <v>-1327.1071187759253</v>
      </c>
      <c r="NY96" s="400">
        <v>13647.04</v>
      </c>
      <c r="NZ96" s="400">
        <v>6941.67</v>
      </c>
      <c r="OA96" s="400">
        <v>0</v>
      </c>
      <c r="OB96" s="400">
        <v>0</v>
      </c>
      <c r="OC96" s="400">
        <v>0</v>
      </c>
      <c r="OD96" s="400">
        <v>0</v>
      </c>
      <c r="OE96" s="400">
        <v>20099.22</v>
      </c>
      <c r="OF96" s="400">
        <v>0</v>
      </c>
      <c r="OG96" s="400">
        <v>0</v>
      </c>
      <c r="OH96" s="400">
        <v>0</v>
      </c>
      <c r="OI96" s="400">
        <v>34978.879999999997</v>
      </c>
      <c r="OJ96" s="178">
        <f t="shared" si="352"/>
        <v>5709.0500000000029</v>
      </c>
      <c r="OK96" s="401">
        <v>1662</v>
      </c>
      <c r="OL96" s="181" t="s">
        <v>276</v>
      </c>
      <c r="OM96" s="64">
        <f t="shared" si="283"/>
        <v>40687.93</v>
      </c>
      <c r="ON96" s="205">
        <v>1135.97</v>
      </c>
      <c r="OO96" s="205">
        <v>507.77</v>
      </c>
      <c r="OP96" s="205">
        <v>0</v>
      </c>
      <c r="OQ96" s="205">
        <v>0</v>
      </c>
      <c r="OR96" s="205">
        <v>0</v>
      </c>
      <c r="OS96" s="205">
        <v>0</v>
      </c>
      <c r="OT96" s="205">
        <v>750</v>
      </c>
      <c r="OU96" s="205">
        <v>0</v>
      </c>
      <c r="OV96" s="205">
        <v>0</v>
      </c>
      <c r="OW96" s="205">
        <v>0</v>
      </c>
      <c r="OX96" s="403">
        <f t="shared" si="284"/>
        <v>2393.7399999999998</v>
      </c>
      <c r="OY96" s="414">
        <v>1380</v>
      </c>
      <c r="OZ96" s="413"/>
      <c r="PA96" s="65">
        <f t="shared" si="285"/>
        <v>560.75240215311646</v>
      </c>
      <c r="PB96" s="65">
        <f t="shared" si="286"/>
        <v>97.755956524915177</v>
      </c>
      <c r="PC96" s="65"/>
      <c r="PD96" s="65">
        <v>18.5</v>
      </c>
      <c r="PE96" s="65"/>
      <c r="PF96" s="65">
        <v>5</v>
      </c>
      <c r="PG96" s="65"/>
      <c r="PH96" s="65"/>
      <c r="PI96" s="64">
        <f t="shared" si="337"/>
        <v>2062.0083586780315</v>
      </c>
      <c r="PJ96" s="66">
        <f t="shared" si="287"/>
        <v>936.57933333333335</v>
      </c>
      <c r="PK96" s="66">
        <v>0</v>
      </c>
      <c r="PL96" s="66">
        <f t="shared" si="288"/>
        <v>234.14483333333334</v>
      </c>
      <c r="PM96" s="67">
        <f t="shared" si="338"/>
        <v>1170.7241666666666</v>
      </c>
      <c r="PN96" s="67">
        <f t="shared" si="339"/>
        <v>3232.7325253446979</v>
      </c>
      <c r="PO96" s="68">
        <f t="shared" si="340"/>
        <v>-838.99252534469815</v>
      </c>
      <c r="PP96" s="400">
        <v>11429.37</v>
      </c>
      <c r="PQ96" s="400">
        <v>6588.71</v>
      </c>
      <c r="PR96" s="400">
        <v>0</v>
      </c>
      <c r="PS96" s="400">
        <v>0</v>
      </c>
      <c r="PT96" s="400">
        <v>0</v>
      </c>
      <c r="PU96" s="400">
        <v>0</v>
      </c>
      <c r="PV96" s="400">
        <v>16653.25</v>
      </c>
      <c r="PW96" s="400">
        <v>0</v>
      </c>
      <c r="PX96" s="400">
        <v>0</v>
      </c>
      <c r="PY96" s="464">
        <v>0</v>
      </c>
      <c r="PZ96" s="466">
        <v>30640.82</v>
      </c>
      <c r="QA96" s="178">
        <f t="shared" si="210"/>
        <v>4030.510000000002</v>
      </c>
      <c r="QB96" s="401">
        <v>1358</v>
      </c>
      <c r="QC96" s="181" t="s">
        <v>276</v>
      </c>
      <c r="QD96" s="64">
        <v>34671.33</v>
      </c>
      <c r="QE96" s="400">
        <v>951.38</v>
      </c>
      <c r="QF96" s="400">
        <v>481.95</v>
      </c>
      <c r="QG96" s="400">
        <v>0</v>
      </c>
      <c r="QH96" s="400">
        <v>0</v>
      </c>
      <c r="QI96" s="400">
        <v>0</v>
      </c>
      <c r="QJ96" s="400">
        <v>0</v>
      </c>
      <c r="QK96" s="400">
        <v>750</v>
      </c>
      <c r="QL96" s="400">
        <v>0</v>
      </c>
      <c r="QM96" s="400">
        <v>0</v>
      </c>
      <c r="QN96" s="400">
        <v>0</v>
      </c>
      <c r="QO96" s="486">
        <v>0</v>
      </c>
      <c r="QP96" s="211">
        <f t="shared" si="353"/>
        <v>2183.33</v>
      </c>
      <c r="QQ96" s="445">
        <v>1380</v>
      </c>
      <c r="QR96" s="238"/>
      <c r="QS96" s="65">
        <f t="shared" si="365"/>
        <v>128.86743362831859</v>
      </c>
      <c r="QT96" s="65">
        <f t="shared" si="354"/>
        <v>77.656144911444173</v>
      </c>
      <c r="QU96" s="65">
        <v>0</v>
      </c>
      <c r="QV96" s="65">
        <v>18.5</v>
      </c>
      <c r="QW96" s="65">
        <f t="shared" si="355"/>
        <v>18.861818181818183</v>
      </c>
      <c r="QX96" s="65">
        <v>5</v>
      </c>
      <c r="QY96" s="65">
        <f t="shared" si="261"/>
        <v>183.06451612903226</v>
      </c>
      <c r="QZ96" s="489">
        <f t="shared" si="265"/>
        <v>413.65107</v>
      </c>
      <c r="RA96" s="65"/>
      <c r="RB96" s="64">
        <f t="shared" si="213"/>
        <v>2225.600982850613</v>
      </c>
      <c r="RC96" s="66">
        <f t="shared" si="266"/>
        <v>870.22424778761058</v>
      </c>
      <c r="RD96" s="66"/>
      <c r="RE96" s="66">
        <f t="shared" si="356"/>
        <v>619.16504612764481</v>
      </c>
      <c r="RF96" s="67">
        <f t="shared" si="341"/>
        <v>1489.3892939152554</v>
      </c>
      <c r="RG96" s="67">
        <f t="shared" si="342"/>
        <v>3714.9902767658687</v>
      </c>
      <c r="RH96" s="68">
        <f t="shared" si="343"/>
        <v>-1531.6602767658687</v>
      </c>
      <c r="RI96" s="205">
        <v>15145.57</v>
      </c>
      <c r="RJ96" s="205">
        <v>7026.51</v>
      </c>
      <c r="RK96" s="205">
        <v>0</v>
      </c>
      <c r="RL96" s="205">
        <v>0</v>
      </c>
      <c r="RM96" s="205">
        <v>0</v>
      </c>
      <c r="RN96" s="205">
        <v>0</v>
      </c>
      <c r="RO96" s="205">
        <v>6272.88</v>
      </c>
      <c r="RP96" s="205">
        <v>0</v>
      </c>
      <c r="RQ96" s="205">
        <v>0</v>
      </c>
      <c r="RR96" s="373">
        <v>0</v>
      </c>
      <c r="RS96" s="265">
        <v>24139.360000000001</v>
      </c>
      <c r="RT96" s="178">
        <f t="shared" si="214"/>
        <v>4305.6000000000022</v>
      </c>
      <c r="RU96" s="206">
        <v>946</v>
      </c>
      <c r="RV96" s="181" t="s">
        <v>276</v>
      </c>
      <c r="RW96" s="64">
        <f t="shared" si="215"/>
        <v>28444.960000000003</v>
      </c>
      <c r="RX96" s="205">
        <v>1260.72</v>
      </c>
      <c r="RY96" s="205">
        <v>513.98</v>
      </c>
      <c r="RZ96" s="205">
        <v>0</v>
      </c>
      <c r="SA96" s="205">
        <v>0</v>
      </c>
      <c r="SB96" s="205">
        <v>0</v>
      </c>
      <c r="SC96" s="205">
        <v>0</v>
      </c>
      <c r="SD96" s="205">
        <v>750</v>
      </c>
      <c r="SE96" s="205">
        <v>0</v>
      </c>
      <c r="SF96" s="205">
        <v>0</v>
      </c>
      <c r="SG96" s="205">
        <v>0</v>
      </c>
      <c r="SH96" s="65">
        <v>69.564109999999985</v>
      </c>
      <c r="SI96" s="211">
        <v>2692.26</v>
      </c>
      <c r="SJ96" s="474">
        <v>1495</v>
      </c>
      <c r="SK96" s="481"/>
      <c r="SL96" s="65">
        <f t="shared" si="366"/>
        <v>320.96681415929203</v>
      </c>
      <c r="SM96" s="65">
        <f t="shared" si="376"/>
        <v>97.994322016998865</v>
      </c>
      <c r="SN96" s="65">
        <v>0</v>
      </c>
      <c r="SO96" s="65">
        <v>18.5</v>
      </c>
      <c r="SP96" s="65">
        <f t="shared" si="357"/>
        <v>495.92920353982299</v>
      </c>
      <c r="SQ96" s="65">
        <v>5</v>
      </c>
      <c r="SR96" s="65">
        <f t="shared" si="367"/>
        <v>428.52876106194691</v>
      </c>
      <c r="SS96" s="489">
        <f t="shared" si="267"/>
        <v>325.88136000000003</v>
      </c>
      <c r="ST96" s="65"/>
      <c r="SU96" s="64">
        <f t="shared" si="374"/>
        <v>3187.8004607780608</v>
      </c>
      <c r="SV96" s="66">
        <f t="shared" si="368"/>
        <v>596.28469026548669</v>
      </c>
      <c r="SW96" s="66"/>
      <c r="SX96" s="66">
        <f t="shared" si="358"/>
        <v>756.81703020870964</v>
      </c>
      <c r="SY96" s="67">
        <f t="shared" si="375"/>
        <v>1353.1017204741963</v>
      </c>
      <c r="SZ96" s="67">
        <f t="shared" si="344"/>
        <v>4540.9021812522569</v>
      </c>
      <c r="TA96" s="68">
        <f t="shared" si="345"/>
        <v>-1848.6421812522567</v>
      </c>
      <c r="TB96" s="64">
        <f t="shared" si="377"/>
        <v>544007.06999999995</v>
      </c>
      <c r="TC96" s="211">
        <f t="shared" si="378"/>
        <v>32798.840000000004</v>
      </c>
      <c r="TD96" s="67">
        <f t="shared" si="379"/>
        <v>40230.903328886059</v>
      </c>
      <c r="TE96" s="68">
        <f t="shared" si="359"/>
        <v>-7432.0633288860554</v>
      </c>
      <c r="TF96" s="264"/>
      <c r="TG96" s="265"/>
      <c r="TH96" s="265" t="s">
        <v>523</v>
      </c>
      <c r="TL96" s="65">
        <v>3835.8936000000003</v>
      </c>
      <c r="TM96">
        <f t="shared" si="262"/>
        <v>38.358936</v>
      </c>
    </row>
    <row r="97" spans="1:533">
      <c r="A97" s="173" t="s">
        <v>105</v>
      </c>
      <c r="B97" s="175" t="s">
        <v>221</v>
      </c>
      <c r="C97" s="181" t="s">
        <v>276</v>
      </c>
      <c r="D97" s="176">
        <v>14382.23</v>
      </c>
      <c r="E97" s="176">
        <v>5907.48</v>
      </c>
      <c r="F97" s="176">
        <v>0</v>
      </c>
      <c r="G97" s="176">
        <v>0</v>
      </c>
      <c r="H97" s="176">
        <v>0</v>
      </c>
      <c r="I97" s="176">
        <v>10954.8</v>
      </c>
      <c r="J97" s="176">
        <v>0</v>
      </c>
      <c r="K97" s="176">
        <v>777.6</v>
      </c>
      <c r="L97" s="176">
        <v>0</v>
      </c>
      <c r="M97" s="178">
        <v>26108.06</v>
      </c>
      <c r="N97" s="178">
        <f t="shared" si="150"/>
        <v>5914.0499999999956</v>
      </c>
      <c r="O97" s="181">
        <v>1391</v>
      </c>
      <c r="P97" s="64">
        <f t="shared" si="310"/>
        <v>32022.109999999997</v>
      </c>
      <c r="Q97" s="205">
        <v>1197.19</v>
      </c>
      <c r="R97" s="205">
        <v>432.12</v>
      </c>
      <c r="S97" s="267">
        <v>0</v>
      </c>
      <c r="T97" s="205">
        <v>0</v>
      </c>
      <c r="U97" s="205">
        <v>0</v>
      </c>
      <c r="V97" s="205">
        <v>0</v>
      </c>
      <c r="W97" s="205">
        <v>750</v>
      </c>
      <c r="X97" s="205">
        <v>0</v>
      </c>
      <c r="Y97" s="205">
        <v>0</v>
      </c>
      <c r="Z97" s="205">
        <v>0</v>
      </c>
      <c r="AA97" s="64">
        <f t="shared" si="346"/>
        <v>2379.31</v>
      </c>
      <c r="AB97" s="65">
        <v>1495</v>
      </c>
      <c r="AC97" s="65"/>
      <c r="AD97" s="65">
        <f t="shared" si="347"/>
        <v>306.73064119897475</v>
      </c>
      <c r="AE97" s="65">
        <f t="shared" si="268"/>
        <v>107.05788483893312</v>
      </c>
      <c r="AF97" s="65"/>
      <c r="AG97" s="65">
        <v>18.5</v>
      </c>
      <c r="AH97" s="65"/>
      <c r="AI97" s="65">
        <v>5</v>
      </c>
      <c r="AJ97" s="65"/>
      <c r="AK97" s="65"/>
      <c r="AL97" s="64">
        <f t="shared" si="311"/>
        <v>1932.288526037908</v>
      </c>
      <c r="AM97" s="66">
        <f t="shared" si="170"/>
        <v>833.25221238938047</v>
      </c>
      <c r="AN97" s="66">
        <f t="shared" si="171"/>
        <v>0</v>
      </c>
      <c r="AO97" s="66">
        <f t="shared" si="289"/>
        <v>208.31305309734512</v>
      </c>
      <c r="AP97" s="67">
        <f t="shared" si="312"/>
        <v>1041.5652654867256</v>
      </c>
      <c r="AQ97" s="67">
        <f t="shared" si="313"/>
        <v>2973.8537915246334</v>
      </c>
      <c r="AR97" s="68">
        <f t="shared" si="314"/>
        <v>-594.54379152463343</v>
      </c>
      <c r="AS97" s="267">
        <v>12469.68</v>
      </c>
      <c r="AT97" s="267">
        <v>4952.79</v>
      </c>
      <c r="AU97" s="267">
        <v>0</v>
      </c>
      <c r="AV97" s="267">
        <v>0</v>
      </c>
      <c r="AW97" s="267">
        <v>0</v>
      </c>
      <c r="AX97" s="267">
        <v>0</v>
      </c>
      <c r="AY97" s="267">
        <v>9722.66</v>
      </c>
      <c r="AZ97" s="267">
        <v>0</v>
      </c>
      <c r="BA97" s="267">
        <v>649.52</v>
      </c>
      <c r="BB97" s="267">
        <v>0</v>
      </c>
      <c r="BC97" s="267">
        <v>22704.01</v>
      </c>
      <c r="BD97" s="178">
        <f t="shared" si="172"/>
        <v>5090.6400000000031</v>
      </c>
      <c r="BE97" s="285">
        <v>1273</v>
      </c>
      <c r="BF97" s="181" t="s">
        <v>276</v>
      </c>
      <c r="BG97" s="64">
        <f t="shared" si="384"/>
        <v>27794.65</v>
      </c>
      <c r="BH97" s="267">
        <v>1037.99</v>
      </c>
      <c r="BI97" s="267">
        <v>362.29</v>
      </c>
      <c r="BJ97" s="267">
        <v>0</v>
      </c>
      <c r="BK97" s="267">
        <v>0</v>
      </c>
      <c r="BL97" s="267">
        <v>0</v>
      </c>
      <c r="BM97" s="267">
        <v>0</v>
      </c>
      <c r="BN97" s="267">
        <v>750</v>
      </c>
      <c r="BO97" s="267">
        <v>0</v>
      </c>
      <c r="BP97" s="267">
        <v>0</v>
      </c>
      <c r="BQ97" s="267">
        <v>0</v>
      </c>
      <c r="BR97" s="64">
        <f t="shared" si="385"/>
        <v>2150.2799999999997</v>
      </c>
      <c r="BS97" s="65"/>
      <c r="BT97" s="65"/>
      <c r="BU97" s="65">
        <f t="shared" si="348"/>
        <v>288.77339341989438</v>
      </c>
      <c r="BV97" s="65">
        <f t="shared" si="269"/>
        <v>99.396340337127938</v>
      </c>
      <c r="BW97" s="65"/>
      <c r="BX97" s="65">
        <v>18.5</v>
      </c>
      <c r="BY97" s="65"/>
      <c r="BZ97" s="65">
        <v>5</v>
      </c>
      <c r="CA97" s="202"/>
      <c r="CB97" s="65"/>
      <c r="CC97" s="64">
        <f t="shared" si="315"/>
        <v>411.6697337570223</v>
      </c>
      <c r="CD97" s="66">
        <f t="shared" si="174"/>
        <v>869.99982300884949</v>
      </c>
      <c r="CE97" s="384">
        <f t="shared" si="175"/>
        <v>0</v>
      </c>
      <c r="CF97" s="66">
        <f t="shared" si="222"/>
        <v>217.49995575221237</v>
      </c>
      <c r="CG97" s="67">
        <f t="shared" si="373"/>
        <v>1087.4997787610619</v>
      </c>
      <c r="CH97" s="67">
        <f t="shared" si="316"/>
        <v>1499.169512518084</v>
      </c>
      <c r="CI97" s="68">
        <f t="shared" si="317"/>
        <v>651.1104874819157</v>
      </c>
      <c r="CJ97" s="209">
        <v>24300.82</v>
      </c>
      <c r="CK97" s="209">
        <v>9857.2999999999993</v>
      </c>
      <c r="CL97" s="209">
        <v>0</v>
      </c>
      <c r="CM97" s="209">
        <v>0</v>
      </c>
      <c r="CN97" s="209">
        <v>0</v>
      </c>
      <c r="CO97" s="209">
        <v>0</v>
      </c>
      <c r="CP97" s="209">
        <v>9927.2099999999991</v>
      </c>
      <c r="CQ97" s="209">
        <v>0</v>
      </c>
      <c r="CR97" s="209">
        <v>1451.07</v>
      </c>
      <c r="CS97" s="207">
        <v>0</v>
      </c>
      <c r="CT97" s="205">
        <v>24389.439999999999</v>
      </c>
      <c r="CU97" s="178">
        <f t="shared" si="176"/>
        <v>6794.9700000000012</v>
      </c>
      <c r="CV97" s="285">
        <v>1340</v>
      </c>
      <c r="CW97" s="181" t="s">
        <v>276</v>
      </c>
      <c r="CX97" s="214">
        <v>31184.41</v>
      </c>
      <c r="CY97" s="205">
        <v>1213.4000000000001</v>
      </c>
      <c r="CZ97" s="205">
        <v>421.87</v>
      </c>
      <c r="DA97" s="205">
        <v>0</v>
      </c>
      <c r="DB97" s="205">
        <v>0</v>
      </c>
      <c r="DC97" s="205">
        <v>0</v>
      </c>
      <c r="DD97" s="205">
        <v>0</v>
      </c>
      <c r="DE97" s="205">
        <v>0</v>
      </c>
      <c r="DF97" s="205">
        <v>0</v>
      </c>
      <c r="DG97" s="205">
        <v>0</v>
      </c>
      <c r="DH97" s="205">
        <v>0</v>
      </c>
      <c r="DI97" s="214">
        <v>1635.27</v>
      </c>
      <c r="DJ97" s="65"/>
      <c r="DK97" s="65"/>
      <c r="DL97" s="65">
        <f t="shared" si="349"/>
        <v>322.1163079465548</v>
      </c>
      <c r="DM97" s="65">
        <f t="shared" si="263"/>
        <v>133.76241996430062</v>
      </c>
      <c r="DN97" s="65"/>
      <c r="DO97" s="65">
        <v>18.5</v>
      </c>
      <c r="DP97" s="65"/>
      <c r="DQ97" s="65">
        <v>5</v>
      </c>
      <c r="DR97" s="65"/>
      <c r="DS97" s="65"/>
      <c r="DT97" s="64">
        <f t="shared" si="318"/>
        <v>479.37872791085545</v>
      </c>
      <c r="DU97" s="66">
        <f t="shared" si="178"/>
        <v>870.94495575221242</v>
      </c>
      <c r="DV97" s="66">
        <f t="shared" si="179"/>
        <v>490.26548672566372</v>
      </c>
      <c r="DW97" s="66">
        <f t="shared" si="270"/>
        <v>340.30261061946902</v>
      </c>
      <c r="DX97" s="67">
        <f t="shared" si="319"/>
        <v>1701.5130530973452</v>
      </c>
      <c r="DY97" s="67">
        <f t="shared" si="320"/>
        <v>2180.8917810082007</v>
      </c>
      <c r="DZ97" s="68">
        <f t="shared" si="321"/>
        <v>-545.62178100820074</v>
      </c>
      <c r="EA97" s="205">
        <v>15823.51</v>
      </c>
      <c r="EB97" s="205">
        <v>7507.09</v>
      </c>
      <c r="EC97" s="205">
        <v>0</v>
      </c>
      <c r="ED97" s="205">
        <v>0</v>
      </c>
      <c r="EE97" s="205">
        <v>0</v>
      </c>
      <c r="EF97" s="205">
        <v>0</v>
      </c>
      <c r="EG97" s="205">
        <v>13257.06</v>
      </c>
      <c r="EH97" s="205">
        <v>0</v>
      </c>
      <c r="EI97" s="205">
        <v>79.56</v>
      </c>
      <c r="EJ97" s="205">
        <v>0</v>
      </c>
      <c r="EK97" s="205">
        <v>28835.73</v>
      </c>
      <c r="EL97" s="178">
        <f t="shared" si="180"/>
        <v>7831.4899999999943</v>
      </c>
      <c r="EM97" s="206">
        <v>1448</v>
      </c>
      <c r="EN97" s="181" t="s">
        <v>276</v>
      </c>
      <c r="EO97" s="214">
        <f t="shared" si="303"/>
        <v>36667.219999999994</v>
      </c>
      <c r="EP97" s="214">
        <v>1317.16</v>
      </c>
      <c r="EQ97" s="214">
        <v>549.13</v>
      </c>
      <c r="ER97" s="214">
        <v>0</v>
      </c>
      <c r="ES97" s="214">
        <v>0</v>
      </c>
      <c r="ET97" s="214">
        <v>0</v>
      </c>
      <c r="EU97" s="298">
        <v>0</v>
      </c>
      <c r="EV97" s="299">
        <v>750</v>
      </c>
      <c r="EW97" s="214">
        <v>0</v>
      </c>
      <c r="EX97" s="214">
        <v>0</v>
      </c>
      <c r="EY97" s="214">
        <v>0</v>
      </c>
      <c r="EZ97" s="214">
        <f t="shared" si="304"/>
        <v>2616.29</v>
      </c>
      <c r="FA97" s="392"/>
      <c r="FB97" s="65"/>
      <c r="FC97" s="377">
        <f t="shared" si="305"/>
        <v>396.53269961673925</v>
      </c>
      <c r="FD97" s="386">
        <f t="shared" si="306"/>
        <v>154.16684022537549</v>
      </c>
      <c r="FE97" s="65"/>
      <c r="FF97" s="65">
        <v>18.5</v>
      </c>
      <c r="FG97" s="65"/>
      <c r="FH97" s="65">
        <v>5</v>
      </c>
      <c r="FI97" s="377"/>
      <c r="FJ97" s="65"/>
      <c r="FK97" s="214">
        <f t="shared" si="307"/>
        <v>574.19953984211475</v>
      </c>
      <c r="FL97" s="66">
        <f t="shared" si="360"/>
        <v>987.17077586206892</v>
      </c>
      <c r="FM97" s="377">
        <f t="shared" si="184"/>
        <v>413.79310344827587</v>
      </c>
      <c r="FN97" s="377">
        <f t="shared" si="271"/>
        <v>350.24096982758618</v>
      </c>
      <c r="FO97" s="214">
        <f t="shared" si="308"/>
        <v>1751.204849137931</v>
      </c>
      <c r="FP97" s="214">
        <f t="shared" si="309"/>
        <v>2325.404388980046</v>
      </c>
      <c r="FQ97" s="205">
        <f t="shared" si="290"/>
        <v>290.88561101995401</v>
      </c>
      <c r="FR97" s="205">
        <v>15202.47</v>
      </c>
      <c r="FS97" s="205">
        <v>7911.17</v>
      </c>
      <c r="FT97" s="205">
        <v>0</v>
      </c>
      <c r="FU97" s="205">
        <v>0</v>
      </c>
      <c r="FV97" s="205">
        <v>0</v>
      </c>
      <c r="FW97" s="205">
        <v>0</v>
      </c>
      <c r="FX97" s="205">
        <v>15646.06</v>
      </c>
      <c r="FY97" s="205">
        <v>0</v>
      </c>
      <c r="FZ97" s="205">
        <v>0</v>
      </c>
      <c r="GA97" s="205">
        <v>0</v>
      </c>
      <c r="GB97" s="205">
        <v>32319.59</v>
      </c>
      <c r="GC97" s="178">
        <f t="shared" si="185"/>
        <v>6440.1099999999969</v>
      </c>
      <c r="GD97" s="206">
        <v>1607</v>
      </c>
      <c r="GE97" s="181" t="s">
        <v>276</v>
      </c>
      <c r="GF97" s="214">
        <f t="shared" si="291"/>
        <v>38759.699999999997</v>
      </c>
      <c r="GG97" s="205">
        <v>1265.47</v>
      </c>
      <c r="GH97" s="205">
        <v>578.69000000000005</v>
      </c>
      <c r="GI97" s="205">
        <v>0</v>
      </c>
      <c r="GJ97" s="205">
        <v>0</v>
      </c>
      <c r="GK97" s="205">
        <v>0</v>
      </c>
      <c r="GL97" s="205">
        <v>0</v>
      </c>
      <c r="GM97" s="205">
        <v>750</v>
      </c>
      <c r="GN97" s="205">
        <v>0</v>
      </c>
      <c r="GO97" s="205">
        <v>700</v>
      </c>
      <c r="GP97" s="205">
        <v>0</v>
      </c>
      <c r="GQ97" s="211">
        <f t="shared" si="350"/>
        <v>3294.16</v>
      </c>
      <c r="GR97" s="310">
        <v>1380</v>
      </c>
      <c r="GS97" s="306"/>
      <c r="GT97" s="65">
        <f t="shared" si="300"/>
        <v>459.9352432806262</v>
      </c>
      <c r="GU97" s="65">
        <f t="shared" si="301"/>
        <v>136.82283308150733</v>
      </c>
      <c r="GV97" s="65"/>
      <c r="GW97" s="65">
        <v>18.5</v>
      </c>
      <c r="GX97" s="65">
        <v>0</v>
      </c>
      <c r="GY97" s="65">
        <v>5</v>
      </c>
      <c r="GZ97" s="65"/>
      <c r="HA97" s="65"/>
      <c r="HB97" s="64">
        <f t="shared" si="188"/>
        <v>2000.2580763621336</v>
      </c>
      <c r="HC97" s="66">
        <f t="shared" si="361"/>
        <v>822.37076923076927</v>
      </c>
      <c r="HD97" s="66">
        <f t="shared" si="272"/>
        <v>0</v>
      </c>
      <c r="HE97" s="66">
        <f t="shared" si="273"/>
        <v>205.59269230769232</v>
      </c>
      <c r="HF97" s="67">
        <f t="shared" si="322"/>
        <v>1027.9634615384616</v>
      </c>
      <c r="HG97" s="67">
        <f t="shared" si="323"/>
        <v>3028.2215379005952</v>
      </c>
      <c r="HH97" s="68">
        <f t="shared" si="324"/>
        <v>265.93846209940466</v>
      </c>
      <c r="HI97" s="335">
        <v>18643.97</v>
      </c>
      <c r="HJ97" s="335">
        <v>8166.52</v>
      </c>
      <c r="HK97" s="335">
        <v>0</v>
      </c>
      <c r="HL97" s="335">
        <v>0</v>
      </c>
      <c r="HM97" s="335">
        <v>0</v>
      </c>
      <c r="HN97" s="335">
        <v>0</v>
      </c>
      <c r="HO97" s="335">
        <v>18278.87</v>
      </c>
      <c r="HP97" s="335">
        <v>0</v>
      </c>
      <c r="HQ97" s="335">
        <v>0</v>
      </c>
      <c r="HR97" s="335">
        <v>0</v>
      </c>
      <c r="HS97" s="335">
        <v>35328.69</v>
      </c>
      <c r="HT97" s="178">
        <f t="shared" si="189"/>
        <v>9760.6699999999983</v>
      </c>
      <c r="HU97" s="371">
        <v>1868</v>
      </c>
      <c r="HV97" s="181" t="s">
        <v>276</v>
      </c>
      <c r="HW97" s="64">
        <f t="shared" si="190"/>
        <v>45089.36</v>
      </c>
      <c r="HX97" s="205">
        <v>1551.94</v>
      </c>
      <c r="HY97" s="205">
        <v>597.37</v>
      </c>
      <c r="HZ97" s="205">
        <v>0</v>
      </c>
      <c r="IA97" s="205">
        <v>0</v>
      </c>
      <c r="IB97" s="205">
        <v>0</v>
      </c>
      <c r="IC97" s="205">
        <v>0</v>
      </c>
      <c r="ID97" s="205">
        <v>750</v>
      </c>
      <c r="IE97" s="205">
        <v>0</v>
      </c>
      <c r="IF97" s="205">
        <v>700</v>
      </c>
      <c r="IG97" s="205">
        <v>0</v>
      </c>
      <c r="IH97" s="214">
        <v>3067.23</v>
      </c>
      <c r="II97" s="330">
        <v>1380</v>
      </c>
      <c r="IJ97" s="319"/>
      <c r="IK97" s="65">
        <f t="shared" si="296"/>
        <v>539.14127015779343</v>
      </c>
      <c r="IL97" s="65">
        <f t="shared" si="302"/>
        <v>243.03859409631025</v>
      </c>
      <c r="IM97" s="65"/>
      <c r="IN97" s="65">
        <v>18.5</v>
      </c>
      <c r="IO97" s="65"/>
      <c r="IP97" s="65">
        <v>5</v>
      </c>
      <c r="IQ97" s="65"/>
      <c r="IR97" s="65"/>
      <c r="IS97" s="64">
        <f t="shared" si="193"/>
        <v>2185.6798642541034</v>
      </c>
      <c r="IT97" s="66">
        <f t="shared" si="362"/>
        <v>869.99285714285713</v>
      </c>
      <c r="IU97" s="66">
        <f t="shared" si="274"/>
        <v>403.36134453781511</v>
      </c>
      <c r="IV97" s="66">
        <f t="shared" si="275"/>
        <v>318.33855042016808</v>
      </c>
      <c r="IW97" s="67">
        <f t="shared" si="195"/>
        <v>1591.6927521008404</v>
      </c>
      <c r="IX97" s="67">
        <f t="shared" si="325"/>
        <v>3777.3726163549436</v>
      </c>
      <c r="IY97" s="68">
        <f t="shared" si="326"/>
        <v>-710.14261635494358</v>
      </c>
      <c r="IZ97" s="335">
        <v>16859.54</v>
      </c>
      <c r="JA97" s="335">
        <v>8373.7099999999991</v>
      </c>
      <c r="JB97" s="335">
        <v>0</v>
      </c>
      <c r="JC97" s="335">
        <v>0</v>
      </c>
      <c r="JD97" s="335">
        <v>0</v>
      </c>
      <c r="JE97" s="335">
        <v>0</v>
      </c>
      <c r="JF97" s="335">
        <v>18756.580000000002</v>
      </c>
      <c r="JG97" s="335">
        <v>0</v>
      </c>
      <c r="JH97" s="335">
        <v>0</v>
      </c>
      <c r="JI97" s="335">
        <v>0</v>
      </c>
      <c r="JJ97" s="335">
        <v>36041.39</v>
      </c>
      <c r="JK97" s="178">
        <f t="shared" si="196"/>
        <v>7948.4400000000023</v>
      </c>
      <c r="JL97" s="371">
        <v>1727</v>
      </c>
      <c r="JM97" s="181" t="s">
        <v>276</v>
      </c>
      <c r="JN97" s="64">
        <f t="shared" si="197"/>
        <v>43989.83</v>
      </c>
      <c r="JO97" s="335">
        <v>1403.39</v>
      </c>
      <c r="JP97" s="335">
        <v>612.52</v>
      </c>
      <c r="JQ97" s="335">
        <v>0</v>
      </c>
      <c r="JR97" s="335">
        <v>0</v>
      </c>
      <c r="JS97" s="335">
        <v>0</v>
      </c>
      <c r="JT97" s="335">
        <v>0</v>
      </c>
      <c r="JU97" s="335">
        <v>750</v>
      </c>
      <c r="JV97" s="335">
        <v>0</v>
      </c>
      <c r="JW97" s="335">
        <v>700</v>
      </c>
      <c r="JX97" s="335">
        <v>0</v>
      </c>
      <c r="JY97" s="211">
        <v>3564.82</v>
      </c>
      <c r="JZ97" s="348">
        <v>1380</v>
      </c>
      <c r="KA97" s="319">
        <v>180</v>
      </c>
      <c r="KB97" s="65">
        <f t="shared" si="276"/>
        <v>767.54603528149846</v>
      </c>
      <c r="KC97" s="65">
        <f t="shared" si="297"/>
        <v>211.1447579505851</v>
      </c>
      <c r="KD97" s="65"/>
      <c r="KE97" s="65">
        <v>18.5</v>
      </c>
      <c r="KF97" s="65"/>
      <c r="KG97" s="65">
        <v>5</v>
      </c>
      <c r="KH97" s="65"/>
      <c r="KI97" s="65">
        <f t="shared" si="277"/>
        <v>429.03252032520328</v>
      </c>
      <c r="KJ97" s="64">
        <f t="shared" si="292"/>
        <v>2991.2233135572869</v>
      </c>
      <c r="KK97" s="66">
        <f t="shared" si="363"/>
        <v>854.59100840336134</v>
      </c>
      <c r="KL97" s="66">
        <f t="shared" si="278"/>
        <v>0</v>
      </c>
      <c r="KM97" s="66">
        <f t="shared" si="279"/>
        <v>213.64775210084034</v>
      </c>
      <c r="KN97" s="67">
        <f t="shared" si="327"/>
        <v>1068.2387605042018</v>
      </c>
      <c r="KO97" s="67">
        <f t="shared" si="328"/>
        <v>4059.4620740614887</v>
      </c>
      <c r="KP97" s="68">
        <f t="shared" si="329"/>
        <v>-494.64207406148853</v>
      </c>
      <c r="KQ97" s="335">
        <v>20348.63</v>
      </c>
      <c r="KR97" s="335">
        <v>11672.42</v>
      </c>
      <c r="KS97" s="335">
        <v>0</v>
      </c>
      <c r="KT97" s="335">
        <v>0</v>
      </c>
      <c r="KU97" s="335">
        <v>0</v>
      </c>
      <c r="KV97" s="335">
        <v>0</v>
      </c>
      <c r="KW97" s="335">
        <v>21901.39</v>
      </c>
      <c r="KX97" s="335">
        <v>0</v>
      </c>
      <c r="KY97" s="335">
        <v>0</v>
      </c>
      <c r="KZ97" s="335">
        <v>0</v>
      </c>
      <c r="LA97" s="335">
        <v>42781.31</v>
      </c>
      <c r="LB97" s="178">
        <f t="shared" si="199"/>
        <v>11141.130000000005</v>
      </c>
      <c r="LC97" s="371">
        <v>2049</v>
      </c>
      <c r="LD97" s="181" t="s">
        <v>276</v>
      </c>
      <c r="LE97" s="64">
        <f t="shared" si="200"/>
        <v>53922.44</v>
      </c>
      <c r="LF97" s="205">
        <v>1693.83</v>
      </c>
      <c r="LG97" s="205">
        <v>853.82</v>
      </c>
      <c r="LH97" s="205">
        <v>0</v>
      </c>
      <c r="LI97" s="205">
        <v>0</v>
      </c>
      <c r="LJ97" s="205">
        <v>0</v>
      </c>
      <c r="LK97" s="205">
        <v>0</v>
      </c>
      <c r="LL97" s="205">
        <v>750</v>
      </c>
      <c r="LM97" s="205">
        <v>0</v>
      </c>
      <c r="LN97" s="205">
        <v>700</v>
      </c>
      <c r="LO97" s="205">
        <v>0</v>
      </c>
      <c r="LP97" s="211">
        <f t="shared" si="351"/>
        <v>3997.65</v>
      </c>
      <c r="LQ97" s="202">
        <v>1380</v>
      </c>
      <c r="LR97" s="202"/>
      <c r="LS97" s="65">
        <f t="shared" si="298"/>
        <v>635.94929968136682</v>
      </c>
      <c r="LT97" s="65">
        <f t="shared" si="299"/>
        <v>266.69270309306398</v>
      </c>
      <c r="LU97" s="65"/>
      <c r="LV97" s="65">
        <v>18.5</v>
      </c>
      <c r="LW97" s="65"/>
      <c r="LX97" s="65">
        <v>5</v>
      </c>
      <c r="LY97" s="65"/>
      <c r="LZ97" s="65"/>
      <c r="MA97" s="64">
        <f t="shared" si="330"/>
        <v>2306.1420027744307</v>
      </c>
      <c r="MB97" s="66">
        <f t="shared" si="364"/>
        <v>828.45739495798318</v>
      </c>
      <c r="MC97" s="66">
        <f t="shared" si="280"/>
        <v>0</v>
      </c>
      <c r="MD97" s="66">
        <f t="shared" si="281"/>
        <v>207.1143487394958</v>
      </c>
      <c r="ME97" s="67">
        <f t="shared" si="331"/>
        <v>1035.571743697479</v>
      </c>
      <c r="MF97" s="67">
        <f t="shared" si="332"/>
        <v>3341.7137464719099</v>
      </c>
      <c r="MG97" s="68">
        <f t="shared" si="333"/>
        <v>655.93625352809022</v>
      </c>
      <c r="MH97" s="335">
        <v>15571.78</v>
      </c>
      <c r="MI97" s="335">
        <v>6550.14</v>
      </c>
      <c r="MJ97" s="335">
        <v>0</v>
      </c>
      <c r="MK97" s="335">
        <v>0</v>
      </c>
      <c r="ML97" s="335">
        <v>0</v>
      </c>
      <c r="MM97" s="335">
        <v>0</v>
      </c>
      <c r="MN97" s="335">
        <v>16675.45</v>
      </c>
      <c r="MO97" s="335">
        <v>0</v>
      </c>
      <c r="MP97" s="335">
        <v>0</v>
      </c>
      <c r="MQ97" s="335">
        <v>0</v>
      </c>
      <c r="MR97" s="335">
        <v>31487.9</v>
      </c>
      <c r="MS97" s="178">
        <f t="shared" si="223"/>
        <v>7309.4700000000012</v>
      </c>
      <c r="MT97" s="371">
        <v>1572</v>
      </c>
      <c r="MU97" s="181" t="s">
        <v>276</v>
      </c>
      <c r="MV97" s="64">
        <f t="shared" si="203"/>
        <v>38797.370000000003</v>
      </c>
      <c r="MW97" s="335">
        <v>1296.2</v>
      </c>
      <c r="MX97" s="335">
        <v>479.13</v>
      </c>
      <c r="MY97" s="335">
        <v>0</v>
      </c>
      <c r="MZ97" s="335">
        <v>0</v>
      </c>
      <c r="NA97" s="335">
        <v>0</v>
      </c>
      <c r="NB97" s="335">
        <v>0</v>
      </c>
      <c r="NC97" s="335">
        <v>750</v>
      </c>
      <c r="ND97" s="335">
        <v>0</v>
      </c>
      <c r="NE97" s="335">
        <v>700</v>
      </c>
      <c r="NF97" s="335">
        <v>0</v>
      </c>
      <c r="NG97" s="211">
        <f t="shared" si="293"/>
        <v>3225.33</v>
      </c>
      <c r="NH97" s="362">
        <v>1380</v>
      </c>
      <c r="NI97" s="358"/>
      <c r="NJ97" s="65">
        <f t="shared" si="294"/>
        <v>595.01428657838449</v>
      </c>
      <c r="NK97" s="65">
        <f t="shared" si="295"/>
        <v>100.40473720501255</v>
      </c>
      <c r="NL97" s="65"/>
      <c r="NM97" s="65">
        <v>18.5</v>
      </c>
      <c r="NN97" s="65">
        <f t="shared" si="206"/>
        <v>467</v>
      </c>
      <c r="NO97" s="65">
        <v>5</v>
      </c>
      <c r="NP97" s="65"/>
      <c r="NQ97" s="65"/>
      <c r="NR97" s="64">
        <f t="shared" si="264"/>
        <v>2565.9190237833973</v>
      </c>
      <c r="NS97" s="66">
        <f t="shared" si="207"/>
        <v>835.40283333333332</v>
      </c>
      <c r="NT97" s="66">
        <f t="shared" si="208"/>
        <v>400</v>
      </c>
      <c r="NU97" s="66">
        <f t="shared" si="282"/>
        <v>308.85070833333333</v>
      </c>
      <c r="NV97" s="67">
        <f t="shared" si="334"/>
        <v>1544.2535416666667</v>
      </c>
      <c r="NW97" s="67">
        <f t="shared" si="335"/>
        <v>4110.1725654500642</v>
      </c>
      <c r="NX97" s="68">
        <f t="shared" si="336"/>
        <v>-884.84256545006428</v>
      </c>
      <c r="NY97" s="400">
        <v>11500.96</v>
      </c>
      <c r="NZ97" s="400">
        <v>6847.02</v>
      </c>
      <c r="OA97" s="400">
        <v>0</v>
      </c>
      <c r="OB97" s="400">
        <v>0</v>
      </c>
      <c r="OC97" s="400">
        <v>0</v>
      </c>
      <c r="OD97" s="400">
        <v>0</v>
      </c>
      <c r="OE97" s="400">
        <v>14859.31</v>
      </c>
      <c r="OF97" s="400">
        <v>0</v>
      </c>
      <c r="OG97" s="400">
        <v>0</v>
      </c>
      <c r="OH97" s="400">
        <v>0</v>
      </c>
      <c r="OI97" s="400">
        <v>27546.93</v>
      </c>
      <c r="OJ97" s="178">
        <f t="shared" si="352"/>
        <v>5660.3600000000006</v>
      </c>
      <c r="OK97" s="401">
        <v>1546</v>
      </c>
      <c r="OL97" s="181" t="s">
        <v>276</v>
      </c>
      <c r="OM97" s="64">
        <f t="shared" si="283"/>
        <v>33207.29</v>
      </c>
      <c r="ON97" s="205">
        <v>957.32</v>
      </c>
      <c r="OO97" s="205">
        <v>500.85</v>
      </c>
      <c r="OP97" s="205">
        <v>0</v>
      </c>
      <c r="OQ97" s="205">
        <v>0</v>
      </c>
      <c r="OR97" s="205">
        <v>0</v>
      </c>
      <c r="OS97" s="205">
        <v>0</v>
      </c>
      <c r="OT97" s="205">
        <v>750</v>
      </c>
      <c r="OU97" s="205">
        <v>0</v>
      </c>
      <c r="OV97" s="205">
        <v>700</v>
      </c>
      <c r="OW97" s="205">
        <v>0</v>
      </c>
      <c r="OX97" s="403">
        <f t="shared" si="284"/>
        <v>2908.17</v>
      </c>
      <c r="OY97" s="414">
        <v>1380</v>
      </c>
      <c r="OZ97" s="413"/>
      <c r="PA97" s="65">
        <f t="shared" si="285"/>
        <v>441.60954179904417</v>
      </c>
      <c r="PB97" s="65">
        <f t="shared" si="286"/>
        <v>96.922238564274039</v>
      </c>
      <c r="PC97" s="65"/>
      <c r="PD97" s="65">
        <v>18.5</v>
      </c>
      <c r="PE97" s="65"/>
      <c r="PF97" s="65">
        <v>5</v>
      </c>
      <c r="PG97" s="65"/>
      <c r="PH97" s="65"/>
      <c r="PI97" s="64">
        <f t="shared" si="337"/>
        <v>1942.0317803633181</v>
      </c>
      <c r="PJ97" s="66">
        <f t="shared" si="287"/>
        <v>936.57933333333335</v>
      </c>
      <c r="PK97" s="66">
        <v>0</v>
      </c>
      <c r="PL97" s="66">
        <f t="shared" si="288"/>
        <v>234.14483333333334</v>
      </c>
      <c r="PM97" s="67">
        <f t="shared" si="338"/>
        <v>1170.7241666666666</v>
      </c>
      <c r="PN97" s="67">
        <f t="shared" si="339"/>
        <v>3112.7559470299848</v>
      </c>
      <c r="PO97" s="68">
        <f t="shared" si="340"/>
        <v>-204.58594702998471</v>
      </c>
      <c r="PP97" s="400">
        <v>6885.33</v>
      </c>
      <c r="PQ97" s="400">
        <v>5159.41</v>
      </c>
      <c r="PR97" s="400">
        <v>0</v>
      </c>
      <c r="PS97" s="400">
        <v>0</v>
      </c>
      <c r="PT97" s="400">
        <v>0</v>
      </c>
      <c r="PU97" s="400">
        <v>0</v>
      </c>
      <c r="PV97" s="400">
        <v>10854.75</v>
      </c>
      <c r="PW97" s="400">
        <v>0</v>
      </c>
      <c r="PX97" s="400">
        <v>0</v>
      </c>
      <c r="PY97" s="464">
        <v>0</v>
      </c>
      <c r="PZ97" s="466">
        <v>19339.18</v>
      </c>
      <c r="QA97" s="178">
        <f t="shared" si="210"/>
        <v>3560.3100000000013</v>
      </c>
      <c r="QB97" s="401">
        <v>1146</v>
      </c>
      <c r="QC97" s="181" t="s">
        <v>276</v>
      </c>
      <c r="QD97" s="64">
        <v>22899.49</v>
      </c>
      <c r="QE97" s="400">
        <v>573.13</v>
      </c>
      <c r="QF97" s="400">
        <v>377.4</v>
      </c>
      <c r="QG97" s="400">
        <v>0</v>
      </c>
      <c r="QH97" s="400">
        <v>0</v>
      </c>
      <c r="QI97" s="400">
        <v>0</v>
      </c>
      <c r="QJ97" s="400">
        <v>0</v>
      </c>
      <c r="QK97" s="400">
        <v>750</v>
      </c>
      <c r="QL97" s="400">
        <v>0</v>
      </c>
      <c r="QM97" s="400">
        <v>700</v>
      </c>
      <c r="QN97" s="400">
        <v>0</v>
      </c>
      <c r="QO97" s="486">
        <v>0</v>
      </c>
      <c r="QP97" s="211">
        <f t="shared" si="353"/>
        <v>2400.5299999999997</v>
      </c>
      <c r="QQ97" s="447">
        <v>1380</v>
      </c>
      <c r="QR97" s="238"/>
      <c r="QS97" s="65">
        <f t="shared" si="365"/>
        <v>128.86743362831859</v>
      </c>
      <c r="QT97" s="65">
        <f t="shared" si="354"/>
        <v>68.596765493613404</v>
      </c>
      <c r="QU97" s="65">
        <v>0</v>
      </c>
      <c r="QV97" s="65">
        <v>18.5</v>
      </c>
      <c r="QW97" s="65">
        <f t="shared" si="355"/>
        <v>18.861818181818183</v>
      </c>
      <c r="QX97" s="65">
        <v>5</v>
      </c>
      <c r="QY97" s="65">
        <f t="shared" si="261"/>
        <v>183.06451612903226</v>
      </c>
      <c r="QZ97" s="489">
        <f t="shared" si="265"/>
        <v>261.07893000000001</v>
      </c>
      <c r="RA97" s="65"/>
      <c r="RB97" s="64">
        <f t="shared" si="213"/>
        <v>2063.9694634327825</v>
      </c>
      <c r="RC97" s="66">
        <f t="shared" si="266"/>
        <v>870.22424778761058</v>
      </c>
      <c r="RD97" s="66"/>
      <c r="RE97" s="66">
        <f t="shared" si="356"/>
        <v>586.83874224407862</v>
      </c>
      <c r="RF97" s="67">
        <f t="shared" si="341"/>
        <v>1457.0629900316892</v>
      </c>
      <c r="RG97" s="67">
        <f t="shared" si="342"/>
        <v>3521.0324534644715</v>
      </c>
      <c r="RH97" s="68">
        <f t="shared" si="343"/>
        <v>-1120.5024534644717</v>
      </c>
      <c r="RI97" s="205">
        <v>11385.38</v>
      </c>
      <c r="RJ97" s="205">
        <v>6458.01</v>
      </c>
      <c r="RK97" s="205">
        <v>0</v>
      </c>
      <c r="RL97" s="205">
        <v>0</v>
      </c>
      <c r="RM97" s="205">
        <v>0</v>
      </c>
      <c r="RN97" s="205">
        <v>0</v>
      </c>
      <c r="RO97" s="205">
        <v>15353.78</v>
      </c>
      <c r="RP97" s="205">
        <v>0</v>
      </c>
      <c r="RQ97" s="205">
        <v>0</v>
      </c>
      <c r="RR97" s="373">
        <v>0</v>
      </c>
      <c r="RS97" s="265">
        <v>28541.32</v>
      </c>
      <c r="RT97" s="178">
        <f t="shared" si="214"/>
        <v>4655.8499999999985</v>
      </c>
      <c r="RU97" s="206">
        <v>1340</v>
      </c>
      <c r="RV97" s="181" t="s">
        <v>276</v>
      </c>
      <c r="RW97" s="64">
        <f t="shared" si="215"/>
        <v>33197.17</v>
      </c>
      <c r="RX97" s="205">
        <v>947.72</v>
      </c>
      <c r="RY97" s="205">
        <v>472.39</v>
      </c>
      <c r="RZ97" s="205">
        <v>0</v>
      </c>
      <c r="SA97" s="205">
        <v>0</v>
      </c>
      <c r="SB97" s="205">
        <v>0</v>
      </c>
      <c r="SC97" s="205">
        <v>0</v>
      </c>
      <c r="SD97" s="205">
        <v>750</v>
      </c>
      <c r="SE97" s="205">
        <v>0</v>
      </c>
      <c r="SF97" s="205">
        <v>700</v>
      </c>
      <c r="SG97" s="205">
        <v>0</v>
      </c>
      <c r="SH97" s="65">
        <v>38.358936</v>
      </c>
      <c r="SI97" s="211">
        <v>2863.73</v>
      </c>
      <c r="SJ97" s="474">
        <v>1495</v>
      </c>
      <c r="SK97" s="481"/>
      <c r="SL97" s="65">
        <f t="shared" si="366"/>
        <v>320.96681415929203</v>
      </c>
      <c r="SM97" s="65">
        <f t="shared" si="376"/>
        <v>105.96591977026287</v>
      </c>
      <c r="SN97" s="65">
        <v>0</v>
      </c>
      <c r="SO97" s="65">
        <v>18.5</v>
      </c>
      <c r="SP97" s="65">
        <f t="shared" si="357"/>
        <v>495.92920353982299</v>
      </c>
      <c r="SQ97" s="65">
        <v>5</v>
      </c>
      <c r="SR97" s="65">
        <f t="shared" si="367"/>
        <v>428.52876106194691</v>
      </c>
      <c r="SS97" s="489">
        <f t="shared" si="267"/>
        <v>385.30781999999999</v>
      </c>
      <c r="ST97" s="65"/>
      <c r="SU97" s="64">
        <f t="shared" si="374"/>
        <v>3255.1985185313251</v>
      </c>
      <c r="SV97" s="66">
        <f t="shared" si="368"/>
        <v>596.28469026548669</v>
      </c>
      <c r="SW97" s="66"/>
      <c r="SX97" s="66">
        <f t="shared" si="358"/>
        <v>770.29664175936239</v>
      </c>
      <c r="SY97" s="67">
        <f t="shared" si="375"/>
        <v>1366.581332024849</v>
      </c>
      <c r="SZ97" s="67">
        <f t="shared" si="344"/>
        <v>4621.7798505561741</v>
      </c>
      <c r="TA97" s="68">
        <f t="shared" si="345"/>
        <v>-1758.0498505561741</v>
      </c>
      <c r="TB97" s="64">
        <f t="shared" si="377"/>
        <v>437531.03999999992</v>
      </c>
      <c r="TC97" s="211">
        <f t="shared" si="378"/>
        <v>34102.770000000004</v>
      </c>
      <c r="TD97" s="67">
        <f t="shared" si="379"/>
        <v>38551.830265320597</v>
      </c>
      <c r="TE97" s="68">
        <f t="shared" si="359"/>
        <v>-4449.0602653205933</v>
      </c>
      <c r="TF97" s="264"/>
      <c r="TG97" s="265"/>
      <c r="TH97" s="265" t="s">
        <v>523</v>
      </c>
      <c r="TL97" s="65">
        <v>9510.0390000000007</v>
      </c>
      <c r="TM97">
        <f t="shared" si="262"/>
        <v>95.100390000000004</v>
      </c>
    </row>
    <row r="98" spans="1:533">
      <c r="A98" s="173" t="s">
        <v>106</v>
      </c>
      <c r="B98" s="175" t="s">
        <v>222</v>
      </c>
      <c r="C98" s="181" t="s">
        <v>276</v>
      </c>
      <c r="D98" s="176">
        <v>66997.61</v>
      </c>
      <c r="E98" s="176">
        <v>16147.91</v>
      </c>
      <c r="F98" s="176">
        <v>0</v>
      </c>
      <c r="G98" s="176">
        <v>0</v>
      </c>
      <c r="H98" s="176">
        <v>0</v>
      </c>
      <c r="I98" s="176">
        <v>56779.87</v>
      </c>
      <c r="J98" s="176">
        <v>0</v>
      </c>
      <c r="K98" s="176">
        <v>3719.76</v>
      </c>
      <c r="L98" s="176">
        <v>0</v>
      </c>
      <c r="M98" s="178">
        <v>124869.76000000001</v>
      </c>
      <c r="N98" s="178">
        <f t="shared" si="150"/>
        <v>18775.390000000014</v>
      </c>
      <c r="O98" s="181">
        <v>5284</v>
      </c>
      <c r="P98" s="64">
        <f t="shared" si="310"/>
        <v>143645.15000000002</v>
      </c>
      <c r="Q98" s="205">
        <v>5576.93</v>
      </c>
      <c r="R98" s="205">
        <v>1181.19</v>
      </c>
      <c r="S98" s="267">
        <v>0</v>
      </c>
      <c r="T98" s="205">
        <v>0</v>
      </c>
      <c r="U98" s="205">
        <v>0</v>
      </c>
      <c r="V98" s="205">
        <v>0</v>
      </c>
      <c r="W98" s="205">
        <v>750</v>
      </c>
      <c r="X98" s="205">
        <v>0</v>
      </c>
      <c r="Y98" s="205">
        <v>0</v>
      </c>
      <c r="Z98" s="205">
        <v>0</v>
      </c>
      <c r="AA98" s="64">
        <f t="shared" si="346"/>
        <v>7508.1200000000008</v>
      </c>
      <c r="AB98" s="65">
        <v>1495</v>
      </c>
      <c r="AC98" s="65"/>
      <c r="AD98" s="65">
        <f t="shared" si="347"/>
        <v>1467.0328454570003</v>
      </c>
      <c r="AE98" s="65">
        <f t="shared" si="268"/>
        <v>339.87767104202015</v>
      </c>
      <c r="AF98" s="65"/>
      <c r="AG98" s="65">
        <v>18.5</v>
      </c>
      <c r="AH98" s="65"/>
      <c r="AI98" s="65">
        <v>5</v>
      </c>
      <c r="AJ98" s="65"/>
      <c r="AK98" s="65"/>
      <c r="AL98" s="64">
        <f t="shared" si="311"/>
        <v>3325.4105164990206</v>
      </c>
      <c r="AM98" s="66">
        <f t="shared" si="170"/>
        <v>833.25221238938047</v>
      </c>
      <c r="AN98" s="66">
        <f t="shared" si="171"/>
        <v>0</v>
      </c>
      <c r="AO98" s="66">
        <f t="shared" si="289"/>
        <v>208.31305309734512</v>
      </c>
      <c r="AP98" s="67">
        <f t="shared" si="312"/>
        <v>1041.5652654867256</v>
      </c>
      <c r="AQ98" s="67">
        <f t="shared" si="313"/>
        <v>4366.9757819857459</v>
      </c>
      <c r="AR98" s="68">
        <f t="shared" si="314"/>
        <v>3141.1442180142549</v>
      </c>
      <c r="AS98" s="267">
        <v>59896.04</v>
      </c>
      <c r="AT98" s="267">
        <v>25158.17</v>
      </c>
      <c r="AU98" s="267">
        <v>0</v>
      </c>
      <c r="AV98" s="267">
        <v>0</v>
      </c>
      <c r="AW98" s="267">
        <v>0</v>
      </c>
      <c r="AX98" s="267">
        <v>0</v>
      </c>
      <c r="AY98" s="267">
        <v>65042.94</v>
      </c>
      <c r="AZ98" s="267">
        <v>0</v>
      </c>
      <c r="BA98" s="267">
        <v>3549.15</v>
      </c>
      <c r="BB98" s="267">
        <v>0</v>
      </c>
      <c r="BC98" s="267">
        <v>133938.99</v>
      </c>
      <c r="BD98" s="178">
        <f t="shared" si="172"/>
        <v>19707.309999999998</v>
      </c>
      <c r="BE98" s="285">
        <v>5439</v>
      </c>
      <c r="BF98" s="181" t="s">
        <v>276</v>
      </c>
      <c r="BG98" s="64">
        <f t="shared" si="384"/>
        <v>153646.29999999999</v>
      </c>
      <c r="BH98" s="267">
        <v>4985.79</v>
      </c>
      <c r="BI98" s="267">
        <v>1840.27</v>
      </c>
      <c r="BJ98" s="267">
        <v>0</v>
      </c>
      <c r="BK98" s="267">
        <v>0</v>
      </c>
      <c r="BL98" s="267">
        <v>0</v>
      </c>
      <c r="BM98" s="267">
        <v>0</v>
      </c>
      <c r="BN98" s="267">
        <v>750</v>
      </c>
      <c r="BO98" s="267">
        <v>0</v>
      </c>
      <c r="BP98" s="267">
        <v>0</v>
      </c>
      <c r="BQ98" s="267">
        <v>0</v>
      </c>
      <c r="BR98" s="64">
        <f t="shared" si="385"/>
        <v>7576.0599999999995</v>
      </c>
      <c r="BS98" s="65"/>
      <c r="BT98" s="65"/>
      <c r="BU98" s="65">
        <f t="shared" si="348"/>
        <v>1703.5764454619821</v>
      </c>
      <c r="BV98" s="65">
        <f t="shared" si="269"/>
        <v>384.79139988081721</v>
      </c>
      <c r="BW98" s="65"/>
      <c r="BX98" s="65">
        <v>18.5</v>
      </c>
      <c r="BY98" s="65"/>
      <c r="BZ98" s="65">
        <v>5</v>
      </c>
      <c r="CA98" s="202"/>
      <c r="CB98" s="65"/>
      <c r="CC98" s="64">
        <f t="shared" si="315"/>
        <v>2111.8678453427992</v>
      </c>
      <c r="CD98" s="66">
        <f t="shared" si="174"/>
        <v>869.99982300884949</v>
      </c>
      <c r="CE98" s="384">
        <f t="shared" si="175"/>
        <v>0</v>
      </c>
      <c r="CF98" s="66">
        <f t="shared" si="222"/>
        <v>217.49995575221237</v>
      </c>
      <c r="CG98" s="67">
        <f t="shared" si="373"/>
        <v>1087.4997787610619</v>
      </c>
      <c r="CH98" s="67">
        <f t="shared" si="316"/>
        <v>3199.3676241038611</v>
      </c>
      <c r="CI98" s="68">
        <f t="shared" si="317"/>
        <v>4376.6923758961384</v>
      </c>
      <c r="CJ98" s="209">
        <v>49600.97</v>
      </c>
      <c r="CK98" s="209">
        <v>21491.61</v>
      </c>
      <c r="CL98" s="209">
        <v>0</v>
      </c>
      <c r="CM98" s="209">
        <v>0</v>
      </c>
      <c r="CN98" s="209">
        <v>0</v>
      </c>
      <c r="CO98" s="209">
        <v>0</v>
      </c>
      <c r="CP98" s="209">
        <v>36872.44</v>
      </c>
      <c r="CQ98" s="209">
        <v>0</v>
      </c>
      <c r="CR98" s="209">
        <v>5882.71</v>
      </c>
      <c r="CS98" s="207">
        <v>0</v>
      </c>
      <c r="CT98" s="205">
        <v>158015</v>
      </c>
      <c r="CU98" s="178">
        <f t="shared" si="176"/>
        <v>21751.209999999992</v>
      </c>
      <c r="CV98" s="285">
        <v>6286</v>
      </c>
      <c r="CW98" s="181" t="s">
        <v>276</v>
      </c>
      <c r="CX98" s="214">
        <v>179766.21</v>
      </c>
      <c r="CY98" s="205">
        <v>5992.12</v>
      </c>
      <c r="CZ98" s="205">
        <v>1776.93</v>
      </c>
      <c r="DA98" s="205">
        <v>0</v>
      </c>
      <c r="DB98" s="205">
        <v>0</v>
      </c>
      <c r="DC98" s="205">
        <v>0</v>
      </c>
      <c r="DD98" s="205">
        <v>0</v>
      </c>
      <c r="DE98" s="205">
        <v>0</v>
      </c>
      <c r="DF98" s="205">
        <v>0</v>
      </c>
      <c r="DG98" s="205">
        <v>0</v>
      </c>
      <c r="DH98" s="205">
        <v>0</v>
      </c>
      <c r="DI98" s="214">
        <v>7769.05</v>
      </c>
      <c r="DJ98" s="65"/>
      <c r="DK98" s="65"/>
      <c r="DL98" s="65">
        <f t="shared" si="349"/>
        <v>2086.9363298286003</v>
      </c>
      <c r="DM98" s="65">
        <f t="shared" si="263"/>
        <v>428.18356618965112</v>
      </c>
      <c r="DN98" s="65"/>
      <c r="DO98" s="65">
        <v>18.5</v>
      </c>
      <c r="DP98" s="65"/>
      <c r="DQ98" s="65">
        <v>5</v>
      </c>
      <c r="DR98" s="65"/>
      <c r="DS98" s="65"/>
      <c r="DT98" s="64">
        <f t="shared" si="318"/>
        <v>2538.6198960182514</v>
      </c>
      <c r="DU98" s="66">
        <f t="shared" si="178"/>
        <v>870.94495575221242</v>
      </c>
      <c r="DV98" s="66">
        <f t="shared" si="179"/>
        <v>490.26548672566372</v>
      </c>
      <c r="DW98" s="66">
        <f t="shared" si="270"/>
        <v>340.30261061946902</v>
      </c>
      <c r="DX98" s="67">
        <f t="shared" si="319"/>
        <v>1701.5130530973452</v>
      </c>
      <c r="DY98" s="67">
        <f t="shared" si="320"/>
        <v>4240.1329491155966</v>
      </c>
      <c r="DZ98" s="68">
        <f t="shared" si="321"/>
        <v>3528.9170508844036</v>
      </c>
      <c r="EA98" s="205">
        <v>76934.210000000006</v>
      </c>
      <c r="EB98" s="205">
        <v>23702.49</v>
      </c>
      <c r="EC98" s="205">
        <v>0</v>
      </c>
      <c r="ED98" s="205">
        <v>0</v>
      </c>
      <c r="EE98" s="205">
        <v>0</v>
      </c>
      <c r="EF98" s="205">
        <v>0</v>
      </c>
      <c r="EG98" s="205">
        <v>86844.34</v>
      </c>
      <c r="EH98" s="205">
        <v>0</v>
      </c>
      <c r="EI98" s="205">
        <v>304.66000000000003</v>
      </c>
      <c r="EJ98" s="205">
        <v>0</v>
      </c>
      <c r="EK98" s="205">
        <v>167425.46</v>
      </c>
      <c r="EL98" s="178">
        <f t="shared" si="180"/>
        <v>20360.24000000002</v>
      </c>
      <c r="EM98" s="206">
        <v>5972</v>
      </c>
      <c r="EN98" s="181" t="s">
        <v>276</v>
      </c>
      <c r="EO98" s="214">
        <f t="shared" si="303"/>
        <v>187785.7</v>
      </c>
      <c r="EP98" s="214">
        <v>6404.07</v>
      </c>
      <c r="EQ98" s="214">
        <v>1733.79</v>
      </c>
      <c r="ER98" s="214">
        <v>0</v>
      </c>
      <c r="ES98" s="214">
        <v>0</v>
      </c>
      <c r="ET98" s="214">
        <v>0</v>
      </c>
      <c r="EU98" s="298">
        <v>0</v>
      </c>
      <c r="EV98" s="299">
        <v>750</v>
      </c>
      <c r="EW98" s="214">
        <v>0</v>
      </c>
      <c r="EX98" s="214">
        <v>0</v>
      </c>
      <c r="EY98" s="214">
        <v>0</v>
      </c>
      <c r="EZ98" s="214">
        <f t="shared" si="304"/>
        <v>8887.86</v>
      </c>
      <c r="FA98" s="392"/>
      <c r="FB98" s="65"/>
      <c r="FC98" s="377">
        <f t="shared" si="305"/>
        <v>2302.3405212343987</v>
      </c>
      <c r="FD98" s="386">
        <f t="shared" si="306"/>
        <v>400.80161846983196</v>
      </c>
      <c r="FE98" s="65"/>
      <c r="FF98" s="65">
        <v>18.5</v>
      </c>
      <c r="FG98" s="65"/>
      <c r="FH98" s="65">
        <v>5</v>
      </c>
      <c r="FI98" s="377"/>
      <c r="FJ98" s="65"/>
      <c r="FK98" s="214">
        <f t="shared" si="307"/>
        <v>2726.6421397042304</v>
      </c>
      <c r="FL98" s="66">
        <f t="shared" si="360"/>
        <v>987.17077586206892</v>
      </c>
      <c r="FM98" s="377">
        <f t="shared" si="184"/>
        <v>413.79310344827587</v>
      </c>
      <c r="FN98" s="377">
        <f t="shared" si="271"/>
        <v>350.24096982758618</v>
      </c>
      <c r="FO98" s="214">
        <f t="shared" si="308"/>
        <v>1751.204849137931</v>
      </c>
      <c r="FP98" s="214">
        <f t="shared" si="309"/>
        <v>4477.8469888421614</v>
      </c>
      <c r="FQ98" s="205">
        <f t="shared" si="290"/>
        <v>4410.0130111578392</v>
      </c>
      <c r="FR98" s="205">
        <v>71478.11</v>
      </c>
      <c r="FS98" s="205">
        <v>25191.81</v>
      </c>
      <c r="FT98" s="205">
        <v>0</v>
      </c>
      <c r="FU98" s="205">
        <v>0</v>
      </c>
      <c r="FV98" s="205">
        <v>0</v>
      </c>
      <c r="FW98" s="205">
        <v>0</v>
      </c>
      <c r="FX98" s="205">
        <v>87688</v>
      </c>
      <c r="FY98" s="205">
        <v>0</v>
      </c>
      <c r="FZ98" s="205">
        <v>0</v>
      </c>
      <c r="GA98" s="205">
        <v>0</v>
      </c>
      <c r="GB98" s="205">
        <v>163683.66</v>
      </c>
      <c r="GC98" s="178">
        <f t="shared" si="185"/>
        <v>20674.25999999998</v>
      </c>
      <c r="GD98" s="206">
        <v>6211</v>
      </c>
      <c r="GE98" s="181" t="s">
        <v>276</v>
      </c>
      <c r="GF98" s="214">
        <f t="shared" si="291"/>
        <v>184357.91999999998</v>
      </c>
      <c r="GG98" s="205">
        <v>5949.89</v>
      </c>
      <c r="GH98" s="205">
        <v>1842.73</v>
      </c>
      <c r="GI98" s="205">
        <v>0</v>
      </c>
      <c r="GJ98" s="205">
        <v>0</v>
      </c>
      <c r="GK98" s="205">
        <v>0</v>
      </c>
      <c r="GL98" s="205">
        <v>0</v>
      </c>
      <c r="GM98" s="205">
        <v>750</v>
      </c>
      <c r="GN98" s="205">
        <v>0</v>
      </c>
      <c r="GO98" s="205">
        <v>700</v>
      </c>
      <c r="GP98" s="205">
        <v>0</v>
      </c>
      <c r="GQ98" s="211">
        <f t="shared" si="350"/>
        <v>9242.6200000000008</v>
      </c>
      <c r="GR98" s="310">
        <v>1380</v>
      </c>
      <c r="GS98" s="306"/>
      <c r="GT98" s="65">
        <f t="shared" si="300"/>
        <v>2329.3576429392606</v>
      </c>
      <c r="GU98" s="65">
        <f t="shared" si="301"/>
        <v>439.23330891299713</v>
      </c>
      <c r="GV98" s="65"/>
      <c r="GW98" s="65">
        <v>18.5</v>
      </c>
      <c r="GX98" s="65">
        <v>0</v>
      </c>
      <c r="GY98" s="65">
        <v>5</v>
      </c>
      <c r="GZ98" s="65"/>
      <c r="HA98" s="65"/>
      <c r="HB98" s="64">
        <f t="shared" si="188"/>
        <v>4172.0909518522576</v>
      </c>
      <c r="HC98" s="66">
        <f t="shared" si="361"/>
        <v>822.37076923076927</v>
      </c>
      <c r="HD98" s="66">
        <f t="shared" si="272"/>
        <v>0</v>
      </c>
      <c r="HE98" s="66">
        <f t="shared" si="273"/>
        <v>205.59269230769232</v>
      </c>
      <c r="HF98" s="67">
        <f t="shared" si="322"/>
        <v>1027.9634615384616</v>
      </c>
      <c r="HG98" s="67">
        <f t="shared" si="323"/>
        <v>5200.0544133907188</v>
      </c>
      <c r="HH98" s="68">
        <f t="shared" si="324"/>
        <v>4042.565586609282</v>
      </c>
      <c r="HI98" s="335">
        <v>47373.61</v>
      </c>
      <c r="HJ98" s="335">
        <v>21565.42</v>
      </c>
      <c r="HK98" s="335">
        <v>0</v>
      </c>
      <c r="HL98" s="335">
        <v>0</v>
      </c>
      <c r="HM98" s="335">
        <v>0</v>
      </c>
      <c r="HN98" s="335">
        <v>0</v>
      </c>
      <c r="HO98" s="335">
        <v>66336.45</v>
      </c>
      <c r="HP98" s="335">
        <v>0</v>
      </c>
      <c r="HQ98" s="335">
        <v>0</v>
      </c>
      <c r="HR98" s="335">
        <v>0</v>
      </c>
      <c r="HS98" s="335">
        <v>117509.57</v>
      </c>
      <c r="HT98" s="178">
        <f t="shared" si="189"/>
        <v>17765.909999999974</v>
      </c>
      <c r="HU98" s="371">
        <v>5045</v>
      </c>
      <c r="HV98" s="181" t="s">
        <v>276</v>
      </c>
      <c r="HW98" s="64">
        <f t="shared" si="190"/>
        <v>135275.47999999998</v>
      </c>
      <c r="HX98" s="205">
        <v>3943.42</v>
      </c>
      <c r="HY98" s="205">
        <v>1577.47</v>
      </c>
      <c r="HZ98" s="205">
        <v>0</v>
      </c>
      <c r="IA98" s="205">
        <v>0</v>
      </c>
      <c r="IB98" s="205">
        <v>0</v>
      </c>
      <c r="IC98" s="205">
        <v>0</v>
      </c>
      <c r="ID98" s="205">
        <v>750</v>
      </c>
      <c r="IE98" s="205">
        <v>0</v>
      </c>
      <c r="IF98" s="205">
        <v>700</v>
      </c>
      <c r="IG98" s="205">
        <v>0</v>
      </c>
      <c r="IH98" s="214">
        <v>6804.96</v>
      </c>
      <c r="II98" s="330">
        <v>1380</v>
      </c>
      <c r="IJ98" s="319"/>
      <c r="IK98" s="65">
        <f t="shared" si="296"/>
        <v>1793.2807252546343</v>
      </c>
      <c r="IL98" s="65">
        <f t="shared" si="302"/>
        <v>442.36735687627731</v>
      </c>
      <c r="IM98" s="65"/>
      <c r="IN98" s="65">
        <v>18.5</v>
      </c>
      <c r="IO98" s="65"/>
      <c r="IP98" s="65">
        <v>5</v>
      </c>
      <c r="IQ98" s="65"/>
      <c r="IR98" s="65"/>
      <c r="IS98" s="64">
        <f t="shared" si="193"/>
        <v>3639.1480821309119</v>
      </c>
      <c r="IT98" s="66">
        <f t="shared" si="362"/>
        <v>869.99285714285713</v>
      </c>
      <c r="IU98" s="66">
        <f t="shared" si="274"/>
        <v>403.36134453781511</v>
      </c>
      <c r="IV98" s="66">
        <f t="shared" si="275"/>
        <v>318.33855042016808</v>
      </c>
      <c r="IW98" s="67">
        <f t="shared" si="195"/>
        <v>1591.6927521008404</v>
      </c>
      <c r="IX98" s="67">
        <f t="shared" si="325"/>
        <v>5230.8408342317525</v>
      </c>
      <c r="IY98" s="68">
        <f t="shared" si="326"/>
        <v>1574.1191657682475</v>
      </c>
      <c r="IZ98" s="335">
        <v>50643.19</v>
      </c>
      <c r="JA98" s="335">
        <v>23776.43</v>
      </c>
      <c r="JB98" s="335">
        <v>0</v>
      </c>
      <c r="JC98" s="335">
        <v>0</v>
      </c>
      <c r="JD98" s="335">
        <v>0</v>
      </c>
      <c r="JE98" s="335">
        <v>0</v>
      </c>
      <c r="JF98" s="335">
        <v>72687.100000000006</v>
      </c>
      <c r="JG98" s="335">
        <v>0</v>
      </c>
      <c r="JH98" s="335">
        <v>0</v>
      </c>
      <c r="JI98" s="335">
        <v>0</v>
      </c>
      <c r="JJ98" s="335">
        <v>126939.95</v>
      </c>
      <c r="JK98" s="178">
        <f t="shared" si="196"/>
        <v>20166.770000000004</v>
      </c>
      <c r="JL98" s="371">
        <v>5341</v>
      </c>
      <c r="JM98" s="181" t="s">
        <v>276</v>
      </c>
      <c r="JN98" s="64">
        <f t="shared" si="197"/>
        <v>147106.72</v>
      </c>
      <c r="JO98" s="335">
        <v>4215.5600000000004</v>
      </c>
      <c r="JP98" s="335">
        <v>1739.2</v>
      </c>
      <c r="JQ98" s="335">
        <v>0</v>
      </c>
      <c r="JR98" s="335">
        <v>0</v>
      </c>
      <c r="JS98" s="335">
        <v>0</v>
      </c>
      <c r="JT98" s="335">
        <v>0</v>
      </c>
      <c r="JU98" s="335">
        <v>750</v>
      </c>
      <c r="JV98" s="335">
        <v>0</v>
      </c>
      <c r="JW98" s="335">
        <v>700</v>
      </c>
      <c r="JX98" s="335">
        <v>0</v>
      </c>
      <c r="JY98" s="211">
        <v>8784.59</v>
      </c>
      <c r="JZ98" s="348">
        <v>1380</v>
      </c>
      <c r="KA98" s="319">
        <v>180</v>
      </c>
      <c r="KB98" s="65">
        <f t="shared" si="276"/>
        <v>2703.3434432282343</v>
      </c>
      <c r="KC98" s="65">
        <f t="shared" si="297"/>
        <v>535.71616195066201</v>
      </c>
      <c r="KD98" s="65"/>
      <c r="KE98" s="65">
        <v>18.5</v>
      </c>
      <c r="KF98" s="65"/>
      <c r="KG98" s="65">
        <v>5</v>
      </c>
      <c r="KH98" s="65"/>
      <c r="KI98" s="65">
        <f t="shared" si="277"/>
        <v>429.03252032520328</v>
      </c>
      <c r="KJ98" s="64">
        <f t="shared" si="292"/>
        <v>5251.5921255040994</v>
      </c>
      <c r="KK98" s="66">
        <f t="shared" si="363"/>
        <v>854.59100840336134</v>
      </c>
      <c r="KL98" s="66">
        <f t="shared" si="278"/>
        <v>0</v>
      </c>
      <c r="KM98" s="66">
        <f t="shared" si="279"/>
        <v>213.64775210084034</v>
      </c>
      <c r="KN98" s="67">
        <f t="shared" si="327"/>
        <v>1068.2387605042018</v>
      </c>
      <c r="KO98" s="67">
        <f t="shared" si="328"/>
        <v>6319.8308860083016</v>
      </c>
      <c r="KP98" s="68">
        <f t="shared" si="329"/>
        <v>2464.7591139916985</v>
      </c>
      <c r="KQ98" s="335">
        <v>51170.080000000002</v>
      </c>
      <c r="KR98" s="335">
        <v>25594.02</v>
      </c>
      <c r="KS98" s="335">
        <v>0</v>
      </c>
      <c r="KT98" s="335">
        <v>0</v>
      </c>
      <c r="KU98" s="335">
        <v>0</v>
      </c>
      <c r="KV98" s="335">
        <v>0</v>
      </c>
      <c r="KW98" s="335">
        <v>73728.240000000005</v>
      </c>
      <c r="KX98" s="335">
        <v>0</v>
      </c>
      <c r="KY98" s="335">
        <v>0</v>
      </c>
      <c r="KZ98" s="335">
        <v>0</v>
      </c>
      <c r="LA98" s="335">
        <v>125850.3</v>
      </c>
      <c r="LB98" s="178">
        <f t="shared" si="199"/>
        <v>24642.040000000023</v>
      </c>
      <c r="LC98" s="371">
        <v>5159</v>
      </c>
      <c r="LD98" s="181" t="s">
        <v>276</v>
      </c>
      <c r="LE98" s="64">
        <f t="shared" si="200"/>
        <v>150492.34000000003</v>
      </c>
      <c r="LF98" s="205">
        <v>4259.41</v>
      </c>
      <c r="LG98" s="205">
        <v>1872.15</v>
      </c>
      <c r="LH98" s="205">
        <v>0</v>
      </c>
      <c r="LI98" s="205">
        <v>0</v>
      </c>
      <c r="LJ98" s="205">
        <v>0</v>
      </c>
      <c r="LK98" s="205">
        <v>0</v>
      </c>
      <c r="LL98" s="205">
        <v>750</v>
      </c>
      <c r="LM98" s="205">
        <v>0</v>
      </c>
      <c r="LN98" s="205">
        <v>700</v>
      </c>
      <c r="LO98" s="205">
        <v>0</v>
      </c>
      <c r="LP98" s="211">
        <f t="shared" si="351"/>
        <v>7581.5599999999995</v>
      </c>
      <c r="LQ98" s="202">
        <v>1380</v>
      </c>
      <c r="LR98" s="202"/>
      <c r="LS98" s="65">
        <f t="shared" si="298"/>
        <v>1870.7797902796785</v>
      </c>
      <c r="LT98" s="65">
        <f t="shared" si="299"/>
        <v>589.87304315876486</v>
      </c>
      <c r="LU98" s="65"/>
      <c r="LV98" s="65">
        <v>18.5</v>
      </c>
      <c r="LW98" s="65"/>
      <c r="LX98" s="65">
        <v>5</v>
      </c>
      <c r="LY98" s="65"/>
      <c r="LZ98" s="65"/>
      <c r="MA98" s="64">
        <f t="shared" si="330"/>
        <v>3864.1528334384429</v>
      </c>
      <c r="MB98" s="66">
        <f t="shared" si="364"/>
        <v>828.45739495798318</v>
      </c>
      <c r="MC98" s="66">
        <f t="shared" si="280"/>
        <v>0</v>
      </c>
      <c r="MD98" s="66">
        <f t="shared" si="281"/>
        <v>207.1143487394958</v>
      </c>
      <c r="ME98" s="67">
        <f t="shared" si="331"/>
        <v>1035.571743697479</v>
      </c>
      <c r="MF98" s="67">
        <f t="shared" si="332"/>
        <v>4899.7245771359221</v>
      </c>
      <c r="MG98" s="68">
        <f t="shared" si="333"/>
        <v>2681.8354228640774</v>
      </c>
      <c r="MH98" s="335">
        <v>43479.33</v>
      </c>
      <c r="MI98" s="335">
        <v>16330.87</v>
      </c>
      <c r="MJ98" s="335">
        <v>0</v>
      </c>
      <c r="MK98" s="335">
        <v>0</v>
      </c>
      <c r="ML98" s="335">
        <v>0</v>
      </c>
      <c r="MM98" s="335">
        <v>0</v>
      </c>
      <c r="MN98" s="335">
        <v>61475.23</v>
      </c>
      <c r="MO98" s="335">
        <v>0</v>
      </c>
      <c r="MP98" s="335">
        <v>0</v>
      </c>
      <c r="MQ98" s="335">
        <v>0</v>
      </c>
      <c r="MR98" s="335">
        <v>104423.24</v>
      </c>
      <c r="MS98" s="178">
        <f t="shared" si="223"/>
        <v>16862.190000000002</v>
      </c>
      <c r="MT98" s="371">
        <v>4529</v>
      </c>
      <c r="MU98" s="181" t="s">
        <v>276</v>
      </c>
      <c r="MV98" s="64">
        <f t="shared" si="203"/>
        <v>121285.43000000001</v>
      </c>
      <c r="MW98" s="335">
        <v>3619.23</v>
      </c>
      <c r="MX98" s="335">
        <v>1194.57</v>
      </c>
      <c r="MY98" s="335">
        <v>0</v>
      </c>
      <c r="MZ98" s="335">
        <v>0</v>
      </c>
      <c r="NA98" s="335">
        <v>0</v>
      </c>
      <c r="NB98" s="335">
        <v>0</v>
      </c>
      <c r="NC98" s="335">
        <v>750</v>
      </c>
      <c r="ND98" s="335">
        <v>0</v>
      </c>
      <c r="NE98" s="335">
        <v>700</v>
      </c>
      <c r="NF98" s="335">
        <v>0</v>
      </c>
      <c r="NG98" s="211">
        <f t="shared" si="293"/>
        <v>6263.8</v>
      </c>
      <c r="NH98" s="362">
        <v>1380</v>
      </c>
      <c r="NI98" s="358"/>
      <c r="NJ98" s="65">
        <f t="shared" si="294"/>
        <v>1973.2443145082214</v>
      </c>
      <c r="NK98" s="65">
        <f t="shared" si="295"/>
        <v>231.62332640410187</v>
      </c>
      <c r="NL98" s="65"/>
      <c r="NM98" s="65">
        <v>18.5</v>
      </c>
      <c r="NN98" s="65">
        <f t="shared" si="206"/>
        <v>467</v>
      </c>
      <c r="NO98" s="65">
        <v>5</v>
      </c>
      <c r="NP98" s="65"/>
      <c r="NQ98" s="65"/>
      <c r="NR98" s="64">
        <f t="shared" si="264"/>
        <v>4075.3676409123236</v>
      </c>
      <c r="NS98" s="66">
        <f t="shared" si="207"/>
        <v>835.40283333333332</v>
      </c>
      <c r="NT98" s="66">
        <f t="shared" si="208"/>
        <v>400</v>
      </c>
      <c r="NU98" s="66">
        <f t="shared" si="282"/>
        <v>308.85070833333333</v>
      </c>
      <c r="NV98" s="67">
        <f t="shared" si="334"/>
        <v>1544.2535416666667</v>
      </c>
      <c r="NW98" s="67">
        <f t="shared" si="335"/>
        <v>5619.6211825789906</v>
      </c>
      <c r="NX98" s="68">
        <f t="shared" si="336"/>
        <v>644.17881742100963</v>
      </c>
      <c r="NY98" s="400">
        <v>37335.480000000003</v>
      </c>
      <c r="NZ98" s="400">
        <v>15415.23</v>
      </c>
      <c r="OA98" s="400">
        <v>0</v>
      </c>
      <c r="OB98" s="400">
        <v>0</v>
      </c>
      <c r="OC98" s="400">
        <v>0</v>
      </c>
      <c r="OD98" s="400">
        <v>0</v>
      </c>
      <c r="OE98" s="400">
        <v>69313.2</v>
      </c>
      <c r="OF98" s="400">
        <v>0</v>
      </c>
      <c r="OG98" s="400">
        <v>0</v>
      </c>
      <c r="OH98" s="400">
        <v>0</v>
      </c>
      <c r="OI98" s="400">
        <v>107085.03</v>
      </c>
      <c r="OJ98" s="178">
        <f t="shared" si="352"/>
        <v>14978.880000000005</v>
      </c>
      <c r="OK98" s="401">
        <v>4801</v>
      </c>
      <c r="OL98" s="181" t="s">
        <v>276</v>
      </c>
      <c r="OM98" s="64">
        <f t="shared" si="283"/>
        <v>122063.91</v>
      </c>
      <c r="ON98" s="205">
        <v>3107.78</v>
      </c>
      <c r="OO98" s="205">
        <v>1127.5999999999999</v>
      </c>
      <c r="OP98" s="205">
        <v>0</v>
      </c>
      <c r="OQ98" s="205">
        <v>0</v>
      </c>
      <c r="OR98" s="205">
        <v>0</v>
      </c>
      <c r="OS98" s="205">
        <v>0</v>
      </c>
      <c r="OT98" s="205">
        <v>750</v>
      </c>
      <c r="OU98" s="205">
        <v>0</v>
      </c>
      <c r="OV98" s="205">
        <v>700</v>
      </c>
      <c r="OW98" s="205">
        <v>0</v>
      </c>
      <c r="OX98" s="403">
        <f t="shared" si="284"/>
        <v>5685.38</v>
      </c>
      <c r="OY98" s="414">
        <v>1380</v>
      </c>
      <c r="OZ98" s="413"/>
      <c r="PA98" s="65">
        <f t="shared" si="285"/>
        <v>1716.6984136467076</v>
      </c>
      <c r="PB98" s="65">
        <f t="shared" si="286"/>
        <v>256.48308248691484</v>
      </c>
      <c r="PC98" s="65"/>
      <c r="PD98" s="65">
        <v>18.5</v>
      </c>
      <c r="PE98" s="65"/>
      <c r="PF98" s="65">
        <v>5</v>
      </c>
      <c r="PG98" s="65"/>
      <c r="PH98" s="65"/>
      <c r="PI98" s="64">
        <f t="shared" si="337"/>
        <v>3376.6814961336227</v>
      </c>
      <c r="PJ98" s="66">
        <f t="shared" si="287"/>
        <v>936.57933333333335</v>
      </c>
      <c r="PK98" s="66">
        <v>0</v>
      </c>
      <c r="PL98" s="66">
        <f t="shared" si="288"/>
        <v>234.14483333333334</v>
      </c>
      <c r="PM98" s="67">
        <f t="shared" si="338"/>
        <v>1170.7241666666666</v>
      </c>
      <c r="PN98" s="67">
        <f t="shared" si="339"/>
        <v>4547.4056628002891</v>
      </c>
      <c r="PO98" s="68">
        <f t="shared" si="340"/>
        <v>1137.974337199711</v>
      </c>
      <c r="PP98" s="400">
        <v>32007.97</v>
      </c>
      <c r="PQ98" s="400">
        <v>19720.27</v>
      </c>
      <c r="PR98" s="400">
        <v>0</v>
      </c>
      <c r="PS98" s="400">
        <v>0</v>
      </c>
      <c r="PT98" s="400">
        <v>0</v>
      </c>
      <c r="PU98" s="400">
        <v>0</v>
      </c>
      <c r="PV98" s="400">
        <v>77197.320000000007</v>
      </c>
      <c r="PW98" s="400">
        <v>0</v>
      </c>
      <c r="PX98" s="400">
        <v>0</v>
      </c>
      <c r="PY98" s="464">
        <v>0</v>
      </c>
      <c r="PZ98" s="466">
        <v>115238.76</v>
      </c>
      <c r="QA98" s="178">
        <f t="shared" si="210"/>
        <v>13686.800000000003</v>
      </c>
      <c r="QB98" s="401">
        <v>5449</v>
      </c>
      <c r="QC98" s="181" t="s">
        <v>276</v>
      </c>
      <c r="QD98" s="64">
        <v>128925.56</v>
      </c>
      <c r="QE98" s="400">
        <v>2664.33</v>
      </c>
      <c r="QF98" s="400">
        <v>1442.5</v>
      </c>
      <c r="QG98" s="400">
        <v>0</v>
      </c>
      <c r="QH98" s="400">
        <v>0</v>
      </c>
      <c r="QI98" s="400">
        <v>0</v>
      </c>
      <c r="QJ98" s="400">
        <v>0</v>
      </c>
      <c r="QK98" s="400">
        <v>750</v>
      </c>
      <c r="QL98" s="400">
        <v>0</v>
      </c>
      <c r="QM98" s="400">
        <v>700</v>
      </c>
      <c r="QN98" s="400">
        <v>0</v>
      </c>
      <c r="QO98" s="486">
        <v>0</v>
      </c>
      <c r="QP98" s="211">
        <f t="shared" si="353"/>
        <v>5556.83</v>
      </c>
      <c r="QQ98" s="447">
        <v>1380</v>
      </c>
      <c r="QR98" s="238"/>
      <c r="QS98" s="65">
        <f t="shared" si="365"/>
        <v>128.86743362831859</v>
      </c>
      <c r="QT98" s="65">
        <f t="shared" si="354"/>
        <v>263.70462402374727</v>
      </c>
      <c r="QU98" s="65">
        <v>0</v>
      </c>
      <c r="QV98" s="65">
        <v>18.5</v>
      </c>
      <c r="QW98" s="65">
        <f t="shared" si="355"/>
        <v>18.861818181818183</v>
      </c>
      <c r="QX98" s="65">
        <v>5</v>
      </c>
      <c r="QY98" s="65">
        <f t="shared" si="261"/>
        <v>183.06451612903226</v>
      </c>
      <c r="QZ98" s="489">
        <f t="shared" si="265"/>
        <v>1555.72326</v>
      </c>
      <c r="RA98" s="65"/>
      <c r="RB98" s="64">
        <f t="shared" si="213"/>
        <v>3553.7216519629164</v>
      </c>
      <c r="RC98" s="66">
        <f t="shared" si="266"/>
        <v>870.22424778761058</v>
      </c>
      <c r="RD98" s="66"/>
      <c r="RE98" s="66">
        <f t="shared" si="356"/>
        <v>884.78917995010545</v>
      </c>
      <c r="RF98" s="67">
        <f t="shared" si="341"/>
        <v>1755.013427737716</v>
      </c>
      <c r="RG98" s="67">
        <f t="shared" si="342"/>
        <v>5308.7350797006329</v>
      </c>
      <c r="RH98" s="68">
        <f t="shared" si="343"/>
        <v>248.094920299367</v>
      </c>
      <c r="RI98" s="205">
        <v>48894.78</v>
      </c>
      <c r="RJ98" s="205">
        <v>22468.560000000001</v>
      </c>
      <c r="RK98" s="205">
        <v>0</v>
      </c>
      <c r="RL98" s="205">
        <v>0</v>
      </c>
      <c r="RM98" s="205">
        <v>0</v>
      </c>
      <c r="RN98" s="205">
        <v>0</v>
      </c>
      <c r="RO98" s="205">
        <v>86213.79</v>
      </c>
      <c r="RP98" s="205">
        <v>0</v>
      </c>
      <c r="RQ98" s="205">
        <v>0</v>
      </c>
      <c r="RR98" s="373">
        <v>0</v>
      </c>
      <c r="RS98" s="265">
        <v>142337.95000000001</v>
      </c>
      <c r="RT98" s="178">
        <f t="shared" si="214"/>
        <v>15239.179999999993</v>
      </c>
      <c r="RU98" s="206">
        <v>5652</v>
      </c>
      <c r="RV98" s="181" t="s">
        <v>276</v>
      </c>
      <c r="RW98" s="64">
        <f t="shared" si="215"/>
        <v>157577.13</v>
      </c>
      <c r="RX98" s="205">
        <v>4070.02</v>
      </c>
      <c r="RY98" s="205">
        <v>1643.53</v>
      </c>
      <c r="RZ98" s="205">
        <v>0</v>
      </c>
      <c r="SA98" s="205">
        <v>0</v>
      </c>
      <c r="SB98" s="205">
        <v>0</v>
      </c>
      <c r="SC98" s="205">
        <v>0</v>
      </c>
      <c r="SD98" s="205">
        <v>750</v>
      </c>
      <c r="SE98" s="205">
        <v>0</v>
      </c>
      <c r="SF98" s="205">
        <v>700</v>
      </c>
      <c r="SG98" s="205">
        <v>0</v>
      </c>
      <c r="SH98" s="65">
        <v>95.100390000000004</v>
      </c>
      <c r="SI98" s="211">
        <v>8411.18</v>
      </c>
      <c r="SJ98" s="474">
        <v>1495</v>
      </c>
      <c r="SK98" s="481"/>
      <c r="SL98" s="65">
        <f t="shared" si="366"/>
        <v>320.96681415929203</v>
      </c>
      <c r="SM98" s="65">
        <f t="shared" si="376"/>
        <v>346.83972319653645</v>
      </c>
      <c r="SN98" s="65">
        <v>0</v>
      </c>
      <c r="SO98" s="65">
        <v>18.5</v>
      </c>
      <c r="SP98" s="65">
        <f t="shared" si="357"/>
        <v>495.92920353982299</v>
      </c>
      <c r="SQ98" s="65">
        <v>5</v>
      </c>
      <c r="SR98" s="65">
        <f t="shared" si="367"/>
        <v>428.52876106194691</v>
      </c>
      <c r="SS98" s="489">
        <f t="shared" si="267"/>
        <v>1921.5623250000001</v>
      </c>
      <c r="ST98" s="65"/>
      <c r="SU98" s="64">
        <f t="shared" si="374"/>
        <v>5032.3268269575983</v>
      </c>
      <c r="SV98" s="66">
        <f t="shared" si="368"/>
        <v>596.28469026548669</v>
      </c>
      <c r="SW98" s="66"/>
      <c r="SX98" s="66">
        <f t="shared" si="358"/>
        <v>1125.722303444617</v>
      </c>
      <c r="SY98" s="67">
        <f t="shared" si="375"/>
        <v>1722.0069937101036</v>
      </c>
      <c r="SZ98" s="67">
        <f t="shared" si="344"/>
        <v>6754.3338206677017</v>
      </c>
      <c r="TA98" s="68">
        <f t="shared" si="345"/>
        <v>1656.8461793322986</v>
      </c>
      <c r="TB98" s="64">
        <f t="shared" si="377"/>
        <v>1811927.85</v>
      </c>
      <c r="TC98" s="211">
        <f t="shared" si="378"/>
        <v>90072.010000000009</v>
      </c>
      <c r="TD98" s="67">
        <f t="shared" si="379"/>
        <v>60164.869800561675</v>
      </c>
      <c r="TE98" s="68">
        <f t="shared" si="359"/>
        <v>29907.140199438334</v>
      </c>
      <c r="TF98" s="264"/>
      <c r="TG98" s="265"/>
      <c r="TH98" s="265" t="s">
        <v>523</v>
      </c>
      <c r="TL98" s="65">
        <v>12935.9692</v>
      </c>
      <c r="TM98">
        <f t="shared" si="262"/>
        <v>129.359692</v>
      </c>
    </row>
    <row r="99" spans="1:533">
      <c r="A99" s="173" t="s">
        <v>223</v>
      </c>
      <c r="B99" s="175" t="s">
        <v>224</v>
      </c>
      <c r="C99" s="181" t="s">
        <v>276</v>
      </c>
      <c r="D99" s="176">
        <v>1500.9</v>
      </c>
      <c r="E99" s="176">
        <v>11982.21</v>
      </c>
      <c r="F99" s="176">
        <v>0</v>
      </c>
      <c r="G99" s="176">
        <v>0</v>
      </c>
      <c r="H99" s="176">
        <v>0</v>
      </c>
      <c r="I99" s="176">
        <v>0</v>
      </c>
      <c r="J99" s="176">
        <v>0</v>
      </c>
      <c r="K99" s="176">
        <v>0</v>
      </c>
      <c r="L99" s="176">
        <v>0</v>
      </c>
      <c r="M99" s="178">
        <v>9481.74</v>
      </c>
      <c r="N99" s="178">
        <f t="shared" si="150"/>
        <v>4001.369999999999</v>
      </c>
      <c r="O99" s="181">
        <v>1031</v>
      </c>
      <c r="P99" s="64">
        <f t="shared" si="310"/>
        <v>13483.109999999999</v>
      </c>
      <c r="Q99" s="205">
        <v>124.93</v>
      </c>
      <c r="R99" s="205">
        <v>876.48</v>
      </c>
      <c r="S99" s="267">
        <v>0</v>
      </c>
      <c r="T99" s="205">
        <v>0</v>
      </c>
      <c r="U99" s="205">
        <v>0</v>
      </c>
      <c r="V99" s="205">
        <v>0</v>
      </c>
      <c r="W99" s="205">
        <v>0</v>
      </c>
      <c r="X99" s="205">
        <v>0</v>
      </c>
      <c r="Y99" s="205">
        <v>0</v>
      </c>
      <c r="Z99" s="205">
        <v>0</v>
      </c>
      <c r="AA99" s="64">
        <f t="shared" si="346"/>
        <v>1001.4100000000001</v>
      </c>
      <c r="AB99" s="65">
        <v>354.21</v>
      </c>
      <c r="AC99" s="219">
        <v>255</v>
      </c>
      <c r="AD99" s="65">
        <f t="shared" si="347"/>
        <v>111.3962580858925</v>
      </c>
      <c r="AE99" s="65">
        <f t="shared" si="268"/>
        <v>72.433984943982878</v>
      </c>
      <c r="AF99" s="65"/>
      <c r="AG99" s="65">
        <v>18.5</v>
      </c>
      <c r="AH99" s="65"/>
      <c r="AI99" s="65">
        <v>5</v>
      </c>
      <c r="AJ99" s="65"/>
      <c r="AK99" s="65"/>
      <c r="AL99" s="64">
        <f t="shared" si="311"/>
        <v>816.54024302987534</v>
      </c>
      <c r="AM99" s="66">
        <f t="shared" si="170"/>
        <v>833.25221238938047</v>
      </c>
      <c r="AN99" s="66">
        <f t="shared" si="171"/>
        <v>0</v>
      </c>
      <c r="AO99" s="66">
        <f t="shared" si="289"/>
        <v>208.31305309734512</v>
      </c>
      <c r="AP99" s="67">
        <f t="shared" si="312"/>
        <v>1041.5652654867256</v>
      </c>
      <c r="AQ99" s="67">
        <f t="shared" si="313"/>
        <v>1858.1055085166008</v>
      </c>
      <c r="AR99" s="68">
        <f t="shared" si="314"/>
        <v>-856.69550851660074</v>
      </c>
      <c r="AS99" s="267">
        <v>1336.2</v>
      </c>
      <c r="AT99" s="267">
        <v>10307.1</v>
      </c>
      <c r="AU99" s="267">
        <v>0</v>
      </c>
      <c r="AV99" s="267">
        <v>0</v>
      </c>
      <c r="AW99" s="267">
        <v>0</v>
      </c>
      <c r="AX99" s="267">
        <v>0</v>
      </c>
      <c r="AY99" s="267">
        <v>0</v>
      </c>
      <c r="AZ99" s="267">
        <v>0</v>
      </c>
      <c r="BA99" s="267">
        <v>0</v>
      </c>
      <c r="BB99" s="267">
        <v>0</v>
      </c>
      <c r="BC99" s="267">
        <v>7717.98</v>
      </c>
      <c r="BD99" s="178">
        <f t="shared" si="172"/>
        <v>3925.3200000000015</v>
      </c>
      <c r="BE99" s="285">
        <v>871</v>
      </c>
      <c r="BF99" s="181" t="s">
        <v>276</v>
      </c>
      <c r="BG99" s="64">
        <f t="shared" si="384"/>
        <v>11643.300000000001</v>
      </c>
      <c r="BH99" s="267">
        <v>111.22</v>
      </c>
      <c r="BI99" s="267">
        <v>753.95</v>
      </c>
      <c r="BJ99" s="267">
        <v>0</v>
      </c>
      <c r="BK99" s="267">
        <v>0</v>
      </c>
      <c r="BL99" s="267">
        <v>0</v>
      </c>
      <c r="BM99" s="267">
        <v>0</v>
      </c>
      <c r="BN99" s="267">
        <v>0</v>
      </c>
      <c r="BO99" s="267">
        <v>0</v>
      </c>
      <c r="BP99" s="267">
        <v>0</v>
      </c>
      <c r="BQ99" s="267">
        <v>0</v>
      </c>
      <c r="BR99" s="64">
        <f t="shared" si="385"/>
        <v>865.17000000000007</v>
      </c>
      <c r="BS99" s="65">
        <v>354.21</v>
      </c>
      <c r="BT99" s="219">
        <v>255</v>
      </c>
      <c r="BU99" s="65">
        <f t="shared" si="348"/>
        <v>98.165358231734231</v>
      </c>
      <c r="BV99" s="65">
        <f t="shared" si="269"/>
        <v>76.643102370651818</v>
      </c>
      <c r="BW99" s="65"/>
      <c r="BX99" s="65">
        <v>18.5</v>
      </c>
      <c r="BY99" s="65"/>
      <c r="BZ99" s="65">
        <v>5</v>
      </c>
      <c r="CA99" s="202"/>
      <c r="CB99" s="65"/>
      <c r="CC99" s="64">
        <f t="shared" si="315"/>
        <v>807.51846060238609</v>
      </c>
      <c r="CD99" s="66">
        <f t="shared" si="174"/>
        <v>869.99982300884949</v>
      </c>
      <c r="CE99" s="384">
        <f t="shared" si="175"/>
        <v>0</v>
      </c>
      <c r="CF99" s="66">
        <f t="shared" si="222"/>
        <v>217.49995575221237</v>
      </c>
      <c r="CG99" s="67">
        <f t="shared" si="373"/>
        <v>1087.4997787610619</v>
      </c>
      <c r="CH99" s="67">
        <f t="shared" si="316"/>
        <v>1895.0182393634479</v>
      </c>
      <c r="CI99" s="68">
        <f t="shared" si="317"/>
        <v>-1029.8482393634479</v>
      </c>
      <c r="CJ99" s="209">
        <v>1497.6</v>
      </c>
      <c r="CK99" s="209">
        <v>11301.37</v>
      </c>
      <c r="CL99" s="209">
        <v>0</v>
      </c>
      <c r="CM99" s="209">
        <v>0</v>
      </c>
      <c r="CN99" s="209">
        <v>0</v>
      </c>
      <c r="CO99" s="209">
        <v>0</v>
      </c>
      <c r="CP99" s="209">
        <v>0</v>
      </c>
      <c r="CQ99" s="209">
        <v>0</v>
      </c>
      <c r="CR99" s="209">
        <v>0</v>
      </c>
      <c r="CS99" s="207">
        <v>0</v>
      </c>
      <c r="CT99" s="205">
        <v>8341.67</v>
      </c>
      <c r="CU99" s="178">
        <f t="shared" si="176"/>
        <v>4936.7800000000007</v>
      </c>
      <c r="CV99" s="285">
        <v>1025</v>
      </c>
      <c r="CW99" s="181" t="s">
        <v>276</v>
      </c>
      <c r="CX99" s="214">
        <v>13278.45</v>
      </c>
      <c r="CY99" s="205">
        <v>177.56</v>
      </c>
      <c r="CZ99" s="205">
        <v>815.27</v>
      </c>
      <c r="DA99" s="205">
        <v>0</v>
      </c>
      <c r="DB99" s="205">
        <v>0</v>
      </c>
      <c r="DC99" s="205">
        <v>0</v>
      </c>
      <c r="DD99" s="205">
        <v>0</v>
      </c>
      <c r="DE99" s="205">
        <v>0</v>
      </c>
      <c r="DF99" s="205">
        <v>0</v>
      </c>
      <c r="DG99" s="205">
        <v>0</v>
      </c>
      <c r="DH99" s="205">
        <v>0</v>
      </c>
      <c r="DI99" s="214">
        <v>992.83</v>
      </c>
      <c r="DJ99" s="65">
        <v>354.21</v>
      </c>
      <c r="DK99" s="219">
        <v>255</v>
      </c>
      <c r="DL99" s="65">
        <f t="shared" si="349"/>
        <v>110.17013685056064</v>
      </c>
      <c r="DM99" s="65">
        <f t="shared" si="263"/>
        <v>97.183010319598154</v>
      </c>
      <c r="DN99" s="65"/>
      <c r="DO99" s="65">
        <v>18.5</v>
      </c>
      <c r="DP99" s="65"/>
      <c r="DQ99" s="65">
        <v>5</v>
      </c>
      <c r="DR99" s="65"/>
      <c r="DS99" s="65"/>
      <c r="DT99" s="64">
        <f t="shared" si="318"/>
        <v>840.0631471701588</v>
      </c>
      <c r="DU99" s="66">
        <f t="shared" si="178"/>
        <v>870.94495575221242</v>
      </c>
      <c r="DV99" s="66">
        <f t="shared" si="179"/>
        <v>490.26548672566372</v>
      </c>
      <c r="DW99" s="66">
        <f t="shared" si="270"/>
        <v>340.30261061946902</v>
      </c>
      <c r="DX99" s="67">
        <f t="shared" si="319"/>
        <v>1701.5130530973452</v>
      </c>
      <c r="DY99" s="67">
        <f t="shared" si="320"/>
        <v>2541.5762002675037</v>
      </c>
      <c r="DZ99" s="68">
        <f t="shared" si="321"/>
        <v>-1548.7462002675038</v>
      </c>
      <c r="EA99" s="205">
        <v>2855.14</v>
      </c>
      <c r="EB99" s="205">
        <v>13196.11</v>
      </c>
      <c r="EC99" s="205">
        <v>0</v>
      </c>
      <c r="ED99" s="205">
        <v>0</v>
      </c>
      <c r="EE99" s="205">
        <v>0</v>
      </c>
      <c r="EF99" s="205">
        <v>0</v>
      </c>
      <c r="EG99" s="205">
        <v>0</v>
      </c>
      <c r="EH99" s="205">
        <v>0</v>
      </c>
      <c r="EI99" s="205">
        <v>0</v>
      </c>
      <c r="EJ99" s="205">
        <v>0</v>
      </c>
      <c r="EK99" s="205">
        <v>10163.26</v>
      </c>
      <c r="EL99" s="178">
        <f t="shared" si="180"/>
        <v>5887.99</v>
      </c>
      <c r="EM99" s="206">
        <v>1212</v>
      </c>
      <c r="EN99" s="181" t="s">
        <v>276</v>
      </c>
      <c r="EO99" s="214">
        <f t="shared" si="303"/>
        <v>16051.25</v>
      </c>
      <c r="EP99" s="214">
        <v>237.66</v>
      </c>
      <c r="EQ99" s="214">
        <v>965.27</v>
      </c>
      <c r="ER99" s="214">
        <v>0</v>
      </c>
      <c r="ES99" s="214">
        <v>0</v>
      </c>
      <c r="ET99" s="214">
        <v>0</v>
      </c>
      <c r="EU99" s="298">
        <v>0</v>
      </c>
      <c r="EV99" s="299">
        <v>0</v>
      </c>
      <c r="EW99" s="214">
        <v>0</v>
      </c>
      <c r="EX99" s="214">
        <v>0</v>
      </c>
      <c r="EY99" s="214">
        <v>0</v>
      </c>
      <c r="EZ99" s="214">
        <f t="shared" si="304"/>
        <v>1202.93</v>
      </c>
      <c r="FA99" s="390">
        <v>366.96</v>
      </c>
      <c r="FB99" s="385">
        <v>255</v>
      </c>
      <c r="FC99" s="377">
        <f t="shared" si="305"/>
        <v>139.75942085415633</v>
      </c>
      <c r="FD99" s="386">
        <f t="shared" si="306"/>
        <v>115.90806009822005</v>
      </c>
      <c r="FE99" s="65"/>
      <c r="FF99" s="65">
        <v>18.5</v>
      </c>
      <c r="FG99" s="202"/>
      <c r="FH99" s="65">
        <v>5</v>
      </c>
      <c r="FI99" s="377"/>
      <c r="FJ99" s="65"/>
      <c r="FK99" s="214">
        <f t="shared" si="307"/>
        <v>901.12748095237646</v>
      </c>
      <c r="FL99" s="66">
        <f t="shared" si="360"/>
        <v>987.17077586206892</v>
      </c>
      <c r="FM99" s="377">
        <f t="shared" si="184"/>
        <v>413.79310344827587</v>
      </c>
      <c r="FN99" s="377">
        <f t="shared" si="271"/>
        <v>350.24096982758618</v>
      </c>
      <c r="FO99" s="214">
        <f t="shared" si="308"/>
        <v>1751.204849137931</v>
      </c>
      <c r="FP99" s="214">
        <f t="shared" si="309"/>
        <v>2652.3323300903076</v>
      </c>
      <c r="FQ99" s="205">
        <f t="shared" si="290"/>
        <v>-1449.4023300903075</v>
      </c>
      <c r="FR99" s="205">
        <v>2866.37</v>
      </c>
      <c r="FS99" s="205">
        <v>13979.56</v>
      </c>
      <c r="FT99" s="205">
        <v>0</v>
      </c>
      <c r="FU99" s="205">
        <v>15</v>
      </c>
      <c r="FV99" s="205">
        <v>0</v>
      </c>
      <c r="FW99" s="205">
        <v>0</v>
      </c>
      <c r="FX99" s="205">
        <v>0</v>
      </c>
      <c r="FY99" s="205">
        <v>0</v>
      </c>
      <c r="FZ99" s="205">
        <v>0</v>
      </c>
      <c r="GA99" s="205">
        <v>0</v>
      </c>
      <c r="GB99" s="205">
        <v>10460.75</v>
      </c>
      <c r="GC99" s="178">
        <f t="shared" si="185"/>
        <v>6400.18</v>
      </c>
      <c r="GD99" s="206">
        <v>1259</v>
      </c>
      <c r="GE99" s="181" t="s">
        <v>276</v>
      </c>
      <c r="GF99" s="214">
        <f t="shared" si="291"/>
        <v>16860.93</v>
      </c>
      <c r="GG99" s="205">
        <v>238.6</v>
      </c>
      <c r="GH99" s="205">
        <v>1022.58</v>
      </c>
      <c r="GI99" s="205">
        <v>0</v>
      </c>
      <c r="GJ99" s="205">
        <v>0.63</v>
      </c>
      <c r="GK99" s="205">
        <v>0</v>
      </c>
      <c r="GL99" s="205">
        <v>0</v>
      </c>
      <c r="GM99" s="205">
        <v>0</v>
      </c>
      <c r="GN99" s="205">
        <v>0</v>
      </c>
      <c r="GO99" s="205">
        <v>0</v>
      </c>
      <c r="GP99" s="205">
        <v>0</v>
      </c>
      <c r="GQ99" s="211">
        <f t="shared" si="350"/>
        <v>1261.8100000000002</v>
      </c>
      <c r="GR99" s="307">
        <v>366.96</v>
      </c>
      <c r="GS99" s="306">
        <v>255</v>
      </c>
      <c r="GT99" s="65">
        <f t="shared" si="300"/>
        <v>148.8653660565561</v>
      </c>
      <c r="GU99" s="65">
        <f t="shared" si="301"/>
        <v>135.97450351494027</v>
      </c>
      <c r="GV99" s="65"/>
      <c r="GW99" s="65">
        <v>18.5</v>
      </c>
      <c r="GX99" s="65">
        <v>0</v>
      </c>
      <c r="GY99" s="65">
        <v>5</v>
      </c>
      <c r="GZ99" s="65"/>
      <c r="HA99" s="65"/>
      <c r="HB99" s="64">
        <f t="shared" si="188"/>
        <v>930.2998695714964</v>
      </c>
      <c r="HC99" s="66">
        <f t="shared" si="361"/>
        <v>822.37076923076927</v>
      </c>
      <c r="HD99" s="66">
        <f t="shared" si="272"/>
        <v>0</v>
      </c>
      <c r="HE99" s="66">
        <f t="shared" si="273"/>
        <v>205.59269230769232</v>
      </c>
      <c r="HF99" s="67">
        <f t="shared" si="322"/>
        <v>1027.9634615384616</v>
      </c>
      <c r="HG99" s="67">
        <f t="shared" si="323"/>
        <v>1958.263331109958</v>
      </c>
      <c r="HH99" s="68">
        <f t="shared" si="324"/>
        <v>-696.45333110995784</v>
      </c>
      <c r="HI99" s="335">
        <v>2518.0700000000002</v>
      </c>
      <c r="HJ99" s="335">
        <v>14519.15</v>
      </c>
      <c r="HK99" s="335">
        <v>0</v>
      </c>
      <c r="HL99" s="335">
        <v>0</v>
      </c>
      <c r="HM99" s="335">
        <v>0</v>
      </c>
      <c r="HN99" s="335">
        <v>0</v>
      </c>
      <c r="HO99" s="335">
        <v>0</v>
      </c>
      <c r="HP99" s="335">
        <v>0</v>
      </c>
      <c r="HQ99" s="335">
        <v>0</v>
      </c>
      <c r="HR99" s="335">
        <v>0</v>
      </c>
      <c r="HS99" s="335">
        <v>10576.02</v>
      </c>
      <c r="HT99" s="178">
        <f t="shared" si="189"/>
        <v>6461.2000000000007</v>
      </c>
      <c r="HU99" s="371">
        <v>1309</v>
      </c>
      <c r="HV99" s="181" t="s">
        <v>276</v>
      </c>
      <c r="HW99" s="64">
        <f t="shared" si="190"/>
        <v>17037.22</v>
      </c>
      <c r="HX99" s="205">
        <v>209.6</v>
      </c>
      <c r="HY99" s="205">
        <v>1062.05</v>
      </c>
      <c r="HZ99" s="205">
        <v>0</v>
      </c>
      <c r="IA99" s="205">
        <v>0</v>
      </c>
      <c r="IB99" s="205">
        <v>0</v>
      </c>
      <c r="IC99" s="205">
        <v>0</v>
      </c>
      <c r="ID99" s="205">
        <v>0</v>
      </c>
      <c r="IE99" s="205">
        <v>0</v>
      </c>
      <c r="IF99" s="205">
        <v>0</v>
      </c>
      <c r="IG99" s="205">
        <v>0</v>
      </c>
      <c r="IH99" s="214">
        <v>1175.18</v>
      </c>
      <c r="II99" s="318">
        <v>366.96</v>
      </c>
      <c r="IJ99" s="319">
        <v>255</v>
      </c>
      <c r="IK99" s="65">
        <f t="shared" si="296"/>
        <v>161.39768714928937</v>
      </c>
      <c r="IL99" s="65">
        <f t="shared" si="302"/>
        <v>160.88249722355945</v>
      </c>
      <c r="IM99" s="65"/>
      <c r="IN99" s="65">
        <v>18.5</v>
      </c>
      <c r="IO99" s="65"/>
      <c r="IP99" s="65">
        <v>5</v>
      </c>
      <c r="IQ99" s="65"/>
      <c r="IR99" s="65"/>
      <c r="IS99" s="64">
        <f t="shared" si="193"/>
        <v>967.74018437284883</v>
      </c>
      <c r="IT99" s="66">
        <f t="shared" si="362"/>
        <v>869.99285714285713</v>
      </c>
      <c r="IU99" s="66">
        <f t="shared" si="274"/>
        <v>403.36134453781511</v>
      </c>
      <c r="IV99" s="66">
        <f t="shared" si="275"/>
        <v>318.33855042016808</v>
      </c>
      <c r="IW99" s="67">
        <f t="shared" si="195"/>
        <v>1591.6927521008404</v>
      </c>
      <c r="IX99" s="67">
        <f t="shared" si="325"/>
        <v>2559.4329364736891</v>
      </c>
      <c r="IY99" s="68">
        <f t="shared" si="326"/>
        <v>-1384.252936473689</v>
      </c>
      <c r="IZ99" s="335">
        <v>2171.0300000000002</v>
      </c>
      <c r="JA99" s="335">
        <v>13064.54</v>
      </c>
      <c r="JB99" s="335">
        <v>0</v>
      </c>
      <c r="JC99" s="335">
        <v>10</v>
      </c>
      <c r="JD99" s="335">
        <v>0</v>
      </c>
      <c r="JE99" s="335">
        <v>0</v>
      </c>
      <c r="JF99" s="335">
        <v>0</v>
      </c>
      <c r="JG99" s="335">
        <v>0</v>
      </c>
      <c r="JH99" s="335">
        <v>0</v>
      </c>
      <c r="JI99" s="335">
        <v>0</v>
      </c>
      <c r="JJ99" s="335">
        <v>9916.7999999999993</v>
      </c>
      <c r="JK99" s="178">
        <f t="shared" si="196"/>
        <v>5328.7700000000023</v>
      </c>
      <c r="JL99" s="371">
        <v>1108</v>
      </c>
      <c r="JM99" s="181" t="s">
        <v>276</v>
      </c>
      <c r="JN99" s="64">
        <f t="shared" si="197"/>
        <v>15245.570000000002</v>
      </c>
      <c r="JO99" s="335">
        <v>180.72</v>
      </c>
      <c r="JP99" s="335">
        <v>955.65</v>
      </c>
      <c r="JQ99" s="335">
        <v>0</v>
      </c>
      <c r="JR99" s="335">
        <v>0.42</v>
      </c>
      <c r="JS99" s="335">
        <v>0</v>
      </c>
      <c r="JT99" s="335">
        <v>0</v>
      </c>
      <c r="JU99" s="335">
        <v>0</v>
      </c>
      <c r="JV99" s="335">
        <v>0</v>
      </c>
      <c r="JW99" s="335">
        <v>0</v>
      </c>
      <c r="JX99" s="335">
        <v>0</v>
      </c>
      <c r="JY99" s="211">
        <v>1195.83</v>
      </c>
      <c r="JZ99" s="337">
        <v>366.96</v>
      </c>
      <c r="KA99" s="319">
        <v>255</v>
      </c>
      <c r="KB99" s="65">
        <f t="shared" si="276"/>
        <v>211.19053739824028</v>
      </c>
      <c r="KC99" s="65">
        <f t="shared" si="297"/>
        <v>141.55505379978203</v>
      </c>
      <c r="KD99" s="65"/>
      <c r="KE99" s="65">
        <v>18.5</v>
      </c>
      <c r="KF99" s="65"/>
      <c r="KG99" s="65">
        <v>5</v>
      </c>
      <c r="KH99" s="65"/>
      <c r="KI99" s="65">
        <f t="shared" si="277"/>
        <v>429.03252032520328</v>
      </c>
      <c r="KJ99" s="64">
        <f t="shared" si="292"/>
        <v>1427.2381115232256</v>
      </c>
      <c r="KK99" s="66">
        <f t="shared" si="363"/>
        <v>854.59100840336134</v>
      </c>
      <c r="KL99" s="66">
        <f t="shared" si="278"/>
        <v>0</v>
      </c>
      <c r="KM99" s="66">
        <f t="shared" si="279"/>
        <v>213.64775210084034</v>
      </c>
      <c r="KN99" s="67">
        <f t="shared" si="327"/>
        <v>1068.2387605042018</v>
      </c>
      <c r="KO99" s="67">
        <f t="shared" si="328"/>
        <v>2495.4768720274274</v>
      </c>
      <c r="KP99" s="68">
        <f t="shared" si="329"/>
        <v>-1299.6468720274274</v>
      </c>
      <c r="KQ99" s="335">
        <v>2485.9</v>
      </c>
      <c r="KR99" s="335">
        <v>14208.96</v>
      </c>
      <c r="KS99" s="335">
        <v>0</v>
      </c>
      <c r="KT99" s="335">
        <v>0</v>
      </c>
      <c r="KU99" s="335">
        <v>0</v>
      </c>
      <c r="KV99" s="335">
        <v>0</v>
      </c>
      <c r="KW99" s="335">
        <v>0</v>
      </c>
      <c r="KX99" s="335">
        <v>0</v>
      </c>
      <c r="KY99" s="335">
        <v>0</v>
      </c>
      <c r="KZ99" s="335">
        <v>0</v>
      </c>
      <c r="LA99" s="335">
        <v>11280.34</v>
      </c>
      <c r="LB99" s="178">
        <f t="shared" si="199"/>
        <v>5414.52</v>
      </c>
      <c r="LC99" s="371">
        <v>1182</v>
      </c>
      <c r="LD99" s="181" t="s">
        <v>276</v>
      </c>
      <c r="LE99" s="64">
        <f t="shared" si="200"/>
        <v>16694.86</v>
      </c>
      <c r="LF99" s="205">
        <v>206.93</v>
      </c>
      <c r="LG99" s="205">
        <v>1039.3599999999999</v>
      </c>
      <c r="LH99" s="205">
        <v>0</v>
      </c>
      <c r="LI99" s="205">
        <v>0</v>
      </c>
      <c r="LJ99" s="205">
        <v>0</v>
      </c>
      <c r="LK99" s="205">
        <v>0</v>
      </c>
      <c r="LL99" s="205">
        <v>0</v>
      </c>
      <c r="LM99" s="205">
        <v>0</v>
      </c>
      <c r="LN99" s="205">
        <v>0</v>
      </c>
      <c r="LO99" s="205">
        <v>0</v>
      </c>
      <c r="LP99" s="211">
        <f t="shared" si="351"/>
        <v>1246.29</v>
      </c>
      <c r="LQ99" s="202">
        <v>366.96</v>
      </c>
      <c r="LR99" s="202">
        <v>255</v>
      </c>
      <c r="LS99" s="65">
        <f t="shared" si="298"/>
        <v>167.68360583553215</v>
      </c>
      <c r="LT99" s="65">
        <f t="shared" si="299"/>
        <v>129.61099769515806</v>
      </c>
      <c r="LU99" s="65"/>
      <c r="LV99" s="65">
        <v>18.5</v>
      </c>
      <c r="LW99" s="65"/>
      <c r="LX99" s="65">
        <v>5</v>
      </c>
      <c r="LY99" s="65"/>
      <c r="LZ99" s="65"/>
      <c r="MA99" s="64">
        <f t="shared" si="330"/>
        <v>942.75460353069025</v>
      </c>
      <c r="MB99" s="66">
        <f t="shared" si="364"/>
        <v>828.45739495798318</v>
      </c>
      <c r="MC99" s="66">
        <f t="shared" si="280"/>
        <v>0</v>
      </c>
      <c r="MD99" s="66">
        <f t="shared" si="281"/>
        <v>207.1143487394958</v>
      </c>
      <c r="ME99" s="67">
        <f t="shared" si="331"/>
        <v>1035.571743697479</v>
      </c>
      <c r="MF99" s="67">
        <f t="shared" si="332"/>
        <v>1978.3263472281692</v>
      </c>
      <c r="MG99" s="68">
        <f t="shared" si="333"/>
        <v>-732.03634722816923</v>
      </c>
      <c r="MH99" s="335">
        <v>714.24</v>
      </c>
      <c r="MI99" s="335">
        <v>11309.32</v>
      </c>
      <c r="MJ99" s="335">
        <v>0</v>
      </c>
      <c r="MK99" s="335">
        <v>0</v>
      </c>
      <c r="ML99" s="335">
        <v>0</v>
      </c>
      <c r="MM99" s="335">
        <v>0</v>
      </c>
      <c r="MN99" s="335">
        <v>0</v>
      </c>
      <c r="MO99" s="335">
        <v>0</v>
      </c>
      <c r="MP99" s="335">
        <v>0</v>
      </c>
      <c r="MQ99" s="335">
        <v>0</v>
      </c>
      <c r="MR99" s="335">
        <v>7506.48</v>
      </c>
      <c r="MS99" s="178">
        <f t="shared" si="223"/>
        <v>4517.08</v>
      </c>
      <c r="MT99" s="371">
        <v>1005</v>
      </c>
      <c r="MU99" s="181" t="s">
        <v>276</v>
      </c>
      <c r="MV99" s="64">
        <f t="shared" si="203"/>
        <v>12023.56</v>
      </c>
      <c r="MW99" s="335">
        <v>59.45</v>
      </c>
      <c r="MX99" s="335">
        <v>827.26</v>
      </c>
      <c r="MY99" s="335">
        <v>0</v>
      </c>
      <c r="MZ99" s="335">
        <v>0</v>
      </c>
      <c r="NA99" s="335">
        <v>0</v>
      </c>
      <c r="NB99" s="335">
        <v>0</v>
      </c>
      <c r="NC99" s="335">
        <v>0</v>
      </c>
      <c r="ND99" s="335">
        <v>0</v>
      </c>
      <c r="NE99" s="335">
        <v>0</v>
      </c>
      <c r="NF99" s="335">
        <v>0</v>
      </c>
      <c r="NG99" s="211">
        <f t="shared" si="293"/>
        <v>886.71</v>
      </c>
      <c r="NH99" s="361">
        <v>366.96</v>
      </c>
      <c r="NI99" s="350">
        <v>261</v>
      </c>
      <c r="NJ99" s="65">
        <f t="shared" si="294"/>
        <v>141.84695841624597</v>
      </c>
      <c r="NK99" s="65">
        <f t="shared" si="295"/>
        <v>62.047758638316864</v>
      </c>
      <c r="NL99" s="65"/>
      <c r="NM99" s="65">
        <v>18.5</v>
      </c>
      <c r="NN99" s="65">
        <f t="shared" si="206"/>
        <v>467</v>
      </c>
      <c r="NO99" s="65">
        <v>5</v>
      </c>
      <c r="NP99" s="65"/>
      <c r="NQ99" s="65"/>
      <c r="NR99" s="64">
        <f t="shared" si="264"/>
        <v>1322.354717054563</v>
      </c>
      <c r="NS99" s="66">
        <f t="shared" si="207"/>
        <v>835.40283333333332</v>
      </c>
      <c r="NT99" s="66">
        <f t="shared" si="208"/>
        <v>400</v>
      </c>
      <c r="NU99" s="66">
        <f t="shared" si="282"/>
        <v>308.85070833333333</v>
      </c>
      <c r="NV99" s="67">
        <f t="shared" si="334"/>
        <v>1544.2535416666667</v>
      </c>
      <c r="NW99" s="67">
        <f t="shared" si="335"/>
        <v>2866.6082587212295</v>
      </c>
      <c r="NX99" s="68">
        <f t="shared" si="336"/>
        <v>-1979.8982587212295</v>
      </c>
      <c r="NY99" s="400">
        <v>1149.6400000000001</v>
      </c>
      <c r="NZ99" s="400">
        <v>11048.98</v>
      </c>
      <c r="OA99" s="400">
        <v>0</v>
      </c>
      <c r="OB99" s="400">
        <v>30</v>
      </c>
      <c r="OC99" s="400">
        <v>0</v>
      </c>
      <c r="OD99" s="400">
        <v>0</v>
      </c>
      <c r="OE99" s="400">
        <v>0</v>
      </c>
      <c r="OF99" s="400">
        <v>0</v>
      </c>
      <c r="OG99" s="400">
        <v>0</v>
      </c>
      <c r="OH99" s="400">
        <v>0</v>
      </c>
      <c r="OI99" s="400">
        <v>8331.01</v>
      </c>
      <c r="OJ99" s="178">
        <f t="shared" si="352"/>
        <v>3897.6099999999988</v>
      </c>
      <c r="OK99" s="401">
        <v>1027</v>
      </c>
      <c r="OL99" s="181" t="s">
        <v>276</v>
      </c>
      <c r="OM99" s="64">
        <f t="shared" si="283"/>
        <v>12228.619999999999</v>
      </c>
      <c r="ON99" s="205">
        <v>95.7</v>
      </c>
      <c r="OO99" s="205">
        <v>808.21</v>
      </c>
      <c r="OP99" s="205">
        <v>0</v>
      </c>
      <c r="OQ99" s="205">
        <v>1.26</v>
      </c>
      <c r="OR99" s="205">
        <v>0</v>
      </c>
      <c r="OS99" s="205">
        <v>0</v>
      </c>
      <c r="OT99" s="205">
        <v>0</v>
      </c>
      <c r="OU99" s="205">
        <v>0</v>
      </c>
      <c r="OV99" s="205">
        <v>0</v>
      </c>
      <c r="OW99" s="205">
        <v>0</v>
      </c>
      <c r="OX99" s="403">
        <f t="shared" si="284"/>
        <v>905.17000000000007</v>
      </c>
      <c r="OY99" s="404">
        <v>366.96</v>
      </c>
      <c r="OZ99" s="404">
        <v>261</v>
      </c>
      <c r="PA99" s="65">
        <f t="shared" si="285"/>
        <v>133.55584483727426</v>
      </c>
      <c r="PB99" s="65">
        <f t="shared" si="286"/>
        <v>66.738703236278255</v>
      </c>
      <c r="PC99" s="65"/>
      <c r="PD99" s="65">
        <v>18.5</v>
      </c>
      <c r="PE99" s="65"/>
      <c r="PF99" s="65">
        <v>5</v>
      </c>
      <c r="PG99" s="65"/>
      <c r="PH99" s="65"/>
      <c r="PI99" s="64">
        <f t="shared" si="337"/>
        <v>851.75454807355254</v>
      </c>
      <c r="PJ99" s="66">
        <f t="shared" si="287"/>
        <v>936.57933333333335</v>
      </c>
      <c r="PK99" s="66">
        <v>0</v>
      </c>
      <c r="PL99" s="66">
        <f t="shared" si="288"/>
        <v>234.14483333333334</v>
      </c>
      <c r="PM99" s="67">
        <f t="shared" si="338"/>
        <v>1170.7241666666666</v>
      </c>
      <c r="PN99" s="67">
        <f t="shared" si="339"/>
        <v>2022.4787147402192</v>
      </c>
      <c r="PO99" s="68">
        <f t="shared" si="340"/>
        <v>-1117.3087147402191</v>
      </c>
      <c r="PP99" s="400">
        <v>801.73</v>
      </c>
      <c r="PQ99" s="400">
        <v>9180.18</v>
      </c>
      <c r="PR99" s="400">
        <v>0</v>
      </c>
      <c r="PS99" s="400">
        <v>5</v>
      </c>
      <c r="PT99" s="400">
        <v>0</v>
      </c>
      <c r="PU99" s="400">
        <v>0</v>
      </c>
      <c r="PV99" s="400">
        <v>0</v>
      </c>
      <c r="PW99" s="400">
        <v>0</v>
      </c>
      <c r="PX99" s="400">
        <v>0</v>
      </c>
      <c r="PY99" s="464">
        <v>0</v>
      </c>
      <c r="PZ99" s="466">
        <v>8263.2800000000007</v>
      </c>
      <c r="QA99" s="178">
        <f t="shared" si="210"/>
        <v>1723.6299999999992</v>
      </c>
      <c r="QB99" s="401">
        <v>794</v>
      </c>
      <c r="QC99" s="181" t="s">
        <v>276</v>
      </c>
      <c r="QD99" s="64">
        <v>9986.91</v>
      </c>
      <c r="QE99" s="400">
        <v>66.739999999999995</v>
      </c>
      <c r="QF99" s="400">
        <v>671.51</v>
      </c>
      <c r="QG99" s="400">
        <v>0</v>
      </c>
      <c r="QH99" s="400">
        <v>0.21</v>
      </c>
      <c r="QI99" s="400">
        <v>0</v>
      </c>
      <c r="QJ99" s="400">
        <v>0</v>
      </c>
      <c r="QK99" s="400">
        <v>0</v>
      </c>
      <c r="QL99" s="400">
        <v>0</v>
      </c>
      <c r="QM99" s="400">
        <v>0</v>
      </c>
      <c r="QN99" s="400">
        <v>0</v>
      </c>
      <c r="QO99" s="486">
        <v>0</v>
      </c>
      <c r="QP99" s="211">
        <f t="shared" si="353"/>
        <v>738.46</v>
      </c>
      <c r="QQ99" s="447">
        <v>366.96</v>
      </c>
      <c r="QR99" s="245">
        <v>261</v>
      </c>
      <c r="QS99" s="65">
        <f t="shared" si="365"/>
        <v>128.86743362831859</v>
      </c>
      <c r="QT99" s="65">
        <f t="shared" si="354"/>
        <v>33.209311241930273</v>
      </c>
      <c r="QU99" s="65">
        <v>0</v>
      </c>
      <c r="QV99" s="65">
        <v>18.5</v>
      </c>
      <c r="QW99" s="65">
        <f t="shared" si="355"/>
        <v>18.861818181818183</v>
      </c>
      <c r="QX99" s="65">
        <v>5</v>
      </c>
      <c r="QY99" s="65">
        <f t="shared" si="261"/>
        <v>183.06451612903226</v>
      </c>
      <c r="QZ99" s="489">
        <f t="shared" si="265"/>
        <v>111.55428000000001</v>
      </c>
      <c r="RA99" s="65"/>
      <c r="RB99" s="64">
        <f t="shared" si="213"/>
        <v>1127.0173591810994</v>
      </c>
      <c r="RC99" s="66">
        <f t="shared" si="266"/>
        <v>870.22424778761058</v>
      </c>
      <c r="RD99" s="66"/>
      <c r="RE99" s="66">
        <f t="shared" si="356"/>
        <v>399.44832139374205</v>
      </c>
      <c r="RF99" s="67">
        <f t="shared" si="341"/>
        <v>1269.6725691813526</v>
      </c>
      <c r="RG99" s="67">
        <f t="shared" si="342"/>
        <v>2396.6899283624521</v>
      </c>
      <c r="RH99" s="68">
        <f t="shared" si="343"/>
        <v>-1658.229928362452</v>
      </c>
      <c r="RI99" s="205">
        <v>1655.27</v>
      </c>
      <c r="RJ99" s="205">
        <v>9481.64</v>
      </c>
      <c r="RK99" s="205">
        <v>0</v>
      </c>
      <c r="RL99" s="205">
        <v>0</v>
      </c>
      <c r="RM99" s="205">
        <v>0</v>
      </c>
      <c r="RN99" s="205">
        <v>0</v>
      </c>
      <c r="RO99" s="205">
        <v>0</v>
      </c>
      <c r="RP99" s="205">
        <v>0</v>
      </c>
      <c r="RQ99" s="205">
        <v>0</v>
      </c>
      <c r="RR99" s="373">
        <v>0</v>
      </c>
      <c r="RS99" s="265">
        <v>8663.32</v>
      </c>
      <c r="RT99" s="178">
        <f t="shared" si="214"/>
        <v>2473.59</v>
      </c>
      <c r="RU99" s="206">
        <v>813</v>
      </c>
      <c r="RV99" s="181" t="s">
        <v>276</v>
      </c>
      <c r="RW99" s="64">
        <f t="shared" si="215"/>
        <v>11136.91</v>
      </c>
      <c r="RX99" s="205">
        <v>137.78</v>
      </c>
      <c r="RY99" s="205">
        <v>693.56</v>
      </c>
      <c r="RZ99" s="205">
        <v>0</v>
      </c>
      <c r="SA99" s="205">
        <v>0</v>
      </c>
      <c r="SB99" s="205">
        <v>0</v>
      </c>
      <c r="SC99" s="205">
        <v>0</v>
      </c>
      <c r="SD99" s="205">
        <v>0</v>
      </c>
      <c r="SE99" s="205">
        <v>0</v>
      </c>
      <c r="SF99" s="205">
        <v>0</v>
      </c>
      <c r="SG99" s="205">
        <v>0</v>
      </c>
      <c r="SH99" s="65">
        <v>129.359692</v>
      </c>
      <c r="SI99" s="211">
        <v>1090.51</v>
      </c>
      <c r="SJ99" s="476">
        <f>708.42/2</f>
        <v>354.21</v>
      </c>
      <c r="SK99" s="480">
        <v>255</v>
      </c>
      <c r="SL99" s="65">
        <f t="shared" si="366"/>
        <v>320.96681415929203</v>
      </c>
      <c r="SM99" s="65">
        <f t="shared" si="376"/>
        <v>56.298256920760899</v>
      </c>
      <c r="SN99" s="65">
        <v>0</v>
      </c>
      <c r="SO99" s="65">
        <v>18.5</v>
      </c>
      <c r="SP99" s="65">
        <f t="shared" si="357"/>
        <v>495.92920353982299</v>
      </c>
      <c r="SQ99" s="65">
        <v>5</v>
      </c>
      <c r="SR99" s="65">
        <f t="shared" si="367"/>
        <v>428.52876106194691</v>
      </c>
      <c r="SS99" s="489">
        <f t="shared" si="267"/>
        <v>116.95482</v>
      </c>
      <c r="ST99" s="65"/>
      <c r="SU99" s="64">
        <f t="shared" si="374"/>
        <v>2051.3878556818227</v>
      </c>
      <c r="SV99" s="66">
        <f t="shared" si="368"/>
        <v>596.28469026548669</v>
      </c>
      <c r="SW99" s="66"/>
      <c r="SX99" s="66">
        <f t="shared" si="358"/>
        <v>529.5345091894618</v>
      </c>
      <c r="SY99" s="67">
        <f t="shared" si="375"/>
        <v>1125.8191994549484</v>
      </c>
      <c r="SZ99" s="67">
        <f t="shared" si="344"/>
        <v>3177.207055136771</v>
      </c>
      <c r="TA99" s="68">
        <f t="shared" si="345"/>
        <v>-2086.6970551367713</v>
      </c>
      <c r="TB99" s="64">
        <f t="shared" si="377"/>
        <v>165670.69000000003</v>
      </c>
      <c r="TC99" s="211">
        <f t="shared" si="378"/>
        <v>12562.300000000001</v>
      </c>
      <c r="TD99" s="67">
        <f t="shared" si="379"/>
        <v>28401.515722037781</v>
      </c>
      <c r="TE99" s="68">
        <f t="shared" si="359"/>
        <v>-15839.215722037779</v>
      </c>
      <c r="TF99" s="264"/>
      <c r="TG99" s="265"/>
      <c r="TH99" s="265" t="s">
        <v>524</v>
      </c>
      <c r="TL99" s="65">
        <v>16613.212</v>
      </c>
      <c r="TM99">
        <f t="shared" si="262"/>
        <v>166.13211999999999</v>
      </c>
    </row>
    <row r="100" spans="1:533">
      <c r="A100" s="173" t="s">
        <v>225</v>
      </c>
      <c r="B100" s="175" t="s">
        <v>226</v>
      </c>
      <c r="C100" s="181" t="s">
        <v>276</v>
      </c>
      <c r="D100" s="176">
        <v>3451.19</v>
      </c>
      <c r="E100" s="176">
        <v>6685.64</v>
      </c>
      <c r="F100" s="176">
        <v>0</v>
      </c>
      <c r="G100" s="176">
        <v>0</v>
      </c>
      <c r="H100" s="176">
        <v>0</v>
      </c>
      <c r="I100" s="176">
        <v>0</v>
      </c>
      <c r="J100" s="176">
        <v>0</v>
      </c>
      <c r="K100" s="176">
        <v>0</v>
      </c>
      <c r="L100" s="176">
        <v>0</v>
      </c>
      <c r="M100" s="178">
        <v>4769.1000000000004</v>
      </c>
      <c r="N100" s="178">
        <f t="shared" si="150"/>
        <v>5367.73</v>
      </c>
      <c r="O100" s="181">
        <v>659</v>
      </c>
      <c r="P100" s="64">
        <f t="shared" si="310"/>
        <v>10136.83</v>
      </c>
      <c r="Q100" s="205">
        <v>287.27</v>
      </c>
      <c r="R100" s="205">
        <v>489.04</v>
      </c>
      <c r="S100" s="267">
        <v>0</v>
      </c>
      <c r="T100" s="205">
        <v>0</v>
      </c>
      <c r="U100" s="205">
        <v>0</v>
      </c>
      <c r="V100" s="205">
        <v>0</v>
      </c>
      <c r="W100" s="205">
        <v>0</v>
      </c>
      <c r="X100" s="205">
        <v>0</v>
      </c>
      <c r="Y100" s="205">
        <v>0</v>
      </c>
      <c r="Z100" s="205">
        <v>0</v>
      </c>
      <c r="AA100" s="64">
        <f t="shared" si="346"/>
        <v>776.31</v>
      </c>
      <c r="AB100" s="65">
        <v>354.21</v>
      </c>
      <c r="AC100" s="219">
        <v>155</v>
      </c>
      <c r="AD100" s="65">
        <f t="shared" si="347"/>
        <v>56.029789304223698</v>
      </c>
      <c r="AE100" s="65">
        <f t="shared" si="268"/>
        <v>97.168238379196453</v>
      </c>
      <c r="AF100" s="65"/>
      <c r="AG100" s="65">
        <v>18.5</v>
      </c>
      <c r="AH100" s="65"/>
      <c r="AI100" s="65">
        <v>5</v>
      </c>
      <c r="AJ100" s="65"/>
      <c r="AK100" s="65"/>
      <c r="AL100" s="64">
        <f t="shared" si="311"/>
        <v>685.90802768342019</v>
      </c>
      <c r="AM100" s="66">
        <f t="shared" si="170"/>
        <v>833.25221238938047</v>
      </c>
      <c r="AN100" s="66">
        <f t="shared" si="171"/>
        <v>0</v>
      </c>
      <c r="AO100" s="66">
        <f t="shared" si="289"/>
        <v>208.31305309734512</v>
      </c>
      <c r="AP100" s="67">
        <f t="shared" si="312"/>
        <v>1041.5652654867256</v>
      </c>
      <c r="AQ100" s="67">
        <f t="shared" si="313"/>
        <v>1727.4732931701458</v>
      </c>
      <c r="AR100" s="68">
        <f t="shared" si="314"/>
        <v>-951.16329317014583</v>
      </c>
      <c r="AS100" s="267">
        <v>4042.78</v>
      </c>
      <c r="AT100" s="267">
        <v>5672.86</v>
      </c>
      <c r="AU100" s="267">
        <v>0</v>
      </c>
      <c r="AV100" s="267">
        <v>0</v>
      </c>
      <c r="AW100" s="267">
        <v>0</v>
      </c>
      <c r="AX100" s="267">
        <v>0</v>
      </c>
      <c r="AY100" s="267">
        <v>0</v>
      </c>
      <c r="AZ100" s="267">
        <v>0</v>
      </c>
      <c r="BA100" s="267">
        <v>0</v>
      </c>
      <c r="BB100" s="267">
        <v>0</v>
      </c>
      <c r="BC100" s="267">
        <v>4748.2</v>
      </c>
      <c r="BD100" s="178">
        <f t="shared" si="172"/>
        <v>4967.4399999999996</v>
      </c>
      <c r="BE100" s="285">
        <v>599</v>
      </c>
      <c r="BF100" s="181" t="s">
        <v>276</v>
      </c>
      <c r="BG100" s="64">
        <f t="shared" si="384"/>
        <v>9715.64</v>
      </c>
      <c r="BH100" s="267">
        <v>336.52</v>
      </c>
      <c r="BI100" s="267">
        <v>414.96</v>
      </c>
      <c r="BJ100" s="267">
        <v>0</v>
      </c>
      <c r="BK100" s="267">
        <v>0</v>
      </c>
      <c r="BL100" s="267">
        <v>0</v>
      </c>
      <c r="BM100" s="267">
        <v>0</v>
      </c>
      <c r="BN100" s="267">
        <v>0</v>
      </c>
      <c r="BO100" s="267">
        <v>0</v>
      </c>
      <c r="BP100" s="267">
        <v>0</v>
      </c>
      <c r="BQ100" s="267">
        <v>0</v>
      </c>
      <c r="BR100" s="64">
        <f t="shared" si="385"/>
        <v>751.48</v>
      </c>
      <c r="BS100" s="65">
        <v>354.21</v>
      </c>
      <c r="BT100" s="219">
        <v>155</v>
      </c>
      <c r="BU100" s="65">
        <f t="shared" si="348"/>
        <v>60.392583805078587</v>
      </c>
      <c r="BV100" s="65">
        <f t="shared" si="269"/>
        <v>96.990821752129889</v>
      </c>
      <c r="BW100" s="65"/>
      <c r="BX100" s="65">
        <v>18.5</v>
      </c>
      <c r="BY100" s="65"/>
      <c r="BZ100" s="65">
        <v>5</v>
      </c>
      <c r="CA100" s="202"/>
      <c r="CB100" s="65"/>
      <c r="CC100" s="64">
        <f t="shared" si="315"/>
        <v>690.09340555720848</v>
      </c>
      <c r="CD100" s="66">
        <f t="shared" si="174"/>
        <v>869.99982300884949</v>
      </c>
      <c r="CE100" s="384">
        <f t="shared" si="175"/>
        <v>0</v>
      </c>
      <c r="CF100" s="66">
        <f t="shared" si="222"/>
        <v>217.49995575221237</v>
      </c>
      <c r="CG100" s="67">
        <f t="shared" si="373"/>
        <v>1087.4997787610619</v>
      </c>
      <c r="CH100" s="67">
        <f t="shared" si="316"/>
        <v>1777.5931843182702</v>
      </c>
      <c r="CI100" s="68">
        <f t="shared" si="317"/>
        <v>-1026.1131843182702</v>
      </c>
      <c r="CJ100" s="209">
        <v>4965.8100000000004</v>
      </c>
      <c r="CK100" s="209">
        <v>10344.379999999999</v>
      </c>
      <c r="CL100" s="209">
        <v>0</v>
      </c>
      <c r="CM100" s="209">
        <v>60</v>
      </c>
      <c r="CN100" s="209">
        <v>0</v>
      </c>
      <c r="CO100" s="209">
        <v>0</v>
      </c>
      <c r="CP100" s="209">
        <v>0</v>
      </c>
      <c r="CQ100" s="209">
        <v>0</v>
      </c>
      <c r="CR100" s="209">
        <v>0</v>
      </c>
      <c r="CS100" s="207">
        <v>0</v>
      </c>
      <c r="CT100" s="205">
        <v>3244.98</v>
      </c>
      <c r="CU100" s="178">
        <f t="shared" si="176"/>
        <v>4230.83</v>
      </c>
      <c r="CV100" s="285">
        <v>453</v>
      </c>
      <c r="CW100" s="181" t="s">
        <v>276</v>
      </c>
      <c r="CX100" s="214">
        <v>7475.81</v>
      </c>
      <c r="CY100" s="205">
        <v>272.86</v>
      </c>
      <c r="CZ100" s="205">
        <v>306.32</v>
      </c>
      <c r="DA100" s="205">
        <v>0</v>
      </c>
      <c r="DB100" s="205">
        <v>0.42</v>
      </c>
      <c r="DC100" s="205">
        <v>0</v>
      </c>
      <c r="DD100" s="205">
        <v>0</v>
      </c>
      <c r="DE100" s="205">
        <v>0</v>
      </c>
      <c r="DF100" s="205">
        <v>0</v>
      </c>
      <c r="DG100" s="205">
        <v>0</v>
      </c>
      <c r="DH100" s="205">
        <v>0</v>
      </c>
      <c r="DI100" s="214">
        <v>579.6</v>
      </c>
      <c r="DJ100" s="65">
        <v>354.21</v>
      </c>
      <c r="DK100" s="219">
        <v>155</v>
      </c>
      <c r="DL100" s="65">
        <f t="shared" si="349"/>
        <v>42.857112625809016</v>
      </c>
      <c r="DM100" s="65">
        <f t="shared" si="263"/>
        <v>83.286027643619008</v>
      </c>
      <c r="DN100" s="65"/>
      <c r="DO100" s="65">
        <v>18.5</v>
      </c>
      <c r="DP100" s="65"/>
      <c r="DQ100" s="65">
        <v>5</v>
      </c>
      <c r="DR100" s="65"/>
      <c r="DS100" s="65"/>
      <c r="DT100" s="64">
        <f t="shared" si="318"/>
        <v>658.85314026942808</v>
      </c>
      <c r="DU100" s="66">
        <f t="shared" si="178"/>
        <v>870.94495575221242</v>
      </c>
      <c r="DV100" s="66">
        <f t="shared" si="179"/>
        <v>490.26548672566372</v>
      </c>
      <c r="DW100" s="66">
        <f t="shared" si="270"/>
        <v>340.30261061946902</v>
      </c>
      <c r="DX100" s="67">
        <f t="shared" si="319"/>
        <v>1701.5130530973452</v>
      </c>
      <c r="DY100" s="67">
        <f t="shared" si="320"/>
        <v>2360.3661933667731</v>
      </c>
      <c r="DZ100" s="68">
        <f t="shared" si="321"/>
        <v>-1780.7661933667732</v>
      </c>
      <c r="EA100" s="205">
        <v>4004.76</v>
      </c>
      <c r="EB100" s="205">
        <v>8916.9599999999991</v>
      </c>
      <c r="EC100" s="205">
        <v>0</v>
      </c>
      <c r="ED100" s="205">
        <v>10</v>
      </c>
      <c r="EE100" s="205">
        <v>0</v>
      </c>
      <c r="EF100" s="205">
        <v>0</v>
      </c>
      <c r="EG100" s="205">
        <v>0</v>
      </c>
      <c r="EH100" s="205">
        <v>0</v>
      </c>
      <c r="EI100" s="205">
        <v>0</v>
      </c>
      <c r="EJ100" s="205">
        <v>0</v>
      </c>
      <c r="EK100" s="205">
        <v>4892.74</v>
      </c>
      <c r="EL100" s="178">
        <f t="shared" si="180"/>
        <v>8038.98</v>
      </c>
      <c r="EM100" s="206">
        <v>872</v>
      </c>
      <c r="EN100" s="181" t="s">
        <v>276</v>
      </c>
      <c r="EO100" s="214">
        <f t="shared" si="303"/>
        <v>12931.72</v>
      </c>
      <c r="EP100" s="214">
        <v>333.36</v>
      </c>
      <c r="EQ100" s="214">
        <v>652.26</v>
      </c>
      <c r="ER100" s="214">
        <v>0</v>
      </c>
      <c r="ES100" s="214">
        <v>0.42</v>
      </c>
      <c r="ET100" s="214">
        <v>0</v>
      </c>
      <c r="EU100" s="298">
        <v>0</v>
      </c>
      <c r="EV100" s="299">
        <v>0</v>
      </c>
      <c r="EW100" s="214">
        <v>0</v>
      </c>
      <c r="EX100" s="214">
        <v>0</v>
      </c>
      <c r="EY100" s="214">
        <v>0</v>
      </c>
      <c r="EZ100" s="214">
        <f t="shared" si="304"/>
        <v>986.04</v>
      </c>
      <c r="FA100" s="390">
        <v>366.96</v>
      </c>
      <c r="FB100" s="385">
        <v>155</v>
      </c>
      <c r="FC100" s="377">
        <f t="shared" si="305"/>
        <v>67.282201654780536</v>
      </c>
      <c r="FD100" s="386">
        <f t="shared" si="306"/>
        <v>158.2513857816316</v>
      </c>
      <c r="FE100" s="65"/>
      <c r="FF100" s="65">
        <v>18.5</v>
      </c>
      <c r="FG100" s="202"/>
      <c r="FH100" s="65">
        <v>5</v>
      </c>
      <c r="FI100" s="377"/>
      <c r="FJ100" s="65"/>
      <c r="FK100" s="214">
        <f t="shared" si="307"/>
        <v>770.99358743641221</v>
      </c>
      <c r="FL100" s="66">
        <f t="shared" si="360"/>
        <v>987.17077586206892</v>
      </c>
      <c r="FM100" s="377">
        <f t="shared" si="184"/>
        <v>413.79310344827587</v>
      </c>
      <c r="FN100" s="377">
        <f t="shared" si="271"/>
        <v>350.24096982758618</v>
      </c>
      <c r="FO100" s="214">
        <f t="shared" si="308"/>
        <v>1751.204849137931</v>
      </c>
      <c r="FP100" s="214">
        <f t="shared" si="309"/>
        <v>2522.1984365743433</v>
      </c>
      <c r="FQ100" s="205">
        <f t="shared" si="290"/>
        <v>-1536.1584365743433</v>
      </c>
      <c r="FR100" s="205">
        <v>4203.88</v>
      </c>
      <c r="FS100" s="205">
        <v>9118.3799999999992</v>
      </c>
      <c r="FT100" s="205">
        <v>0</v>
      </c>
      <c r="FU100" s="205">
        <v>0</v>
      </c>
      <c r="FV100" s="205">
        <v>0</v>
      </c>
      <c r="FW100" s="205">
        <v>0</v>
      </c>
      <c r="FX100" s="205">
        <v>0</v>
      </c>
      <c r="FY100" s="205">
        <v>0</v>
      </c>
      <c r="FZ100" s="205">
        <v>0</v>
      </c>
      <c r="GA100" s="205">
        <v>0</v>
      </c>
      <c r="GB100" s="205">
        <v>5547.7</v>
      </c>
      <c r="GC100" s="178">
        <f t="shared" si="185"/>
        <v>7774.5599999999986</v>
      </c>
      <c r="GD100" s="206">
        <v>859</v>
      </c>
      <c r="GE100" s="181" t="s">
        <v>276</v>
      </c>
      <c r="GF100" s="214">
        <f t="shared" si="291"/>
        <v>13322.259999999998</v>
      </c>
      <c r="GG100" s="205">
        <v>349.93</v>
      </c>
      <c r="GH100" s="205">
        <v>666.99</v>
      </c>
      <c r="GI100" s="205">
        <v>0</v>
      </c>
      <c r="GJ100" s="205">
        <v>0</v>
      </c>
      <c r="GK100" s="205">
        <v>0</v>
      </c>
      <c r="GL100" s="205">
        <v>0</v>
      </c>
      <c r="GM100" s="205">
        <v>0</v>
      </c>
      <c r="GN100" s="205">
        <v>0</v>
      </c>
      <c r="GO100" s="205">
        <v>0</v>
      </c>
      <c r="GP100" s="205">
        <v>0</v>
      </c>
      <c r="GQ100" s="211">
        <f t="shared" si="350"/>
        <v>1016.9200000000001</v>
      </c>
      <c r="GR100" s="307">
        <v>366.96</v>
      </c>
      <c r="GS100" s="306">
        <v>155</v>
      </c>
      <c r="GT100" s="65">
        <f t="shared" si="300"/>
        <v>78.948487562742287</v>
      </c>
      <c r="GU100" s="65">
        <f t="shared" si="301"/>
        <v>165.17378199474294</v>
      </c>
      <c r="GV100" s="65"/>
      <c r="GW100" s="65">
        <v>18.5</v>
      </c>
      <c r="GX100" s="65">
        <v>0</v>
      </c>
      <c r="GY100" s="65">
        <v>5</v>
      </c>
      <c r="GZ100" s="65"/>
      <c r="HA100" s="65"/>
      <c r="HB100" s="64">
        <f t="shared" si="188"/>
        <v>789.58226955748523</v>
      </c>
      <c r="HC100" s="66">
        <f t="shared" si="361"/>
        <v>822.37076923076927</v>
      </c>
      <c r="HD100" s="66">
        <f t="shared" si="272"/>
        <v>0</v>
      </c>
      <c r="HE100" s="66">
        <f t="shared" si="273"/>
        <v>205.59269230769232</v>
      </c>
      <c r="HF100" s="67">
        <f t="shared" si="322"/>
        <v>1027.9634615384616</v>
      </c>
      <c r="HG100" s="67">
        <f t="shared" si="323"/>
        <v>1817.5457310959468</v>
      </c>
      <c r="HH100" s="68">
        <f t="shared" si="324"/>
        <v>-800.62573109594678</v>
      </c>
      <c r="HI100" s="335">
        <v>6019.86</v>
      </c>
      <c r="HJ100" s="335">
        <v>10546.28</v>
      </c>
      <c r="HK100" s="335">
        <v>0</v>
      </c>
      <c r="HL100" s="335">
        <v>10</v>
      </c>
      <c r="HM100" s="335">
        <v>0</v>
      </c>
      <c r="HN100" s="335">
        <v>0</v>
      </c>
      <c r="HO100" s="335">
        <v>0</v>
      </c>
      <c r="HP100" s="335">
        <v>0</v>
      </c>
      <c r="HQ100" s="335">
        <v>0</v>
      </c>
      <c r="HR100" s="335">
        <v>0</v>
      </c>
      <c r="HS100" s="335">
        <v>6357.99</v>
      </c>
      <c r="HT100" s="178">
        <f t="shared" si="189"/>
        <v>10218.15</v>
      </c>
      <c r="HU100" s="371">
        <v>1007</v>
      </c>
      <c r="HV100" s="181" t="s">
        <v>276</v>
      </c>
      <c r="HW100" s="64">
        <f t="shared" si="190"/>
        <v>16576.14</v>
      </c>
      <c r="HX100" s="205">
        <v>501.09</v>
      </c>
      <c r="HY100" s="205">
        <v>771.44</v>
      </c>
      <c r="HZ100" s="205">
        <v>0</v>
      </c>
      <c r="IA100" s="205">
        <v>0.42</v>
      </c>
      <c r="IB100" s="205">
        <v>0</v>
      </c>
      <c r="IC100" s="205">
        <v>0</v>
      </c>
      <c r="ID100" s="205">
        <v>0</v>
      </c>
      <c r="IE100" s="205">
        <v>0</v>
      </c>
      <c r="IF100" s="205">
        <v>0</v>
      </c>
      <c r="IG100" s="205">
        <v>0</v>
      </c>
      <c r="IH100" s="214">
        <v>830.77</v>
      </c>
      <c r="II100" s="318">
        <v>366.96</v>
      </c>
      <c r="IJ100" s="319">
        <v>155</v>
      </c>
      <c r="IK100" s="65">
        <f t="shared" si="296"/>
        <v>97.027509490177792</v>
      </c>
      <c r="IL100" s="65">
        <f t="shared" si="302"/>
        <v>254.4297481899514</v>
      </c>
      <c r="IM100" s="65"/>
      <c r="IN100" s="65">
        <v>18.5</v>
      </c>
      <c r="IO100" s="65"/>
      <c r="IP100" s="65">
        <v>5</v>
      </c>
      <c r="IQ100" s="65"/>
      <c r="IR100" s="65"/>
      <c r="IS100" s="64">
        <f t="shared" si="193"/>
        <v>896.91725768012918</v>
      </c>
      <c r="IT100" s="66">
        <f t="shared" si="362"/>
        <v>869.99285714285713</v>
      </c>
      <c r="IU100" s="66">
        <f t="shared" si="274"/>
        <v>403.36134453781511</v>
      </c>
      <c r="IV100" s="66">
        <f t="shared" si="275"/>
        <v>318.33855042016808</v>
      </c>
      <c r="IW100" s="67">
        <f t="shared" si="195"/>
        <v>1591.6927521008404</v>
      </c>
      <c r="IX100" s="67">
        <f t="shared" si="325"/>
        <v>2488.6100097809694</v>
      </c>
      <c r="IY100" s="68">
        <f t="shared" si="326"/>
        <v>-1657.8400097809695</v>
      </c>
      <c r="IZ100" s="335">
        <v>5844.65</v>
      </c>
      <c r="JA100" s="335">
        <v>9830.67</v>
      </c>
      <c r="JB100" s="335">
        <v>0</v>
      </c>
      <c r="JC100" s="335">
        <v>0</v>
      </c>
      <c r="JD100" s="335">
        <v>0</v>
      </c>
      <c r="JE100" s="335">
        <v>0</v>
      </c>
      <c r="JF100" s="335">
        <v>0</v>
      </c>
      <c r="JG100" s="335">
        <v>0</v>
      </c>
      <c r="JH100" s="335">
        <v>0</v>
      </c>
      <c r="JI100" s="335">
        <v>0</v>
      </c>
      <c r="JJ100" s="335">
        <v>7180.75</v>
      </c>
      <c r="JK100" s="178">
        <f t="shared" si="196"/>
        <v>8494.57</v>
      </c>
      <c r="JL100" s="371">
        <v>975</v>
      </c>
      <c r="JM100" s="181" t="s">
        <v>276</v>
      </c>
      <c r="JN100" s="64">
        <f t="shared" si="197"/>
        <v>15675.32</v>
      </c>
      <c r="JO100" s="335">
        <v>486.51</v>
      </c>
      <c r="JP100" s="335">
        <v>719.1</v>
      </c>
      <c r="JQ100" s="335">
        <v>0</v>
      </c>
      <c r="JR100" s="335">
        <v>0</v>
      </c>
      <c r="JS100" s="335">
        <v>0</v>
      </c>
      <c r="JT100" s="335">
        <v>0</v>
      </c>
      <c r="JU100" s="335">
        <v>0</v>
      </c>
      <c r="JV100" s="335">
        <v>0</v>
      </c>
      <c r="JW100" s="335">
        <v>0</v>
      </c>
      <c r="JX100" s="335">
        <v>0</v>
      </c>
      <c r="JY100" s="211">
        <v>372.39</v>
      </c>
      <c r="JZ100" s="337">
        <v>366.96</v>
      </c>
      <c r="KA100" s="319">
        <v>155</v>
      </c>
      <c r="KB100" s="65">
        <f t="shared" si="276"/>
        <v>152.92296420442221</v>
      </c>
      <c r="KC100" s="65">
        <f t="shared" si="297"/>
        <v>225.65232002057019</v>
      </c>
      <c r="KD100" s="65"/>
      <c r="KE100" s="65">
        <v>18.5</v>
      </c>
      <c r="KF100" s="65"/>
      <c r="KG100" s="65">
        <v>5</v>
      </c>
      <c r="KH100" s="65"/>
      <c r="KI100" s="65">
        <f t="shared" si="277"/>
        <v>429.03252032520328</v>
      </c>
      <c r="KJ100" s="64">
        <f t="shared" si="292"/>
        <v>1353.0678045501957</v>
      </c>
      <c r="KK100" s="66">
        <f t="shared" si="363"/>
        <v>854.59100840336134</v>
      </c>
      <c r="KL100" s="66">
        <f t="shared" si="278"/>
        <v>0</v>
      </c>
      <c r="KM100" s="66">
        <f t="shared" si="279"/>
        <v>213.64775210084034</v>
      </c>
      <c r="KN100" s="67">
        <f t="shared" si="327"/>
        <v>1068.2387605042018</v>
      </c>
      <c r="KO100" s="67">
        <f t="shared" si="328"/>
        <v>2421.3065650543977</v>
      </c>
      <c r="KP100" s="68">
        <f t="shared" si="329"/>
        <v>-2048.9165650543978</v>
      </c>
      <c r="KQ100" s="335">
        <v>4793.25</v>
      </c>
      <c r="KR100" s="335">
        <v>10651.9</v>
      </c>
      <c r="KS100" s="335">
        <v>0</v>
      </c>
      <c r="KT100" s="335">
        <v>10</v>
      </c>
      <c r="KU100" s="335">
        <v>0</v>
      </c>
      <c r="KV100" s="335">
        <v>0</v>
      </c>
      <c r="KW100" s="335">
        <v>0</v>
      </c>
      <c r="KX100" s="335">
        <v>0</v>
      </c>
      <c r="KY100" s="335">
        <v>0</v>
      </c>
      <c r="KZ100" s="335">
        <v>0</v>
      </c>
      <c r="LA100" s="335">
        <v>6208.89</v>
      </c>
      <c r="LB100" s="178">
        <f t="shared" si="199"/>
        <v>9246.2599999999984</v>
      </c>
      <c r="LC100" s="371">
        <v>902</v>
      </c>
      <c r="LD100" s="181" t="s">
        <v>276</v>
      </c>
      <c r="LE100" s="64">
        <f t="shared" si="200"/>
        <v>15455.15</v>
      </c>
      <c r="LF100" s="205">
        <v>398.99</v>
      </c>
      <c r="LG100" s="205">
        <v>779.17</v>
      </c>
      <c r="LH100" s="205">
        <v>0</v>
      </c>
      <c r="LI100" s="205">
        <v>0.42</v>
      </c>
      <c r="LJ100" s="205">
        <v>0</v>
      </c>
      <c r="LK100" s="205">
        <v>0</v>
      </c>
      <c r="LL100" s="205">
        <v>0</v>
      </c>
      <c r="LM100" s="205">
        <v>0</v>
      </c>
      <c r="LN100" s="205">
        <v>0</v>
      </c>
      <c r="LO100" s="205">
        <v>0</v>
      </c>
      <c r="LP100" s="211">
        <f t="shared" si="351"/>
        <v>1178.58</v>
      </c>
      <c r="LQ100" s="202">
        <v>366.96</v>
      </c>
      <c r="LR100" s="202">
        <v>155</v>
      </c>
      <c r="LS100" s="65">
        <f t="shared" si="298"/>
        <v>92.295893868108337</v>
      </c>
      <c r="LT100" s="65">
        <f t="shared" si="299"/>
        <v>221.33392868598358</v>
      </c>
      <c r="LU100" s="65"/>
      <c r="LV100" s="65">
        <v>18.5</v>
      </c>
      <c r="LW100" s="65"/>
      <c r="LX100" s="65">
        <v>5</v>
      </c>
      <c r="LY100" s="65"/>
      <c r="LZ100" s="65"/>
      <c r="MA100" s="64">
        <f t="shared" si="330"/>
        <v>859.08982255409194</v>
      </c>
      <c r="MB100" s="66">
        <f t="shared" si="364"/>
        <v>828.45739495798318</v>
      </c>
      <c r="MC100" s="66">
        <f t="shared" si="280"/>
        <v>0</v>
      </c>
      <c r="MD100" s="66">
        <f t="shared" si="281"/>
        <v>207.1143487394958</v>
      </c>
      <c r="ME100" s="67">
        <f t="shared" si="331"/>
        <v>1035.571743697479</v>
      </c>
      <c r="MF100" s="67">
        <f t="shared" si="332"/>
        <v>1894.661566251571</v>
      </c>
      <c r="MG100" s="68">
        <f t="shared" si="333"/>
        <v>-716.08156625157108</v>
      </c>
      <c r="MH100" s="335">
        <v>2553.0100000000002</v>
      </c>
      <c r="MI100" s="335">
        <v>6064.38</v>
      </c>
      <c r="MJ100" s="335">
        <v>0</v>
      </c>
      <c r="MK100" s="335">
        <v>10</v>
      </c>
      <c r="ML100" s="335">
        <v>0</v>
      </c>
      <c r="MM100" s="335">
        <v>0</v>
      </c>
      <c r="MN100" s="335">
        <v>0</v>
      </c>
      <c r="MO100" s="335">
        <v>0</v>
      </c>
      <c r="MP100" s="335">
        <v>0</v>
      </c>
      <c r="MQ100" s="335">
        <v>0</v>
      </c>
      <c r="MR100" s="335">
        <v>3547.4</v>
      </c>
      <c r="MS100" s="178">
        <f t="shared" si="223"/>
        <v>5079.99</v>
      </c>
      <c r="MT100" s="371">
        <v>587</v>
      </c>
      <c r="MU100" s="181" t="s">
        <v>276</v>
      </c>
      <c r="MV100" s="64">
        <f t="shared" si="203"/>
        <v>8627.39</v>
      </c>
      <c r="MW100" s="335">
        <v>212.51</v>
      </c>
      <c r="MX100" s="335">
        <v>443.6</v>
      </c>
      <c r="MY100" s="335">
        <v>0</v>
      </c>
      <c r="MZ100" s="335">
        <v>0.42</v>
      </c>
      <c r="NA100" s="335">
        <v>0</v>
      </c>
      <c r="NB100" s="335">
        <v>0</v>
      </c>
      <c r="NC100" s="335">
        <v>0</v>
      </c>
      <c r="ND100" s="335">
        <v>0</v>
      </c>
      <c r="NE100" s="335">
        <v>0</v>
      </c>
      <c r="NF100" s="335">
        <v>0</v>
      </c>
      <c r="NG100" s="211">
        <f t="shared" si="293"/>
        <v>656.53</v>
      </c>
      <c r="NH100" s="361">
        <v>366.96</v>
      </c>
      <c r="NI100" s="350">
        <v>159</v>
      </c>
      <c r="NJ100" s="65">
        <f t="shared" si="294"/>
        <v>67.033802832458221</v>
      </c>
      <c r="NK100" s="65">
        <f t="shared" si="295"/>
        <v>69.780033429796092</v>
      </c>
      <c r="NL100" s="65"/>
      <c r="NM100" s="65">
        <v>18.5</v>
      </c>
      <c r="NN100" s="65">
        <f t="shared" si="206"/>
        <v>467</v>
      </c>
      <c r="NO100" s="65">
        <v>5</v>
      </c>
      <c r="NP100" s="65"/>
      <c r="NQ100" s="65"/>
      <c r="NR100" s="64">
        <f t="shared" si="264"/>
        <v>1153.2738362622545</v>
      </c>
      <c r="NS100" s="66">
        <f t="shared" si="207"/>
        <v>835.40283333333332</v>
      </c>
      <c r="NT100" s="66">
        <f t="shared" si="208"/>
        <v>400</v>
      </c>
      <c r="NU100" s="66">
        <f t="shared" si="282"/>
        <v>308.85070833333333</v>
      </c>
      <c r="NV100" s="67">
        <f t="shared" si="334"/>
        <v>1544.2535416666667</v>
      </c>
      <c r="NW100" s="67">
        <f t="shared" si="335"/>
        <v>2697.5273779289209</v>
      </c>
      <c r="NX100" s="68">
        <f t="shared" si="336"/>
        <v>-2040.997377928921</v>
      </c>
      <c r="NY100" s="400">
        <v>2914.57</v>
      </c>
      <c r="NZ100" s="400">
        <v>5793.98</v>
      </c>
      <c r="OA100" s="400">
        <v>0</v>
      </c>
      <c r="OB100" s="400">
        <v>0</v>
      </c>
      <c r="OC100" s="400">
        <v>0</v>
      </c>
      <c r="OD100" s="400">
        <v>0</v>
      </c>
      <c r="OE100" s="400">
        <v>0</v>
      </c>
      <c r="OF100" s="400">
        <v>0</v>
      </c>
      <c r="OG100" s="400">
        <v>0</v>
      </c>
      <c r="OH100" s="400">
        <v>0</v>
      </c>
      <c r="OI100" s="400">
        <v>2951.96</v>
      </c>
      <c r="OJ100" s="178">
        <f t="shared" si="352"/>
        <v>5756.5899999999992</v>
      </c>
      <c r="OK100" s="401">
        <v>614</v>
      </c>
      <c r="OL100" s="181" t="s">
        <v>276</v>
      </c>
      <c r="OM100" s="64">
        <f t="shared" si="283"/>
        <v>8708.5499999999993</v>
      </c>
      <c r="ON100" s="205">
        <v>242.61</v>
      </c>
      <c r="OO100" s="205">
        <v>423.82</v>
      </c>
      <c r="OP100" s="205">
        <v>0</v>
      </c>
      <c r="OQ100" s="205">
        <v>0</v>
      </c>
      <c r="OR100" s="205">
        <v>0</v>
      </c>
      <c r="OS100" s="205">
        <v>0</v>
      </c>
      <c r="OT100" s="205">
        <v>0</v>
      </c>
      <c r="OU100" s="205">
        <v>0</v>
      </c>
      <c r="OV100" s="205">
        <v>0</v>
      </c>
      <c r="OW100" s="205">
        <v>0</v>
      </c>
      <c r="OX100" s="403">
        <f t="shared" si="284"/>
        <v>666.43000000000006</v>
      </c>
      <c r="OY100" s="412">
        <v>366.96</v>
      </c>
      <c r="OZ100" s="412">
        <v>159</v>
      </c>
      <c r="PA100" s="65">
        <f t="shared" si="285"/>
        <v>47.323375164096561</v>
      </c>
      <c r="PB100" s="65">
        <f t="shared" si="286"/>
        <v>98.569983057034207</v>
      </c>
      <c r="PC100" s="65"/>
      <c r="PD100" s="65">
        <v>18.5</v>
      </c>
      <c r="PE100" s="65"/>
      <c r="PF100" s="65">
        <v>5</v>
      </c>
      <c r="PG100" s="65"/>
      <c r="PH100" s="65"/>
      <c r="PI100" s="64">
        <f t="shared" si="337"/>
        <v>695.35335822113075</v>
      </c>
      <c r="PJ100" s="66">
        <f t="shared" si="287"/>
        <v>936.57933333333335</v>
      </c>
      <c r="PK100" s="66">
        <v>0</v>
      </c>
      <c r="PL100" s="66">
        <f t="shared" si="288"/>
        <v>234.14483333333334</v>
      </c>
      <c r="PM100" s="67">
        <f t="shared" si="338"/>
        <v>1170.7241666666666</v>
      </c>
      <c r="PN100" s="67">
        <f t="shared" si="339"/>
        <v>1866.0775248877974</v>
      </c>
      <c r="PO100" s="68">
        <f t="shared" si="340"/>
        <v>-1199.6475248877973</v>
      </c>
      <c r="PP100" s="400">
        <v>3534.24</v>
      </c>
      <c r="PQ100" s="400">
        <v>5271.27</v>
      </c>
      <c r="PR100" s="400">
        <v>0</v>
      </c>
      <c r="PS100" s="400">
        <v>25</v>
      </c>
      <c r="PT100" s="400">
        <v>0</v>
      </c>
      <c r="PU100" s="400">
        <v>0</v>
      </c>
      <c r="PV100" s="400">
        <v>0</v>
      </c>
      <c r="PW100" s="400">
        <v>0</v>
      </c>
      <c r="PX100" s="400">
        <v>0</v>
      </c>
      <c r="PY100" s="464">
        <v>0</v>
      </c>
      <c r="PZ100" s="466">
        <v>4845.1499999999996</v>
      </c>
      <c r="QA100" s="178">
        <f t="shared" si="210"/>
        <v>3985.3600000000006</v>
      </c>
      <c r="QB100" s="401">
        <v>554</v>
      </c>
      <c r="QC100" s="181" t="s">
        <v>276</v>
      </c>
      <c r="QD100" s="64">
        <v>8830.51</v>
      </c>
      <c r="QE100" s="400">
        <v>294.18</v>
      </c>
      <c r="QF100" s="400">
        <v>385.58</v>
      </c>
      <c r="QG100" s="400">
        <v>0</v>
      </c>
      <c r="QH100" s="400">
        <v>1.05</v>
      </c>
      <c r="QI100" s="400">
        <v>0</v>
      </c>
      <c r="QJ100" s="400">
        <v>0</v>
      </c>
      <c r="QK100" s="400">
        <v>0</v>
      </c>
      <c r="QL100" s="400">
        <v>0</v>
      </c>
      <c r="QM100" s="400">
        <v>0</v>
      </c>
      <c r="QN100" s="400">
        <v>0</v>
      </c>
      <c r="QO100" s="486">
        <v>0</v>
      </c>
      <c r="QP100" s="211">
        <f t="shared" si="353"/>
        <v>680.81</v>
      </c>
      <c r="QQ100" s="449">
        <v>366.96</v>
      </c>
      <c r="QR100" s="245">
        <v>159</v>
      </c>
      <c r="QS100" s="65">
        <f t="shared" si="365"/>
        <v>128.86743362831859</v>
      </c>
      <c r="QT100" s="65">
        <f t="shared" si="354"/>
        <v>76.786236402905089</v>
      </c>
      <c r="QU100" s="65">
        <v>0</v>
      </c>
      <c r="QV100" s="65">
        <v>18.5</v>
      </c>
      <c r="QW100" s="65">
        <f t="shared" si="355"/>
        <v>18.861818181818183</v>
      </c>
      <c r="QX100" s="65">
        <v>5</v>
      </c>
      <c r="QY100" s="65">
        <f t="shared" si="261"/>
        <v>183.06451612903226</v>
      </c>
      <c r="QZ100" s="489">
        <f t="shared" si="265"/>
        <v>65.409524999999988</v>
      </c>
      <c r="RA100" s="65"/>
      <c r="RB100" s="64">
        <f t="shared" si="213"/>
        <v>1022.4495293420741</v>
      </c>
      <c r="RC100" s="66">
        <f t="shared" si="266"/>
        <v>870.22424778761058</v>
      </c>
      <c r="RD100" s="66"/>
      <c r="RE100" s="66">
        <f t="shared" si="356"/>
        <v>378.53475542593696</v>
      </c>
      <c r="RF100" s="67">
        <f t="shared" si="341"/>
        <v>1248.7590032135477</v>
      </c>
      <c r="RG100" s="67">
        <f t="shared" si="342"/>
        <v>2271.2085325556218</v>
      </c>
      <c r="RH100" s="68">
        <f t="shared" si="343"/>
        <v>-1590.3985325556218</v>
      </c>
      <c r="RI100" s="205">
        <v>4628.37</v>
      </c>
      <c r="RJ100" s="205">
        <v>5566.49</v>
      </c>
      <c r="RK100" s="205">
        <v>0</v>
      </c>
      <c r="RL100" s="205">
        <v>0</v>
      </c>
      <c r="RM100" s="205">
        <v>0</v>
      </c>
      <c r="RN100" s="205">
        <v>0</v>
      </c>
      <c r="RO100" s="205">
        <v>0</v>
      </c>
      <c r="RP100" s="205">
        <v>0</v>
      </c>
      <c r="RQ100" s="205">
        <v>0</v>
      </c>
      <c r="RR100" s="373">
        <v>0</v>
      </c>
      <c r="RS100" s="265">
        <v>5265.28</v>
      </c>
      <c r="RT100" s="178">
        <f t="shared" si="214"/>
        <v>4929.5800000000008</v>
      </c>
      <c r="RU100" s="206">
        <v>566</v>
      </c>
      <c r="RV100" s="181" t="s">
        <v>276</v>
      </c>
      <c r="RW100" s="64">
        <f t="shared" si="215"/>
        <v>10194.86</v>
      </c>
      <c r="RX100" s="205">
        <v>385.26</v>
      </c>
      <c r="RY100" s="205">
        <v>407.18</v>
      </c>
      <c r="RZ100" s="205">
        <v>0</v>
      </c>
      <c r="SA100" s="205">
        <v>0</v>
      </c>
      <c r="SB100" s="205">
        <v>0</v>
      </c>
      <c r="SC100" s="205">
        <v>0</v>
      </c>
      <c r="SD100" s="205">
        <v>0</v>
      </c>
      <c r="SE100" s="205">
        <v>0</v>
      </c>
      <c r="SF100" s="205">
        <v>0</v>
      </c>
      <c r="SG100" s="205">
        <v>0</v>
      </c>
      <c r="SH100" s="65">
        <v>166.13211999999999</v>
      </c>
      <c r="SI100" s="211">
        <v>1135.1500000000001</v>
      </c>
      <c r="SJ100" s="476">
        <f>708.42/2</f>
        <v>354.21</v>
      </c>
      <c r="SK100" s="480">
        <v>155</v>
      </c>
      <c r="SL100" s="65">
        <f t="shared" si="366"/>
        <v>320.96681415929203</v>
      </c>
      <c r="SM100" s="65">
        <f t="shared" si="376"/>
        <v>112.19594247690385</v>
      </c>
      <c r="SN100" s="65">
        <v>0</v>
      </c>
      <c r="SO100" s="65">
        <v>18.5</v>
      </c>
      <c r="SP100" s="65">
        <f t="shared" si="357"/>
        <v>495.92920353982299</v>
      </c>
      <c r="SQ100" s="65">
        <v>5</v>
      </c>
      <c r="SR100" s="65">
        <f t="shared" si="367"/>
        <v>428.52876106194691</v>
      </c>
      <c r="SS100" s="489">
        <f t="shared" si="267"/>
        <v>71.081279999999992</v>
      </c>
      <c r="ST100" s="65"/>
      <c r="SU100" s="64">
        <f t="shared" si="374"/>
        <v>1961.4120012379658</v>
      </c>
      <c r="SV100" s="66">
        <f t="shared" si="368"/>
        <v>596.28469026548669</v>
      </c>
      <c r="SW100" s="66"/>
      <c r="SX100" s="66">
        <f t="shared" si="358"/>
        <v>511.53933830069059</v>
      </c>
      <c r="SY100" s="67">
        <f t="shared" si="375"/>
        <v>1107.8240285661773</v>
      </c>
      <c r="SZ100" s="67">
        <f t="shared" si="344"/>
        <v>3069.2360298041431</v>
      </c>
      <c r="TA100" s="68">
        <f t="shared" si="345"/>
        <v>-1934.086029804143</v>
      </c>
      <c r="TB100" s="64">
        <f t="shared" si="377"/>
        <v>137650.18</v>
      </c>
      <c r="TC100" s="211">
        <f t="shared" si="378"/>
        <v>9631.01</v>
      </c>
      <c r="TD100" s="67">
        <f t="shared" si="379"/>
        <v>26913.804444788901</v>
      </c>
      <c r="TE100" s="68">
        <f t="shared" si="359"/>
        <v>-17282.794444788902</v>
      </c>
      <c r="TF100" s="264"/>
      <c r="TG100" s="265"/>
      <c r="TH100" s="265" t="s">
        <v>520</v>
      </c>
      <c r="TL100" s="65">
        <v>4095.4606000000008</v>
      </c>
      <c r="TM100">
        <f t="shared" si="262"/>
        <v>40.954606000000005</v>
      </c>
    </row>
    <row r="101" spans="1:533">
      <c r="A101" s="173" t="s">
        <v>50</v>
      </c>
      <c r="B101" s="175" t="s">
        <v>227</v>
      </c>
      <c r="C101" s="181" t="s">
        <v>276</v>
      </c>
      <c r="D101" s="176">
        <v>13191.54</v>
      </c>
      <c r="E101" s="176">
        <v>6323.9</v>
      </c>
      <c r="F101" s="176">
        <v>8454.6</v>
      </c>
      <c r="G101" s="176">
        <v>0</v>
      </c>
      <c r="H101" s="176">
        <v>0</v>
      </c>
      <c r="I101" s="176">
        <v>0</v>
      </c>
      <c r="J101" s="176">
        <v>0</v>
      </c>
      <c r="K101" s="176">
        <v>0</v>
      </c>
      <c r="L101" s="176">
        <v>0</v>
      </c>
      <c r="M101" s="178">
        <v>20578.809999999998</v>
      </c>
      <c r="N101" s="178">
        <f t="shared" ref="N101:N126" si="386">P101-M101</f>
        <v>7391.2300000000032</v>
      </c>
      <c r="O101" s="181">
        <v>1692</v>
      </c>
      <c r="P101" s="64">
        <f t="shared" si="310"/>
        <v>27970.04</v>
      </c>
      <c r="Q101" s="205">
        <v>1098.0999999999999</v>
      </c>
      <c r="R101" s="205">
        <v>462.58</v>
      </c>
      <c r="S101" s="267">
        <v>539.91999999999996</v>
      </c>
      <c r="T101" s="205">
        <v>0</v>
      </c>
      <c r="U101" s="205">
        <v>0</v>
      </c>
      <c r="V101" s="205">
        <v>0</v>
      </c>
      <c r="W101" s="205">
        <v>0</v>
      </c>
      <c r="X101" s="205">
        <v>0</v>
      </c>
      <c r="Y101" s="205">
        <v>0</v>
      </c>
      <c r="Z101" s="205">
        <v>0</v>
      </c>
      <c r="AA101" s="64">
        <f t="shared" si="346"/>
        <v>2100.6</v>
      </c>
      <c r="AB101" s="65"/>
      <c r="AC101" s="219"/>
      <c r="AD101" s="65">
        <f t="shared" si="347"/>
        <v>241.77022675801547</v>
      </c>
      <c r="AE101" s="65">
        <f t="shared" si="268"/>
        <v>133.79823473898065</v>
      </c>
      <c r="AF101" s="65"/>
      <c r="AG101" s="65">
        <v>18.5</v>
      </c>
      <c r="AH101" s="65"/>
      <c r="AI101" s="65">
        <v>5</v>
      </c>
      <c r="AJ101" s="65"/>
      <c r="AK101" s="65"/>
      <c r="AL101" s="64">
        <f t="shared" si="311"/>
        <v>399.06846149699612</v>
      </c>
      <c r="AM101" s="66">
        <f t="shared" si="170"/>
        <v>833.25221238938047</v>
      </c>
      <c r="AN101" s="66">
        <f t="shared" si="171"/>
        <v>0</v>
      </c>
      <c r="AO101" s="66">
        <f t="shared" si="289"/>
        <v>208.31305309734512</v>
      </c>
      <c r="AP101" s="67">
        <f t="shared" si="312"/>
        <v>1041.5652654867256</v>
      </c>
      <c r="AQ101" s="67">
        <f t="shared" si="313"/>
        <v>1440.6337269837218</v>
      </c>
      <c r="AR101" s="68">
        <f t="shared" si="314"/>
        <v>659.96627301627814</v>
      </c>
      <c r="AS101" s="267">
        <v>8830.7900000000009</v>
      </c>
      <c r="AT101" s="267">
        <v>4945.0200000000004</v>
      </c>
      <c r="AU101" s="267">
        <v>5563.94</v>
      </c>
      <c r="AV101" s="267">
        <v>0</v>
      </c>
      <c r="AW101" s="267">
        <v>0</v>
      </c>
      <c r="AX101" s="267">
        <v>0</v>
      </c>
      <c r="AY101" s="267">
        <v>0</v>
      </c>
      <c r="AZ101" s="267">
        <v>0</v>
      </c>
      <c r="BA101" s="267">
        <v>0</v>
      </c>
      <c r="BB101" s="267">
        <v>0</v>
      </c>
      <c r="BC101" s="267">
        <v>13162.64</v>
      </c>
      <c r="BD101" s="178">
        <f t="shared" ref="BD101:BD126" si="387">BG101-BC101</f>
        <v>6177.1100000000006</v>
      </c>
      <c r="BE101" s="285">
        <v>1188</v>
      </c>
      <c r="BF101" s="181" t="s">
        <v>276</v>
      </c>
      <c r="BG101" s="64">
        <f t="shared" si="384"/>
        <v>19339.75</v>
      </c>
      <c r="BH101" s="267">
        <v>735.11</v>
      </c>
      <c r="BI101" s="267">
        <v>361.72</v>
      </c>
      <c r="BJ101" s="267">
        <v>355.44</v>
      </c>
      <c r="BK101" s="267">
        <v>0</v>
      </c>
      <c r="BL101" s="267">
        <v>0</v>
      </c>
      <c r="BM101" s="267">
        <v>0</v>
      </c>
      <c r="BN101" s="267">
        <v>0</v>
      </c>
      <c r="BO101" s="267">
        <v>0</v>
      </c>
      <c r="BP101" s="267">
        <v>0</v>
      </c>
      <c r="BQ101" s="267">
        <v>0</v>
      </c>
      <c r="BR101" s="64">
        <f t="shared" si="385"/>
        <v>1452.27</v>
      </c>
      <c r="BS101" s="65"/>
      <c r="BT101" s="219"/>
      <c r="BU101" s="65">
        <f t="shared" si="348"/>
        <v>167.41625022031079</v>
      </c>
      <c r="BV101" s="65">
        <f t="shared" si="269"/>
        <v>120.6100073585789</v>
      </c>
      <c r="BW101" s="65"/>
      <c r="BX101" s="65">
        <v>18.5</v>
      </c>
      <c r="BY101" s="65"/>
      <c r="BZ101" s="65">
        <v>5</v>
      </c>
      <c r="CA101" s="202"/>
      <c r="CB101" s="65"/>
      <c r="CC101" s="64">
        <f t="shared" si="315"/>
        <v>311.52625757888967</v>
      </c>
      <c r="CD101" s="66">
        <f t="shared" si="174"/>
        <v>869.99982300884949</v>
      </c>
      <c r="CE101" s="384">
        <f t="shared" si="175"/>
        <v>0</v>
      </c>
      <c r="CF101" s="66">
        <f t="shared" si="222"/>
        <v>217.49995575221237</v>
      </c>
      <c r="CG101" s="67">
        <f t="shared" si="373"/>
        <v>1087.4997787610619</v>
      </c>
      <c r="CH101" s="67">
        <f t="shared" si="316"/>
        <v>1399.0260363399516</v>
      </c>
      <c r="CI101" s="68">
        <f t="shared" si="317"/>
        <v>53.243963660048394</v>
      </c>
      <c r="CJ101" s="209">
        <v>11393.28</v>
      </c>
      <c r="CK101" s="209">
        <v>7053.01</v>
      </c>
      <c r="CL101" s="209">
        <v>9688.9699999999993</v>
      </c>
      <c r="CM101" s="209">
        <v>175</v>
      </c>
      <c r="CN101" s="209">
        <v>0</v>
      </c>
      <c r="CO101" s="209">
        <v>0</v>
      </c>
      <c r="CP101" s="209">
        <v>0</v>
      </c>
      <c r="CQ101" s="209">
        <v>0</v>
      </c>
      <c r="CR101" s="209">
        <v>0</v>
      </c>
      <c r="CS101" s="207">
        <v>0</v>
      </c>
      <c r="CT101" s="205">
        <v>22551.99</v>
      </c>
      <c r="CU101" s="178">
        <f t="shared" si="176"/>
        <v>7503.07</v>
      </c>
      <c r="CV101" s="285">
        <v>1784</v>
      </c>
      <c r="CW101" s="181" t="s">
        <v>276</v>
      </c>
      <c r="CX101" s="214">
        <v>30055.06</v>
      </c>
      <c r="CY101" s="205">
        <v>1108.97</v>
      </c>
      <c r="CZ101" s="205">
        <v>529.08000000000004</v>
      </c>
      <c r="DA101" s="205">
        <v>604.17999999999995</v>
      </c>
      <c r="DB101" s="205">
        <v>1.68</v>
      </c>
      <c r="DC101" s="205">
        <v>0</v>
      </c>
      <c r="DD101" s="205">
        <v>0</v>
      </c>
      <c r="DE101" s="205">
        <v>0</v>
      </c>
      <c r="DF101" s="205">
        <v>0</v>
      </c>
      <c r="DG101" s="205">
        <v>0</v>
      </c>
      <c r="DH101" s="205">
        <v>0</v>
      </c>
      <c r="DI101" s="214">
        <v>2243.91</v>
      </c>
      <c r="DJ101" s="65"/>
      <c r="DK101" s="219"/>
      <c r="DL101" s="65">
        <f t="shared" si="349"/>
        <v>297.84873107572889</v>
      </c>
      <c r="DM101" s="65">
        <f t="shared" si="263"/>
        <v>147.7017264773126</v>
      </c>
      <c r="DN101" s="65"/>
      <c r="DO101" s="65">
        <v>18.5</v>
      </c>
      <c r="DP101" s="65"/>
      <c r="DQ101" s="65">
        <v>5</v>
      </c>
      <c r="DR101" s="65"/>
      <c r="DS101" s="65"/>
      <c r="DT101" s="64">
        <f t="shared" si="318"/>
        <v>469.0504575530415</v>
      </c>
      <c r="DU101" s="66">
        <f t="shared" si="178"/>
        <v>870.94495575221242</v>
      </c>
      <c r="DV101" s="66">
        <f t="shared" si="179"/>
        <v>490.26548672566372</v>
      </c>
      <c r="DW101" s="66">
        <f t="shared" si="270"/>
        <v>340.30261061946902</v>
      </c>
      <c r="DX101" s="67">
        <f t="shared" si="319"/>
        <v>1701.5130530973452</v>
      </c>
      <c r="DY101" s="67">
        <f t="shared" si="320"/>
        <v>2170.5635106503869</v>
      </c>
      <c r="DZ101" s="68">
        <f t="shared" si="321"/>
        <v>73.346489349612966</v>
      </c>
      <c r="EA101" s="205">
        <v>12647.94</v>
      </c>
      <c r="EB101" s="205">
        <v>5380.72</v>
      </c>
      <c r="EC101" s="205">
        <v>7840.48</v>
      </c>
      <c r="ED101" s="205">
        <v>10</v>
      </c>
      <c r="EE101" s="205">
        <v>0</v>
      </c>
      <c r="EF101" s="205">
        <v>0</v>
      </c>
      <c r="EG101" s="205">
        <v>0</v>
      </c>
      <c r="EH101" s="205">
        <v>0</v>
      </c>
      <c r="EI101" s="205">
        <v>0</v>
      </c>
      <c r="EJ101" s="205">
        <v>0</v>
      </c>
      <c r="EK101" s="205">
        <v>21092.16</v>
      </c>
      <c r="EL101" s="178">
        <f t="shared" si="180"/>
        <v>4786.9799999999996</v>
      </c>
      <c r="EM101" s="206">
        <v>1427</v>
      </c>
      <c r="EN101" s="181" t="s">
        <v>276</v>
      </c>
      <c r="EO101" s="214">
        <f t="shared" si="303"/>
        <v>25879.14</v>
      </c>
      <c r="EP101" s="214">
        <v>1052.8699999999999</v>
      </c>
      <c r="EQ101" s="214">
        <v>393.59</v>
      </c>
      <c r="ER101" s="214">
        <v>500.75</v>
      </c>
      <c r="ES101" s="214">
        <v>0.42</v>
      </c>
      <c r="ET101" s="214">
        <v>0</v>
      </c>
      <c r="EU101" s="298">
        <v>0</v>
      </c>
      <c r="EV101" s="299">
        <v>0</v>
      </c>
      <c r="EW101" s="214">
        <v>0</v>
      </c>
      <c r="EX101" s="214">
        <v>0</v>
      </c>
      <c r="EY101" s="214">
        <v>0</v>
      </c>
      <c r="EZ101" s="214">
        <f t="shared" si="304"/>
        <v>1947.6299999999999</v>
      </c>
      <c r="FA101" s="389"/>
      <c r="FB101" s="65"/>
      <c r="FC101" s="377">
        <f t="shared" si="305"/>
        <v>290.04749127378437</v>
      </c>
      <c r="FD101" s="386">
        <f t="shared" si="306"/>
        <v>94.234121581214879</v>
      </c>
      <c r="FE101" s="65"/>
      <c r="FF101" s="65">
        <v>18.5</v>
      </c>
      <c r="FG101" s="65"/>
      <c r="FH101" s="65">
        <v>5</v>
      </c>
      <c r="FI101" s="377"/>
      <c r="FJ101" s="65"/>
      <c r="FK101" s="214">
        <f t="shared" si="307"/>
        <v>407.78161285499925</v>
      </c>
      <c r="FL101" s="66">
        <f t="shared" si="360"/>
        <v>987.17077586206892</v>
      </c>
      <c r="FM101" s="377">
        <f t="shared" si="184"/>
        <v>413.79310344827587</v>
      </c>
      <c r="FN101" s="377">
        <f t="shared" si="271"/>
        <v>350.24096982758618</v>
      </c>
      <c r="FO101" s="214">
        <f t="shared" si="308"/>
        <v>1751.204849137931</v>
      </c>
      <c r="FP101" s="214">
        <f t="shared" si="309"/>
        <v>2158.9864619929303</v>
      </c>
      <c r="FQ101" s="205">
        <f t="shared" si="290"/>
        <v>-211.35646199293046</v>
      </c>
      <c r="FR101" s="205">
        <v>17140.07</v>
      </c>
      <c r="FS101" s="205">
        <v>8767.1299999999992</v>
      </c>
      <c r="FT101" s="205">
        <v>11812.63</v>
      </c>
      <c r="FU101" s="205">
        <v>5</v>
      </c>
      <c r="FV101" s="205">
        <v>0</v>
      </c>
      <c r="FW101" s="205">
        <v>0</v>
      </c>
      <c r="FX101" s="205">
        <v>0</v>
      </c>
      <c r="FY101" s="205">
        <v>0</v>
      </c>
      <c r="FZ101" s="205">
        <v>0</v>
      </c>
      <c r="GA101" s="205">
        <v>0</v>
      </c>
      <c r="GB101" s="205">
        <v>26685.56</v>
      </c>
      <c r="GC101" s="178">
        <f t="shared" si="185"/>
        <v>11039.269999999993</v>
      </c>
      <c r="GD101" s="206">
        <v>2136</v>
      </c>
      <c r="GE101" s="181" t="s">
        <v>276</v>
      </c>
      <c r="GF101" s="214">
        <f t="shared" si="291"/>
        <v>37724.829999999994</v>
      </c>
      <c r="GG101" s="205">
        <v>1426.81</v>
      </c>
      <c r="GH101" s="205">
        <v>641.29999999999995</v>
      </c>
      <c r="GI101" s="205">
        <v>754.44</v>
      </c>
      <c r="GJ101" s="205">
        <v>0.21</v>
      </c>
      <c r="GK101" s="205">
        <v>0</v>
      </c>
      <c r="GL101" s="205">
        <v>0</v>
      </c>
      <c r="GM101" s="205">
        <v>0</v>
      </c>
      <c r="GN101" s="205">
        <v>0</v>
      </c>
      <c r="GO101" s="205">
        <v>0</v>
      </c>
      <c r="GP101" s="205">
        <v>0</v>
      </c>
      <c r="GQ101" s="211">
        <f t="shared" si="350"/>
        <v>2822.7599999999998</v>
      </c>
      <c r="GR101" s="307"/>
      <c r="GS101" s="306"/>
      <c r="GT101" s="65">
        <f t="shared" si="300"/>
        <v>379.75820642154645</v>
      </c>
      <c r="GU101" s="65">
        <f t="shared" si="301"/>
        <v>234.5339127051698</v>
      </c>
      <c r="GV101" s="65"/>
      <c r="GW101" s="65">
        <v>18.5</v>
      </c>
      <c r="GX101" s="65">
        <v>0</v>
      </c>
      <c r="GY101" s="65">
        <v>5</v>
      </c>
      <c r="GZ101" s="65"/>
      <c r="HA101" s="65"/>
      <c r="HB101" s="64">
        <f t="shared" si="188"/>
        <v>637.79211912671622</v>
      </c>
      <c r="HC101" s="66">
        <f t="shared" si="361"/>
        <v>822.37076923076927</v>
      </c>
      <c r="HD101" s="66">
        <f t="shared" si="272"/>
        <v>0</v>
      </c>
      <c r="HE101" s="66">
        <f t="shared" si="273"/>
        <v>205.59269230769232</v>
      </c>
      <c r="HF101" s="67">
        <f t="shared" si="322"/>
        <v>1027.9634615384616</v>
      </c>
      <c r="HG101" s="67">
        <f t="shared" si="323"/>
        <v>1665.7555806651778</v>
      </c>
      <c r="HH101" s="68">
        <f t="shared" si="324"/>
        <v>1157.0044193348219</v>
      </c>
      <c r="HI101" s="335">
        <v>14556.08</v>
      </c>
      <c r="HJ101" s="335">
        <v>8589.91</v>
      </c>
      <c r="HK101" s="335">
        <v>10147.56</v>
      </c>
      <c r="HL101" s="335">
        <v>25</v>
      </c>
      <c r="HM101" s="335">
        <v>0</v>
      </c>
      <c r="HN101" s="335">
        <v>0</v>
      </c>
      <c r="HO101" s="335">
        <v>0</v>
      </c>
      <c r="HP101" s="335">
        <v>0</v>
      </c>
      <c r="HQ101" s="335">
        <v>0</v>
      </c>
      <c r="HR101" s="335">
        <v>0</v>
      </c>
      <c r="HS101" s="335">
        <v>25279.33</v>
      </c>
      <c r="HT101" s="178">
        <f t="shared" si="189"/>
        <v>8039.2199999999939</v>
      </c>
      <c r="HU101" s="371">
        <v>1896</v>
      </c>
      <c r="HV101" s="181" t="s">
        <v>276</v>
      </c>
      <c r="HW101" s="64">
        <f t="shared" si="190"/>
        <v>33318.549999999996</v>
      </c>
      <c r="HX101" s="205">
        <v>1211.69</v>
      </c>
      <c r="HY101" s="205">
        <v>628.34</v>
      </c>
      <c r="HZ101" s="205">
        <v>647.41</v>
      </c>
      <c r="IA101" s="205">
        <v>1.05</v>
      </c>
      <c r="IB101" s="205">
        <v>0</v>
      </c>
      <c r="IC101" s="205">
        <v>0</v>
      </c>
      <c r="ID101" s="205">
        <v>0</v>
      </c>
      <c r="IE101" s="205">
        <v>0</v>
      </c>
      <c r="IF101" s="205">
        <v>0</v>
      </c>
      <c r="IG101" s="205">
        <v>0</v>
      </c>
      <c r="IH101" s="214">
        <v>2731.96</v>
      </c>
      <c r="II101" s="318"/>
      <c r="IJ101" s="319"/>
      <c r="IK101" s="65">
        <f t="shared" si="296"/>
        <v>385.780794162988</v>
      </c>
      <c r="IL101" s="65">
        <f t="shared" si="302"/>
        <v>200.17485750782868</v>
      </c>
      <c r="IM101" s="65"/>
      <c r="IN101" s="65">
        <v>18.5</v>
      </c>
      <c r="IO101" s="65"/>
      <c r="IP101" s="65">
        <v>5</v>
      </c>
      <c r="IQ101" s="65"/>
      <c r="IR101" s="65"/>
      <c r="IS101" s="64">
        <f t="shared" si="193"/>
        <v>609.45565167081668</v>
      </c>
      <c r="IT101" s="66">
        <f t="shared" si="362"/>
        <v>869.99285714285713</v>
      </c>
      <c r="IU101" s="66">
        <f t="shared" si="274"/>
        <v>403.36134453781511</v>
      </c>
      <c r="IV101" s="66">
        <f t="shared" si="275"/>
        <v>318.33855042016808</v>
      </c>
      <c r="IW101" s="67">
        <f t="shared" si="195"/>
        <v>1591.6927521008404</v>
      </c>
      <c r="IX101" s="67">
        <f t="shared" si="325"/>
        <v>2201.1484037716573</v>
      </c>
      <c r="IY101" s="68">
        <f t="shared" si="326"/>
        <v>530.81159622834275</v>
      </c>
      <c r="IZ101" s="335">
        <v>7724.87</v>
      </c>
      <c r="JA101" s="335">
        <v>3792.31</v>
      </c>
      <c r="JB101" s="335">
        <v>5340.71</v>
      </c>
      <c r="JC101" s="335">
        <v>15</v>
      </c>
      <c r="JD101" s="335">
        <v>0</v>
      </c>
      <c r="JE101" s="335">
        <v>0</v>
      </c>
      <c r="JF101" s="335">
        <v>0</v>
      </c>
      <c r="JG101" s="335">
        <v>0</v>
      </c>
      <c r="JH101" s="335">
        <v>0</v>
      </c>
      <c r="JI101" s="335">
        <v>0</v>
      </c>
      <c r="JJ101" s="335">
        <v>11430.83</v>
      </c>
      <c r="JK101" s="178">
        <f t="shared" si="196"/>
        <v>5442.0599999999995</v>
      </c>
      <c r="JL101" s="371">
        <v>936</v>
      </c>
      <c r="JM101" s="181" t="s">
        <v>276</v>
      </c>
      <c r="JN101" s="64">
        <f t="shared" si="197"/>
        <v>16872.89</v>
      </c>
      <c r="JO101" s="335">
        <v>643.04999999999995</v>
      </c>
      <c r="JP101" s="335">
        <v>277.39999999999998</v>
      </c>
      <c r="JQ101" s="335">
        <v>341.07</v>
      </c>
      <c r="JR101" s="335">
        <v>0.63</v>
      </c>
      <c r="JS101" s="335">
        <v>0</v>
      </c>
      <c r="JT101" s="335">
        <v>0</v>
      </c>
      <c r="JU101" s="335">
        <v>0</v>
      </c>
      <c r="JV101" s="335">
        <v>0</v>
      </c>
      <c r="JW101" s="335">
        <v>0</v>
      </c>
      <c r="JX101" s="335">
        <v>0</v>
      </c>
      <c r="JY101" s="211">
        <v>3782.69</v>
      </c>
      <c r="JZ101" s="337"/>
      <c r="KA101" s="319"/>
      <c r="KB101" s="65">
        <f t="shared" si="276"/>
        <v>243.4336812891182</v>
      </c>
      <c r="KC101" s="65">
        <f t="shared" si="297"/>
        <v>144.56452353575804</v>
      </c>
      <c r="KD101" s="65"/>
      <c r="KE101" s="65">
        <v>18.5</v>
      </c>
      <c r="KF101" s="65"/>
      <c r="KG101" s="65">
        <v>5</v>
      </c>
      <c r="KH101" s="65"/>
      <c r="KI101" s="65">
        <f t="shared" si="277"/>
        <v>429.03252032520328</v>
      </c>
      <c r="KJ101" s="64">
        <f t="shared" si="292"/>
        <v>840.53072515007943</v>
      </c>
      <c r="KK101" s="66">
        <f t="shared" si="363"/>
        <v>854.59100840336134</v>
      </c>
      <c r="KL101" s="66">
        <f t="shared" si="278"/>
        <v>0</v>
      </c>
      <c r="KM101" s="66">
        <f t="shared" si="279"/>
        <v>213.64775210084034</v>
      </c>
      <c r="KN101" s="67">
        <f t="shared" si="327"/>
        <v>1068.2387605042018</v>
      </c>
      <c r="KO101" s="67">
        <f t="shared" si="328"/>
        <v>1908.7694856542812</v>
      </c>
      <c r="KP101" s="68">
        <f t="shared" si="329"/>
        <v>1873.9205143457189</v>
      </c>
      <c r="KQ101" s="335">
        <v>10229.16</v>
      </c>
      <c r="KR101" s="335">
        <v>6090.11</v>
      </c>
      <c r="KS101" s="335">
        <v>6650.48</v>
      </c>
      <c r="KT101" s="335">
        <v>0</v>
      </c>
      <c r="KU101" s="335">
        <v>0</v>
      </c>
      <c r="KV101" s="335">
        <v>0</v>
      </c>
      <c r="KW101" s="335">
        <v>0</v>
      </c>
      <c r="KX101" s="335">
        <v>0</v>
      </c>
      <c r="KY101" s="335">
        <v>0</v>
      </c>
      <c r="KZ101" s="335">
        <v>0</v>
      </c>
      <c r="LA101" s="335">
        <v>18501.18</v>
      </c>
      <c r="LB101" s="178">
        <f t="shared" si="199"/>
        <v>4468.57</v>
      </c>
      <c r="LC101" s="371">
        <v>1127</v>
      </c>
      <c r="LD101" s="181" t="s">
        <v>276</v>
      </c>
      <c r="LE101" s="64">
        <f t="shared" si="200"/>
        <v>22969.75</v>
      </c>
      <c r="LF101" s="205">
        <v>851.51</v>
      </c>
      <c r="LG101" s="205">
        <v>445.48</v>
      </c>
      <c r="LH101" s="205">
        <v>424.88</v>
      </c>
      <c r="LI101" s="205">
        <v>0</v>
      </c>
      <c r="LJ101" s="205">
        <v>0</v>
      </c>
      <c r="LK101" s="205">
        <v>0</v>
      </c>
      <c r="LL101" s="205">
        <v>0</v>
      </c>
      <c r="LM101" s="205">
        <v>0</v>
      </c>
      <c r="LN101" s="205">
        <v>0</v>
      </c>
      <c r="LO101" s="205">
        <v>0</v>
      </c>
      <c r="LP101" s="211">
        <f t="shared" si="351"/>
        <v>1721.87</v>
      </c>
      <c r="LQ101" s="202"/>
      <c r="LR101" s="202"/>
      <c r="LS101" s="65">
        <f t="shared" si="298"/>
        <v>275.02225771672045</v>
      </c>
      <c r="LT101" s="65">
        <f t="shared" si="299"/>
        <v>106.9671579328643</v>
      </c>
      <c r="LU101" s="65"/>
      <c r="LV101" s="65">
        <v>18.5</v>
      </c>
      <c r="LW101" s="65"/>
      <c r="LX101" s="65">
        <v>5</v>
      </c>
      <c r="LY101" s="65"/>
      <c r="LZ101" s="65"/>
      <c r="MA101" s="64">
        <f t="shared" si="330"/>
        <v>405.48941564958477</v>
      </c>
      <c r="MB101" s="66">
        <f t="shared" si="364"/>
        <v>828.45739495798318</v>
      </c>
      <c r="MC101" s="66">
        <f t="shared" si="280"/>
        <v>0</v>
      </c>
      <c r="MD101" s="66">
        <f t="shared" si="281"/>
        <v>207.1143487394958</v>
      </c>
      <c r="ME101" s="67">
        <f t="shared" si="331"/>
        <v>1035.571743697479</v>
      </c>
      <c r="MF101" s="67">
        <f t="shared" si="332"/>
        <v>1441.0611593470637</v>
      </c>
      <c r="MG101" s="68">
        <f t="shared" si="333"/>
        <v>280.80884065293617</v>
      </c>
      <c r="MH101" s="335">
        <v>7255.22</v>
      </c>
      <c r="MI101" s="335">
        <v>4985.9799999999996</v>
      </c>
      <c r="MJ101" s="335">
        <v>4658.88</v>
      </c>
      <c r="MK101" s="335">
        <v>10</v>
      </c>
      <c r="ML101" s="335">
        <v>0</v>
      </c>
      <c r="MM101" s="335">
        <v>0</v>
      </c>
      <c r="MN101" s="335">
        <v>0</v>
      </c>
      <c r="MO101" s="335">
        <v>0</v>
      </c>
      <c r="MP101" s="335">
        <v>0</v>
      </c>
      <c r="MQ101" s="335">
        <v>0</v>
      </c>
      <c r="MR101" s="335">
        <v>15036.83</v>
      </c>
      <c r="MS101" s="178">
        <f t="shared" si="223"/>
        <v>1873.2500000000018</v>
      </c>
      <c r="MT101" s="371">
        <v>922</v>
      </c>
      <c r="MU101" s="181" t="s">
        <v>276</v>
      </c>
      <c r="MV101" s="64">
        <f t="shared" si="203"/>
        <v>16910.080000000002</v>
      </c>
      <c r="MW101" s="335">
        <v>603.95000000000005</v>
      </c>
      <c r="MX101" s="335">
        <v>364.71</v>
      </c>
      <c r="MY101" s="335">
        <v>297.63</v>
      </c>
      <c r="MZ101" s="335">
        <v>0.42</v>
      </c>
      <c r="NA101" s="335">
        <v>0</v>
      </c>
      <c r="NB101" s="335">
        <v>0</v>
      </c>
      <c r="NC101" s="335">
        <v>0</v>
      </c>
      <c r="ND101" s="335">
        <v>0</v>
      </c>
      <c r="NE101" s="335">
        <v>0</v>
      </c>
      <c r="NF101" s="335">
        <v>0</v>
      </c>
      <c r="NG101" s="211">
        <f t="shared" si="293"/>
        <v>1266.71</v>
      </c>
      <c r="NH101" s="357"/>
      <c r="NI101" s="358"/>
      <c r="NJ101" s="65">
        <f t="shared" si="294"/>
        <v>284.14497870135671</v>
      </c>
      <c r="NK101" s="65">
        <f t="shared" si="295"/>
        <v>25.7314379796743</v>
      </c>
      <c r="NL101" s="65"/>
      <c r="NM101" s="65">
        <v>18.5</v>
      </c>
      <c r="NN101" s="65">
        <f t="shared" si="206"/>
        <v>467</v>
      </c>
      <c r="NO101" s="65">
        <v>5</v>
      </c>
      <c r="NP101" s="65"/>
      <c r="NQ101" s="65"/>
      <c r="NR101" s="64">
        <f t="shared" si="264"/>
        <v>800.37641668103106</v>
      </c>
      <c r="NS101" s="66">
        <f t="shared" si="207"/>
        <v>835.40283333333332</v>
      </c>
      <c r="NT101" s="66">
        <f t="shared" si="208"/>
        <v>400</v>
      </c>
      <c r="NU101" s="66">
        <f t="shared" si="282"/>
        <v>308.85070833333333</v>
      </c>
      <c r="NV101" s="67">
        <f t="shared" si="334"/>
        <v>1544.2535416666667</v>
      </c>
      <c r="NW101" s="67">
        <f t="shared" si="335"/>
        <v>2344.6299583476975</v>
      </c>
      <c r="NX101" s="68">
        <f t="shared" si="336"/>
        <v>-1077.9199583476975</v>
      </c>
      <c r="NY101" s="400">
        <v>7298.33</v>
      </c>
      <c r="NZ101" s="400">
        <v>4524.57</v>
      </c>
      <c r="OA101" s="400">
        <v>5543.55</v>
      </c>
      <c r="OB101" s="400">
        <v>0</v>
      </c>
      <c r="OC101" s="400">
        <v>0</v>
      </c>
      <c r="OD101" s="400">
        <v>0</v>
      </c>
      <c r="OE101" s="400">
        <v>0</v>
      </c>
      <c r="OF101" s="400">
        <v>0</v>
      </c>
      <c r="OG101" s="400">
        <v>0</v>
      </c>
      <c r="OH101" s="400">
        <v>0</v>
      </c>
      <c r="OI101" s="400">
        <v>14866.53</v>
      </c>
      <c r="OJ101" s="178">
        <f t="shared" si="352"/>
        <v>2499.92</v>
      </c>
      <c r="OK101" s="401">
        <v>987</v>
      </c>
      <c r="OL101" s="181" t="s">
        <v>276</v>
      </c>
      <c r="OM101" s="64">
        <f t="shared" si="283"/>
        <v>17366.45</v>
      </c>
      <c r="ON101" s="205">
        <v>607.54999999999995</v>
      </c>
      <c r="OO101" s="205">
        <v>330.96</v>
      </c>
      <c r="OP101" s="205">
        <v>354.15</v>
      </c>
      <c r="OQ101" s="205">
        <v>0</v>
      </c>
      <c r="OR101" s="205">
        <v>0</v>
      </c>
      <c r="OS101" s="205">
        <v>0</v>
      </c>
      <c r="OT101" s="205">
        <v>0</v>
      </c>
      <c r="OU101" s="205">
        <v>0</v>
      </c>
      <c r="OV101" s="205">
        <v>0</v>
      </c>
      <c r="OW101" s="205">
        <v>0</v>
      </c>
      <c r="OX101" s="403">
        <f t="shared" si="284"/>
        <v>1292.6599999999999</v>
      </c>
      <c r="OY101" s="404"/>
      <c r="OZ101" s="404">
        <v>121.8</v>
      </c>
      <c r="PA101" s="65">
        <f t="shared" si="285"/>
        <v>238.32788268753521</v>
      </c>
      <c r="PB101" s="65">
        <f t="shared" si="286"/>
        <v>42.806083470238626</v>
      </c>
      <c r="PC101" s="65"/>
      <c r="PD101" s="65">
        <v>18.5</v>
      </c>
      <c r="PE101" s="65"/>
      <c r="PF101" s="65">
        <v>5</v>
      </c>
      <c r="PG101" s="65"/>
      <c r="PH101" s="65"/>
      <c r="PI101" s="64">
        <f t="shared" si="337"/>
        <v>426.4339661577738</v>
      </c>
      <c r="PJ101" s="66">
        <f t="shared" si="287"/>
        <v>936.57933333333335</v>
      </c>
      <c r="PK101" s="66">
        <v>0</v>
      </c>
      <c r="PL101" s="66">
        <f t="shared" si="288"/>
        <v>234.14483333333334</v>
      </c>
      <c r="PM101" s="67">
        <f t="shared" si="338"/>
        <v>1170.7241666666666</v>
      </c>
      <c r="PN101" s="67">
        <f t="shared" si="339"/>
        <v>1597.1581328244404</v>
      </c>
      <c r="PO101" s="68">
        <f t="shared" si="340"/>
        <v>-304.49813282444052</v>
      </c>
      <c r="PP101" s="400">
        <v>8820.2199999999993</v>
      </c>
      <c r="PQ101" s="400">
        <v>5612.51</v>
      </c>
      <c r="PR101" s="400">
        <v>7372.13</v>
      </c>
      <c r="PS101" s="400">
        <v>20</v>
      </c>
      <c r="PT101" s="400">
        <v>0</v>
      </c>
      <c r="PU101" s="400">
        <v>0</v>
      </c>
      <c r="PV101" s="400">
        <v>0</v>
      </c>
      <c r="PW101" s="400">
        <v>0</v>
      </c>
      <c r="PX101" s="400">
        <v>0</v>
      </c>
      <c r="PY101" s="464">
        <v>0</v>
      </c>
      <c r="PZ101" s="466">
        <v>21724.86</v>
      </c>
      <c r="QA101" s="178">
        <f t="shared" si="210"/>
        <v>100</v>
      </c>
      <c r="QB101" s="401">
        <v>1281</v>
      </c>
      <c r="QC101" s="181" t="s">
        <v>276</v>
      </c>
      <c r="QD101" s="64">
        <v>21824.86</v>
      </c>
      <c r="QE101" s="400">
        <v>734.22</v>
      </c>
      <c r="QF101" s="400">
        <v>410.54</v>
      </c>
      <c r="QG101" s="400">
        <v>470.97</v>
      </c>
      <c r="QH101" s="400">
        <v>0.84</v>
      </c>
      <c r="QI101" s="400">
        <v>0</v>
      </c>
      <c r="QJ101" s="400">
        <v>0</v>
      </c>
      <c r="QK101" s="400">
        <v>0</v>
      </c>
      <c r="QL101" s="400">
        <v>0</v>
      </c>
      <c r="QM101" s="400">
        <v>0</v>
      </c>
      <c r="QN101" s="400">
        <v>0</v>
      </c>
      <c r="QO101" s="486">
        <v>0</v>
      </c>
      <c r="QP101" s="211">
        <f t="shared" si="353"/>
        <v>1616.57</v>
      </c>
      <c r="QQ101" s="449"/>
      <c r="QR101" s="238">
        <v>121.8</v>
      </c>
      <c r="QS101" s="65">
        <f t="shared" si="365"/>
        <v>128.86743362831859</v>
      </c>
      <c r="QT101" s="65">
        <f t="shared" si="354"/>
        <v>1.9267076601086248</v>
      </c>
      <c r="QU101" s="65">
        <v>0</v>
      </c>
      <c r="QV101" s="65">
        <v>18.5</v>
      </c>
      <c r="QW101" s="65">
        <f t="shared" si="355"/>
        <v>18.861818181818183</v>
      </c>
      <c r="QX101" s="65">
        <v>5</v>
      </c>
      <c r="QY101" s="65">
        <f t="shared" si="261"/>
        <v>183.06451612903226</v>
      </c>
      <c r="QZ101" s="489">
        <f t="shared" si="265"/>
        <v>293.28561000000002</v>
      </c>
      <c r="RA101" s="65"/>
      <c r="RB101" s="64">
        <f t="shared" si="213"/>
        <v>771.30608559927759</v>
      </c>
      <c r="RC101" s="66">
        <f t="shared" si="266"/>
        <v>870.22424778761058</v>
      </c>
      <c r="RD101" s="66"/>
      <c r="RE101" s="66">
        <f t="shared" si="356"/>
        <v>328.30606667737766</v>
      </c>
      <c r="RF101" s="67">
        <f t="shared" si="341"/>
        <v>1198.5303144649884</v>
      </c>
      <c r="RG101" s="67">
        <f t="shared" si="342"/>
        <v>1969.8364000642659</v>
      </c>
      <c r="RH101" s="68">
        <f t="shared" si="343"/>
        <v>-353.26640006426601</v>
      </c>
      <c r="RI101" s="205">
        <v>7120.61</v>
      </c>
      <c r="RJ101" s="205">
        <v>3189.7</v>
      </c>
      <c r="RK101" s="205">
        <v>5450.17</v>
      </c>
      <c r="RL101" s="205">
        <v>0</v>
      </c>
      <c r="RM101" s="205">
        <v>0</v>
      </c>
      <c r="RN101" s="205">
        <v>0</v>
      </c>
      <c r="RO101" s="205">
        <v>0</v>
      </c>
      <c r="RP101" s="205">
        <v>0</v>
      </c>
      <c r="RQ101" s="205">
        <v>0</v>
      </c>
      <c r="RR101" s="373">
        <v>0</v>
      </c>
      <c r="RS101" s="265">
        <v>15580.220000000001</v>
      </c>
      <c r="RT101" s="178">
        <f t="shared" si="214"/>
        <v>180.2599999999984</v>
      </c>
      <c r="RU101" s="206">
        <v>896</v>
      </c>
      <c r="RV101" s="181" t="s">
        <v>276</v>
      </c>
      <c r="RW101" s="64">
        <f t="shared" si="215"/>
        <v>15760.48</v>
      </c>
      <c r="RX101" s="205">
        <v>592.75</v>
      </c>
      <c r="RY101" s="205">
        <v>233.32</v>
      </c>
      <c r="RZ101" s="205">
        <v>348.18</v>
      </c>
      <c r="SA101" s="205">
        <v>0</v>
      </c>
      <c r="SB101" s="205">
        <v>0</v>
      </c>
      <c r="SC101" s="205">
        <v>0</v>
      </c>
      <c r="SD101" s="205">
        <v>0</v>
      </c>
      <c r="SE101" s="205">
        <v>0</v>
      </c>
      <c r="SF101" s="205">
        <v>0</v>
      </c>
      <c r="SG101" s="205">
        <v>0</v>
      </c>
      <c r="SH101" s="65">
        <v>40.954606000000005</v>
      </c>
      <c r="SI101" s="211">
        <v>2216.59</v>
      </c>
      <c r="SJ101" s="468"/>
      <c r="SK101" s="481"/>
      <c r="SL101" s="65">
        <f t="shared" si="366"/>
        <v>320.96681415929203</v>
      </c>
      <c r="SM101" s="65">
        <f t="shared" si="376"/>
        <v>4.102670124206627</v>
      </c>
      <c r="SN101" s="65">
        <v>0</v>
      </c>
      <c r="SO101" s="65">
        <v>18.5</v>
      </c>
      <c r="SP101" s="65">
        <f t="shared" si="357"/>
        <v>495.92920353982299</v>
      </c>
      <c r="SQ101" s="65">
        <v>5</v>
      </c>
      <c r="SR101" s="65">
        <f t="shared" si="367"/>
        <v>428.52876106194691</v>
      </c>
      <c r="SS101" s="489">
        <f t="shared" si="267"/>
        <v>210.33297000000002</v>
      </c>
      <c r="ST101" s="65"/>
      <c r="SU101" s="64">
        <f t="shared" si="374"/>
        <v>1483.3604188852685</v>
      </c>
      <c r="SV101" s="66">
        <f t="shared" si="368"/>
        <v>596.28469026548669</v>
      </c>
      <c r="SW101" s="66"/>
      <c r="SX101" s="66">
        <f t="shared" si="358"/>
        <v>415.92902183015104</v>
      </c>
      <c r="SY101" s="67">
        <f t="shared" si="375"/>
        <v>1012.2137120956377</v>
      </c>
      <c r="SZ101" s="67">
        <f t="shared" si="344"/>
        <v>2495.5741309809064</v>
      </c>
      <c r="TA101" s="68">
        <f t="shared" si="345"/>
        <v>-278.98413098090623</v>
      </c>
      <c r="TB101" s="64">
        <f t="shared" si="377"/>
        <v>285991.88</v>
      </c>
      <c r="TC101" s="211">
        <f t="shared" si="378"/>
        <v>25196.219999999998</v>
      </c>
      <c r="TD101" s="67">
        <f t="shared" si="379"/>
        <v>22793.142987622476</v>
      </c>
      <c r="TE101" s="68">
        <f t="shared" si="359"/>
        <v>2403.0770123775219</v>
      </c>
      <c r="TF101" s="264"/>
      <c r="TG101" s="265"/>
      <c r="TH101" s="265"/>
      <c r="TL101" s="65">
        <v>7833.5025999999998</v>
      </c>
      <c r="TM101">
        <f t="shared" si="262"/>
        <v>78.335025999999999</v>
      </c>
    </row>
    <row r="102" spans="1:533">
      <c r="A102" s="173" t="s">
        <v>51</v>
      </c>
      <c r="B102" s="175" t="s">
        <v>228</v>
      </c>
      <c r="C102" s="181" t="s">
        <v>276</v>
      </c>
      <c r="D102" s="176">
        <v>18796.169999999998</v>
      </c>
      <c r="E102" s="176">
        <v>3947.62</v>
      </c>
      <c r="F102" s="176">
        <v>0</v>
      </c>
      <c r="G102" s="176">
        <v>0</v>
      </c>
      <c r="H102" s="176">
        <v>0</v>
      </c>
      <c r="I102" s="176">
        <v>16448.599999999999</v>
      </c>
      <c r="J102" s="176">
        <v>0</v>
      </c>
      <c r="K102" s="176">
        <v>0</v>
      </c>
      <c r="L102" s="176">
        <v>0</v>
      </c>
      <c r="M102" s="178">
        <v>35601.46</v>
      </c>
      <c r="N102" s="178">
        <f t="shared" si="386"/>
        <v>3590.9300000000003</v>
      </c>
      <c r="O102" s="181">
        <v>1371</v>
      </c>
      <c r="P102" s="64">
        <f t="shared" si="310"/>
        <v>39192.39</v>
      </c>
      <c r="Q102" s="205">
        <v>1564.6</v>
      </c>
      <c r="R102" s="205">
        <v>288.76</v>
      </c>
      <c r="S102" s="205">
        <v>0</v>
      </c>
      <c r="T102" s="205">
        <v>0</v>
      </c>
      <c r="U102" s="205">
        <v>0</v>
      </c>
      <c r="V102" s="205">
        <v>0</v>
      </c>
      <c r="W102" s="205">
        <v>750</v>
      </c>
      <c r="X102" s="205">
        <v>0</v>
      </c>
      <c r="Y102" s="205">
        <v>0</v>
      </c>
      <c r="Z102" s="205">
        <v>0</v>
      </c>
      <c r="AA102" s="64">
        <f t="shared" si="346"/>
        <v>2603.3599999999997</v>
      </c>
      <c r="AB102" s="65">
        <v>1020</v>
      </c>
      <c r="AC102" s="219">
        <v>317.39999999999998</v>
      </c>
      <c r="AD102" s="65">
        <f t="shared" si="347"/>
        <v>418.2638868387636</v>
      </c>
      <c r="AE102" s="65">
        <f t="shared" si="268"/>
        <v>65.004078491840687</v>
      </c>
      <c r="AF102" s="65"/>
      <c r="AG102" s="65">
        <v>18.5</v>
      </c>
      <c r="AH102" s="65"/>
      <c r="AI102" s="65">
        <v>5</v>
      </c>
      <c r="AJ102" s="65"/>
      <c r="AK102" s="65"/>
      <c r="AL102" s="64">
        <f t="shared" si="311"/>
        <v>1844.1679653306041</v>
      </c>
      <c r="AM102" s="66">
        <f t="shared" si="170"/>
        <v>833.25221238938047</v>
      </c>
      <c r="AN102" s="66">
        <f t="shared" si="171"/>
        <v>0</v>
      </c>
      <c r="AO102" s="66">
        <f t="shared" si="289"/>
        <v>208.31305309734512</v>
      </c>
      <c r="AP102" s="67">
        <f t="shared" si="312"/>
        <v>1041.5652654867256</v>
      </c>
      <c r="AQ102" s="67">
        <f t="shared" si="313"/>
        <v>2885.73323081733</v>
      </c>
      <c r="AR102" s="68">
        <f t="shared" si="314"/>
        <v>-282.3732308173303</v>
      </c>
      <c r="AS102" s="267">
        <v>10929.01</v>
      </c>
      <c r="AT102" s="267">
        <v>4853.37</v>
      </c>
      <c r="AU102" s="267">
        <v>0</v>
      </c>
      <c r="AV102" s="267">
        <v>5</v>
      </c>
      <c r="AW102" s="267">
        <v>0</v>
      </c>
      <c r="AX102" s="267">
        <v>0</v>
      </c>
      <c r="AY102" s="267">
        <v>15292.7</v>
      </c>
      <c r="AZ102" s="267">
        <v>0</v>
      </c>
      <c r="BA102" s="267">
        <v>0</v>
      </c>
      <c r="BB102" s="267">
        <v>0</v>
      </c>
      <c r="BC102" s="267">
        <v>25861.62</v>
      </c>
      <c r="BD102" s="178">
        <f t="shared" si="387"/>
        <v>5218.4600000000028</v>
      </c>
      <c r="BE102" s="285">
        <v>1265</v>
      </c>
      <c r="BF102" s="181" t="s">
        <v>276</v>
      </c>
      <c r="BG102" s="64">
        <f t="shared" si="384"/>
        <v>31080.080000000002</v>
      </c>
      <c r="BH102" s="267">
        <v>909.74</v>
      </c>
      <c r="BI102" s="267">
        <v>355.01</v>
      </c>
      <c r="BJ102" s="267">
        <v>0</v>
      </c>
      <c r="BK102" s="267">
        <v>0.21</v>
      </c>
      <c r="BL102" s="267">
        <v>0</v>
      </c>
      <c r="BM102" s="267">
        <v>0</v>
      </c>
      <c r="BN102" s="267">
        <v>750</v>
      </c>
      <c r="BO102" s="267">
        <v>0</v>
      </c>
      <c r="BP102" s="267">
        <v>0</v>
      </c>
      <c r="BQ102" s="267">
        <v>0</v>
      </c>
      <c r="BR102" s="64">
        <f t="shared" si="385"/>
        <v>2014.96</v>
      </c>
      <c r="BS102" s="65">
        <v>1020</v>
      </c>
      <c r="BT102" s="219">
        <v>317.39999999999998</v>
      </c>
      <c r="BU102" s="65">
        <f t="shared" si="348"/>
        <v>328.93518663600872</v>
      </c>
      <c r="BV102" s="65">
        <f t="shared" si="269"/>
        <v>101.89206586906334</v>
      </c>
      <c r="BW102" s="65"/>
      <c r="BX102" s="65">
        <v>18.5</v>
      </c>
      <c r="BY102" s="65"/>
      <c r="BZ102" s="65">
        <v>5</v>
      </c>
      <c r="CA102" s="202"/>
      <c r="CB102" s="65"/>
      <c r="CC102" s="64">
        <f t="shared" si="315"/>
        <v>1791.7272525050721</v>
      </c>
      <c r="CD102" s="66">
        <f t="shared" si="174"/>
        <v>869.99982300884949</v>
      </c>
      <c r="CE102" s="384">
        <f t="shared" si="175"/>
        <v>0</v>
      </c>
      <c r="CF102" s="66">
        <f t="shared" si="222"/>
        <v>217.49995575221237</v>
      </c>
      <c r="CG102" s="67">
        <f t="shared" si="373"/>
        <v>1087.4997787610619</v>
      </c>
      <c r="CH102" s="67">
        <f t="shared" si="316"/>
        <v>2879.227031266134</v>
      </c>
      <c r="CI102" s="68">
        <f t="shared" si="317"/>
        <v>-864.26703126613393</v>
      </c>
      <c r="CJ102" s="209">
        <v>8199.9699999999993</v>
      </c>
      <c r="CK102" s="209">
        <v>4803.42</v>
      </c>
      <c r="CL102" s="209">
        <v>0</v>
      </c>
      <c r="CM102" s="209">
        <v>0</v>
      </c>
      <c r="CN102" s="209">
        <v>0</v>
      </c>
      <c r="CO102" s="209">
        <v>0</v>
      </c>
      <c r="CP102" s="209">
        <v>5338.25</v>
      </c>
      <c r="CQ102" s="209">
        <v>0</v>
      </c>
      <c r="CR102" s="209">
        <v>0</v>
      </c>
      <c r="CS102" s="207">
        <v>0</v>
      </c>
      <c r="CT102" s="205">
        <v>41251.379999999997</v>
      </c>
      <c r="CU102" s="178">
        <f t="shared" si="176"/>
        <v>6101.3600000000006</v>
      </c>
      <c r="CV102" s="285">
        <v>1775</v>
      </c>
      <c r="CW102" s="181" t="s">
        <v>276</v>
      </c>
      <c r="CX102" s="214">
        <v>47352.74</v>
      </c>
      <c r="CY102" s="205">
        <v>1357.82</v>
      </c>
      <c r="CZ102" s="205">
        <v>369.64</v>
      </c>
      <c r="DA102" s="205">
        <v>0</v>
      </c>
      <c r="DB102" s="205">
        <v>2.94</v>
      </c>
      <c r="DC102" s="205">
        <v>0</v>
      </c>
      <c r="DD102" s="205">
        <v>0</v>
      </c>
      <c r="DE102" s="205">
        <v>0</v>
      </c>
      <c r="DF102" s="205">
        <v>0</v>
      </c>
      <c r="DG102" s="205">
        <v>0</v>
      </c>
      <c r="DH102" s="205">
        <v>0</v>
      </c>
      <c r="DI102" s="214">
        <v>1730.4</v>
      </c>
      <c r="DJ102" s="65">
        <v>1020</v>
      </c>
      <c r="DK102" s="219">
        <v>317.39999999999998</v>
      </c>
      <c r="DL102" s="65">
        <f t="shared" si="349"/>
        <v>544.81538827051179</v>
      </c>
      <c r="DM102" s="65">
        <f t="shared" si="263"/>
        <v>120.10835642738455</v>
      </c>
      <c r="DN102" s="65"/>
      <c r="DO102" s="65">
        <v>18.5</v>
      </c>
      <c r="DP102" s="65"/>
      <c r="DQ102" s="65">
        <v>5</v>
      </c>
      <c r="DR102" s="65"/>
      <c r="DS102" s="65"/>
      <c r="DT102" s="64">
        <f t="shared" si="318"/>
        <v>2025.8237446978965</v>
      </c>
      <c r="DU102" s="66">
        <f t="shared" si="178"/>
        <v>870.94495575221242</v>
      </c>
      <c r="DV102" s="66">
        <f t="shared" si="179"/>
        <v>490.26548672566372</v>
      </c>
      <c r="DW102" s="66">
        <f t="shared" si="270"/>
        <v>340.30261061946902</v>
      </c>
      <c r="DX102" s="67">
        <f t="shared" si="319"/>
        <v>1701.5130530973452</v>
      </c>
      <c r="DY102" s="67">
        <f t="shared" si="320"/>
        <v>3727.3367977952416</v>
      </c>
      <c r="DZ102" s="68">
        <f t="shared" si="321"/>
        <v>-1996.9367977952415</v>
      </c>
      <c r="EA102" s="205">
        <v>20867.310000000001</v>
      </c>
      <c r="EB102" s="205">
        <v>6109.28</v>
      </c>
      <c r="EC102" s="205">
        <v>0</v>
      </c>
      <c r="ED102" s="205">
        <v>0</v>
      </c>
      <c r="EE102" s="205">
        <v>0</v>
      </c>
      <c r="EF102" s="205">
        <v>0</v>
      </c>
      <c r="EG102" s="205">
        <v>30766.799999999999</v>
      </c>
      <c r="EH102" s="205">
        <v>0</v>
      </c>
      <c r="EI102" s="205">
        <v>0</v>
      </c>
      <c r="EJ102" s="205">
        <v>0</v>
      </c>
      <c r="EK102" s="205">
        <v>48846.98</v>
      </c>
      <c r="EL102" s="178">
        <f t="shared" si="180"/>
        <v>8896.4099999999962</v>
      </c>
      <c r="EM102" s="206">
        <v>1970</v>
      </c>
      <c r="EN102" s="181" t="s">
        <v>276</v>
      </c>
      <c r="EO102" s="214">
        <f t="shared" si="303"/>
        <v>57743.39</v>
      </c>
      <c r="EP102" s="214">
        <v>1737.01</v>
      </c>
      <c r="EQ102" s="214">
        <v>446.88</v>
      </c>
      <c r="ER102" s="214">
        <v>0</v>
      </c>
      <c r="ES102" s="214">
        <v>0</v>
      </c>
      <c r="ET102" s="214">
        <v>0</v>
      </c>
      <c r="EU102" s="298">
        <v>0</v>
      </c>
      <c r="EV102" s="299">
        <v>750</v>
      </c>
      <c r="EW102" s="214">
        <v>0</v>
      </c>
      <c r="EX102" s="214">
        <v>0</v>
      </c>
      <c r="EY102" s="214">
        <v>0</v>
      </c>
      <c r="EZ102" s="214">
        <f t="shared" si="304"/>
        <v>2933.89</v>
      </c>
      <c r="FA102" s="387">
        <v>1056.72</v>
      </c>
      <c r="FB102" s="385">
        <v>317</v>
      </c>
      <c r="FC102" s="377">
        <f t="shared" si="305"/>
        <v>671.71612605350617</v>
      </c>
      <c r="FD102" s="386">
        <f t="shared" si="306"/>
        <v>175.13032884539638</v>
      </c>
      <c r="FE102" s="65"/>
      <c r="FF102" s="65">
        <v>18.5</v>
      </c>
      <c r="FG102" s="65"/>
      <c r="FH102" s="65">
        <v>5</v>
      </c>
      <c r="FI102" s="377"/>
      <c r="FJ102" s="65"/>
      <c r="FK102" s="214">
        <f t="shared" si="307"/>
        <v>2244.0664548989025</v>
      </c>
      <c r="FL102" s="66">
        <f t="shared" si="360"/>
        <v>987.17077586206892</v>
      </c>
      <c r="FM102" s="377">
        <f t="shared" si="184"/>
        <v>413.79310344827587</v>
      </c>
      <c r="FN102" s="377">
        <f t="shared" si="271"/>
        <v>350.24096982758618</v>
      </c>
      <c r="FO102" s="214">
        <f t="shared" si="308"/>
        <v>1751.204849137931</v>
      </c>
      <c r="FP102" s="214">
        <f t="shared" si="309"/>
        <v>3995.2713040368335</v>
      </c>
      <c r="FQ102" s="205">
        <f t="shared" si="290"/>
        <v>-1061.3813040368336</v>
      </c>
      <c r="FR102" s="205">
        <v>17896.88</v>
      </c>
      <c r="FS102" s="205">
        <v>6877.73</v>
      </c>
      <c r="FT102" s="205">
        <v>0</v>
      </c>
      <c r="FU102" s="205">
        <v>40</v>
      </c>
      <c r="FV102" s="205">
        <v>0</v>
      </c>
      <c r="FW102" s="205">
        <v>0</v>
      </c>
      <c r="FX102" s="205">
        <v>32248.48</v>
      </c>
      <c r="FY102" s="205">
        <v>0</v>
      </c>
      <c r="FZ102" s="205">
        <v>0</v>
      </c>
      <c r="GA102" s="205">
        <v>0</v>
      </c>
      <c r="GB102" s="205">
        <v>48690.29</v>
      </c>
      <c r="GC102" s="178">
        <f t="shared" si="185"/>
        <v>8372.7999999999956</v>
      </c>
      <c r="GD102" s="206">
        <v>2224</v>
      </c>
      <c r="GE102" s="181" t="s">
        <v>276</v>
      </c>
      <c r="GF102" s="214">
        <f t="shared" si="291"/>
        <v>57063.09</v>
      </c>
      <c r="GG102" s="205">
        <v>1489.75</v>
      </c>
      <c r="GH102" s="205">
        <v>503.09</v>
      </c>
      <c r="GI102" s="205">
        <v>0</v>
      </c>
      <c r="GJ102" s="205">
        <v>1.68</v>
      </c>
      <c r="GK102" s="205">
        <v>0</v>
      </c>
      <c r="GL102" s="205">
        <v>0</v>
      </c>
      <c r="GM102" s="205">
        <v>750</v>
      </c>
      <c r="GN102" s="205">
        <v>0</v>
      </c>
      <c r="GO102" s="205">
        <v>0</v>
      </c>
      <c r="GP102" s="205">
        <v>0</v>
      </c>
      <c r="GQ102" s="211">
        <f t="shared" si="350"/>
        <v>2744.52</v>
      </c>
      <c r="GR102" s="307">
        <v>1056.72</v>
      </c>
      <c r="GS102" s="314">
        <v>317</v>
      </c>
      <c r="GT102" s="65">
        <f t="shared" si="300"/>
        <v>692.90422237888049</v>
      </c>
      <c r="GU102" s="65">
        <f t="shared" si="301"/>
        <v>177.88364124601048</v>
      </c>
      <c r="GV102" s="65"/>
      <c r="GW102" s="65">
        <v>18.5</v>
      </c>
      <c r="GX102" s="65">
        <v>0</v>
      </c>
      <c r="GY102" s="65">
        <v>5</v>
      </c>
      <c r="GZ102" s="65"/>
      <c r="HA102" s="65"/>
      <c r="HB102" s="64">
        <f t="shared" si="188"/>
        <v>2268.0078636248909</v>
      </c>
      <c r="HC102" s="66">
        <f t="shared" si="361"/>
        <v>822.37076923076927</v>
      </c>
      <c r="HD102" s="66">
        <f t="shared" si="272"/>
        <v>0</v>
      </c>
      <c r="HE102" s="66">
        <f t="shared" si="273"/>
        <v>205.59269230769232</v>
      </c>
      <c r="HF102" s="67">
        <f t="shared" si="322"/>
        <v>1027.9634615384616</v>
      </c>
      <c r="HG102" s="67">
        <f t="shared" si="323"/>
        <v>3295.9713251633525</v>
      </c>
      <c r="HH102" s="68">
        <f t="shared" si="324"/>
        <v>-551.45132516335252</v>
      </c>
      <c r="HI102" s="335">
        <v>19028.66</v>
      </c>
      <c r="HJ102" s="335">
        <v>6369.58</v>
      </c>
      <c r="HK102" s="335">
        <v>0</v>
      </c>
      <c r="HL102" s="335">
        <v>30</v>
      </c>
      <c r="HM102" s="335">
        <v>0</v>
      </c>
      <c r="HN102" s="335">
        <v>0</v>
      </c>
      <c r="HO102" s="335">
        <v>32617.23</v>
      </c>
      <c r="HP102" s="335">
        <v>0</v>
      </c>
      <c r="HQ102" s="335">
        <v>0</v>
      </c>
      <c r="HR102" s="335">
        <v>0</v>
      </c>
      <c r="HS102" s="335">
        <v>47912.67</v>
      </c>
      <c r="HT102" s="178">
        <f t="shared" si="189"/>
        <v>10132.800000000003</v>
      </c>
      <c r="HU102" s="371">
        <v>2199</v>
      </c>
      <c r="HV102" s="181" t="s">
        <v>276</v>
      </c>
      <c r="HW102" s="64">
        <f t="shared" si="190"/>
        <v>58045.47</v>
      </c>
      <c r="HX102" s="205">
        <v>1583.95</v>
      </c>
      <c r="HY102" s="205">
        <v>465.92</v>
      </c>
      <c r="HZ102" s="205">
        <v>0</v>
      </c>
      <c r="IA102" s="205">
        <v>1.26</v>
      </c>
      <c r="IB102" s="205">
        <v>0</v>
      </c>
      <c r="IC102" s="205">
        <v>0</v>
      </c>
      <c r="ID102" s="205">
        <v>750</v>
      </c>
      <c r="IE102" s="205">
        <v>0</v>
      </c>
      <c r="IF102" s="205">
        <v>0</v>
      </c>
      <c r="IG102" s="205">
        <v>0</v>
      </c>
      <c r="IH102" s="214">
        <v>1814.86</v>
      </c>
      <c r="II102" s="318"/>
      <c r="IJ102" s="328"/>
      <c r="IK102" s="65">
        <f t="shared" si="296"/>
        <v>731.1818740080995</v>
      </c>
      <c r="IL102" s="65">
        <f t="shared" si="302"/>
        <v>252.30455145590349</v>
      </c>
      <c r="IM102" s="65"/>
      <c r="IN102" s="65">
        <v>18.5</v>
      </c>
      <c r="IO102" s="65"/>
      <c r="IP102" s="65">
        <v>5</v>
      </c>
      <c r="IQ102" s="65"/>
      <c r="IR102" s="65"/>
      <c r="IS102" s="64">
        <f t="shared" si="193"/>
        <v>1006.986425464003</v>
      </c>
      <c r="IT102" s="66">
        <f t="shared" si="362"/>
        <v>869.99285714285713</v>
      </c>
      <c r="IU102" s="66">
        <f t="shared" si="274"/>
        <v>403.36134453781511</v>
      </c>
      <c r="IV102" s="66">
        <f t="shared" si="275"/>
        <v>318.33855042016808</v>
      </c>
      <c r="IW102" s="67">
        <f t="shared" si="195"/>
        <v>1591.6927521008404</v>
      </c>
      <c r="IX102" s="67">
        <f t="shared" si="325"/>
        <v>2598.6791775648435</v>
      </c>
      <c r="IY102" s="68">
        <f t="shared" si="326"/>
        <v>-783.81917756484359</v>
      </c>
      <c r="IZ102" s="335">
        <v>19505.37</v>
      </c>
      <c r="JA102" s="335">
        <v>7144.11</v>
      </c>
      <c r="JB102" s="335">
        <v>0</v>
      </c>
      <c r="JC102" s="335">
        <v>0</v>
      </c>
      <c r="JD102" s="335">
        <v>0</v>
      </c>
      <c r="JE102" s="335">
        <v>0</v>
      </c>
      <c r="JF102" s="335">
        <v>31451.79</v>
      </c>
      <c r="JG102" s="335">
        <v>0</v>
      </c>
      <c r="JH102" s="335">
        <v>0</v>
      </c>
      <c r="JI102" s="335">
        <v>0</v>
      </c>
      <c r="JJ102" s="335">
        <v>48925.02</v>
      </c>
      <c r="JK102" s="178">
        <f t="shared" si="196"/>
        <v>9176.2500000000073</v>
      </c>
      <c r="JL102" s="371">
        <v>2129</v>
      </c>
      <c r="JM102" s="181" t="s">
        <v>276</v>
      </c>
      <c r="JN102" s="64">
        <f t="shared" si="197"/>
        <v>58101.270000000004</v>
      </c>
      <c r="JO102" s="335">
        <v>1623.63</v>
      </c>
      <c r="JP102" s="335">
        <v>522.58000000000004</v>
      </c>
      <c r="JQ102" s="335">
        <v>0</v>
      </c>
      <c r="JR102" s="335">
        <v>0</v>
      </c>
      <c r="JS102" s="335">
        <v>0</v>
      </c>
      <c r="JT102" s="335">
        <v>0</v>
      </c>
      <c r="JU102" s="335">
        <v>750</v>
      </c>
      <c r="JV102" s="335">
        <v>0</v>
      </c>
      <c r="JW102" s="335">
        <v>0</v>
      </c>
      <c r="JX102" s="335">
        <v>0</v>
      </c>
      <c r="JY102" s="211">
        <v>2444.85</v>
      </c>
      <c r="JZ102" s="338"/>
      <c r="KA102" s="349"/>
      <c r="KB102" s="65">
        <f t="shared" si="276"/>
        <v>1041.9188917815882</v>
      </c>
      <c r="KC102" s="65">
        <f t="shared" si="297"/>
        <v>243.76067318166301</v>
      </c>
      <c r="KD102" s="65"/>
      <c r="KE102" s="65">
        <v>18.5</v>
      </c>
      <c r="KF102" s="65"/>
      <c r="KG102" s="65">
        <v>5</v>
      </c>
      <c r="KH102" s="65"/>
      <c r="KI102" s="65">
        <f t="shared" si="277"/>
        <v>429.03252032520328</v>
      </c>
      <c r="KJ102" s="64">
        <f t="shared" si="292"/>
        <v>1738.2120852884543</v>
      </c>
      <c r="KK102" s="66">
        <f t="shared" si="363"/>
        <v>854.59100840336134</v>
      </c>
      <c r="KL102" s="66">
        <f t="shared" si="278"/>
        <v>0</v>
      </c>
      <c r="KM102" s="66">
        <f t="shared" si="279"/>
        <v>213.64775210084034</v>
      </c>
      <c r="KN102" s="67">
        <f t="shared" si="327"/>
        <v>1068.2387605042018</v>
      </c>
      <c r="KO102" s="67">
        <f t="shared" si="328"/>
        <v>2806.4508457926559</v>
      </c>
      <c r="KP102" s="68">
        <f t="shared" si="329"/>
        <v>-361.60084579265595</v>
      </c>
      <c r="KQ102" s="335">
        <v>20674.32</v>
      </c>
      <c r="KR102" s="335">
        <v>9626.94</v>
      </c>
      <c r="KS102" s="335">
        <v>0</v>
      </c>
      <c r="KT102" s="335">
        <v>0</v>
      </c>
      <c r="KU102" s="335">
        <v>0</v>
      </c>
      <c r="KV102" s="335">
        <v>0</v>
      </c>
      <c r="KW102" s="335">
        <v>32793.78</v>
      </c>
      <c r="KX102" s="335">
        <v>0</v>
      </c>
      <c r="KY102" s="335">
        <v>0</v>
      </c>
      <c r="KZ102" s="335">
        <v>0</v>
      </c>
      <c r="LA102" s="335">
        <v>51785.04</v>
      </c>
      <c r="LB102" s="178">
        <f t="shared" si="199"/>
        <v>11310</v>
      </c>
      <c r="LC102" s="371">
        <v>2287</v>
      </c>
      <c r="LD102" s="181" t="s">
        <v>276</v>
      </c>
      <c r="LE102" s="64">
        <f t="shared" si="200"/>
        <v>63095.040000000001</v>
      </c>
      <c r="LF102" s="205">
        <v>1720.94</v>
      </c>
      <c r="LG102" s="205">
        <v>704.19</v>
      </c>
      <c r="LH102" s="205">
        <v>0</v>
      </c>
      <c r="LI102" s="205">
        <v>0</v>
      </c>
      <c r="LJ102" s="205">
        <v>0</v>
      </c>
      <c r="LK102" s="205">
        <v>0</v>
      </c>
      <c r="LL102" s="205">
        <v>750</v>
      </c>
      <c r="LM102" s="205">
        <v>0</v>
      </c>
      <c r="LN102" s="205">
        <v>0</v>
      </c>
      <c r="LO102" s="205">
        <v>0</v>
      </c>
      <c r="LP102" s="211">
        <f t="shared" si="351"/>
        <v>3175.13</v>
      </c>
      <c r="LQ102" s="202"/>
      <c r="LR102" s="202"/>
      <c r="LS102" s="65">
        <f t="shared" si="298"/>
        <v>769.79082505822214</v>
      </c>
      <c r="LT102" s="65">
        <f t="shared" si="299"/>
        <v>270.73505757338376</v>
      </c>
      <c r="LU102" s="65"/>
      <c r="LV102" s="65">
        <v>18.5</v>
      </c>
      <c r="LW102" s="65"/>
      <c r="LX102" s="65">
        <v>5</v>
      </c>
      <c r="LY102" s="65"/>
      <c r="LZ102" s="65"/>
      <c r="MA102" s="64">
        <f t="shared" si="330"/>
        <v>1064.0258826316058</v>
      </c>
      <c r="MB102" s="66">
        <f t="shared" si="364"/>
        <v>828.45739495798318</v>
      </c>
      <c r="MC102" s="66">
        <f t="shared" si="280"/>
        <v>0</v>
      </c>
      <c r="MD102" s="66">
        <f t="shared" si="281"/>
        <v>207.1143487394958</v>
      </c>
      <c r="ME102" s="67">
        <f t="shared" si="331"/>
        <v>1035.571743697479</v>
      </c>
      <c r="MF102" s="67">
        <f t="shared" si="332"/>
        <v>2099.597626329085</v>
      </c>
      <c r="MG102" s="68">
        <f t="shared" si="333"/>
        <v>1075.5323736709151</v>
      </c>
      <c r="MH102" s="335">
        <v>13456.66</v>
      </c>
      <c r="MI102" s="335">
        <v>5134.18</v>
      </c>
      <c r="MJ102" s="335">
        <v>0</v>
      </c>
      <c r="MK102" s="335">
        <v>85</v>
      </c>
      <c r="ML102" s="335">
        <v>0</v>
      </c>
      <c r="MM102" s="335">
        <v>0</v>
      </c>
      <c r="MN102" s="335">
        <v>30174.85</v>
      </c>
      <c r="MO102" s="335">
        <v>0</v>
      </c>
      <c r="MP102" s="335">
        <v>0</v>
      </c>
      <c r="MQ102" s="335">
        <v>0</v>
      </c>
      <c r="MR102" s="335">
        <v>41504.07</v>
      </c>
      <c r="MS102" s="178">
        <f t="shared" si="223"/>
        <v>7346.6200000000026</v>
      </c>
      <c r="MT102" s="371">
        <v>1842</v>
      </c>
      <c r="MU102" s="181" t="s">
        <v>276</v>
      </c>
      <c r="MV102" s="64">
        <f t="shared" si="203"/>
        <v>48850.69</v>
      </c>
      <c r="MW102" s="335">
        <v>1120.1400000000001</v>
      </c>
      <c r="MX102" s="335">
        <v>375.56</v>
      </c>
      <c r="MY102" s="335">
        <v>0</v>
      </c>
      <c r="MZ102" s="335">
        <v>3.57</v>
      </c>
      <c r="NA102" s="335">
        <v>0</v>
      </c>
      <c r="NB102" s="335">
        <v>0</v>
      </c>
      <c r="NC102" s="335">
        <v>750</v>
      </c>
      <c r="ND102" s="335">
        <v>0</v>
      </c>
      <c r="NE102" s="335">
        <v>0</v>
      </c>
      <c r="NF102" s="335">
        <v>0</v>
      </c>
      <c r="NG102" s="211">
        <f t="shared" si="293"/>
        <v>2249.27</v>
      </c>
      <c r="NH102" s="355">
        <v>1056.72</v>
      </c>
      <c r="NI102" s="356">
        <v>276</v>
      </c>
      <c r="NJ102" s="65">
        <f t="shared" si="294"/>
        <v>784.28585587318707</v>
      </c>
      <c r="NK102" s="65">
        <f t="shared" si="295"/>
        <v>100.91503904456677</v>
      </c>
      <c r="NL102" s="65"/>
      <c r="NM102" s="65">
        <v>18.5</v>
      </c>
      <c r="NN102" s="65">
        <f t="shared" si="206"/>
        <v>467</v>
      </c>
      <c r="NO102" s="65">
        <v>5</v>
      </c>
      <c r="NP102" s="65"/>
      <c r="NQ102" s="65"/>
      <c r="NR102" s="64">
        <f t="shared" si="264"/>
        <v>2708.4208949177537</v>
      </c>
      <c r="NS102" s="66">
        <f t="shared" si="207"/>
        <v>835.40283333333332</v>
      </c>
      <c r="NT102" s="66">
        <f t="shared" si="208"/>
        <v>400</v>
      </c>
      <c r="NU102" s="66">
        <f t="shared" si="282"/>
        <v>308.85070833333333</v>
      </c>
      <c r="NV102" s="67">
        <f t="shared" si="334"/>
        <v>1544.2535416666667</v>
      </c>
      <c r="NW102" s="67">
        <f t="shared" si="335"/>
        <v>4252.6744365844206</v>
      </c>
      <c r="NX102" s="68">
        <f t="shared" si="336"/>
        <v>-2003.4044365844206</v>
      </c>
      <c r="NY102" s="400">
        <v>13782.18</v>
      </c>
      <c r="NZ102" s="400">
        <v>5512.51</v>
      </c>
      <c r="OA102" s="400">
        <v>0</v>
      </c>
      <c r="OB102" s="400">
        <v>70</v>
      </c>
      <c r="OC102" s="400">
        <v>0</v>
      </c>
      <c r="OD102" s="400">
        <v>0</v>
      </c>
      <c r="OE102" s="400">
        <v>31698.13</v>
      </c>
      <c r="OF102" s="400">
        <v>0</v>
      </c>
      <c r="OG102" s="400">
        <v>0</v>
      </c>
      <c r="OH102" s="400">
        <v>0</v>
      </c>
      <c r="OI102" s="400">
        <v>42218.95</v>
      </c>
      <c r="OJ102" s="178">
        <f t="shared" si="352"/>
        <v>8843.8700000000099</v>
      </c>
      <c r="OK102" s="401">
        <v>1974</v>
      </c>
      <c r="OL102" s="181" t="s">
        <v>276</v>
      </c>
      <c r="OM102" s="64">
        <f t="shared" si="283"/>
        <v>51062.820000000007</v>
      </c>
      <c r="ON102" s="205">
        <v>1147.23</v>
      </c>
      <c r="OO102" s="205">
        <v>403.23</v>
      </c>
      <c r="OP102" s="205">
        <v>0</v>
      </c>
      <c r="OQ102" s="205">
        <v>2.94</v>
      </c>
      <c r="OR102" s="205">
        <v>0</v>
      </c>
      <c r="OS102" s="205">
        <v>0</v>
      </c>
      <c r="OT102" s="205">
        <v>750</v>
      </c>
      <c r="OU102" s="205">
        <v>0</v>
      </c>
      <c r="OV102" s="205">
        <v>0</v>
      </c>
      <c r="OW102" s="205">
        <v>0</v>
      </c>
      <c r="OX102" s="403">
        <f t="shared" si="284"/>
        <v>2303.4</v>
      </c>
      <c r="OY102" s="406">
        <f>1056.72</f>
        <v>1056.72</v>
      </c>
      <c r="OZ102" s="405">
        <v>276</v>
      </c>
      <c r="PA102" s="65">
        <f t="shared" si="285"/>
        <v>676.8192014404782</v>
      </c>
      <c r="PB102" s="65">
        <f t="shared" si="286"/>
        <v>151.43342083744267</v>
      </c>
      <c r="PC102" s="65"/>
      <c r="PD102" s="65">
        <v>18.5</v>
      </c>
      <c r="PE102" s="65"/>
      <c r="PF102" s="65">
        <v>5</v>
      </c>
      <c r="PG102" s="65"/>
      <c r="PH102" s="65"/>
      <c r="PI102" s="64">
        <f t="shared" si="337"/>
        <v>2184.4726222779209</v>
      </c>
      <c r="PJ102" s="66">
        <f t="shared" si="287"/>
        <v>936.57933333333335</v>
      </c>
      <c r="PK102" s="66">
        <v>0</v>
      </c>
      <c r="PL102" s="66">
        <f t="shared" si="288"/>
        <v>234.14483333333334</v>
      </c>
      <c r="PM102" s="67">
        <f t="shared" si="338"/>
        <v>1170.7241666666666</v>
      </c>
      <c r="PN102" s="67">
        <f t="shared" si="339"/>
        <v>3355.1967889445878</v>
      </c>
      <c r="PO102" s="68">
        <f t="shared" si="340"/>
        <v>-1051.7967889445877</v>
      </c>
      <c r="PP102" s="400">
        <v>10036.83</v>
      </c>
      <c r="PQ102" s="400">
        <v>5099.6499999999996</v>
      </c>
      <c r="PR102" s="400">
        <v>0</v>
      </c>
      <c r="PS102" s="400">
        <v>5</v>
      </c>
      <c r="PT102" s="400">
        <v>0</v>
      </c>
      <c r="PU102" s="400">
        <v>0</v>
      </c>
      <c r="PV102" s="400">
        <v>28702.07</v>
      </c>
      <c r="PW102" s="400">
        <v>0</v>
      </c>
      <c r="PX102" s="400">
        <v>0</v>
      </c>
      <c r="PY102" s="464">
        <v>0</v>
      </c>
      <c r="PZ102" s="466">
        <v>39664.620000000003</v>
      </c>
      <c r="QA102" s="178">
        <f t="shared" si="210"/>
        <v>4178.93</v>
      </c>
      <c r="QB102" s="401">
        <v>1812</v>
      </c>
      <c r="QC102" s="181" t="s">
        <v>276</v>
      </c>
      <c r="QD102" s="64">
        <v>43843.55</v>
      </c>
      <c r="QE102" s="400">
        <v>835.46</v>
      </c>
      <c r="QF102" s="400">
        <v>373.03</v>
      </c>
      <c r="QG102" s="400">
        <v>0</v>
      </c>
      <c r="QH102" s="400">
        <v>0.21</v>
      </c>
      <c r="QI102" s="400">
        <v>0</v>
      </c>
      <c r="QJ102" s="400">
        <v>0</v>
      </c>
      <c r="QK102" s="400">
        <v>750</v>
      </c>
      <c r="QL102" s="400">
        <v>0</v>
      </c>
      <c r="QM102" s="400">
        <v>0</v>
      </c>
      <c r="QN102" s="400">
        <v>0</v>
      </c>
      <c r="QO102" s="486">
        <v>0</v>
      </c>
      <c r="QP102" s="211">
        <f t="shared" si="353"/>
        <v>1958.7</v>
      </c>
      <c r="QQ102" s="442">
        <v>1056.72</v>
      </c>
      <c r="QR102" s="248">
        <v>276</v>
      </c>
      <c r="QS102" s="65">
        <f t="shared" si="365"/>
        <v>128.86743362831859</v>
      </c>
      <c r="QT102" s="65">
        <f t="shared" si="354"/>
        <v>80.515764420577355</v>
      </c>
      <c r="QU102" s="65">
        <v>0</v>
      </c>
      <c r="QV102" s="65">
        <v>18.5</v>
      </c>
      <c r="QW102" s="65">
        <f t="shared" si="355"/>
        <v>18.861818181818183</v>
      </c>
      <c r="QX102" s="65">
        <v>5</v>
      </c>
      <c r="QY102" s="65">
        <f t="shared" si="261"/>
        <v>183.06451612903226</v>
      </c>
      <c r="QZ102" s="489">
        <f t="shared" si="265"/>
        <v>535.47237000000007</v>
      </c>
      <c r="RA102" s="65"/>
      <c r="RB102" s="64">
        <f t="shared" si="213"/>
        <v>2303.0019023597465</v>
      </c>
      <c r="RC102" s="66">
        <f t="shared" si="266"/>
        <v>870.22424778761058</v>
      </c>
      <c r="RD102" s="66"/>
      <c r="RE102" s="66">
        <f t="shared" si="356"/>
        <v>634.64523002947146</v>
      </c>
      <c r="RF102" s="67">
        <f t="shared" si="341"/>
        <v>1504.869477817082</v>
      </c>
      <c r="RG102" s="67">
        <f t="shared" si="342"/>
        <v>3807.8713801768286</v>
      </c>
      <c r="RH102" s="68">
        <f t="shared" si="343"/>
        <v>-1849.1713801768285</v>
      </c>
      <c r="RI102" s="205">
        <v>13289.65</v>
      </c>
      <c r="RJ102" s="205">
        <v>4810.3500000000004</v>
      </c>
      <c r="RK102" s="205">
        <v>0</v>
      </c>
      <c r="RL102" s="205">
        <v>95</v>
      </c>
      <c r="RM102" s="205">
        <v>0</v>
      </c>
      <c r="RN102" s="205">
        <v>0</v>
      </c>
      <c r="RO102" s="205">
        <v>35031.86</v>
      </c>
      <c r="RP102" s="205">
        <v>0</v>
      </c>
      <c r="RQ102" s="205">
        <v>0</v>
      </c>
      <c r="RR102" s="373">
        <v>0</v>
      </c>
      <c r="RS102" s="265">
        <v>48139.159999999996</v>
      </c>
      <c r="RT102" s="178">
        <f t="shared" si="214"/>
        <v>5087.7000000000044</v>
      </c>
      <c r="RU102" s="206">
        <v>1906</v>
      </c>
      <c r="RV102" s="181" t="s">
        <v>276</v>
      </c>
      <c r="RW102" s="64">
        <f t="shared" si="215"/>
        <v>53226.86</v>
      </c>
      <c r="RX102" s="205">
        <v>1106.23</v>
      </c>
      <c r="RY102" s="205">
        <v>351.87</v>
      </c>
      <c r="RZ102" s="205">
        <v>0</v>
      </c>
      <c r="SA102" s="205">
        <v>4</v>
      </c>
      <c r="SB102" s="205">
        <v>0</v>
      </c>
      <c r="SC102" s="205">
        <v>0</v>
      </c>
      <c r="SD102" s="205">
        <v>750</v>
      </c>
      <c r="SE102" s="205">
        <v>0</v>
      </c>
      <c r="SF102" s="205">
        <v>0</v>
      </c>
      <c r="SG102" s="205">
        <v>0</v>
      </c>
      <c r="SH102" s="65">
        <v>78.335025999999999</v>
      </c>
      <c r="SI102" s="211">
        <v>2000.01</v>
      </c>
      <c r="SJ102" s="468">
        <v>1020</v>
      </c>
      <c r="SK102" s="479">
        <v>317.39999999999998</v>
      </c>
      <c r="SL102" s="65">
        <f t="shared" si="366"/>
        <v>320.96681415929203</v>
      </c>
      <c r="SM102" s="65">
        <f t="shared" si="376"/>
        <v>115.79471203221047</v>
      </c>
      <c r="SN102" s="65">
        <v>0</v>
      </c>
      <c r="SO102" s="65">
        <v>18.5</v>
      </c>
      <c r="SP102" s="65">
        <f t="shared" si="357"/>
        <v>495.92920353982299</v>
      </c>
      <c r="SQ102" s="65">
        <v>5</v>
      </c>
      <c r="SR102" s="65">
        <f t="shared" si="367"/>
        <v>428.52876106194691</v>
      </c>
      <c r="SS102" s="489">
        <f t="shared" si="267"/>
        <v>649.87865999999997</v>
      </c>
      <c r="ST102" s="65"/>
      <c r="SU102" s="64">
        <f t="shared" si="374"/>
        <v>3371.9981507932725</v>
      </c>
      <c r="SV102" s="66">
        <f t="shared" si="368"/>
        <v>596.28469026548669</v>
      </c>
      <c r="SW102" s="66"/>
      <c r="SX102" s="66">
        <f t="shared" si="358"/>
        <v>793.65656821175185</v>
      </c>
      <c r="SY102" s="67">
        <f t="shared" si="375"/>
        <v>1389.9412584772385</v>
      </c>
      <c r="SZ102" s="67">
        <f t="shared" si="344"/>
        <v>4761.9394092705115</v>
      </c>
      <c r="TA102" s="68">
        <f t="shared" si="345"/>
        <v>-2761.9294092705113</v>
      </c>
      <c r="TB102" s="64">
        <f t="shared" si="377"/>
        <v>608657.39</v>
      </c>
      <c r="TC102" s="211">
        <f t="shared" si="378"/>
        <v>27973.350000000002</v>
      </c>
      <c r="TD102" s="67">
        <f t="shared" si="379"/>
        <v>40465.949353741831</v>
      </c>
      <c r="TE102" s="68">
        <f t="shared" si="359"/>
        <v>-12492.599353741829</v>
      </c>
      <c r="TF102" s="264"/>
      <c r="TG102" s="265"/>
      <c r="TH102" s="265" t="s">
        <v>523</v>
      </c>
      <c r="TL102" s="65">
        <v>10544.7034</v>
      </c>
      <c r="TM102">
        <f t="shared" si="262"/>
        <v>105.447034</v>
      </c>
    </row>
    <row r="103" spans="1:533">
      <c r="A103" s="173" t="s">
        <v>229</v>
      </c>
      <c r="B103" s="175" t="s">
        <v>230</v>
      </c>
      <c r="C103" s="181" t="s">
        <v>276</v>
      </c>
      <c r="D103" s="176">
        <v>0</v>
      </c>
      <c r="E103" s="176">
        <v>20522.8</v>
      </c>
      <c r="F103" s="176">
        <v>0</v>
      </c>
      <c r="G103" s="176">
        <v>0</v>
      </c>
      <c r="H103" s="176">
        <v>0</v>
      </c>
      <c r="I103" s="176">
        <v>0</v>
      </c>
      <c r="J103" s="176">
        <v>0</v>
      </c>
      <c r="K103" s="176">
        <v>0</v>
      </c>
      <c r="L103" s="176">
        <v>0</v>
      </c>
      <c r="M103" s="178">
        <v>12075.22</v>
      </c>
      <c r="N103" s="178">
        <f t="shared" si="386"/>
        <v>8447.58</v>
      </c>
      <c r="O103" s="181">
        <v>1588</v>
      </c>
      <c r="P103" s="64">
        <f t="shared" si="310"/>
        <v>20522.8</v>
      </c>
      <c r="Q103" s="205">
        <v>0</v>
      </c>
      <c r="R103" s="205">
        <v>3885</v>
      </c>
      <c r="S103" s="205">
        <v>0</v>
      </c>
      <c r="T103" s="205">
        <v>0</v>
      </c>
      <c r="U103" s="205">
        <v>0</v>
      </c>
      <c r="V103" s="205">
        <v>0</v>
      </c>
      <c r="W103" s="205">
        <v>0</v>
      </c>
      <c r="X103" s="205">
        <v>0</v>
      </c>
      <c r="Y103" s="205">
        <v>0</v>
      </c>
      <c r="Z103" s="205">
        <v>0</v>
      </c>
      <c r="AA103" s="64">
        <f t="shared" si="346"/>
        <v>3885</v>
      </c>
      <c r="AB103" s="65"/>
      <c r="AC103" s="65"/>
      <c r="AD103" s="65">
        <f t="shared" si="347"/>
        <v>141.86576762956281</v>
      </c>
      <c r="AE103" s="65">
        <f t="shared" si="268"/>
        <v>152.92059532937247</v>
      </c>
      <c r="AF103" s="65"/>
      <c r="AG103" s="65">
        <v>18.5</v>
      </c>
      <c r="AH103" s="65"/>
      <c r="AI103" s="65">
        <v>5</v>
      </c>
      <c r="AJ103" s="65"/>
      <c r="AK103" s="65"/>
      <c r="AL103" s="64">
        <f t="shared" si="311"/>
        <v>318.28636295893529</v>
      </c>
      <c r="AM103" s="66">
        <f t="shared" si="170"/>
        <v>833.25221238938047</v>
      </c>
      <c r="AN103" s="66">
        <f t="shared" si="171"/>
        <v>0</v>
      </c>
      <c r="AO103" s="66">
        <f t="shared" si="289"/>
        <v>208.31305309734512</v>
      </c>
      <c r="AP103" s="67">
        <f t="shared" si="312"/>
        <v>1041.5652654867256</v>
      </c>
      <c r="AQ103" s="67">
        <f t="shared" si="313"/>
        <v>1359.8516284456609</v>
      </c>
      <c r="AR103" s="68">
        <f t="shared" si="314"/>
        <v>2525.1483715543391</v>
      </c>
      <c r="AS103" s="267">
        <v>0</v>
      </c>
      <c r="AT103" s="267">
        <v>19817.52</v>
      </c>
      <c r="AU103" s="267">
        <v>0</v>
      </c>
      <c r="AV103" s="267">
        <v>0</v>
      </c>
      <c r="AW103" s="267">
        <v>0</v>
      </c>
      <c r="AX103" s="267">
        <v>0</v>
      </c>
      <c r="AY103" s="267">
        <v>0</v>
      </c>
      <c r="AZ103" s="267">
        <v>0</v>
      </c>
      <c r="BA103" s="267">
        <v>0</v>
      </c>
      <c r="BB103" s="267">
        <v>0</v>
      </c>
      <c r="BC103" s="267">
        <v>10957.56</v>
      </c>
      <c r="BD103" s="178">
        <f t="shared" si="387"/>
        <v>8859.9600000000009</v>
      </c>
      <c r="BE103" s="285">
        <v>1501</v>
      </c>
      <c r="BF103" s="181" t="s">
        <v>276</v>
      </c>
      <c r="BG103" s="64">
        <f t="shared" si="384"/>
        <v>19817.52</v>
      </c>
      <c r="BH103" s="267">
        <v>0</v>
      </c>
      <c r="BI103" s="267">
        <v>3885</v>
      </c>
      <c r="BJ103" s="267">
        <v>0</v>
      </c>
      <c r="BK103" s="267">
        <v>0</v>
      </c>
      <c r="BL103" s="267">
        <v>0</v>
      </c>
      <c r="BM103" s="267">
        <v>0</v>
      </c>
      <c r="BN103" s="267">
        <v>0</v>
      </c>
      <c r="BO103" s="267">
        <v>0</v>
      </c>
      <c r="BP103" s="267">
        <v>0</v>
      </c>
      <c r="BQ103" s="267">
        <v>0</v>
      </c>
      <c r="BR103" s="64">
        <f t="shared" si="385"/>
        <v>3885</v>
      </c>
      <c r="BS103" s="65"/>
      <c r="BT103" s="65"/>
      <c r="BU103" s="65">
        <f t="shared" si="348"/>
        <v>139.36973181398781</v>
      </c>
      <c r="BV103" s="65">
        <f t="shared" si="269"/>
        <v>172.99349385015233</v>
      </c>
      <c r="BW103" s="65"/>
      <c r="BX103" s="65">
        <v>18.5</v>
      </c>
      <c r="BY103" s="65"/>
      <c r="BZ103" s="65">
        <v>5</v>
      </c>
      <c r="CA103" s="202"/>
      <c r="CB103" s="65"/>
      <c r="CC103" s="64">
        <f t="shared" si="315"/>
        <v>335.86322566414015</v>
      </c>
      <c r="CD103" s="66">
        <f t="shared" si="174"/>
        <v>869.99982300884949</v>
      </c>
      <c r="CE103" s="384">
        <f t="shared" si="175"/>
        <v>0</v>
      </c>
      <c r="CF103" s="66">
        <f t="shared" si="222"/>
        <v>217.49995575221237</v>
      </c>
      <c r="CG103" s="67">
        <f t="shared" si="373"/>
        <v>1087.4997787610619</v>
      </c>
      <c r="CH103" s="67">
        <f t="shared" si="316"/>
        <v>1423.363004425202</v>
      </c>
      <c r="CI103" s="68">
        <f t="shared" si="317"/>
        <v>2461.6369955747978</v>
      </c>
      <c r="CJ103" s="209">
        <v>0</v>
      </c>
      <c r="CK103" s="209">
        <v>23545.66</v>
      </c>
      <c r="CL103" s="209">
        <v>0</v>
      </c>
      <c r="CM103" s="209">
        <v>0</v>
      </c>
      <c r="CN103" s="209">
        <v>0</v>
      </c>
      <c r="CO103" s="209">
        <v>0</v>
      </c>
      <c r="CP103" s="209">
        <v>0</v>
      </c>
      <c r="CQ103" s="209">
        <v>0</v>
      </c>
      <c r="CR103" s="209">
        <v>0</v>
      </c>
      <c r="CS103" s="207">
        <v>0</v>
      </c>
      <c r="CT103" s="205">
        <v>14655.48</v>
      </c>
      <c r="CU103" s="178">
        <f t="shared" si="176"/>
        <v>8320.6700000000019</v>
      </c>
      <c r="CV103" s="285">
        <v>1732</v>
      </c>
      <c r="CW103" s="181" t="s">
        <v>276</v>
      </c>
      <c r="CX103" s="214">
        <v>22976.15</v>
      </c>
      <c r="CY103" s="205">
        <v>0</v>
      </c>
      <c r="CZ103" s="205">
        <v>3885</v>
      </c>
      <c r="DA103" s="205">
        <v>0</v>
      </c>
      <c r="DB103" s="205">
        <v>0</v>
      </c>
      <c r="DC103" s="205">
        <v>0</v>
      </c>
      <c r="DD103" s="205">
        <v>0</v>
      </c>
      <c r="DE103" s="205">
        <v>0</v>
      </c>
      <c r="DF103" s="205">
        <v>0</v>
      </c>
      <c r="DG103" s="205">
        <v>0</v>
      </c>
      <c r="DH103" s="205">
        <v>0</v>
      </c>
      <c r="DI103" s="214">
        <v>3885</v>
      </c>
      <c r="DJ103" s="65"/>
      <c r="DK103" s="65"/>
      <c r="DL103" s="65">
        <f t="shared" si="349"/>
        <v>193.55791312898432</v>
      </c>
      <c r="DM103" s="65">
        <f t="shared" si="263"/>
        <v>163.79659585316156</v>
      </c>
      <c r="DN103" s="65"/>
      <c r="DO103" s="65">
        <v>18.5</v>
      </c>
      <c r="DP103" s="65"/>
      <c r="DQ103" s="65">
        <v>5</v>
      </c>
      <c r="DR103" s="65"/>
      <c r="DS103" s="65"/>
      <c r="DT103" s="64">
        <f t="shared" si="318"/>
        <v>380.85450898214589</v>
      </c>
      <c r="DU103" s="66">
        <f t="shared" si="178"/>
        <v>870.94495575221242</v>
      </c>
      <c r="DV103" s="66">
        <f t="shared" si="179"/>
        <v>490.26548672566372</v>
      </c>
      <c r="DW103" s="66">
        <f t="shared" si="270"/>
        <v>340.30261061946902</v>
      </c>
      <c r="DX103" s="67">
        <f t="shared" si="319"/>
        <v>1701.5130530973452</v>
      </c>
      <c r="DY103" s="67">
        <f t="shared" si="320"/>
        <v>2082.3675620794911</v>
      </c>
      <c r="DZ103" s="68">
        <f t="shared" si="321"/>
        <v>1802.6324379205089</v>
      </c>
      <c r="EA103" s="205">
        <v>0</v>
      </c>
      <c r="EB103" s="205">
        <v>23486.26</v>
      </c>
      <c r="EC103" s="205">
        <v>0</v>
      </c>
      <c r="ED103" s="205">
        <v>0</v>
      </c>
      <c r="EE103" s="205">
        <v>0</v>
      </c>
      <c r="EF103" s="205">
        <v>0</v>
      </c>
      <c r="EG103" s="205">
        <v>0</v>
      </c>
      <c r="EH103" s="205">
        <v>0</v>
      </c>
      <c r="EI103" s="205">
        <v>0</v>
      </c>
      <c r="EJ103" s="205">
        <v>0</v>
      </c>
      <c r="EK103" s="205">
        <v>13818.12</v>
      </c>
      <c r="EL103" s="178">
        <f t="shared" si="180"/>
        <v>9668.1399999999976</v>
      </c>
      <c r="EM103" s="206">
        <v>1759</v>
      </c>
      <c r="EN103" s="181" t="s">
        <v>276</v>
      </c>
      <c r="EO103" s="214">
        <f t="shared" si="303"/>
        <v>23486.26</v>
      </c>
      <c r="EP103" s="214">
        <v>0</v>
      </c>
      <c r="EQ103" s="214">
        <v>3885</v>
      </c>
      <c r="ER103" s="214">
        <v>0</v>
      </c>
      <c r="ES103" s="214">
        <v>0</v>
      </c>
      <c r="ET103" s="214">
        <v>0</v>
      </c>
      <c r="EU103" s="298">
        <v>0</v>
      </c>
      <c r="EV103" s="299">
        <v>0</v>
      </c>
      <c r="EW103" s="214">
        <v>0</v>
      </c>
      <c r="EX103" s="214">
        <v>0</v>
      </c>
      <c r="EY103" s="214">
        <v>0</v>
      </c>
      <c r="EZ103" s="214">
        <f t="shared" si="304"/>
        <v>3885</v>
      </c>
      <c r="FA103" s="65"/>
      <c r="FB103" s="65"/>
      <c r="FC103" s="377">
        <f t="shared" si="305"/>
        <v>190.018994741179</v>
      </c>
      <c r="FD103" s="386">
        <f t="shared" si="306"/>
        <v>190.32222407952543</v>
      </c>
      <c r="FE103" s="65"/>
      <c r="FF103" s="65">
        <v>18.5</v>
      </c>
      <c r="FG103" s="65"/>
      <c r="FH103" s="65">
        <v>5</v>
      </c>
      <c r="FI103" s="377"/>
      <c r="FJ103" s="65"/>
      <c r="FK103" s="214">
        <f t="shared" si="307"/>
        <v>403.8412188207044</v>
      </c>
      <c r="FL103" s="66">
        <f t="shared" si="360"/>
        <v>987.17077586206892</v>
      </c>
      <c r="FM103" s="377">
        <f t="shared" si="184"/>
        <v>413.79310344827587</v>
      </c>
      <c r="FN103" s="377">
        <f t="shared" si="271"/>
        <v>350.24096982758618</v>
      </c>
      <c r="FO103" s="214">
        <f t="shared" si="308"/>
        <v>1751.204849137931</v>
      </c>
      <c r="FP103" s="214">
        <f t="shared" si="309"/>
        <v>2155.0460679586354</v>
      </c>
      <c r="FQ103" s="205">
        <f t="shared" si="290"/>
        <v>1729.9539320413646</v>
      </c>
      <c r="FR103" s="205">
        <v>0</v>
      </c>
      <c r="FS103" s="205">
        <v>24475.52</v>
      </c>
      <c r="FT103" s="205">
        <v>0</v>
      </c>
      <c r="FU103" s="205">
        <v>0</v>
      </c>
      <c r="FV103" s="205">
        <v>0</v>
      </c>
      <c r="FW103" s="205">
        <v>0</v>
      </c>
      <c r="FX103" s="205">
        <v>0</v>
      </c>
      <c r="FY103" s="205">
        <v>0</v>
      </c>
      <c r="FZ103" s="205">
        <v>0</v>
      </c>
      <c r="GA103" s="205">
        <v>0</v>
      </c>
      <c r="GB103" s="205">
        <v>13842.85</v>
      </c>
      <c r="GC103" s="178">
        <f t="shared" si="185"/>
        <v>10632.67</v>
      </c>
      <c r="GD103" s="206">
        <v>1833</v>
      </c>
      <c r="GE103" s="181" t="s">
        <v>276</v>
      </c>
      <c r="GF103" s="214">
        <f t="shared" si="291"/>
        <v>24475.52</v>
      </c>
      <c r="GG103" s="205">
        <v>0</v>
      </c>
      <c r="GH103" s="205">
        <v>3885</v>
      </c>
      <c r="GI103" s="205">
        <v>0</v>
      </c>
      <c r="GJ103" s="205">
        <v>0</v>
      </c>
      <c r="GK103" s="205">
        <v>0</v>
      </c>
      <c r="GL103" s="205">
        <v>0</v>
      </c>
      <c r="GM103" s="205">
        <v>0</v>
      </c>
      <c r="GN103" s="205">
        <v>0</v>
      </c>
      <c r="GO103" s="205">
        <v>0</v>
      </c>
      <c r="GP103" s="205">
        <v>0</v>
      </c>
      <c r="GQ103" s="211">
        <f t="shared" si="350"/>
        <v>3885</v>
      </c>
      <c r="GR103" s="306"/>
      <c r="GS103" s="306"/>
      <c r="GT103" s="65">
        <f t="shared" si="300"/>
        <v>196.99552446201258</v>
      </c>
      <c r="GU103" s="65">
        <f t="shared" si="301"/>
        <v>225.89552548337701</v>
      </c>
      <c r="GV103" s="65"/>
      <c r="GW103" s="65">
        <v>18.5</v>
      </c>
      <c r="GX103" s="65">
        <v>0</v>
      </c>
      <c r="GY103" s="65">
        <v>5</v>
      </c>
      <c r="GZ103" s="65"/>
      <c r="HA103" s="65"/>
      <c r="HB103" s="64">
        <f t="shared" si="188"/>
        <v>446.39104994538957</v>
      </c>
      <c r="HC103" s="66">
        <f t="shared" si="361"/>
        <v>822.37076923076927</v>
      </c>
      <c r="HD103" s="66">
        <f t="shared" si="272"/>
        <v>0</v>
      </c>
      <c r="HE103" s="66">
        <f t="shared" si="273"/>
        <v>205.59269230769232</v>
      </c>
      <c r="HF103" s="67">
        <f t="shared" si="322"/>
        <v>1027.9634615384616</v>
      </c>
      <c r="HG103" s="67">
        <f t="shared" si="323"/>
        <v>1474.3545114838512</v>
      </c>
      <c r="HH103" s="68">
        <f t="shared" si="324"/>
        <v>2410.6454885161488</v>
      </c>
      <c r="HI103" s="335">
        <v>0</v>
      </c>
      <c r="HJ103" s="335">
        <v>25452.54</v>
      </c>
      <c r="HK103" s="335">
        <v>0</v>
      </c>
      <c r="HL103" s="335">
        <v>0</v>
      </c>
      <c r="HM103" s="335">
        <v>0</v>
      </c>
      <c r="HN103" s="335">
        <v>0</v>
      </c>
      <c r="HO103" s="335">
        <v>0</v>
      </c>
      <c r="HP103" s="335">
        <v>0</v>
      </c>
      <c r="HQ103" s="335">
        <v>0</v>
      </c>
      <c r="HR103" s="335">
        <v>0</v>
      </c>
      <c r="HS103" s="335">
        <v>14889.64</v>
      </c>
      <c r="HT103" s="178">
        <f t="shared" si="189"/>
        <v>10562.900000000001</v>
      </c>
      <c r="HU103" s="371">
        <v>1760</v>
      </c>
      <c r="HV103" s="181" t="s">
        <v>276</v>
      </c>
      <c r="HW103" s="64">
        <f t="shared" si="190"/>
        <v>25452.54</v>
      </c>
      <c r="HX103" s="205">
        <v>0</v>
      </c>
      <c r="HY103" s="205">
        <v>3885</v>
      </c>
      <c r="HZ103" s="205">
        <v>0</v>
      </c>
      <c r="IA103" s="205">
        <v>0</v>
      </c>
      <c r="IB103" s="205">
        <v>0</v>
      </c>
      <c r="IC103" s="205">
        <v>0</v>
      </c>
      <c r="ID103" s="205">
        <v>0</v>
      </c>
      <c r="IE103" s="205">
        <v>0</v>
      </c>
      <c r="IF103" s="205">
        <v>0</v>
      </c>
      <c r="IG103" s="205">
        <v>0</v>
      </c>
      <c r="IH103" s="214">
        <v>3885</v>
      </c>
      <c r="II103" s="319"/>
      <c r="IJ103" s="319"/>
      <c r="IK103" s="65">
        <f t="shared" si="296"/>
        <v>227.22663709841171</v>
      </c>
      <c r="IL103" s="65">
        <f t="shared" si="302"/>
        <v>263.0139494092021</v>
      </c>
      <c r="IM103" s="65"/>
      <c r="IN103" s="65">
        <v>18.5</v>
      </c>
      <c r="IO103" s="65"/>
      <c r="IP103" s="65">
        <v>5</v>
      </c>
      <c r="IQ103" s="65"/>
      <c r="IR103" s="65"/>
      <c r="IS103" s="64">
        <f t="shared" si="193"/>
        <v>513.74058650761378</v>
      </c>
      <c r="IT103" s="66">
        <f t="shared" si="362"/>
        <v>869.99285714285713</v>
      </c>
      <c r="IU103" s="66">
        <f t="shared" si="274"/>
        <v>403.36134453781511</v>
      </c>
      <c r="IV103" s="66">
        <f t="shared" si="275"/>
        <v>318.33855042016808</v>
      </c>
      <c r="IW103" s="67">
        <f t="shared" si="195"/>
        <v>1591.6927521008404</v>
      </c>
      <c r="IX103" s="67">
        <f t="shared" si="325"/>
        <v>2105.4333386084541</v>
      </c>
      <c r="IY103" s="68">
        <f t="shared" si="326"/>
        <v>1779.5666613915459</v>
      </c>
      <c r="IZ103" s="335">
        <v>0</v>
      </c>
      <c r="JA103" s="335">
        <v>28247.51</v>
      </c>
      <c r="JB103" s="335">
        <v>0</v>
      </c>
      <c r="JC103" s="335">
        <v>0</v>
      </c>
      <c r="JD103" s="335">
        <v>0</v>
      </c>
      <c r="JE103" s="335">
        <v>0</v>
      </c>
      <c r="JF103" s="335">
        <v>0</v>
      </c>
      <c r="JG103" s="335">
        <v>0</v>
      </c>
      <c r="JH103" s="335">
        <v>0</v>
      </c>
      <c r="JI103" s="335">
        <v>0</v>
      </c>
      <c r="JJ103" s="335">
        <v>17413.25</v>
      </c>
      <c r="JK103" s="178">
        <f t="shared" si="196"/>
        <v>10834.259999999998</v>
      </c>
      <c r="JL103" s="371">
        <v>1892</v>
      </c>
      <c r="JM103" s="181" t="s">
        <v>276</v>
      </c>
      <c r="JN103" s="64">
        <f t="shared" si="197"/>
        <v>28247.51</v>
      </c>
      <c r="JO103" s="335">
        <v>0</v>
      </c>
      <c r="JP103" s="335">
        <v>3885</v>
      </c>
      <c r="JQ103" s="335">
        <v>0</v>
      </c>
      <c r="JR103" s="335">
        <v>0</v>
      </c>
      <c r="JS103" s="335">
        <v>0</v>
      </c>
      <c r="JT103" s="335">
        <v>0</v>
      </c>
      <c r="JU103" s="335">
        <v>0</v>
      </c>
      <c r="JV103" s="335">
        <v>0</v>
      </c>
      <c r="JW103" s="335">
        <v>0</v>
      </c>
      <c r="JX103" s="335">
        <v>0</v>
      </c>
      <c r="JY103" s="211">
        <v>3885</v>
      </c>
      <c r="JZ103" s="319"/>
      <c r="KA103" s="319"/>
      <c r="KB103" s="65">
        <f t="shared" si="276"/>
        <v>370.83672407933085</v>
      </c>
      <c r="KC103" s="65">
        <f t="shared" si="297"/>
        <v>287.80455099034594</v>
      </c>
      <c r="KD103" s="65"/>
      <c r="KE103" s="65">
        <v>18.5</v>
      </c>
      <c r="KF103" s="65"/>
      <c r="KG103" s="65">
        <v>5</v>
      </c>
      <c r="KH103" s="65"/>
      <c r="KI103" s="65">
        <f t="shared" si="277"/>
        <v>429.03252032520328</v>
      </c>
      <c r="KJ103" s="64">
        <f t="shared" si="292"/>
        <v>1111.17379539488</v>
      </c>
      <c r="KK103" s="66">
        <f t="shared" si="363"/>
        <v>854.59100840336134</v>
      </c>
      <c r="KL103" s="66">
        <f t="shared" si="278"/>
        <v>0</v>
      </c>
      <c r="KM103" s="66">
        <f t="shared" si="279"/>
        <v>213.64775210084034</v>
      </c>
      <c r="KN103" s="67">
        <f t="shared" si="327"/>
        <v>1068.2387605042018</v>
      </c>
      <c r="KO103" s="67">
        <f t="shared" si="328"/>
        <v>2179.4125558990818</v>
      </c>
      <c r="KP103" s="68">
        <f t="shared" si="329"/>
        <v>1705.5874441009182</v>
      </c>
      <c r="KQ103" s="335">
        <v>0</v>
      </c>
      <c r="KR103" s="335">
        <v>30409.119999999999</v>
      </c>
      <c r="KS103" s="335">
        <v>0</v>
      </c>
      <c r="KT103" s="335">
        <v>0</v>
      </c>
      <c r="KU103" s="335">
        <v>0</v>
      </c>
      <c r="KV103" s="335">
        <v>0</v>
      </c>
      <c r="KW103" s="335">
        <v>0</v>
      </c>
      <c r="KX103" s="335">
        <v>0</v>
      </c>
      <c r="KY103" s="335">
        <v>0</v>
      </c>
      <c r="KZ103" s="335">
        <v>0</v>
      </c>
      <c r="LA103" s="335">
        <v>18134.87</v>
      </c>
      <c r="LB103" s="178">
        <f t="shared" si="199"/>
        <v>12274.25</v>
      </c>
      <c r="LC103" s="371">
        <v>1869</v>
      </c>
      <c r="LD103" s="181" t="s">
        <v>276</v>
      </c>
      <c r="LE103" s="64">
        <f t="shared" si="200"/>
        <v>30409.119999999999</v>
      </c>
      <c r="LF103" s="205">
        <v>0</v>
      </c>
      <c r="LG103" s="205">
        <v>3885</v>
      </c>
      <c r="LH103" s="205">
        <v>0</v>
      </c>
      <c r="LI103" s="205">
        <v>0</v>
      </c>
      <c r="LJ103" s="205">
        <v>0</v>
      </c>
      <c r="LK103" s="205">
        <v>0</v>
      </c>
      <c r="LL103" s="205">
        <v>0</v>
      </c>
      <c r="LM103" s="205">
        <v>0</v>
      </c>
      <c r="LN103" s="205">
        <v>0</v>
      </c>
      <c r="LO103" s="205">
        <v>0</v>
      </c>
      <c r="LP103" s="211">
        <f t="shared" si="351"/>
        <v>3885</v>
      </c>
      <c r="LQ103" s="202"/>
      <c r="LR103" s="202"/>
      <c r="LS103" s="65">
        <f t="shared" si="298"/>
        <v>269.57701567139082</v>
      </c>
      <c r="LT103" s="65">
        <f t="shared" si="299"/>
        <v>293.816956712653</v>
      </c>
      <c r="LU103" s="65"/>
      <c r="LV103" s="65">
        <v>18.5</v>
      </c>
      <c r="LW103" s="65"/>
      <c r="LX103" s="65">
        <v>5</v>
      </c>
      <c r="LY103" s="65"/>
      <c r="LZ103" s="65"/>
      <c r="MA103" s="64">
        <f t="shared" si="330"/>
        <v>586.89397238404376</v>
      </c>
      <c r="MB103" s="66">
        <f t="shared" si="364"/>
        <v>828.45739495798318</v>
      </c>
      <c r="MC103" s="66">
        <f t="shared" si="280"/>
        <v>0</v>
      </c>
      <c r="MD103" s="66">
        <f t="shared" si="281"/>
        <v>207.1143487394958</v>
      </c>
      <c r="ME103" s="67">
        <f t="shared" si="331"/>
        <v>1035.571743697479</v>
      </c>
      <c r="MF103" s="67">
        <f t="shared" si="332"/>
        <v>1622.4657160815227</v>
      </c>
      <c r="MG103" s="68">
        <f t="shared" si="333"/>
        <v>2262.5342839184773</v>
      </c>
      <c r="MH103" s="335">
        <v>0</v>
      </c>
      <c r="MI103" s="335">
        <v>20556.63</v>
      </c>
      <c r="MJ103" s="335">
        <v>0</v>
      </c>
      <c r="MK103" s="335">
        <v>0</v>
      </c>
      <c r="ML103" s="335">
        <v>0</v>
      </c>
      <c r="MM103" s="335">
        <v>0</v>
      </c>
      <c r="MN103" s="335">
        <v>0</v>
      </c>
      <c r="MO103" s="335">
        <v>0</v>
      </c>
      <c r="MP103" s="335">
        <v>0</v>
      </c>
      <c r="MQ103" s="335">
        <v>0</v>
      </c>
      <c r="MR103" s="335">
        <v>11274.69</v>
      </c>
      <c r="MS103" s="178">
        <f t="shared" si="223"/>
        <v>9281.94</v>
      </c>
      <c r="MT103" s="371">
        <v>1538</v>
      </c>
      <c r="MU103" s="181" t="s">
        <v>276</v>
      </c>
      <c r="MV103" s="64">
        <f t="shared" si="203"/>
        <v>20556.63</v>
      </c>
      <c r="MW103" s="335">
        <v>0</v>
      </c>
      <c r="MX103" s="335">
        <v>3885</v>
      </c>
      <c r="MY103" s="335">
        <v>0</v>
      </c>
      <c r="MZ103" s="335">
        <v>0</v>
      </c>
      <c r="NA103" s="335">
        <v>0</v>
      </c>
      <c r="NB103" s="335">
        <v>0</v>
      </c>
      <c r="NC103" s="335">
        <v>0</v>
      </c>
      <c r="ND103" s="335">
        <v>0</v>
      </c>
      <c r="NE103" s="335">
        <v>0</v>
      </c>
      <c r="NF103" s="335">
        <v>0</v>
      </c>
      <c r="NG103" s="211">
        <f t="shared" si="293"/>
        <v>3885</v>
      </c>
      <c r="NH103" s="306"/>
      <c r="NI103" s="306"/>
      <c r="NJ103" s="65">
        <f t="shared" si="294"/>
        <v>213.05331974321712</v>
      </c>
      <c r="NK103" s="65">
        <f t="shared" si="295"/>
        <v>127.49908631579225</v>
      </c>
      <c r="NL103" s="65"/>
      <c r="NM103" s="65">
        <v>18.5</v>
      </c>
      <c r="NN103" s="65">
        <f t="shared" si="206"/>
        <v>467</v>
      </c>
      <c r="NO103" s="65">
        <v>5</v>
      </c>
      <c r="NP103" s="65"/>
      <c r="NQ103" s="65"/>
      <c r="NR103" s="64">
        <f t="shared" si="264"/>
        <v>831.0524060590094</v>
      </c>
      <c r="NS103" s="66">
        <f t="shared" si="207"/>
        <v>835.40283333333332</v>
      </c>
      <c r="NT103" s="66">
        <f t="shared" si="208"/>
        <v>400</v>
      </c>
      <c r="NU103" s="66">
        <f t="shared" si="282"/>
        <v>308.85070833333333</v>
      </c>
      <c r="NV103" s="67">
        <f t="shared" si="334"/>
        <v>1544.2535416666667</v>
      </c>
      <c r="NW103" s="67">
        <f t="shared" si="335"/>
        <v>2375.3059477256761</v>
      </c>
      <c r="NX103" s="68">
        <f t="shared" si="336"/>
        <v>1509.6940522743239</v>
      </c>
      <c r="NY103" s="400">
        <v>0</v>
      </c>
      <c r="NZ103" s="400">
        <v>21269.67</v>
      </c>
      <c r="OA103" s="400">
        <v>0</v>
      </c>
      <c r="OB103" s="400">
        <v>0</v>
      </c>
      <c r="OC103" s="400">
        <v>0</v>
      </c>
      <c r="OD103" s="400">
        <v>0</v>
      </c>
      <c r="OE103" s="400">
        <v>0</v>
      </c>
      <c r="OF103" s="400">
        <v>0</v>
      </c>
      <c r="OG103" s="400">
        <v>0</v>
      </c>
      <c r="OH103" s="400">
        <v>0</v>
      </c>
      <c r="OI103" s="400">
        <v>11458.31</v>
      </c>
      <c r="OJ103" s="178">
        <f t="shared" si="352"/>
        <v>9811.3599999999988</v>
      </c>
      <c r="OK103" s="401">
        <v>1532</v>
      </c>
      <c r="OL103" s="181" t="s">
        <v>276</v>
      </c>
      <c r="OM103" s="64">
        <f t="shared" si="283"/>
        <v>21269.67</v>
      </c>
      <c r="ON103" s="205">
        <v>0</v>
      </c>
      <c r="OO103" s="205">
        <v>3885</v>
      </c>
      <c r="OP103" s="205">
        <v>0</v>
      </c>
      <c r="OQ103" s="205">
        <v>0</v>
      </c>
      <c r="OR103" s="205">
        <v>0</v>
      </c>
      <c r="OS103" s="205">
        <v>0</v>
      </c>
      <c r="OT103" s="205">
        <v>0</v>
      </c>
      <c r="OU103" s="205">
        <v>0</v>
      </c>
      <c r="OV103" s="205">
        <v>0</v>
      </c>
      <c r="OW103" s="205">
        <v>0</v>
      </c>
      <c r="OX103" s="403">
        <f t="shared" si="284"/>
        <v>3885</v>
      </c>
      <c r="OY103" s="65"/>
      <c r="OZ103" s="65"/>
      <c r="PA103" s="65">
        <f t="shared" si="285"/>
        <v>183.69012550187645</v>
      </c>
      <c r="PB103" s="65">
        <f t="shared" si="286"/>
        <v>167.99973403811336</v>
      </c>
      <c r="PC103" s="65"/>
      <c r="PD103" s="65">
        <v>18.5</v>
      </c>
      <c r="PE103" s="65"/>
      <c r="PF103" s="65">
        <v>5</v>
      </c>
      <c r="PG103" s="65"/>
      <c r="PH103" s="65"/>
      <c r="PI103" s="64">
        <f t="shared" si="337"/>
        <v>375.18985953998981</v>
      </c>
      <c r="PJ103" s="66">
        <f t="shared" si="287"/>
        <v>936.57933333333335</v>
      </c>
      <c r="PK103" s="66">
        <v>0</v>
      </c>
      <c r="PL103" s="66">
        <f t="shared" si="288"/>
        <v>234.14483333333334</v>
      </c>
      <c r="PM103" s="67">
        <f t="shared" si="338"/>
        <v>1170.7241666666666</v>
      </c>
      <c r="PN103" s="67">
        <f t="shared" si="339"/>
        <v>1545.9140262066564</v>
      </c>
      <c r="PO103" s="68">
        <f t="shared" si="340"/>
        <v>2339.0859737933433</v>
      </c>
      <c r="PP103" s="400">
        <v>0</v>
      </c>
      <c r="PQ103" s="400">
        <v>18406.810000000001</v>
      </c>
      <c r="PR103" s="400">
        <v>0</v>
      </c>
      <c r="PS103" s="400">
        <v>0</v>
      </c>
      <c r="PT103" s="400">
        <v>0</v>
      </c>
      <c r="PU103" s="400">
        <v>0</v>
      </c>
      <c r="PV103" s="400">
        <v>0</v>
      </c>
      <c r="PW103" s="400">
        <v>0</v>
      </c>
      <c r="PX103" s="400">
        <v>0</v>
      </c>
      <c r="PY103" s="464">
        <v>0</v>
      </c>
      <c r="PZ103" s="466">
        <v>11122.33</v>
      </c>
      <c r="QA103" s="178">
        <f t="shared" si="210"/>
        <v>7284.4800000000014</v>
      </c>
      <c r="QB103" s="401">
        <v>1384</v>
      </c>
      <c r="QC103" s="181" t="s">
        <v>276</v>
      </c>
      <c r="QD103" s="64">
        <v>18406.810000000001</v>
      </c>
      <c r="QE103" s="400">
        <v>0</v>
      </c>
      <c r="QF103" s="400">
        <v>3885</v>
      </c>
      <c r="QG103" s="400">
        <v>0</v>
      </c>
      <c r="QH103" s="400">
        <v>0</v>
      </c>
      <c r="QI103" s="400">
        <v>0</v>
      </c>
      <c r="QJ103" s="400">
        <v>0</v>
      </c>
      <c r="QK103" s="400">
        <v>0</v>
      </c>
      <c r="QL103" s="400">
        <v>0</v>
      </c>
      <c r="QM103" s="400">
        <v>0</v>
      </c>
      <c r="QN103" s="400">
        <v>0</v>
      </c>
      <c r="QO103" s="486">
        <v>0</v>
      </c>
      <c r="QP103" s="211">
        <f t="shared" si="353"/>
        <v>3885</v>
      </c>
      <c r="QQ103" s="442">
        <v>0</v>
      </c>
      <c r="QR103" s="452"/>
      <c r="QS103" s="65">
        <f t="shared" si="365"/>
        <v>128.86743362831859</v>
      </c>
      <c r="QT103" s="65">
        <f t="shared" si="354"/>
        <v>140.35063415908078</v>
      </c>
      <c r="QU103" s="65">
        <v>0</v>
      </c>
      <c r="QV103" s="65">
        <v>18.5</v>
      </c>
      <c r="QW103" s="65">
        <f t="shared" si="355"/>
        <v>18.861818181818183</v>
      </c>
      <c r="QX103" s="65">
        <v>5</v>
      </c>
      <c r="QY103" s="65">
        <f t="shared" si="261"/>
        <v>183.06451612903226</v>
      </c>
      <c r="QZ103" s="489">
        <f t="shared" si="265"/>
        <v>150.151455</v>
      </c>
      <c r="RA103" s="65"/>
      <c r="RB103" s="64">
        <f t="shared" si="213"/>
        <v>644.79585709824983</v>
      </c>
      <c r="RC103" s="66">
        <f t="shared" si="266"/>
        <v>870.22424778761058</v>
      </c>
      <c r="RD103" s="66"/>
      <c r="RE103" s="66">
        <f t="shared" si="356"/>
        <v>303.00402097717205</v>
      </c>
      <c r="RF103" s="67">
        <f t="shared" si="341"/>
        <v>1173.2282687647826</v>
      </c>
      <c r="RG103" s="67">
        <f t="shared" si="342"/>
        <v>1818.0241258630324</v>
      </c>
      <c r="RH103" s="68">
        <f t="shared" si="343"/>
        <v>2066.9758741369678</v>
      </c>
      <c r="RI103" s="205">
        <v>0</v>
      </c>
      <c r="RJ103" s="205">
        <v>18180.78</v>
      </c>
      <c r="RK103" s="205">
        <v>0</v>
      </c>
      <c r="RL103" s="205">
        <v>0</v>
      </c>
      <c r="RM103" s="205">
        <v>0</v>
      </c>
      <c r="RN103" s="205">
        <v>0</v>
      </c>
      <c r="RO103" s="205">
        <v>0</v>
      </c>
      <c r="RP103" s="205">
        <v>0</v>
      </c>
      <c r="RQ103" s="205">
        <v>0</v>
      </c>
      <c r="RR103" s="373">
        <v>0</v>
      </c>
      <c r="RS103" s="265">
        <v>11041.91</v>
      </c>
      <c r="RT103" s="178">
        <f t="shared" si="214"/>
        <v>7138.869999999999</v>
      </c>
      <c r="RU103" s="206">
        <v>1353</v>
      </c>
      <c r="RV103" s="181" t="s">
        <v>276</v>
      </c>
      <c r="RW103" s="64">
        <f t="shared" si="215"/>
        <v>18180.78</v>
      </c>
      <c r="RX103" s="205">
        <v>0</v>
      </c>
      <c r="RY103" s="205">
        <v>3885</v>
      </c>
      <c r="RZ103" s="205">
        <v>0</v>
      </c>
      <c r="SA103" s="205">
        <v>0</v>
      </c>
      <c r="SB103" s="205">
        <v>0</v>
      </c>
      <c r="SC103" s="205">
        <v>0</v>
      </c>
      <c r="SD103" s="205">
        <v>0</v>
      </c>
      <c r="SE103" s="205">
        <v>0</v>
      </c>
      <c r="SF103" s="205">
        <v>0</v>
      </c>
      <c r="SG103" s="205">
        <v>0</v>
      </c>
      <c r="SH103" s="65">
        <v>105.447034</v>
      </c>
      <c r="SI103" s="211">
        <v>3885</v>
      </c>
      <c r="SJ103" s="234"/>
      <c r="SK103" s="477"/>
      <c r="SL103" s="65">
        <f t="shared" si="366"/>
        <v>320.96681415929203</v>
      </c>
      <c r="SM103" s="65">
        <f t="shared" si="376"/>
        <v>162.47880100740716</v>
      </c>
      <c r="SN103" s="65">
        <v>0</v>
      </c>
      <c r="SO103" s="65">
        <v>18.5</v>
      </c>
      <c r="SP103" s="65">
        <f t="shared" si="357"/>
        <v>495.92920353982299</v>
      </c>
      <c r="SQ103" s="65">
        <v>5</v>
      </c>
      <c r="SR103" s="65">
        <f t="shared" si="367"/>
        <v>428.52876106194691</v>
      </c>
      <c r="SS103" s="489">
        <f t="shared" si="267"/>
        <v>149.06578500000001</v>
      </c>
      <c r="ST103" s="65"/>
      <c r="SU103" s="64">
        <f t="shared" si="374"/>
        <v>1580.4693647684692</v>
      </c>
      <c r="SV103" s="66">
        <f t="shared" si="368"/>
        <v>596.28469026548669</v>
      </c>
      <c r="SW103" s="66"/>
      <c r="SX103" s="66">
        <f t="shared" si="358"/>
        <v>435.35081100679122</v>
      </c>
      <c r="SY103" s="67">
        <f t="shared" si="375"/>
        <v>1031.6355012722779</v>
      </c>
      <c r="SZ103" s="67">
        <f t="shared" si="344"/>
        <v>2612.1048660407469</v>
      </c>
      <c r="TA103" s="68">
        <f t="shared" si="345"/>
        <v>1272.8951339592531</v>
      </c>
      <c r="TB103" s="64">
        <f t="shared" si="377"/>
        <v>273801.31000000006</v>
      </c>
      <c r="TC103" s="211">
        <f t="shared" si="378"/>
        <v>46620</v>
      </c>
      <c r="TD103" s="67">
        <f t="shared" si="379"/>
        <v>22753.643350818013</v>
      </c>
      <c r="TE103" s="68">
        <f t="shared" si="359"/>
        <v>23866.356649181987</v>
      </c>
      <c r="TF103" s="264"/>
      <c r="TG103" s="265"/>
      <c r="TH103" s="265"/>
      <c r="TL103" s="65">
        <v>58044.848400000003</v>
      </c>
      <c r="TM103">
        <f t="shared" si="262"/>
        <v>580.44848400000001</v>
      </c>
    </row>
    <row r="104" spans="1:533">
      <c r="A104" s="173" t="s">
        <v>52</v>
      </c>
      <c r="B104" s="175" t="s">
        <v>231</v>
      </c>
      <c r="C104" s="181" t="s">
        <v>277</v>
      </c>
      <c r="D104" s="176">
        <v>17216.38</v>
      </c>
      <c r="E104" s="176">
        <v>8265.91</v>
      </c>
      <c r="F104" s="176">
        <v>0</v>
      </c>
      <c r="G104" s="176">
        <v>0</v>
      </c>
      <c r="H104" s="176">
        <v>2559.15</v>
      </c>
      <c r="I104" s="176">
        <v>0</v>
      </c>
      <c r="J104" s="176">
        <v>0</v>
      </c>
      <c r="K104" s="176">
        <v>0</v>
      </c>
      <c r="L104" s="176">
        <v>0</v>
      </c>
      <c r="M104" s="178">
        <v>18358.38</v>
      </c>
      <c r="N104" s="178">
        <f t="shared" si="386"/>
        <v>9683.0600000000013</v>
      </c>
      <c r="O104" s="181">
        <v>1065</v>
      </c>
      <c r="P104" s="64">
        <f t="shared" si="310"/>
        <v>28041.440000000002</v>
      </c>
      <c r="Q104" s="205">
        <v>1433.1</v>
      </c>
      <c r="R104" s="205">
        <v>604.64</v>
      </c>
      <c r="S104" s="205">
        <v>0</v>
      </c>
      <c r="T104" s="205">
        <v>0</v>
      </c>
      <c r="U104" s="205">
        <v>0</v>
      </c>
      <c r="V104" s="205">
        <v>166.22</v>
      </c>
      <c r="W104" s="205">
        <v>0</v>
      </c>
      <c r="X104" s="205">
        <v>0</v>
      </c>
      <c r="Y104" s="205">
        <v>0</v>
      </c>
      <c r="Z104" s="205">
        <v>0</v>
      </c>
      <c r="AA104" s="64">
        <f t="shared" si="346"/>
        <v>2203.9599999999996</v>
      </c>
      <c r="AB104" s="65"/>
      <c r="AC104" s="65"/>
      <c r="AD104" s="65">
        <f t="shared" si="347"/>
        <v>215.68349654376598</v>
      </c>
      <c r="AE104" s="65">
        <f t="shared" si="268"/>
        <v>175.28562023798926</v>
      </c>
      <c r="AF104" s="65">
        <f>1279.45678571429-140.7</f>
        <v>1138.7567857142899</v>
      </c>
      <c r="AG104" s="65">
        <v>18.5</v>
      </c>
      <c r="AH104" s="65"/>
      <c r="AI104" s="65">
        <v>5</v>
      </c>
      <c r="AJ104" s="65"/>
      <c r="AK104" s="65"/>
      <c r="AL104" s="64">
        <f t="shared" si="311"/>
        <v>1553.2259024960451</v>
      </c>
      <c r="AM104" s="66">
        <f t="shared" si="170"/>
        <v>833.25221238938047</v>
      </c>
      <c r="AN104" s="66">
        <f t="shared" si="171"/>
        <v>0</v>
      </c>
      <c r="AO104" s="66">
        <f t="shared" si="289"/>
        <v>208.31305309734512</v>
      </c>
      <c r="AP104" s="67">
        <f t="shared" si="312"/>
        <v>1041.5652654867256</v>
      </c>
      <c r="AQ104" s="67">
        <f t="shared" si="313"/>
        <v>2594.7911679827707</v>
      </c>
      <c r="AR104" s="68">
        <f t="shared" si="314"/>
        <v>-390.83116798277115</v>
      </c>
      <c r="AS104" s="267">
        <v>11241.56</v>
      </c>
      <c r="AT104" s="267">
        <v>6613.54</v>
      </c>
      <c r="AU104" s="267">
        <v>0</v>
      </c>
      <c r="AV104" s="267">
        <v>110</v>
      </c>
      <c r="AW104" s="267">
        <v>0</v>
      </c>
      <c r="AX104" s="267">
        <v>2257.85</v>
      </c>
      <c r="AY104" s="267">
        <v>0</v>
      </c>
      <c r="AZ104" s="267">
        <v>0</v>
      </c>
      <c r="BA104" s="267">
        <v>0</v>
      </c>
      <c r="BB104" s="267">
        <v>0</v>
      </c>
      <c r="BC104" s="267">
        <v>13174.72</v>
      </c>
      <c r="BD104" s="178">
        <f t="shared" si="387"/>
        <v>7048.2299999999977</v>
      </c>
      <c r="BE104" s="285">
        <v>930</v>
      </c>
      <c r="BF104" s="181" t="s">
        <v>277</v>
      </c>
      <c r="BG104" s="64">
        <f t="shared" si="384"/>
        <v>20222.949999999997</v>
      </c>
      <c r="BH104" s="267">
        <v>935.75</v>
      </c>
      <c r="BI104" s="267">
        <v>483.77</v>
      </c>
      <c r="BJ104" s="267">
        <v>0</v>
      </c>
      <c r="BK104" s="267">
        <v>4.63</v>
      </c>
      <c r="BL104" s="267">
        <v>0</v>
      </c>
      <c r="BM104" s="267">
        <v>146.65</v>
      </c>
      <c r="BN104" s="267">
        <v>0</v>
      </c>
      <c r="BO104" s="267">
        <v>0</v>
      </c>
      <c r="BP104" s="267">
        <v>0</v>
      </c>
      <c r="BQ104" s="267">
        <v>0</v>
      </c>
      <c r="BR104" s="64">
        <f t="shared" si="385"/>
        <v>1570.8000000000002</v>
      </c>
      <c r="BS104" s="65"/>
      <c r="BT104" s="65"/>
      <c r="BU104" s="65">
        <f t="shared" si="348"/>
        <v>167.56989632038349</v>
      </c>
      <c r="BV104" s="65">
        <f t="shared" si="269"/>
        <v>137.61889818458084</v>
      </c>
      <c r="BW104" s="65"/>
      <c r="BX104" s="65">
        <v>18.5</v>
      </c>
      <c r="BY104" s="65"/>
      <c r="BZ104" s="65">
        <v>5</v>
      </c>
      <c r="CA104" s="202"/>
      <c r="CB104" s="65"/>
      <c r="CC104" s="64">
        <f t="shared" si="315"/>
        <v>328.68879450496433</v>
      </c>
      <c r="CD104" s="66">
        <f t="shared" si="174"/>
        <v>869.99982300884949</v>
      </c>
      <c r="CE104" s="384">
        <f t="shared" si="175"/>
        <v>0</v>
      </c>
      <c r="CF104" s="66">
        <f t="shared" si="222"/>
        <v>217.49995575221237</v>
      </c>
      <c r="CG104" s="67">
        <f t="shared" si="373"/>
        <v>1087.4997787610619</v>
      </c>
      <c r="CH104" s="67">
        <f t="shared" si="316"/>
        <v>1416.1885732660262</v>
      </c>
      <c r="CI104" s="68">
        <f t="shared" si="317"/>
        <v>154.61142673397399</v>
      </c>
      <c r="CJ104" s="209">
        <v>20322.02</v>
      </c>
      <c r="CK104" s="209">
        <v>8810.41</v>
      </c>
      <c r="CL104" s="209">
        <v>0</v>
      </c>
      <c r="CM104" s="209">
        <v>30</v>
      </c>
      <c r="CN104" s="209">
        <v>0</v>
      </c>
      <c r="CO104" s="209">
        <v>1148</v>
      </c>
      <c r="CP104" s="209">
        <v>0</v>
      </c>
      <c r="CQ104" s="209">
        <v>0</v>
      </c>
      <c r="CR104" s="209">
        <v>0</v>
      </c>
      <c r="CS104" s="207">
        <v>0</v>
      </c>
      <c r="CT104" s="205">
        <v>12255.46</v>
      </c>
      <c r="CU104" s="178">
        <f t="shared" si="176"/>
        <v>9739.2200000000012</v>
      </c>
      <c r="CV104" s="285">
        <v>956</v>
      </c>
      <c r="CW104" s="181" t="s">
        <v>277</v>
      </c>
      <c r="CX104" s="214">
        <v>21994.68</v>
      </c>
      <c r="CY104" s="205">
        <v>1067.05</v>
      </c>
      <c r="CZ104" s="205">
        <v>545.69000000000005</v>
      </c>
      <c r="DA104" s="205">
        <v>0</v>
      </c>
      <c r="DB104" s="205">
        <v>1.89</v>
      </c>
      <c r="DC104" s="205">
        <v>0</v>
      </c>
      <c r="DD104" s="205">
        <v>66.52</v>
      </c>
      <c r="DE104" s="205">
        <v>0</v>
      </c>
      <c r="DF104" s="205">
        <v>0</v>
      </c>
      <c r="DG104" s="205">
        <v>0</v>
      </c>
      <c r="DH104" s="205">
        <v>0</v>
      </c>
      <c r="DI104" s="214">
        <v>1681.15</v>
      </c>
      <c r="DJ104" s="65"/>
      <c r="DK104" s="65"/>
      <c r="DL104" s="65">
        <f t="shared" si="349"/>
        <v>161.8603595403045</v>
      </c>
      <c r="DM104" s="65">
        <f t="shared" si="263"/>
        <v>191.72146981733778</v>
      </c>
      <c r="DN104" s="65"/>
      <c r="DO104" s="65">
        <v>18.5</v>
      </c>
      <c r="DP104" s="65"/>
      <c r="DQ104" s="65">
        <v>5</v>
      </c>
      <c r="DR104" s="65"/>
      <c r="DS104" s="65"/>
      <c r="DT104" s="64">
        <f t="shared" si="318"/>
        <v>377.08182935764228</v>
      </c>
      <c r="DU104" s="66">
        <f t="shared" si="178"/>
        <v>870.94495575221242</v>
      </c>
      <c r="DV104" s="66">
        <f t="shared" si="179"/>
        <v>490.26548672566372</v>
      </c>
      <c r="DW104" s="66">
        <f t="shared" si="270"/>
        <v>340.30261061946902</v>
      </c>
      <c r="DX104" s="67">
        <f t="shared" si="319"/>
        <v>1701.5130530973452</v>
      </c>
      <c r="DY104" s="67">
        <f t="shared" si="320"/>
        <v>2078.5948824549873</v>
      </c>
      <c r="DZ104" s="68">
        <f t="shared" si="321"/>
        <v>-397.44488245498724</v>
      </c>
      <c r="EA104" s="205">
        <v>12705.29</v>
      </c>
      <c r="EB104" s="205">
        <v>8052.41</v>
      </c>
      <c r="EC104" s="205">
        <v>0</v>
      </c>
      <c r="ED104" s="205">
        <v>10</v>
      </c>
      <c r="EE104" s="205">
        <v>0</v>
      </c>
      <c r="EF104" s="205">
        <v>2517.5</v>
      </c>
      <c r="EG104" s="205">
        <v>0</v>
      </c>
      <c r="EH104" s="205">
        <v>0</v>
      </c>
      <c r="EI104" s="205">
        <v>0</v>
      </c>
      <c r="EJ104" s="205">
        <v>0</v>
      </c>
      <c r="EK104" s="205">
        <v>15127.43</v>
      </c>
      <c r="EL104" s="178">
        <f t="shared" si="180"/>
        <v>8157.77</v>
      </c>
      <c r="EM104" s="206">
        <v>1055</v>
      </c>
      <c r="EN104" s="181" t="s">
        <v>277</v>
      </c>
      <c r="EO104" s="214">
        <f t="shared" si="303"/>
        <v>23285.200000000001</v>
      </c>
      <c r="EP104" s="214">
        <v>1057.5999999999999</v>
      </c>
      <c r="EQ104" s="214">
        <v>589.02</v>
      </c>
      <c r="ER104" s="214">
        <v>0</v>
      </c>
      <c r="ES104" s="214">
        <v>0.42</v>
      </c>
      <c r="ET104" s="214">
        <v>0</v>
      </c>
      <c r="EU104" s="298">
        <v>100.24</v>
      </c>
      <c r="EV104" s="299">
        <v>0</v>
      </c>
      <c r="EW104" s="214">
        <v>0</v>
      </c>
      <c r="EX104" s="214">
        <v>0</v>
      </c>
      <c r="EY104" s="214">
        <v>0</v>
      </c>
      <c r="EZ104" s="214">
        <f t="shared" si="304"/>
        <v>1747.28</v>
      </c>
      <c r="FA104" s="389"/>
      <c r="FB104" s="65"/>
      <c r="FC104" s="377">
        <f t="shared" si="305"/>
        <v>208.02388759234634</v>
      </c>
      <c r="FD104" s="386">
        <f t="shared" si="306"/>
        <v>160.58982699146171</v>
      </c>
      <c r="FE104" s="65"/>
      <c r="FF104" s="65">
        <v>18.5</v>
      </c>
      <c r="FG104" s="65"/>
      <c r="FH104" s="65">
        <v>5</v>
      </c>
      <c r="FI104" s="377"/>
      <c r="FJ104" s="65"/>
      <c r="FK104" s="214">
        <f t="shared" si="307"/>
        <v>392.11371458380802</v>
      </c>
      <c r="FL104" s="66">
        <f t="shared" si="360"/>
        <v>987.17077586206892</v>
      </c>
      <c r="FM104" s="377">
        <f t="shared" si="184"/>
        <v>413.79310344827587</v>
      </c>
      <c r="FN104" s="377">
        <f t="shared" si="271"/>
        <v>350.24096982758618</v>
      </c>
      <c r="FO104" s="214">
        <f t="shared" si="308"/>
        <v>1751.204849137931</v>
      </c>
      <c r="FP104" s="214">
        <f t="shared" si="309"/>
        <v>2143.3185637217389</v>
      </c>
      <c r="FQ104" s="205">
        <f t="shared" si="290"/>
        <v>-396.03856372173891</v>
      </c>
      <c r="FR104" s="205">
        <v>15542.2</v>
      </c>
      <c r="FS104" s="205">
        <v>9738.32</v>
      </c>
      <c r="FT104" s="205">
        <v>0</v>
      </c>
      <c r="FU104" s="205">
        <v>175</v>
      </c>
      <c r="FV104" s="205">
        <v>0</v>
      </c>
      <c r="FW104" s="205">
        <v>4030.85</v>
      </c>
      <c r="FX104" s="205">
        <v>0</v>
      </c>
      <c r="FY104" s="205">
        <v>0</v>
      </c>
      <c r="FZ104" s="205">
        <v>0</v>
      </c>
      <c r="GA104" s="205">
        <v>0</v>
      </c>
      <c r="GB104" s="205">
        <v>19953.349999999999</v>
      </c>
      <c r="GC104" s="178">
        <f t="shared" si="185"/>
        <v>9533.02</v>
      </c>
      <c r="GD104" s="206">
        <v>1274</v>
      </c>
      <c r="GE104" s="181" t="s">
        <v>277</v>
      </c>
      <c r="GF104" s="214">
        <f t="shared" si="291"/>
        <v>29486.37</v>
      </c>
      <c r="GG104" s="205">
        <v>1293.74</v>
      </c>
      <c r="GH104" s="205">
        <v>712.34</v>
      </c>
      <c r="GI104" s="205">
        <v>0</v>
      </c>
      <c r="GJ104" s="205">
        <v>7.36</v>
      </c>
      <c r="GK104" s="205">
        <v>0</v>
      </c>
      <c r="GL104" s="205">
        <v>160.5</v>
      </c>
      <c r="GM104" s="205">
        <v>0</v>
      </c>
      <c r="GN104" s="205">
        <v>0</v>
      </c>
      <c r="GO104" s="205">
        <v>0</v>
      </c>
      <c r="GP104" s="205">
        <v>0</v>
      </c>
      <c r="GQ104" s="211">
        <f t="shared" si="350"/>
        <v>2173.9399999999996</v>
      </c>
      <c r="GR104" s="307"/>
      <c r="GS104" s="306"/>
      <c r="GT104" s="65">
        <f t="shared" si="300"/>
        <v>283.95313450800217</v>
      </c>
      <c r="GU104" s="65">
        <f t="shared" si="301"/>
        <v>202.53300086841244</v>
      </c>
      <c r="GV104" s="65">
        <v>1279.4567857142858</v>
      </c>
      <c r="GW104" s="65">
        <v>18.5</v>
      </c>
      <c r="GX104" s="65">
        <v>0</v>
      </c>
      <c r="GY104" s="65">
        <v>5</v>
      </c>
      <c r="GZ104" s="65"/>
      <c r="HA104" s="65"/>
      <c r="HB104" s="64">
        <f t="shared" si="188"/>
        <v>1789.4429210907006</v>
      </c>
      <c r="HC104" s="66">
        <f t="shared" si="361"/>
        <v>822.37076923076927</v>
      </c>
      <c r="HD104" s="66">
        <f t="shared" si="272"/>
        <v>0</v>
      </c>
      <c r="HE104" s="66">
        <f t="shared" si="273"/>
        <v>205.59269230769232</v>
      </c>
      <c r="HF104" s="67">
        <f t="shared" si="322"/>
        <v>1027.9634615384616</v>
      </c>
      <c r="HG104" s="67">
        <f t="shared" si="323"/>
        <v>2817.4063826291622</v>
      </c>
      <c r="HH104" s="68">
        <f t="shared" si="324"/>
        <v>-643.46638262916258</v>
      </c>
      <c r="HI104" s="335">
        <v>18811.259999999998</v>
      </c>
      <c r="HJ104" s="335">
        <v>10359.56</v>
      </c>
      <c r="HK104" s="335">
        <v>0</v>
      </c>
      <c r="HL104" s="335">
        <v>10</v>
      </c>
      <c r="HM104" s="335">
        <v>0</v>
      </c>
      <c r="HN104" s="335">
        <v>5252.15</v>
      </c>
      <c r="HO104" s="335">
        <v>0</v>
      </c>
      <c r="HP104" s="335">
        <v>0</v>
      </c>
      <c r="HQ104" s="335">
        <v>0</v>
      </c>
      <c r="HR104" s="335">
        <v>0</v>
      </c>
      <c r="HS104" s="335">
        <v>24953.58</v>
      </c>
      <c r="HT104" s="178">
        <f t="shared" si="189"/>
        <v>9479.39</v>
      </c>
      <c r="HU104" s="371">
        <v>1416</v>
      </c>
      <c r="HV104" s="181" t="s">
        <v>277</v>
      </c>
      <c r="HW104" s="64">
        <f t="shared" si="190"/>
        <v>34432.97</v>
      </c>
      <c r="HX104" s="205">
        <v>1565.86</v>
      </c>
      <c r="HY104" s="205">
        <v>757.78</v>
      </c>
      <c r="HZ104" s="205">
        <v>0</v>
      </c>
      <c r="IA104" s="205">
        <v>0.42</v>
      </c>
      <c r="IB104" s="205">
        <v>0</v>
      </c>
      <c r="IC104" s="205">
        <v>209.12</v>
      </c>
      <c r="ID104" s="205">
        <v>0</v>
      </c>
      <c r="IE104" s="205">
        <v>0</v>
      </c>
      <c r="IF104" s="205">
        <v>0</v>
      </c>
      <c r="IG104" s="205">
        <v>0</v>
      </c>
      <c r="IH104" s="214">
        <v>2338.5300000000002</v>
      </c>
      <c r="II104" s="318"/>
      <c r="IJ104" s="319"/>
      <c r="IK104" s="65">
        <f t="shared" si="296"/>
        <v>380.80961440076356</v>
      </c>
      <c r="IL104" s="65">
        <f t="shared" si="302"/>
        <v>236.0347822936973</v>
      </c>
      <c r="IM104" s="65">
        <v>1279.4567857142858</v>
      </c>
      <c r="IN104" s="65">
        <v>18.5</v>
      </c>
      <c r="IO104" s="65"/>
      <c r="IP104" s="65">
        <v>5</v>
      </c>
      <c r="IQ104" s="65"/>
      <c r="IR104" s="65"/>
      <c r="IS104" s="64">
        <f t="shared" si="193"/>
        <v>1919.8011824087466</v>
      </c>
      <c r="IT104" s="66">
        <f t="shared" si="362"/>
        <v>869.99285714285713</v>
      </c>
      <c r="IU104" s="66">
        <f t="shared" si="274"/>
        <v>403.36134453781511</v>
      </c>
      <c r="IV104" s="66">
        <f t="shared" si="275"/>
        <v>318.33855042016808</v>
      </c>
      <c r="IW104" s="67">
        <f t="shared" si="195"/>
        <v>1591.6927521008404</v>
      </c>
      <c r="IX104" s="67">
        <f t="shared" si="325"/>
        <v>3511.4939345095872</v>
      </c>
      <c r="IY104" s="68">
        <f t="shared" si="326"/>
        <v>-1172.963934509587</v>
      </c>
      <c r="IZ104" s="335">
        <v>24504</v>
      </c>
      <c r="JA104" s="335">
        <v>13252.18</v>
      </c>
      <c r="JB104" s="335">
        <v>0</v>
      </c>
      <c r="JC104" s="335">
        <v>95</v>
      </c>
      <c r="JD104" s="335">
        <v>0</v>
      </c>
      <c r="JE104" s="335">
        <v>8226.9500000000007</v>
      </c>
      <c r="JF104" s="335">
        <v>0</v>
      </c>
      <c r="JG104" s="335">
        <v>0</v>
      </c>
      <c r="JH104" s="335">
        <v>0</v>
      </c>
      <c r="JI104" s="335">
        <v>0</v>
      </c>
      <c r="JJ104" s="335">
        <v>33540.660000000003</v>
      </c>
      <c r="JK104" s="178">
        <f t="shared" si="196"/>
        <v>12537.470000000001</v>
      </c>
      <c r="JL104" s="371">
        <v>1792</v>
      </c>
      <c r="JM104" s="181" t="s">
        <v>277</v>
      </c>
      <c r="JN104" s="64">
        <f t="shared" si="197"/>
        <v>46078.130000000005</v>
      </c>
      <c r="JO104" s="335">
        <v>2039.74</v>
      </c>
      <c r="JP104" s="335">
        <v>969.37</v>
      </c>
      <c r="JQ104" s="335">
        <v>0</v>
      </c>
      <c r="JR104" s="335">
        <v>4</v>
      </c>
      <c r="JS104" s="335">
        <v>0</v>
      </c>
      <c r="JT104" s="335">
        <v>327.58</v>
      </c>
      <c r="JU104" s="335">
        <v>0</v>
      </c>
      <c r="JV104" s="335">
        <v>0</v>
      </c>
      <c r="JW104" s="335">
        <v>0</v>
      </c>
      <c r="JX104" s="335">
        <v>0</v>
      </c>
      <c r="JY104" s="211">
        <v>3935.18</v>
      </c>
      <c r="JZ104" s="337"/>
      <c r="KA104" s="319"/>
      <c r="KB104" s="65">
        <f t="shared" si="276"/>
        <v>714.2898929182461</v>
      </c>
      <c r="KC104" s="65">
        <f t="shared" si="297"/>
        <v>333.04913523442605</v>
      </c>
      <c r="KD104" s="65">
        <v>1279.4567857142858</v>
      </c>
      <c r="KE104" s="65">
        <v>18.5</v>
      </c>
      <c r="KF104" s="65"/>
      <c r="KG104" s="65">
        <v>5</v>
      </c>
      <c r="KH104" s="65"/>
      <c r="KI104" s="65">
        <f t="shared" si="277"/>
        <v>429.03252032520328</v>
      </c>
      <c r="KJ104" s="64">
        <f t="shared" si="292"/>
        <v>2779.3283341921615</v>
      </c>
      <c r="KK104" s="66">
        <f t="shared" si="363"/>
        <v>854.59100840336134</v>
      </c>
      <c r="KL104" s="66">
        <f t="shared" si="278"/>
        <v>0</v>
      </c>
      <c r="KM104" s="66">
        <f t="shared" si="279"/>
        <v>213.64775210084034</v>
      </c>
      <c r="KN104" s="67">
        <f t="shared" si="327"/>
        <v>1068.2387605042018</v>
      </c>
      <c r="KO104" s="67">
        <f t="shared" si="328"/>
        <v>3847.5670946963633</v>
      </c>
      <c r="KP104" s="68">
        <f t="shared" si="329"/>
        <v>87.61290530363658</v>
      </c>
      <c r="KQ104" s="335">
        <v>23556.28</v>
      </c>
      <c r="KR104" s="335">
        <v>15616.89</v>
      </c>
      <c r="KS104" s="335">
        <v>0</v>
      </c>
      <c r="KT104" s="335">
        <v>20</v>
      </c>
      <c r="KU104" s="335">
        <v>0</v>
      </c>
      <c r="KV104" s="335">
        <v>9888.35</v>
      </c>
      <c r="KW104" s="335">
        <v>0</v>
      </c>
      <c r="KX104" s="335">
        <v>0</v>
      </c>
      <c r="KY104" s="335">
        <v>0</v>
      </c>
      <c r="KZ104" s="335">
        <v>0</v>
      </c>
      <c r="LA104" s="335">
        <v>34190.9</v>
      </c>
      <c r="LB104" s="178">
        <f t="shared" si="199"/>
        <v>14890.619999999995</v>
      </c>
      <c r="LC104" s="371">
        <v>1963</v>
      </c>
      <c r="LD104" s="181" t="s">
        <v>277</v>
      </c>
      <c r="LE104" s="64">
        <f t="shared" si="200"/>
        <v>49081.52</v>
      </c>
      <c r="LF104" s="205">
        <v>1960.85</v>
      </c>
      <c r="LG104" s="205">
        <v>1142.3499999999999</v>
      </c>
      <c r="LH104" s="205">
        <v>0</v>
      </c>
      <c r="LI104" s="205">
        <v>0.84</v>
      </c>
      <c r="LJ104" s="205">
        <v>0</v>
      </c>
      <c r="LK104" s="205">
        <v>393.74</v>
      </c>
      <c r="LL104" s="205">
        <v>0</v>
      </c>
      <c r="LM104" s="205">
        <v>0</v>
      </c>
      <c r="LN104" s="205">
        <v>0</v>
      </c>
      <c r="LO104" s="205">
        <v>0</v>
      </c>
      <c r="LP104" s="211">
        <f t="shared" si="351"/>
        <v>3497.7799999999997</v>
      </c>
      <c r="LQ104" s="202"/>
      <c r="LR104" s="202"/>
      <c r="LS104" s="65">
        <f t="shared" si="298"/>
        <v>508.25182563310113</v>
      </c>
      <c r="LT104" s="65">
        <f t="shared" si="299"/>
        <v>356.44676065458691</v>
      </c>
      <c r="LU104" s="65">
        <v>1279.4567857142858</v>
      </c>
      <c r="LV104" s="65">
        <v>18.5</v>
      </c>
      <c r="LW104" s="65"/>
      <c r="LX104" s="65">
        <v>5</v>
      </c>
      <c r="LY104" s="65"/>
      <c r="LZ104" s="65"/>
      <c r="MA104" s="64">
        <f t="shared" si="330"/>
        <v>2167.6553720019738</v>
      </c>
      <c r="MB104" s="66">
        <f t="shared" si="364"/>
        <v>828.45739495798318</v>
      </c>
      <c r="MC104" s="66">
        <f t="shared" si="280"/>
        <v>0</v>
      </c>
      <c r="MD104" s="66">
        <f t="shared" si="281"/>
        <v>207.1143487394958</v>
      </c>
      <c r="ME104" s="67">
        <f t="shared" si="331"/>
        <v>1035.571743697479</v>
      </c>
      <c r="MF104" s="67">
        <f t="shared" si="332"/>
        <v>3203.227115699453</v>
      </c>
      <c r="MG104" s="68">
        <f t="shared" si="333"/>
        <v>294.55288430054679</v>
      </c>
      <c r="MH104" s="335">
        <v>18252.71</v>
      </c>
      <c r="MI104" s="335">
        <v>8323.82</v>
      </c>
      <c r="MJ104" s="335">
        <v>0</v>
      </c>
      <c r="MK104" s="335">
        <v>105</v>
      </c>
      <c r="ML104" s="335">
        <v>0</v>
      </c>
      <c r="MM104" s="335">
        <v>3015.1</v>
      </c>
      <c r="MN104" s="335">
        <v>0</v>
      </c>
      <c r="MO104" s="335">
        <v>0</v>
      </c>
      <c r="MP104" s="335">
        <v>0</v>
      </c>
      <c r="MQ104" s="335">
        <v>0</v>
      </c>
      <c r="MR104" s="335">
        <v>19929.84</v>
      </c>
      <c r="MS104" s="178">
        <f t="shared" si="223"/>
        <v>9766.7899999999972</v>
      </c>
      <c r="MT104" s="371">
        <v>1153</v>
      </c>
      <c r="MU104" s="181" t="s">
        <v>277</v>
      </c>
      <c r="MV104" s="64">
        <f t="shared" si="203"/>
        <v>29696.629999999997</v>
      </c>
      <c r="MW104" s="335">
        <v>1519.36</v>
      </c>
      <c r="MX104" s="335">
        <v>608.87</v>
      </c>
      <c r="MY104" s="335">
        <v>0</v>
      </c>
      <c r="MZ104" s="335">
        <v>4.42</v>
      </c>
      <c r="NA104" s="335">
        <v>0</v>
      </c>
      <c r="NB104" s="335">
        <v>120.05</v>
      </c>
      <c r="NC104" s="335">
        <v>0</v>
      </c>
      <c r="ND104" s="335">
        <v>0</v>
      </c>
      <c r="NE104" s="335">
        <v>0</v>
      </c>
      <c r="NF104" s="335">
        <v>0</v>
      </c>
      <c r="NG104" s="211">
        <f t="shared" si="293"/>
        <v>2252.7000000000003</v>
      </c>
      <c r="NH104" s="306"/>
      <c r="NI104" s="306"/>
      <c r="NJ104" s="65">
        <f t="shared" si="294"/>
        <v>376.60623697424563</v>
      </c>
      <c r="NK104" s="65">
        <f t="shared" si="295"/>
        <v>134.15910911277345</v>
      </c>
      <c r="NL104" s="65">
        <v>1279.4567857142858</v>
      </c>
      <c r="NM104" s="65">
        <v>18.5</v>
      </c>
      <c r="NN104" s="65">
        <f t="shared" si="206"/>
        <v>467</v>
      </c>
      <c r="NO104" s="65">
        <v>5</v>
      </c>
      <c r="NP104" s="65"/>
      <c r="NQ104" s="65"/>
      <c r="NR104" s="64">
        <f t="shared" si="264"/>
        <v>2280.7221318013048</v>
      </c>
      <c r="NS104" s="66">
        <f t="shared" si="207"/>
        <v>835.40283333333332</v>
      </c>
      <c r="NT104" s="66">
        <f t="shared" si="208"/>
        <v>400</v>
      </c>
      <c r="NU104" s="66">
        <f t="shared" si="282"/>
        <v>308.85070833333333</v>
      </c>
      <c r="NV104" s="67">
        <f t="shared" si="334"/>
        <v>1544.2535416666667</v>
      </c>
      <c r="NW104" s="67">
        <f t="shared" si="335"/>
        <v>3824.9756734679713</v>
      </c>
      <c r="NX104" s="68">
        <f t="shared" si="336"/>
        <v>-1572.275673467971</v>
      </c>
      <c r="NY104" s="400">
        <v>10738.98</v>
      </c>
      <c r="NZ104" s="400">
        <v>6713.28</v>
      </c>
      <c r="OA104" s="400">
        <v>0</v>
      </c>
      <c r="OB104" s="400">
        <v>10</v>
      </c>
      <c r="OC104" s="400">
        <v>0</v>
      </c>
      <c r="OD104" s="400">
        <v>2103.0500000000002</v>
      </c>
      <c r="OE104" s="400">
        <v>0</v>
      </c>
      <c r="OF104" s="400">
        <v>0</v>
      </c>
      <c r="OG104" s="400">
        <v>0</v>
      </c>
      <c r="OH104" s="400">
        <v>0</v>
      </c>
      <c r="OI104" s="400">
        <v>15574.62</v>
      </c>
      <c r="OJ104" s="178">
        <f t="shared" si="352"/>
        <v>3990.6899999999969</v>
      </c>
      <c r="OK104" s="401">
        <v>966</v>
      </c>
      <c r="OL104" s="181" t="s">
        <v>277</v>
      </c>
      <c r="OM104" s="64">
        <f t="shared" si="283"/>
        <v>19565.309999999998</v>
      </c>
      <c r="ON104" s="205">
        <v>893.93</v>
      </c>
      <c r="OO104" s="205">
        <v>491.06</v>
      </c>
      <c r="OP104" s="205">
        <v>0</v>
      </c>
      <c r="OQ104" s="205">
        <v>0.42</v>
      </c>
      <c r="OR104" s="205">
        <v>0</v>
      </c>
      <c r="OS104" s="205">
        <v>83.74</v>
      </c>
      <c r="OT104" s="205">
        <v>0</v>
      </c>
      <c r="OU104" s="205">
        <v>0</v>
      </c>
      <c r="OV104" s="205">
        <v>0</v>
      </c>
      <c r="OW104" s="205">
        <v>0</v>
      </c>
      <c r="OX104" s="403">
        <f t="shared" si="284"/>
        <v>1469.15</v>
      </c>
      <c r="OY104" s="402"/>
      <c r="OZ104" s="402"/>
      <c r="PA104" s="65">
        <f t="shared" si="285"/>
        <v>249.67939446951908</v>
      </c>
      <c r="PB104" s="65">
        <f t="shared" si="286"/>
        <v>68.332510337869394</v>
      </c>
      <c r="PC104" s="65">
        <v>1279.4567857142858</v>
      </c>
      <c r="PD104" s="65">
        <v>18.5</v>
      </c>
      <c r="PE104" s="65"/>
      <c r="PF104" s="65">
        <v>5</v>
      </c>
      <c r="PG104" s="65"/>
      <c r="PH104" s="65"/>
      <c r="PI104" s="64">
        <f t="shared" si="337"/>
        <v>1620.9686905216743</v>
      </c>
      <c r="PJ104" s="66">
        <f t="shared" si="287"/>
        <v>936.57933333333335</v>
      </c>
      <c r="PK104" s="66">
        <v>0</v>
      </c>
      <c r="PL104" s="66">
        <f t="shared" si="288"/>
        <v>234.14483333333334</v>
      </c>
      <c r="PM104" s="67">
        <f t="shared" si="338"/>
        <v>1170.7241666666666</v>
      </c>
      <c r="PN104" s="67">
        <f t="shared" si="339"/>
        <v>2791.6928571883409</v>
      </c>
      <c r="PO104" s="68">
        <f t="shared" si="340"/>
        <v>-1322.5428571883408</v>
      </c>
      <c r="PP104" s="400">
        <v>10091.18</v>
      </c>
      <c r="PQ104" s="400">
        <v>6890.61</v>
      </c>
      <c r="PR104" s="400">
        <v>0</v>
      </c>
      <c r="PS104" s="400">
        <v>30</v>
      </c>
      <c r="PT104" s="400">
        <v>0</v>
      </c>
      <c r="PU104" s="400">
        <v>2539.4</v>
      </c>
      <c r="PV104" s="400">
        <v>0</v>
      </c>
      <c r="PW104" s="400">
        <v>0</v>
      </c>
      <c r="PX104" s="400">
        <v>0</v>
      </c>
      <c r="PY104" s="464">
        <v>0</v>
      </c>
      <c r="PZ104" s="466">
        <v>14128.43</v>
      </c>
      <c r="QA104" s="178">
        <f t="shared" si="210"/>
        <v>5422.7599999999984</v>
      </c>
      <c r="QB104" s="401">
        <v>1006</v>
      </c>
      <c r="QC104" s="181" t="s">
        <v>277</v>
      </c>
      <c r="QD104" s="64">
        <v>19551.189999999999</v>
      </c>
      <c r="QE104" s="400">
        <v>840</v>
      </c>
      <c r="QF104" s="400">
        <v>504.04</v>
      </c>
      <c r="QG104" s="400">
        <v>0</v>
      </c>
      <c r="QH104" s="400">
        <v>1.26</v>
      </c>
      <c r="QI104" s="400">
        <v>0</v>
      </c>
      <c r="QJ104" s="400">
        <v>101.11</v>
      </c>
      <c r="QK104" s="400">
        <v>0</v>
      </c>
      <c r="QL104" s="400">
        <v>0</v>
      </c>
      <c r="QM104" s="400">
        <v>0</v>
      </c>
      <c r="QN104" s="400">
        <v>0</v>
      </c>
      <c r="QO104" s="486">
        <v>0</v>
      </c>
      <c r="QP104" s="211">
        <f t="shared" si="353"/>
        <v>1446.4099999999999</v>
      </c>
      <c r="QQ104" s="437"/>
      <c r="QR104" s="452"/>
      <c r="QS104" s="65">
        <f t="shared" si="365"/>
        <v>128.86743362831859</v>
      </c>
      <c r="QT104" s="65">
        <f t="shared" si="354"/>
        <v>104.48073230930643</v>
      </c>
      <c r="QU104" s="65">
        <v>0</v>
      </c>
      <c r="QV104" s="65">
        <v>18.5</v>
      </c>
      <c r="QW104" s="65">
        <f t="shared" si="355"/>
        <v>18.861818181818183</v>
      </c>
      <c r="QX104" s="65">
        <v>5</v>
      </c>
      <c r="QY104" s="65">
        <f t="shared" si="261"/>
        <v>183.06451612903226</v>
      </c>
      <c r="QZ104" s="489">
        <f t="shared" si="265"/>
        <v>190.73380499999999</v>
      </c>
      <c r="RA104" s="65"/>
      <c r="RB104" s="64">
        <f t="shared" si="213"/>
        <v>649.50830524847549</v>
      </c>
      <c r="RC104" s="66">
        <f t="shared" si="266"/>
        <v>870.22424778761058</v>
      </c>
      <c r="RD104" s="66"/>
      <c r="RE104" s="66">
        <f t="shared" si="356"/>
        <v>303.94651060721725</v>
      </c>
      <c r="RF104" s="67">
        <f t="shared" si="341"/>
        <v>1174.1707583948278</v>
      </c>
      <c r="RG104" s="67">
        <f t="shared" si="342"/>
        <v>1823.6790636433034</v>
      </c>
      <c r="RH104" s="68">
        <f t="shared" si="343"/>
        <v>-377.26906364330353</v>
      </c>
      <c r="RI104" s="205">
        <v>12946.03</v>
      </c>
      <c r="RJ104" s="205">
        <v>8821.91</v>
      </c>
      <c r="RK104" s="205">
        <v>0</v>
      </c>
      <c r="RL104" s="205">
        <v>75</v>
      </c>
      <c r="RM104" s="205">
        <v>0</v>
      </c>
      <c r="RN104" s="205">
        <v>2551.5500000000002</v>
      </c>
      <c r="RO104" s="205">
        <v>0</v>
      </c>
      <c r="RP104" s="205">
        <v>0</v>
      </c>
      <c r="RQ104" s="205">
        <v>0</v>
      </c>
      <c r="RR104" s="373">
        <v>0</v>
      </c>
      <c r="RS104" s="265">
        <v>17313.75</v>
      </c>
      <c r="RT104" s="178">
        <f t="shared" si="214"/>
        <v>7080.7400000000016</v>
      </c>
      <c r="RU104" s="206">
        <v>1078</v>
      </c>
      <c r="RV104" s="181" t="s">
        <v>277</v>
      </c>
      <c r="RW104" s="64">
        <f t="shared" si="215"/>
        <v>24394.49</v>
      </c>
      <c r="RX104" s="205">
        <v>1077.6400000000001</v>
      </c>
      <c r="RY104" s="205">
        <v>645.30999999999995</v>
      </c>
      <c r="RZ104" s="205">
        <v>0</v>
      </c>
      <c r="SA104" s="205">
        <v>3.15</v>
      </c>
      <c r="SB104" s="205">
        <v>0</v>
      </c>
      <c r="SC104" s="205">
        <v>101.6</v>
      </c>
      <c r="SD104" s="205">
        <v>0</v>
      </c>
      <c r="SE104" s="205">
        <v>0</v>
      </c>
      <c r="SF104" s="205">
        <v>0</v>
      </c>
      <c r="SG104" s="205">
        <v>0</v>
      </c>
      <c r="SH104" s="65">
        <v>580.44848400000001</v>
      </c>
      <c r="SI104" s="211">
        <v>2507.59</v>
      </c>
      <c r="SJ104" s="468"/>
      <c r="SK104" s="477"/>
      <c r="SL104" s="65">
        <f t="shared" si="366"/>
        <v>320.96681415929203</v>
      </c>
      <c r="SM104" s="65">
        <f t="shared" si="376"/>
        <v>161.15577751733659</v>
      </c>
      <c r="SN104" s="65">
        <v>0</v>
      </c>
      <c r="SO104" s="65">
        <v>18.5</v>
      </c>
      <c r="SP104" s="65">
        <f t="shared" si="357"/>
        <v>495.92920353982299</v>
      </c>
      <c r="SQ104" s="65">
        <v>5</v>
      </c>
      <c r="SR104" s="65">
        <f t="shared" si="367"/>
        <v>428.52876106194691</v>
      </c>
      <c r="SS104" s="489">
        <f t="shared" si="267"/>
        <v>233.735625</v>
      </c>
      <c r="ST104" s="65"/>
      <c r="SU104" s="64">
        <f t="shared" si="374"/>
        <v>1663.8161812783985</v>
      </c>
      <c r="SV104" s="66">
        <f t="shared" si="368"/>
        <v>596.28469026548669</v>
      </c>
      <c r="SW104" s="66"/>
      <c r="SX104" s="66">
        <f t="shared" si="358"/>
        <v>452.02017430877709</v>
      </c>
      <c r="SY104" s="67">
        <f t="shared" si="375"/>
        <v>1048.3048645742638</v>
      </c>
      <c r="SZ104" s="67">
        <f t="shared" si="344"/>
        <v>2712.1210458526621</v>
      </c>
      <c r="TA104" s="68">
        <f t="shared" si="345"/>
        <v>-204.53104585266192</v>
      </c>
      <c r="TB104" s="64">
        <f t="shared" si="377"/>
        <v>345830.87999999995</v>
      </c>
      <c r="TC104" s="211">
        <f t="shared" si="378"/>
        <v>26824.47</v>
      </c>
      <c r="TD104" s="67">
        <f t="shared" si="379"/>
        <v>32765.056355112367</v>
      </c>
      <c r="TE104" s="68">
        <f t="shared" si="359"/>
        <v>-5940.5863551123657</v>
      </c>
      <c r="TF104" s="264"/>
      <c r="TG104" s="265"/>
      <c r="TH104" s="265" t="s">
        <v>530</v>
      </c>
      <c r="TL104" s="65">
        <v>5199.8100000000004</v>
      </c>
      <c r="TM104">
        <f t="shared" si="262"/>
        <v>51.998100000000001</v>
      </c>
    </row>
    <row r="105" spans="1:533">
      <c r="A105" s="173" t="s">
        <v>232</v>
      </c>
      <c r="B105" s="175" t="s">
        <v>233</v>
      </c>
      <c r="C105" s="181" t="s">
        <v>276</v>
      </c>
      <c r="D105" s="176">
        <v>12298.25</v>
      </c>
      <c r="E105" s="176">
        <v>7796.3</v>
      </c>
      <c r="F105" s="176">
        <v>0</v>
      </c>
      <c r="G105" s="176">
        <v>0</v>
      </c>
      <c r="H105" s="176">
        <v>0</v>
      </c>
      <c r="I105" s="176">
        <v>0</v>
      </c>
      <c r="J105" s="176">
        <v>0</v>
      </c>
      <c r="K105" s="176">
        <v>0</v>
      </c>
      <c r="L105" s="176">
        <v>0</v>
      </c>
      <c r="M105" s="178">
        <v>15426.45</v>
      </c>
      <c r="N105" s="178">
        <f t="shared" si="386"/>
        <v>4668.0999999999985</v>
      </c>
      <c r="O105" s="181">
        <v>884</v>
      </c>
      <c r="P105" s="64">
        <f t="shared" si="310"/>
        <v>20094.55</v>
      </c>
      <c r="Q105" s="205">
        <v>1023.73</v>
      </c>
      <c r="R105" s="205">
        <v>570.28</v>
      </c>
      <c r="S105" s="205">
        <v>0</v>
      </c>
      <c r="T105" s="205">
        <v>0</v>
      </c>
      <c r="U105" s="205">
        <v>0</v>
      </c>
      <c r="V105" s="205">
        <v>0</v>
      </c>
      <c r="W105" s="205">
        <v>0</v>
      </c>
      <c r="X105" s="205">
        <v>0</v>
      </c>
      <c r="Y105" s="205">
        <v>0</v>
      </c>
      <c r="Z105" s="205">
        <v>0</v>
      </c>
      <c r="AA105" s="64">
        <f t="shared" si="346"/>
        <v>1594.01</v>
      </c>
      <c r="AB105" s="65">
        <v>331.08</v>
      </c>
      <c r="AC105" s="65"/>
      <c r="AD105" s="65">
        <f t="shared" si="347"/>
        <v>181.23770590093343</v>
      </c>
      <c r="AE105" s="65">
        <f t="shared" si="268"/>
        <v>84.503328889107109</v>
      </c>
      <c r="AF105" s="65"/>
      <c r="AG105" s="65">
        <v>18.5</v>
      </c>
      <c r="AH105" s="65"/>
      <c r="AI105" s="65">
        <v>5</v>
      </c>
      <c r="AJ105" s="65"/>
      <c r="AK105" s="65"/>
      <c r="AL105" s="64">
        <f t="shared" si="311"/>
        <v>620.32103479004058</v>
      </c>
      <c r="AM105" s="66">
        <f t="shared" si="170"/>
        <v>833.25221238938047</v>
      </c>
      <c r="AN105" s="66">
        <f t="shared" si="171"/>
        <v>0</v>
      </c>
      <c r="AO105" s="66">
        <f t="shared" si="289"/>
        <v>208.31305309734512</v>
      </c>
      <c r="AP105" s="67">
        <f t="shared" si="312"/>
        <v>1041.5652654867256</v>
      </c>
      <c r="AQ105" s="67">
        <f t="shared" si="313"/>
        <v>1661.8863002767662</v>
      </c>
      <c r="AR105" s="68">
        <f t="shared" si="314"/>
        <v>-67.876300276766187</v>
      </c>
      <c r="AS105" s="267">
        <v>10558.97</v>
      </c>
      <c r="AT105" s="267">
        <v>6153.86</v>
      </c>
      <c r="AU105" s="267">
        <v>0</v>
      </c>
      <c r="AV105" s="267">
        <v>0</v>
      </c>
      <c r="AW105" s="267">
        <v>0</v>
      </c>
      <c r="AX105" s="267">
        <v>0</v>
      </c>
      <c r="AY105" s="267">
        <v>0</v>
      </c>
      <c r="AZ105" s="267">
        <v>0</v>
      </c>
      <c r="BA105" s="267">
        <v>0</v>
      </c>
      <c r="BB105" s="267">
        <v>0</v>
      </c>
      <c r="BC105" s="267">
        <v>11710.83</v>
      </c>
      <c r="BD105" s="178">
        <f t="shared" si="387"/>
        <v>5001.9999999999982</v>
      </c>
      <c r="BE105" s="285">
        <v>800</v>
      </c>
      <c r="BF105" s="181" t="s">
        <v>276</v>
      </c>
      <c r="BG105" s="64">
        <f t="shared" si="384"/>
        <v>16712.829999999998</v>
      </c>
      <c r="BH105" s="267">
        <v>878.95</v>
      </c>
      <c r="BI105" s="267">
        <v>450.14</v>
      </c>
      <c r="BJ105" s="267">
        <v>0</v>
      </c>
      <c r="BK105" s="267">
        <v>0</v>
      </c>
      <c r="BL105" s="267">
        <v>0</v>
      </c>
      <c r="BM105" s="267">
        <v>0</v>
      </c>
      <c r="BN105" s="267">
        <v>0</v>
      </c>
      <c r="BO105" s="267">
        <v>0</v>
      </c>
      <c r="BP105" s="267">
        <v>0</v>
      </c>
      <c r="BQ105" s="267">
        <v>0</v>
      </c>
      <c r="BR105" s="64">
        <f t="shared" si="385"/>
        <v>1329.0900000000001</v>
      </c>
      <c r="BS105" s="65">
        <v>331.08</v>
      </c>
      <c r="BT105" s="65"/>
      <c r="BU105" s="65">
        <f t="shared" si="348"/>
        <v>148.95060911546028</v>
      </c>
      <c r="BV105" s="65">
        <f t="shared" si="269"/>
        <v>97.665616575973459</v>
      </c>
      <c r="BW105" s="65"/>
      <c r="BX105" s="65">
        <v>18.5</v>
      </c>
      <c r="BY105" s="65"/>
      <c r="BZ105" s="65">
        <v>5</v>
      </c>
      <c r="CA105" s="202"/>
      <c r="CB105" s="65"/>
      <c r="CC105" s="64">
        <f t="shared" si="315"/>
        <v>601.19622569143371</v>
      </c>
      <c r="CD105" s="66">
        <f t="shared" si="174"/>
        <v>869.99982300884949</v>
      </c>
      <c r="CE105" s="384">
        <f t="shared" si="175"/>
        <v>0</v>
      </c>
      <c r="CF105" s="66">
        <f t="shared" si="222"/>
        <v>217.49995575221237</v>
      </c>
      <c r="CG105" s="67">
        <f t="shared" si="373"/>
        <v>1087.4997787610619</v>
      </c>
      <c r="CH105" s="67">
        <f t="shared" si="316"/>
        <v>1688.6960044524956</v>
      </c>
      <c r="CI105" s="68">
        <f t="shared" si="317"/>
        <v>-359.60600445249543</v>
      </c>
      <c r="CJ105" s="209">
        <v>11282.16</v>
      </c>
      <c r="CK105" s="209">
        <v>8764.07</v>
      </c>
      <c r="CL105" s="209">
        <v>0</v>
      </c>
      <c r="CM105" s="209">
        <v>0</v>
      </c>
      <c r="CN105" s="209">
        <v>0</v>
      </c>
      <c r="CO105" s="209">
        <v>0</v>
      </c>
      <c r="CP105" s="209">
        <v>0</v>
      </c>
      <c r="CQ105" s="209">
        <v>0</v>
      </c>
      <c r="CR105" s="209">
        <v>0</v>
      </c>
      <c r="CS105" s="207">
        <v>0</v>
      </c>
      <c r="CT105" s="205">
        <v>14291.57</v>
      </c>
      <c r="CU105" s="178">
        <f t="shared" si="176"/>
        <v>5560.3600000000006</v>
      </c>
      <c r="CV105" s="285">
        <v>1033</v>
      </c>
      <c r="CW105" s="181" t="s">
        <v>276</v>
      </c>
      <c r="CX105" s="214">
        <v>19851.93</v>
      </c>
      <c r="CY105" s="205">
        <v>972.16</v>
      </c>
      <c r="CZ105" s="205">
        <v>597.86</v>
      </c>
      <c r="DA105" s="205">
        <v>0</v>
      </c>
      <c r="DB105" s="205">
        <v>0</v>
      </c>
      <c r="DC105" s="205">
        <v>0</v>
      </c>
      <c r="DD105" s="205">
        <v>0</v>
      </c>
      <c r="DE105" s="205">
        <v>0</v>
      </c>
      <c r="DF105" s="205">
        <v>0</v>
      </c>
      <c r="DG105" s="205">
        <v>0</v>
      </c>
      <c r="DH105" s="205">
        <v>0</v>
      </c>
      <c r="DI105" s="214">
        <v>1570.02</v>
      </c>
      <c r="DJ105" s="65">
        <v>331.08</v>
      </c>
      <c r="DK105" s="65"/>
      <c r="DL105" s="65">
        <f t="shared" si="349"/>
        <v>188.75167954490732</v>
      </c>
      <c r="DM105" s="65">
        <f t="shared" si="263"/>
        <v>109.45849789957845</v>
      </c>
      <c r="DN105" s="65"/>
      <c r="DO105" s="65">
        <v>18.5</v>
      </c>
      <c r="DP105" s="65"/>
      <c r="DQ105" s="65">
        <v>5</v>
      </c>
      <c r="DR105" s="65"/>
      <c r="DS105" s="65"/>
      <c r="DT105" s="64">
        <f t="shared" si="318"/>
        <v>652.79017744448572</v>
      </c>
      <c r="DU105" s="66">
        <f t="shared" si="178"/>
        <v>870.94495575221242</v>
      </c>
      <c r="DV105" s="66">
        <f t="shared" si="179"/>
        <v>490.26548672566372</v>
      </c>
      <c r="DW105" s="66">
        <f t="shared" si="270"/>
        <v>340.30261061946902</v>
      </c>
      <c r="DX105" s="67">
        <f t="shared" si="319"/>
        <v>1701.5130530973452</v>
      </c>
      <c r="DY105" s="67">
        <f t="shared" si="320"/>
        <v>2354.303230541831</v>
      </c>
      <c r="DZ105" s="68">
        <f t="shared" si="321"/>
        <v>-784.28323054183102</v>
      </c>
      <c r="EA105" s="205">
        <v>12871.05</v>
      </c>
      <c r="EB105" s="205">
        <v>7612.09</v>
      </c>
      <c r="EC105" s="205">
        <v>0</v>
      </c>
      <c r="ED105" s="205">
        <v>0</v>
      </c>
      <c r="EE105" s="205">
        <v>0</v>
      </c>
      <c r="EF105" s="205">
        <v>0</v>
      </c>
      <c r="EG105" s="205">
        <v>0</v>
      </c>
      <c r="EH105" s="205">
        <v>0</v>
      </c>
      <c r="EI105" s="205">
        <v>0</v>
      </c>
      <c r="EJ105" s="205">
        <v>0</v>
      </c>
      <c r="EK105" s="205">
        <v>15186.64</v>
      </c>
      <c r="EL105" s="178">
        <f t="shared" si="180"/>
        <v>5296.5</v>
      </c>
      <c r="EM105" s="206">
        <v>936</v>
      </c>
      <c r="EN105" s="181" t="s">
        <v>276</v>
      </c>
      <c r="EO105" s="214">
        <f t="shared" si="303"/>
        <v>20483.14</v>
      </c>
      <c r="EP105" s="214">
        <v>1071.42</v>
      </c>
      <c r="EQ105" s="214">
        <v>556.80999999999995</v>
      </c>
      <c r="ER105" s="214">
        <v>0</v>
      </c>
      <c r="ES105" s="214">
        <v>0</v>
      </c>
      <c r="ET105" s="214">
        <v>0</v>
      </c>
      <c r="EU105" s="298">
        <v>0</v>
      </c>
      <c r="EV105" s="299">
        <v>0</v>
      </c>
      <c r="EW105" s="214">
        <v>0</v>
      </c>
      <c r="EX105" s="214">
        <v>0</v>
      </c>
      <c r="EY105" s="214">
        <v>0</v>
      </c>
      <c r="EZ105" s="214">
        <f t="shared" si="304"/>
        <v>1628.23</v>
      </c>
      <c r="FA105" s="385">
        <v>343</v>
      </c>
      <c r="FB105" s="385"/>
      <c r="FC105" s="377">
        <f t="shared" si="305"/>
        <v>208.83811012613714</v>
      </c>
      <c r="FD105" s="386">
        <f t="shared" si="306"/>
        <v>104.26428039283736</v>
      </c>
      <c r="FE105" s="65"/>
      <c r="FF105" s="65">
        <v>18.5</v>
      </c>
      <c r="FG105" s="202"/>
      <c r="FH105" s="65">
        <v>5</v>
      </c>
      <c r="FI105" s="377"/>
      <c r="FJ105" s="65"/>
      <c r="FK105" s="214">
        <f t="shared" si="307"/>
        <v>679.60239051897452</v>
      </c>
      <c r="FL105" s="66">
        <f t="shared" si="360"/>
        <v>987.17077586206892</v>
      </c>
      <c r="FM105" s="377">
        <f t="shared" si="184"/>
        <v>413.79310344827587</v>
      </c>
      <c r="FN105" s="377">
        <f t="shared" si="271"/>
        <v>350.24096982758618</v>
      </c>
      <c r="FO105" s="214">
        <f t="shared" si="308"/>
        <v>1751.204849137931</v>
      </c>
      <c r="FP105" s="214">
        <f t="shared" si="309"/>
        <v>2430.8072396569055</v>
      </c>
      <c r="FQ105" s="205">
        <f t="shared" si="290"/>
        <v>-802.57723965690548</v>
      </c>
      <c r="FR105" s="205">
        <v>14333.81</v>
      </c>
      <c r="FS105" s="205">
        <v>9162.69</v>
      </c>
      <c r="FT105" s="205">
        <v>0</v>
      </c>
      <c r="FU105" s="205">
        <v>0</v>
      </c>
      <c r="FV105" s="205">
        <v>0</v>
      </c>
      <c r="FW105" s="205">
        <v>0</v>
      </c>
      <c r="FX105" s="205">
        <v>0</v>
      </c>
      <c r="FY105" s="205">
        <v>0</v>
      </c>
      <c r="FZ105" s="205">
        <v>0</v>
      </c>
      <c r="GA105" s="205">
        <v>0</v>
      </c>
      <c r="GB105" s="205">
        <v>18124.78</v>
      </c>
      <c r="GC105" s="178">
        <f t="shared" si="185"/>
        <v>5371.7200000000012</v>
      </c>
      <c r="GD105" s="206">
        <v>1034</v>
      </c>
      <c r="GE105" s="181" t="s">
        <v>276</v>
      </c>
      <c r="GF105" s="214">
        <f t="shared" si="291"/>
        <v>23496.5</v>
      </c>
      <c r="GG105" s="205">
        <v>1193.18</v>
      </c>
      <c r="GH105" s="205">
        <v>670.23</v>
      </c>
      <c r="GI105" s="205">
        <v>0</v>
      </c>
      <c r="GJ105" s="205">
        <v>0</v>
      </c>
      <c r="GK105" s="205">
        <v>0</v>
      </c>
      <c r="GL105" s="205">
        <v>0</v>
      </c>
      <c r="GM105" s="205">
        <v>0</v>
      </c>
      <c r="GN105" s="205">
        <v>0</v>
      </c>
      <c r="GO105" s="205">
        <v>0</v>
      </c>
      <c r="GP105" s="205">
        <v>0</v>
      </c>
      <c r="GQ105" s="211">
        <f t="shared" si="350"/>
        <v>1863.41</v>
      </c>
      <c r="GR105" s="307">
        <v>343</v>
      </c>
      <c r="GS105" s="306"/>
      <c r="GT105" s="65">
        <f t="shared" si="300"/>
        <v>257.93102878804552</v>
      </c>
      <c r="GU105" s="65">
        <f t="shared" si="301"/>
        <v>114.1244402534421</v>
      </c>
      <c r="GV105" s="65"/>
      <c r="GW105" s="65">
        <v>18.5</v>
      </c>
      <c r="GX105" s="65">
        <v>0</v>
      </c>
      <c r="GY105" s="65">
        <v>5</v>
      </c>
      <c r="GZ105" s="65"/>
      <c r="HA105" s="65"/>
      <c r="HB105" s="64">
        <f t="shared" si="188"/>
        <v>738.55546904148764</v>
      </c>
      <c r="HC105" s="66">
        <f t="shared" si="361"/>
        <v>822.37076923076927</v>
      </c>
      <c r="HD105" s="66">
        <f t="shared" si="272"/>
        <v>0</v>
      </c>
      <c r="HE105" s="66">
        <f t="shared" si="273"/>
        <v>205.59269230769232</v>
      </c>
      <c r="HF105" s="67">
        <f t="shared" si="322"/>
        <v>1027.9634615384616</v>
      </c>
      <c r="HG105" s="67">
        <f t="shared" si="323"/>
        <v>1766.5189305799493</v>
      </c>
      <c r="HH105" s="68">
        <f t="shared" si="324"/>
        <v>96.891069420050826</v>
      </c>
      <c r="HI105" s="335">
        <v>15413.36</v>
      </c>
      <c r="HJ105" s="335">
        <v>9997.14</v>
      </c>
      <c r="HK105" s="335">
        <v>0</v>
      </c>
      <c r="HL105" s="335">
        <v>0</v>
      </c>
      <c r="HM105" s="335">
        <v>0</v>
      </c>
      <c r="HN105" s="335">
        <v>0</v>
      </c>
      <c r="HO105" s="335">
        <v>0</v>
      </c>
      <c r="HP105" s="335">
        <v>0</v>
      </c>
      <c r="HQ105" s="335">
        <v>0</v>
      </c>
      <c r="HR105" s="335">
        <v>0</v>
      </c>
      <c r="HS105" s="335">
        <v>18487.64</v>
      </c>
      <c r="HT105" s="178">
        <f t="shared" si="189"/>
        <v>6922.8600000000006</v>
      </c>
      <c r="HU105" s="371">
        <v>1084</v>
      </c>
      <c r="HV105" s="181" t="s">
        <v>276</v>
      </c>
      <c r="HW105" s="64">
        <f t="shared" si="190"/>
        <v>25410.5</v>
      </c>
      <c r="HX105" s="205">
        <v>1283.03</v>
      </c>
      <c r="HY105" s="205">
        <v>731.27</v>
      </c>
      <c r="HZ105" s="205">
        <v>0</v>
      </c>
      <c r="IA105" s="205">
        <v>0</v>
      </c>
      <c r="IB105" s="205">
        <v>0</v>
      </c>
      <c r="IC105" s="205">
        <v>0</v>
      </c>
      <c r="ID105" s="205">
        <v>0</v>
      </c>
      <c r="IE105" s="205">
        <v>0</v>
      </c>
      <c r="IF105" s="205">
        <v>0</v>
      </c>
      <c r="IG105" s="205">
        <v>0</v>
      </c>
      <c r="IH105" s="214">
        <v>2093.6</v>
      </c>
      <c r="II105" s="318">
        <v>343</v>
      </c>
      <c r="IJ105" s="319"/>
      <c r="IK105" s="65">
        <f t="shared" si="296"/>
        <v>282.13471011294297</v>
      </c>
      <c r="IL105" s="65">
        <f t="shared" si="302"/>
        <v>172.37773242262904</v>
      </c>
      <c r="IM105" s="65"/>
      <c r="IN105" s="65">
        <v>18.5</v>
      </c>
      <c r="IO105" s="65"/>
      <c r="IP105" s="65">
        <v>5</v>
      </c>
      <c r="IQ105" s="65"/>
      <c r="IR105" s="65"/>
      <c r="IS105" s="64">
        <f t="shared" si="193"/>
        <v>821.01244253557195</v>
      </c>
      <c r="IT105" s="66">
        <f t="shared" si="362"/>
        <v>869.99285714285713</v>
      </c>
      <c r="IU105" s="66">
        <f t="shared" si="274"/>
        <v>403.36134453781511</v>
      </c>
      <c r="IV105" s="66">
        <f t="shared" si="275"/>
        <v>318.33855042016808</v>
      </c>
      <c r="IW105" s="67">
        <f t="shared" si="195"/>
        <v>1591.6927521008404</v>
      </c>
      <c r="IX105" s="67">
        <f t="shared" si="325"/>
        <v>2412.7051946364122</v>
      </c>
      <c r="IY105" s="68">
        <f t="shared" si="326"/>
        <v>-319.10519463641231</v>
      </c>
      <c r="IZ105" s="335">
        <v>18165.73</v>
      </c>
      <c r="JA105" s="335">
        <v>11272.91</v>
      </c>
      <c r="JB105" s="335">
        <v>0</v>
      </c>
      <c r="JC105" s="335">
        <v>0</v>
      </c>
      <c r="JD105" s="335">
        <v>0</v>
      </c>
      <c r="JE105" s="335">
        <v>0</v>
      </c>
      <c r="JF105" s="335">
        <v>0</v>
      </c>
      <c r="JG105" s="335">
        <v>0</v>
      </c>
      <c r="JH105" s="335">
        <v>0</v>
      </c>
      <c r="JI105" s="335">
        <v>0</v>
      </c>
      <c r="JJ105" s="335">
        <v>20788.38</v>
      </c>
      <c r="JK105" s="178">
        <f t="shared" si="196"/>
        <v>8650.2599999999984</v>
      </c>
      <c r="JL105" s="371">
        <v>1196</v>
      </c>
      <c r="JM105" s="181" t="s">
        <v>276</v>
      </c>
      <c r="JN105" s="64">
        <f t="shared" si="197"/>
        <v>29438.639999999999</v>
      </c>
      <c r="JO105" s="335">
        <v>1512.15</v>
      </c>
      <c r="JP105" s="335">
        <v>824.59</v>
      </c>
      <c r="JQ105" s="335">
        <v>0</v>
      </c>
      <c r="JR105" s="335">
        <v>0</v>
      </c>
      <c r="JS105" s="335">
        <v>0</v>
      </c>
      <c r="JT105" s="335">
        <v>0</v>
      </c>
      <c r="JU105" s="335">
        <v>0</v>
      </c>
      <c r="JV105" s="335">
        <v>0</v>
      </c>
      <c r="JW105" s="335">
        <v>0</v>
      </c>
      <c r="JX105" s="335">
        <v>0</v>
      </c>
      <c r="JY105" s="211">
        <v>2566.83</v>
      </c>
      <c r="JZ105" s="337">
        <v>343</v>
      </c>
      <c r="KA105" s="319"/>
      <c r="KB105" s="65">
        <f t="shared" si="276"/>
        <v>442.714297337733</v>
      </c>
      <c r="KC105" s="65">
        <f t="shared" si="297"/>
        <v>229.78811614727258</v>
      </c>
      <c r="KD105" s="65"/>
      <c r="KE105" s="65">
        <v>18.5</v>
      </c>
      <c r="KF105" s="65"/>
      <c r="KG105" s="65">
        <v>5</v>
      </c>
      <c r="KH105" s="65"/>
      <c r="KI105" s="65">
        <f t="shared" si="277"/>
        <v>429.03252032520328</v>
      </c>
      <c r="KJ105" s="64">
        <f t="shared" si="292"/>
        <v>1468.0349338102087</v>
      </c>
      <c r="KK105" s="66">
        <f t="shared" si="363"/>
        <v>854.59100840336134</v>
      </c>
      <c r="KL105" s="66">
        <f t="shared" si="278"/>
        <v>0</v>
      </c>
      <c r="KM105" s="66">
        <f t="shared" si="279"/>
        <v>213.64775210084034</v>
      </c>
      <c r="KN105" s="67">
        <f t="shared" si="327"/>
        <v>1068.2387605042018</v>
      </c>
      <c r="KO105" s="67">
        <f t="shared" si="328"/>
        <v>2536.2736943144105</v>
      </c>
      <c r="KP105" s="68">
        <f t="shared" si="329"/>
        <v>30.55630568558945</v>
      </c>
      <c r="KQ105" s="335">
        <v>19250.36</v>
      </c>
      <c r="KR105" s="335">
        <v>13426.6</v>
      </c>
      <c r="KS105" s="335">
        <v>0</v>
      </c>
      <c r="KT105" s="335">
        <v>0</v>
      </c>
      <c r="KU105" s="335">
        <v>0</v>
      </c>
      <c r="KV105" s="335">
        <v>0</v>
      </c>
      <c r="KW105" s="335">
        <v>0</v>
      </c>
      <c r="KX105" s="335">
        <v>0</v>
      </c>
      <c r="KY105" s="335">
        <v>0</v>
      </c>
      <c r="KZ105" s="335">
        <v>0</v>
      </c>
      <c r="LA105" s="335">
        <v>25568.25</v>
      </c>
      <c r="LB105" s="178">
        <f t="shared" si="199"/>
        <v>7108.7099999999991</v>
      </c>
      <c r="LC105" s="371">
        <v>1253</v>
      </c>
      <c r="LD105" s="181" t="s">
        <v>276</v>
      </c>
      <c r="LE105" s="64">
        <f t="shared" si="200"/>
        <v>32676.959999999999</v>
      </c>
      <c r="LF105" s="205">
        <v>1602.42</v>
      </c>
      <c r="LG105" s="205">
        <v>982.13</v>
      </c>
      <c r="LH105" s="205">
        <v>0</v>
      </c>
      <c r="LI105" s="205">
        <v>0</v>
      </c>
      <c r="LJ105" s="205">
        <v>0</v>
      </c>
      <c r="LK105" s="205">
        <v>0</v>
      </c>
      <c r="LL105" s="205">
        <v>0</v>
      </c>
      <c r="LM105" s="205">
        <v>0</v>
      </c>
      <c r="LN105" s="205">
        <v>0</v>
      </c>
      <c r="LO105" s="205">
        <v>0</v>
      </c>
      <c r="LP105" s="211">
        <f t="shared" si="351"/>
        <v>2584.5500000000002</v>
      </c>
      <c r="LQ105" s="202">
        <v>343</v>
      </c>
      <c r="LR105" s="202"/>
      <c r="LS105" s="65">
        <f t="shared" si="298"/>
        <v>380.07510012148083</v>
      </c>
      <c r="LT105" s="65">
        <f t="shared" si="299"/>
        <v>170.165960311449</v>
      </c>
      <c r="LU105" s="65"/>
      <c r="LV105" s="65">
        <v>18.5</v>
      </c>
      <c r="LW105" s="65"/>
      <c r="LX105" s="65">
        <v>5</v>
      </c>
      <c r="LY105" s="65"/>
      <c r="LZ105" s="65"/>
      <c r="MA105" s="64">
        <f t="shared" si="330"/>
        <v>916.74106043292977</v>
      </c>
      <c r="MB105" s="66">
        <f t="shared" si="364"/>
        <v>828.45739495798318</v>
      </c>
      <c r="MC105" s="66">
        <f t="shared" si="280"/>
        <v>0</v>
      </c>
      <c r="MD105" s="66">
        <f t="shared" si="281"/>
        <v>207.1143487394958</v>
      </c>
      <c r="ME105" s="67">
        <f t="shared" si="331"/>
        <v>1035.571743697479</v>
      </c>
      <c r="MF105" s="67">
        <f t="shared" si="332"/>
        <v>1952.3128041304087</v>
      </c>
      <c r="MG105" s="68">
        <f t="shared" si="333"/>
        <v>632.23719586959146</v>
      </c>
      <c r="MH105" s="335">
        <v>14362.15</v>
      </c>
      <c r="MI105" s="335">
        <v>8812.64</v>
      </c>
      <c r="MJ105" s="335">
        <v>0</v>
      </c>
      <c r="MK105" s="335">
        <v>0</v>
      </c>
      <c r="ML105" s="335">
        <v>0</v>
      </c>
      <c r="MM105" s="335">
        <v>0</v>
      </c>
      <c r="MN105" s="335">
        <v>0</v>
      </c>
      <c r="MO105" s="335">
        <v>0</v>
      </c>
      <c r="MP105" s="335">
        <v>0</v>
      </c>
      <c r="MQ105" s="335">
        <v>0</v>
      </c>
      <c r="MR105" s="335">
        <v>17487.95</v>
      </c>
      <c r="MS105" s="178">
        <f t="shared" si="223"/>
        <v>5686.84</v>
      </c>
      <c r="MT105" s="371">
        <v>997</v>
      </c>
      <c r="MU105" s="181" t="s">
        <v>276</v>
      </c>
      <c r="MV105" s="64">
        <f t="shared" si="203"/>
        <v>23174.79</v>
      </c>
      <c r="MW105" s="335">
        <v>1195.54</v>
      </c>
      <c r="MX105" s="335">
        <v>644.63</v>
      </c>
      <c r="MY105" s="335">
        <v>0</v>
      </c>
      <c r="MZ105" s="335">
        <v>0</v>
      </c>
      <c r="NA105" s="335">
        <v>0</v>
      </c>
      <c r="NB105" s="335">
        <v>0</v>
      </c>
      <c r="NC105" s="335">
        <v>0</v>
      </c>
      <c r="ND105" s="335">
        <v>0</v>
      </c>
      <c r="NE105" s="335">
        <v>0</v>
      </c>
      <c r="NF105" s="335">
        <v>0</v>
      </c>
      <c r="NG105" s="211">
        <f t="shared" si="293"/>
        <v>1840.17</v>
      </c>
      <c r="NH105" s="357">
        <v>343</v>
      </c>
      <c r="NI105" s="358"/>
      <c r="NJ105" s="65">
        <f t="shared" si="294"/>
        <v>330.46281565199519</v>
      </c>
      <c r="NK105" s="65">
        <f t="shared" si="295"/>
        <v>78.115879226120839</v>
      </c>
      <c r="NL105" s="65"/>
      <c r="NM105" s="65">
        <v>18.5</v>
      </c>
      <c r="NN105" s="65">
        <f t="shared" si="206"/>
        <v>467</v>
      </c>
      <c r="NO105" s="65">
        <v>5</v>
      </c>
      <c r="NP105" s="65"/>
      <c r="NQ105" s="65"/>
      <c r="NR105" s="64">
        <f t="shared" si="264"/>
        <v>1242.078694878116</v>
      </c>
      <c r="NS105" s="66">
        <f t="shared" si="207"/>
        <v>835.40283333333332</v>
      </c>
      <c r="NT105" s="66">
        <f t="shared" si="208"/>
        <v>400</v>
      </c>
      <c r="NU105" s="66">
        <f t="shared" si="282"/>
        <v>308.85070833333333</v>
      </c>
      <c r="NV105" s="67">
        <f t="shared" si="334"/>
        <v>1544.2535416666667</v>
      </c>
      <c r="NW105" s="67">
        <f t="shared" si="335"/>
        <v>2786.332236544783</v>
      </c>
      <c r="NX105" s="68">
        <f t="shared" si="336"/>
        <v>-946.1622365447829</v>
      </c>
      <c r="NY105" s="400">
        <v>12379.92</v>
      </c>
      <c r="NZ105" s="400">
        <v>8585.67</v>
      </c>
      <c r="OA105" s="400">
        <v>0</v>
      </c>
      <c r="OB105" s="400">
        <v>0</v>
      </c>
      <c r="OC105" s="400">
        <v>0</v>
      </c>
      <c r="OD105" s="400">
        <v>0</v>
      </c>
      <c r="OE105" s="400">
        <v>0</v>
      </c>
      <c r="OF105" s="400">
        <v>0</v>
      </c>
      <c r="OG105" s="400">
        <v>0</v>
      </c>
      <c r="OH105" s="400">
        <v>0</v>
      </c>
      <c r="OI105" s="400">
        <v>14892.91</v>
      </c>
      <c r="OJ105" s="178">
        <f t="shared" si="352"/>
        <v>6072.68</v>
      </c>
      <c r="OK105" s="401">
        <v>980</v>
      </c>
      <c r="OL105" s="181" t="s">
        <v>276</v>
      </c>
      <c r="OM105" s="64">
        <f t="shared" si="283"/>
        <v>20965.59</v>
      </c>
      <c r="ON105" s="205">
        <v>1030.54</v>
      </c>
      <c r="OO105" s="205">
        <v>628.03</v>
      </c>
      <c r="OP105" s="205">
        <v>0</v>
      </c>
      <c r="OQ105" s="205">
        <v>0</v>
      </c>
      <c r="OR105" s="205">
        <v>0</v>
      </c>
      <c r="OS105" s="205">
        <v>0</v>
      </c>
      <c r="OT105" s="205">
        <v>0</v>
      </c>
      <c r="OU105" s="205">
        <v>0</v>
      </c>
      <c r="OV105" s="205">
        <v>0</v>
      </c>
      <c r="OW105" s="205">
        <v>0</v>
      </c>
      <c r="OX105" s="403">
        <f t="shared" si="284"/>
        <v>1658.57</v>
      </c>
      <c r="OY105" s="404">
        <v>343</v>
      </c>
      <c r="OZ105" s="404"/>
      <c r="PA105" s="65">
        <f t="shared" si="285"/>
        <v>238.75078497510987</v>
      </c>
      <c r="PB105" s="65">
        <f t="shared" si="286"/>
        <v>103.98238622357864</v>
      </c>
      <c r="PC105" s="65"/>
      <c r="PD105" s="65">
        <v>18.5</v>
      </c>
      <c r="PE105" s="65"/>
      <c r="PF105" s="65">
        <v>5</v>
      </c>
      <c r="PG105" s="65"/>
      <c r="PH105" s="65"/>
      <c r="PI105" s="64">
        <f t="shared" si="337"/>
        <v>709.23317119868841</v>
      </c>
      <c r="PJ105" s="66">
        <f t="shared" si="287"/>
        <v>936.57933333333335</v>
      </c>
      <c r="PK105" s="66">
        <v>0</v>
      </c>
      <c r="PL105" s="66">
        <f t="shared" si="288"/>
        <v>234.14483333333334</v>
      </c>
      <c r="PM105" s="67">
        <f t="shared" si="338"/>
        <v>1170.7241666666666</v>
      </c>
      <c r="PN105" s="67">
        <f t="shared" si="339"/>
        <v>1879.9573378653549</v>
      </c>
      <c r="PO105" s="68">
        <f t="shared" si="340"/>
        <v>-221.38733786535499</v>
      </c>
      <c r="PP105" s="400">
        <v>8058.24</v>
      </c>
      <c r="PQ105" s="400">
        <v>7244.52</v>
      </c>
      <c r="PR105" s="400">
        <v>0</v>
      </c>
      <c r="PS105" s="400">
        <v>0</v>
      </c>
      <c r="PT105" s="400">
        <v>0</v>
      </c>
      <c r="PU105" s="400">
        <v>0</v>
      </c>
      <c r="PV105" s="400">
        <v>0</v>
      </c>
      <c r="PW105" s="400">
        <v>0</v>
      </c>
      <c r="PX105" s="400">
        <v>0</v>
      </c>
      <c r="PY105" s="464">
        <v>0</v>
      </c>
      <c r="PZ105" s="466">
        <v>12215.34</v>
      </c>
      <c r="QA105" s="178">
        <f t="shared" si="210"/>
        <v>3087.42</v>
      </c>
      <c r="QB105" s="401">
        <v>808</v>
      </c>
      <c r="QC105" s="181" t="s">
        <v>276</v>
      </c>
      <c r="QD105" s="64">
        <v>15302.76</v>
      </c>
      <c r="QE105" s="400">
        <v>670.78</v>
      </c>
      <c r="QF105" s="400">
        <v>529.91999999999996</v>
      </c>
      <c r="QG105" s="400">
        <v>0</v>
      </c>
      <c r="QH105" s="400">
        <v>0</v>
      </c>
      <c r="QI105" s="400">
        <v>0</v>
      </c>
      <c r="QJ105" s="400">
        <v>0</v>
      </c>
      <c r="QK105" s="400">
        <v>0</v>
      </c>
      <c r="QL105" s="400">
        <v>0</v>
      </c>
      <c r="QM105" s="400">
        <v>0</v>
      </c>
      <c r="QN105" s="400">
        <v>0</v>
      </c>
      <c r="QO105" s="486"/>
      <c r="QP105" s="211">
        <f t="shared" si="353"/>
        <v>1200.6999999999998</v>
      </c>
      <c r="QQ105" s="442">
        <v>343</v>
      </c>
      <c r="QR105" s="238"/>
      <c r="QS105" s="65">
        <f t="shared" si="365"/>
        <v>128.86743362831859</v>
      </c>
      <c r="QT105" s="65">
        <f t="shared" si="354"/>
        <v>59.485557639725705</v>
      </c>
      <c r="QU105" s="65">
        <v>0</v>
      </c>
      <c r="QV105" s="65">
        <v>18.5</v>
      </c>
      <c r="QW105" s="65">
        <f t="shared" si="355"/>
        <v>18.861818181818183</v>
      </c>
      <c r="QX105" s="65">
        <v>5</v>
      </c>
      <c r="QY105" s="65">
        <f t="shared" si="261"/>
        <v>183.06451612903226</v>
      </c>
      <c r="QZ105" s="489">
        <f t="shared" si="265"/>
        <v>164.90709000000001</v>
      </c>
      <c r="RA105" s="65"/>
      <c r="RB105" s="64">
        <f t="shared" si="213"/>
        <v>921.68641557889475</v>
      </c>
      <c r="RC105" s="66">
        <f t="shared" si="266"/>
        <v>870.22424778761058</v>
      </c>
      <c r="RD105" s="66"/>
      <c r="RE105" s="66">
        <f t="shared" si="356"/>
        <v>358.3821326733011</v>
      </c>
      <c r="RF105" s="67">
        <f t="shared" si="341"/>
        <v>1228.6063804609116</v>
      </c>
      <c r="RG105" s="67">
        <f t="shared" si="342"/>
        <v>2150.2927960398065</v>
      </c>
      <c r="RH105" s="68">
        <f t="shared" si="343"/>
        <v>-949.59279603980667</v>
      </c>
      <c r="RI105" s="205">
        <v>8695.83</v>
      </c>
      <c r="RJ105" s="205">
        <v>7506.02</v>
      </c>
      <c r="RK105" s="205">
        <v>0</v>
      </c>
      <c r="RL105" s="205">
        <v>0</v>
      </c>
      <c r="RM105" s="205">
        <v>0</v>
      </c>
      <c r="RN105" s="205">
        <v>0</v>
      </c>
      <c r="RO105" s="205">
        <v>0</v>
      </c>
      <c r="RP105" s="205">
        <v>0</v>
      </c>
      <c r="RQ105" s="205">
        <v>0</v>
      </c>
      <c r="RR105" s="373">
        <v>0</v>
      </c>
      <c r="RS105" s="265">
        <v>12332.140000000001</v>
      </c>
      <c r="RT105" s="178">
        <f t="shared" si="214"/>
        <v>3869.7099999999991</v>
      </c>
      <c r="RU105" s="206">
        <v>806</v>
      </c>
      <c r="RV105" s="181" t="s">
        <v>276</v>
      </c>
      <c r="RW105" s="64">
        <f t="shared" si="215"/>
        <v>16201.85</v>
      </c>
      <c r="RX105" s="205">
        <v>723.86</v>
      </c>
      <c r="RY105" s="205">
        <v>549.04999999999995</v>
      </c>
      <c r="RZ105" s="205">
        <v>0</v>
      </c>
      <c r="SA105" s="205">
        <v>0</v>
      </c>
      <c r="SB105" s="205">
        <v>0</v>
      </c>
      <c r="SC105" s="205">
        <v>0</v>
      </c>
      <c r="SD105" s="205">
        <v>0</v>
      </c>
      <c r="SE105" s="205">
        <v>0</v>
      </c>
      <c r="SF105" s="205">
        <v>0</v>
      </c>
      <c r="SG105" s="205">
        <v>0</v>
      </c>
      <c r="SH105" s="65">
        <v>51.998100000000001</v>
      </c>
      <c r="SI105" s="211">
        <v>1677.82</v>
      </c>
      <c r="SJ105" s="471">
        <v>331.08</v>
      </c>
      <c r="SK105" s="481"/>
      <c r="SL105" s="65">
        <f t="shared" si="366"/>
        <v>320.96681415929203</v>
      </c>
      <c r="SM105" s="65">
        <f t="shared" si="376"/>
        <v>88.073580419082234</v>
      </c>
      <c r="SN105" s="65">
        <v>0</v>
      </c>
      <c r="SO105" s="65">
        <v>18.5</v>
      </c>
      <c r="SP105" s="65">
        <f t="shared" si="357"/>
        <v>495.92920353982299</v>
      </c>
      <c r="SQ105" s="65">
        <v>5</v>
      </c>
      <c r="SR105" s="65">
        <f t="shared" si="367"/>
        <v>428.52876106194691</v>
      </c>
      <c r="SS105" s="489">
        <f t="shared" si="267"/>
        <v>166.48389</v>
      </c>
      <c r="ST105" s="65"/>
      <c r="SU105" s="64">
        <f t="shared" si="374"/>
        <v>1854.5622491801439</v>
      </c>
      <c r="SV105" s="66">
        <f t="shared" si="368"/>
        <v>596.28469026548669</v>
      </c>
      <c r="SW105" s="66"/>
      <c r="SX105" s="66">
        <f t="shared" si="358"/>
        <v>490.16938788912614</v>
      </c>
      <c r="SY105" s="67">
        <f t="shared" si="375"/>
        <v>1086.4540781546129</v>
      </c>
      <c r="SZ105" s="67">
        <f t="shared" si="344"/>
        <v>2941.0163273347571</v>
      </c>
      <c r="TA105" s="68">
        <f t="shared" si="345"/>
        <v>-1263.1963273347571</v>
      </c>
      <c r="TB105" s="64">
        <f t="shared" si="377"/>
        <v>263810.03999999998</v>
      </c>
      <c r="TC105" s="211">
        <f t="shared" si="378"/>
        <v>21607.000000000004</v>
      </c>
      <c r="TD105" s="67">
        <f t="shared" si="379"/>
        <v>26561.102096373877</v>
      </c>
      <c r="TE105" s="68">
        <f t="shared" si="359"/>
        <v>-4954.1020963738738</v>
      </c>
      <c r="TF105" s="264"/>
      <c r="TG105" s="265"/>
      <c r="TH105" s="265" t="s">
        <v>525</v>
      </c>
      <c r="TL105" s="65">
        <v>7129.0604000000003</v>
      </c>
      <c r="TM105">
        <f t="shared" si="262"/>
        <v>71.290604000000002</v>
      </c>
    </row>
    <row r="106" spans="1:533">
      <c r="A106" s="173" t="s">
        <v>53</v>
      </c>
      <c r="B106" s="175" t="s">
        <v>234</v>
      </c>
      <c r="C106" s="181" t="s">
        <v>276</v>
      </c>
      <c r="D106" s="176">
        <v>13439.57</v>
      </c>
      <c r="E106" s="176">
        <v>18374.91</v>
      </c>
      <c r="F106" s="176">
        <v>0</v>
      </c>
      <c r="G106" s="176">
        <v>9597.61</v>
      </c>
      <c r="H106" s="176">
        <v>0</v>
      </c>
      <c r="I106" s="176">
        <v>0</v>
      </c>
      <c r="J106" s="176">
        <v>0</v>
      </c>
      <c r="K106" s="176">
        <v>0</v>
      </c>
      <c r="L106" s="176">
        <v>0</v>
      </c>
      <c r="M106" s="178">
        <v>31211.38</v>
      </c>
      <c r="N106" s="178">
        <f t="shared" si="386"/>
        <v>10200.709999999995</v>
      </c>
      <c r="O106" s="181">
        <v>2670</v>
      </c>
      <c r="P106" s="64">
        <f t="shared" si="310"/>
        <v>41412.089999999997</v>
      </c>
      <c r="Q106" s="205">
        <v>1118.7</v>
      </c>
      <c r="R106" s="205">
        <v>1344.09</v>
      </c>
      <c r="S106" s="205">
        <v>0</v>
      </c>
      <c r="T106" s="205">
        <v>8885.68</v>
      </c>
      <c r="U106" s="205">
        <v>0</v>
      </c>
      <c r="V106" s="205">
        <v>0</v>
      </c>
      <c r="W106" s="205">
        <v>0</v>
      </c>
      <c r="X106" s="205">
        <v>0</v>
      </c>
      <c r="Y106" s="205">
        <v>0</v>
      </c>
      <c r="Z106" s="205">
        <v>0</v>
      </c>
      <c r="AA106" s="64">
        <f t="shared" si="346"/>
        <v>11348.470000000001</v>
      </c>
      <c r="AB106" s="65">
        <v>368.17</v>
      </c>
      <c r="AC106" s="219">
        <v>148.22999999999999</v>
      </c>
      <c r="AD106" s="65">
        <f t="shared" si="347"/>
        <v>366.68701543143601</v>
      </c>
      <c r="AE106" s="65">
        <f t="shared" si="268"/>
        <v>184.65627386568488</v>
      </c>
      <c r="AF106" s="65"/>
      <c r="AG106" s="65">
        <v>18.5</v>
      </c>
      <c r="AH106" s="65"/>
      <c r="AI106" s="65">
        <v>5</v>
      </c>
      <c r="AJ106" s="65"/>
      <c r="AK106" s="65"/>
      <c r="AL106" s="64">
        <f t="shared" si="311"/>
        <v>1091.2432892971208</v>
      </c>
      <c r="AM106" s="66">
        <f t="shared" ref="AM106:AM126" si="388">94157.5/113</f>
        <v>833.25221238938047</v>
      </c>
      <c r="AN106" s="66">
        <f t="shared" ref="AN106:AN126" si="389">0/113</f>
        <v>0</v>
      </c>
      <c r="AO106" s="66">
        <f t="shared" si="289"/>
        <v>208.31305309734512</v>
      </c>
      <c r="AP106" s="67">
        <f t="shared" si="312"/>
        <v>1041.5652654867256</v>
      </c>
      <c r="AQ106" s="67">
        <f t="shared" si="313"/>
        <v>2132.8085547838464</v>
      </c>
      <c r="AR106" s="68">
        <f t="shared" si="314"/>
        <v>9215.6614452161557</v>
      </c>
      <c r="AS106" s="267">
        <v>13394.41</v>
      </c>
      <c r="AT106" s="267">
        <v>15788.48</v>
      </c>
      <c r="AU106" s="267">
        <v>0</v>
      </c>
      <c r="AV106" s="267">
        <v>30</v>
      </c>
      <c r="AW106" s="267">
        <v>6317.96</v>
      </c>
      <c r="AX106" s="267">
        <v>0</v>
      </c>
      <c r="AY106" s="267">
        <v>0</v>
      </c>
      <c r="AZ106" s="267">
        <v>0</v>
      </c>
      <c r="BA106" s="267">
        <v>0</v>
      </c>
      <c r="BB106" s="267">
        <v>0</v>
      </c>
      <c r="BC106" s="267">
        <v>23741.58</v>
      </c>
      <c r="BD106" s="178">
        <f t="shared" si="387"/>
        <v>11789.269999999997</v>
      </c>
      <c r="BE106" s="285">
        <v>2277</v>
      </c>
      <c r="BF106" s="181" t="s">
        <v>276</v>
      </c>
      <c r="BG106" s="64">
        <f t="shared" si="384"/>
        <v>35530.85</v>
      </c>
      <c r="BH106" s="267">
        <v>1114.96</v>
      </c>
      <c r="BI106" s="267">
        <v>1154.9000000000001</v>
      </c>
      <c r="BJ106" s="267">
        <v>0</v>
      </c>
      <c r="BK106" s="267">
        <v>1.26</v>
      </c>
      <c r="BL106" s="267">
        <v>0</v>
      </c>
      <c r="BM106" s="267">
        <v>0</v>
      </c>
      <c r="BN106" s="267">
        <v>0</v>
      </c>
      <c r="BO106" s="267">
        <v>0</v>
      </c>
      <c r="BP106" s="267">
        <v>0</v>
      </c>
      <c r="BQ106" s="267">
        <v>0</v>
      </c>
      <c r="BR106" s="64">
        <f t="shared" si="385"/>
        <v>2271.1200000000003</v>
      </c>
      <c r="BS106" s="65">
        <v>368.17</v>
      </c>
      <c r="BT106" s="219">
        <v>148.22999999999999</v>
      </c>
      <c r="BU106" s="65">
        <f t="shared" si="348"/>
        <v>301.97029607324413</v>
      </c>
      <c r="BV106" s="65">
        <f t="shared" si="269"/>
        <v>230.18918903051309</v>
      </c>
      <c r="BW106" s="65"/>
      <c r="BX106" s="65">
        <v>18.5</v>
      </c>
      <c r="BY106" s="65"/>
      <c r="BZ106" s="65">
        <v>5</v>
      </c>
      <c r="CA106" s="202"/>
      <c r="CB106" s="65"/>
      <c r="CC106" s="64">
        <f t="shared" si="315"/>
        <v>1072.0594851037572</v>
      </c>
      <c r="CD106" s="66">
        <f t="shared" ref="CD106:CD126" si="390">98309.98/113</f>
        <v>869.99982300884949</v>
      </c>
      <c r="CE106" s="384">
        <f t="shared" ref="CE106:CE126" si="391">0/113</f>
        <v>0</v>
      </c>
      <c r="CF106" s="66">
        <f t="shared" ref="CF106:CF126" si="392">(CD106+CE106)*B$1</f>
        <v>217.49995575221237</v>
      </c>
      <c r="CG106" s="67">
        <f t="shared" si="373"/>
        <v>1087.4997787610619</v>
      </c>
      <c r="CH106" s="67">
        <f t="shared" si="316"/>
        <v>2159.5592638648191</v>
      </c>
      <c r="CI106" s="68">
        <f t="shared" si="317"/>
        <v>111.56073613518129</v>
      </c>
      <c r="CJ106" s="209">
        <v>14703.82</v>
      </c>
      <c r="CK106" s="209">
        <v>15465.98</v>
      </c>
      <c r="CL106" s="209">
        <v>0</v>
      </c>
      <c r="CM106" s="209">
        <v>10</v>
      </c>
      <c r="CN106" s="209">
        <v>5351.45</v>
      </c>
      <c r="CO106" s="209">
        <v>0</v>
      </c>
      <c r="CP106" s="209">
        <v>0</v>
      </c>
      <c r="CQ106" s="209">
        <v>0</v>
      </c>
      <c r="CR106" s="209">
        <v>0</v>
      </c>
      <c r="CS106" s="207">
        <v>0</v>
      </c>
      <c r="CT106" s="205">
        <v>28198.6</v>
      </c>
      <c r="CU106" s="178">
        <f t="shared" si="176"/>
        <v>10184.349999999999</v>
      </c>
      <c r="CV106" s="285">
        <v>2346</v>
      </c>
      <c r="CW106" s="181" t="s">
        <v>276</v>
      </c>
      <c r="CX106" s="214">
        <v>38382.949999999997</v>
      </c>
      <c r="CY106" s="205">
        <v>1189.5899999999999</v>
      </c>
      <c r="CZ106" s="205">
        <v>1305.96</v>
      </c>
      <c r="DA106" s="205">
        <v>0</v>
      </c>
      <c r="DB106" s="205">
        <v>0.21</v>
      </c>
      <c r="DC106" s="205">
        <v>1000</v>
      </c>
      <c r="DD106" s="205">
        <v>0</v>
      </c>
      <c r="DE106" s="205">
        <v>0</v>
      </c>
      <c r="DF106" s="205">
        <v>0</v>
      </c>
      <c r="DG106" s="205">
        <v>0</v>
      </c>
      <c r="DH106" s="205">
        <v>0</v>
      </c>
      <c r="DI106" s="214">
        <v>3495.76</v>
      </c>
      <c r="DJ106" s="65">
        <v>368.17</v>
      </c>
      <c r="DK106" s="219">
        <v>148.22999999999999</v>
      </c>
      <c r="DL106" s="65">
        <f t="shared" si="349"/>
        <v>372.42466088855343</v>
      </c>
      <c r="DM106" s="65">
        <f t="shared" si="263"/>
        <v>200.48407892358972</v>
      </c>
      <c r="DN106" s="65"/>
      <c r="DO106" s="65">
        <v>18.5</v>
      </c>
      <c r="DP106" s="65"/>
      <c r="DQ106" s="65">
        <v>5</v>
      </c>
      <c r="DR106" s="65"/>
      <c r="DS106" s="65"/>
      <c r="DT106" s="64">
        <f t="shared" si="318"/>
        <v>1112.8087398121431</v>
      </c>
      <c r="DU106" s="66">
        <f t="shared" ref="DU106:DU126" si="393">98416.78/113</f>
        <v>870.94495575221242</v>
      </c>
      <c r="DV106" s="66">
        <f t="shared" ref="DV106:DV126" si="394">55400/113</f>
        <v>490.26548672566372</v>
      </c>
      <c r="DW106" s="66">
        <f t="shared" si="270"/>
        <v>340.30261061946902</v>
      </c>
      <c r="DX106" s="67">
        <f t="shared" si="319"/>
        <v>1701.5130530973452</v>
      </c>
      <c r="DY106" s="67">
        <f t="shared" si="320"/>
        <v>2814.3217929094881</v>
      </c>
      <c r="DZ106" s="68">
        <f t="shared" si="321"/>
        <v>681.43820709051215</v>
      </c>
      <c r="EA106" s="205">
        <v>17819.07</v>
      </c>
      <c r="EB106" s="205">
        <v>18560.560000000001</v>
      </c>
      <c r="EC106" s="205">
        <v>0</v>
      </c>
      <c r="ED106" s="205">
        <v>15</v>
      </c>
      <c r="EE106" s="205">
        <v>7415.92</v>
      </c>
      <c r="EF106" s="205">
        <v>0</v>
      </c>
      <c r="EG106" s="205">
        <v>0</v>
      </c>
      <c r="EH106" s="205">
        <v>0</v>
      </c>
      <c r="EI106" s="205">
        <v>0</v>
      </c>
      <c r="EJ106" s="205">
        <v>0</v>
      </c>
      <c r="EK106" s="205">
        <v>32182.639999999999</v>
      </c>
      <c r="EL106" s="178">
        <f t="shared" si="180"/>
        <v>11627.910000000003</v>
      </c>
      <c r="EM106" s="206">
        <v>2510</v>
      </c>
      <c r="EN106" s="181" t="s">
        <v>276</v>
      </c>
      <c r="EO106" s="214">
        <f t="shared" si="303"/>
        <v>43810.55</v>
      </c>
      <c r="EP106" s="214">
        <v>1483.25</v>
      </c>
      <c r="EQ106" s="214">
        <v>1357.67</v>
      </c>
      <c r="ER106" s="214">
        <v>0</v>
      </c>
      <c r="ES106" s="214">
        <v>0.63</v>
      </c>
      <c r="ET106" s="214">
        <v>1000</v>
      </c>
      <c r="EU106" s="298">
        <v>0</v>
      </c>
      <c r="EV106" s="299">
        <v>0</v>
      </c>
      <c r="EW106" s="214">
        <v>0</v>
      </c>
      <c r="EX106" s="214">
        <v>0</v>
      </c>
      <c r="EY106" s="214">
        <v>0</v>
      </c>
      <c r="EZ106" s="214">
        <f t="shared" si="304"/>
        <v>3841.55</v>
      </c>
      <c r="FA106" s="385">
        <f>380.28+1.1</f>
        <v>381.38</v>
      </c>
      <c r="FB106" s="390">
        <v>148.22999999999999</v>
      </c>
      <c r="FC106" s="377">
        <f t="shared" si="305"/>
        <v>442.55751874475374</v>
      </c>
      <c r="FD106" s="386">
        <f t="shared" si="306"/>
        <v>228.90128738273913</v>
      </c>
      <c r="FE106" s="65"/>
      <c r="FF106" s="65">
        <v>18.5</v>
      </c>
      <c r="FG106" s="202"/>
      <c r="FH106" s="65">
        <v>5</v>
      </c>
      <c r="FI106" s="377"/>
      <c r="FJ106" s="65"/>
      <c r="FK106" s="214">
        <f t="shared" si="307"/>
        <v>1224.568806127493</v>
      </c>
      <c r="FL106" s="66">
        <f t="shared" si="360"/>
        <v>987.17077586206892</v>
      </c>
      <c r="FM106" s="377">
        <f t="shared" ref="FM106:FM126" si="395">48000/116</f>
        <v>413.79310344827587</v>
      </c>
      <c r="FN106" s="377">
        <f t="shared" si="271"/>
        <v>350.24096982758618</v>
      </c>
      <c r="FO106" s="214">
        <f t="shared" si="308"/>
        <v>1751.204849137931</v>
      </c>
      <c r="FP106" s="214">
        <f t="shared" si="309"/>
        <v>2975.7736552654242</v>
      </c>
      <c r="FQ106" s="205">
        <f t="shared" si="290"/>
        <v>865.77634473457601</v>
      </c>
      <c r="FR106" s="205">
        <v>17563.97</v>
      </c>
      <c r="FS106" s="205">
        <v>18907.61</v>
      </c>
      <c r="FT106" s="205">
        <v>0</v>
      </c>
      <c r="FU106" s="205">
        <v>0</v>
      </c>
      <c r="FV106" s="205">
        <v>7958.71</v>
      </c>
      <c r="FW106" s="205">
        <v>0</v>
      </c>
      <c r="FX106" s="205">
        <v>0</v>
      </c>
      <c r="FY106" s="205">
        <v>0</v>
      </c>
      <c r="FZ106" s="205">
        <v>0</v>
      </c>
      <c r="GA106" s="205">
        <v>0</v>
      </c>
      <c r="GB106" s="205">
        <v>31983.1</v>
      </c>
      <c r="GC106" s="178">
        <f t="shared" si="185"/>
        <v>12447.190000000002</v>
      </c>
      <c r="GD106" s="206">
        <v>2560</v>
      </c>
      <c r="GE106" s="181" t="s">
        <v>276</v>
      </c>
      <c r="GF106" s="214">
        <f t="shared" si="291"/>
        <v>44430.29</v>
      </c>
      <c r="GG106" s="205">
        <v>1462.01</v>
      </c>
      <c r="GH106" s="205">
        <v>1383.06</v>
      </c>
      <c r="GI106" s="205">
        <v>0</v>
      </c>
      <c r="GJ106" s="205">
        <v>0</v>
      </c>
      <c r="GK106" s="205">
        <v>1000</v>
      </c>
      <c r="GL106" s="205">
        <v>0</v>
      </c>
      <c r="GM106" s="205">
        <v>0</v>
      </c>
      <c r="GN106" s="205">
        <v>0</v>
      </c>
      <c r="GO106" s="205">
        <v>0</v>
      </c>
      <c r="GP106" s="205">
        <v>0</v>
      </c>
      <c r="GQ106" s="211">
        <f t="shared" si="350"/>
        <v>3845.0699999999997</v>
      </c>
      <c r="GR106" s="307">
        <v>381.38</v>
      </c>
      <c r="GS106" s="306">
        <v>148.22999999999999</v>
      </c>
      <c r="GT106" s="65">
        <f t="shared" si="300"/>
        <v>455.14670450239606</v>
      </c>
      <c r="GU106" s="65">
        <f t="shared" si="301"/>
        <v>264.44576252638666</v>
      </c>
      <c r="GV106" s="65"/>
      <c r="GW106" s="65">
        <v>18.5</v>
      </c>
      <c r="GX106" s="65">
        <v>0</v>
      </c>
      <c r="GY106" s="65">
        <v>5</v>
      </c>
      <c r="GZ106" s="65"/>
      <c r="HA106" s="65"/>
      <c r="HB106" s="64">
        <f t="shared" ref="HB106:HB126" si="396">SUM(GR106:HA106)</f>
        <v>1272.7024670287828</v>
      </c>
      <c r="HC106" s="66">
        <f t="shared" si="361"/>
        <v>822.37076923076927</v>
      </c>
      <c r="HD106" s="66">
        <f t="shared" si="272"/>
        <v>0</v>
      </c>
      <c r="HE106" s="66">
        <f t="shared" si="273"/>
        <v>205.59269230769232</v>
      </c>
      <c r="HF106" s="67">
        <f t="shared" si="322"/>
        <v>1027.9634615384616</v>
      </c>
      <c r="HG106" s="67">
        <f t="shared" si="323"/>
        <v>2300.6659285672445</v>
      </c>
      <c r="HH106" s="68">
        <f t="shared" si="324"/>
        <v>1544.4040714327552</v>
      </c>
      <c r="HI106" s="335">
        <v>16033.34</v>
      </c>
      <c r="HJ106" s="335">
        <v>18076.68</v>
      </c>
      <c r="HK106" s="335">
        <v>0</v>
      </c>
      <c r="HL106" s="335">
        <v>0</v>
      </c>
      <c r="HM106" s="335">
        <v>7910.89</v>
      </c>
      <c r="HN106" s="335">
        <v>0</v>
      </c>
      <c r="HO106" s="335">
        <v>0</v>
      </c>
      <c r="HP106" s="335">
        <v>0</v>
      </c>
      <c r="HQ106" s="335">
        <v>0</v>
      </c>
      <c r="HR106" s="335">
        <v>0</v>
      </c>
      <c r="HS106" s="335">
        <v>29133.72</v>
      </c>
      <c r="HT106" s="178">
        <f t="shared" si="189"/>
        <v>12887.190000000002</v>
      </c>
      <c r="HU106" s="371">
        <v>2536</v>
      </c>
      <c r="HV106" s="181" t="s">
        <v>276</v>
      </c>
      <c r="HW106" s="64">
        <f t="shared" si="190"/>
        <v>42020.91</v>
      </c>
      <c r="HX106" s="205">
        <v>1334.62</v>
      </c>
      <c r="HY106" s="205">
        <v>1322.28</v>
      </c>
      <c r="HZ106" s="205">
        <v>0</v>
      </c>
      <c r="IA106" s="205">
        <v>0</v>
      </c>
      <c r="IB106" s="205">
        <v>1000</v>
      </c>
      <c r="IC106" s="205">
        <v>0</v>
      </c>
      <c r="ID106" s="205">
        <v>0</v>
      </c>
      <c r="IE106" s="205">
        <v>0</v>
      </c>
      <c r="IF106" s="205">
        <v>0</v>
      </c>
      <c r="IG106" s="205">
        <v>0</v>
      </c>
      <c r="IH106" s="214">
        <v>4664.03</v>
      </c>
      <c r="II106" s="318">
        <v>381.38</v>
      </c>
      <c r="IJ106" s="319">
        <v>148.22999999999999</v>
      </c>
      <c r="IK106" s="65">
        <f t="shared" si="296"/>
        <v>444.60156335322682</v>
      </c>
      <c r="IL106" s="65">
        <f t="shared" si="302"/>
        <v>320.88827298249294</v>
      </c>
      <c r="IM106" s="65"/>
      <c r="IN106" s="65">
        <v>18.5</v>
      </c>
      <c r="IO106" s="65"/>
      <c r="IP106" s="65">
        <v>5</v>
      </c>
      <c r="IQ106" s="65"/>
      <c r="IR106" s="65"/>
      <c r="IS106" s="64">
        <f t="shared" ref="IS106:IS126" si="397">SUM(II106:IR106)</f>
        <v>1318.5998363357198</v>
      </c>
      <c r="IT106" s="66">
        <f t="shared" si="362"/>
        <v>869.99285714285713</v>
      </c>
      <c r="IU106" s="66">
        <f t="shared" si="274"/>
        <v>403.36134453781511</v>
      </c>
      <c r="IV106" s="66">
        <f t="shared" si="275"/>
        <v>318.33855042016808</v>
      </c>
      <c r="IW106" s="67">
        <f t="shared" ref="IW106:IW126" si="398">SUM(IT106:IV106)</f>
        <v>1591.6927521008404</v>
      </c>
      <c r="IX106" s="67">
        <f t="shared" si="325"/>
        <v>2910.2925884365604</v>
      </c>
      <c r="IY106" s="68">
        <f t="shared" si="326"/>
        <v>1753.7374115634393</v>
      </c>
      <c r="IZ106" s="335">
        <v>16606.84</v>
      </c>
      <c r="JA106" s="335">
        <v>23186.31</v>
      </c>
      <c r="JB106" s="335">
        <v>0</v>
      </c>
      <c r="JC106" s="335">
        <v>10</v>
      </c>
      <c r="JD106" s="335">
        <v>8658</v>
      </c>
      <c r="JE106" s="335">
        <v>0</v>
      </c>
      <c r="JF106" s="335">
        <v>0</v>
      </c>
      <c r="JG106" s="335">
        <v>0</v>
      </c>
      <c r="JH106" s="335">
        <v>0</v>
      </c>
      <c r="JI106" s="335">
        <v>0</v>
      </c>
      <c r="JJ106" s="335">
        <v>34495.699999999997</v>
      </c>
      <c r="JK106" s="178">
        <f t="shared" si="196"/>
        <v>13965.450000000004</v>
      </c>
      <c r="JL106" s="371">
        <v>2776</v>
      </c>
      <c r="JM106" s="181" t="s">
        <v>276</v>
      </c>
      <c r="JN106" s="64">
        <f t="shared" si="197"/>
        <v>48461.15</v>
      </c>
      <c r="JO106" s="335">
        <v>1382.36</v>
      </c>
      <c r="JP106" s="335">
        <v>1696.04</v>
      </c>
      <c r="JQ106" s="335">
        <v>0</v>
      </c>
      <c r="JR106" s="335">
        <v>0.42</v>
      </c>
      <c r="JS106" s="335">
        <v>1000</v>
      </c>
      <c r="JT106" s="335">
        <v>0</v>
      </c>
      <c r="JU106" s="335">
        <v>0</v>
      </c>
      <c r="JV106" s="335">
        <v>0</v>
      </c>
      <c r="JW106" s="335">
        <v>0</v>
      </c>
      <c r="JX106" s="335">
        <v>0</v>
      </c>
      <c r="JY106" s="211">
        <v>5462.51</v>
      </c>
      <c r="JZ106" s="337">
        <v>381.38</v>
      </c>
      <c r="KA106" s="319">
        <v>148.22999999999999</v>
      </c>
      <c r="KB106" s="65">
        <f t="shared" si="276"/>
        <v>734.62865248149376</v>
      </c>
      <c r="KC106" s="65">
        <f t="shared" si="297"/>
        <v>370.98242673040227</v>
      </c>
      <c r="KD106" s="65"/>
      <c r="KE106" s="65">
        <v>18.5</v>
      </c>
      <c r="KF106" s="65"/>
      <c r="KG106" s="65">
        <v>5</v>
      </c>
      <c r="KH106" s="65"/>
      <c r="KI106" s="65">
        <f t="shared" si="277"/>
        <v>429.03252032520328</v>
      </c>
      <c r="KJ106" s="64">
        <f t="shared" si="292"/>
        <v>2087.7535995370995</v>
      </c>
      <c r="KK106" s="66">
        <f t="shared" si="363"/>
        <v>854.59100840336134</v>
      </c>
      <c r="KL106" s="66">
        <f t="shared" si="278"/>
        <v>0</v>
      </c>
      <c r="KM106" s="66">
        <f t="shared" si="279"/>
        <v>213.64775210084034</v>
      </c>
      <c r="KN106" s="67">
        <f t="shared" si="327"/>
        <v>1068.2387605042018</v>
      </c>
      <c r="KO106" s="67">
        <f t="shared" si="328"/>
        <v>3155.9923600413013</v>
      </c>
      <c r="KP106" s="68">
        <f t="shared" si="329"/>
        <v>2306.517639958699</v>
      </c>
      <c r="KQ106" s="335">
        <v>17408.16</v>
      </c>
      <c r="KR106" s="335">
        <v>25313.599999999999</v>
      </c>
      <c r="KS106" s="335">
        <v>0</v>
      </c>
      <c r="KT106" s="335">
        <v>0</v>
      </c>
      <c r="KU106" s="335">
        <v>10432.549999999999</v>
      </c>
      <c r="KV106" s="335">
        <v>0</v>
      </c>
      <c r="KW106" s="335">
        <v>0</v>
      </c>
      <c r="KX106" s="335">
        <v>0</v>
      </c>
      <c r="KY106" s="335">
        <v>0</v>
      </c>
      <c r="KZ106" s="335">
        <v>0</v>
      </c>
      <c r="LA106" s="335">
        <v>34443.03</v>
      </c>
      <c r="LB106" s="178">
        <f t="shared" si="199"/>
        <v>18711.28</v>
      </c>
      <c r="LC106" s="371">
        <v>3025</v>
      </c>
      <c r="LD106" s="181" t="s">
        <v>276</v>
      </c>
      <c r="LE106" s="64">
        <f t="shared" si="200"/>
        <v>53154.31</v>
      </c>
      <c r="LF106" s="205">
        <v>1449.06</v>
      </c>
      <c r="LG106" s="205">
        <v>1851.64</v>
      </c>
      <c r="LH106" s="205">
        <v>0</v>
      </c>
      <c r="LI106" s="205">
        <v>0</v>
      </c>
      <c r="LJ106" s="205">
        <v>1000</v>
      </c>
      <c r="LK106" s="205">
        <v>0</v>
      </c>
      <c r="LL106" s="205">
        <v>0</v>
      </c>
      <c r="LM106" s="205">
        <v>0</v>
      </c>
      <c r="LN106" s="205">
        <v>0</v>
      </c>
      <c r="LO106" s="205">
        <v>0</v>
      </c>
      <c r="LP106" s="211">
        <f t="shared" si="351"/>
        <v>4300.7</v>
      </c>
      <c r="LQ106" s="202">
        <v>381.38</v>
      </c>
      <c r="LR106" s="202">
        <v>148.22999999999999</v>
      </c>
      <c r="LS106" s="65">
        <f t="shared" si="298"/>
        <v>511.99976829611592</v>
      </c>
      <c r="LT106" s="65">
        <f t="shared" si="299"/>
        <v>447.90446225213998</v>
      </c>
      <c r="LU106" s="65"/>
      <c r="LV106" s="65">
        <v>18.5</v>
      </c>
      <c r="LW106" s="65"/>
      <c r="LX106" s="65">
        <v>5</v>
      </c>
      <c r="LY106" s="65"/>
      <c r="LZ106" s="65"/>
      <c r="MA106" s="64">
        <f t="shared" si="330"/>
        <v>1513.0142305482559</v>
      </c>
      <c r="MB106" s="66">
        <f t="shared" si="364"/>
        <v>828.45739495798318</v>
      </c>
      <c r="MC106" s="66">
        <f t="shared" si="280"/>
        <v>0</v>
      </c>
      <c r="MD106" s="66">
        <f t="shared" si="281"/>
        <v>207.1143487394958</v>
      </c>
      <c r="ME106" s="67">
        <f t="shared" si="331"/>
        <v>1035.571743697479</v>
      </c>
      <c r="MF106" s="67">
        <f t="shared" si="332"/>
        <v>2548.5859742457351</v>
      </c>
      <c r="MG106" s="68">
        <f t="shared" si="333"/>
        <v>1752.1140257542647</v>
      </c>
      <c r="MH106" s="335">
        <v>12715.42</v>
      </c>
      <c r="MI106" s="335">
        <v>16819.55</v>
      </c>
      <c r="MJ106" s="335">
        <v>0</v>
      </c>
      <c r="MK106" s="335">
        <v>15</v>
      </c>
      <c r="ML106" s="335">
        <v>7132.86</v>
      </c>
      <c r="MM106" s="335">
        <v>0</v>
      </c>
      <c r="MN106" s="335">
        <v>0</v>
      </c>
      <c r="MO106" s="335">
        <v>0</v>
      </c>
      <c r="MP106" s="335">
        <v>0</v>
      </c>
      <c r="MQ106" s="335">
        <v>0</v>
      </c>
      <c r="MR106" s="335">
        <v>24732.58</v>
      </c>
      <c r="MS106" s="178">
        <f t="shared" si="223"/>
        <v>11950.25</v>
      </c>
      <c r="MT106" s="371">
        <v>2359</v>
      </c>
      <c r="MU106" s="181" t="s">
        <v>276</v>
      </c>
      <c r="MV106" s="64">
        <f t="shared" si="203"/>
        <v>36682.83</v>
      </c>
      <c r="MW106" s="335">
        <v>1058.43</v>
      </c>
      <c r="MX106" s="335">
        <v>1230.32</v>
      </c>
      <c r="MY106" s="335">
        <v>0</v>
      </c>
      <c r="MZ106" s="335">
        <v>0.63</v>
      </c>
      <c r="NA106" s="335">
        <v>1000</v>
      </c>
      <c r="NB106" s="335">
        <v>0</v>
      </c>
      <c r="NC106" s="335">
        <v>0</v>
      </c>
      <c r="ND106" s="335">
        <v>0</v>
      </c>
      <c r="NE106" s="335">
        <v>0</v>
      </c>
      <c r="NF106" s="335">
        <v>0</v>
      </c>
      <c r="NG106" s="211">
        <f t="shared" si="293"/>
        <v>3289.38</v>
      </c>
      <c r="NH106" s="355">
        <v>381.38</v>
      </c>
      <c r="NI106" s="350">
        <v>148.22999999999999</v>
      </c>
      <c r="NJ106" s="65">
        <f t="shared" si="294"/>
        <v>467.36169906353933</v>
      </c>
      <c r="NK106" s="65">
        <f t="shared" si="295"/>
        <v>164.151670474631</v>
      </c>
      <c r="NL106" s="65"/>
      <c r="NM106" s="65">
        <v>18.5</v>
      </c>
      <c r="NN106" s="65">
        <f t="shared" ref="NN106:NN126" si="399">56040/120</f>
        <v>467</v>
      </c>
      <c r="NO106" s="65">
        <v>5</v>
      </c>
      <c r="NP106" s="65"/>
      <c r="NQ106" s="65"/>
      <c r="NR106" s="64">
        <f t="shared" si="264"/>
        <v>1651.6233695381702</v>
      </c>
      <c r="NS106" s="66">
        <f t="shared" ref="NS106:NS126" si="400">100248.34/120</f>
        <v>835.40283333333332</v>
      </c>
      <c r="NT106" s="66">
        <f t="shared" ref="NT106:NT126" si="401">48000/120</f>
        <v>400</v>
      </c>
      <c r="NU106" s="66">
        <f t="shared" si="282"/>
        <v>308.85070833333333</v>
      </c>
      <c r="NV106" s="67">
        <f t="shared" si="334"/>
        <v>1544.2535416666667</v>
      </c>
      <c r="NW106" s="67">
        <f t="shared" si="335"/>
        <v>3195.8769112048367</v>
      </c>
      <c r="NX106" s="68">
        <f t="shared" si="336"/>
        <v>93.503088795163421</v>
      </c>
      <c r="NY106" s="400">
        <v>12117.79</v>
      </c>
      <c r="NZ106" s="400">
        <v>16069.82</v>
      </c>
      <c r="OA106" s="400">
        <v>0</v>
      </c>
      <c r="OB106" s="400">
        <v>5</v>
      </c>
      <c r="OC106" s="400">
        <v>7572.69</v>
      </c>
      <c r="OD106" s="400">
        <v>0</v>
      </c>
      <c r="OE106" s="400">
        <v>0</v>
      </c>
      <c r="OF106" s="400">
        <v>0</v>
      </c>
      <c r="OG106" s="400">
        <v>0</v>
      </c>
      <c r="OH106" s="400">
        <v>0</v>
      </c>
      <c r="OI106" s="400">
        <v>26777.45</v>
      </c>
      <c r="OJ106" s="178">
        <f t="shared" si="352"/>
        <v>8987.8500000000022</v>
      </c>
      <c r="OK106" s="401">
        <v>2306</v>
      </c>
      <c r="OL106" s="181" t="s">
        <v>276</v>
      </c>
      <c r="OM106" s="64">
        <f t="shared" si="283"/>
        <v>35765.300000000003</v>
      </c>
      <c r="ON106" s="205">
        <v>1008.67</v>
      </c>
      <c r="OO106" s="205">
        <v>1175.48</v>
      </c>
      <c r="OP106" s="205">
        <v>0</v>
      </c>
      <c r="OQ106" s="205">
        <v>0.21</v>
      </c>
      <c r="OR106" s="205">
        <v>1000</v>
      </c>
      <c r="OS106" s="205">
        <v>0</v>
      </c>
      <c r="OT106" s="205">
        <v>0</v>
      </c>
      <c r="OU106" s="205">
        <v>0</v>
      </c>
      <c r="OV106" s="205">
        <v>0</v>
      </c>
      <c r="OW106" s="205">
        <v>0</v>
      </c>
      <c r="OX106" s="403">
        <f t="shared" si="284"/>
        <v>3184.36</v>
      </c>
      <c r="OY106" s="406">
        <v>131.78</v>
      </c>
      <c r="OZ106" s="406">
        <v>119.07</v>
      </c>
      <c r="PA106" s="65">
        <f t="shared" si="285"/>
        <v>429.27387643729503</v>
      </c>
      <c r="PB106" s="65">
        <f t="shared" si="286"/>
        <v>153.89878768839975</v>
      </c>
      <c r="PC106" s="65"/>
      <c r="PD106" s="65">
        <v>18.5</v>
      </c>
      <c r="PE106" s="65"/>
      <c r="PF106" s="65">
        <v>5</v>
      </c>
      <c r="PG106" s="65"/>
      <c r="PH106" s="65"/>
      <c r="PI106" s="64">
        <f t="shared" si="337"/>
        <v>857.52266412569475</v>
      </c>
      <c r="PJ106" s="66">
        <f t="shared" si="287"/>
        <v>936.57933333333335</v>
      </c>
      <c r="PK106" s="66">
        <v>0</v>
      </c>
      <c r="PL106" s="66">
        <f t="shared" si="288"/>
        <v>234.14483333333334</v>
      </c>
      <c r="PM106" s="67">
        <f t="shared" si="338"/>
        <v>1170.7241666666666</v>
      </c>
      <c r="PN106" s="67">
        <f t="shared" si="339"/>
        <v>2028.2468307923614</v>
      </c>
      <c r="PO106" s="68">
        <f t="shared" si="340"/>
        <v>1156.1131692076387</v>
      </c>
      <c r="PP106" s="400">
        <v>10681.87</v>
      </c>
      <c r="PQ106" s="400">
        <v>16204.58</v>
      </c>
      <c r="PR106" s="400">
        <v>0</v>
      </c>
      <c r="PS106" s="400">
        <v>0</v>
      </c>
      <c r="PT106" s="400">
        <v>7564.83</v>
      </c>
      <c r="PU106" s="400">
        <v>0</v>
      </c>
      <c r="PV106" s="400">
        <v>0</v>
      </c>
      <c r="PW106" s="400">
        <v>0</v>
      </c>
      <c r="PX106" s="400">
        <v>0</v>
      </c>
      <c r="PY106" s="464">
        <v>0</v>
      </c>
      <c r="PZ106" s="466">
        <v>25860.68</v>
      </c>
      <c r="QA106" s="178">
        <f t="shared" si="210"/>
        <v>8590.5999999999985</v>
      </c>
      <c r="QB106" s="401">
        <v>2358</v>
      </c>
      <c r="QC106" s="181" t="s">
        <v>276</v>
      </c>
      <c r="QD106" s="64">
        <v>34451.279999999999</v>
      </c>
      <c r="QE106" s="400">
        <v>889.13</v>
      </c>
      <c r="QF106" s="400">
        <v>1185.33</v>
      </c>
      <c r="QG106" s="400">
        <v>0</v>
      </c>
      <c r="QH106" s="400">
        <v>0</v>
      </c>
      <c r="QI106" s="400">
        <v>1000</v>
      </c>
      <c r="QJ106" s="400">
        <v>0</v>
      </c>
      <c r="QK106" s="400">
        <v>0</v>
      </c>
      <c r="QL106" s="400">
        <v>0</v>
      </c>
      <c r="QM106" s="400">
        <v>0</v>
      </c>
      <c r="QN106" s="400">
        <v>0</v>
      </c>
      <c r="QO106" s="486">
        <v>85.692530000000005</v>
      </c>
      <c r="QP106" s="211">
        <f t="shared" si="353"/>
        <v>3074.46</v>
      </c>
      <c r="QQ106" s="450">
        <v>131.78</v>
      </c>
      <c r="QR106" s="245">
        <v>119.07</v>
      </c>
      <c r="QS106" s="65">
        <f t="shared" si="365"/>
        <v>128.86743362831859</v>
      </c>
      <c r="QT106" s="65">
        <f t="shared" si="354"/>
        <v>165.51574824929148</v>
      </c>
      <c r="QU106" s="65">
        <v>0</v>
      </c>
      <c r="QV106" s="65">
        <v>18.5</v>
      </c>
      <c r="QW106" s="65">
        <f t="shared" si="355"/>
        <v>18.861818181818183</v>
      </c>
      <c r="QX106" s="65">
        <v>5</v>
      </c>
      <c r="QY106" s="65">
        <f t="shared" si="261"/>
        <v>183.06451612903226</v>
      </c>
      <c r="QZ106" s="489">
        <f t="shared" si="265"/>
        <v>349.11917999999997</v>
      </c>
      <c r="RA106" s="65"/>
      <c r="RB106" s="64">
        <f>SUM(QQ106:RA106)</f>
        <v>1119.7786961884603</v>
      </c>
      <c r="RC106" s="66">
        <f t="shared" si="266"/>
        <v>870.22424778761058</v>
      </c>
      <c r="RD106" s="66"/>
      <c r="RE106" s="66">
        <f t="shared" si="356"/>
        <v>398.00058879521424</v>
      </c>
      <c r="RF106" s="67">
        <f t="shared" si="341"/>
        <v>1268.2248365828248</v>
      </c>
      <c r="RG106" s="67">
        <f t="shared" si="342"/>
        <v>2388.0035327712849</v>
      </c>
      <c r="RH106" s="68">
        <f t="shared" si="343"/>
        <v>686.45646722871516</v>
      </c>
      <c r="RI106" s="205">
        <v>10693.42</v>
      </c>
      <c r="RJ106" s="205">
        <v>17688.259999999998</v>
      </c>
      <c r="RK106" s="205">
        <v>0</v>
      </c>
      <c r="RL106" s="205">
        <v>20</v>
      </c>
      <c r="RM106" s="205">
        <v>6973.62</v>
      </c>
      <c r="RN106" s="205">
        <v>0</v>
      </c>
      <c r="RO106" s="205">
        <v>0</v>
      </c>
      <c r="RP106" s="205">
        <v>0</v>
      </c>
      <c r="RQ106" s="205">
        <v>0</v>
      </c>
      <c r="RR106" s="373">
        <v>0</v>
      </c>
      <c r="RS106" s="265">
        <v>26785.47</v>
      </c>
      <c r="RT106" s="178">
        <f t="shared" si="214"/>
        <v>8589.8300000000017</v>
      </c>
      <c r="RU106" s="206">
        <v>2233</v>
      </c>
      <c r="RV106" s="181" t="s">
        <v>276</v>
      </c>
      <c r="RW106" s="64">
        <f t="shared" si="215"/>
        <v>35375.300000000003</v>
      </c>
      <c r="RX106" s="205">
        <v>890.12</v>
      </c>
      <c r="RY106" s="205">
        <v>1293.8599999999999</v>
      </c>
      <c r="RZ106" s="205">
        <v>0</v>
      </c>
      <c r="SA106" s="205">
        <v>0.84</v>
      </c>
      <c r="SB106" s="205">
        <v>1000</v>
      </c>
      <c r="SC106" s="205">
        <v>0</v>
      </c>
      <c r="SD106" s="205">
        <v>0</v>
      </c>
      <c r="SE106" s="205">
        <v>0</v>
      </c>
      <c r="SF106" s="205">
        <v>0</v>
      </c>
      <c r="SG106" s="205">
        <v>0</v>
      </c>
      <c r="SH106" s="65">
        <v>71.290604000000002</v>
      </c>
      <c r="SI106" s="211">
        <v>3895.87</v>
      </c>
      <c r="SJ106" s="468">
        <f>367.07+1.1</f>
        <v>368.17</v>
      </c>
      <c r="SK106" s="480">
        <v>148.22999999999999</v>
      </c>
      <c r="SL106" s="65">
        <f t="shared" si="366"/>
        <v>320.96681415929203</v>
      </c>
      <c r="SM106" s="65">
        <f t="shared" si="376"/>
        <v>195.50226846229961</v>
      </c>
      <c r="SN106" s="65">
        <v>0</v>
      </c>
      <c r="SO106" s="65">
        <v>18.5</v>
      </c>
      <c r="SP106" s="65">
        <f t="shared" si="357"/>
        <v>495.92920353982299</v>
      </c>
      <c r="SQ106" s="65">
        <v>5</v>
      </c>
      <c r="SR106" s="65">
        <f t="shared" si="367"/>
        <v>428.52876106194691</v>
      </c>
      <c r="SS106" s="489">
        <f t="shared" si="267"/>
        <v>361.60384500000004</v>
      </c>
      <c r="ST106" s="65"/>
      <c r="SU106" s="64">
        <f t="shared" si="374"/>
        <v>2342.4308922233613</v>
      </c>
      <c r="SV106" s="66">
        <f t="shared" si="368"/>
        <v>596.28469026548669</v>
      </c>
      <c r="SW106" s="66"/>
      <c r="SX106" s="66">
        <f t="shared" si="358"/>
        <v>587.74311649776962</v>
      </c>
      <c r="SY106" s="67">
        <f t="shared" si="375"/>
        <v>1184.0278067632562</v>
      </c>
      <c r="SZ106" s="67">
        <f t="shared" si="344"/>
        <v>3526.4586989866175</v>
      </c>
      <c r="TA106" s="68">
        <f t="shared" si="345"/>
        <v>369.4113010133824</v>
      </c>
      <c r="TB106" s="64">
        <f t="shared" si="377"/>
        <v>489477.81</v>
      </c>
      <c r="TC106" s="211">
        <f t="shared" si="378"/>
        <v>52673.279999999999</v>
      </c>
      <c r="TD106" s="67">
        <f t="shared" si="379"/>
        <v>32136.586091869522</v>
      </c>
      <c r="TE106" s="68">
        <f t="shared" si="359"/>
        <v>20536.693908130477</v>
      </c>
      <c r="TF106" s="264"/>
      <c r="TG106" s="265"/>
      <c r="TH106" s="265"/>
      <c r="TL106" s="65">
        <v>5440.5735999999997</v>
      </c>
      <c r="TM106">
        <f t="shared" si="262"/>
        <v>54.405735999999997</v>
      </c>
    </row>
    <row r="107" spans="1:533">
      <c r="A107" s="173" t="s">
        <v>235</v>
      </c>
      <c r="B107" s="175" t="s">
        <v>236</v>
      </c>
      <c r="C107" s="181" t="s">
        <v>276</v>
      </c>
      <c r="D107" s="176">
        <v>8589.23</v>
      </c>
      <c r="E107" s="176">
        <v>8172.62</v>
      </c>
      <c r="F107" s="176">
        <v>0</v>
      </c>
      <c r="G107" s="176">
        <v>0</v>
      </c>
      <c r="H107" s="176">
        <v>0</v>
      </c>
      <c r="I107" s="176">
        <v>0</v>
      </c>
      <c r="J107" s="176">
        <v>0</v>
      </c>
      <c r="K107" s="176">
        <v>0</v>
      </c>
      <c r="L107" s="176">
        <v>0</v>
      </c>
      <c r="M107" s="178">
        <v>11336.02</v>
      </c>
      <c r="N107" s="178">
        <f t="shared" si="386"/>
        <v>5425.8299999999981</v>
      </c>
      <c r="O107" s="181">
        <v>1164</v>
      </c>
      <c r="P107" s="64">
        <f t="shared" si="310"/>
        <v>16761.849999999999</v>
      </c>
      <c r="Q107" s="205">
        <v>714.99</v>
      </c>
      <c r="R107" s="205">
        <v>597.80999999999995</v>
      </c>
      <c r="S107" s="205">
        <v>0</v>
      </c>
      <c r="T107" s="205">
        <v>0</v>
      </c>
      <c r="U107" s="205">
        <v>0</v>
      </c>
      <c r="V107" s="205">
        <v>0</v>
      </c>
      <c r="W107" s="205">
        <v>0</v>
      </c>
      <c r="X107" s="205">
        <v>0</v>
      </c>
      <c r="Y107" s="205">
        <v>0</v>
      </c>
      <c r="Z107" s="205">
        <v>0</v>
      </c>
      <c r="AA107" s="64">
        <f t="shared" si="346"/>
        <v>1312.8</v>
      </c>
      <c r="AB107" s="65">
        <v>669.73</v>
      </c>
      <c r="AC107" s="219">
        <v>146.30000000000001</v>
      </c>
      <c r="AD107" s="65">
        <f t="shared" si="347"/>
        <v>133.18127364669769</v>
      </c>
      <c r="AE107" s="65">
        <f t="shared" si="268"/>
        <v>98.219981788390129</v>
      </c>
      <c r="AF107" s="65"/>
      <c r="AG107" s="65">
        <v>18.5</v>
      </c>
      <c r="AH107" s="65"/>
      <c r="AI107" s="65">
        <v>5</v>
      </c>
      <c r="AJ107" s="65"/>
      <c r="AK107" s="65"/>
      <c r="AL107" s="64">
        <f t="shared" si="311"/>
        <v>1070.9312554350879</v>
      </c>
      <c r="AM107" s="66">
        <f t="shared" si="388"/>
        <v>833.25221238938047</v>
      </c>
      <c r="AN107" s="66">
        <f t="shared" si="389"/>
        <v>0</v>
      </c>
      <c r="AO107" s="66">
        <f t="shared" si="289"/>
        <v>208.31305309734512</v>
      </c>
      <c r="AP107" s="67">
        <f t="shared" si="312"/>
        <v>1041.5652654867256</v>
      </c>
      <c r="AQ107" s="67">
        <f t="shared" si="313"/>
        <v>2112.4965209218135</v>
      </c>
      <c r="AR107" s="68">
        <f t="shared" si="314"/>
        <v>-799.69652092181354</v>
      </c>
      <c r="AS107" s="267">
        <v>6761.01</v>
      </c>
      <c r="AT107" s="267">
        <v>7114.87</v>
      </c>
      <c r="AU107" s="267">
        <v>0</v>
      </c>
      <c r="AV107" s="267">
        <v>5</v>
      </c>
      <c r="AW107" s="267">
        <v>0</v>
      </c>
      <c r="AX107" s="267">
        <v>0</v>
      </c>
      <c r="AY107" s="267">
        <v>0</v>
      </c>
      <c r="AZ107" s="267">
        <v>0</v>
      </c>
      <c r="BA107" s="267">
        <v>0</v>
      </c>
      <c r="BB107" s="267">
        <v>0</v>
      </c>
      <c r="BC107" s="267">
        <v>8660.1299999999992</v>
      </c>
      <c r="BD107" s="178">
        <f t="shared" si="387"/>
        <v>5220.7500000000018</v>
      </c>
      <c r="BE107" s="285">
        <v>983</v>
      </c>
      <c r="BF107" s="181" t="s">
        <v>276</v>
      </c>
      <c r="BG107" s="64">
        <f t="shared" si="384"/>
        <v>13880.880000000001</v>
      </c>
      <c r="BH107" s="267">
        <v>562.79999999999995</v>
      </c>
      <c r="BI107" s="267">
        <v>520.44000000000005</v>
      </c>
      <c r="BJ107" s="267">
        <v>0</v>
      </c>
      <c r="BK107" s="267">
        <v>0.21</v>
      </c>
      <c r="BL107" s="267">
        <v>0</v>
      </c>
      <c r="BM107" s="267">
        <v>0</v>
      </c>
      <c r="BN107" s="267">
        <v>0</v>
      </c>
      <c r="BO107" s="267">
        <v>0</v>
      </c>
      <c r="BP107" s="267">
        <v>0</v>
      </c>
      <c r="BQ107" s="267">
        <v>0</v>
      </c>
      <c r="BR107" s="64">
        <f t="shared" si="385"/>
        <v>1083.45</v>
      </c>
      <c r="BS107" s="65">
        <v>669.73</v>
      </c>
      <c r="BT107" s="219">
        <v>146.30000000000001</v>
      </c>
      <c r="BU107" s="65">
        <f t="shared" si="348"/>
        <v>110.14860932308564</v>
      </c>
      <c r="BV107" s="65">
        <f t="shared" si="269"/>
        <v>101.93677883626825</v>
      </c>
      <c r="BW107" s="65"/>
      <c r="BX107" s="65">
        <v>18.5</v>
      </c>
      <c r="BY107" s="65"/>
      <c r="BZ107" s="65">
        <v>5</v>
      </c>
      <c r="CA107" s="202"/>
      <c r="CB107" s="65"/>
      <c r="CC107" s="64">
        <f t="shared" si="315"/>
        <v>1051.6153881593539</v>
      </c>
      <c r="CD107" s="66">
        <f t="shared" si="390"/>
        <v>869.99982300884949</v>
      </c>
      <c r="CE107" s="384">
        <f t="shared" si="391"/>
        <v>0</v>
      </c>
      <c r="CF107" s="66">
        <f t="shared" si="392"/>
        <v>217.49995575221237</v>
      </c>
      <c r="CG107" s="67">
        <f t="shared" si="373"/>
        <v>1087.4997787610619</v>
      </c>
      <c r="CH107" s="67">
        <f t="shared" si="316"/>
        <v>2139.1151669204155</v>
      </c>
      <c r="CI107" s="68">
        <f t="shared" si="317"/>
        <v>-1055.6651669204155</v>
      </c>
      <c r="CJ107" s="209">
        <v>10002.530000000001</v>
      </c>
      <c r="CK107" s="209">
        <v>9372.75</v>
      </c>
      <c r="CL107" s="209">
        <v>0</v>
      </c>
      <c r="CM107" s="209">
        <v>35</v>
      </c>
      <c r="CN107" s="209">
        <v>0</v>
      </c>
      <c r="CO107" s="209">
        <v>0</v>
      </c>
      <c r="CP107" s="209">
        <v>0</v>
      </c>
      <c r="CQ107" s="209">
        <v>0</v>
      </c>
      <c r="CR107" s="209">
        <v>0</v>
      </c>
      <c r="CS107" s="207">
        <v>0</v>
      </c>
      <c r="CT107" s="205">
        <v>9603.2099999999991</v>
      </c>
      <c r="CU107" s="178">
        <f t="shared" si="176"/>
        <v>6545.8300000000017</v>
      </c>
      <c r="CV107" s="285">
        <v>1102</v>
      </c>
      <c r="CW107" s="181" t="s">
        <v>276</v>
      </c>
      <c r="CX107" s="214">
        <v>16149.04</v>
      </c>
      <c r="CY107" s="205">
        <v>724.08</v>
      </c>
      <c r="CZ107" s="205">
        <v>544.99</v>
      </c>
      <c r="DA107" s="205">
        <v>0</v>
      </c>
      <c r="DB107" s="205">
        <v>0</v>
      </c>
      <c r="DC107" s="205">
        <v>0</v>
      </c>
      <c r="DD107" s="205">
        <v>0</v>
      </c>
      <c r="DE107" s="205">
        <v>0</v>
      </c>
      <c r="DF107" s="205">
        <v>0</v>
      </c>
      <c r="DG107" s="205">
        <v>0</v>
      </c>
      <c r="DH107" s="205">
        <v>0</v>
      </c>
      <c r="DI107" s="214">
        <v>1269.07</v>
      </c>
      <c r="DJ107" s="65">
        <v>669.73</v>
      </c>
      <c r="DK107" s="219">
        <v>146.30000000000001</v>
      </c>
      <c r="DL107" s="65">
        <f t="shared" si="349"/>
        <v>126.8315529030365</v>
      </c>
      <c r="DM107" s="65">
        <f t="shared" si="263"/>
        <v>128.85797309994274</v>
      </c>
      <c r="DN107" s="65"/>
      <c r="DO107" s="65">
        <v>18.5</v>
      </c>
      <c r="DP107" s="65"/>
      <c r="DQ107" s="65">
        <v>5</v>
      </c>
      <c r="DR107" s="65"/>
      <c r="DS107" s="65"/>
      <c r="DT107" s="64">
        <f t="shared" si="318"/>
        <v>1095.2195260029791</v>
      </c>
      <c r="DU107" s="66">
        <f t="shared" si="393"/>
        <v>870.94495575221242</v>
      </c>
      <c r="DV107" s="66">
        <f t="shared" si="394"/>
        <v>490.26548672566372</v>
      </c>
      <c r="DW107" s="66">
        <f t="shared" si="270"/>
        <v>340.30261061946902</v>
      </c>
      <c r="DX107" s="67">
        <f t="shared" si="319"/>
        <v>1701.5130530973452</v>
      </c>
      <c r="DY107" s="67">
        <f t="shared" si="320"/>
        <v>2796.7325791003241</v>
      </c>
      <c r="DZ107" s="68">
        <f t="shared" si="321"/>
        <v>-1527.6625791003241</v>
      </c>
      <c r="EA107" s="205">
        <v>9509.19</v>
      </c>
      <c r="EB107" s="205">
        <v>9296.17</v>
      </c>
      <c r="EC107" s="205">
        <v>0</v>
      </c>
      <c r="ED107" s="205">
        <v>5</v>
      </c>
      <c r="EE107" s="205">
        <v>0</v>
      </c>
      <c r="EF107" s="205">
        <v>0</v>
      </c>
      <c r="EG107" s="205">
        <v>0</v>
      </c>
      <c r="EH107" s="205">
        <v>0</v>
      </c>
      <c r="EI107" s="205">
        <v>0</v>
      </c>
      <c r="EJ107" s="205">
        <v>0</v>
      </c>
      <c r="EK107" s="205">
        <v>11050.02</v>
      </c>
      <c r="EL107" s="178">
        <f t="shared" si="180"/>
        <v>7760.34</v>
      </c>
      <c r="EM107" s="206">
        <v>1245</v>
      </c>
      <c r="EN107" s="181" t="s">
        <v>276</v>
      </c>
      <c r="EO107" s="214">
        <f t="shared" si="303"/>
        <v>18810.36</v>
      </c>
      <c r="EP107" s="214">
        <v>791.57</v>
      </c>
      <c r="EQ107" s="214">
        <v>680</v>
      </c>
      <c r="ER107" s="214">
        <v>0</v>
      </c>
      <c r="ES107" s="214">
        <v>0.21</v>
      </c>
      <c r="ET107" s="214">
        <v>0</v>
      </c>
      <c r="EU107" s="298">
        <v>0</v>
      </c>
      <c r="EV107" s="299">
        <v>0</v>
      </c>
      <c r="EW107" s="214">
        <v>0</v>
      </c>
      <c r="EX107" s="214">
        <v>0</v>
      </c>
      <c r="EY107" s="214">
        <v>0</v>
      </c>
      <c r="EZ107" s="214">
        <f t="shared" si="304"/>
        <v>1471.7800000000002</v>
      </c>
      <c r="FA107" s="385">
        <f>382</f>
        <v>382</v>
      </c>
      <c r="FB107" s="385">
        <v>146.30000000000001</v>
      </c>
      <c r="FC107" s="377">
        <f t="shared" si="305"/>
        <v>151.95364436478499</v>
      </c>
      <c r="FD107" s="386">
        <f t="shared" si="306"/>
        <v>152.76621650217155</v>
      </c>
      <c r="FE107" s="65"/>
      <c r="FF107" s="65">
        <v>18.5</v>
      </c>
      <c r="FG107" s="65"/>
      <c r="FH107" s="65">
        <v>5</v>
      </c>
      <c r="FI107" s="377"/>
      <c r="FJ107" s="65"/>
      <c r="FK107" s="214">
        <f t="shared" si="307"/>
        <v>856.51986086695649</v>
      </c>
      <c r="FL107" s="66">
        <f t="shared" si="360"/>
        <v>987.17077586206892</v>
      </c>
      <c r="FM107" s="377">
        <f t="shared" si="395"/>
        <v>413.79310344827587</v>
      </c>
      <c r="FN107" s="377">
        <f t="shared" si="271"/>
        <v>350.24096982758618</v>
      </c>
      <c r="FO107" s="214">
        <f t="shared" si="308"/>
        <v>1751.204849137931</v>
      </c>
      <c r="FP107" s="214">
        <f t="shared" si="309"/>
        <v>2607.7247100048876</v>
      </c>
      <c r="FQ107" s="205">
        <f t="shared" si="290"/>
        <v>-1135.9447100048874</v>
      </c>
      <c r="FR107" s="205">
        <v>10534</v>
      </c>
      <c r="FS107" s="205">
        <v>9456.01</v>
      </c>
      <c r="FT107" s="205">
        <v>0</v>
      </c>
      <c r="FU107" s="205">
        <v>0</v>
      </c>
      <c r="FV107" s="205">
        <v>0</v>
      </c>
      <c r="FW107" s="205">
        <v>0</v>
      </c>
      <c r="FX107" s="205">
        <v>0</v>
      </c>
      <c r="FY107" s="205">
        <v>0</v>
      </c>
      <c r="FZ107" s="205">
        <v>0</v>
      </c>
      <c r="GA107" s="205">
        <v>0</v>
      </c>
      <c r="GB107" s="205">
        <v>12382.57</v>
      </c>
      <c r="GC107" s="178">
        <f t="shared" si="185"/>
        <v>7607.4400000000023</v>
      </c>
      <c r="GD107" s="206">
        <v>1338</v>
      </c>
      <c r="GE107" s="181" t="s">
        <v>276</v>
      </c>
      <c r="GF107" s="214">
        <f t="shared" si="291"/>
        <v>19990.010000000002</v>
      </c>
      <c r="GG107" s="205">
        <v>876.87</v>
      </c>
      <c r="GH107" s="205">
        <v>691.69</v>
      </c>
      <c r="GI107" s="205">
        <v>0</v>
      </c>
      <c r="GJ107" s="205">
        <v>0</v>
      </c>
      <c r="GK107" s="205">
        <v>0</v>
      </c>
      <c r="GL107" s="205">
        <v>0</v>
      </c>
      <c r="GM107" s="205">
        <v>0</v>
      </c>
      <c r="GN107" s="205">
        <v>0</v>
      </c>
      <c r="GO107" s="205">
        <v>0</v>
      </c>
      <c r="GP107" s="205">
        <v>0</v>
      </c>
      <c r="GQ107" s="211">
        <f t="shared" si="350"/>
        <v>1568.56</v>
      </c>
      <c r="GR107" s="307">
        <v>382</v>
      </c>
      <c r="GS107" s="309">
        <v>146.30000000000001</v>
      </c>
      <c r="GT107" s="65">
        <f t="shared" si="300"/>
        <v>176.21449855611979</v>
      </c>
      <c r="GU107" s="65">
        <f t="shared" si="301"/>
        <v>161.62324763048812</v>
      </c>
      <c r="GV107" s="65"/>
      <c r="GW107" s="65">
        <v>18.5</v>
      </c>
      <c r="GX107" s="65">
        <v>0</v>
      </c>
      <c r="GY107" s="65">
        <v>5</v>
      </c>
      <c r="GZ107" s="65"/>
      <c r="HA107" s="65"/>
      <c r="HB107" s="64">
        <f t="shared" si="396"/>
        <v>889.63774618660784</v>
      </c>
      <c r="HC107" s="66">
        <f t="shared" si="361"/>
        <v>822.37076923076927</v>
      </c>
      <c r="HD107" s="66">
        <f t="shared" si="272"/>
        <v>0</v>
      </c>
      <c r="HE107" s="66">
        <f t="shared" si="273"/>
        <v>205.59269230769232</v>
      </c>
      <c r="HF107" s="67">
        <f t="shared" si="322"/>
        <v>1027.9634615384616</v>
      </c>
      <c r="HG107" s="67">
        <f t="shared" si="323"/>
        <v>1917.6012077250693</v>
      </c>
      <c r="HH107" s="68">
        <f t="shared" si="324"/>
        <v>-349.0412077250694</v>
      </c>
      <c r="HI107" s="335">
        <v>8051.41</v>
      </c>
      <c r="HJ107" s="335">
        <v>8110.99</v>
      </c>
      <c r="HK107" s="335">
        <v>0</v>
      </c>
      <c r="HL107" s="335">
        <v>0</v>
      </c>
      <c r="HM107" s="335">
        <v>0</v>
      </c>
      <c r="HN107" s="335">
        <v>0</v>
      </c>
      <c r="HO107" s="335">
        <v>0</v>
      </c>
      <c r="HP107" s="335">
        <v>0</v>
      </c>
      <c r="HQ107" s="335">
        <v>0</v>
      </c>
      <c r="HR107" s="335">
        <v>0</v>
      </c>
      <c r="HS107" s="335">
        <v>10281.07</v>
      </c>
      <c r="HT107" s="178">
        <f t="shared" si="189"/>
        <v>5881.33</v>
      </c>
      <c r="HU107" s="371">
        <v>1124</v>
      </c>
      <c r="HV107" s="181" t="s">
        <v>276</v>
      </c>
      <c r="HW107" s="64">
        <f t="shared" si="190"/>
        <v>16162.4</v>
      </c>
      <c r="HX107" s="205">
        <v>670.22</v>
      </c>
      <c r="HY107" s="205">
        <v>593.29999999999995</v>
      </c>
      <c r="HZ107" s="205">
        <v>0</v>
      </c>
      <c r="IA107" s="205">
        <v>0</v>
      </c>
      <c r="IB107" s="205">
        <v>0</v>
      </c>
      <c r="IC107" s="205">
        <v>0</v>
      </c>
      <c r="ID107" s="205">
        <v>0</v>
      </c>
      <c r="IE107" s="205">
        <v>0</v>
      </c>
      <c r="IF107" s="205">
        <v>0</v>
      </c>
      <c r="IG107" s="205">
        <v>0</v>
      </c>
      <c r="IH107" s="214">
        <v>1765.14</v>
      </c>
      <c r="II107" s="318">
        <v>382</v>
      </c>
      <c r="IJ107" s="318">
        <v>146.30000000000001</v>
      </c>
      <c r="IK107" s="65">
        <f t="shared" si="296"/>
        <v>156.89653758407644</v>
      </c>
      <c r="IL107" s="65">
        <f t="shared" si="302"/>
        <v>146.44385832288691</v>
      </c>
      <c r="IM107" s="65"/>
      <c r="IN107" s="65">
        <v>18.5</v>
      </c>
      <c r="IO107" s="65"/>
      <c r="IP107" s="65">
        <v>5</v>
      </c>
      <c r="IQ107" s="65"/>
      <c r="IR107" s="65"/>
      <c r="IS107" s="64">
        <f t="shared" si="397"/>
        <v>855.14039590696325</v>
      </c>
      <c r="IT107" s="66">
        <f t="shared" si="362"/>
        <v>869.99285714285713</v>
      </c>
      <c r="IU107" s="66">
        <f t="shared" si="274"/>
        <v>403.36134453781511</v>
      </c>
      <c r="IV107" s="66">
        <f t="shared" si="275"/>
        <v>318.33855042016808</v>
      </c>
      <c r="IW107" s="67">
        <f t="shared" si="398"/>
        <v>1591.6927521008404</v>
      </c>
      <c r="IX107" s="67">
        <f t="shared" si="325"/>
        <v>2446.8331480078036</v>
      </c>
      <c r="IY107" s="68">
        <f t="shared" si="326"/>
        <v>-681.69314800780353</v>
      </c>
      <c r="IZ107" s="335">
        <v>10439.65</v>
      </c>
      <c r="JA107" s="335">
        <v>12519.65</v>
      </c>
      <c r="JB107" s="335">
        <v>0</v>
      </c>
      <c r="JC107" s="335">
        <v>0</v>
      </c>
      <c r="JD107" s="335">
        <v>0</v>
      </c>
      <c r="JE107" s="335">
        <v>0</v>
      </c>
      <c r="JF107" s="335">
        <v>0</v>
      </c>
      <c r="JG107" s="335">
        <v>0</v>
      </c>
      <c r="JH107" s="335">
        <v>0</v>
      </c>
      <c r="JI107" s="335">
        <v>0</v>
      </c>
      <c r="JJ107" s="335">
        <v>13924.97</v>
      </c>
      <c r="JK107" s="178">
        <f t="shared" si="196"/>
        <v>9034.33</v>
      </c>
      <c r="JL107" s="371">
        <v>1589</v>
      </c>
      <c r="JM107" s="181" t="s">
        <v>276</v>
      </c>
      <c r="JN107" s="64">
        <f t="shared" si="197"/>
        <v>22959.3</v>
      </c>
      <c r="JO107" s="335">
        <v>869.02</v>
      </c>
      <c r="JP107" s="335">
        <v>915.79</v>
      </c>
      <c r="JQ107" s="335">
        <v>0</v>
      </c>
      <c r="JR107" s="335">
        <v>0</v>
      </c>
      <c r="JS107" s="335">
        <v>0</v>
      </c>
      <c r="JT107" s="335">
        <v>0</v>
      </c>
      <c r="JU107" s="335">
        <v>0</v>
      </c>
      <c r="JV107" s="335">
        <v>0</v>
      </c>
      <c r="JW107" s="335">
        <v>0</v>
      </c>
      <c r="JX107" s="335">
        <v>0</v>
      </c>
      <c r="JY107" s="211">
        <v>2194.37</v>
      </c>
      <c r="JZ107" s="337">
        <v>382</v>
      </c>
      <c r="KA107" s="337">
        <v>146.30000000000001</v>
      </c>
      <c r="KB107" s="65">
        <f t="shared" si="276"/>
        <v>296.54948144102678</v>
      </c>
      <c r="KC107" s="65">
        <f t="shared" si="297"/>
        <v>239.99066748892977</v>
      </c>
      <c r="KD107" s="65"/>
      <c r="KE107" s="65">
        <v>18.5</v>
      </c>
      <c r="KF107" s="65"/>
      <c r="KG107" s="65">
        <v>5</v>
      </c>
      <c r="KH107" s="65"/>
      <c r="KI107" s="65">
        <f t="shared" si="277"/>
        <v>429.03252032520328</v>
      </c>
      <c r="KJ107" s="64">
        <f t="shared" si="292"/>
        <v>1517.3726692551597</v>
      </c>
      <c r="KK107" s="66">
        <f t="shared" si="363"/>
        <v>854.59100840336134</v>
      </c>
      <c r="KL107" s="66">
        <f t="shared" si="278"/>
        <v>0</v>
      </c>
      <c r="KM107" s="66">
        <f t="shared" si="279"/>
        <v>213.64775210084034</v>
      </c>
      <c r="KN107" s="67">
        <f t="shared" si="327"/>
        <v>1068.2387605042018</v>
      </c>
      <c r="KO107" s="67">
        <f t="shared" si="328"/>
        <v>2585.6114297593613</v>
      </c>
      <c r="KP107" s="68">
        <f t="shared" si="329"/>
        <v>-391.24142975936138</v>
      </c>
      <c r="KQ107" s="335">
        <v>11558.21</v>
      </c>
      <c r="KR107" s="335">
        <v>10952.71</v>
      </c>
      <c r="KS107" s="335">
        <v>0</v>
      </c>
      <c r="KT107" s="335">
        <v>30</v>
      </c>
      <c r="KU107" s="335">
        <v>0</v>
      </c>
      <c r="KV107" s="335">
        <v>0</v>
      </c>
      <c r="KW107" s="335">
        <v>0</v>
      </c>
      <c r="KX107" s="335">
        <v>0</v>
      </c>
      <c r="KY107" s="335">
        <v>0</v>
      </c>
      <c r="KZ107" s="335">
        <v>0</v>
      </c>
      <c r="LA107" s="335">
        <v>15596.71</v>
      </c>
      <c r="LB107" s="178">
        <f t="shared" si="199"/>
        <v>6944.2099999999991</v>
      </c>
      <c r="LC107" s="371">
        <v>1354</v>
      </c>
      <c r="LD107" s="181" t="s">
        <v>276</v>
      </c>
      <c r="LE107" s="64">
        <f t="shared" si="200"/>
        <v>22540.92</v>
      </c>
      <c r="LF107" s="205">
        <v>962.13</v>
      </c>
      <c r="LG107" s="205">
        <v>801.17</v>
      </c>
      <c r="LH107" s="205">
        <v>0</v>
      </c>
      <c r="LI107" s="205">
        <v>1.26</v>
      </c>
      <c r="LJ107" s="205">
        <v>0</v>
      </c>
      <c r="LK107" s="205">
        <v>0</v>
      </c>
      <c r="LL107" s="205">
        <v>0</v>
      </c>
      <c r="LM107" s="205">
        <v>0</v>
      </c>
      <c r="LN107" s="205">
        <v>0</v>
      </c>
      <c r="LO107" s="205">
        <v>0</v>
      </c>
      <c r="LP107" s="211">
        <f t="shared" si="351"/>
        <v>1764.56</v>
      </c>
      <c r="LQ107" s="202">
        <v>382</v>
      </c>
      <c r="LR107" s="202">
        <v>146.30000000000001</v>
      </c>
      <c r="LS107" s="65">
        <f t="shared" si="298"/>
        <v>231.84696312089017</v>
      </c>
      <c r="LT107" s="65">
        <f t="shared" si="299"/>
        <v>166.2282134528441</v>
      </c>
      <c r="LU107" s="65"/>
      <c r="LV107" s="65">
        <v>18.5</v>
      </c>
      <c r="LW107" s="65"/>
      <c r="LX107" s="65">
        <v>5</v>
      </c>
      <c r="LY107" s="65"/>
      <c r="LZ107" s="65"/>
      <c r="MA107" s="64">
        <f t="shared" si="330"/>
        <v>949.87517657373428</v>
      </c>
      <c r="MB107" s="66">
        <f t="shared" si="364"/>
        <v>828.45739495798318</v>
      </c>
      <c r="MC107" s="66">
        <f t="shared" si="280"/>
        <v>0</v>
      </c>
      <c r="MD107" s="66">
        <f t="shared" si="281"/>
        <v>207.1143487394958</v>
      </c>
      <c r="ME107" s="67">
        <f t="shared" si="331"/>
        <v>1035.571743697479</v>
      </c>
      <c r="MF107" s="67">
        <f t="shared" si="332"/>
        <v>1985.4469202712132</v>
      </c>
      <c r="MG107" s="68">
        <f t="shared" si="333"/>
        <v>-220.88692027121328</v>
      </c>
      <c r="MH107" s="335">
        <v>7412.23</v>
      </c>
      <c r="MI107" s="335">
        <v>8808.3700000000008</v>
      </c>
      <c r="MJ107" s="335">
        <v>0</v>
      </c>
      <c r="MK107" s="335">
        <v>0</v>
      </c>
      <c r="ML107" s="335">
        <v>0</v>
      </c>
      <c r="MM107" s="335">
        <v>0</v>
      </c>
      <c r="MN107" s="335">
        <v>0</v>
      </c>
      <c r="MO107" s="335">
        <v>0</v>
      </c>
      <c r="MP107" s="335">
        <v>0</v>
      </c>
      <c r="MQ107" s="335">
        <v>0</v>
      </c>
      <c r="MR107" s="335">
        <v>10079.89</v>
      </c>
      <c r="MS107" s="178">
        <f t="shared" ref="MS107:MS126" si="402">MV107-MR107</f>
        <v>6140.7100000000009</v>
      </c>
      <c r="MT107" s="371">
        <v>1252</v>
      </c>
      <c r="MU107" s="181" t="s">
        <v>276</v>
      </c>
      <c r="MV107" s="64">
        <f t="shared" si="203"/>
        <v>16220.6</v>
      </c>
      <c r="MW107" s="335">
        <v>617.01</v>
      </c>
      <c r="MX107" s="335">
        <v>644.32000000000005</v>
      </c>
      <c r="MY107" s="335">
        <v>0</v>
      </c>
      <c r="MZ107" s="335">
        <v>0</v>
      </c>
      <c r="NA107" s="335">
        <v>0</v>
      </c>
      <c r="NB107" s="335">
        <v>0</v>
      </c>
      <c r="NC107" s="335">
        <v>0</v>
      </c>
      <c r="ND107" s="335">
        <v>0</v>
      </c>
      <c r="NE107" s="335">
        <v>0</v>
      </c>
      <c r="NF107" s="335">
        <v>0</v>
      </c>
      <c r="NG107" s="211">
        <f t="shared" si="293"/>
        <v>1261.33</v>
      </c>
      <c r="NH107" s="357">
        <v>382</v>
      </c>
      <c r="NI107" s="358">
        <v>143</v>
      </c>
      <c r="NJ107" s="65">
        <f t="shared" si="294"/>
        <v>190.47566071851699</v>
      </c>
      <c r="NK107" s="65">
        <f t="shared" si="295"/>
        <v>84.350352871301553</v>
      </c>
      <c r="NL107" s="65"/>
      <c r="NM107" s="65">
        <v>18.5</v>
      </c>
      <c r="NN107" s="65">
        <f t="shared" si="399"/>
        <v>467</v>
      </c>
      <c r="NO107" s="65">
        <v>5</v>
      </c>
      <c r="NP107" s="65"/>
      <c r="NQ107" s="65"/>
      <c r="NR107" s="64">
        <f t="shared" si="264"/>
        <v>1290.3260135898186</v>
      </c>
      <c r="NS107" s="66">
        <f t="shared" si="400"/>
        <v>835.40283333333332</v>
      </c>
      <c r="NT107" s="66">
        <f t="shared" si="401"/>
        <v>400</v>
      </c>
      <c r="NU107" s="66">
        <f t="shared" si="282"/>
        <v>308.85070833333333</v>
      </c>
      <c r="NV107" s="67">
        <f t="shared" si="334"/>
        <v>1544.2535416666667</v>
      </c>
      <c r="NW107" s="67">
        <f t="shared" si="335"/>
        <v>2834.579555256485</v>
      </c>
      <c r="NX107" s="68">
        <f t="shared" si="336"/>
        <v>-1573.2495552564851</v>
      </c>
      <c r="NY107" s="400">
        <v>7873.12</v>
      </c>
      <c r="NZ107" s="400">
        <v>9222.7999999999993</v>
      </c>
      <c r="OA107" s="400">
        <v>0</v>
      </c>
      <c r="OB107" s="400">
        <v>25</v>
      </c>
      <c r="OC107" s="400">
        <v>0</v>
      </c>
      <c r="OD107" s="400">
        <v>0</v>
      </c>
      <c r="OE107" s="400">
        <v>0</v>
      </c>
      <c r="OF107" s="400">
        <v>0</v>
      </c>
      <c r="OG107" s="400">
        <v>0</v>
      </c>
      <c r="OH107" s="400">
        <v>0</v>
      </c>
      <c r="OI107" s="400">
        <v>10115.65</v>
      </c>
      <c r="OJ107" s="178">
        <f t="shared" si="352"/>
        <v>7005.2699999999986</v>
      </c>
      <c r="OK107" s="401">
        <v>1321</v>
      </c>
      <c r="OL107" s="181" t="s">
        <v>276</v>
      </c>
      <c r="OM107" s="64">
        <f t="shared" si="283"/>
        <v>17120.919999999998</v>
      </c>
      <c r="ON107" s="205">
        <v>655.38</v>
      </c>
      <c r="OO107" s="205">
        <v>674.63</v>
      </c>
      <c r="OP107" s="205">
        <v>0</v>
      </c>
      <c r="OQ107" s="205">
        <v>1.05</v>
      </c>
      <c r="OR107" s="205">
        <v>0</v>
      </c>
      <c r="OS107" s="205">
        <v>0</v>
      </c>
      <c r="OT107" s="205">
        <v>0</v>
      </c>
      <c r="OU107" s="205">
        <v>0</v>
      </c>
      <c r="OV107" s="205">
        <v>0</v>
      </c>
      <c r="OW107" s="205">
        <v>0</v>
      </c>
      <c r="OX107" s="403">
        <f t="shared" si="284"/>
        <v>1331.06</v>
      </c>
      <c r="OY107" s="404">
        <v>382</v>
      </c>
      <c r="OZ107" s="404">
        <v>143</v>
      </c>
      <c r="PA107" s="65">
        <f t="shared" si="285"/>
        <v>162.16571362033812</v>
      </c>
      <c r="PB107" s="65">
        <f t="shared" si="286"/>
        <v>119.95110737605943</v>
      </c>
      <c r="PC107" s="65"/>
      <c r="PD107" s="65">
        <v>18.5</v>
      </c>
      <c r="PE107" s="65"/>
      <c r="PF107" s="65">
        <v>5</v>
      </c>
      <c r="PG107" s="65"/>
      <c r="PH107" s="65"/>
      <c r="PI107" s="64">
        <f t="shared" si="337"/>
        <v>830.61682099639756</v>
      </c>
      <c r="PJ107" s="66">
        <f t="shared" si="287"/>
        <v>936.57933333333335</v>
      </c>
      <c r="PK107" s="66">
        <v>0</v>
      </c>
      <c r="PL107" s="66">
        <f t="shared" si="288"/>
        <v>234.14483333333334</v>
      </c>
      <c r="PM107" s="67">
        <f t="shared" si="338"/>
        <v>1170.7241666666666</v>
      </c>
      <c r="PN107" s="67">
        <f t="shared" si="339"/>
        <v>2001.3409876630642</v>
      </c>
      <c r="PO107" s="68">
        <f t="shared" si="340"/>
        <v>-670.28098766306425</v>
      </c>
      <c r="PP107" s="400">
        <v>7919.14</v>
      </c>
      <c r="PQ107" s="400">
        <v>8512.2000000000007</v>
      </c>
      <c r="PR107" s="400">
        <v>0</v>
      </c>
      <c r="PS107" s="400">
        <v>0</v>
      </c>
      <c r="PT107" s="400">
        <v>0</v>
      </c>
      <c r="PU107" s="400">
        <v>0</v>
      </c>
      <c r="PV107" s="400">
        <v>0</v>
      </c>
      <c r="PW107" s="400">
        <v>0</v>
      </c>
      <c r="PX107" s="400">
        <v>0</v>
      </c>
      <c r="PY107" s="464">
        <v>0</v>
      </c>
      <c r="PZ107" s="466">
        <v>10467.69</v>
      </c>
      <c r="QA107" s="178">
        <f t="shared" si="210"/>
        <v>5963.65</v>
      </c>
      <c r="QB107" s="401">
        <v>1127</v>
      </c>
      <c r="QC107" s="181" t="s">
        <v>276</v>
      </c>
      <c r="QD107" s="64">
        <v>16431.34</v>
      </c>
      <c r="QE107" s="400">
        <v>659.19</v>
      </c>
      <c r="QF107" s="400">
        <v>622.65</v>
      </c>
      <c r="QG107" s="400">
        <v>0</v>
      </c>
      <c r="QH107" s="400">
        <v>0</v>
      </c>
      <c r="QI107" s="400">
        <v>0</v>
      </c>
      <c r="QJ107" s="400">
        <v>0</v>
      </c>
      <c r="QK107" s="400">
        <v>0</v>
      </c>
      <c r="QL107" s="400">
        <v>0</v>
      </c>
      <c r="QM107" s="400">
        <v>0</v>
      </c>
      <c r="QN107" s="400">
        <v>0</v>
      </c>
      <c r="QO107" s="486">
        <v>0</v>
      </c>
      <c r="QP107" s="211">
        <f t="shared" si="353"/>
        <v>1281.8400000000001</v>
      </c>
      <c r="QQ107" s="441">
        <v>382</v>
      </c>
      <c r="QR107" s="454">
        <v>143</v>
      </c>
      <c r="QS107" s="65">
        <f t="shared" si="365"/>
        <v>128.86743362831859</v>
      </c>
      <c r="QT107" s="65">
        <f t="shared" si="354"/>
        <v>114.90210137206799</v>
      </c>
      <c r="QU107" s="65">
        <v>0</v>
      </c>
      <c r="QV107" s="65">
        <v>18.5</v>
      </c>
      <c r="QW107" s="65">
        <f t="shared" si="355"/>
        <v>18.861818181818183</v>
      </c>
      <c r="QX107" s="65">
        <v>5</v>
      </c>
      <c r="QY107" s="65">
        <f t="shared" si="261"/>
        <v>183.06451612903226</v>
      </c>
      <c r="QZ107" s="489">
        <f t="shared" si="265"/>
        <v>141.31381500000001</v>
      </c>
      <c r="RA107" s="65"/>
      <c r="RB107" s="64">
        <f t="shared" ref="RB107:RB126" si="403">SUM(QQ107:RA107)</f>
        <v>1135.5096843112372</v>
      </c>
      <c r="RC107" s="66">
        <f t="shared" si="266"/>
        <v>870.22424778761058</v>
      </c>
      <c r="RD107" s="66"/>
      <c r="RE107" s="66">
        <f t="shared" si="356"/>
        <v>401.14678641976957</v>
      </c>
      <c r="RF107" s="67">
        <f t="shared" si="341"/>
        <v>1271.37103420738</v>
      </c>
      <c r="RG107" s="67">
        <f t="shared" si="342"/>
        <v>2406.880718518617</v>
      </c>
      <c r="RH107" s="68">
        <f t="shared" si="343"/>
        <v>-1125.0407185186168</v>
      </c>
      <c r="RI107" s="205">
        <v>6379.34</v>
      </c>
      <c r="RJ107" s="205">
        <v>8611.0300000000007</v>
      </c>
      <c r="RK107" s="205">
        <v>0</v>
      </c>
      <c r="RL107" s="205">
        <v>0</v>
      </c>
      <c r="RM107" s="205">
        <v>0</v>
      </c>
      <c r="RN107" s="205">
        <v>0</v>
      </c>
      <c r="RO107" s="205">
        <v>0</v>
      </c>
      <c r="RP107" s="205">
        <v>0</v>
      </c>
      <c r="RQ107" s="205">
        <v>0</v>
      </c>
      <c r="RR107" s="373">
        <v>0</v>
      </c>
      <c r="RS107" s="265">
        <v>10113.41</v>
      </c>
      <c r="RT107" s="178">
        <f t="shared" si="214"/>
        <v>4876.9600000000009</v>
      </c>
      <c r="RU107" s="206">
        <v>1109</v>
      </c>
      <c r="RV107" s="181" t="s">
        <v>276</v>
      </c>
      <c r="RW107" s="64">
        <f t="shared" si="215"/>
        <v>14990.37</v>
      </c>
      <c r="RX107" s="205">
        <v>531.02</v>
      </c>
      <c r="RY107" s="205">
        <v>629.88</v>
      </c>
      <c r="RZ107" s="205">
        <v>0</v>
      </c>
      <c r="SA107" s="205">
        <v>0</v>
      </c>
      <c r="SB107" s="205">
        <v>0</v>
      </c>
      <c r="SC107" s="205">
        <v>0</v>
      </c>
      <c r="SD107" s="205">
        <v>0</v>
      </c>
      <c r="SE107" s="205">
        <v>0</v>
      </c>
      <c r="SF107" s="205">
        <v>0</v>
      </c>
      <c r="SG107" s="205">
        <v>0</v>
      </c>
      <c r="SH107" s="65">
        <v>54.405735999999997</v>
      </c>
      <c r="SI107" s="211">
        <v>1318.48</v>
      </c>
      <c r="SJ107" s="471">
        <f>668.4+1.33</f>
        <v>669.73</v>
      </c>
      <c r="SK107" s="481"/>
      <c r="SL107" s="65">
        <f t="shared" si="366"/>
        <v>320.96681415929203</v>
      </c>
      <c r="SM107" s="65">
        <f t="shared" si="376"/>
        <v>110.99832513564259</v>
      </c>
      <c r="SN107" s="65">
        <v>0</v>
      </c>
      <c r="SO107" s="65">
        <v>18.5</v>
      </c>
      <c r="SP107" s="65">
        <f t="shared" si="357"/>
        <v>495.92920353982299</v>
      </c>
      <c r="SQ107" s="65">
        <v>5</v>
      </c>
      <c r="SR107" s="65">
        <f t="shared" si="367"/>
        <v>428.52876106194691</v>
      </c>
      <c r="SS107" s="489">
        <f t="shared" si="267"/>
        <v>136.531035</v>
      </c>
      <c r="ST107" s="65"/>
      <c r="SU107" s="64">
        <f t="shared" si="374"/>
        <v>2186.1841388967046</v>
      </c>
      <c r="SV107" s="66">
        <f t="shared" si="368"/>
        <v>596.28469026548669</v>
      </c>
      <c r="SW107" s="66"/>
      <c r="SX107" s="66">
        <f t="shared" si="358"/>
        <v>556.49376583243827</v>
      </c>
      <c r="SY107" s="67">
        <f t="shared" si="375"/>
        <v>1152.7784560979248</v>
      </c>
      <c r="SZ107" s="67">
        <f t="shared" si="344"/>
        <v>3338.9625949946294</v>
      </c>
      <c r="TA107" s="68">
        <f t="shared" si="345"/>
        <v>-2020.4825949946294</v>
      </c>
      <c r="TB107" s="64">
        <f t="shared" si="377"/>
        <v>212017.99000000002</v>
      </c>
      <c r="TC107" s="211">
        <f t="shared" si="378"/>
        <v>17622.439999999999</v>
      </c>
      <c r="TD107" s="67">
        <f t="shared" si="379"/>
        <v>29173.325539143683</v>
      </c>
      <c r="TE107" s="68">
        <f t="shared" si="359"/>
        <v>-11550.885539143685</v>
      </c>
      <c r="TF107" s="264"/>
      <c r="TG107" s="265"/>
      <c r="TH107" s="265" t="s">
        <v>506</v>
      </c>
      <c r="TL107" s="65">
        <v>4023.7581999999998</v>
      </c>
      <c r="TM107">
        <f t="shared" si="262"/>
        <v>40.237581999999996</v>
      </c>
    </row>
    <row r="108" spans="1:533">
      <c r="A108" s="173" t="s">
        <v>237</v>
      </c>
      <c r="B108" s="175" t="s">
        <v>238</v>
      </c>
      <c r="C108" s="181" t="s">
        <v>277</v>
      </c>
      <c r="D108" s="176">
        <v>289.60000000000002</v>
      </c>
      <c r="E108" s="176">
        <v>6769.88</v>
      </c>
      <c r="F108" s="176">
        <v>0</v>
      </c>
      <c r="G108" s="176">
        <v>0</v>
      </c>
      <c r="H108" s="176">
        <v>0</v>
      </c>
      <c r="I108" s="176">
        <v>0</v>
      </c>
      <c r="J108" s="176">
        <v>0</v>
      </c>
      <c r="K108" s="176">
        <v>0</v>
      </c>
      <c r="L108" s="176">
        <v>0</v>
      </c>
      <c r="M108" s="178">
        <v>7059.48</v>
      </c>
      <c r="N108" s="178">
        <f t="shared" si="386"/>
        <v>0</v>
      </c>
      <c r="O108" s="181">
        <v>399</v>
      </c>
      <c r="P108" s="64">
        <f t="shared" si="310"/>
        <v>7059.4800000000005</v>
      </c>
      <c r="Q108" s="205">
        <v>24.11</v>
      </c>
      <c r="R108" s="205">
        <v>4725</v>
      </c>
      <c r="S108" s="205">
        <v>0</v>
      </c>
      <c r="T108" s="205">
        <v>0</v>
      </c>
      <c r="U108" s="205">
        <v>0</v>
      </c>
      <c r="V108" s="205">
        <v>0</v>
      </c>
      <c r="W108" s="205">
        <v>0</v>
      </c>
      <c r="X108" s="205">
        <v>0</v>
      </c>
      <c r="Y108" s="205">
        <v>0</v>
      </c>
      <c r="Z108" s="205">
        <v>0</v>
      </c>
      <c r="AA108" s="64">
        <f t="shared" si="346"/>
        <v>4749.1099999999997</v>
      </c>
      <c r="AB108" s="65"/>
      <c r="AC108" s="65"/>
      <c r="AD108" s="65">
        <f t="shared" si="347"/>
        <v>82.938327356813886</v>
      </c>
      <c r="AE108" s="65">
        <f t="shared" si="268"/>
        <v>0</v>
      </c>
      <c r="AF108" s="65">
        <f>1279.45678571429-140.7-0.17</f>
        <v>1138.5867857142898</v>
      </c>
      <c r="AG108" s="65">
        <v>18.5</v>
      </c>
      <c r="AH108" s="65"/>
      <c r="AI108" s="65">
        <v>5</v>
      </c>
      <c r="AJ108" s="65"/>
      <c r="AK108" s="65"/>
      <c r="AL108" s="64">
        <f t="shared" si="311"/>
        <v>1245.0251130711038</v>
      </c>
      <c r="AM108" s="66">
        <f t="shared" si="388"/>
        <v>833.25221238938047</v>
      </c>
      <c r="AN108" s="66">
        <f t="shared" si="389"/>
        <v>0</v>
      </c>
      <c r="AO108" s="66">
        <f t="shared" si="289"/>
        <v>208.31305309734512</v>
      </c>
      <c r="AP108" s="67">
        <f t="shared" si="312"/>
        <v>1041.5652654867256</v>
      </c>
      <c r="AQ108" s="67">
        <f t="shared" si="313"/>
        <v>2286.5903785578294</v>
      </c>
      <c r="AR108" s="68">
        <f t="shared" si="314"/>
        <v>2462.5196214421703</v>
      </c>
      <c r="AS108" s="267">
        <v>504.5</v>
      </c>
      <c r="AT108" s="267">
        <v>9282.3799999999992</v>
      </c>
      <c r="AU108" s="267">
        <v>0</v>
      </c>
      <c r="AV108" s="267">
        <v>0</v>
      </c>
      <c r="AW108" s="267">
        <v>0</v>
      </c>
      <c r="AX108" s="267">
        <v>0</v>
      </c>
      <c r="AY108" s="267">
        <v>0</v>
      </c>
      <c r="AZ108" s="267">
        <v>0</v>
      </c>
      <c r="BA108" s="267">
        <v>0</v>
      </c>
      <c r="BB108" s="267">
        <v>0</v>
      </c>
      <c r="BC108" s="267">
        <v>8770.0400000000009</v>
      </c>
      <c r="BD108" s="178">
        <f t="shared" si="387"/>
        <v>1016.8399999999983</v>
      </c>
      <c r="BE108" s="285">
        <v>477</v>
      </c>
      <c r="BF108" s="181" t="s">
        <v>277</v>
      </c>
      <c r="BG108" s="64">
        <f t="shared" si="384"/>
        <v>9786.8799999999992</v>
      </c>
      <c r="BH108" s="267">
        <v>41.99</v>
      </c>
      <c r="BI108" s="267">
        <v>4725</v>
      </c>
      <c r="BJ108" s="267">
        <v>0</v>
      </c>
      <c r="BK108" s="267">
        <v>0</v>
      </c>
      <c r="BL108" s="267">
        <v>0</v>
      </c>
      <c r="BM108" s="267">
        <v>0</v>
      </c>
      <c r="BN108" s="267">
        <v>0</v>
      </c>
      <c r="BO108" s="267">
        <v>0</v>
      </c>
      <c r="BP108" s="267">
        <v>0</v>
      </c>
      <c r="BQ108" s="267">
        <v>0</v>
      </c>
      <c r="BR108" s="64">
        <f t="shared" si="385"/>
        <v>4766.99</v>
      </c>
      <c r="BS108" s="65"/>
      <c r="BT108" s="65"/>
      <c r="BU108" s="65">
        <f t="shared" si="348"/>
        <v>111.54655989088317</v>
      </c>
      <c r="BV108" s="65">
        <f t="shared" si="269"/>
        <v>19.854119464036927</v>
      </c>
      <c r="BW108" s="65"/>
      <c r="BX108" s="65">
        <v>18.5</v>
      </c>
      <c r="BY108" s="65"/>
      <c r="BZ108" s="65">
        <v>5</v>
      </c>
      <c r="CA108" s="202"/>
      <c r="CB108" s="65"/>
      <c r="CC108" s="64">
        <f t="shared" si="315"/>
        <v>154.9006793549201</v>
      </c>
      <c r="CD108" s="66">
        <f t="shared" si="390"/>
        <v>869.99982300884949</v>
      </c>
      <c r="CE108" s="384">
        <f t="shared" si="391"/>
        <v>0</v>
      </c>
      <c r="CF108" s="66">
        <f t="shared" si="392"/>
        <v>217.49995575221237</v>
      </c>
      <c r="CG108" s="67">
        <f t="shared" si="373"/>
        <v>1087.4997787610619</v>
      </c>
      <c r="CH108" s="67">
        <f t="shared" si="316"/>
        <v>1242.400458115982</v>
      </c>
      <c r="CI108" s="68">
        <f t="shared" si="317"/>
        <v>3524.5895418840178</v>
      </c>
      <c r="CJ108" s="209">
        <v>417</v>
      </c>
      <c r="CK108" s="209">
        <v>8709.24</v>
      </c>
      <c r="CL108" s="209">
        <v>0</v>
      </c>
      <c r="CM108" s="209">
        <v>0</v>
      </c>
      <c r="CN108" s="209">
        <v>0</v>
      </c>
      <c r="CO108" s="209">
        <v>0</v>
      </c>
      <c r="CP108" s="209">
        <v>0</v>
      </c>
      <c r="CQ108" s="209">
        <v>0</v>
      </c>
      <c r="CR108" s="209">
        <v>0</v>
      </c>
      <c r="CS108" s="207">
        <v>0</v>
      </c>
      <c r="CT108" s="205">
        <v>6781.61</v>
      </c>
      <c r="CU108" s="178">
        <f t="shared" si="176"/>
        <v>731.94000000000051</v>
      </c>
      <c r="CV108" s="285">
        <v>426</v>
      </c>
      <c r="CW108" s="181" t="s">
        <v>277</v>
      </c>
      <c r="CX108" s="214">
        <v>7513.55</v>
      </c>
      <c r="CY108" s="205">
        <v>18.48</v>
      </c>
      <c r="CZ108" s="205">
        <v>4725</v>
      </c>
      <c r="DA108" s="205">
        <v>0</v>
      </c>
      <c r="DB108" s="205">
        <v>0</v>
      </c>
      <c r="DC108" s="205">
        <v>0</v>
      </c>
      <c r="DD108" s="205">
        <v>0</v>
      </c>
      <c r="DE108" s="205">
        <v>0</v>
      </c>
      <c r="DF108" s="205">
        <v>0</v>
      </c>
      <c r="DG108" s="205">
        <v>0</v>
      </c>
      <c r="DH108" s="205">
        <v>0</v>
      </c>
      <c r="DI108" s="214">
        <v>4743.4799999999996</v>
      </c>
      <c r="DJ108" s="65"/>
      <c r="DK108" s="65"/>
      <c r="DL108" s="65">
        <f t="shared" si="349"/>
        <v>89.566106279333823</v>
      </c>
      <c r="DM108" s="65">
        <f t="shared" si="263"/>
        <v>14.408608966436974</v>
      </c>
      <c r="DN108" s="65"/>
      <c r="DO108" s="65">
        <v>18.5</v>
      </c>
      <c r="DP108" s="65"/>
      <c r="DQ108" s="65">
        <v>5</v>
      </c>
      <c r="DR108" s="65"/>
      <c r="DS108" s="65"/>
      <c r="DT108" s="64">
        <f t="shared" si="318"/>
        <v>127.4747152457708</v>
      </c>
      <c r="DU108" s="66">
        <f t="shared" si="393"/>
        <v>870.94495575221242</v>
      </c>
      <c r="DV108" s="66">
        <f t="shared" si="394"/>
        <v>490.26548672566372</v>
      </c>
      <c r="DW108" s="66">
        <f t="shared" si="270"/>
        <v>340.30261061946902</v>
      </c>
      <c r="DX108" s="67">
        <f t="shared" si="319"/>
        <v>1701.5130530973452</v>
      </c>
      <c r="DY108" s="67">
        <f t="shared" si="320"/>
        <v>1828.9877683431159</v>
      </c>
      <c r="DZ108" s="68">
        <f t="shared" si="321"/>
        <v>2914.4922316568836</v>
      </c>
      <c r="EA108" s="205">
        <v>971.78</v>
      </c>
      <c r="EB108" s="205">
        <v>10999.43</v>
      </c>
      <c r="EC108" s="205">
        <v>0</v>
      </c>
      <c r="ED108" s="205">
        <v>0</v>
      </c>
      <c r="EE108" s="205">
        <v>0</v>
      </c>
      <c r="EF108" s="205">
        <v>0</v>
      </c>
      <c r="EG108" s="205">
        <v>0</v>
      </c>
      <c r="EH108" s="205">
        <v>0</v>
      </c>
      <c r="EI108" s="205">
        <v>0</v>
      </c>
      <c r="EJ108" s="205">
        <v>0</v>
      </c>
      <c r="EK108" s="205">
        <v>10533.7</v>
      </c>
      <c r="EL108" s="178">
        <f t="shared" si="180"/>
        <v>1437.5100000000002</v>
      </c>
      <c r="EM108" s="206">
        <v>519</v>
      </c>
      <c r="EN108" s="181" t="s">
        <v>277</v>
      </c>
      <c r="EO108" s="214">
        <f t="shared" si="303"/>
        <v>11971.210000000001</v>
      </c>
      <c r="EP108" s="214">
        <v>80.89</v>
      </c>
      <c r="EQ108" s="214">
        <v>4725</v>
      </c>
      <c r="ER108" s="214">
        <v>0</v>
      </c>
      <c r="ES108" s="214">
        <v>0</v>
      </c>
      <c r="ET108" s="214">
        <v>0</v>
      </c>
      <c r="EU108" s="298">
        <v>0</v>
      </c>
      <c r="EV108" s="299">
        <v>0</v>
      </c>
      <c r="EW108" s="214">
        <v>0</v>
      </c>
      <c r="EX108" s="214">
        <v>0</v>
      </c>
      <c r="EY108" s="214">
        <v>0</v>
      </c>
      <c r="EZ108" s="214">
        <f t="shared" si="304"/>
        <v>4805.8900000000003</v>
      </c>
      <c r="FA108" s="65"/>
      <c r="FB108" s="65"/>
      <c r="FC108" s="377">
        <f t="shared" si="305"/>
        <v>144.85350285749126</v>
      </c>
      <c r="FD108" s="386">
        <f t="shared" si="306"/>
        <v>28.298111150289373</v>
      </c>
      <c r="FE108" s="65"/>
      <c r="FF108" s="65">
        <v>18.5</v>
      </c>
      <c r="FG108" s="65"/>
      <c r="FH108" s="65">
        <v>5</v>
      </c>
      <c r="FI108" s="377"/>
      <c r="FJ108" s="65"/>
      <c r="FK108" s="214">
        <f t="shared" si="307"/>
        <v>196.65161400778064</v>
      </c>
      <c r="FL108" s="66">
        <f t="shared" si="360"/>
        <v>987.17077586206892</v>
      </c>
      <c r="FM108" s="377">
        <f t="shared" si="395"/>
        <v>413.79310344827587</v>
      </c>
      <c r="FN108" s="377">
        <f t="shared" si="271"/>
        <v>350.24096982758618</v>
      </c>
      <c r="FO108" s="214">
        <f t="shared" si="308"/>
        <v>1751.204849137931</v>
      </c>
      <c r="FP108" s="214">
        <f t="shared" si="309"/>
        <v>1947.8564631457116</v>
      </c>
      <c r="FQ108" s="205">
        <f t="shared" si="290"/>
        <v>2858.0335368542887</v>
      </c>
      <c r="FR108" s="205">
        <v>718.91</v>
      </c>
      <c r="FS108" s="205">
        <v>17541.990000000002</v>
      </c>
      <c r="FT108" s="205">
        <v>0</v>
      </c>
      <c r="FU108" s="205">
        <v>0</v>
      </c>
      <c r="FV108" s="205">
        <v>0</v>
      </c>
      <c r="FW108" s="205">
        <v>0</v>
      </c>
      <c r="FX108" s="205">
        <v>0</v>
      </c>
      <c r="FY108" s="205">
        <v>0</v>
      </c>
      <c r="FZ108" s="205">
        <v>0</v>
      </c>
      <c r="GA108" s="205">
        <v>0</v>
      </c>
      <c r="GB108" s="205">
        <v>15775.78</v>
      </c>
      <c r="GC108" s="178">
        <f t="shared" si="185"/>
        <v>2485.1200000000008</v>
      </c>
      <c r="GD108" s="206">
        <v>728</v>
      </c>
      <c r="GE108" s="181" t="s">
        <v>277</v>
      </c>
      <c r="GF108" s="214">
        <f t="shared" si="291"/>
        <v>18260.900000000001</v>
      </c>
      <c r="GG108" s="205">
        <v>59.84</v>
      </c>
      <c r="GH108" s="205">
        <v>4725</v>
      </c>
      <c r="GI108" s="205">
        <v>0</v>
      </c>
      <c r="GJ108" s="205">
        <v>0</v>
      </c>
      <c r="GK108" s="205">
        <v>0</v>
      </c>
      <c r="GL108" s="205">
        <v>0</v>
      </c>
      <c r="GM108" s="205">
        <v>0</v>
      </c>
      <c r="GN108" s="205">
        <v>0</v>
      </c>
      <c r="GO108" s="205">
        <v>0</v>
      </c>
      <c r="GP108" s="205">
        <v>0</v>
      </c>
      <c r="GQ108" s="211">
        <f t="shared" si="350"/>
        <v>4784.84</v>
      </c>
      <c r="GR108" s="306"/>
      <c r="GS108" s="306"/>
      <c r="GT108" s="65">
        <f t="shared" si="300"/>
        <v>224.50276170711439</v>
      </c>
      <c r="GU108" s="65">
        <f t="shared" si="301"/>
        <v>52.79741478756042</v>
      </c>
      <c r="GV108" s="65">
        <v>1279.4567857142858</v>
      </c>
      <c r="GW108" s="65">
        <v>18.5</v>
      </c>
      <c r="GX108" s="65">
        <v>0</v>
      </c>
      <c r="GY108" s="65">
        <v>5</v>
      </c>
      <c r="GZ108" s="65"/>
      <c r="HA108" s="65"/>
      <c r="HB108" s="64">
        <f t="shared" si="396"/>
        <v>1580.2569622089607</v>
      </c>
      <c r="HC108" s="66">
        <f t="shared" si="361"/>
        <v>822.37076923076927</v>
      </c>
      <c r="HD108" s="66">
        <f t="shared" si="272"/>
        <v>0</v>
      </c>
      <c r="HE108" s="66">
        <f t="shared" si="273"/>
        <v>205.59269230769232</v>
      </c>
      <c r="HF108" s="67">
        <f t="shared" si="322"/>
        <v>1027.9634615384616</v>
      </c>
      <c r="HG108" s="67">
        <f t="shared" si="323"/>
        <v>2608.2204237474225</v>
      </c>
      <c r="HH108" s="68">
        <f t="shared" si="324"/>
        <v>2176.6195762525776</v>
      </c>
      <c r="HI108" s="335">
        <v>2211.98</v>
      </c>
      <c r="HJ108" s="335">
        <v>38453.370000000003</v>
      </c>
      <c r="HK108" s="335">
        <v>0</v>
      </c>
      <c r="HL108" s="335">
        <v>0</v>
      </c>
      <c r="HM108" s="335">
        <v>0</v>
      </c>
      <c r="HN108" s="335">
        <v>0</v>
      </c>
      <c r="HO108" s="335">
        <v>0</v>
      </c>
      <c r="HP108" s="335">
        <v>0</v>
      </c>
      <c r="HQ108" s="335">
        <v>0</v>
      </c>
      <c r="HR108" s="335">
        <v>0</v>
      </c>
      <c r="HS108" s="335">
        <v>34888.050000000003</v>
      </c>
      <c r="HT108" s="178">
        <f t="shared" si="189"/>
        <v>5777.3000000000029</v>
      </c>
      <c r="HU108" s="371">
        <v>1560</v>
      </c>
      <c r="HV108" s="181" t="s">
        <v>277</v>
      </c>
      <c r="HW108" s="64">
        <f t="shared" si="190"/>
        <v>40665.350000000006</v>
      </c>
      <c r="HX108" s="205">
        <v>184.13</v>
      </c>
      <c r="HY108" s="205">
        <v>4725</v>
      </c>
      <c r="HZ108" s="205">
        <v>0</v>
      </c>
      <c r="IA108" s="205">
        <v>0</v>
      </c>
      <c r="IB108" s="205">
        <v>0</v>
      </c>
      <c r="IC108" s="205">
        <v>0</v>
      </c>
      <c r="ID108" s="205">
        <v>0</v>
      </c>
      <c r="IE108" s="205">
        <v>0</v>
      </c>
      <c r="IF108" s="205">
        <v>0</v>
      </c>
      <c r="IG108" s="205">
        <v>0</v>
      </c>
      <c r="IH108" s="214">
        <v>4969.59</v>
      </c>
      <c r="II108" s="319"/>
      <c r="IJ108" s="319"/>
      <c r="IK108" s="65">
        <f t="shared" si="296"/>
        <v>532.41678619639185</v>
      </c>
      <c r="IL108" s="65">
        <f t="shared" si="302"/>
        <v>143.85353358658924</v>
      </c>
      <c r="IM108" s="65"/>
      <c r="IN108" s="65">
        <v>18.5</v>
      </c>
      <c r="IO108" s="65"/>
      <c r="IP108" s="65">
        <v>5</v>
      </c>
      <c r="IQ108" s="65"/>
      <c r="IR108" s="65"/>
      <c r="IS108" s="64">
        <f t="shared" si="397"/>
        <v>699.77031978298112</v>
      </c>
      <c r="IT108" s="66">
        <f t="shared" si="362"/>
        <v>869.99285714285713</v>
      </c>
      <c r="IU108" s="66">
        <f t="shared" si="274"/>
        <v>403.36134453781511</v>
      </c>
      <c r="IV108" s="66">
        <f t="shared" si="275"/>
        <v>318.33855042016808</v>
      </c>
      <c r="IW108" s="67">
        <f t="shared" si="398"/>
        <v>1591.6927521008404</v>
      </c>
      <c r="IX108" s="67">
        <f t="shared" si="325"/>
        <v>2291.4630718838216</v>
      </c>
      <c r="IY108" s="68">
        <f t="shared" si="326"/>
        <v>2678.1269281161785</v>
      </c>
      <c r="IZ108" s="335">
        <v>7207.68</v>
      </c>
      <c r="JA108" s="335">
        <v>63728.79</v>
      </c>
      <c r="JB108" s="335">
        <v>0</v>
      </c>
      <c r="JC108" s="335">
        <v>0</v>
      </c>
      <c r="JD108" s="335">
        <v>0</v>
      </c>
      <c r="JE108" s="335">
        <v>0</v>
      </c>
      <c r="JF108" s="335">
        <v>0</v>
      </c>
      <c r="JG108" s="335">
        <v>0</v>
      </c>
      <c r="JH108" s="335">
        <v>0</v>
      </c>
      <c r="JI108" s="335">
        <v>0</v>
      </c>
      <c r="JJ108" s="335">
        <v>58497.120000000003</v>
      </c>
      <c r="JK108" s="178">
        <f t="shared" si="196"/>
        <v>12439.349999999999</v>
      </c>
      <c r="JL108" s="371">
        <v>2303</v>
      </c>
      <c r="JM108" s="181" t="s">
        <v>277</v>
      </c>
      <c r="JN108" s="64">
        <f t="shared" si="197"/>
        <v>70936.47</v>
      </c>
      <c r="JO108" s="335">
        <v>599.97</v>
      </c>
      <c r="JP108" s="335">
        <v>4725</v>
      </c>
      <c r="JQ108" s="335">
        <v>0</v>
      </c>
      <c r="JR108" s="335">
        <v>0</v>
      </c>
      <c r="JS108" s="335">
        <v>0</v>
      </c>
      <c r="JT108" s="335">
        <v>0</v>
      </c>
      <c r="JU108" s="335">
        <v>0</v>
      </c>
      <c r="JV108" s="335">
        <v>0</v>
      </c>
      <c r="JW108" s="335">
        <v>0</v>
      </c>
      <c r="JX108" s="335">
        <v>0</v>
      </c>
      <c r="JY108" s="211">
        <v>5335.85</v>
      </c>
      <c r="JZ108" s="319"/>
      <c r="KA108" s="319"/>
      <c r="KB108" s="65">
        <f t="shared" si="276"/>
        <v>1245.7686157882938</v>
      </c>
      <c r="KC108" s="65">
        <f t="shared" si="297"/>
        <v>330.4426459547546</v>
      </c>
      <c r="KD108" s="65">
        <v>1279.4567857142858</v>
      </c>
      <c r="KE108" s="65">
        <v>18.5</v>
      </c>
      <c r="KF108" s="65"/>
      <c r="KG108" s="65">
        <v>5</v>
      </c>
      <c r="KH108" s="65"/>
      <c r="KI108" s="65">
        <f t="shared" si="277"/>
        <v>429.03252032520328</v>
      </c>
      <c r="KJ108" s="64">
        <f t="shared" si="292"/>
        <v>3308.2005677825373</v>
      </c>
      <c r="KK108" s="66">
        <f t="shared" si="363"/>
        <v>854.59100840336134</v>
      </c>
      <c r="KL108" s="66">
        <f t="shared" si="278"/>
        <v>0</v>
      </c>
      <c r="KM108" s="66">
        <f t="shared" si="279"/>
        <v>213.64775210084034</v>
      </c>
      <c r="KN108" s="67">
        <f t="shared" si="327"/>
        <v>1068.2387605042018</v>
      </c>
      <c r="KO108" s="67">
        <f t="shared" si="328"/>
        <v>4376.4393282867386</v>
      </c>
      <c r="KP108" s="68">
        <f t="shared" si="329"/>
        <v>959.41067171326176</v>
      </c>
      <c r="KQ108" s="335">
        <v>3604.48</v>
      </c>
      <c r="KR108" s="335">
        <v>59680.06</v>
      </c>
      <c r="KS108" s="335">
        <v>0</v>
      </c>
      <c r="KT108" s="335">
        <v>0</v>
      </c>
      <c r="KU108" s="335">
        <v>0</v>
      </c>
      <c r="KV108" s="335">
        <v>0</v>
      </c>
      <c r="KW108" s="335">
        <v>0</v>
      </c>
      <c r="KX108" s="335">
        <v>0</v>
      </c>
      <c r="KY108" s="335">
        <v>0</v>
      </c>
      <c r="KZ108" s="335">
        <v>0</v>
      </c>
      <c r="LA108" s="335">
        <v>47646.91</v>
      </c>
      <c r="LB108" s="178">
        <f t="shared" si="199"/>
        <v>15637.629999999997</v>
      </c>
      <c r="LC108" s="371">
        <v>2155</v>
      </c>
      <c r="LD108" s="181" t="s">
        <v>277</v>
      </c>
      <c r="LE108" s="64">
        <f t="shared" si="200"/>
        <v>63284.54</v>
      </c>
      <c r="LF108" s="205">
        <v>300.04000000000002</v>
      </c>
      <c r="LG108" s="205">
        <v>4725</v>
      </c>
      <c r="LH108" s="205">
        <v>0</v>
      </c>
      <c r="LI108" s="205">
        <v>0</v>
      </c>
      <c r="LJ108" s="205">
        <v>0</v>
      </c>
      <c r="LK108" s="205">
        <v>0</v>
      </c>
      <c r="LL108" s="205">
        <v>0</v>
      </c>
      <c r="LM108" s="205">
        <v>0</v>
      </c>
      <c r="LN108" s="205">
        <v>0</v>
      </c>
      <c r="LO108" s="205">
        <v>0</v>
      </c>
      <c r="LP108" s="211">
        <f t="shared" si="351"/>
        <v>5025.04</v>
      </c>
      <c r="LQ108" s="202"/>
      <c r="LR108" s="202"/>
      <c r="LS108" s="65">
        <f t="shared" si="298"/>
        <v>708.27702673155909</v>
      </c>
      <c r="LT108" s="65">
        <f t="shared" si="299"/>
        <v>374.3284401734104</v>
      </c>
      <c r="LU108" s="65">
        <v>1279.4567857142858</v>
      </c>
      <c r="LV108" s="65">
        <v>18.5</v>
      </c>
      <c r="LW108" s="65"/>
      <c r="LX108" s="65">
        <v>5</v>
      </c>
      <c r="LY108" s="65"/>
      <c r="LZ108" s="65"/>
      <c r="MA108" s="64">
        <f t="shared" si="330"/>
        <v>2385.5622526192556</v>
      </c>
      <c r="MB108" s="66">
        <f t="shared" si="364"/>
        <v>828.45739495798318</v>
      </c>
      <c r="MC108" s="66">
        <f t="shared" si="280"/>
        <v>0</v>
      </c>
      <c r="MD108" s="66">
        <f t="shared" si="281"/>
        <v>207.1143487394958</v>
      </c>
      <c r="ME108" s="67">
        <f t="shared" si="331"/>
        <v>1035.571743697479</v>
      </c>
      <c r="MF108" s="67">
        <f t="shared" si="332"/>
        <v>3421.1339963167347</v>
      </c>
      <c r="MG108" s="68">
        <f t="shared" si="333"/>
        <v>1603.9060036832652</v>
      </c>
      <c r="MH108" s="335">
        <v>630.72</v>
      </c>
      <c r="MI108" s="335">
        <v>20879.88</v>
      </c>
      <c r="MJ108" s="335">
        <v>0</v>
      </c>
      <c r="MK108" s="335">
        <v>0</v>
      </c>
      <c r="ML108" s="335">
        <v>0</v>
      </c>
      <c r="MM108" s="335">
        <v>0</v>
      </c>
      <c r="MN108" s="335">
        <v>0</v>
      </c>
      <c r="MO108" s="335">
        <v>0</v>
      </c>
      <c r="MP108" s="335">
        <v>0</v>
      </c>
      <c r="MQ108" s="335">
        <v>0</v>
      </c>
      <c r="MR108" s="335">
        <v>18229.39</v>
      </c>
      <c r="MS108" s="178">
        <f t="shared" si="402"/>
        <v>3281.2100000000028</v>
      </c>
      <c r="MT108" s="371">
        <v>939</v>
      </c>
      <c r="MU108" s="181" t="s">
        <v>277</v>
      </c>
      <c r="MV108" s="64">
        <f t="shared" si="203"/>
        <v>21510.600000000002</v>
      </c>
      <c r="MW108" s="335">
        <v>52.5</v>
      </c>
      <c r="MX108" s="335">
        <v>4725</v>
      </c>
      <c r="MY108" s="335">
        <v>0</v>
      </c>
      <c r="MZ108" s="335">
        <v>0</v>
      </c>
      <c r="NA108" s="335">
        <v>0</v>
      </c>
      <c r="NB108" s="335">
        <v>0</v>
      </c>
      <c r="NC108" s="335">
        <v>0</v>
      </c>
      <c r="ND108" s="335">
        <v>0</v>
      </c>
      <c r="NE108" s="335">
        <v>0</v>
      </c>
      <c r="NF108" s="335">
        <v>0</v>
      </c>
      <c r="NG108" s="211">
        <f t="shared" si="293"/>
        <v>4777.5</v>
      </c>
      <c r="NH108" s="306"/>
      <c r="NI108" s="306"/>
      <c r="NJ108" s="65">
        <f t="shared" si="294"/>
        <v>344.4735115904565</v>
      </c>
      <c r="NK108" s="65">
        <f t="shared" si="295"/>
        <v>45.071534292426051</v>
      </c>
      <c r="NL108" s="65">
        <v>1279.4567857142858</v>
      </c>
      <c r="NM108" s="65">
        <v>18.5</v>
      </c>
      <c r="NN108" s="65">
        <f t="shared" si="399"/>
        <v>467</v>
      </c>
      <c r="NO108" s="65">
        <v>5</v>
      </c>
      <c r="NP108" s="65"/>
      <c r="NQ108" s="65"/>
      <c r="NR108" s="64">
        <f t="shared" si="264"/>
        <v>2159.5018315971683</v>
      </c>
      <c r="NS108" s="66">
        <f t="shared" si="400"/>
        <v>835.40283333333332</v>
      </c>
      <c r="NT108" s="66">
        <f t="shared" si="401"/>
        <v>400</v>
      </c>
      <c r="NU108" s="66">
        <f t="shared" si="282"/>
        <v>308.85070833333333</v>
      </c>
      <c r="NV108" s="67">
        <f t="shared" si="334"/>
        <v>1544.2535416666667</v>
      </c>
      <c r="NW108" s="67">
        <f t="shared" si="335"/>
        <v>3703.7553732638353</v>
      </c>
      <c r="NX108" s="68">
        <f t="shared" si="336"/>
        <v>1073.7446267361647</v>
      </c>
      <c r="NY108" s="400">
        <v>1211.83</v>
      </c>
      <c r="NZ108" s="400">
        <v>9287.39</v>
      </c>
      <c r="OA108" s="400">
        <v>0</v>
      </c>
      <c r="OB108" s="400">
        <v>0</v>
      </c>
      <c r="OC108" s="400">
        <v>0</v>
      </c>
      <c r="OD108" s="400">
        <v>0</v>
      </c>
      <c r="OE108" s="400">
        <v>0</v>
      </c>
      <c r="OF108" s="400">
        <v>0</v>
      </c>
      <c r="OG108" s="400">
        <v>0</v>
      </c>
      <c r="OH108" s="400">
        <v>0</v>
      </c>
      <c r="OI108" s="400">
        <v>9212.69</v>
      </c>
      <c r="OJ108" s="178">
        <f t="shared" si="352"/>
        <v>1286.5299999999988</v>
      </c>
      <c r="OK108" s="401">
        <v>506</v>
      </c>
      <c r="OL108" s="181" t="s">
        <v>277</v>
      </c>
      <c r="OM108" s="64">
        <f t="shared" si="283"/>
        <v>10499.22</v>
      </c>
      <c r="ON108" s="205">
        <v>100.87</v>
      </c>
      <c r="OO108" s="205">
        <v>4725</v>
      </c>
      <c r="OP108" s="205">
        <v>0</v>
      </c>
      <c r="OQ108" s="205">
        <v>0</v>
      </c>
      <c r="OR108" s="205">
        <v>0</v>
      </c>
      <c r="OS108" s="205">
        <v>0</v>
      </c>
      <c r="OT108" s="205">
        <v>0</v>
      </c>
      <c r="OU108" s="205">
        <v>0</v>
      </c>
      <c r="OV108" s="205">
        <v>0</v>
      </c>
      <c r="OW108" s="205">
        <v>0</v>
      </c>
      <c r="OX108" s="403">
        <f t="shared" si="284"/>
        <v>4825.87</v>
      </c>
      <c r="OY108" s="203"/>
      <c r="OZ108" s="203"/>
      <c r="PA108" s="65">
        <f t="shared" si="285"/>
        <v>147.69020757073969</v>
      </c>
      <c r="PB108" s="65">
        <f t="shared" si="286"/>
        <v>22.029229162119606</v>
      </c>
      <c r="PC108" s="65">
        <v>1279.4567857142858</v>
      </c>
      <c r="PD108" s="65">
        <v>18.5</v>
      </c>
      <c r="PE108" s="65"/>
      <c r="PF108" s="65">
        <v>5</v>
      </c>
      <c r="PG108" s="65"/>
      <c r="PH108" s="65"/>
      <c r="PI108" s="64">
        <f t="shared" si="337"/>
        <v>1472.6762224471452</v>
      </c>
      <c r="PJ108" s="66">
        <f t="shared" si="287"/>
        <v>936.57933333333335</v>
      </c>
      <c r="PK108" s="66">
        <v>0</v>
      </c>
      <c r="PL108" s="66">
        <f t="shared" si="288"/>
        <v>234.14483333333334</v>
      </c>
      <c r="PM108" s="67">
        <f t="shared" si="338"/>
        <v>1170.7241666666666</v>
      </c>
      <c r="PN108" s="67">
        <f t="shared" si="339"/>
        <v>2643.4003891138118</v>
      </c>
      <c r="PO108" s="68">
        <f t="shared" si="340"/>
        <v>2182.4696108861881</v>
      </c>
      <c r="PP108" s="400">
        <v>414.2</v>
      </c>
      <c r="PQ108" s="400">
        <v>7114.35</v>
      </c>
      <c r="PR108" s="400">
        <v>0</v>
      </c>
      <c r="PS108" s="400">
        <v>0</v>
      </c>
      <c r="PT108" s="400">
        <v>0</v>
      </c>
      <c r="PU108" s="400">
        <v>0</v>
      </c>
      <c r="PV108" s="400">
        <v>0</v>
      </c>
      <c r="PW108" s="400">
        <v>0</v>
      </c>
      <c r="PX108" s="400">
        <v>0</v>
      </c>
      <c r="PY108" s="464">
        <v>0</v>
      </c>
      <c r="PZ108" s="466">
        <v>7528.5499999999993</v>
      </c>
      <c r="QA108" s="178">
        <f t="shared" si="210"/>
        <v>0</v>
      </c>
      <c r="QB108" s="401">
        <v>357</v>
      </c>
      <c r="QC108" s="181" t="s">
        <v>277</v>
      </c>
      <c r="QD108" s="64">
        <v>7528.55</v>
      </c>
      <c r="QE108" s="400">
        <v>34.479999999999997</v>
      </c>
      <c r="QF108" s="400">
        <v>4725</v>
      </c>
      <c r="QG108" s="400">
        <v>0</v>
      </c>
      <c r="QH108" s="400">
        <v>0</v>
      </c>
      <c r="QI108" s="400">
        <v>0</v>
      </c>
      <c r="QJ108" s="400">
        <v>0</v>
      </c>
      <c r="QK108" s="400">
        <v>0</v>
      </c>
      <c r="QL108" s="400">
        <v>0</v>
      </c>
      <c r="QM108" s="400">
        <v>0</v>
      </c>
      <c r="QN108" s="400">
        <v>0</v>
      </c>
      <c r="QO108" s="486">
        <v>0</v>
      </c>
      <c r="QP108" s="211">
        <f t="shared" si="353"/>
        <v>4759.4799999999996</v>
      </c>
      <c r="QQ108" s="451">
        <f>QN108</f>
        <v>0</v>
      </c>
      <c r="QR108" s="242">
        <v>143</v>
      </c>
      <c r="QS108" s="65">
        <f t="shared" si="365"/>
        <v>128.86743362831859</v>
      </c>
      <c r="QT108" s="65">
        <f t="shared" si="354"/>
        <v>0</v>
      </c>
      <c r="QU108" s="65">
        <v>0</v>
      </c>
      <c r="QV108" s="65">
        <v>18.5</v>
      </c>
      <c r="QW108" s="65">
        <f t="shared" si="355"/>
        <v>18.861818181818183</v>
      </c>
      <c r="QX108" s="65">
        <v>5</v>
      </c>
      <c r="QY108" s="65">
        <f t="shared" si="261"/>
        <v>183.06451612903226</v>
      </c>
      <c r="QZ108" s="489">
        <f t="shared" si="265"/>
        <v>101.63542499999998</v>
      </c>
      <c r="RA108" s="65"/>
      <c r="RB108" s="64">
        <f t="shared" si="403"/>
        <v>598.92919293916907</v>
      </c>
      <c r="RC108" s="66">
        <f t="shared" si="266"/>
        <v>870.22424778761058</v>
      </c>
      <c r="RD108" s="66"/>
      <c r="RE108" s="66">
        <f t="shared" si="356"/>
        <v>293.83068814535591</v>
      </c>
      <c r="RF108" s="67">
        <f t="shared" si="341"/>
        <v>1164.0549359329666</v>
      </c>
      <c r="RG108" s="67">
        <f t="shared" si="342"/>
        <v>1762.9841288721357</v>
      </c>
      <c r="RH108" s="68">
        <f t="shared" si="343"/>
        <v>2996.4958711278641</v>
      </c>
      <c r="RI108" s="205">
        <v>71</v>
      </c>
      <c r="RJ108" s="205">
        <v>4517.1499999999996</v>
      </c>
      <c r="RK108" s="205">
        <v>0</v>
      </c>
      <c r="RL108" s="205">
        <v>0</v>
      </c>
      <c r="RM108" s="205">
        <v>0</v>
      </c>
      <c r="RN108" s="205">
        <v>0</v>
      </c>
      <c r="RO108" s="205">
        <v>0</v>
      </c>
      <c r="RP108" s="205">
        <v>0</v>
      </c>
      <c r="RQ108" s="205">
        <v>0</v>
      </c>
      <c r="RR108" s="373">
        <v>0</v>
      </c>
      <c r="RS108" s="265">
        <v>4588.1499999999996</v>
      </c>
      <c r="RT108" s="178">
        <f t="shared" si="214"/>
        <v>0</v>
      </c>
      <c r="RU108" s="206">
        <v>237</v>
      </c>
      <c r="RV108" s="181" t="s">
        <v>277</v>
      </c>
      <c r="RW108" s="64">
        <f t="shared" si="215"/>
        <v>4588.1499999999996</v>
      </c>
      <c r="RX108" s="205">
        <v>5.91</v>
      </c>
      <c r="RY108" s="205">
        <v>4725</v>
      </c>
      <c r="RZ108" s="205">
        <v>0</v>
      </c>
      <c r="SA108" s="205">
        <v>0</v>
      </c>
      <c r="SB108" s="205">
        <v>0</v>
      </c>
      <c r="SC108" s="205">
        <v>0</v>
      </c>
      <c r="SD108" s="205">
        <v>0</v>
      </c>
      <c r="SE108" s="205">
        <v>0</v>
      </c>
      <c r="SF108" s="205">
        <v>0</v>
      </c>
      <c r="SG108" s="205">
        <v>0</v>
      </c>
      <c r="SH108" s="65">
        <v>40.237581999999996</v>
      </c>
      <c r="SI108" s="211">
        <v>4753.03</v>
      </c>
      <c r="SJ108" s="234"/>
      <c r="SK108" s="477"/>
      <c r="SL108" s="65">
        <f t="shared" si="366"/>
        <v>320.96681415929203</v>
      </c>
      <c r="SM108" s="65">
        <f t="shared" si="376"/>
        <v>0</v>
      </c>
      <c r="SN108" s="65">
        <v>0</v>
      </c>
      <c r="SO108" s="65">
        <v>18.5</v>
      </c>
      <c r="SP108" s="65">
        <f t="shared" si="357"/>
        <v>495.92920353982299</v>
      </c>
      <c r="SQ108" s="65">
        <v>5</v>
      </c>
      <c r="SR108" s="65">
        <f t="shared" si="367"/>
        <v>428.52876106194691</v>
      </c>
      <c r="SS108" s="489">
        <f t="shared" si="267"/>
        <v>61.940024999999991</v>
      </c>
      <c r="ST108" s="65"/>
      <c r="SU108" s="64">
        <f t="shared" si="374"/>
        <v>1330.8648037610619</v>
      </c>
      <c r="SV108" s="66">
        <f t="shared" si="368"/>
        <v>596.28469026548669</v>
      </c>
      <c r="SW108" s="66"/>
      <c r="SX108" s="66">
        <f t="shared" si="358"/>
        <v>385.42989880530973</v>
      </c>
      <c r="SY108" s="67">
        <f t="shared" si="375"/>
        <v>981.71458907079636</v>
      </c>
      <c r="SZ108" s="67">
        <f t="shared" si="344"/>
        <v>2312.5793928318581</v>
      </c>
      <c r="TA108" s="68">
        <f t="shared" si="345"/>
        <v>2440.4506071681417</v>
      </c>
      <c r="TB108" s="64">
        <f t="shared" si="377"/>
        <v>273604.90000000008</v>
      </c>
      <c r="TC108" s="211">
        <f t="shared" si="378"/>
        <v>58296.67</v>
      </c>
      <c r="TD108" s="67">
        <f t="shared" si="379"/>
        <v>30425.811172479</v>
      </c>
      <c r="TE108" s="68">
        <f t="shared" si="359"/>
        <v>27870.858827520999</v>
      </c>
      <c r="TF108" s="264"/>
      <c r="TG108" s="265"/>
      <c r="TH108" s="265"/>
      <c r="TL108" s="65">
        <v>6117.7424000000001</v>
      </c>
      <c r="TM108">
        <f t="shared" si="262"/>
        <v>61.177424000000002</v>
      </c>
    </row>
    <row r="109" spans="1:533" ht="23.25">
      <c r="A109" s="173" t="s">
        <v>54</v>
      </c>
      <c r="B109" s="175" t="s">
        <v>558</v>
      </c>
      <c r="C109" s="181" t="s">
        <v>276</v>
      </c>
      <c r="D109" s="176">
        <v>0</v>
      </c>
      <c r="E109" s="176">
        <v>2624.77</v>
      </c>
      <c r="F109" s="176">
        <v>0</v>
      </c>
      <c r="G109" s="176">
        <v>0</v>
      </c>
      <c r="H109" s="176">
        <v>0</v>
      </c>
      <c r="I109" s="176">
        <v>0</v>
      </c>
      <c r="J109" s="176">
        <v>0</v>
      </c>
      <c r="K109" s="176">
        <v>0</v>
      </c>
      <c r="L109" s="176">
        <v>0</v>
      </c>
      <c r="M109" s="178">
        <v>2624.77</v>
      </c>
      <c r="N109" s="178">
        <f t="shared" si="386"/>
        <v>0</v>
      </c>
      <c r="O109" s="181">
        <v>140</v>
      </c>
      <c r="P109" s="64">
        <f t="shared" si="310"/>
        <v>2624.77</v>
      </c>
      <c r="Q109" s="205">
        <v>0</v>
      </c>
      <c r="R109" s="205">
        <v>192</v>
      </c>
      <c r="S109" s="205">
        <v>0</v>
      </c>
      <c r="T109" s="205">
        <v>0</v>
      </c>
      <c r="U109" s="205">
        <v>0</v>
      </c>
      <c r="V109" s="205">
        <v>0</v>
      </c>
      <c r="W109" s="205">
        <v>750</v>
      </c>
      <c r="X109" s="205">
        <v>0</v>
      </c>
      <c r="Y109" s="205">
        <v>0</v>
      </c>
      <c r="Z109" s="205">
        <v>0</v>
      </c>
      <c r="AA109" s="64">
        <f t="shared" si="346"/>
        <v>942</v>
      </c>
      <c r="AB109" s="65"/>
      <c r="AC109" s="65"/>
      <c r="AD109" s="65">
        <f t="shared" si="347"/>
        <v>30.837120226467722</v>
      </c>
      <c r="AE109" s="65">
        <f t="shared" si="268"/>
        <v>0</v>
      </c>
      <c r="AF109" s="65"/>
      <c r="AG109" s="65"/>
      <c r="AH109" s="65"/>
      <c r="AI109" s="65">
        <v>5</v>
      </c>
      <c r="AJ109" s="65"/>
      <c r="AK109" s="65"/>
      <c r="AL109" s="64">
        <f t="shared" si="311"/>
        <v>35.837120226467718</v>
      </c>
      <c r="AM109" s="66">
        <f t="shared" si="388"/>
        <v>833.25221238938047</v>
      </c>
      <c r="AN109" s="66">
        <f t="shared" si="389"/>
        <v>0</v>
      </c>
      <c r="AO109" s="66">
        <f t="shared" si="289"/>
        <v>208.31305309734512</v>
      </c>
      <c r="AP109" s="67">
        <f t="shared" si="312"/>
        <v>1041.5652654867256</v>
      </c>
      <c r="AQ109" s="67">
        <f t="shared" si="313"/>
        <v>1077.4023857131933</v>
      </c>
      <c r="AR109" s="68">
        <f t="shared" si="314"/>
        <v>-135.40238571319333</v>
      </c>
      <c r="AS109" s="267">
        <v>0</v>
      </c>
      <c r="AT109" s="267">
        <v>2821.59</v>
      </c>
      <c r="AU109" s="267">
        <v>0</v>
      </c>
      <c r="AV109" s="267">
        <v>0</v>
      </c>
      <c r="AW109" s="267">
        <v>0</v>
      </c>
      <c r="AX109" s="267">
        <v>0</v>
      </c>
      <c r="AY109" s="267">
        <v>0</v>
      </c>
      <c r="AZ109" s="267">
        <v>0</v>
      </c>
      <c r="BA109" s="267">
        <v>0</v>
      </c>
      <c r="BB109" s="267">
        <v>0</v>
      </c>
      <c r="BC109" s="267">
        <v>2550.9299999999998</v>
      </c>
      <c r="BD109" s="178">
        <f t="shared" si="387"/>
        <v>270.66000000000031</v>
      </c>
      <c r="BE109" s="285">
        <v>142</v>
      </c>
      <c r="BF109" s="181" t="s">
        <v>276</v>
      </c>
      <c r="BG109" s="64">
        <f t="shared" si="384"/>
        <v>2821.59</v>
      </c>
      <c r="BH109" s="267">
        <v>0</v>
      </c>
      <c r="BI109" s="267">
        <v>206.39</v>
      </c>
      <c r="BJ109" s="267">
        <v>0</v>
      </c>
      <c r="BK109" s="267">
        <v>0</v>
      </c>
      <c r="BL109" s="267">
        <v>0</v>
      </c>
      <c r="BM109" s="267">
        <v>0</v>
      </c>
      <c r="BN109" s="267">
        <v>750</v>
      </c>
      <c r="BO109" s="267">
        <v>0</v>
      </c>
      <c r="BP109" s="267">
        <v>0</v>
      </c>
      <c r="BQ109" s="267">
        <v>0</v>
      </c>
      <c r="BR109" s="64">
        <f t="shared" si="385"/>
        <v>956.39</v>
      </c>
      <c r="BS109" s="65"/>
      <c r="BT109" s="65"/>
      <c r="BU109" s="65">
        <f t="shared" si="348"/>
        <v>32.445401163786094</v>
      </c>
      <c r="BV109" s="65">
        <f t="shared" si="269"/>
        <v>5.284721267983409</v>
      </c>
      <c r="BW109" s="65"/>
      <c r="BX109" s="65"/>
      <c r="BY109" s="65"/>
      <c r="BZ109" s="65">
        <v>5</v>
      </c>
      <c r="CA109" s="202"/>
      <c r="CB109" s="65"/>
      <c r="CC109" s="64">
        <f t="shared" si="315"/>
        <v>42.730122431769502</v>
      </c>
      <c r="CD109" s="66">
        <f t="shared" si="390"/>
        <v>869.99982300884949</v>
      </c>
      <c r="CE109" s="384">
        <f t="shared" si="391"/>
        <v>0</v>
      </c>
      <c r="CF109" s="66">
        <f t="shared" si="392"/>
        <v>217.49995575221237</v>
      </c>
      <c r="CG109" s="67">
        <f t="shared" si="373"/>
        <v>1087.4997787610619</v>
      </c>
      <c r="CH109" s="67">
        <f t="shared" si="316"/>
        <v>1130.2299011928314</v>
      </c>
      <c r="CI109" s="68">
        <f t="shared" si="317"/>
        <v>-173.83990119283146</v>
      </c>
      <c r="CJ109" s="209">
        <v>18675.38</v>
      </c>
      <c r="CK109" s="209">
        <v>12007.66</v>
      </c>
      <c r="CL109" s="209">
        <v>0</v>
      </c>
      <c r="CM109" s="209">
        <v>25</v>
      </c>
      <c r="CN109" s="209">
        <v>0</v>
      </c>
      <c r="CO109" s="209">
        <v>0</v>
      </c>
      <c r="CP109" s="209">
        <v>12907.68</v>
      </c>
      <c r="CQ109" s="209">
        <v>0</v>
      </c>
      <c r="CR109" s="209">
        <v>0</v>
      </c>
      <c r="CS109" s="207">
        <v>0</v>
      </c>
      <c r="CT109" s="205">
        <v>3063.11</v>
      </c>
      <c r="CU109" s="178">
        <f t="shared" si="176"/>
        <v>264.79999999999973</v>
      </c>
      <c r="CV109" s="285">
        <v>181</v>
      </c>
      <c r="CW109" s="181" t="s">
        <v>276</v>
      </c>
      <c r="CX109" s="214">
        <v>3327.91</v>
      </c>
      <c r="CY109" s="205">
        <v>0</v>
      </c>
      <c r="CZ109" s="205">
        <v>243.43</v>
      </c>
      <c r="DA109" s="205">
        <v>0</v>
      </c>
      <c r="DB109" s="205">
        <v>0</v>
      </c>
      <c r="DC109" s="205">
        <v>0</v>
      </c>
      <c r="DD109" s="205">
        <v>0</v>
      </c>
      <c r="DE109" s="205">
        <v>0</v>
      </c>
      <c r="DF109" s="205">
        <v>0</v>
      </c>
      <c r="DG109" s="205">
        <v>0</v>
      </c>
      <c r="DH109" s="205">
        <v>0</v>
      </c>
      <c r="DI109" s="214">
        <v>243.43</v>
      </c>
      <c r="DJ109" s="65"/>
      <c r="DK109" s="65"/>
      <c r="DL109" s="65">
        <f t="shared" si="349"/>
        <v>40.455118446105018</v>
      </c>
      <c r="DM109" s="65">
        <f t="shared" si="263"/>
        <v>5.2127218820019454</v>
      </c>
      <c r="DN109" s="65"/>
      <c r="DO109" s="65"/>
      <c r="DP109" s="65"/>
      <c r="DQ109" s="65">
        <v>5</v>
      </c>
      <c r="DR109" s="65"/>
      <c r="DS109" s="65"/>
      <c r="DT109" s="64">
        <f t="shared" si="318"/>
        <v>50.667840328106962</v>
      </c>
      <c r="DU109" s="66">
        <f t="shared" si="393"/>
        <v>870.94495575221242</v>
      </c>
      <c r="DV109" s="66">
        <f t="shared" si="394"/>
        <v>490.26548672566372</v>
      </c>
      <c r="DW109" s="66">
        <f t="shared" si="270"/>
        <v>340.30261061946902</v>
      </c>
      <c r="DX109" s="67">
        <f t="shared" si="319"/>
        <v>1701.5130530973452</v>
      </c>
      <c r="DY109" s="67">
        <f t="shared" si="320"/>
        <v>1752.180893425452</v>
      </c>
      <c r="DZ109" s="68">
        <f t="shared" si="321"/>
        <v>-1508.750893425452</v>
      </c>
      <c r="EA109" s="205">
        <v>0</v>
      </c>
      <c r="EB109" s="205">
        <v>2571.15</v>
      </c>
      <c r="EC109" s="205">
        <v>0</v>
      </c>
      <c r="ED109" s="205">
        <v>0</v>
      </c>
      <c r="EE109" s="205">
        <v>0</v>
      </c>
      <c r="EF109" s="205">
        <v>0</v>
      </c>
      <c r="EG109" s="205">
        <v>0</v>
      </c>
      <c r="EH109" s="205">
        <v>0</v>
      </c>
      <c r="EI109" s="205">
        <v>0</v>
      </c>
      <c r="EJ109" s="205">
        <v>0</v>
      </c>
      <c r="EK109" s="205">
        <v>2372.9499999999998</v>
      </c>
      <c r="EL109" s="178">
        <f t="shared" si="180"/>
        <v>198.20000000000027</v>
      </c>
      <c r="EM109" s="206">
        <v>121</v>
      </c>
      <c r="EN109" s="181" t="s">
        <v>276</v>
      </c>
      <c r="EO109" s="214">
        <f t="shared" si="303"/>
        <v>2571.15</v>
      </c>
      <c r="EP109" s="214">
        <v>0</v>
      </c>
      <c r="EQ109" s="214">
        <v>188.07</v>
      </c>
      <c r="ER109" s="214">
        <v>0</v>
      </c>
      <c r="ES109" s="214">
        <v>0</v>
      </c>
      <c r="ET109" s="214">
        <v>0</v>
      </c>
      <c r="EU109" s="298">
        <v>0</v>
      </c>
      <c r="EV109" s="299">
        <v>750</v>
      </c>
      <c r="EW109" s="214">
        <v>0</v>
      </c>
      <c r="EX109" s="214">
        <v>0</v>
      </c>
      <c r="EY109" s="214">
        <v>0</v>
      </c>
      <c r="EZ109" s="214">
        <f t="shared" si="304"/>
        <v>938.06999999999994</v>
      </c>
      <c r="FA109" s="65"/>
      <c r="FB109" s="65"/>
      <c r="FC109" s="377">
        <f t="shared" si="305"/>
        <v>32.631470386064144</v>
      </c>
      <c r="FD109" s="386">
        <f t="shared" si="306"/>
        <v>3.9016672092627949</v>
      </c>
      <c r="FE109" s="65"/>
      <c r="FF109" s="65"/>
      <c r="FG109" s="65"/>
      <c r="FH109" s="65">
        <v>5</v>
      </c>
      <c r="FI109" s="377"/>
      <c r="FJ109" s="65"/>
      <c r="FK109" s="214">
        <f t="shared" si="307"/>
        <v>41.533137595326941</v>
      </c>
      <c r="FL109" s="66">
        <f t="shared" si="360"/>
        <v>987.17077586206892</v>
      </c>
      <c r="FM109" s="377">
        <f t="shared" si="395"/>
        <v>413.79310344827587</v>
      </c>
      <c r="FN109" s="377">
        <f t="shared" si="271"/>
        <v>350.24096982758618</v>
      </c>
      <c r="FO109" s="214">
        <f t="shared" si="308"/>
        <v>1751.204849137931</v>
      </c>
      <c r="FP109" s="214">
        <f t="shared" si="309"/>
        <v>1792.7379867332579</v>
      </c>
      <c r="FQ109" s="205">
        <f t="shared" si="290"/>
        <v>-854.66798673325798</v>
      </c>
      <c r="FR109" s="205">
        <v>0</v>
      </c>
      <c r="FS109" s="205">
        <v>3123.59</v>
      </c>
      <c r="FT109" s="205">
        <v>0</v>
      </c>
      <c r="FU109" s="205">
        <v>0</v>
      </c>
      <c r="FV109" s="205">
        <v>0</v>
      </c>
      <c r="FW109" s="205">
        <v>0</v>
      </c>
      <c r="FX109" s="205">
        <v>0</v>
      </c>
      <c r="FY109" s="205">
        <v>0</v>
      </c>
      <c r="FZ109" s="205">
        <v>0</v>
      </c>
      <c r="GA109" s="205">
        <v>0</v>
      </c>
      <c r="GB109" s="205">
        <v>2669.9</v>
      </c>
      <c r="GC109" s="178">
        <f t="shared" si="185"/>
        <v>453.69000000000005</v>
      </c>
      <c r="GD109" s="206">
        <v>182</v>
      </c>
      <c r="GE109" s="181" t="s">
        <v>276</v>
      </c>
      <c r="GF109" s="214">
        <f t="shared" si="291"/>
        <v>3123.59</v>
      </c>
      <c r="GG109" s="205">
        <v>0</v>
      </c>
      <c r="GH109" s="205">
        <v>228.48</v>
      </c>
      <c r="GI109" s="205">
        <v>0</v>
      </c>
      <c r="GJ109" s="205">
        <v>0</v>
      </c>
      <c r="GK109" s="205">
        <v>0</v>
      </c>
      <c r="GL109" s="205">
        <v>0</v>
      </c>
      <c r="GM109" s="205">
        <v>0</v>
      </c>
      <c r="GN109" s="205">
        <v>0</v>
      </c>
      <c r="GO109" s="205">
        <v>0</v>
      </c>
      <c r="GP109" s="205">
        <v>0</v>
      </c>
      <c r="GQ109" s="211">
        <f t="shared" si="350"/>
        <v>228.48</v>
      </c>
      <c r="GR109" s="306"/>
      <c r="GS109" s="306"/>
      <c r="GT109" s="65">
        <f t="shared" si="300"/>
        <v>37.994946904801203</v>
      </c>
      <c r="GU109" s="65">
        <f t="shared" si="301"/>
        <v>9.6388339858712175</v>
      </c>
      <c r="GV109" s="65"/>
      <c r="GW109" s="65"/>
      <c r="GX109" s="65">
        <v>0</v>
      </c>
      <c r="GY109" s="65">
        <v>5</v>
      </c>
      <c r="GZ109" s="65"/>
      <c r="HA109" s="65"/>
      <c r="HB109" s="64">
        <f t="shared" si="396"/>
        <v>52.633780890672419</v>
      </c>
      <c r="HC109" s="66">
        <f t="shared" si="361"/>
        <v>822.37076923076927</v>
      </c>
      <c r="HD109" s="66">
        <f t="shared" si="272"/>
        <v>0</v>
      </c>
      <c r="HE109" s="66">
        <f t="shared" si="273"/>
        <v>205.59269230769232</v>
      </c>
      <c r="HF109" s="67">
        <f t="shared" si="322"/>
        <v>1027.9634615384616</v>
      </c>
      <c r="HG109" s="67">
        <f t="shared" si="323"/>
        <v>1080.597242429134</v>
      </c>
      <c r="HH109" s="68">
        <f t="shared" si="324"/>
        <v>-852.11724242913397</v>
      </c>
      <c r="HI109" s="335">
        <v>0</v>
      </c>
      <c r="HJ109" s="335">
        <v>3670.97</v>
      </c>
      <c r="HK109" s="335">
        <v>0</v>
      </c>
      <c r="HL109" s="335">
        <v>0</v>
      </c>
      <c r="HM109" s="335">
        <v>0</v>
      </c>
      <c r="HN109" s="335">
        <v>0</v>
      </c>
      <c r="HO109" s="335">
        <v>0</v>
      </c>
      <c r="HP109" s="335">
        <v>0</v>
      </c>
      <c r="HQ109" s="335">
        <v>0</v>
      </c>
      <c r="HR109" s="335">
        <v>0</v>
      </c>
      <c r="HS109" s="335">
        <v>3151.78</v>
      </c>
      <c r="HT109" s="178">
        <f t="shared" si="189"/>
        <v>519.1899999999996</v>
      </c>
      <c r="HU109" s="371">
        <v>193</v>
      </c>
      <c r="HV109" s="181" t="s">
        <v>276</v>
      </c>
      <c r="HW109" s="64">
        <f t="shared" si="190"/>
        <v>3670.97</v>
      </c>
      <c r="HX109" s="205">
        <v>0</v>
      </c>
      <c r="HY109" s="205">
        <v>268.52</v>
      </c>
      <c r="HZ109" s="205">
        <v>0</v>
      </c>
      <c r="IA109" s="205">
        <v>0</v>
      </c>
      <c r="IB109" s="205">
        <v>0</v>
      </c>
      <c r="IC109" s="205">
        <v>0</v>
      </c>
      <c r="ID109" s="205">
        <v>0</v>
      </c>
      <c r="IE109" s="205">
        <v>0</v>
      </c>
      <c r="IF109" s="205">
        <v>0</v>
      </c>
      <c r="IG109" s="205">
        <v>0</v>
      </c>
      <c r="IH109" s="214">
        <v>238.31</v>
      </c>
      <c r="II109" s="319"/>
      <c r="IJ109" s="319"/>
      <c r="IK109" s="65">
        <f t="shared" si="296"/>
        <v>48.098434231723004</v>
      </c>
      <c r="IL109" s="65">
        <f t="shared" si="302"/>
        <v>12.927719886940471</v>
      </c>
      <c r="IM109" s="65"/>
      <c r="IN109" s="65"/>
      <c r="IO109" s="65"/>
      <c r="IP109" s="65">
        <v>5</v>
      </c>
      <c r="IQ109" s="65"/>
      <c r="IR109" s="65"/>
      <c r="IS109" s="64">
        <f t="shared" si="397"/>
        <v>66.02615411866347</v>
      </c>
      <c r="IT109" s="66">
        <f t="shared" si="362"/>
        <v>869.99285714285713</v>
      </c>
      <c r="IU109" s="66">
        <f t="shared" si="274"/>
        <v>403.36134453781511</v>
      </c>
      <c r="IV109" s="66">
        <f t="shared" si="275"/>
        <v>318.33855042016808</v>
      </c>
      <c r="IW109" s="67">
        <f t="shared" si="398"/>
        <v>1591.6927521008404</v>
      </c>
      <c r="IX109" s="67">
        <f t="shared" si="325"/>
        <v>1657.7189062195039</v>
      </c>
      <c r="IY109" s="68">
        <f t="shared" si="326"/>
        <v>-1419.4089062195039</v>
      </c>
      <c r="IZ109" s="335">
        <v>0</v>
      </c>
      <c r="JA109" s="335">
        <v>4028.41</v>
      </c>
      <c r="JB109" s="335">
        <v>0</v>
      </c>
      <c r="JC109" s="335">
        <v>0</v>
      </c>
      <c r="JD109" s="335">
        <v>0</v>
      </c>
      <c r="JE109" s="335">
        <v>0</v>
      </c>
      <c r="JF109" s="335">
        <v>0</v>
      </c>
      <c r="JG109" s="335">
        <v>0</v>
      </c>
      <c r="JH109" s="335">
        <v>0</v>
      </c>
      <c r="JI109" s="335">
        <v>0</v>
      </c>
      <c r="JJ109" s="335">
        <v>3428.51</v>
      </c>
      <c r="JK109" s="178">
        <f t="shared" si="196"/>
        <v>599.89999999999964</v>
      </c>
      <c r="JL109" s="371">
        <v>191</v>
      </c>
      <c r="JM109" s="181" t="s">
        <v>276</v>
      </c>
      <c r="JN109" s="64">
        <f t="shared" si="197"/>
        <v>4028.41</v>
      </c>
      <c r="JO109" s="335">
        <v>0</v>
      </c>
      <c r="JP109" s="335">
        <v>294.67</v>
      </c>
      <c r="JQ109" s="335">
        <v>0</v>
      </c>
      <c r="JR109" s="335">
        <v>0</v>
      </c>
      <c r="JS109" s="335">
        <v>0</v>
      </c>
      <c r="JT109" s="335">
        <v>0</v>
      </c>
      <c r="JU109" s="335">
        <v>0</v>
      </c>
      <c r="JV109" s="335">
        <v>0</v>
      </c>
      <c r="JW109" s="335">
        <v>0</v>
      </c>
      <c r="JX109" s="335">
        <v>0</v>
      </c>
      <c r="JY109" s="211">
        <v>402.61</v>
      </c>
      <c r="JZ109" s="319"/>
      <c r="KA109" s="319"/>
      <c r="KB109" s="65">
        <f t="shared" si="276"/>
        <v>73.014366466525573</v>
      </c>
      <c r="KC109" s="65">
        <f t="shared" si="297"/>
        <v>15.935924570677502</v>
      </c>
      <c r="KD109" s="65"/>
      <c r="KE109" s="65"/>
      <c r="KF109" s="65"/>
      <c r="KG109" s="65">
        <v>5</v>
      </c>
      <c r="KH109" s="65"/>
      <c r="KI109" s="65">
        <f t="shared" si="277"/>
        <v>429.03252032520328</v>
      </c>
      <c r="KJ109" s="64">
        <f t="shared" si="292"/>
        <v>522.98281136240632</v>
      </c>
      <c r="KK109" s="66">
        <f t="shared" si="363"/>
        <v>854.59100840336134</v>
      </c>
      <c r="KL109" s="66">
        <f t="shared" si="278"/>
        <v>0</v>
      </c>
      <c r="KM109" s="66">
        <f t="shared" si="279"/>
        <v>213.64775210084034</v>
      </c>
      <c r="KN109" s="67">
        <f t="shared" si="327"/>
        <v>1068.2387605042018</v>
      </c>
      <c r="KO109" s="67">
        <f t="shared" si="328"/>
        <v>1591.221571866608</v>
      </c>
      <c r="KP109" s="68">
        <f t="shared" si="329"/>
        <v>-1188.6115718666078</v>
      </c>
      <c r="KQ109" s="335">
        <v>0</v>
      </c>
      <c r="KR109" s="335">
        <v>6733.71</v>
      </c>
      <c r="KS109" s="335">
        <v>0</v>
      </c>
      <c r="KT109" s="335">
        <v>0</v>
      </c>
      <c r="KU109" s="335">
        <v>0</v>
      </c>
      <c r="KV109" s="335">
        <v>0</v>
      </c>
      <c r="KW109" s="335">
        <v>0</v>
      </c>
      <c r="KX109" s="335">
        <v>0</v>
      </c>
      <c r="KY109" s="335">
        <v>0</v>
      </c>
      <c r="KZ109" s="335">
        <v>0</v>
      </c>
      <c r="LA109" s="335">
        <v>6004.68</v>
      </c>
      <c r="LB109" s="178">
        <f t="shared" si="199"/>
        <v>729.02999999999975</v>
      </c>
      <c r="LC109" s="371">
        <v>274</v>
      </c>
      <c r="LD109" s="181" t="s">
        <v>276</v>
      </c>
      <c r="LE109" s="64">
        <f t="shared" si="200"/>
        <v>6733.71</v>
      </c>
      <c r="LF109" s="205">
        <v>0</v>
      </c>
      <c r="LG109" s="205">
        <v>492.56</v>
      </c>
      <c r="LH109" s="205">
        <v>0</v>
      </c>
      <c r="LI109" s="205">
        <v>0</v>
      </c>
      <c r="LJ109" s="205">
        <v>0</v>
      </c>
      <c r="LK109" s="205">
        <v>0</v>
      </c>
      <c r="LL109" s="205">
        <v>0</v>
      </c>
      <c r="LM109" s="205">
        <v>0</v>
      </c>
      <c r="LN109" s="205">
        <v>0</v>
      </c>
      <c r="LO109" s="205">
        <v>0</v>
      </c>
      <c r="LP109" s="211">
        <f t="shared" si="351"/>
        <v>492.56</v>
      </c>
      <c r="LQ109" s="202"/>
      <c r="LR109" s="202"/>
      <c r="LS109" s="65">
        <f t="shared" si="298"/>
        <v>89.26028774739973</v>
      </c>
      <c r="LT109" s="65">
        <f t="shared" si="299"/>
        <v>17.451280196527311</v>
      </c>
      <c r="LU109" s="65"/>
      <c r="LV109" s="65"/>
      <c r="LW109" s="65"/>
      <c r="LX109" s="65">
        <v>5</v>
      </c>
      <c r="LY109" s="65"/>
      <c r="LZ109" s="65"/>
      <c r="MA109" s="64">
        <f t="shared" si="330"/>
        <v>111.71156794392704</v>
      </c>
      <c r="MB109" s="66">
        <f t="shared" si="364"/>
        <v>828.45739495798318</v>
      </c>
      <c r="MC109" s="66">
        <f t="shared" si="280"/>
        <v>0</v>
      </c>
      <c r="MD109" s="66">
        <f t="shared" si="281"/>
        <v>207.1143487394958</v>
      </c>
      <c r="ME109" s="67">
        <f t="shared" si="331"/>
        <v>1035.571743697479</v>
      </c>
      <c r="MF109" s="67">
        <f t="shared" si="332"/>
        <v>1147.283311641406</v>
      </c>
      <c r="MG109" s="68">
        <f t="shared" si="333"/>
        <v>-654.7233116414061</v>
      </c>
      <c r="MH109" s="335">
        <v>0</v>
      </c>
      <c r="MI109" s="335">
        <v>2890.47</v>
      </c>
      <c r="MJ109" s="335">
        <v>0</v>
      </c>
      <c r="MK109" s="335">
        <v>0</v>
      </c>
      <c r="ML109" s="335">
        <v>0</v>
      </c>
      <c r="MM109" s="335">
        <v>0</v>
      </c>
      <c r="MN109" s="335">
        <v>0</v>
      </c>
      <c r="MO109" s="335">
        <v>0</v>
      </c>
      <c r="MP109" s="335">
        <v>0</v>
      </c>
      <c r="MQ109" s="335">
        <v>0</v>
      </c>
      <c r="MR109" s="335">
        <v>2692.92</v>
      </c>
      <c r="MS109" s="178">
        <f t="shared" si="402"/>
        <v>197.54999999999973</v>
      </c>
      <c r="MT109" s="371">
        <v>175</v>
      </c>
      <c r="MU109" s="181" t="s">
        <v>276</v>
      </c>
      <c r="MV109" s="64">
        <f t="shared" si="203"/>
        <v>2890.47</v>
      </c>
      <c r="MW109" s="335">
        <v>0</v>
      </c>
      <c r="MX109" s="335">
        <v>211.43</v>
      </c>
      <c r="MY109" s="335">
        <v>0</v>
      </c>
      <c r="MZ109" s="335">
        <v>0</v>
      </c>
      <c r="NA109" s="335">
        <v>0</v>
      </c>
      <c r="NB109" s="335">
        <v>0</v>
      </c>
      <c r="NC109" s="335">
        <v>0</v>
      </c>
      <c r="ND109" s="335">
        <v>0</v>
      </c>
      <c r="NE109" s="335">
        <v>0</v>
      </c>
      <c r="NF109" s="335">
        <v>0</v>
      </c>
      <c r="NG109" s="211">
        <f t="shared" si="293"/>
        <v>211.43</v>
      </c>
      <c r="NH109" s="306"/>
      <c r="NI109" s="306"/>
      <c r="NJ109" s="65">
        <f t="shared" si="294"/>
        <v>50.887035102774817</v>
      </c>
      <c r="NK109" s="65">
        <f t="shared" si="295"/>
        <v>2.7135969960681416</v>
      </c>
      <c r="NL109" s="65"/>
      <c r="NM109" s="65"/>
      <c r="NN109" s="65">
        <f t="shared" si="399"/>
        <v>467</v>
      </c>
      <c r="NO109" s="65">
        <v>5</v>
      </c>
      <c r="NP109" s="65"/>
      <c r="NQ109" s="65"/>
      <c r="NR109" s="64">
        <f t="shared" si="264"/>
        <v>525.60063209884299</v>
      </c>
      <c r="NS109" s="66">
        <f t="shared" si="400"/>
        <v>835.40283333333332</v>
      </c>
      <c r="NT109" s="66">
        <f t="shared" si="401"/>
        <v>400</v>
      </c>
      <c r="NU109" s="66">
        <f t="shared" si="282"/>
        <v>308.85070833333333</v>
      </c>
      <c r="NV109" s="67">
        <f t="shared" si="334"/>
        <v>1544.2535416666667</v>
      </c>
      <c r="NW109" s="67">
        <f t="shared" si="335"/>
        <v>2069.8541737655096</v>
      </c>
      <c r="NX109" s="68">
        <f t="shared" si="336"/>
        <v>-1858.4241737655095</v>
      </c>
      <c r="NY109" s="400">
        <v>0</v>
      </c>
      <c r="NZ109" s="400">
        <v>2354.71</v>
      </c>
      <c r="OA109" s="400">
        <v>0</v>
      </c>
      <c r="OB109" s="400">
        <v>0</v>
      </c>
      <c r="OC109" s="400">
        <v>0</v>
      </c>
      <c r="OD109" s="400">
        <v>0</v>
      </c>
      <c r="OE109" s="400">
        <v>0</v>
      </c>
      <c r="OF109" s="400">
        <v>0</v>
      </c>
      <c r="OG109" s="400">
        <v>0</v>
      </c>
      <c r="OH109" s="400">
        <v>0</v>
      </c>
      <c r="OI109" s="400">
        <v>1978.64</v>
      </c>
      <c r="OJ109" s="178">
        <f t="shared" si="352"/>
        <v>376.06999999999994</v>
      </c>
      <c r="OK109" s="401">
        <v>163</v>
      </c>
      <c r="OL109" s="181" t="s">
        <v>276</v>
      </c>
      <c r="OM109" s="64">
        <f t="shared" si="283"/>
        <v>2354.71</v>
      </c>
      <c r="ON109" s="205">
        <v>0</v>
      </c>
      <c r="OO109" s="205">
        <v>172.24</v>
      </c>
      <c r="OP109" s="205">
        <v>0</v>
      </c>
      <c r="OQ109" s="205">
        <v>0</v>
      </c>
      <c r="OR109" s="205">
        <v>0</v>
      </c>
      <c r="OS109" s="205">
        <v>0</v>
      </c>
      <c r="OT109" s="205">
        <v>0</v>
      </c>
      <c r="OU109" s="205">
        <v>0</v>
      </c>
      <c r="OV109" s="205">
        <v>0</v>
      </c>
      <c r="OW109" s="205">
        <v>0</v>
      </c>
      <c r="OX109" s="403">
        <f t="shared" si="284"/>
        <v>172.24</v>
      </c>
      <c r="OY109" s="65"/>
      <c r="OZ109" s="65"/>
      <c r="PA109" s="65">
        <f t="shared" si="285"/>
        <v>31.719915932020761</v>
      </c>
      <c r="PB109" s="65">
        <f t="shared" si="286"/>
        <v>6.4394395863278175</v>
      </c>
      <c r="PC109" s="65"/>
      <c r="PD109" s="65"/>
      <c r="PE109" s="65"/>
      <c r="PF109" s="65">
        <v>5</v>
      </c>
      <c r="PG109" s="65"/>
      <c r="PH109" s="65"/>
      <c r="PI109" s="64">
        <f t="shared" si="337"/>
        <v>43.159355518348576</v>
      </c>
      <c r="PJ109" s="66">
        <f t="shared" si="287"/>
        <v>936.57933333333335</v>
      </c>
      <c r="PK109" s="66">
        <v>0</v>
      </c>
      <c r="PL109" s="66">
        <f t="shared" si="288"/>
        <v>234.14483333333334</v>
      </c>
      <c r="PM109" s="67">
        <f t="shared" si="338"/>
        <v>1170.7241666666666</v>
      </c>
      <c r="PN109" s="67">
        <f t="shared" si="339"/>
        <v>1213.8835221850152</v>
      </c>
      <c r="PO109" s="68">
        <f t="shared" si="340"/>
        <v>-1041.6435221850152</v>
      </c>
      <c r="PP109" s="400">
        <v>0</v>
      </c>
      <c r="PQ109" s="400">
        <v>2685.58</v>
      </c>
      <c r="PR109" s="400">
        <v>0</v>
      </c>
      <c r="PS109" s="400">
        <v>0</v>
      </c>
      <c r="PT109" s="400">
        <v>0</v>
      </c>
      <c r="PU109" s="400">
        <v>0</v>
      </c>
      <c r="PV109" s="400">
        <v>0</v>
      </c>
      <c r="PW109" s="400">
        <v>0</v>
      </c>
      <c r="PX109" s="400">
        <v>0</v>
      </c>
      <c r="PY109" s="464">
        <v>0</v>
      </c>
      <c r="PZ109" s="466">
        <v>2685.5800000000004</v>
      </c>
      <c r="QA109" s="178">
        <f t="shared" si="210"/>
        <v>0</v>
      </c>
      <c r="QB109" s="401">
        <v>152</v>
      </c>
      <c r="QC109" s="181" t="s">
        <v>276</v>
      </c>
      <c r="QD109" s="64">
        <v>2685.58</v>
      </c>
      <c r="QE109" s="400">
        <v>0</v>
      </c>
      <c r="QF109" s="400">
        <v>196.44</v>
      </c>
      <c r="QG109" s="400">
        <v>0</v>
      </c>
      <c r="QH109" s="400">
        <v>0</v>
      </c>
      <c r="QI109" s="400">
        <v>0</v>
      </c>
      <c r="QJ109" s="400">
        <v>0</v>
      </c>
      <c r="QK109" s="400">
        <v>0</v>
      </c>
      <c r="QL109" s="400">
        <v>0</v>
      </c>
      <c r="QM109" s="400">
        <v>0</v>
      </c>
      <c r="QN109" s="400">
        <v>0</v>
      </c>
      <c r="QO109" s="486">
        <v>0</v>
      </c>
      <c r="QP109" s="211">
        <f t="shared" si="353"/>
        <v>196.44</v>
      </c>
      <c r="QQ109" s="438">
        <v>0</v>
      </c>
      <c r="QR109" s="435"/>
      <c r="QS109" s="65">
        <f t="shared" si="365"/>
        <v>128.86743362831859</v>
      </c>
      <c r="QT109" s="65">
        <f t="shared" si="354"/>
        <v>0</v>
      </c>
      <c r="QU109" s="65">
        <v>0</v>
      </c>
      <c r="QV109" s="65"/>
      <c r="QW109" s="65">
        <f t="shared" si="355"/>
        <v>18.861818181818183</v>
      </c>
      <c r="QX109" s="65">
        <v>5</v>
      </c>
      <c r="QY109" s="65">
        <f t="shared" si="261"/>
        <v>183.06451612903226</v>
      </c>
      <c r="QZ109" s="489">
        <f t="shared" si="265"/>
        <v>36.255330000000008</v>
      </c>
      <c r="RA109" s="65"/>
      <c r="RB109" s="64">
        <f t="shared" si="403"/>
        <v>372.04909793916903</v>
      </c>
      <c r="RC109" s="66">
        <f t="shared" si="266"/>
        <v>870.22424778761058</v>
      </c>
      <c r="RD109" s="66"/>
      <c r="RE109" s="66">
        <f t="shared" si="356"/>
        <v>248.45466914535592</v>
      </c>
      <c r="RF109" s="67">
        <f t="shared" si="341"/>
        <v>1118.6789169329666</v>
      </c>
      <c r="RG109" s="67">
        <f t="shared" si="342"/>
        <v>1490.7280148721356</v>
      </c>
      <c r="RH109" s="68">
        <f t="shared" si="343"/>
        <v>-1294.2880148721356</v>
      </c>
      <c r="RI109" s="205">
        <v>0</v>
      </c>
      <c r="RJ109" s="205">
        <v>2490.84</v>
      </c>
      <c r="RK109" s="205">
        <v>0</v>
      </c>
      <c r="RL109" s="205">
        <v>0</v>
      </c>
      <c r="RM109" s="205">
        <v>0</v>
      </c>
      <c r="RN109" s="205">
        <v>0</v>
      </c>
      <c r="RO109" s="205">
        <v>0</v>
      </c>
      <c r="RP109" s="205">
        <v>0</v>
      </c>
      <c r="RQ109" s="205">
        <v>0</v>
      </c>
      <c r="RR109" s="373">
        <v>0</v>
      </c>
      <c r="RS109" s="265">
        <v>2490.84</v>
      </c>
      <c r="RT109" s="178">
        <f t="shared" si="214"/>
        <v>0</v>
      </c>
      <c r="RU109" s="206">
        <v>125</v>
      </c>
      <c r="RV109" s="181" t="s">
        <v>276</v>
      </c>
      <c r="RW109" s="64">
        <f t="shared" si="215"/>
        <v>2490.84</v>
      </c>
      <c r="RX109" s="205">
        <v>0</v>
      </c>
      <c r="RY109" s="205">
        <v>182.2</v>
      </c>
      <c r="RZ109" s="205">
        <v>0</v>
      </c>
      <c r="SA109" s="205">
        <v>0</v>
      </c>
      <c r="SB109" s="205">
        <v>0</v>
      </c>
      <c r="SC109" s="205">
        <v>0</v>
      </c>
      <c r="SD109" s="205">
        <v>0</v>
      </c>
      <c r="SE109" s="205">
        <v>0</v>
      </c>
      <c r="SF109" s="205">
        <v>0</v>
      </c>
      <c r="SG109" s="205">
        <v>0</v>
      </c>
      <c r="SH109" s="65">
        <v>61.177424000000002</v>
      </c>
      <c r="SI109" s="211">
        <v>240.25</v>
      </c>
      <c r="SJ109" s="234"/>
      <c r="SK109" s="477"/>
      <c r="SL109" s="65">
        <f t="shared" si="366"/>
        <v>320.96681415929203</v>
      </c>
      <c r="SM109" s="65">
        <f t="shared" si="376"/>
        <v>0</v>
      </c>
      <c r="SN109" s="65">
        <v>0</v>
      </c>
      <c r="SO109" s="65"/>
      <c r="SP109" s="65">
        <f t="shared" si="357"/>
        <v>495.92920353982299</v>
      </c>
      <c r="SQ109" s="65">
        <v>5</v>
      </c>
      <c r="SR109" s="65">
        <f t="shared" si="367"/>
        <v>428.52876106194691</v>
      </c>
      <c r="SS109" s="489">
        <f t="shared" si="267"/>
        <v>33.626339999999999</v>
      </c>
      <c r="ST109" s="65"/>
      <c r="SU109" s="64">
        <f t="shared" si="374"/>
        <v>1284.0511187610618</v>
      </c>
      <c r="SV109" s="66">
        <f t="shared" si="368"/>
        <v>596.28469026548669</v>
      </c>
      <c r="SW109" s="66"/>
      <c r="SX109" s="66">
        <f t="shared" si="358"/>
        <v>376.06716180530975</v>
      </c>
      <c r="SY109" s="67">
        <f t="shared" si="375"/>
        <v>972.35185207079644</v>
      </c>
      <c r="SZ109" s="67">
        <f t="shared" si="344"/>
        <v>2256.4029708318585</v>
      </c>
      <c r="TA109" s="68">
        <f t="shared" si="345"/>
        <v>-2016.1529708318585</v>
      </c>
      <c r="TB109" s="64">
        <f t="shared" si="377"/>
        <v>39323.699999999997</v>
      </c>
      <c r="TC109" s="211">
        <f t="shared" si="378"/>
        <v>5262.2099999999991</v>
      </c>
      <c r="TD109" s="67">
        <f t="shared" si="379"/>
        <v>18260.240880875906</v>
      </c>
      <c r="TE109" s="68">
        <f t="shared" si="359"/>
        <v>-12998.030880875907</v>
      </c>
      <c r="TF109" s="264"/>
      <c r="TG109" s="265"/>
      <c r="TH109" s="265" t="s">
        <v>504</v>
      </c>
      <c r="TL109" s="65">
        <v>11673.8006</v>
      </c>
      <c r="TM109">
        <f t="shared" si="262"/>
        <v>116.738006</v>
      </c>
    </row>
    <row r="110" spans="1:533">
      <c r="A110" s="173" t="s">
        <v>240</v>
      </c>
      <c r="B110" s="175" t="s">
        <v>241</v>
      </c>
      <c r="C110" s="181" t="s">
        <v>276</v>
      </c>
      <c r="D110" s="176">
        <v>14137.78</v>
      </c>
      <c r="E110" s="176">
        <v>22938.22</v>
      </c>
      <c r="F110" s="176">
        <v>0</v>
      </c>
      <c r="G110" s="176">
        <v>0</v>
      </c>
      <c r="H110" s="176">
        <v>0</v>
      </c>
      <c r="I110" s="176">
        <v>0</v>
      </c>
      <c r="J110" s="176">
        <v>0</v>
      </c>
      <c r="K110" s="176">
        <v>0</v>
      </c>
      <c r="L110" s="176">
        <v>0</v>
      </c>
      <c r="M110" s="178">
        <v>29850.35</v>
      </c>
      <c r="N110" s="178">
        <f t="shared" si="386"/>
        <v>7225.6500000000015</v>
      </c>
      <c r="O110" s="181">
        <v>3070</v>
      </c>
      <c r="P110" s="64">
        <f t="shared" ref="P110:P126" si="404">SUM(D110:L110)</f>
        <v>37076</v>
      </c>
      <c r="Q110" s="205">
        <v>1176.8399999999999</v>
      </c>
      <c r="R110" s="205">
        <v>1677.89</v>
      </c>
      <c r="S110" s="205">
        <v>0</v>
      </c>
      <c r="T110" s="205">
        <v>0</v>
      </c>
      <c r="U110" s="205">
        <v>0</v>
      </c>
      <c r="V110" s="205">
        <v>0</v>
      </c>
      <c r="W110" s="205">
        <v>0</v>
      </c>
      <c r="X110" s="205">
        <v>0</v>
      </c>
      <c r="Y110" s="205">
        <v>0</v>
      </c>
      <c r="Z110" s="205">
        <v>0</v>
      </c>
      <c r="AA110" s="64">
        <f t="shared" si="346"/>
        <v>2854.73</v>
      </c>
      <c r="AB110" s="65">
        <v>415.49</v>
      </c>
      <c r="AC110" s="65"/>
      <c r="AD110" s="65">
        <f t="shared" si="347"/>
        <v>350.69694935256831</v>
      </c>
      <c r="AE110" s="65">
        <f t="shared" si="268"/>
        <v>130.80085653425957</v>
      </c>
      <c r="AF110" s="65"/>
      <c r="AG110" s="65"/>
      <c r="AH110" s="65"/>
      <c r="AI110" s="65">
        <v>5</v>
      </c>
      <c r="AJ110" s="65"/>
      <c r="AK110" s="65"/>
      <c r="AL110" s="64">
        <f t="shared" si="311"/>
        <v>901.9878058868278</v>
      </c>
      <c r="AM110" s="66">
        <f t="shared" si="388"/>
        <v>833.25221238938047</v>
      </c>
      <c r="AN110" s="66">
        <f t="shared" si="389"/>
        <v>0</v>
      </c>
      <c r="AO110" s="66">
        <f t="shared" si="289"/>
        <v>208.31305309734512</v>
      </c>
      <c r="AP110" s="67">
        <f t="shared" si="312"/>
        <v>1041.5652654867256</v>
      </c>
      <c r="AQ110" s="67">
        <f t="shared" si="313"/>
        <v>1943.5530713735534</v>
      </c>
      <c r="AR110" s="68">
        <f t="shared" si="314"/>
        <v>911.17692862644662</v>
      </c>
      <c r="AS110" s="267">
        <v>13091.02</v>
      </c>
      <c r="AT110" s="267">
        <v>24321.03</v>
      </c>
      <c r="AU110" s="267">
        <v>0</v>
      </c>
      <c r="AV110" s="267">
        <v>55</v>
      </c>
      <c r="AW110" s="267">
        <v>0</v>
      </c>
      <c r="AX110" s="267">
        <v>0</v>
      </c>
      <c r="AY110" s="267">
        <v>0</v>
      </c>
      <c r="AZ110" s="267">
        <v>0</v>
      </c>
      <c r="BA110" s="267">
        <v>0</v>
      </c>
      <c r="BB110" s="267">
        <v>0</v>
      </c>
      <c r="BC110" s="267">
        <v>29030.73</v>
      </c>
      <c r="BD110" s="178">
        <f t="shared" si="387"/>
        <v>8436.3200000000033</v>
      </c>
      <c r="BE110" s="285">
        <v>3014</v>
      </c>
      <c r="BF110" s="181" t="s">
        <v>276</v>
      </c>
      <c r="BG110" s="64">
        <f t="shared" si="384"/>
        <v>37467.050000000003</v>
      </c>
      <c r="BH110" s="267">
        <v>1089.7</v>
      </c>
      <c r="BI110" s="267">
        <v>1779.04</v>
      </c>
      <c r="BJ110" s="267">
        <v>0</v>
      </c>
      <c r="BK110" s="267">
        <v>2.31</v>
      </c>
      <c r="BL110" s="267">
        <v>0</v>
      </c>
      <c r="BM110" s="267">
        <v>0</v>
      </c>
      <c r="BN110" s="267">
        <v>0</v>
      </c>
      <c r="BO110" s="267">
        <v>0</v>
      </c>
      <c r="BP110" s="267">
        <v>0</v>
      </c>
      <c r="BQ110" s="267">
        <v>0</v>
      </c>
      <c r="BR110" s="64">
        <f t="shared" si="385"/>
        <v>2871.0499999999997</v>
      </c>
      <c r="BS110" s="65">
        <v>415.49</v>
      </c>
      <c r="BT110" s="65"/>
      <c r="BU110" s="65">
        <f t="shared" si="348"/>
        <v>369.24324890434463</v>
      </c>
      <c r="BV110" s="65">
        <f t="shared" si="269"/>
        <v>164.72179017037524</v>
      </c>
      <c r="BW110" s="65"/>
      <c r="BX110" s="65"/>
      <c r="BY110" s="65"/>
      <c r="BZ110" s="65">
        <v>5</v>
      </c>
      <c r="CA110" s="202"/>
      <c r="CB110" s="65"/>
      <c r="CC110" s="64">
        <f t="shared" si="315"/>
        <v>954.45503907471993</v>
      </c>
      <c r="CD110" s="66">
        <f t="shared" si="390"/>
        <v>869.99982300884949</v>
      </c>
      <c r="CE110" s="384">
        <f t="shared" si="391"/>
        <v>0</v>
      </c>
      <c r="CF110" s="66">
        <f t="shared" si="392"/>
        <v>217.49995575221237</v>
      </c>
      <c r="CG110" s="67">
        <f t="shared" si="373"/>
        <v>1087.4997787610619</v>
      </c>
      <c r="CH110" s="67">
        <f t="shared" si="316"/>
        <v>2041.9548178357818</v>
      </c>
      <c r="CI110" s="68">
        <f t="shared" si="317"/>
        <v>829.09518216421793</v>
      </c>
      <c r="CJ110" s="209">
        <v>14566.32</v>
      </c>
      <c r="CK110" s="209">
        <v>33592.31</v>
      </c>
      <c r="CL110" s="209">
        <v>0</v>
      </c>
      <c r="CM110" s="209">
        <v>25</v>
      </c>
      <c r="CN110" s="209">
        <v>0</v>
      </c>
      <c r="CO110" s="209">
        <v>0</v>
      </c>
      <c r="CP110" s="209">
        <v>0</v>
      </c>
      <c r="CQ110" s="209">
        <v>0</v>
      </c>
      <c r="CR110" s="209">
        <v>0</v>
      </c>
      <c r="CS110" s="207">
        <v>0</v>
      </c>
      <c r="CT110" s="205">
        <v>33269.01</v>
      </c>
      <c r="CU110" s="178">
        <f t="shared" si="176"/>
        <v>8510.4399999999951</v>
      </c>
      <c r="CV110" s="285">
        <v>3320</v>
      </c>
      <c r="CW110" s="181" t="s">
        <v>276</v>
      </c>
      <c r="CX110" s="214">
        <v>41779.449999999997</v>
      </c>
      <c r="CY110" s="205">
        <v>1407.55</v>
      </c>
      <c r="CZ110" s="205">
        <v>1819.2</v>
      </c>
      <c r="DA110" s="205">
        <v>0</v>
      </c>
      <c r="DB110" s="205">
        <v>0</v>
      </c>
      <c r="DC110" s="205">
        <v>0</v>
      </c>
      <c r="DD110" s="205">
        <v>0</v>
      </c>
      <c r="DE110" s="205">
        <v>0</v>
      </c>
      <c r="DF110" s="205">
        <v>0</v>
      </c>
      <c r="DG110" s="205">
        <v>0</v>
      </c>
      <c r="DH110" s="205">
        <v>0</v>
      </c>
      <c r="DI110" s="214">
        <v>3226.75</v>
      </c>
      <c r="DJ110" s="65">
        <v>415.49</v>
      </c>
      <c r="DK110" s="65"/>
      <c r="DL110" s="65">
        <f t="shared" si="349"/>
        <v>439.39059979388674</v>
      </c>
      <c r="DM110" s="65">
        <f t="shared" si="263"/>
        <v>167.53231425024418</v>
      </c>
      <c r="DN110" s="65"/>
      <c r="DO110" s="65"/>
      <c r="DP110" s="65"/>
      <c r="DQ110" s="65">
        <v>5</v>
      </c>
      <c r="DR110" s="65"/>
      <c r="DS110" s="65"/>
      <c r="DT110" s="64">
        <f t="shared" si="318"/>
        <v>1027.412914044131</v>
      </c>
      <c r="DU110" s="66">
        <f t="shared" si="393"/>
        <v>870.94495575221242</v>
      </c>
      <c r="DV110" s="66">
        <f t="shared" si="394"/>
        <v>490.26548672566372</v>
      </c>
      <c r="DW110" s="66">
        <f t="shared" si="270"/>
        <v>340.30261061946902</v>
      </c>
      <c r="DX110" s="67">
        <f t="shared" si="319"/>
        <v>1701.5130530973452</v>
      </c>
      <c r="DY110" s="67">
        <f t="shared" si="320"/>
        <v>2728.9259671414761</v>
      </c>
      <c r="DZ110" s="68">
        <f t="shared" si="321"/>
        <v>497.82403285852388</v>
      </c>
      <c r="EA110" s="205">
        <v>16342.59</v>
      </c>
      <c r="EB110" s="205">
        <v>25830.33</v>
      </c>
      <c r="EC110" s="205">
        <v>0</v>
      </c>
      <c r="ED110" s="205">
        <v>0</v>
      </c>
      <c r="EE110" s="205">
        <v>0</v>
      </c>
      <c r="EF110" s="205">
        <v>0</v>
      </c>
      <c r="EG110" s="205">
        <v>0</v>
      </c>
      <c r="EH110" s="205">
        <v>0</v>
      </c>
      <c r="EI110" s="205">
        <v>0</v>
      </c>
      <c r="EJ110" s="205">
        <v>0</v>
      </c>
      <c r="EK110" s="205">
        <v>31964.9</v>
      </c>
      <c r="EL110" s="178">
        <f t="shared" si="180"/>
        <v>10208.019999999997</v>
      </c>
      <c r="EM110" s="206">
        <v>3352</v>
      </c>
      <c r="EN110" s="181" t="s">
        <v>276</v>
      </c>
      <c r="EO110" s="214">
        <f t="shared" si="303"/>
        <v>42172.92</v>
      </c>
      <c r="EP110" s="214">
        <v>1360.38</v>
      </c>
      <c r="EQ110" s="214">
        <v>1889.44</v>
      </c>
      <c r="ER110" s="214">
        <v>0</v>
      </c>
      <c r="ES110" s="214">
        <v>0</v>
      </c>
      <c r="ET110" s="214">
        <v>0</v>
      </c>
      <c r="EU110" s="298">
        <v>0</v>
      </c>
      <c r="EV110" s="299">
        <v>0</v>
      </c>
      <c r="EW110" s="214">
        <v>0</v>
      </c>
      <c r="EX110" s="214">
        <v>0</v>
      </c>
      <c r="EY110" s="214">
        <v>0</v>
      </c>
      <c r="EZ110" s="214">
        <f t="shared" si="304"/>
        <v>3249.82</v>
      </c>
      <c r="FA110" s="65"/>
      <c r="FB110" s="65"/>
      <c r="FC110" s="377">
        <f t="shared" si="305"/>
        <v>439.56328103984566</v>
      </c>
      <c r="FD110" s="386">
        <f t="shared" si="306"/>
        <v>200.95003484106323</v>
      </c>
      <c r="FE110" s="65"/>
      <c r="FF110" s="65"/>
      <c r="FG110" s="65"/>
      <c r="FH110" s="65">
        <v>5</v>
      </c>
      <c r="FI110" s="377"/>
      <c r="FJ110" s="65"/>
      <c r="FK110" s="214">
        <f t="shared" si="307"/>
        <v>645.51331588090886</v>
      </c>
      <c r="FL110" s="66">
        <f t="shared" si="360"/>
        <v>987.17077586206892</v>
      </c>
      <c r="FM110" s="377">
        <f t="shared" si="395"/>
        <v>413.79310344827587</v>
      </c>
      <c r="FN110" s="377">
        <f t="shared" si="271"/>
        <v>350.24096982758618</v>
      </c>
      <c r="FO110" s="214">
        <f t="shared" si="308"/>
        <v>1751.204849137931</v>
      </c>
      <c r="FP110" s="214">
        <f t="shared" si="309"/>
        <v>2396.71816501884</v>
      </c>
      <c r="FQ110" s="205">
        <f t="shared" si="290"/>
        <v>853.10183498116021</v>
      </c>
      <c r="FR110" s="205">
        <v>17106.080000000002</v>
      </c>
      <c r="FS110" s="205">
        <v>27108.28</v>
      </c>
      <c r="FT110" s="205">
        <v>0</v>
      </c>
      <c r="FU110" s="205">
        <v>65</v>
      </c>
      <c r="FV110" s="205">
        <v>0</v>
      </c>
      <c r="FW110" s="205">
        <v>0</v>
      </c>
      <c r="FX110" s="205">
        <v>0</v>
      </c>
      <c r="FY110" s="205">
        <v>0</v>
      </c>
      <c r="FZ110" s="205">
        <v>0</v>
      </c>
      <c r="GA110" s="205">
        <v>0</v>
      </c>
      <c r="GB110" s="205">
        <v>33404.04</v>
      </c>
      <c r="GC110" s="178">
        <f t="shared" si="185"/>
        <v>10875.32</v>
      </c>
      <c r="GD110" s="206">
        <v>3483</v>
      </c>
      <c r="GE110" s="181" t="s">
        <v>276</v>
      </c>
      <c r="GF110" s="214">
        <f t="shared" si="291"/>
        <v>44279.360000000001</v>
      </c>
      <c r="GG110" s="205">
        <v>1423.93</v>
      </c>
      <c r="GH110" s="205">
        <v>1982.92</v>
      </c>
      <c r="GI110" s="205">
        <v>0</v>
      </c>
      <c r="GJ110" s="205">
        <v>2.73</v>
      </c>
      <c r="GK110" s="205">
        <v>0</v>
      </c>
      <c r="GL110" s="205">
        <v>0</v>
      </c>
      <c r="GM110" s="205">
        <v>0</v>
      </c>
      <c r="GN110" s="205">
        <v>0</v>
      </c>
      <c r="GO110" s="205">
        <v>0</v>
      </c>
      <c r="GP110" s="205">
        <v>0</v>
      </c>
      <c r="GQ110" s="211">
        <f t="shared" si="350"/>
        <v>3409.5800000000004</v>
      </c>
      <c r="GR110" s="306"/>
      <c r="GS110" s="306"/>
      <c r="GT110" s="65">
        <f t="shared" si="300"/>
        <v>475.36788876207186</v>
      </c>
      <c r="GU110" s="65">
        <f t="shared" si="301"/>
        <v>231.05072631802543</v>
      </c>
      <c r="GV110" s="65"/>
      <c r="GW110" s="65"/>
      <c r="GX110" s="65">
        <v>0</v>
      </c>
      <c r="GY110" s="65">
        <v>5</v>
      </c>
      <c r="GZ110" s="65"/>
      <c r="HA110" s="65"/>
      <c r="HB110" s="64">
        <f t="shared" si="396"/>
        <v>711.41861508009731</v>
      </c>
      <c r="HC110" s="66">
        <f t="shared" si="361"/>
        <v>822.37076923076927</v>
      </c>
      <c r="HD110" s="66">
        <f t="shared" si="272"/>
        <v>0</v>
      </c>
      <c r="HE110" s="66">
        <f t="shared" si="273"/>
        <v>205.59269230769232</v>
      </c>
      <c r="HF110" s="67">
        <f t="shared" si="322"/>
        <v>1027.9634615384616</v>
      </c>
      <c r="HG110" s="67">
        <f t="shared" si="323"/>
        <v>1739.382076618559</v>
      </c>
      <c r="HH110" s="68">
        <f t="shared" si="324"/>
        <v>1670.1979233814413</v>
      </c>
      <c r="HI110" s="335">
        <v>17264.919999999998</v>
      </c>
      <c r="HJ110" s="335">
        <v>27303.77</v>
      </c>
      <c r="HK110" s="335">
        <v>0</v>
      </c>
      <c r="HL110" s="335">
        <v>45</v>
      </c>
      <c r="HM110" s="335">
        <v>0</v>
      </c>
      <c r="HN110" s="335">
        <v>0</v>
      </c>
      <c r="HO110" s="335">
        <v>0</v>
      </c>
      <c r="HP110" s="335">
        <v>0</v>
      </c>
      <c r="HQ110" s="335">
        <v>0</v>
      </c>
      <c r="HR110" s="335">
        <v>0</v>
      </c>
      <c r="HS110" s="335">
        <v>36724.370000000003</v>
      </c>
      <c r="HT110" s="178">
        <f t="shared" si="189"/>
        <v>7889.32</v>
      </c>
      <c r="HU110" s="371">
        <v>3316</v>
      </c>
      <c r="HV110" s="181" t="s">
        <v>276</v>
      </c>
      <c r="HW110" s="64">
        <f t="shared" si="190"/>
        <v>44613.69</v>
      </c>
      <c r="HX110" s="205">
        <v>1437.15</v>
      </c>
      <c r="HY110" s="205">
        <v>1997.22</v>
      </c>
      <c r="HZ110" s="205">
        <v>0</v>
      </c>
      <c r="IA110" s="205">
        <v>1.89</v>
      </c>
      <c r="IB110" s="205">
        <v>0</v>
      </c>
      <c r="IC110" s="205">
        <v>0</v>
      </c>
      <c r="ID110" s="205">
        <v>0</v>
      </c>
      <c r="IE110" s="205">
        <v>0</v>
      </c>
      <c r="IF110" s="205">
        <v>0</v>
      </c>
      <c r="IG110" s="205">
        <v>0</v>
      </c>
      <c r="IH110" s="214">
        <v>3969.6</v>
      </c>
      <c r="II110" s="319"/>
      <c r="IJ110" s="319"/>
      <c r="IK110" s="65">
        <f t="shared" si="296"/>
        <v>560.44035279951697</v>
      </c>
      <c r="IL110" s="65">
        <f t="shared" si="302"/>
        <v>196.44237958827648</v>
      </c>
      <c r="IM110" s="65"/>
      <c r="IN110" s="65"/>
      <c r="IO110" s="65"/>
      <c r="IP110" s="65">
        <v>5</v>
      </c>
      <c r="IQ110" s="65"/>
      <c r="IR110" s="65"/>
      <c r="IS110" s="64">
        <f t="shared" si="397"/>
        <v>761.88273238779345</v>
      </c>
      <c r="IT110" s="66">
        <f t="shared" si="362"/>
        <v>869.99285714285713</v>
      </c>
      <c r="IU110" s="66">
        <f t="shared" si="274"/>
        <v>403.36134453781511</v>
      </c>
      <c r="IV110" s="66">
        <f t="shared" si="275"/>
        <v>318.33855042016808</v>
      </c>
      <c r="IW110" s="67">
        <f t="shared" si="398"/>
        <v>1591.6927521008404</v>
      </c>
      <c r="IX110" s="67">
        <f t="shared" si="325"/>
        <v>2353.5754844886337</v>
      </c>
      <c r="IY110" s="68">
        <f t="shared" si="326"/>
        <v>1616.0245155113662</v>
      </c>
      <c r="IZ110" s="335">
        <v>19861.009999999998</v>
      </c>
      <c r="JA110" s="335">
        <v>31805.75</v>
      </c>
      <c r="JB110" s="335">
        <v>0</v>
      </c>
      <c r="JC110" s="335">
        <v>70</v>
      </c>
      <c r="JD110" s="335">
        <v>0</v>
      </c>
      <c r="JE110" s="335">
        <v>0</v>
      </c>
      <c r="JF110" s="335">
        <v>0</v>
      </c>
      <c r="JG110" s="335">
        <v>0</v>
      </c>
      <c r="JH110" s="335">
        <v>0</v>
      </c>
      <c r="JI110" s="335">
        <v>0</v>
      </c>
      <c r="JJ110" s="335">
        <v>39513.129999999997</v>
      </c>
      <c r="JK110" s="178">
        <f t="shared" si="196"/>
        <v>12223.629999999997</v>
      </c>
      <c r="JL110" s="371">
        <v>3786</v>
      </c>
      <c r="JM110" s="181" t="s">
        <v>276</v>
      </c>
      <c r="JN110" s="64">
        <f t="shared" si="197"/>
        <v>51736.759999999995</v>
      </c>
      <c r="JO110" s="335">
        <v>1653.25</v>
      </c>
      <c r="JP110" s="335">
        <v>2326.5300000000002</v>
      </c>
      <c r="JQ110" s="335">
        <v>0</v>
      </c>
      <c r="JR110" s="335">
        <v>2.94</v>
      </c>
      <c r="JS110" s="335">
        <v>0</v>
      </c>
      <c r="JT110" s="335">
        <v>0</v>
      </c>
      <c r="JU110" s="335">
        <v>0</v>
      </c>
      <c r="JV110" s="335">
        <v>0</v>
      </c>
      <c r="JW110" s="335">
        <v>0</v>
      </c>
      <c r="JX110" s="335">
        <v>0</v>
      </c>
      <c r="JY110" s="211">
        <v>4078.98</v>
      </c>
      <c r="JZ110" s="319"/>
      <c r="KA110" s="319"/>
      <c r="KB110" s="65">
        <f t="shared" si="276"/>
        <v>841.48103813594412</v>
      </c>
      <c r="KC110" s="65">
        <f t="shared" si="297"/>
        <v>324.71219479891766</v>
      </c>
      <c r="KD110" s="65"/>
      <c r="KE110" s="65"/>
      <c r="KF110" s="65"/>
      <c r="KG110" s="65">
        <v>5</v>
      </c>
      <c r="KH110" s="65"/>
      <c r="KI110" s="65">
        <f t="shared" si="277"/>
        <v>429.03252032520328</v>
      </c>
      <c r="KJ110" s="64">
        <f t="shared" si="292"/>
        <v>1600.2257532600649</v>
      </c>
      <c r="KK110" s="66">
        <f t="shared" si="363"/>
        <v>854.59100840336134</v>
      </c>
      <c r="KL110" s="66">
        <f t="shared" si="278"/>
        <v>0</v>
      </c>
      <c r="KM110" s="66">
        <f t="shared" si="279"/>
        <v>213.64775210084034</v>
      </c>
      <c r="KN110" s="67">
        <f t="shared" si="327"/>
        <v>1068.2387605042018</v>
      </c>
      <c r="KO110" s="67">
        <f t="shared" si="328"/>
        <v>2668.4645137642665</v>
      </c>
      <c r="KP110" s="68">
        <f t="shared" si="329"/>
        <v>1410.5154862357335</v>
      </c>
      <c r="KQ110" s="335">
        <v>22555.48</v>
      </c>
      <c r="KR110" s="335">
        <v>37065.9</v>
      </c>
      <c r="KS110" s="335">
        <v>0</v>
      </c>
      <c r="KT110" s="335">
        <v>0</v>
      </c>
      <c r="KU110" s="335">
        <v>0</v>
      </c>
      <c r="KV110" s="335">
        <v>0</v>
      </c>
      <c r="KW110" s="335">
        <v>0</v>
      </c>
      <c r="KX110" s="335">
        <v>0</v>
      </c>
      <c r="KY110" s="335">
        <v>0</v>
      </c>
      <c r="KZ110" s="335">
        <v>0</v>
      </c>
      <c r="LA110" s="335">
        <v>45537.47</v>
      </c>
      <c r="LB110" s="178">
        <f t="shared" si="199"/>
        <v>14083.910000000003</v>
      </c>
      <c r="LC110" s="371">
        <v>4131</v>
      </c>
      <c r="LD110" s="181" t="s">
        <v>276</v>
      </c>
      <c r="LE110" s="64">
        <f t="shared" si="200"/>
        <v>59621.380000000005</v>
      </c>
      <c r="LF110" s="205">
        <v>1877.54</v>
      </c>
      <c r="LG110" s="205">
        <v>2711.3</v>
      </c>
      <c r="LH110" s="205">
        <v>0</v>
      </c>
      <c r="LI110" s="205">
        <v>0</v>
      </c>
      <c r="LJ110" s="205">
        <v>0</v>
      </c>
      <c r="LK110" s="205">
        <v>0</v>
      </c>
      <c r="LL110" s="205">
        <v>0</v>
      </c>
      <c r="LM110" s="205">
        <v>0</v>
      </c>
      <c r="LN110" s="205">
        <v>0</v>
      </c>
      <c r="LO110" s="205">
        <v>0</v>
      </c>
      <c r="LP110" s="211">
        <f t="shared" si="351"/>
        <v>4588.84</v>
      </c>
      <c r="LQ110" s="202"/>
      <c r="LR110" s="202"/>
      <c r="LS110" s="65">
        <f t="shared" si="298"/>
        <v>676.91994835504693</v>
      </c>
      <c r="LT110" s="65">
        <f t="shared" si="299"/>
        <v>337.13600218464683</v>
      </c>
      <c r="LU110" s="65"/>
      <c r="LV110" s="65"/>
      <c r="LW110" s="65"/>
      <c r="LX110" s="65">
        <v>5</v>
      </c>
      <c r="LY110" s="65"/>
      <c r="LZ110" s="65"/>
      <c r="MA110" s="64">
        <f t="shared" si="330"/>
        <v>1019.0559505396938</v>
      </c>
      <c r="MB110" s="66">
        <f t="shared" si="364"/>
        <v>828.45739495798318</v>
      </c>
      <c r="MC110" s="66">
        <f t="shared" si="280"/>
        <v>0</v>
      </c>
      <c r="MD110" s="66">
        <f t="shared" si="281"/>
        <v>207.1143487394958</v>
      </c>
      <c r="ME110" s="67">
        <f t="shared" si="331"/>
        <v>1035.571743697479</v>
      </c>
      <c r="MF110" s="67">
        <f t="shared" si="332"/>
        <v>2054.6276942371728</v>
      </c>
      <c r="MG110" s="68">
        <f t="shared" si="333"/>
        <v>2534.2123057628273</v>
      </c>
      <c r="MH110" s="335">
        <v>2916.97</v>
      </c>
      <c r="MI110" s="335">
        <v>3813.29</v>
      </c>
      <c r="MJ110" s="335">
        <v>0</v>
      </c>
      <c r="MK110" s="335">
        <v>0</v>
      </c>
      <c r="ML110" s="335">
        <v>0</v>
      </c>
      <c r="MM110" s="335">
        <v>0</v>
      </c>
      <c r="MN110" s="335">
        <v>0</v>
      </c>
      <c r="MO110" s="335">
        <v>0</v>
      </c>
      <c r="MP110" s="335">
        <v>0</v>
      </c>
      <c r="MQ110" s="335">
        <v>0</v>
      </c>
      <c r="MR110" s="335">
        <v>5000.46</v>
      </c>
      <c r="MS110" s="178">
        <f t="shared" si="402"/>
        <v>1729.8000000000002</v>
      </c>
      <c r="MT110" s="371">
        <v>530</v>
      </c>
      <c r="MU110" s="181" t="s">
        <v>276</v>
      </c>
      <c r="MV110" s="64">
        <f t="shared" si="203"/>
        <v>6730.26</v>
      </c>
      <c r="MW110" s="335">
        <v>242.82</v>
      </c>
      <c r="MX110" s="335">
        <v>278.93</v>
      </c>
      <c r="MY110" s="335">
        <v>0</v>
      </c>
      <c r="MZ110" s="335">
        <v>0</v>
      </c>
      <c r="NA110" s="335">
        <v>0</v>
      </c>
      <c r="NB110" s="335">
        <v>0</v>
      </c>
      <c r="NC110" s="335">
        <v>0</v>
      </c>
      <c r="ND110" s="335">
        <v>0</v>
      </c>
      <c r="NE110" s="335">
        <v>0</v>
      </c>
      <c r="NF110" s="335">
        <v>0</v>
      </c>
      <c r="NG110" s="211">
        <f t="shared" si="293"/>
        <v>521.75</v>
      </c>
      <c r="NH110" s="357"/>
      <c r="NI110" s="358"/>
      <c r="NJ110" s="65">
        <f t="shared" si="294"/>
        <v>94.491698063819697</v>
      </c>
      <c r="NK110" s="65">
        <f t="shared" si="295"/>
        <v>23.760972330036335</v>
      </c>
      <c r="NL110" s="65"/>
      <c r="NM110" s="65"/>
      <c r="NN110" s="65">
        <f t="shared" si="399"/>
        <v>467</v>
      </c>
      <c r="NO110" s="65">
        <v>5</v>
      </c>
      <c r="NP110" s="65"/>
      <c r="NQ110" s="65"/>
      <c r="NR110" s="64">
        <f t="shared" si="264"/>
        <v>590.25267039385608</v>
      </c>
      <c r="NS110" s="66">
        <f t="shared" si="400"/>
        <v>835.40283333333332</v>
      </c>
      <c r="NT110" s="66">
        <f t="shared" si="401"/>
        <v>400</v>
      </c>
      <c r="NU110" s="66">
        <f t="shared" si="282"/>
        <v>308.85070833333333</v>
      </c>
      <c r="NV110" s="67">
        <f t="shared" si="334"/>
        <v>1544.2535416666667</v>
      </c>
      <c r="NW110" s="67">
        <f t="shared" si="335"/>
        <v>2134.5062120605226</v>
      </c>
      <c r="NX110" s="68">
        <f t="shared" si="336"/>
        <v>-1612.7562120605226</v>
      </c>
      <c r="NY110" s="400">
        <v>393.96</v>
      </c>
      <c r="NZ110" s="400">
        <v>0</v>
      </c>
      <c r="OA110" s="400">
        <v>0</v>
      </c>
      <c r="OB110" s="400">
        <v>0</v>
      </c>
      <c r="OC110" s="400">
        <v>0</v>
      </c>
      <c r="OD110" s="400">
        <v>0</v>
      </c>
      <c r="OE110" s="400">
        <v>0</v>
      </c>
      <c r="OF110" s="400">
        <v>0</v>
      </c>
      <c r="OG110" s="400">
        <v>0</v>
      </c>
      <c r="OH110" s="400">
        <v>0</v>
      </c>
      <c r="OI110" s="400">
        <v>393.96</v>
      </c>
      <c r="OJ110" s="178">
        <f t="shared" si="352"/>
        <v>0</v>
      </c>
      <c r="OK110" s="401">
        <v>24</v>
      </c>
      <c r="OL110" s="181" t="s">
        <v>276</v>
      </c>
      <c r="OM110" s="64">
        <f t="shared" si="283"/>
        <v>393.96</v>
      </c>
      <c r="ON110" s="205">
        <v>32.79</v>
      </c>
      <c r="OO110" s="205">
        <v>0</v>
      </c>
      <c r="OP110" s="205">
        <v>0</v>
      </c>
      <c r="OQ110" s="205">
        <v>0</v>
      </c>
      <c r="OR110" s="205">
        <v>0</v>
      </c>
      <c r="OS110" s="205">
        <v>0</v>
      </c>
      <c r="OT110" s="205">
        <v>0</v>
      </c>
      <c r="OU110" s="205">
        <v>0</v>
      </c>
      <c r="OV110" s="205">
        <v>0</v>
      </c>
      <c r="OW110" s="205">
        <v>0</v>
      </c>
      <c r="OX110" s="403">
        <f t="shared" si="284"/>
        <v>32.79</v>
      </c>
      <c r="OY110" s="406">
        <v>600</v>
      </c>
      <c r="OZ110" s="413"/>
      <c r="PA110" s="65">
        <f t="shared" si="285"/>
        <v>6.3156400763043807</v>
      </c>
      <c r="PB110" s="65">
        <f t="shared" si="286"/>
        <v>0</v>
      </c>
      <c r="PC110" s="65"/>
      <c r="PD110" s="65"/>
      <c r="PE110" s="65"/>
      <c r="PF110" s="65">
        <v>5</v>
      </c>
      <c r="PG110" s="65"/>
      <c r="PH110" s="65"/>
      <c r="PI110" s="64">
        <f t="shared" si="337"/>
        <v>611.31564007630436</v>
      </c>
      <c r="PJ110" s="66">
        <f t="shared" si="287"/>
        <v>936.57933333333335</v>
      </c>
      <c r="PK110" s="66">
        <v>0</v>
      </c>
      <c r="PL110" s="66">
        <f t="shared" si="288"/>
        <v>234.14483333333334</v>
      </c>
      <c r="PM110" s="67">
        <f t="shared" si="338"/>
        <v>1170.7241666666666</v>
      </c>
      <c r="PN110" s="67">
        <f t="shared" si="339"/>
        <v>1782.039806742971</v>
      </c>
      <c r="PO110" s="68">
        <f t="shared" si="340"/>
        <v>-1749.249806742971</v>
      </c>
      <c r="PP110" s="400"/>
      <c r="PQ110" s="400"/>
      <c r="PR110" s="400"/>
      <c r="PS110" s="400"/>
      <c r="PT110" s="400"/>
      <c r="PU110" s="400"/>
      <c r="PV110" s="400"/>
      <c r="PW110" s="400"/>
      <c r="PX110" s="400"/>
      <c r="PY110" s="464"/>
      <c r="PZ110" s="466">
        <v>0</v>
      </c>
      <c r="QA110" s="178">
        <f t="shared" si="210"/>
        <v>0</v>
      </c>
      <c r="QB110" s="401"/>
      <c r="QC110" s="181" t="s">
        <v>276</v>
      </c>
      <c r="QD110" s="64"/>
      <c r="QE110" s="400"/>
      <c r="QF110" s="400"/>
      <c r="QG110" s="400"/>
      <c r="QH110" s="400"/>
      <c r="QI110" s="400"/>
      <c r="QJ110" s="400"/>
      <c r="QK110" s="400"/>
      <c r="QL110" s="400"/>
      <c r="QM110" s="400"/>
      <c r="QN110" s="400"/>
      <c r="QO110" s="486">
        <v>0</v>
      </c>
      <c r="QP110" s="211">
        <f t="shared" si="353"/>
        <v>0</v>
      </c>
      <c r="QQ110" s="450">
        <v>600</v>
      </c>
      <c r="QR110" s="240">
        <f>QP110</f>
        <v>0</v>
      </c>
      <c r="QS110" s="65">
        <f t="shared" si="365"/>
        <v>128.86743362831859</v>
      </c>
      <c r="QT110" s="65">
        <f t="shared" si="354"/>
        <v>0</v>
      </c>
      <c r="QU110" s="65">
        <v>0</v>
      </c>
      <c r="QV110" s="65"/>
      <c r="QW110" s="65">
        <f t="shared" si="355"/>
        <v>18.861818181818183</v>
      </c>
      <c r="QX110" s="65">
        <v>5</v>
      </c>
      <c r="QY110" s="65">
        <f t="shared" si="261"/>
        <v>183.06451612903226</v>
      </c>
      <c r="QZ110" s="489">
        <f t="shared" si="265"/>
        <v>0</v>
      </c>
      <c r="RA110" s="65"/>
      <c r="RB110" s="64">
        <f t="shared" si="403"/>
        <v>935.79376793916913</v>
      </c>
      <c r="RC110" s="66">
        <f t="shared" si="266"/>
        <v>870.22424778761058</v>
      </c>
      <c r="RD110" s="66"/>
      <c r="RE110" s="66">
        <f t="shared" si="356"/>
        <v>361.20360314535594</v>
      </c>
      <c r="RF110" s="67">
        <f t="shared" si="341"/>
        <v>1231.4278509329665</v>
      </c>
      <c r="RG110" s="67">
        <f t="shared" si="342"/>
        <v>2167.2216188721359</v>
      </c>
      <c r="RH110" s="68">
        <f t="shared" si="343"/>
        <v>-2167.2216188721359</v>
      </c>
      <c r="RI110" s="205"/>
      <c r="RJ110" s="205"/>
      <c r="RK110" s="205"/>
      <c r="RL110" s="205"/>
      <c r="RM110" s="205"/>
      <c r="RN110" s="205"/>
      <c r="RO110" s="205"/>
      <c r="RP110" s="205"/>
      <c r="RQ110" s="205"/>
      <c r="RR110" s="373"/>
      <c r="RS110" s="265">
        <v>0</v>
      </c>
      <c r="RT110" s="178">
        <f t="shared" si="214"/>
        <v>0</v>
      </c>
      <c r="RU110" s="206"/>
      <c r="RV110" s="181" t="s">
        <v>276</v>
      </c>
      <c r="RW110" s="64">
        <f t="shared" si="215"/>
        <v>0</v>
      </c>
      <c r="RX110" s="205"/>
      <c r="RY110" s="205"/>
      <c r="RZ110" s="205"/>
      <c r="SA110" s="205"/>
      <c r="SB110" s="205"/>
      <c r="SC110" s="205"/>
      <c r="SD110" s="205"/>
      <c r="SE110" s="205"/>
      <c r="SF110" s="205"/>
      <c r="SG110" s="205"/>
      <c r="SH110" s="65">
        <v>116.738006</v>
      </c>
      <c r="SI110" s="211">
        <v>3020.27</v>
      </c>
      <c r="SJ110" s="471">
        <v>415.49</v>
      </c>
      <c r="SK110" s="481"/>
      <c r="SL110" s="65">
        <f t="shared" si="366"/>
        <v>320.96681415929203</v>
      </c>
      <c r="SM110" s="65">
        <f t="shared" si="376"/>
        <v>0</v>
      </c>
      <c r="SN110" s="65">
        <v>0</v>
      </c>
      <c r="SO110" s="65"/>
      <c r="SP110" s="65">
        <f t="shared" si="357"/>
        <v>495.92920353982299</v>
      </c>
      <c r="SQ110" s="65">
        <v>5</v>
      </c>
      <c r="SR110" s="65">
        <f t="shared" si="367"/>
        <v>428.52876106194691</v>
      </c>
      <c r="SS110" s="489">
        <f t="shared" si="267"/>
        <v>0</v>
      </c>
      <c r="ST110" s="65"/>
      <c r="SU110" s="64">
        <f t="shared" si="374"/>
        <v>1665.9147787610618</v>
      </c>
      <c r="SV110" s="66">
        <f t="shared" si="368"/>
        <v>596.28469026548669</v>
      </c>
      <c r="SW110" s="66"/>
      <c r="SX110" s="66">
        <f t="shared" si="358"/>
        <v>452.43989380530968</v>
      </c>
      <c r="SY110" s="67">
        <f t="shared" si="375"/>
        <v>1048.7245840707965</v>
      </c>
      <c r="SZ110" s="67">
        <f t="shared" si="344"/>
        <v>2714.6393628318583</v>
      </c>
      <c r="TA110" s="68">
        <f t="shared" si="345"/>
        <v>305.63063716814167</v>
      </c>
      <c r="TB110" s="64">
        <f t="shared" si="377"/>
        <v>365870.83</v>
      </c>
      <c r="TC110" s="211">
        <f t="shared" si="378"/>
        <v>31824.16</v>
      </c>
      <c r="TD110" s="67">
        <f t="shared" si="379"/>
        <v>26725.608790985771</v>
      </c>
      <c r="TE110" s="68">
        <f t="shared" si="359"/>
        <v>5098.5512090142292</v>
      </c>
      <c r="TF110" s="264"/>
      <c r="TG110" s="265"/>
      <c r="TH110" s="265"/>
      <c r="TL110" s="65">
        <v>27304.9084</v>
      </c>
      <c r="TM110">
        <f t="shared" si="262"/>
        <v>273.04908399999999</v>
      </c>
    </row>
    <row r="111" spans="1:533">
      <c r="A111" s="173" t="s">
        <v>242</v>
      </c>
      <c r="B111" s="175" t="s">
        <v>243</v>
      </c>
      <c r="C111" s="181" t="s">
        <v>277</v>
      </c>
      <c r="D111" s="176">
        <v>7635.33</v>
      </c>
      <c r="E111" s="176">
        <v>13965.04</v>
      </c>
      <c r="F111" s="176">
        <v>0</v>
      </c>
      <c r="G111" s="176">
        <v>0</v>
      </c>
      <c r="H111" s="176">
        <v>14713.7</v>
      </c>
      <c r="I111" s="176">
        <v>0</v>
      </c>
      <c r="J111" s="176">
        <v>0</v>
      </c>
      <c r="K111" s="176">
        <v>0</v>
      </c>
      <c r="L111" s="176">
        <v>0</v>
      </c>
      <c r="M111" s="178">
        <v>26654.45</v>
      </c>
      <c r="N111" s="178">
        <f t="shared" si="386"/>
        <v>9659.6200000000063</v>
      </c>
      <c r="O111" s="181">
        <v>2648</v>
      </c>
      <c r="P111" s="64">
        <f t="shared" si="404"/>
        <v>36314.070000000007</v>
      </c>
      <c r="Q111" s="205">
        <v>635.58000000000004</v>
      </c>
      <c r="R111" s="205">
        <v>1021.52</v>
      </c>
      <c r="S111" s="205">
        <v>0</v>
      </c>
      <c r="T111" s="205">
        <v>0</v>
      </c>
      <c r="U111" s="205">
        <v>0</v>
      </c>
      <c r="V111" s="205">
        <v>955.68</v>
      </c>
      <c r="W111" s="205">
        <v>0</v>
      </c>
      <c r="X111" s="205">
        <v>0</v>
      </c>
      <c r="Y111" s="205">
        <v>0</v>
      </c>
      <c r="Z111" s="205">
        <v>0</v>
      </c>
      <c r="AA111" s="64">
        <f t="shared" si="346"/>
        <v>2612.7799999999997</v>
      </c>
      <c r="AB111" s="65">
        <v>937.59</v>
      </c>
      <c r="AC111" s="256">
        <v>104</v>
      </c>
      <c r="AD111" s="65">
        <f t="shared" si="347"/>
        <v>313.14990617096834</v>
      </c>
      <c r="AE111" s="65">
        <f t="shared" si="268"/>
        <v>174.861302415072</v>
      </c>
      <c r="AF111" s="65"/>
      <c r="AG111" s="65"/>
      <c r="AH111" s="65"/>
      <c r="AI111" s="65">
        <v>5</v>
      </c>
      <c r="AJ111" s="65"/>
      <c r="AK111" s="65"/>
      <c r="AL111" s="64">
        <f t="shared" si="311"/>
        <v>1534.6012085860405</v>
      </c>
      <c r="AM111" s="66">
        <f t="shared" si="388"/>
        <v>833.25221238938047</v>
      </c>
      <c r="AN111" s="66">
        <f t="shared" si="389"/>
        <v>0</v>
      </c>
      <c r="AO111" s="66">
        <f t="shared" si="289"/>
        <v>208.31305309734512</v>
      </c>
      <c r="AP111" s="67">
        <f t="shared" si="312"/>
        <v>1041.5652654867256</v>
      </c>
      <c r="AQ111" s="67">
        <f t="shared" si="313"/>
        <v>2576.1664740727661</v>
      </c>
      <c r="AR111" s="68">
        <f t="shared" si="314"/>
        <v>36.613525927233695</v>
      </c>
      <c r="AS111" s="267">
        <v>0</v>
      </c>
      <c r="AT111" s="267">
        <v>7401.74</v>
      </c>
      <c r="AU111" s="267">
        <v>0</v>
      </c>
      <c r="AV111" s="267">
        <v>0</v>
      </c>
      <c r="AW111" s="267">
        <v>0</v>
      </c>
      <c r="AX111" s="267">
        <v>0</v>
      </c>
      <c r="AY111" s="267">
        <v>0</v>
      </c>
      <c r="AZ111" s="267">
        <v>0</v>
      </c>
      <c r="BA111" s="267">
        <v>0</v>
      </c>
      <c r="BB111" s="267">
        <v>0</v>
      </c>
      <c r="BC111" s="267">
        <v>6178.88</v>
      </c>
      <c r="BD111" s="178">
        <f t="shared" si="387"/>
        <v>1222.8599999999997</v>
      </c>
      <c r="BE111" s="285">
        <v>1042</v>
      </c>
      <c r="BF111" s="181" t="s">
        <v>277</v>
      </c>
      <c r="BG111" s="64">
        <f t="shared" si="384"/>
        <v>7401.74</v>
      </c>
      <c r="BH111" s="267">
        <v>0</v>
      </c>
      <c r="BI111" s="267">
        <v>0</v>
      </c>
      <c r="BJ111" s="267">
        <v>0</v>
      </c>
      <c r="BK111" s="267">
        <v>0</v>
      </c>
      <c r="BL111" s="267">
        <v>0</v>
      </c>
      <c r="BM111" s="267">
        <v>0</v>
      </c>
      <c r="BN111" s="267">
        <v>0</v>
      </c>
      <c r="BO111" s="267">
        <v>0</v>
      </c>
      <c r="BP111" s="267">
        <v>0</v>
      </c>
      <c r="BQ111" s="267">
        <v>0</v>
      </c>
      <c r="BR111" s="64">
        <f t="shared" si="385"/>
        <v>0</v>
      </c>
      <c r="BS111" s="65">
        <v>937.59</v>
      </c>
      <c r="BT111" s="256">
        <v>104</v>
      </c>
      <c r="BU111" s="65">
        <f t="shared" si="348"/>
        <v>78.589471425281999</v>
      </c>
      <c r="BV111" s="65">
        <f t="shared" si="269"/>
        <v>23.876724487424013</v>
      </c>
      <c r="BW111" s="65"/>
      <c r="BX111" s="65"/>
      <c r="BY111" s="65"/>
      <c r="BZ111" s="65">
        <v>5</v>
      </c>
      <c r="CA111" s="202"/>
      <c r="CB111" s="65"/>
      <c r="CC111" s="64">
        <f t="shared" si="315"/>
        <v>1149.0561959127062</v>
      </c>
      <c r="CD111" s="66">
        <f t="shared" si="390"/>
        <v>869.99982300884949</v>
      </c>
      <c r="CE111" s="384">
        <f t="shared" si="391"/>
        <v>0</v>
      </c>
      <c r="CF111" s="66">
        <f t="shared" si="392"/>
        <v>217.49995575221237</v>
      </c>
      <c r="CG111" s="67">
        <f t="shared" si="373"/>
        <v>1087.4997787610619</v>
      </c>
      <c r="CH111" s="67">
        <f t="shared" si="316"/>
        <v>2236.5559746737681</v>
      </c>
      <c r="CI111" s="68">
        <f t="shared" si="317"/>
        <v>-2236.5559746737681</v>
      </c>
      <c r="CJ111" s="209">
        <v>10954.66</v>
      </c>
      <c r="CK111" s="209">
        <v>17963.349999999999</v>
      </c>
      <c r="CL111" s="209">
        <v>0</v>
      </c>
      <c r="CM111" s="209">
        <v>165</v>
      </c>
      <c r="CN111" s="209">
        <v>0</v>
      </c>
      <c r="CO111" s="209">
        <v>12603.6</v>
      </c>
      <c r="CP111" s="209">
        <v>0</v>
      </c>
      <c r="CQ111" s="209">
        <v>0</v>
      </c>
      <c r="CR111" s="209">
        <v>0</v>
      </c>
      <c r="CS111" s="207">
        <v>0</v>
      </c>
      <c r="CT111" s="205">
        <v>26995.63</v>
      </c>
      <c r="CU111" s="178">
        <f t="shared" si="176"/>
        <v>12901.920000000002</v>
      </c>
      <c r="CV111" s="285">
        <v>3021</v>
      </c>
      <c r="CW111" s="181" t="s">
        <v>277</v>
      </c>
      <c r="CX111" s="214">
        <v>39897.550000000003</v>
      </c>
      <c r="CY111" s="205">
        <v>827.2</v>
      </c>
      <c r="CZ111" s="205">
        <v>1140.3399999999999</v>
      </c>
      <c r="DA111" s="209">
        <v>0</v>
      </c>
      <c r="DB111" s="205">
        <v>13.88</v>
      </c>
      <c r="DC111" s="209">
        <v>0</v>
      </c>
      <c r="DD111" s="205">
        <v>559.07000000000005</v>
      </c>
      <c r="DE111" s="209">
        <v>0</v>
      </c>
      <c r="DF111" s="209">
        <v>0</v>
      </c>
      <c r="DG111" s="209">
        <v>0</v>
      </c>
      <c r="DH111" s="209">
        <v>0</v>
      </c>
      <c r="DI111" s="214">
        <v>2540.4899999999998</v>
      </c>
      <c r="DJ111" s="65">
        <v>937.59</v>
      </c>
      <c r="DK111" s="256">
        <v>104</v>
      </c>
      <c r="DL111" s="65">
        <f t="shared" si="349"/>
        <v>356.53679077056523</v>
      </c>
      <c r="DM111" s="65">
        <f t="shared" si="263"/>
        <v>253.98081836797061</v>
      </c>
      <c r="DN111" s="65"/>
      <c r="DO111" s="65"/>
      <c r="DP111" s="65"/>
      <c r="DQ111" s="65">
        <v>5</v>
      </c>
      <c r="DR111" s="65"/>
      <c r="DS111" s="65"/>
      <c r="DT111" s="64">
        <f t="shared" si="318"/>
        <v>1657.107609138536</v>
      </c>
      <c r="DU111" s="66">
        <f t="shared" si="393"/>
        <v>870.94495575221242</v>
      </c>
      <c r="DV111" s="66">
        <f t="shared" si="394"/>
        <v>490.26548672566372</v>
      </c>
      <c r="DW111" s="66">
        <f t="shared" si="270"/>
        <v>340.30261061946902</v>
      </c>
      <c r="DX111" s="67">
        <f t="shared" si="319"/>
        <v>1701.5130530973452</v>
      </c>
      <c r="DY111" s="67">
        <f t="shared" si="320"/>
        <v>3358.6206622358814</v>
      </c>
      <c r="DZ111" s="68">
        <f t="shared" si="321"/>
        <v>-818.13066223588157</v>
      </c>
      <c r="EA111" s="205">
        <v>11880.58</v>
      </c>
      <c r="EB111" s="205">
        <v>18004.759999999998</v>
      </c>
      <c r="EC111" s="205">
        <v>0</v>
      </c>
      <c r="ED111" s="205">
        <v>370</v>
      </c>
      <c r="EE111" s="205">
        <v>0</v>
      </c>
      <c r="EF111" s="205">
        <v>17635.599999999999</v>
      </c>
      <c r="EG111" s="205">
        <v>0</v>
      </c>
      <c r="EH111" s="205">
        <v>0</v>
      </c>
      <c r="EI111" s="205">
        <v>0</v>
      </c>
      <c r="EJ111" s="205">
        <v>0</v>
      </c>
      <c r="EK111" s="205">
        <v>31121.87</v>
      </c>
      <c r="EL111" s="178">
        <f t="shared" si="180"/>
        <v>16769.069999999996</v>
      </c>
      <c r="EM111" s="206">
        <v>3567</v>
      </c>
      <c r="EN111" s="181" t="s">
        <v>277</v>
      </c>
      <c r="EO111" s="214">
        <f t="shared" si="303"/>
        <v>47890.939999999995</v>
      </c>
      <c r="EP111" s="214">
        <v>988.96</v>
      </c>
      <c r="EQ111" s="214">
        <v>1317.01</v>
      </c>
      <c r="ER111" s="214">
        <v>0</v>
      </c>
      <c r="ES111" s="214">
        <v>15.56</v>
      </c>
      <c r="ET111" s="214">
        <v>0</v>
      </c>
      <c r="EU111" s="298">
        <v>0</v>
      </c>
      <c r="EV111" s="299">
        <v>0</v>
      </c>
      <c r="EW111" s="214">
        <v>0</v>
      </c>
      <c r="EX111" s="214">
        <v>0</v>
      </c>
      <c r="EY111" s="214">
        <v>0</v>
      </c>
      <c r="EZ111" s="214">
        <f t="shared" si="304"/>
        <v>2321.5300000000002</v>
      </c>
      <c r="FA111" s="385">
        <v>971.34</v>
      </c>
      <c r="FB111" s="385">
        <v>93.6</v>
      </c>
      <c r="FC111" s="377">
        <f t="shared" si="305"/>
        <v>427.97040783157593</v>
      </c>
      <c r="FD111" s="386">
        <f t="shared" si="306"/>
        <v>330.10762133618744</v>
      </c>
      <c r="FE111" s="65"/>
      <c r="FF111" s="65"/>
      <c r="FG111" s="202"/>
      <c r="FH111" s="65">
        <v>5</v>
      </c>
      <c r="FI111" s="377"/>
      <c r="FJ111" s="65"/>
      <c r="FK111" s="214">
        <f t="shared" si="307"/>
        <v>1828.0180291677634</v>
      </c>
      <c r="FL111" s="66">
        <f t="shared" si="360"/>
        <v>987.17077586206892</v>
      </c>
      <c r="FM111" s="377">
        <f t="shared" si="395"/>
        <v>413.79310344827587</v>
      </c>
      <c r="FN111" s="377">
        <f t="shared" si="271"/>
        <v>350.24096982758618</v>
      </c>
      <c r="FO111" s="214">
        <f t="shared" si="308"/>
        <v>1751.204849137931</v>
      </c>
      <c r="FP111" s="214">
        <f t="shared" si="309"/>
        <v>3579.2228783056944</v>
      </c>
      <c r="FQ111" s="205">
        <f t="shared" si="290"/>
        <v>-1257.6928783056942</v>
      </c>
      <c r="FR111" s="205">
        <v>14039.41</v>
      </c>
      <c r="FS111" s="205">
        <v>26532.44</v>
      </c>
      <c r="FT111" s="205">
        <v>0</v>
      </c>
      <c r="FU111" s="205">
        <v>370</v>
      </c>
      <c r="FV111" s="205">
        <v>0</v>
      </c>
      <c r="FW111" s="205">
        <v>26592.799999999999</v>
      </c>
      <c r="FX111" s="205">
        <v>0</v>
      </c>
      <c r="FY111" s="205">
        <v>0</v>
      </c>
      <c r="FZ111" s="205">
        <v>0</v>
      </c>
      <c r="GA111" s="205">
        <v>0</v>
      </c>
      <c r="GB111" s="205">
        <v>47247.07</v>
      </c>
      <c r="GC111" s="178">
        <f t="shared" si="185"/>
        <v>20287.579999999994</v>
      </c>
      <c r="GD111" s="206">
        <v>4543</v>
      </c>
      <c r="GE111" s="181" t="s">
        <v>277</v>
      </c>
      <c r="GF111" s="214">
        <f t="shared" si="291"/>
        <v>67534.649999999994</v>
      </c>
      <c r="GG111" s="205">
        <v>1168.6600000000001</v>
      </c>
      <c r="GH111" s="205">
        <v>1940.8</v>
      </c>
      <c r="GI111" s="205">
        <v>0</v>
      </c>
      <c r="GJ111" s="205">
        <v>15.56</v>
      </c>
      <c r="GK111" s="205">
        <v>0</v>
      </c>
      <c r="GL111" s="205">
        <v>1058.8499999999999</v>
      </c>
      <c r="GM111" s="205">
        <v>0</v>
      </c>
      <c r="GN111" s="205">
        <v>0</v>
      </c>
      <c r="GO111" s="205">
        <v>0</v>
      </c>
      <c r="GP111" s="205">
        <v>0</v>
      </c>
      <c r="GQ111" s="211">
        <f t="shared" si="350"/>
        <v>4183.87</v>
      </c>
      <c r="GR111" s="307">
        <v>971.34</v>
      </c>
      <c r="GS111" s="307">
        <v>93.6</v>
      </c>
      <c r="GT111" s="65">
        <f t="shared" si="300"/>
        <v>672.36597477711734</v>
      </c>
      <c r="GU111" s="65">
        <f t="shared" si="301"/>
        <v>431.01813043064897</v>
      </c>
      <c r="GV111" s="65">
        <v>1279.4567857142858</v>
      </c>
      <c r="GW111" s="65"/>
      <c r="GX111" s="65">
        <v>0</v>
      </c>
      <c r="GY111" s="65">
        <v>5</v>
      </c>
      <c r="GZ111" s="65"/>
      <c r="HA111" s="65"/>
      <c r="HB111" s="64">
        <f t="shared" si="396"/>
        <v>3452.7808909220521</v>
      </c>
      <c r="HC111" s="66">
        <f t="shared" si="361"/>
        <v>822.37076923076927</v>
      </c>
      <c r="HD111" s="66">
        <f t="shared" si="272"/>
        <v>0</v>
      </c>
      <c r="HE111" s="66">
        <f t="shared" si="273"/>
        <v>205.59269230769232</v>
      </c>
      <c r="HF111" s="67">
        <f t="shared" si="322"/>
        <v>1027.9634615384616</v>
      </c>
      <c r="HG111" s="67">
        <f t="shared" si="323"/>
        <v>4480.7443524605133</v>
      </c>
      <c r="HH111" s="68">
        <f t="shared" si="324"/>
        <v>-296.87435246051336</v>
      </c>
      <c r="HI111" s="335">
        <v>17096.41</v>
      </c>
      <c r="HJ111" s="335">
        <v>29413.32</v>
      </c>
      <c r="HK111" s="335">
        <v>0</v>
      </c>
      <c r="HL111" s="335">
        <v>180</v>
      </c>
      <c r="HM111" s="335">
        <v>0</v>
      </c>
      <c r="HN111" s="335">
        <v>26446.25</v>
      </c>
      <c r="HO111" s="335">
        <v>0</v>
      </c>
      <c r="HP111" s="335">
        <v>0</v>
      </c>
      <c r="HQ111" s="335">
        <v>0</v>
      </c>
      <c r="HR111" s="335">
        <v>0</v>
      </c>
      <c r="HS111" s="335">
        <v>52982.64</v>
      </c>
      <c r="HT111" s="178">
        <f t="shared" si="189"/>
        <v>20153.339999999997</v>
      </c>
      <c r="HU111" s="371">
        <v>4433</v>
      </c>
      <c r="HV111" s="181" t="s">
        <v>277</v>
      </c>
      <c r="HW111" s="64">
        <f t="shared" si="190"/>
        <v>73135.98</v>
      </c>
      <c r="HX111" s="205">
        <v>1423.13</v>
      </c>
      <c r="HY111" s="205">
        <v>2151.5300000000002</v>
      </c>
      <c r="HZ111" s="205">
        <v>0</v>
      </c>
      <c r="IA111" s="205">
        <v>7.57</v>
      </c>
      <c r="IB111" s="205">
        <v>0</v>
      </c>
      <c r="IC111" s="205">
        <v>1053.02</v>
      </c>
      <c r="ID111" s="205">
        <v>0</v>
      </c>
      <c r="IE111" s="205">
        <v>0</v>
      </c>
      <c r="IF111" s="205">
        <v>0</v>
      </c>
      <c r="IG111" s="205">
        <v>0</v>
      </c>
      <c r="IH111" s="214">
        <v>4413.47</v>
      </c>
      <c r="II111" s="318">
        <v>971.34</v>
      </c>
      <c r="IJ111" s="318">
        <v>93.6</v>
      </c>
      <c r="IK111" s="65">
        <f t="shared" si="296"/>
        <v>808.55327004519881</v>
      </c>
      <c r="IL111" s="65">
        <f t="shared" si="302"/>
        <v>501.81385293683047</v>
      </c>
      <c r="IM111" s="65"/>
      <c r="IN111" s="65"/>
      <c r="IO111" s="65"/>
      <c r="IP111" s="65">
        <v>5</v>
      </c>
      <c r="IQ111" s="65"/>
      <c r="IR111" s="65"/>
      <c r="IS111" s="64">
        <f t="shared" si="397"/>
        <v>2380.3071229820293</v>
      </c>
      <c r="IT111" s="66">
        <f t="shared" si="362"/>
        <v>869.99285714285713</v>
      </c>
      <c r="IU111" s="66">
        <f t="shared" si="274"/>
        <v>403.36134453781511</v>
      </c>
      <c r="IV111" s="66">
        <f t="shared" si="275"/>
        <v>318.33855042016808</v>
      </c>
      <c r="IW111" s="67">
        <f t="shared" si="398"/>
        <v>1591.6927521008404</v>
      </c>
      <c r="IX111" s="67">
        <f t="shared" si="325"/>
        <v>3971.9998750828699</v>
      </c>
      <c r="IY111" s="68">
        <f t="shared" si="326"/>
        <v>441.47012491713031</v>
      </c>
      <c r="IZ111" s="335">
        <v>20503.72</v>
      </c>
      <c r="JA111" s="335">
        <v>40134.99</v>
      </c>
      <c r="JB111" s="335">
        <v>0</v>
      </c>
      <c r="JC111" s="335">
        <v>265</v>
      </c>
      <c r="JD111" s="335">
        <v>0</v>
      </c>
      <c r="JE111" s="335">
        <v>41731.800000000003</v>
      </c>
      <c r="JF111" s="335">
        <v>0</v>
      </c>
      <c r="JG111" s="335">
        <v>0</v>
      </c>
      <c r="JH111" s="335">
        <v>0</v>
      </c>
      <c r="JI111" s="335">
        <v>0</v>
      </c>
      <c r="JJ111" s="335">
        <v>78691.63</v>
      </c>
      <c r="JK111" s="178">
        <f t="shared" si="196"/>
        <v>23943.880000000005</v>
      </c>
      <c r="JL111" s="371">
        <v>6003</v>
      </c>
      <c r="JM111" s="181" t="s">
        <v>277</v>
      </c>
      <c r="JN111" s="64">
        <f t="shared" si="197"/>
        <v>102635.51000000001</v>
      </c>
      <c r="JO111" s="335">
        <v>1706.77</v>
      </c>
      <c r="JP111" s="335">
        <v>2935.8</v>
      </c>
      <c r="JQ111" s="335">
        <v>0</v>
      </c>
      <c r="JR111" s="335">
        <v>11.14</v>
      </c>
      <c r="JS111" s="335">
        <v>0</v>
      </c>
      <c r="JT111" s="335">
        <v>1661.64</v>
      </c>
      <c r="JU111" s="335">
        <v>0</v>
      </c>
      <c r="JV111" s="335">
        <v>0</v>
      </c>
      <c r="JW111" s="335">
        <v>0</v>
      </c>
      <c r="JX111" s="335">
        <v>0</v>
      </c>
      <c r="JY111" s="211">
        <v>6290.19</v>
      </c>
      <c r="JZ111" s="337">
        <v>971.34</v>
      </c>
      <c r="KA111" s="337">
        <v>93.6</v>
      </c>
      <c r="KB111" s="65">
        <f t="shared" si="276"/>
        <v>1675.8357160014814</v>
      </c>
      <c r="KC111" s="65">
        <f t="shared" si="297"/>
        <v>636.05245142416061</v>
      </c>
      <c r="KD111" s="65"/>
      <c r="KE111" s="65"/>
      <c r="KF111" s="65"/>
      <c r="KG111" s="65">
        <v>5</v>
      </c>
      <c r="KH111" s="65"/>
      <c r="KI111" s="65">
        <f t="shared" si="277"/>
        <v>429.03252032520328</v>
      </c>
      <c r="KJ111" s="64">
        <f t="shared" si="292"/>
        <v>3810.8606877508455</v>
      </c>
      <c r="KK111" s="66">
        <f t="shared" si="363"/>
        <v>854.59100840336134</v>
      </c>
      <c r="KL111" s="66">
        <f t="shared" si="278"/>
        <v>0</v>
      </c>
      <c r="KM111" s="66">
        <f t="shared" si="279"/>
        <v>213.64775210084034</v>
      </c>
      <c r="KN111" s="67">
        <f t="shared" si="327"/>
        <v>1068.2387605042018</v>
      </c>
      <c r="KO111" s="67">
        <f t="shared" si="328"/>
        <v>4879.0994482550468</v>
      </c>
      <c r="KP111" s="68">
        <f t="shared" si="329"/>
        <v>1411.0905517449528</v>
      </c>
      <c r="KQ111" s="335">
        <v>16324.7</v>
      </c>
      <c r="KR111" s="335">
        <v>36023.96</v>
      </c>
      <c r="KS111" s="335">
        <v>0</v>
      </c>
      <c r="KT111" s="335">
        <v>30</v>
      </c>
      <c r="KU111" s="335">
        <v>0</v>
      </c>
      <c r="KV111" s="335">
        <v>40297.449999999997</v>
      </c>
      <c r="KW111" s="335">
        <v>0</v>
      </c>
      <c r="KX111" s="335">
        <v>0</v>
      </c>
      <c r="KY111" s="335">
        <v>0</v>
      </c>
      <c r="KZ111" s="335">
        <v>0</v>
      </c>
      <c r="LA111" s="335">
        <v>63891.24</v>
      </c>
      <c r="LB111" s="178">
        <f t="shared" si="199"/>
        <v>28784.870000000003</v>
      </c>
      <c r="LC111" s="371">
        <v>5201</v>
      </c>
      <c r="LD111" s="181" t="s">
        <v>277</v>
      </c>
      <c r="LE111" s="64">
        <f t="shared" si="200"/>
        <v>92676.11</v>
      </c>
      <c r="LF111" s="205">
        <v>1358.89</v>
      </c>
      <c r="LG111" s="205">
        <v>2635.09</v>
      </c>
      <c r="LH111" s="205">
        <v>0</v>
      </c>
      <c r="LI111" s="205">
        <v>1.26</v>
      </c>
      <c r="LJ111" s="205">
        <v>0</v>
      </c>
      <c r="LK111" s="205">
        <v>1604.53</v>
      </c>
      <c r="LL111" s="205">
        <v>0</v>
      </c>
      <c r="LM111" s="205">
        <v>0</v>
      </c>
      <c r="LN111" s="205">
        <v>0</v>
      </c>
      <c r="LO111" s="205">
        <v>0</v>
      </c>
      <c r="LP111" s="211">
        <f t="shared" si="351"/>
        <v>5599.77</v>
      </c>
      <c r="LQ111" s="202">
        <v>971.34</v>
      </c>
      <c r="LR111" s="202">
        <v>93.6</v>
      </c>
      <c r="LS111" s="65">
        <f t="shared" si="298"/>
        <v>949.75093875746506</v>
      </c>
      <c r="LT111" s="65">
        <f t="shared" si="299"/>
        <v>689.04274418146474</v>
      </c>
      <c r="LU111" s="65"/>
      <c r="LV111" s="65"/>
      <c r="LW111" s="65"/>
      <c r="LX111" s="65">
        <v>5</v>
      </c>
      <c r="LY111" s="65"/>
      <c r="LZ111" s="65"/>
      <c r="MA111" s="64">
        <f t="shared" si="330"/>
        <v>2708.7336829389296</v>
      </c>
      <c r="MB111" s="66">
        <f t="shared" si="364"/>
        <v>828.45739495798318</v>
      </c>
      <c r="MC111" s="66">
        <f t="shared" si="280"/>
        <v>0</v>
      </c>
      <c r="MD111" s="66">
        <f t="shared" si="281"/>
        <v>207.1143487394958</v>
      </c>
      <c r="ME111" s="67">
        <f t="shared" si="331"/>
        <v>1035.571743697479</v>
      </c>
      <c r="MF111" s="67">
        <f t="shared" si="332"/>
        <v>3744.3054266364088</v>
      </c>
      <c r="MG111" s="68">
        <f t="shared" si="333"/>
        <v>1855.4645733635916</v>
      </c>
      <c r="MH111" s="335">
        <v>12260.38</v>
      </c>
      <c r="MI111" s="335">
        <v>22583.06</v>
      </c>
      <c r="MJ111" s="335">
        <v>0</v>
      </c>
      <c r="MK111" s="335">
        <v>50</v>
      </c>
      <c r="ML111" s="335">
        <v>0</v>
      </c>
      <c r="MM111" s="335">
        <v>20173</v>
      </c>
      <c r="MN111" s="335">
        <v>0</v>
      </c>
      <c r="MO111" s="335">
        <v>0</v>
      </c>
      <c r="MP111" s="335">
        <v>0</v>
      </c>
      <c r="MQ111" s="335">
        <v>0</v>
      </c>
      <c r="MR111" s="335">
        <v>36963.550000000003</v>
      </c>
      <c r="MS111" s="178">
        <f t="shared" si="402"/>
        <v>18102.89</v>
      </c>
      <c r="MT111" s="371">
        <v>3594</v>
      </c>
      <c r="MU111" s="181" t="s">
        <v>277</v>
      </c>
      <c r="MV111" s="64">
        <f t="shared" si="203"/>
        <v>55066.44</v>
      </c>
      <c r="MW111" s="335">
        <v>1020.57</v>
      </c>
      <c r="MX111" s="335">
        <v>1651.91</v>
      </c>
      <c r="MY111" s="335">
        <v>0</v>
      </c>
      <c r="MZ111" s="335">
        <v>2.1</v>
      </c>
      <c r="NA111" s="335">
        <v>0</v>
      </c>
      <c r="NB111" s="335">
        <v>803.24</v>
      </c>
      <c r="NC111" s="335">
        <v>0</v>
      </c>
      <c r="ND111" s="335">
        <v>0</v>
      </c>
      <c r="NE111" s="335">
        <v>0</v>
      </c>
      <c r="NF111" s="335">
        <v>0</v>
      </c>
      <c r="NG111" s="211">
        <f t="shared" si="293"/>
        <v>3477.8199999999997</v>
      </c>
      <c r="NH111" s="355">
        <v>971.34</v>
      </c>
      <c r="NI111" s="359">
        <v>93.6</v>
      </c>
      <c r="NJ111" s="65">
        <f t="shared" si="294"/>
        <v>698.48546053101177</v>
      </c>
      <c r="NK111" s="65">
        <f t="shared" si="295"/>
        <v>248.6658968572618</v>
      </c>
      <c r="NL111" s="65">
        <v>1279.4567857142858</v>
      </c>
      <c r="NM111" s="65"/>
      <c r="NN111" s="65">
        <f t="shared" si="399"/>
        <v>467</v>
      </c>
      <c r="NO111" s="65">
        <v>5</v>
      </c>
      <c r="NP111" s="65"/>
      <c r="NQ111" s="65"/>
      <c r="NR111" s="64">
        <f t="shared" si="264"/>
        <v>3763.5481431025592</v>
      </c>
      <c r="NS111" s="66">
        <f t="shared" si="400"/>
        <v>835.40283333333332</v>
      </c>
      <c r="NT111" s="66">
        <f t="shared" si="401"/>
        <v>400</v>
      </c>
      <c r="NU111" s="66">
        <f t="shared" si="282"/>
        <v>308.85070833333333</v>
      </c>
      <c r="NV111" s="67">
        <f t="shared" si="334"/>
        <v>1544.2535416666667</v>
      </c>
      <c r="NW111" s="67">
        <f t="shared" si="335"/>
        <v>5307.8016847692261</v>
      </c>
      <c r="NX111" s="68">
        <f t="shared" si="336"/>
        <v>-1829.9816847692264</v>
      </c>
      <c r="NY111" s="400">
        <v>7941.91</v>
      </c>
      <c r="NZ111" s="400">
        <v>17178.740000000002</v>
      </c>
      <c r="OA111" s="400">
        <v>0</v>
      </c>
      <c r="OB111" s="400">
        <v>10</v>
      </c>
      <c r="OC111" s="400">
        <v>0</v>
      </c>
      <c r="OD111" s="400">
        <v>16234.1</v>
      </c>
      <c r="OE111" s="400">
        <v>0</v>
      </c>
      <c r="OF111" s="400">
        <v>0</v>
      </c>
      <c r="OG111" s="400">
        <v>0</v>
      </c>
      <c r="OH111" s="400">
        <v>0</v>
      </c>
      <c r="OI111" s="400">
        <v>26856.67</v>
      </c>
      <c r="OJ111" s="178">
        <f t="shared" si="352"/>
        <v>14508.080000000002</v>
      </c>
      <c r="OK111" s="401">
        <v>3005</v>
      </c>
      <c r="OL111" s="181" t="s">
        <v>277</v>
      </c>
      <c r="OM111" s="64">
        <f t="shared" si="283"/>
        <v>41364.75</v>
      </c>
      <c r="ON111" s="205">
        <v>661.09</v>
      </c>
      <c r="OO111" s="205">
        <v>1256.5899999999999</v>
      </c>
      <c r="OP111" s="205">
        <v>0</v>
      </c>
      <c r="OQ111" s="205">
        <v>0.42</v>
      </c>
      <c r="OR111" s="205">
        <v>0</v>
      </c>
      <c r="OS111" s="205">
        <v>646.4</v>
      </c>
      <c r="OT111" s="205">
        <v>0</v>
      </c>
      <c r="OU111" s="205">
        <v>0</v>
      </c>
      <c r="OV111" s="205">
        <v>0</v>
      </c>
      <c r="OW111" s="205">
        <v>0</v>
      </c>
      <c r="OX111" s="403">
        <f t="shared" si="284"/>
        <v>2564.5</v>
      </c>
      <c r="OY111" s="404">
        <v>971.34</v>
      </c>
      <c r="OZ111" s="404">
        <v>93.6</v>
      </c>
      <c r="PA111" s="65">
        <f t="shared" si="285"/>
        <v>430.54386579368861</v>
      </c>
      <c r="PB111" s="65">
        <f t="shared" si="286"/>
        <v>248.42158287981204</v>
      </c>
      <c r="PC111" s="65"/>
      <c r="PD111" s="65"/>
      <c r="PE111" s="65"/>
      <c r="PF111" s="65">
        <v>5</v>
      </c>
      <c r="PG111" s="65"/>
      <c r="PH111" s="65"/>
      <c r="PI111" s="64">
        <f t="shared" si="337"/>
        <v>1748.9054486735008</v>
      </c>
      <c r="PJ111" s="66">
        <f t="shared" si="287"/>
        <v>936.57933333333335</v>
      </c>
      <c r="PK111" s="66">
        <v>0</v>
      </c>
      <c r="PL111" s="66">
        <f t="shared" si="288"/>
        <v>234.14483333333334</v>
      </c>
      <c r="PM111" s="67">
        <f t="shared" si="338"/>
        <v>1170.7241666666666</v>
      </c>
      <c r="PN111" s="67">
        <f t="shared" si="339"/>
        <v>2919.6296153401672</v>
      </c>
      <c r="PO111" s="68">
        <f t="shared" si="340"/>
        <v>-355.12961534016722</v>
      </c>
      <c r="PP111" s="400">
        <v>8819.36</v>
      </c>
      <c r="PQ111" s="400">
        <v>14147.19</v>
      </c>
      <c r="PR111" s="400">
        <v>0</v>
      </c>
      <c r="PS111" s="400">
        <v>15</v>
      </c>
      <c r="PT111" s="400">
        <v>0</v>
      </c>
      <c r="PU111" s="400">
        <v>15491.25</v>
      </c>
      <c r="PV111" s="400">
        <v>0</v>
      </c>
      <c r="PW111" s="400">
        <v>0</v>
      </c>
      <c r="PX111" s="400">
        <v>0</v>
      </c>
      <c r="PY111" s="464">
        <v>0</v>
      </c>
      <c r="PZ111" s="466">
        <v>26365.019999999997</v>
      </c>
      <c r="QA111" s="178">
        <f t="shared" si="210"/>
        <v>12107.780000000006</v>
      </c>
      <c r="QB111" s="401">
        <v>2765</v>
      </c>
      <c r="QC111" s="181" t="s">
        <v>277</v>
      </c>
      <c r="QD111" s="64">
        <v>38472.800000000003</v>
      </c>
      <c r="QE111" s="400">
        <v>734.13</v>
      </c>
      <c r="QF111" s="400">
        <v>1034.8399999999999</v>
      </c>
      <c r="QG111" s="400">
        <v>0</v>
      </c>
      <c r="QH111" s="400">
        <v>0.63</v>
      </c>
      <c r="QI111" s="400">
        <v>0</v>
      </c>
      <c r="QJ111" s="400">
        <v>616.82000000000005</v>
      </c>
      <c r="QK111" s="400">
        <v>0</v>
      </c>
      <c r="QL111" s="400">
        <v>0</v>
      </c>
      <c r="QM111" s="400">
        <v>0</v>
      </c>
      <c r="QN111" s="400">
        <v>0</v>
      </c>
      <c r="QO111" s="486">
        <v>0</v>
      </c>
      <c r="QP111" s="211">
        <f t="shared" si="353"/>
        <v>2386.42</v>
      </c>
      <c r="QQ111" s="440">
        <v>971.34</v>
      </c>
      <c r="QR111" s="240">
        <v>93.6</v>
      </c>
      <c r="QS111" s="65">
        <f t="shared" si="365"/>
        <v>128.86743362831859</v>
      </c>
      <c r="QT111" s="65">
        <f t="shared" si="354"/>
        <v>233.28152472910014</v>
      </c>
      <c r="QU111" s="65">
        <v>0</v>
      </c>
      <c r="QV111" s="65"/>
      <c r="QW111" s="65">
        <f t="shared" si="355"/>
        <v>18.861818181818183</v>
      </c>
      <c r="QX111" s="65">
        <v>5</v>
      </c>
      <c r="QY111" s="65">
        <f t="shared" si="261"/>
        <v>183.06451612903226</v>
      </c>
      <c r="QZ111" s="489">
        <f t="shared" si="265"/>
        <v>355.92776999999995</v>
      </c>
      <c r="RA111" s="65"/>
      <c r="RB111" s="64">
        <f t="shared" si="403"/>
        <v>1989.943062668269</v>
      </c>
      <c r="RC111" s="66">
        <f t="shared" si="266"/>
        <v>870.22424778761058</v>
      </c>
      <c r="RD111" s="66"/>
      <c r="RE111" s="66">
        <f t="shared" si="356"/>
        <v>572.03346209117592</v>
      </c>
      <c r="RF111" s="67">
        <f t="shared" si="341"/>
        <v>1442.2577098787865</v>
      </c>
      <c r="RG111" s="67">
        <f t="shared" si="342"/>
        <v>3432.2007725470557</v>
      </c>
      <c r="RH111" s="68">
        <f t="shared" si="343"/>
        <v>-1045.7807725470557</v>
      </c>
      <c r="RI111" s="205">
        <v>7719.27</v>
      </c>
      <c r="RJ111" s="205">
        <v>12492.24</v>
      </c>
      <c r="RK111" s="205">
        <v>0</v>
      </c>
      <c r="RL111" s="205">
        <v>140</v>
      </c>
      <c r="RM111" s="205">
        <v>0</v>
      </c>
      <c r="RN111" s="205">
        <v>14650.7</v>
      </c>
      <c r="RO111" s="205">
        <v>0</v>
      </c>
      <c r="RP111" s="205">
        <v>0</v>
      </c>
      <c r="RQ111" s="205">
        <v>0</v>
      </c>
      <c r="RR111" s="373">
        <v>0</v>
      </c>
      <c r="RS111" s="265">
        <v>23790.11</v>
      </c>
      <c r="RT111" s="178">
        <f t="shared" si="214"/>
        <v>11212.100000000006</v>
      </c>
      <c r="RU111" s="206">
        <v>2469</v>
      </c>
      <c r="RV111" s="181" t="s">
        <v>277</v>
      </c>
      <c r="RW111" s="64">
        <f t="shared" si="215"/>
        <v>35002.210000000006</v>
      </c>
      <c r="RX111" s="205">
        <v>642.55999999999995</v>
      </c>
      <c r="RY111" s="205">
        <v>913.78</v>
      </c>
      <c r="RZ111" s="205">
        <v>0</v>
      </c>
      <c r="SA111" s="205">
        <v>5.89</v>
      </c>
      <c r="SB111" s="205">
        <v>0</v>
      </c>
      <c r="SC111" s="205">
        <v>583.35</v>
      </c>
      <c r="SD111" s="205">
        <v>0</v>
      </c>
      <c r="SE111" s="205">
        <v>0</v>
      </c>
      <c r="SF111" s="205">
        <v>0</v>
      </c>
      <c r="SG111" s="205">
        <v>0</v>
      </c>
      <c r="SH111" s="65">
        <v>273.04908399999999</v>
      </c>
      <c r="SI111" s="211">
        <v>3225.47</v>
      </c>
      <c r="SJ111" s="468">
        <v>937.59</v>
      </c>
      <c r="SK111" s="478">
        <v>104</v>
      </c>
      <c r="SL111" s="65">
        <f t="shared" si="366"/>
        <v>320.96681415929203</v>
      </c>
      <c r="SM111" s="65">
        <f t="shared" si="376"/>
        <v>255.18444302461751</v>
      </c>
      <c r="SN111" s="65">
        <v>0</v>
      </c>
      <c r="SO111" s="65"/>
      <c r="SP111" s="65">
        <f t="shared" si="357"/>
        <v>495.92920353982299</v>
      </c>
      <c r="SQ111" s="65">
        <v>5</v>
      </c>
      <c r="SR111" s="65">
        <f t="shared" si="367"/>
        <v>428.52876106194691</v>
      </c>
      <c r="SS111" s="489">
        <f t="shared" si="267"/>
        <v>321.16648500000002</v>
      </c>
      <c r="ST111" s="65"/>
      <c r="SU111" s="64">
        <f t="shared" si="374"/>
        <v>2868.3657067856798</v>
      </c>
      <c r="SV111" s="66">
        <f t="shared" si="368"/>
        <v>596.28469026548669</v>
      </c>
      <c r="SW111" s="66"/>
      <c r="SX111" s="66">
        <f t="shared" si="358"/>
        <v>692.93007941023336</v>
      </c>
      <c r="SY111" s="67">
        <f t="shared" si="375"/>
        <v>1289.2147696757202</v>
      </c>
      <c r="SZ111" s="67">
        <f t="shared" si="344"/>
        <v>4157.5804764614004</v>
      </c>
      <c r="TA111" s="68">
        <f t="shared" si="345"/>
        <v>-932.11047646140059</v>
      </c>
      <c r="TB111" s="64">
        <f t="shared" si="377"/>
        <v>637392.75</v>
      </c>
      <c r="TC111" s="211">
        <f t="shared" si="378"/>
        <v>39616.31</v>
      </c>
      <c r="TD111" s="67">
        <f t="shared" si="379"/>
        <v>44643.927640840797</v>
      </c>
      <c r="TE111" s="68">
        <f t="shared" si="359"/>
        <v>-5027.6176408407991</v>
      </c>
      <c r="TF111" s="264"/>
      <c r="TG111" s="265"/>
      <c r="TH111" s="265" t="s">
        <v>539</v>
      </c>
      <c r="TL111" s="65">
        <v>19167.8256</v>
      </c>
      <c r="TM111">
        <f t="shared" si="262"/>
        <v>191.678256</v>
      </c>
    </row>
    <row r="112" spans="1:533">
      <c r="A112" s="173" t="s">
        <v>244</v>
      </c>
      <c r="B112" s="175" t="s">
        <v>245</v>
      </c>
      <c r="C112" s="181" t="s">
        <v>277</v>
      </c>
      <c r="D112" s="176">
        <v>10621.03</v>
      </c>
      <c r="E112" s="176">
        <v>16732.61</v>
      </c>
      <c r="F112" s="176">
        <v>0</v>
      </c>
      <c r="G112" s="176">
        <v>0</v>
      </c>
      <c r="H112" s="176">
        <v>16395.599999999999</v>
      </c>
      <c r="I112" s="176">
        <v>0</v>
      </c>
      <c r="J112" s="176">
        <v>0</v>
      </c>
      <c r="K112" s="176">
        <v>0</v>
      </c>
      <c r="L112" s="176">
        <v>0</v>
      </c>
      <c r="M112" s="272">
        <v>31473.74</v>
      </c>
      <c r="N112" s="178">
        <f t="shared" si="386"/>
        <v>12275.499999999996</v>
      </c>
      <c r="O112" s="181">
        <v>3099</v>
      </c>
      <c r="P112" s="64">
        <f t="shared" si="404"/>
        <v>43749.24</v>
      </c>
      <c r="Q112" s="205">
        <v>884.11</v>
      </c>
      <c r="R112" s="205">
        <v>1223.96</v>
      </c>
      <c r="S112" s="205">
        <v>0</v>
      </c>
      <c r="T112" s="205">
        <v>0</v>
      </c>
      <c r="U112" s="205">
        <v>0</v>
      </c>
      <c r="V112" s="205">
        <v>1064.93</v>
      </c>
      <c r="W112" s="205">
        <v>0</v>
      </c>
      <c r="X112" s="205">
        <v>0</v>
      </c>
      <c r="Y112" s="205">
        <v>0</v>
      </c>
      <c r="Z112" s="205">
        <v>0</v>
      </c>
      <c r="AA112" s="64">
        <f t="shared" si="346"/>
        <v>3173</v>
      </c>
      <c r="AB112" s="65">
        <v>1174.6199999999999</v>
      </c>
      <c r="AC112" s="219">
        <v>130</v>
      </c>
      <c r="AD112" s="65">
        <f t="shared" si="347"/>
        <v>369.76935287914228</v>
      </c>
      <c r="AE112" s="65">
        <f t="shared" si="268"/>
        <v>222.21473699754381</v>
      </c>
      <c r="AF112" s="65"/>
      <c r="AG112" s="65"/>
      <c r="AH112" s="65"/>
      <c r="AI112" s="65">
        <v>5</v>
      </c>
      <c r="AJ112" s="65"/>
      <c r="AK112" s="65"/>
      <c r="AL112" s="64">
        <f t="shared" si="311"/>
        <v>1901.604089876686</v>
      </c>
      <c r="AM112" s="66">
        <f t="shared" si="388"/>
        <v>833.25221238938047</v>
      </c>
      <c r="AN112" s="66">
        <f t="shared" si="389"/>
        <v>0</v>
      </c>
      <c r="AO112" s="66">
        <f t="shared" si="289"/>
        <v>208.31305309734512</v>
      </c>
      <c r="AP112" s="67">
        <f t="shared" si="312"/>
        <v>1041.5652654867256</v>
      </c>
      <c r="AQ112" s="67">
        <f t="shared" si="313"/>
        <v>2943.1693553634113</v>
      </c>
      <c r="AR112" s="68">
        <f t="shared" si="314"/>
        <v>229.83064463658866</v>
      </c>
      <c r="AS112" s="267">
        <v>6198.84</v>
      </c>
      <c r="AT112" s="267">
        <v>13491.38</v>
      </c>
      <c r="AU112" s="267">
        <v>0</v>
      </c>
      <c r="AV112" s="267">
        <v>165</v>
      </c>
      <c r="AW112" s="267">
        <v>0</v>
      </c>
      <c r="AX112" s="267">
        <v>16308.15</v>
      </c>
      <c r="AY112" s="267">
        <v>0</v>
      </c>
      <c r="AZ112" s="267">
        <v>0</v>
      </c>
      <c r="BA112" s="267">
        <v>0</v>
      </c>
      <c r="BB112" s="267">
        <v>0</v>
      </c>
      <c r="BC112" s="267">
        <v>26165.42</v>
      </c>
      <c r="BD112" s="178">
        <f t="shared" si="387"/>
        <v>9997.9500000000044</v>
      </c>
      <c r="BE112" s="285">
        <v>2670</v>
      </c>
      <c r="BF112" s="181" t="s">
        <v>277</v>
      </c>
      <c r="BG112" s="64">
        <f t="shared" si="384"/>
        <v>36163.370000000003</v>
      </c>
      <c r="BH112" s="267">
        <v>516</v>
      </c>
      <c r="BI112" s="267">
        <v>986.87</v>
      </c>
      <c r="BJ112" s="267">
        <v>0</v>
      </c>
      <c r="BK112" s="267">
        <v>6.94</v>
      </c>
      <c r="BL112" s="267">
        <v>0</v>
      </c>
      <c r="BM112" s="267">
        <v>1059.25</v>
      </c>
      <c r="BN112" s="267">
        <v>0</v>
      </c>
      <c r="BO112" s="267">
        <v>0</v>
      </c>
      <c r="BP112" s="267">
        <v>0</v>
      </c>
      <c r="BQ112" s="267">
        <v>0</v>
      </c>
      <c r="BR112" s="64">
        <f t="shared" si="385"/>
        <v>2569.06</v>
      </c>
      <c r="BS112" s="65">
        <v>1174.6199999999999</v>
      </c>
      <c r="BT112" s="219">
        <v>130</v>
      </c>
      <c r="BU112" s="65">
        <f t="shared" si="348"/>
        <v>332.79923342426167</v>
      </c>
      <c r="BV112" s="65">
        <f t="shared" si="269"/>
        <v>195.21310500714804</v>
      </c>
      <c r="BW112" s="65"/>
      <c r="BX112" s="65"/>
      <c r="BY112" s="65"/>
      <c r="BZ112" s="65">
        <v>5</v>
      </c>
      <c r="CA112" s="202"/>
      <c r="CB112" s="65"/>
      <c r="CC112" s="64">
        <f t="shared" si="315"/>
        <v>1837.6323384314096</v>
      </c>
      <c r="CD112" s="66">
        <f t="shared" si="390"/>
        <v>869.99982300884949</v>
      </c>
      <c r="CE112" s="384">
        <f t="shared" si="391"/>
        <v>0</v>
      </c>
      <c r="CF112" s="66">
        <f t="shared" si="392"/>
        <v>217.49995575221237</v>
      </c>
      <c r="CG112" s="67">
        <f t="shared" si="373"/>
        <v>1087.4997787610619</v>
      </c>
      <c r="CH112" s="67">
        <f t="shared" si="316"/>
        <v>2925.1321171924715</v>
      </c>
      <c r="CI112" s="68">
        <f t="shared" si="317"/>
        <v>-356.07211719247152</v>
      </c>
      <c r="CJ112" s="209">
        <v>12750.34</v>
      </c>
      <c r="CK112" s="209">
        <v>20976.34</v>
      </c>
      <c r="CL112" s="209">
        <v>0</v>
      </c>
      <c r="CM112" s="209">
        <v>0</v>
      </c>
      <c r="CN112" s="209">
        <v>0</v>
      </c>
      <c r="CO112" s="209">
        <v>12373</v>
      </c>
      <c r="CP112" s="209">
        <v>0</v>
      </c>
      <c r="CQ112" s="209">
        <v>0</v>
      </c>
      <c r="CR112" s="209">
        <v>0</v>
      </c>
      <c r="CS112" s="207">
        <v>0</v>
      </c>
      <c r="CT112" s="205">
        <v>30975.759999999998</v>
      </c>
      <c r="CU112" s="178">
        <f t="shared" si="176"/>
        <v>12300.05</v>
      </c>
      <c r="CV112" s="285">
        <v>3346</v>
      </c>
      <c r="CW112" s="181" t="s">
        <v>277</v>
      </c>
      <c r="CX112" s="214">
        <v>43275.81</v>
      </c>
      <c r="CY112" s="205">
        <v>917.45</v>
      </c>
      <c r="CZ112" s="205">
        <v>1249.55</v>
      </c>
      <c r="DA112" s="209">
        <v>0</v>
      </c>
      <c r="DB112" s="205">
        <v>0</v>
      </c>
      <c r="DC112" s="209">
        <v>0</v>
      </c>
      <c r="DD112" s="205">
        <v>604.1</v>
      </c>
      <c r="DE112" s="209">
        <v>0</v>
      </c>
      <c r="DF112" s="209">
        <v>0</v>
      </c>
      <c r="DG112" s="209">
        <v>0</v>
      </c>
      <c r="DH112" s="209">
        <v>0</v>
      </c>
      <c r="DI112" s="214">
        <v>2771.1</v>
      </c>
      <c r="DJ112" s="65">
        <v>1174.6199999999999</v>
      </c>
      <c r="DK112" s="219">
        <v>130</v>
      </c>
      <c r="DL112" s="65">
        <f t="shared" si="349"/>
        <v>409.10317936937355</v>
      </c>
      <c r="DM112" s="65">
        <f t="shared" si="263"/>
        <v>242.13270311449432</v>
      </c>
      <c r="DN112" s="65"/>
      <c r="DO112" s="65"/>
      <c r="DP112" s="65"/>
      <c r="DQ112" s="65">
        <v>5</v>
      </c>
      <c r="DR112" s="65"/>
      <c r="DS112" s="65"/>
      <c r="DT112" s="64">
        <f t="shared" si="318"/>
        <v>1960.8558824838676</v>
      </c>
      <c r="DU112" s="66">
        <f t="shared" si="393"/>
        <v>870.94495575221242</v>
      </c>
      <c r="DV112" s="66">
        <f t="shared" si="394"/>
        <v>490.26548672566372</v>
      </c>
      <c r="DW112" s="66">
        <f t="shared" si="270"/>
        <v>340.30261061946902</v>
      </c>
      <c r="DX112" s="67">
        <f t="shared" si="319"/>
        <v>1701.5130530973452</v>
      </c>
      <c r="DY112" s="67">
        <f t="shared" si="320"/>
        <v>3662.368935581213</v>
      </c>
      <c r="DZ112" s="68">
        <f t="shared" si="321"/>
        <v>-891.2689355812131</v>
      </c>
      <c r="EA112" s="205">
        <v>8697.69</v>
      </c>
      <c r="EB112" s="205">
        <v>17525.669999999998</v>
      </c>
      <c r="EC112" s="205">
        <v>0</v>
      </c>
      <c r="ED112" s="205">
        <v>0</v>
      </c>
      <c r="EE112" s="205">
        <v>0</v>
      </c>
      <c r="EF112" s="205">
        <v>17077.05</v>
      </c>
      <c r="EG112" s="205">
        <v>0</v>
      </c>
      <c r="EH112" s="205">
        <v>0</v>
      </c>
      <c r="EI112" s="205">
        <v>0</v>
      </c>
      <c r="EJ112" s="205">
        <v>0</v>
      </c>
      <c r="EK112" s="205">
        <v>34782.71</v>
      </c>
      <c r="EL112" s="178">
        <f t="shared" si="180"/>
        <v>8517.7000000000044</v>
      </c>
      <c r="EM112" s="206">
        <v>2953</v>
      </c>
      <c r="EN112" s="181" t="s">
        <v>277</v>
      </c>
      <c r="EO112" s="214">
        <f t="shared" si="303"/>
        <v>43300.41</v>
      </c>
      <c r="EP112" s="214">
        <v>724.01</v>
      </c>
      <c r="EQ112" s="214">
        <v>1281.97</v>
      </c>
      <c r="ER112" s="214">
        <v>0</v>
      </c>
      <c r="ES112" s="214">
        <v>0</v>
      </c>
      <c r="ET112" s="214">
        <v>0</v>
      </c>
      <c r="EU112" s="298">
        <v>702.2</v>
      </c>
      <c r="EV112" s="299">
        <v>0</v>
      </c>
      <c r="EW112" s="214">
        <v>0</v>
      </c>
      <c r="EX112" s="214">
        <v>0</v>
      </c>
      <c r="EY112" s="214">
        <v>0</v>
      </c>
      <c r="EZ112" s="214">
        <f t="shared" si="304"/>
        <v>2708.1800000000003</v>
      </c>
      <c r="FA112" s="385">
        <v>1216.9100000000001</v>
      </c>
      <c r="FB112" s="385">
        <v>117</v>
      </c>
      <c r="FC112" s="377">
        <f t="shared" si="305"/>
        <v>478.31221530670985</v>
      </c>
      <c r="FD112" s="386">
        <f t="shared" si="306"/>
        <v>167.67523102087628</v>
      </c>
      <c r="FE112" s="65"/>
      <c r="FF112" s="65"/>
      <c r="FG112" s="202"/>
      <c r="FH112" s="65">
        <v>5</v>
      </c>
      <c r="FI112" s="377"/>
      <c r="FJ112" s="65"/>
      <c r="FK112" s="214">
        <f t="shared" si="307"/>
        <v>1984.8974463275863</v>
      </c>
      <c r="FL112" s="66">
        <f t="shared" si="360"/>
        <v>987.17077586206892</v>
      </c>
      <c r="FM112" s="377">
        <f t="shared" si="395"/>
        <v>413.79310344827587</v>
      </c>
      <c r="FN112" s="377">
        <f t="shared" si="271"/>
        <v>350.24096982758618</v>
      </c>
      <c r="FO112" s="214">
        <f t="shared" si="308"/>
        <v>1751.204849137931</v>
      </c>
      <c r="FP112" s="214">
        <f t="shared" si="309"/>
        <v>3736.1022954655173</v>
      </c>
      <c r="FQ112" s="205">
        <f t="shared" si="290"/>
        <v>-1027.922295465517</v>
      </c>
      <c r="FR112" s="205">
        <v>6805.32</v>
      </c>
      <c r="FS112" s="205">
        <v>16035.29</v>
      </c>
      <c r="FT112" s="205">
        <v>0</v>
      </c>
      <c r="FU112" s="205">
        <v>0</v>
      </c>
      <c r="FV112" s="205">
        <v>0</v>
      </c>
      <c r="FW112" s="205">
        <v>16625.849999999999</v>
      </c>
      <c r="FX112" s="205">
        <v>0</v>
      </c>
      <c r="FY112" s="205">
        <v>0</v>
      </c>
      <c r="FZ112" s="205">
        <v>0</v>
      </c>
      <c r="GA112" s="205">
        <v>0</v>
      </c>
      <c r="GB112" s="205">
        <v>26944.63</v>
      </c>
      <c r="GC112" s="178">
        <f t="shared" si="185"/>
        <v>12521.829999999998</v>
      </c>
      <c r="GD112" s="206">
        <v>2541</v>
      </c>
      <c r="GE112" s="181" t="s">
        <v>277</v>
      </c>
      <c r="GF112" s="214">
        <f t="shared" si="291"/>
        <v>39466.46</v>
      </c>
      <c r="GG112" s="205">
        <v>566.49</v>
      </c>
      <c r="GH112" s="205">
        <v>1172.95</v>
      </c>
      <c r="GI112" s="205">
        <v>0</v>
      </c>
      <c r="GJ112" s="205">
        <v>0</v>
      </c>
      <c r="GK112" s="205">
        <v>0</v>
      </c>
      <c r="GL112" s="205">
        <v>661.99</v>
      </c>
      <c r="GM112" s="205">
        <v>0</v>
      </c>
      <c r="GN112" s="205">
        <v>0</v>
      </c>
      <c r="GO112" s="205">
        <v>0</v>
      </c>
      <c r="GP112" s="205">
        <v>0</v>
      </c>
      <c r="GQ112" s="211">
        <f t="shared" si="350"/>
        <v>2401.4300000000003</v>
      </c>
      <c r="GR112" s="307">
        <v>1216.9100000000001</v>
      </c>
      <c r="GS112" s="307">
        <v>117</v>
      </c>
      <c r="GT112" s="65">
        <f t="shared" si="300"/>
        <v>383.44499277857363</v>
      </c>
      <c r="GU112" s="65">
        <f t="shared" si="301"/>
        <v>266.03152057418453</v>
      </c>
      <c r="GV112" s="65">
        <v>1279.4567857142858</v>
      </c>
      <c r="GW112" s="65"/>
      <c r="GX112" s="65">
        <v>0</v>
      </c>
      <c r="GY112" s="65">
        <v>5</v>
      </c>
      <c r="GZ112" s="65"/>
      <c r="HA112" s="65"/>
      <c r="HB112" s="64">
        <f t="shared" si="396"/>
        <v>3267.843299067044</v>
      </c>
      <c r="HC112" s="66">
        <f t="shared" si="361"/>
        <v>822.37076923076927</v>
      </c>
      <c r="HD112" s="66">
        <f t="shared" si="272"/>
        <v>0</v>
      </c>
      <c r="HE112" s="66">
        <f t="shared" si="273"/>
        <v>205.59269230769232</v>
      </c>
      <c r="HF112" s="67">
        <f t="shared" si="322"/>
        <v>1027.9634615384616</v>
      </c>
      <c r="HG112" s="67">
        <f t="shared" si="323"/>
        <v>4295.8067606055056</v>
      </c>
      <c r="HH112" s="68">
        <f t="shared" si="324"/>
        <v>-1894.3767606055053</v>
      </c>
      <c r="HI112" s="335">
        <v>11244.48</v>
      </c>
      <c r="HJ112" s="335">
        <v>21753.25</v>
      </c>
      <c r="HK112" s="335">
        <v>0</v>
      </c>
      <c r="HL112" s="335">
        <v>0</v>
      </c>
      <c r="HM112" s="335">
        <v>0</v>
      </c>
      <c r="HN112" s="335">
        <v>22003.85</v>
      </c>
      <c r="HO112" s="335">
        <v>0</v>
      </c>
      <c r="HP112" s="335">
        <v>0</v>
      </c>
      <c r="HQ112" s="335">
        <v>0</v>
      </c>
      <c r="HR112" s="335">
        <v>0</v>
      </c>
      <c r="HS112" s="335">
        <v>38258.53</v>
      </c>
      <c r="HT112" s="178">
        <f t="shared" si="189"/>
        <v>16743.049999999996</v>
      </c>
      <c r="HU112" s="371">
        <v>3349</v>
      </c>
      <c r="HV112" s="181" t="s">
        <v>277</v>
      </c>
      <c r="HW112" s="64">
        <f t="shared" si="190"/>
        <v>55001.579999999994</v>
      </c>
      <c r="HX112" s="205">
        <v>936.01</v>
      </c>
      <c r="HY112" s="205">
        <v>1591.21</v>
      </c>
      <c r="HZ112" s="205">
        <v>0</v>
      </c>
      <c r="IA112" s="205">
        <v>0</v>
      </c>
      <c r="IB112" s="205">
        <v>0</v>
      </c>
      <c r="IC112" s="205">
        <v>876.13</v>
      </c>
      <c r="ID112" s="205">
        <v>0</v>
      </c>
      <c r="IE112" s="205">
        <v>0</v>
      </c>
      <c r="IF112" s="205">
        <v>0</v>
      </c>
      <c r="IG112" s="205">
        <v>0</v>
      </c>
      <c r="IH112" s="214">
        <v>4841.84</v>
      </c>
      <c r="II112" s="318">
        <v>1216.9100000000001</v>
      </c>
      <c r="IJ112" s="318">
        <v>117</v>
      </c>
      <c r="IK112" s="65">
        <f t="shared" si="296"/>
        <v>583.85274004131054</v>
      </c>
      <c r="IL112" s="65">
        <f t="shared" si="302"/>
        <v>416.89836178092554</v>
      </c>
      <c r="IM112" s="65"/>
      <c r="IN112" s="65"/>
      <c r="IO112" s="65"/>
      <c r="IP112" s="65">
        <v>5</v>
      </c>
      <c r="IQ112" s="65"/>
      <c r="IR112" s="65"/>
      <c r="IS112" s="64">
        <f t="shared" si="397"/>
        <v>2339.6611018222361</v>
      </c>
      <c r="IT112" s="66">
        <f t="shared" si="362"/>
        <v>869.99285714285713</v>
      </c>
      <c r="IU112" s="66">
        <f t="shared" si="274"/>
        <v>403.36134453781511</v>
      </c>
      <c r="IV112" s="66">
        <f t="shared" si="275"/>
        <v>318.33855042016808</v>
      </c>
      <c r="IW112" s="67">
        <f t="shared" si="398"/>
        <v>1591.6927521008404</v>
      </c>
      <c r="IX112" s="67">
        <f t="shared" si="325"/>
        <v>3931.3538539230767</v>
      </c>
      <c r="IY112" s="68">
        <f t="shared" si="326"/>
        <v>910.48614607692343</v>
      </c>
      <c r="IZ112" s="335">
        <v>11782.67</v>
      </c>
      <c r="JA112" s="335">
        <v>30762.560000000001</v>
      </c>
      <c r="JB112" s="335">
        <v>0</v>
      </c>
      <c r="JC112" s="335">
        <v>0</v>
      </c>
      <c r="JD112" s="335">
        <v>0</v>
      </c>
      <c r="JE112" s="335">
        <v>35305.949999999997</v>
      </c>
      <c r="JF112" s="335">
        <v>0</v>
      </c>
      <c r="JG112" s="335">
        <v>0</v>
      </c>
      <c r="JH112" s="335">
        <v>0</v>
      </c>
      <c r="JI112" s="335">
        <v>0</v>
      </c>
      <c r="JJ112" s="335">
        <v>64355.519999999997</v>
      </c>
      <c r="JK112" s="178">
        <f t="shared" si="196"/>
        <v>13495.659999999996</v>
      </c>
      <c r="JL112" s="371">
        <v>4563</v>
      </c>
      <c r="JM112" s="181" t="s">
        <v>277</v>
      </c>
      <c r="JN112" s="64">
        <f t="shared" si="197"/>
        <v>77851.179999999993</v>
      </c>
      <c r="JO112" s="335">
        <v>980.81</v>
      </c>
      <c r="JP112" s="335">
        <v>2250.2199999999998</v>
      </c>
      <c r="JQ112" s="335">
        <v>0</v>
      </c>
      <c r="JR112" s="335">
        <v>0</v>
      </c>
      <c r="JS112" s="335">
        <v>0</v>
      </c>
      <c r="JT112" s="335">
        <v>1405.78</v>
      </c>
      <c r="JU112" s="335">
        <v>0</v>
      </c>
      <c r="JV112" s="335">
        <v>0</v>
      </c>
      <c r="JW112" s="335">
        <v>0</v>
      </c>
      <c r="JX112" s="335">
        <v>0</v>
      </c>
      <c r="JY112" s="211">
        <v>7920.83</v>
      </c>
      <c r="JZ112" s="337">
        <v>1216.9100000000001</v>
      </c>
      <c r="KA112" s="337">
        <v>117</v>
      </c>
      <c r="KB112" s="65">
        <f t="shared" si="276"/>
        <v>1370.5304990867216</v>
      </c>
      <c r="KC112" s="65">
        <f t="shared" si="297"/>
        <v>358.5027834497576</v>
      </c>
      <c r="KD112" s="65"/>
      <c r="KE112" s="65"/>
      <c r="KF112" s="65"/>
      <c r="KG112" s="65">
        <v>5</v>
      </c>
      <c r="KH112" s="65"/>
      <c r="KI112" s="65">
        <f t="shared" si="277"/>
        <v>429.03252032520328</v>
      </c>
      <c r="KJ112" s="64">
        <f t="shared" si="292"/>
        <v>3496.9758028616825</v>
      </c>
      <c r="KK112" s="66">
        <f t="shared" si="363"/>
        <v>854.59100840336134</v>
      </c>
      <c r="KL112" s="66">
        <f t="shared" si="278"/>
        <v>0</v>
      </c>
      <c r="KM112" s="66">
        <f t="shared" si="279"/>
        <v>213.64775210084034</v>
      </c>
      <c r="KN112" s="67">
        <f t="shared" si="327"/>
        <v>1068.2387605042018</v>
      </c>
      <c r="KO112" s="67">
        <f t="shared" si="328"/>
        <v>4565.2145633658838</v>
      </c>
      <c r="KP112" s="68">
        <f t="shared" si="329"/>
        <v>3355.6154366341161</v>
      </c>
      <c r="KQ112" s="335">
        <v>13660.46</v>
      </c>
      <c r="KR112" s="335">
        <v>35353.4</v>
      </c>
      <c r="KS112" s="335">
        <v>0</v>
      </c>
      <c r="KT112" s="335">
        <v>0</v>
      </c>
      <c r="KU112" s="335">
        <v>0</v>
      </c>
      <c r="KV112" s="335">
        <v>36528.35</v>
      </c>
      <c r="KW112" s="335">
        <v>0</v>
      </c>
      <c r="KX112" s="335">
        <v>0</v>
      </c>
      <c r="KY112" s="335">
        <v>0</v>
      </c>
      <c r="KZ112" s="335">
        <v>0</v>
      </c>
      <c r="LA112" s="335">
        <v>71941.62</v>
      </c>
      <c r="LB112" s="178">
        <f t="shared" si="199"/>
        <v>13600.589999999997</v>
      </c>
      <c r="LC112" s="371">
        <v>4758</v>
      </c>
      <c r="LD112" s="181" t="s">
        <v>277</v>
      </c>
      <c r="LE112" s="64">
        <f t="shared" si="200"/>
        <v>85542.209999999992</v>
      </c>
      <c r="LF112" s="205">
        <v>1137.1199999999999</v>
      </c>
      <c r="LG112" s="205">
        <v>2586.0300000000002</v>
      </c>
      <c r="LH112" s="205">
        <v>0</v>
      </c>
      <c r="LI112" s="205">
        <v>0</v>
      </c>
      <c r="LJ112" s="205">
        <v>0</v>
      </c>
      <c r="LK112" s="205">
        <v>1454.46</v>
      </c>
      <c r="LL112" s="205">
        <v>0</v>
      </c>
      <c r="LM112" s="205">
        <v>0</v>
      </c>
      <c r="LN112" s="205">
        <v>0</v>
      </c>
      <c r="LO112" s="205">
        <v>0</v>
      </c>
      <c r="LP112" s="211">
        <f t="shared" si="351"/>
        <v>5177.6100000000006</v>
      </c>
      <c r="LQ112" s="202">
        <v>1216.9100000000001</v>
      </c>
      <c r="LR112" s="202">
        <v>117</v>
      </c>
      <c r="LS112" s="65">
        <f t="shared" si="298"/>
        <v>1069.4208021433426</v>
      </c>
      <c r="LT112" s="65">
        <f t="shared" si="299"/>
        <v>325.5664470983188</v>
      </c>
      <c r="LU112" s="65"/>
      <c r="LV112" s="65"/>
      <c r="LW112" s="65"/>
      <c r="LX112" s="65">
        <v>5</v>
      </c>
      <c r="LY112" s="65"/>
      <c r="LZ112" s="65"/>
      <c r="MA112" s="64">
        <f t="shared" si="330"/>
        <v>2733.8972492416615</v>
      </c>
      <c r="MB112" s="66">
        <f t="shared" si="364"/>
        <v>828.45739495798318</v>
      </c>
      <c r="MC112" s="66">
        <f t="shared" si="280"/>
        <v>0</v>
      </c>
      <c r="MD112" s="66">
        <f t="shared" si="281"/>
        <v>207.1143487394958</v>
      </c>
      <c r="ME112" s="67">
        <f t="shared" si="331"/>
        <v>1035.571743697479</v>
      </c>
      <c r="MF112" s="67">
        <f t="shared" si="332"/>
        <v>3769.4689929391407</v>
      </c>
      <c r="MG112" s="68">
        <f t="shared" si="333"/>
        <v>1408.1410070608599</v>
      </c>
      <c r="MH112" s="335">
        <v>7959.1</v>
      </c>
      <c r="MI112" s="335">
        <v>17486.64</v>
      </c>
      <c r="MJ112" s="335">
        <v>0</v>
      </c>
      <c r="MK112" s="335">
        <v>0</v>
      </c>
      <c r="ML112" s="335">
        <v>0</v>
      </c>
      <c r="MM112" s="335">
        <v>18394.8</v>
      </c>
      <c r="MN112" s="335">
        <v>0</v>
      </c>
      <c r="MO112" s="335">
        <v>0</v>
      </c>
      <c r="MP112" s="335">
        <v>0</v>
      </c>
      <c r="MQ112" s="335">
        <v>0</v>
      </c>
      <c r="MR112" s="335">
        <v>36682.74</v>
      </c>
      <c r="MS112" s="178">
        <f t="shared" si="402"/>
        <v>7157.7999999999956</v>
      </c>
      <c r="MT112" s="371">
        <v>2912</v>
      </c>
      <c r="MU112" s="181" t="s">
        <v>277</v>
      </c>
      <c r="MV112" s="64">
        <f t="shared" si="203"/>
        <v>43840.539999999994</v>
      </c>
      <c r="MW112" s="335">
        <v>662.53</v>
      </c>
      <c r="MX112" s="335">
        <v>1279.1199999999999</v>
      </c>
      <c r="MY112" s="335">
        <v>0</v>
      </c>
      <c r="MZ112" s="335">
        <v>0</v>
      </c>
      <c r="NA112" s="335">
        <v>0</v>
      </c>
      <c r="NB112" s="335">
        <v>732.44</v>
      </c>
      <c r="NC112" s="335">
        <v>0</v>
      </c>
      <c r="ND112" s="335">
        <v>0</v>
      </c>
      <c r="NE112" s="335">
        <v>0</v>
      </c>
      <c r="NF112" s="335">
        <v>0</v>
      </c>
      <c r="NG112" s="211">
        <f t="shared" si="293"/>
        <v>2674.09</v>
      </c>
      <c r="NH112" s="351">
        <v>1216.9100000000001</v>
      </c>
      <c r="NI112" s="351">
        <v>117</v>
      </c>
      <c r="NJ112" s="65">
        <f t="shared" si="294"/>
        <v>693.17910596897104</v>
      </c>
      <c r="NK112" s="65">
        <f t="shared" si="295"/>
        <v>98.321359546730235</v>
      </c>
      <c r="NL112" s="65"/>
      <c r="NM112" s="65"/>
      <c r="NN112" s="65">
        <f t="shared" si="399"/>
        <v>467</v>
      </c>
      <c r="NO112" s="65">
        <v>5</v>
      </c>
      <c r="NP112" s="65"/>
      <c r="NQ112" s="65"/>
      <c r="NR112" s="64">
        <f t="shared" si="264"/>
        <v>2597.4104655157012</v>
      </c>
      <c r="NS112" s="66">
        <f t="shared" si="400"/>
        <v>835.40283333333332</v>
      </c>
      <c r="NT112" s="66">
        <f t="shared" si="401"/>
        <v>400</v>
      </c>
      <c r="NU112" s="66">
        <f t="shared" si="282"/>
        <v>308.85070833333333</v>
      </c>
      <c r="NV112" s="67">
        <f t="shared" si="334"/>
        <v>1544.2535416666667</v>
      </c>
      <c r="NW112" s="67">
        <f t="shared" si="335"/>
        <v>4141.6640071823676</v>
      </c>
      <c r="NX112" s="68">
        <f t="shared" si="336"/>
        <v>-1467.5740071823675</v>
      </c>
      <c r="NY112" s="400">
        <v>6118.4</v>
      </c>
      <c r="NZ112" s="400">
        <v>11001.28</v>
      </c>
      <c r="OA112" s="400">
        <v>0</v>
      </c>
      <c r="OB112" s="400">
        <v>0</v>
      </c>
      <c r="OC112" s="400">
        <v>0</v>
      </c>
      <c r="OD112" s="400">
        <v>13105.05</v>
      </c>
      <c r="OE112" s="400">
        <v>0</v>
      </c>
      <c r="OF112" s="400">
        <v>0</v>
      </c>
      <c r="OG112" s="400">
        <v>0</v>
      </c>
      <c r="OH112" s="400">
        <v>0</v>
      </c>
      <c r="OI112" s="400">
        <v>24386.03</v>
      </c>
      <c r="OJ112" s="178">
        <f t="shared" si="352"/>
        <v>5838.7000000000007</v>
      </c>
      <c r="OK112" s="401">
        <v>2200</v>
      </c>
      <c r="OL112" s="181" t="s">
        <v>277</v>
      </c>
      <c r="OM112" s="64">
        <f t="shared" si="283"/>
        <v>30224.73</v>
      </c>
      <c r="ON112" s="205">
        <v>509.3</v>
      </c>
      <c r="OO112" s="205">
        <v>804.72</v>
      </c>
      <c r="OP112" s="205">
        <v>0</v>
      </c>
      <c r="OQ112" s="205">
        <v>0</v>
      </c>
      <c r="OR112" s="205">
        <v>0</v>
      </c>
      <c r="OS112" s="205">
        <v>521.80999999999995</v>
      </c>
      <c r="OT112" s="205">
        <v>0</v>
      </c>
      <c r="OU112" s="205">
        <v>0</v>
      </c>
      <c r="OV112" s="205">
        <v>0</v>
      </c>
      <c r="OW112" s="205">
        <v>0</v>
      </c>
      <c r="OX112" s="403">
        <f t="shared" si="284"/>
        <v>1835.83</v>
      </c>
      <c r="OY112" s="404">
        <v>1216.9100000000001</v>
      </c>
      <c r="OZ112" s="404">
        <v>117</v>
      </c>
      <c r="PA112" s="65">
        <f t="shared" si="285"/>
        <v>390.93661379317933</v>
      </c>
      <c r="PB112" s="65">
        <f t="shared" si="286"/>
        <v>99.975951053506634</v>
      </c>
      <c r="PC112" s="65"/>
      <c r="PD112" s="65"/>
      <c r="PE112" s="65"/>
      <c r="PF112" s="65">
        <v>5</v>
      </c>
      <c r="PG112" s="65"/>
      <c r="PH112" s="65"/>
      <c r="PI112" s="64">
        <f t="shared" si="337"/>
        <v>1829.822564846686</v>
      </c>
      <c r="PJ112" s="66">
        <f t="shared" si="287"/>
        <v>936.57933333333335</v>
      </c>
      <c r="PK112" s="66">
        <v>0</v>
      </c>
      <c r="PL112" s="66">
        <f t="shared" si="288"/>
        <v>234.14483333333334</v>
      </c>
      <c r="PM112" s="67">
        <f t="shared" si="338"/>
        <v>1170.7241666666666</v>
      </c>
      <c r="PN112" s="67">
        <f t="shared" si="339"/>
        <v>3000.5467315133528</v>
      </c>
      <c r="PO112" s="68">
        <f t="shared" si="340"/>
        <v>-1164.7167315133529</v>
      </c>
      <c r="PP112" s="400">
        <v>3559.49</v>
      </c>
      <c r="PQ112" s="400">
        <v>10756.63</v>
      </c>
      <c r="PR112" s="400">
        <v>0</v>
      </c>
      <c r="PS112" s="400">
        <v>0</v>
      </c>
      <c r="PT112" s="400">
        <v>0</v>
      </c>
      <c r="PU112" s="400">
        <v>15407.25</v>
      </c>
      <c r="PV112" s="400">
        <v>0</v>
      </c>
      <c r="PW112" s="400">
        <v>0</v>
      </c>
      <c r="PX112" s="400">
        <v>0</v>
      </c>
      <c r="PY112" s="464">
        <v>0</v>
      </c>
      <c r="PZ112" s="466">
        <v>27054.68</v>
      </c>
      <c r="QA112" s="178">
        <f t="shared" si="210"/>
        <v>2668.6899999999987</v>
      </c>
      <c r="QB112" s="401">
        <v>2298</v>
      </c>
      <c r="QC112" s="181" t="s">
        <v>277</v>
      </c>
      <c r="QD112" s="64">
        <v>29723.37</v>
      </c>
      <c r="QE112" s="400">
        <v>296.29000000000002</v>
      </c>
      <c r="QF112" s="400">
        <v>786.83</v>
      </c>
      <c r="QG112" s="400">
        <v>0</v>
      </c>
      <c r="QH112" s="400">
        <v>0</v>
      </c>
      <c r="QI112" s="400">
        <v>0</v>
      </c>
      <c r="QJ112" s="400">
        <v>613.47</v>
      </c>
      <c r="QK112" s="400">
        <v>0</v>
      </c>
      <c r="QL112" s="400">
        <v>0</v>
      </c>
      <c r="QM112" s="400">
        <v>0</v>
      </c>
      <c r="QN112" s="400">
        <v>0</v>
      </c>
      <c r="QO112" s="486">
        <v>0</v>
      </c>
      <c r="QP112" s="211">
        <f t="shared" si="353"/>
        <v>1696.5900000000001</v>
      </c>
      <c r="QQ112" s="442">
        <v>1216.9100000000001</v>
      </c>
      <c r="QR112" s="240">
        <v>117</v>
      </c>
      <c r="QS112" s="65">
        <f t="shared" si="365"/>
        <v>128.86743362831859</v>
      </c>
      <c r="QT112" s="65">
        <f t="shared" si="354"/>
        <v>51.417854654552826</v>
      </c>
      <c r="QU112" s="65">
        <v>1047.8900000000001</v>
      </c>
      <c r="QV112" s="65"/>
      <c r="QW112" s="65">
        <f t="shared" si="355"/>
        <v>18.861818181818183</v>
      </c>
      <c r="QX112" s="65">
        <v>5</v>
      </c>
      <c r="QY112" s="65">
        <f t="shared" si="261"/>
        <v>183.06451612903226</v>
      </c>
      <c r="QZ112" s="489">
        <f t="shared" si="265"/>
        <v>365.23818</v>
      </c>
      <c r="RA112" s="65"/>
      <c r="RB112" s="64">
        <f t="shared" si="403"/>
        <v>3134.2498025937221</v>
      </c>
      <c r="RC112" s="66">
        <f t="shared" si="266"/>
        <v>870.22424778761058</v>
      </c>
      <c r="RD112" s="66"/>
      <c r="RE112" s="66">
        <f t="shared" si="356"/>
        <v>800.89481007626659</v>
      </c>
      <c r="RF112" s="67">
        <f t="shared" si="341"/>
        <v>1671.1190578638771</v>
      </c>
      <c r="RG112" s="67">
        <f t="shared" si="342"/>
        <v>4805.3688604575991</v>
      </c>
      <c r="RH112" s="68">
        <f t="shared" si="343"/>
        <v>-3108.778860457599</v>
      </c>
      <c r="RI112" s="205">
        <v>6048.34</v>
      </c>
      <c r="RJ112" s="205">
        <v>11817.22</v>
      </c>
      <c r="RK112" s="205">
        <v>0</v>
      </c>
      <c r="RL112" s="205">
        <v>0</v>
      </c>
      <c r="RM112" s="205">
        <v>0</v>
      </c>
      <c r="RN112" s="205">
        <v>14818.95</v>
      </c>
      <c r="RO112" s="205">
        <v>0</v>
      </c>
      <c r="RP112" s="205">
        <v>0</v>
      </c>
      <c r="RQ112" s="205">
        <v>0</v>
      </c>
      <c r="RR112" s="373">
        <v>0</v>
      </c>
      <c r="RS112" s="265">
        <v>30285.93</v>
      </c>
      <c r="RT112" s="178">
        <f t="shared" si="214"/>
        <v>2398.5799999999981</v>
      </c>
      <c r="RU112" s="206">
        <v>2283</v>
      </c>
      <c r="RV112" s="181" t="s">
        <v>277</v>
      </c>
      <c r="RW112" s="64">
        <f t="shared" si="215"/>
        <v>32684.51</v>
      </c>
      <c r="RX112" s="205">
        <v>503.47</v>
      </c>
      <c r="RY112" s="205">
        <v>864.41</v>
      </c>
      <c r="RZ112" s="205">
        <v>0</v>
      </c>
      <c r="SA112" s="205">
        <v>0</v>
      </c>
      <c r="SB112" s="205">
        <v>0</v>
      </c>
      <c r="SC112" s="205">
        <v>590.04999999999995</v>
      </c>
      <c r="SD112" s="205">
        <v>0</v>
      </c>
      <c r="SE112" s="205">
        <v>0</v>
      </c>
      <c r="SF112" s="205">
        <v>0</v>
      </c>
      <c r="SG112" s="205">
        <v>0</v>
      </c>
      <c r="SH112" s="65">
        <v>191.678256</v>
      </c>
      <c r="SI112" s="211">
        <v>3070.18</v>
      </c>
      <c r="SJ112" s="467">
        <v>1174.6199999999999</v>
      </c>
      <c r="SK112" s="478">
        <v>130</v>
      </c>
      <c r="SL112" s="65">
        <f t="shared" si="366"/>
        <v>320.96681415929203</v>
      </c>
      <c r="SM112" s="65">
        <f t="shared" si="376"/>
        <v>54.591049076442971</v>
      </c>
      <c r="SN112" s="65">
        <v>1047.8900000000001</v>
      </c>
      <c r="SO112" s="65"/>
      <c r="SP112" s="65">
        <f t="shared" si="357"/>
        <v>495.92920353982299</v>
      </c>
      <c r="SQ112" s="65">
        <v>5</v>
      </c>
      <c r="SR112" s="65">
        <f t="shared" si="367"/>
        <v>428.52876106194691</v>
      </c>
      <c r="SS112" s="489">
        <f t="shared" si="267"/>
        <v>408.86005499999999</v>
      </c>
      <c r="ST112" s="65"/>
      <c r="SU112" s="64">
        <f t="shared" si="374"/>
        <v>4066.3858828375051</v>
      </c>
      <c r="SV112" s="66">
        <f t="shared" si="368"/>
        <v>596.28469026548669</v>
      </c>
      <c r="SW112" s="66"/>
      <c r="SX112" s="66">
        <f t="shared" si="358"/>
        <v>932.5341146205983</v>
      </c>
      <c r="SY112" s="67">
        <f t="shared" si="375"/>
        <v>1528.818804886085</v>
      </c>
      <c r="SZ112" s="67">
        <f t="shared" si="344"/>
        <v>5595.2046877235898</v>
      </c>
      <c r="TA112" s="68">
        <f t="shared" si="345"/>
        <v>-2525.02468772359</v>
      </c>
      <c r="TB112" s="64">
        <f t="shared" si="377"/>
        <v>560823.41</v>
      </c>
      <c r="TC112" s="211">
        <f t="shared" si="378"/>
        <v>40839.74</v>
      </c>
      <c r="TD112" s="67">
        <f t="shared" si="379"/>
        <v>47371.40116131313</v>
      </c>
      <c r="TE112" s="68">
        <f t="shared" si="359"/>
        <v>-6531.6611613131317</v>
      </c>
      <c r="TF112" s="264"/>
      <c r="TG112" s="265"/>
      <c r="TH112" s="265" t="s">
        <v>526</v>
      </c>
      <c r="TL112" s="65">
        <v>5607.1554000000006</v>
      </c>
      <c r="TM112">
        <f t="shared" si="262"/>
        <v>56.071554000000006</v>
      </c>
    </row>
    <row r="113" spans="1:533">
      <c r="A113" s="173" t="s">
        <v>55</v>
      </c>
      <c r="B113" s="175" t="s">
        <v>194</v>
      </c>
      <c r="C113" s="181" t="s">
        <v>276</v>
      </c>
      <c r="D113" s="176">
        <v>6570.34</v>
      </c>
      <c r="E113" s="176">
        <v>3984.92</v>
      </c>
      <c r="F113" s="176">
        <v>12523.08</v>
      </c>
      <c r="G113" s="176">
        <v>0</v>
      </c>
      <c r="H113" s="176">
        <v>0</v>
      </c>
      <c r="I113" s="176">
        <v>0</v>
      </c>
      <c r="J113" s="176">
        <v>0</v>
      </c>
      <c r="K113" s="176">
        <v>0</v>
      </c>
      <c r="L113" s="176">
        <v>42.27</v>
      </c>
      <c r="M113" s="180">
        <v>19620.240000000002</v>
      </c>
      <c r="N113" s="178">
        <f t="shared" si="386"/>
        <v>3500.369999999999</v>
      </c>
      <c r="O113" s="181">
        <v>1232</v>
      </c>
      <c r="P113" s="64">
        <f t="shared" si="404"/>
        <v>23120.61</v>
      </c>
      <c r="Q113" s="205">
        <v>546.91999999999996</v>
      </c>
      <c r="R113" s="205">
        <v>291.49</v>
      </c>
      <c r="S113" s="267">
        <v>800.04</v>
      </c>
      <c r="T113" s="205">
        <v>0</v>
      </c>
      <c r="U113" s="205">
        <v>0</v>
      </c>
      <c r="V113" s="205">
        <v>0</v>
      </c>
      <c r="W113" s="205">
        <v>0</v>
      </c>
      <c r="X113" s="205">
        <v>0</v>
      </c>
      <c r="Y113" s="205">
        <v>0</v>
      </c>
      <c r="Z113" s="205">
        <v>2.35</v>
      </c>
      <c r="AA113" s="64">
        <f t="shared" si="346"/>
        <v>1640.7999999999997</v>
      </c>
      <c r="AB113" s="65"/>
      <c r="AC113" s="65"/>
      <c r="AD113" s="65">
        <f t="shared" si="347"/>
        <v>230.50846350428847</v>
      </c>
      <c r="AE113" s="65">
        <f t="shared" si="268"/>
        <v>63.36473454800965</v>
      </c>
      <c r="AF113" s="65"/>
      <c r="AG113" s="65"/>
      <c r="AH113" s="65"/>
      <c r="AI113" s="65">
        <v>5</v>
      </c>
      <c r="AJ113" s="65"/>
      <c r="AK113" s="65"/>
      <c r="AL113" s="64">
        <f t="shared" si="311"/>
        <v>298.87319805229811</v>
      </c>
      <c r="AM113" s="66">
        <f t="shared" si="388"/>
        <v>833.25221238938047</v>
      </c>
      <c r="AN113" s="66">
        <f t="shared" si="389"/>
        <v>0</v>
      </c>
      <c r="AO113" s="66">
        <f t="shared" si="289"/>
        <v>208.31305309734512</v>
      </c>
      <c r="AP113" s="67">
        <f t="shared" si="312"/>
        <v>1041.5652654867256</v>
      </c>
      <c r="AQ113" s="67">
        <f t="shared" si="313"/>
        <v>1340.4384635390238</v>
      </c>
      <c r="AR113" s="68">
        <f t="shared" si="314"/>
        <v>300.36153646097591</v>
      </c>
      <c r="AS113" s="267">
        <v>8550.52</v>
      </c>
      <c r="AT113" s="267">
        <v>3703.17</v>
      </c>
      <c r="AU113" s="267">
        <v>11041.66</v>
      </c>
      <c r="AV113" s="267">
        <v>40</v>
      </c>
      <c r="AW113" s="267">
        <v>0</v>
      </c>
      <c r="AX113" s="267">
        <v>0</v>
      </c>
      <c r="AY113" s="267">
        <v>0</v>
      </c>
      <c r="AZ113" s="267">
        <v>0</v>
      </c>
      <c r="BA113" s="267">
        <v>0</v>
      </c>
      <c r="BB113" s="267">
        <v>207.8</v>
      </c>
      <c r="BC113" s="267">
        <v>19770.560000000001</v>
      </c>
      <c r="BD113" s="178">
        <f t="shared" si="387"/>
        <v>3772.5899999999965</v>
      </c>
      <c r="BE113" s="285">
        <v>1086</v>
      </c>
      <c r="BF113" s="181" t="s">
        <v>276</v>
      </c>
      <c r="BG113" s="64">
        <f t="shared" si="384"/>
        <v>23543.149999999998</v>
      </c>
      <c r="BH113" s="267">
        <v>711.75</v>
      </c>
      <c r="BI113" s="267">
        <v>270.88</v>
      </c>
      <c r="BJ113" s="267">
        <v>705.35</v>
      </c>
      <c r="BK113" s="267">
        <v>1.68</v>
      </c>
      <c r="BL113" s="267">
        <v>0</v>
      </c>
      <c r="BM113" s="267">
        <v>0</v>
      </c>
      <c r="BN113" s="267">
        <v>0</v>
      </c>
      <c r="BO113" s="267">
        <v>0</v>
      </c>
      <c r="BP113" s="267">
        <v>0</v>
      </c>
      <c r="BQ113" s="267">
        <v>11.54</v>
      </c>
      <c r="BR113" s="64">
        <f t="shared" si="385"/>
        <v>1701.2</v>
      </c>
      <c r="BS113" s="65">
        <v>560.32000000000005</v>
      </c>
      <c r="BT113" s="65"/>
      <c r="BU113" s="65">
        <f t="shared" si="348"/>
        <v>251.46270200777869</v>
      </c>
      <c r="BV113" s="65">
        <f t="shared" si="269"/>
        <v>73.661001287155429</v>
      </c>
      <c r="BW113" s="65"/>
      <c r="BX113" s="65"/>
      <c r="BY113" s="65"/>
      <c r="BZ113" s="65">
        <v>5</v>
      </c>
      <c r="CA113" s="202"/>
      <c r="CB113" s="65"/>
      <c r="CC113" s="64">
        <f t="shared" si="315"/>
        <v>890.44370329493415</v>
      </c>
      <c r="CD113" s="66">
        <f t="shared" si="390"/>
        <v>869.99982300884949</v>
      </c>
      <c r="CE113" s="384">
        <f t="shared" si="391"/>
        <v>0</v>
      </c>
      <c r="CF113" s="66">
        <f t="shared" si="392"/>
        <v>217.49995575221237</v>
      </c>
      <c r="CG113" s="67">
        <f t="shared" si="373"/>
        <v>1087.4997787610619</v>
      </c>
      <c r="CH113" s="67">
        <f t="shared" si="316"/>
        <v>1977.9434820559959</v>
      </c>
      <c r="CI113" s="68">
        <f t="shared" si="317"/>
        <v>-276.74348205599586</v>
      </c>
      <c r="CJ113" s="209">
        <v>6564.6</v>
      </c>
      <c r="CK113" s="209">
        <v>4909.05</v>
      </c>
      <c r="CL113" s="209">
        <v>12605.8</v>
      </c>
      <c r="CM113" s="209">
        <v>15</v>
      </c>
      <c r="CN113" s="209">
        <v>0</v>
      </c>
      <c r="CO113" s="209">
        <v>0</v>
      </c>
      <c r="CP113" s="209">
        <v>0</v>
      </c>
      <c r="CQ113" s="209">
        <v>0</v>
      </c>
      <c r="CR113" s="209">
        <v>0</v>
      </c>
      <c r="CS113" s="207">
        <v>0</v>
      </c>
      <c r="CT113" s="205">
        <v>23005.84</v>
      </c>
      <c r="CU113" s="178">
        <f t="shared" si="176"/>
        <v>4751.6500000000015</v>
      </c>
      <c r="CV113" s="206">
        <v>1250</v>
      </c>
      <c r="CW113" s="181" t="s">
        <v>276</v>
      </c>
      <c r="CX113" s="214">
        <v>27757.49</v>
      </c>
      <c r="CY113" s="205">
        <v>364.64</v>
      </c>
      <c r="CZ113" s="205">
        <v>782.98</v>
      </c>
      <c r="DA113" s="205">
        <v>1.26</v>
      </c>
      <c r="DB113" s="205">
        <v>0</v>
      </c>
      <c r="DC113" s="205">
        <v>0</v>
      </c>
      <c r="DD113" s="205">
        <v>0</v>
      </c>
      <c r="DE113" s="205">
        <v>0</v>
      </c>
      <c r="DF113" s="205">
        <v>0</v>
      </c>
      <c r="DG113" s="209">
        <v>0</v>
      </c>
      <c r="DH113" s="205">
        <v>10.57</v>
      </c>
      <c r="DI113" s="214">
        <v>2008.91</v>
      </c>
      <c r="DJ113" s="65">
        <v>560.82000000000005</v>
      </c>
      <c r="DK113" s="65"/>
      <c r="DL113" s="65">
        <f t="shared" si="349"/>
        <v>303.84282058174233</v>
      </c>
      <c r="DM113" s="65">
        <f t="shared" si="263"/>
        <v>93.538632668484055</v>
      </c>
      <c r="DN113" s="65"/>
      <c r="DO113" s="65"/>
      <c r="DP113" s="65"/>
      <c r="DQ113" s="65">
        <v>5</v>
      </c>
      <c r="DR113" s="65"/>
      <c r="DS113" s="65"/>
      <c r="DT113" s="64">
        <f t="shared" si="318"/>
        <v>963.20145325022645</v>
      </c>
      <c r="DU113" s="66">
        <f t="shared" si="393"/>
        <v>870.94495575221242</v>
      </c>
      <c r="DV113" s="66">
        <f t="shared" si="394"/>
        <v>490.26548672566372</v>
      </c>
      <c r="DW113" s="66">
        <f t="shared" si="270"/>
        <v>340.30261061946902</v>
      </c>
      <c r="DX113" s="67">
        <f t="shared" si="319"/>
        <v>1701.5130530973452</v>
      </c>
      <c r="DY113" s="67">
        <f t="shared" si="320"/>
        <v>2664.7145063475718</v>
      </c>
      <c r="DZ113" s="68">
        <f t="shared" si="321"/>
        <v>-655.80450634757176</v>
      </c>
      <c r="EA113" s="205">
        <v>8180.65</v>
      </c>
      <c r="EB113" s="205">
        <v>4447.72</v>
      </c>
      <c r="EC113" s="205">
        <v>13686.9</v>
      </c>
      <c r="ED113" s="205">
        <v>40</v>
      </c>
      <c r="EE113" s="205">
        <v>0</v>
      </c>
      <c r="EF113" s="205">
        <v>0</v>
      </c>
      <c r="EG113" s="205">
        <v>0</v>
      </c>
      <c r="EH113" s="205">
        <v>0</v>
      </c>
      <c r="EI113" s="205">
        <v>0</v>
      </c>
      <c r="EJ113" s="205">
        <v>19.21</v>
      </c>
      <c r="EK113" s="205">
        <v>21891.14</v>
      </c>
      <c r="EL113" s="178">
        <f t="shared" si="180"/>
        <v>4483.3399999999965</v>
      </c>
      <c r="EM113" s="206">
        <v>1211</v>
      </c>
      <c r="EN113" s="181" t="s">
        <v>276</v>
      </c>
      <c r="EO113" s="214">
        <f t="shared" si="303"/>
        <v>26374.479999999996</v>
      </c>
      <c r="EP113" s="214">
        <v>680.96</v>
      </c>
      <c r="EQ113" s="214">
        <v>325.33999999999997</v>
      </c>
      <c r="ER113" s="214">
        <v>874.32</v>
      </c>
      <c r="ES113" s="214">
        <v>1.68</v>
      </c>
      <c r="ET113" s="214">
        <v>0</v>
      </c>
      <c r="EU113" s="298">
        <v>679.96</v>
      </c>
      <c r="EV113" s="299">
        <v>0</v>
      </c>
      <c r="EW113" s="214">
        <v>0</v>
      </c>
      <c r="EX113" s="214">
        <v>0</v>
      </c>
      <c r="EY113" s="214">
        <v>0</v>
      </c>
      <c r="EZ113" s="214">
        <f t="shared" si="304"/>
        <v>2562.2600000000002</v>
      </c>
      <c r="FA113" s="65"/>
      <c r="FB113" s="65"/>
      <c r="FC113" s="377">
        <f t="shared" si="305"/>
        <v>301.03461372013072</v>
      </c>
      <c r="FD113" s="386">
        <f t="shared" si="306"/>
        <v>88.256814661837637</v>
      </c>
      <c r="FE113" s="65"/>
      <c r="FF113" s="65"/>
      <c r="FG113" s="65"/>
      <c r="FH113" s="65">
        <v>5</v>
      </c>
      <c r="FI113" s="377"/>
      <c r="FJ113" s="65"/>
      <c r="FK113" s="214">
        <f t="shared" si="307"/>
        <v>394.29142838196833</v>
      </c>
      <c r="FL113" s="66">
        <f t="shared" si="360"/>
        <v>987.17077586206892</v>
      </c>
      <c r="FM113" s="377">
        <f t="shared" si="395"/>
        <v>413.79310344827587</v>
      </c>
      <c r="FN113" s="377">
        <f t="shared" si="271"/>
        <v>350.24096982758618</v>
      </c>
      <c r="FO113" s="214">
        <f t="shared" si="308"/>
        <v>1751.204849137931</v>
      </c>
      <c r="FP113" s="214">
        <f t="shared" si="309"/>
        <v>2145.4962775198992</v>
      </c>
      <c r="FQ113" s="205">
        <f t="shared" si="290"/>
        <v>416.76372248010102</v>
      </c>
      <c r="FR113" s="205">
        <v>10251.620000000001</v>
      </c>
      <c r="FS113" s="205">
        <v>4521.01</v>
      </c>
      <c r="FT113" s="205">
        <v>12781.21</v>
      </c>
      <c r="FU113" s="205">
        <v>0</v>
      </c>
      <c r="FV113" s="205">
        <v>0</v>
      </c>
      <c r="FW113" s="205">
        <v>0</v>
      </c>
      <c r="FX113" s="205">
        <v>0</v>
      </c>
      <c r="FY113" s="205">
        <v>0</v>
      </c>
      <c r="FZ113" s="205">
        <v>0</v>
      </c>
      <c r="GA113" s="205">
        <v>58.7</v>
      </c>
      <c r="GB113" s="205">
        <v>23498.23</v>
      </c>
      <c r="GC113" s="178">
        <f t="shared" si="185"/>
        <v>4114.3100000000013</v>
      </c>
      <c r="GD113" s="206">
        <v>1255</v>
      </c>
      <c r="GE113" s="181" t="s">
        <v>276</v>
      </c>
      <c r="GF113" s="214">
        <f t="shared" si="291"/>
        <v>27612.54</v>
      </c>
      <c r="GG113" s="205">
        <v>853.35</v>
      </c>
      <c r="GH113" s="205">
        <v>330.7</v>
      </c>
      <c r="GI113" s="205">
        <v>816.33</v>
      </c>
      <c r="GJ113" s="205">
        <v>0</v>
      </c>
      <c r="GK113" s="205">
        <v>0</v>
      </c>
      <c r="GL113" s="205">
        <v>0</v>
      </c>
      <c r="GM113" s="205">
        <v>0</v>
      </c>
      <c r="GN113" s="205">
        <v>0</v>
      </c>
      <c r="GO113" s="205">
        <v>0</v>
      </c>
      <c r="GP113" s="205">
        <v>4.08</v>
      </c>
      <c r="GQ113" s="211">
        <f t="shared" si="350"/>
        <v>2004.46</v>
      </c>
      <c r="GR113" s="306">
        <v>458.58</v>
      </c>
      <c r="GS113" s="306"/>
      <c r="GT113" s="65">
        <f t="shared" si="300"/>
        <v>334.39979070632108</v>
      </c>
      <c r="GU113" s="65">
        <f t="shared" si="301"/>
        <v>87.410238392756781</v>
      </c>
      <c r="GV113" s="65"/>
      <c r="GW113" s="65"/>
      <c r="GX113" s="65">
        <v>0</v>
      </c>
      <c r="GY113" s="65">
        <v>5</v>
      </c>
      <c r="GZ113" s="65"/>
      <c r="HA113" s="65"/>
      <c r="HB113" s="64">
        <f t="shared" si="396"/>
        <v>885.39002909907788</v>
      </c>
      <c r="HC113" s="66">
        <f t="shared" si="361"/>
        <v>822.37076923076927</v>
      </c>
      <c r="HD113" s="66">
        <f t="shared" si="272"/>
        <v>0</v>
      </c>
      <c r="HE113" s="66">
        <f t="shared" si="273"/>
        <v>205.59269230769232</v>
      </c>
      <c r="HF113" s="67">
        <f t="shared" si="322"/>
        <v>1027.9634615384616</v>
      </c>
      <c r="HG113" s="67">
        <f t="shared" si="323"/>
        <v>1913.3534906375394</v>
      </c>
      <c r="HH113" s="68">
        <f t="shared" si="324"/>
        <v>91.106509362460656</v>
      </c>
      <c r="HI113" s="335">
        <v>7622.53</v>
      </c>
      <c r="HJ113" s="335">
        <v>4333.75</v>
      </c>
      <c r="HK113" s="335">
        <v>11596.2</v>
      </c>
      <c r="HL113" s="335">
        <v>0</v>
      </c>
      <c r="HM113" s="335">
        <v>0</v>
      </c>
      <c r="HN113" s="335">
        <v>0</v>
      </c>
      <c r="HO113" s="335">
        <v>0</v>
      </c>
      <c r="HP113" s="335">
        <v>0</v>
      </c>
      <c r="HQ113" s="335">
        <v>0</v>
      </c>
      <c r="HR113" s="335">
        <v>0</v>
      </c>
      <c r="HS113" s="335">
        <v>19099.54</v>
      </c>
      <c r="HT113" s="178">
        <f t="shared" si="189"/>
        <v>4452.9399999999987</v>
      </c>
      <c r="HU113" s="371">
        <v>1131</v>
      </c>
      <c r="HV113" s="181" t="s">
        <v>276</v>
      </c>
      <c r="HW113" s="64">
        <f t="shared" si="190"/>
        <v>23552.48</v>
      </c>
      <c r="HX113" s="205">
        <v>634.5</v>
      </c>
      <c r="HY113" s="205">
        <v>317.01</v>
      </c>
      <c r="HZ113" s="205">
        <v>740.7</v>
      </c>
      <c r="IA113" s="205">
        <v>0</v>
      </c>
      <c r="IB113" s="205">
        <v>0</v>
      </c>
      <c r="IC113" s="205">
        <v>0</v>
      </c>
      <c r="ID113" s="205">
        <v>0</v>
      </c>
      <c r="IE113" s="205">
        <v>0</v>
      </c>
      <c r="IF113" s="205">
        <v>0</v>
      </c>
      <c r="IG113" s="205">
        <v>0</v>
      </c>
      <c r="IH113" s="214">
        <v>1245.44</v>
      </c>
      <c r="II113" s="319">
        <v>458.58</v>
      </c>
      <c r="IJ113" s="319"/>
      <c r="IK113" s="65">
        <f t="shared" si="296"/>
        <v>291.47274509837706</v>
      </c>
      <c r="IL113" s="65">
        <f t="shared" si="302"/>
        <v>110.87725301595317</v>
      </c>
      <c r="IM113" s="65"/>
      <c r="IN113" s="65"/>
      <c r="IO113" s="65"/>
      <c r="IP113" s="65">
        <v>5</v>
      </c>
      <c r="IQ113" s="65"/>
      <c r="IR113" s="65"/>
      <c r="IS113" s="64">
        <f t="shared" si="397"/>
        <v>865.92999811433026</v>
      </c>
      <c r="IT113" s="66">
        <f t="shared" si="362"/>
        <v>869.99285714285713</v>
      </c>
      <c r="IU113" s="66">
        <f t="shared" si="274"/>
        <v>403.36134453781511</v>
      </c>
      <c r="IV113" s="66">
        <f t="shared" si="275"/>
        <v>318.33855042016808</v>
      </c>
      <c r="IW113" s="67">
        <f t="shared" si="398"/>
        <v>1591.6927521008404</v>
      </c>
      <c r="IX113" s="67">
        <f t="shared" si="325"/>
        <v>2457.6227502151705</v>
      </c>
      <c r="IY113" s="68">
        <f t="shared" si="326"/>
        <v>-1212.1827502151705</v>
      </c>
      <c r="IZ113" s="335">
        <v>5674.97</v>
      </c>
      <c r="JA113" s="335">
        <v>4726.07</v>
      </c>
      <c r="JB113" s="335">
        <v>12175.39</v>
      </c>
      <c r="JC113" s="335">
        <v>0</v>
      </c>
      <c r="JD113" s="335">
        <v>0</v>
      </c>
      <c r="JE113" s="335">
        <v>0</v>
      </c>
      <c r="JF113" s="335">
        <v>0</v>
      </c>
      <c r="JG113" s="335">
        <v>0</v>
      </c>
      <c r="JH113" s="335">
        <v>0</v>
      </c>
      <c r="JI113" s="335">
        <v>0</v>
      </c>
      <c r="JJ113" s="335">
        <v>19717.28</v>
      </c>
      <c r="JK113" s="178">
        <f t="shared" si="196"/>
        <v>2859.1500000000015</v>
      </c>
      <c r="JL113" s="371">
        <v>1094</v>
      </c>
      <c r="JM113" s="181" t="s">
        <v>276</v>
      </c>
      <c r="JN113" s="64">
        <f t="shared" si="197"/>
        <v>22576.43</v>
      </c>
      <c r="JO113" s="335">
        <v>472.38</v>
      </c>
      <c r="JP113" s="335">
        <v>345.7</v>
      </c>
      <c r="JQ113" s="335">
        <v>777.83</v>
      </c>
      <c r="JR113" s="335">
        <v>0</v>
      </c>
      <c r="JS113" s="335">
        <v>0</v>
      </c>
      <c r="JT113" s="335">
        <v>0</v>
      </c>
      <c r="JU113" s="335">
        <v>0</v>
      </c>
      <c r="JV113" s="335">
        <v>0</v>
      </c>
      <c r="JW113" s="335">
        <v>0</v>
      </c>
      <c r="JX113" s="335">
        <v>0</v>
      </c>
      <c r="JY113" s="211">
        <v>1821.33</v>
      </c>
      <c r="JZ113" s="319">
        <v>458.58</v>
      </c>
      <c r="KA113" s="319"/>
      <c r="KB113" s="65">
        <f t="shared" si="276"/>
        <v>419.90389634071227</v>
      </c>
      <c r="KC113" s="65">
        <f t="shared" si="297"/>
        <v>75.951323114273421</v>
      </c>
      <c r="KD113" s="65"/>
      <c r="KE113" s="65"/>
      <c r="KF113" s="65"/>
      <c r="KG113" s="65">
        <v>5</v>
      </c>
      <c r="KH113" s="65"/>
      <c r="KI113" s="65">
        <f t="shared" si="277"/>
        <v>429.03252032520328</v>
      </c>
      <c r="KJ113" s="64">
        <f t="shared" si="292"/>
        <v>1388.467739780189</v>
      </c>
      <c r="KK113" s="66">
        <f t="shared" si="363"/>
        <v>854.59100840336134</v>
      </c>
      <c r="KL113" s="66">
        <f t="shared" si="278"/>
        <v>0</v>
      </c>
      <c r="KM113" s="66">
        <f t="shared" si="279"/>
        <v>213.64775210084034</v>
      </c>
      <c r="KN113" s="67">
        <f t="shared" si="327"/>
        <v>1068.2387605042018</v>
      </c>
      <c r="KO113" s="67">
        <f t="shared" si="328"/>
        <v>2456.706500284391</v>
      </c>
      <c r="KP113" s="68">
        <f t="shared" si="329"/>
        <v>-635.37650028439111</v>
      </c>
      <c r="KQ113" s="335">
        <v>7216.85</v>
      </c>
      <c r="KR113" s="335">
        <v>6052.36</v>
      </c>
      <c r="KS113" s="335">
        <v>13641.82</v>
      </c>
      <c r="KT113" s="335">
        <v>10</v>
      </c>
      <c r="KU113" s="335">
        <v>0</v>
      </c>
      <c r="KV113" s="335">
        <v>0</v>
      </c>
      <c r="KW113" s="335">
        <v>0</v>
      </c>
      <c r="KX113" s="335">
        <v>0</v>
      </c>
      <c r="KY113" s="335">
        <v>0</v>
      </c>
      <c r="KZ113" s="335">
        <v>0</v>
      </c>
      <c r="LA113" s="335">
        <v>22470.959999999999</v>
      </c>
      <c r="LB113" s="178">
        <f t="shared" si="199"/>
        <v>4450.07</v>
      </c>
      <c r="LC113" s="371">
        <v>1184</v>
      </c>
      <c r="LD113" s="181" t="s">
        <v>276</v>
      </c>
      <c r="LE113" s="64">
        <f t="shared" si="200"/>
        <v>26921.03</v>
      </c>
      <c r="LF113" s="205">
        <v>600.73</v>
      </c>
      <c r="LG113" s="205">
        <v>442.72</v>
      </c>
      <c r="LH113" s="205">
        <v>871.52</v>
      </c>
      <c r="LI113" s="205">
        <v>0.42</v>
      </c>
      <c r="LJ113" s="205">
        <v>0</v>
      </c>
      <c r="LK113" s="205">
        <v>0</v>
      </c>
      <c r="LL113" s="205">
        <v>0</v>
      </c>
      <c r="LM113" s="205">
        <v>0</v>
      </c>
      <c r="LN113" s="205">
        <v>0</v>
      </c>
      <c r="LO113" s="205">
        <v>0</v>
      </c>
      <c r="LP113" s="211">
        <f t="shared" si="351"/>
        <v>1915.39</v>
      </c>
      <c r="LQ113" s="202">
        <v>458.58</v>
      </c>
      <c r="LR113" s="202"/>
      <c r="LS113" s="65">
        <f t="shared" si="298"/>
        <v>334.03351311981811</v>
      </c>
      <c r="LT113" s="65">
        <f t="shared" si="299"/>
        <v>106.5243110217142</v>
      </c>
      <c r="LU113" s="65"/>
      <c r="LV113" s="65"/>
      <c r="LW113" s="65"/>
      <c r="LX113" s="65">
        <v>5</v>
      </c>
      <c r="LY113" s="65"/>
      <c r="LZ113" s="65"/>
      <c r="MA113" s="64">
        <f t="shared" si="330"/>
        <v>904.13782414153229</v>
      </c>
      <c r="MB113" s="66">
        <f t="shared" si="364"/>
        <v>828.45739495798318</v>
      </c>
      <c r="MC113" s="66">
        <f t="shared" si="280"/>
        <v>0</v>
      </c>
      <c r="MD113" s="66">
        <f t="shared" si="281"/>
        <v>207.1143487394958</v>
      </c>
      <c r="ME113" s="67">
        <f t="shared" si="331"/>
        <v>1035.571743697479</v>
      </c>
      <c r="MF113" s="67">
        <f t="shared" si="332"/>
        <v>1939.7095678390112</v>
      </c>
      <c r="MG113" s="68">
        <f t="shared" si="333"/>
        <v>-24.319567839011142</v>
      </c>
      <c r="MH113" s="335">
        <v>7176.86</v>
      </c>
      <c r="MI113" s="335">
        <v>3114.31</v>
      </c>
      <c r="MJ113" s="335">
        <v>9988.5499999999993</v>
      </c>
      <c r="MK113" s="335">
        <v>0</v>
      </c>
      <c r="ML113" s="335">
        <v>0</v>
      </c>
      <c r="MM113" s="335">
        <v>0</v>
      </c>
      <c r="MN113" s="335">
        <v>0</v>
      </c>
      <c r="MO113" s="335">
        <v>0</v>
      </c>
      <c r="MP113" s="335">
        <v>0</v>
      </c>
      <c r="MQ113" s="335">
        <v>0</v>
      </c>
      <c r="MR113" s="335">
        <v>16342.71</v>
      </c>
      <c r="MS113" s="178">
        <f t="shared" si="402"/>
        <v>3937.010000000002</v>
      </c>
      <c r="MT113" s="371">
        <v>914</v>
      </c>
      <c r="MU113" s="181" t="s">
        <v>276</v>
      </c>
      <c r="MV113" s="64">
        <f t="shared" si="203"/>
        <v>20279.72</v>
      </c>
      <c r="MW113" s="335">
        <v>597.4</v>
      </c>
      <c r="MX113" s="335">
        <v>227.81</v>
      </c>
      <c r="MY113" s="335">
        <v>638.13</v>
      </c>
      <c r="MZ113" s="335">
        <v>0</v>
      </c>
      <c r="NA113" s="335">
        <v>0</v>
      </c>
      <c r="NB113" s="335">
        <v>0</v>
      </c>
      <c r="NC113" s="335">
        <v>0</v>
      </c>
      <c r="ND113" s="335">
        <v>0</v>
      </c>
      <c r="NE113" s="335">
        <v>0</v>
      </c>
      <c r="NF113" s="335">
        <v>0</v>
      </c>
      <c r="NG113" s="211">
        <f t="shared" si="293"/>
        <v>1463.3400000000001</v>
      </c>
      <c r="NH113" s="306">
        <v>458.58</v>
      </c>
      <c r="NI113" s="306"/>
      <c r="NJ113" s="65">
        <f t="shared" si="294"/>
        <v>308.82167217907289</v>
      </c>
      <c r="NK113" s="65">
        <f t="shared" si="295"/>
        <v>54.079769726602144</v>
      </c>
      <c r="NL113" s="65"/>
      <c r="NM113" s="65"/>
      <c r="NN113" s="65">
        <f t="shared" si="399"/>
        <v>467</v>
      </c>
      <c r="NO113" s="65">
        <v>5</v>
      </c>
      <c r="NP113" s="65"/>
      <c r="NQ113" s="65"/>
      <c r="NR113" s="64">
        <f t="shared" si="264"/>
        <v>1293.4814419056752</v>
      </c>
      <c r="NS113" s="66">
        <f t="shared" si="400"/>
        <v>835.40283333333332</v>
      </c>
      <c r="NT113" s="66">
        <f t="shared" si="401"/>
        <v>400</v>
      </c>
      <c r="NU113" s="66">
        <f t="shared" si="282"/>
        <v>308.85070833333333</v>
      </c>
      <c r="NV113" s="67">
        <f t="shared" si="334"/>
        <v>1544.2535416666667</v>
      </c>
      <c r="NW113" s="67">
        <f t="shared" si="335"/>
        <v>2837.7349835723417</v>
      </c>
      <c r="NX113" s="68">
        <f t="shared" si="336"/>
        <v>-1374.3949835723415</v>
      </c>
      <c r="NY113" s="400">
        <v>6760.74</v>
      </c>
      <c r="NZ113" s="400">
        <v>3840.67</v>
      </c>
      <c r="OA113" s="400">
        <v>10499.48</v>
      </c>
      <c r="OB113" s="400">
        <v>5</v>
      </c>
      <c r="OC113" s="400">
        <v>0</v>
      </c>
      <c r="OD113" s="400">
        <v>0</v>
      </c>
      <c r="OE113" s="400">
        <v>0</v>
      </c>
      <c r="OF113" s="400">
        <v>0</v>
      </c>
      <c r="OG113" s="400">
        <v>0</v>
      </c>
      <c r="OH113" s="400">
        <v>0</v>
      </c>
      <c r="OI113" s="400">
        <v>15965.27</v>
      </c>
      <c r="OJ113" s="178">
        <f t="shared" si="352"/>
        <v>5140.619999999999</v>
      </c>
      <c r="OK113" s="401">
        <v>1020</v>
      </c>
      <c r="OL113" s="181" t="s">
        <v>276</v>
      </c>
      <c r="OM113" s="64">
        <f t="shared" si="283"/>
        <v>21105.89</v>
      </c>
      <c r="ON113" s="205">
        <v>562.77</v>
      </c>
      <c r="OO113" s="205">
        <v>280.94</v>
      </c>
      <c r="OP113" s="205">
        <v>670.77</v>
      </c>
      <c r="OQ113" s="205">
        <v>0.21</v>
      </c>
      <c r="OR113" s="205">
        <v>0</v>
      </c>
      <c r="OS113" s="205">
        <v>0</v>
      </c>
      <c r="OT113" s="205">
        <v>0</v>
      </c>
      <c r="OU113" s="205">
        <v>0</v>
      </c>
      <c r="OV113" s="205">
        <v>0</v>
      </c>
      <c r="OW113" s="205">
        <v>0</v>
      </c>
      <c r="OX113" s="403">
        <f t="shared" si="284"/>
        <v>1514.69</v>
      </c>
      <c r="OY113" s="411">
        <v>458.58</v>
      </c>
      <c r="OZ113" s="203"/>
      <c r="PA113" s="65">
        <f t="shared" si="285"/>
        <v>255.94197137024076</v>
      </c>
      <c r="PB113" s="65">
        <f t="shared" si="286"/>
        <v>88.022740251199266</v>
      </c>
      <c r="PC113" s="65"/>
      <c r="PD113" s="65"/>
      <c r="PE113" s="65"/>
      <c r="PF113" s="65">
        <v>5</v>
      </c>
      <c r="PG113" s="65"/>
      <c r="PH113" s="65"/>
      <c r="PI113" s="64">
        <f t="shared" si="337"/>
        <v>807.54471162144</v>
      </c>
      <c r="PJ113" s="66">
        <f t="shared" si="287"/>
        <v>936.57933333333335</v>
      </c>
      <c r="PK113" s="66">
        <v>0</v>
      </c>
      <c r="PL113" s="66">
        <f t="shared" si="288"/>
        <v>234.14483333333334</v>
      </c>
      <c r="PM113" s="67">
        <f t="shared" si="338"/>
        <v>1170.7241666666666</v>
      </c>
      <c r="PN113" s="67">
        <f t="shared" si="339"/>
        <v>1978.2688782881066</v>
      </c>
      <c r="PO113" s="68">
        <f t="shared" si="340"/>
        <v>-463.57887828810658</v>
      </c>
      <c r="PP113" s="400">
        <v>4579.4399999999996</v>
      </c>
      <c r="PQ113" s="400">
        <v>3439.74</v>
      </c>
      <c r="PR113" s="400">
        <v>10130.91</v>
      </c>
      <c r="PS113" s="400">
        <v>0</v>
      </c>
      <c r="PT113" s="400">
        <v>0</v>
      </c>
      <c r="PU113" s="400">
        <v>0</v>
      </c>
      <c r="PV113" s="400">
        <v>0</v>
      </c>
      <c r="PW113" s="400">
        <v>0</v>
      </c>
      <c r="PX113" s="400">
        <v>0</v>
      </c>
      <c r="PY113" s="464">
        <v>0</v>
      </c>
      <c r="PZ113" s="466">
        <v>14901.5</v>
      </c>
      <c r="QA113" s="178">
        <f t="shared" si="210"/>
        <v>3248.59</v>
      </c>
      <c r="QB113" s="401">
        <v>923</v>
      </c>
      <c r="QC113" s="181" t="s">
        <v>276</v>
      </c>
      <c r="QD113" s="64">
        <v>18150.09</v>
      </c>
      <c r="QE113" s="400">
        <v>381.19</v>
      </c>
      <c r="QF113" s="400">
        <v>251.61</v>
      </c>
      <c r="QG113" s="400">
        <v>647.22</v>
      </c>
      <c r="QH113" s="400">
        <v>0</v>
      </c>
      <c r="QI113" s="400">
        <v>0</v>
      </c>
      <c r="QJ113" s="400">
        <v>0</v>
      </c>
      <c r="QK113" s="400">
        <v>0</v>
      </c>
      <c r="QL113" s="400">
        <v>0</v>
      </c>
      <c r="QM113" s="400">
        <v>0</v>
      </c>
      <c r="QN113" s="400">
        <v>0</v>
      </c>
      <c r="QO113" s="486">
        <v>0</v>
      </c>
      <c r="QP113" s="211">
        <f t="shared" si="353"/>
        <v>1280.02</v>
      </c>
      <c r="QQ113" s="437">
        <v>458.58</v>
      </c>
      <c r="QR113" s="452"/>
      <c r="QS113" s="65">
        <f t="shared" si="365"/>
        <v>128.86743362831859</v>
      </c>
      <c r="QT113" s="65">
        <f t="shared" si="354"/>
        <v>62.590832375522773</v>
      </c>
      <c r="QU113" s="65">
        <v>0</v>
      </c>
      <c r="QV113" s="65"/>
      <c r="QW113" s="65">
        <f t="shared" si="355"/>
        <v>18.861818181818183</v>
      </c>
      <c r="QX113" s="65">
        <v>5</v>
      </c>
      <c r="QY113" s="65">
        <f t="shared" si="261"/>
        <v>183.06451612903226</v>
      </c>
      <c r="QZ113" s="489">
        <f t="shared" si="265"/>
        <v>201.17025000000001</v>
      </c>
      <c r="RA113" s="65"/>
      <c r="RB113" s="64">
        <f>SUM(QQ113:RA113)</f>
        <v>1058.1348503146919</v>
      </c>
      <c r="RC113" s="66">
        <f t="shared" si="266"/>
        <v>870.22424778761058</v>
      </c>
      <c r="RD113" s="66"/>
      <c r="RE113" s="66">
        <f t="shared" si="356"/>
        <v>385.67181962046055</v>
      </c>
      <c r="RF113" s="67">
        <f t="shared" si="341"/>
        <v>1255.8960674080711</v>
      </c>
      <c r="RG113" s="67">
        <f t="shared" si="342"/>
        <v>2314.0309177227628</v>
      </c>
      <c r="RH113" s="68">
        <f t="shared" si="343"/>
        <v>-1034.0109177227628</v>
      </c>
      <c r="RI113" s="205">
        <v>4850.95</v>
      </c>
      <c r="RJ113" s="205">
        <v>3971.39</v>
      </c>
      <c r="RK113" s="205">
        <v>10004.89</v>
      </c>
      <c r="RL113" s="205">
        <v>0</v>
      </c>
      <c r="RM113" s="205">
        <v>0</v>
      </c>
      <c r="RN113" s="205">
        <v>0</v>
      </c>
      <c r="RO113" s="205">
        <v>0</v>
      </c>
      <c r="RP113" s="205">
        <v>0</v>
      </c>
      <c r="RQ113" s="205">
        <v>0</v>
      </c>
      <c r="RR113" s="373">
        <v>0</v>
      </c>
      <c r="RS113" s="265">
        <v>17277.64</v>
      </c>
      <c r="RT113" s="178">
        <f t="shared" si="214"/>
        <v>1549.5900000000001</v>
      </c>
      <c r="RU113" s="206">
        <v>901</v>
      </c>
      <c r="RV113" s="181" t="s">
        <v>276</v>
      </c>
      <c r="RW113" s="64">
        <f t="shared" si="215"/>
        <v>18827.23</v>
      </c>
      <c r="RX113" s="205">
        <v>403.79</v>
      </c>
      <c r="RY113" s="205">
        <v>290.5</v>
      </c>
      <c r="RZ113" s="205">
        <v>639.16999999999996</v>
      </c>
      <c r="SA113" s="205">
        <v>0</v>
      </c>
      <c r="SB113" s="205">
        <v>0</v>
      </c>
      <c r="SC113" s="205">
        <v>0</v>
      </c>
      <c r="SD113" s="205">
        <v>0</v>
      </c>
      <c r="SE113" s="205">
        <v>0</v>
      </c>
      <c r="SF113" s="205">
        <v>0</v>
      </c>
      <c r="SG113" s="205">
        <v>0</v>
      </c>
      <c r="SH113" s="65">
        <v>56.071554000000006</v>
      </c>
      <c r="SI113" s="211">
        <v>2136.46</v>
      </c>
      <c r="SJ113" s="234"/>
      <c r="SK113" s="477"/>
      <c r="SL113" s="65">
        <f t="shared" si="366"/>
        <v>320.96681415929203</v>
      </c>
      <c r="SM113" s="65">
        <f t="shared" si="376"/>
        <v>35.268260278316895</v>
      </c>
      <c r="SN113" s="65">
        <v>0</v>
      </c>
      <c r="SO113" s="65"/>
      <c r="SP113" s="65">
        <f t="shared" si="357"/>
        <v>495.92920353982299</v>
      </c>
      <c r="SQ113" s="65">
        <v>5</v>
      </c>
      <c r="SR113" s="65">
        <f t="shared" si="367"/>
        <v>428.52876106194691</v>
      </c>
      <c r="SS113" s="489">
        <f t="shared" si="267"/>
        <v>233.24813999999998</v>
      </c>
      <c r="ST113" s="65"/>
      <c r="SU113" s="64">
        <f t="shared" si="374"/>
        <v>1518.9411790393788</v>
      </c>
      <c r="SV113" s="66">
        <f t="shared" si="368"/>
        <v>596.28469026548669</v>
      </c>
      <c r="SW113" s="66"/>
      <c r="SX113" s="66">
        <f t="shared" si="358"/>
        <v>423.04517386097308</v>
      </c>
      <c r="SY113" s="67">
        <f t="shared" si="375"/>
        <v>1019.3298641264598</v>
      </c>
      <c r="SZ113" s="67">
        <f t="shared" si="344"/>
        <v>2538.2710431658388</v>
      </c>
      <c r="TA113" s="68">
        <f t="shared" si="345"/>
        <v>-401.81104316583878</v>
      </c>
      <c r="TB113" s="64">
        <f t="shared" si="377"/>
        <v>279821.14</v>
      </c>
      <c r="TC113" s="211">
        <f t="shared" si="378"/>
        <v>21294.3</v>
      </c>
      <c r="TD113" s="67">
        <f t="shared" si="379"/>
        <v>26564.290861187652</v>
      </c>
      <c r="TE113" s="68">
        <f t="shared" si="359"/>
        <v>-5269.9908611876526</v>
      </c>
      <c r="TF113" s="264"/>
      <c r="TG113" s="265"/>
      <c r="TH113" s="265"/>
      <c r="TL113" s="65">
        <v>5467.1694000000007</v>
      </c>
      <c r="TM113">
        <f t="shared" si="262"/>
        <v>54.671694000000009</v>
      </c>
    </row>
    <row r="114" spans="1:533">
      <c r="A114" s="173" t="s">
        <v>246</v>
      </c>
      <c r="B114" s="175" t="s">
        <v>247</v>
      </c>
      <c r="C114" s="181" t="s">
        <v>276</v>
      </c>
      <c r="D114" s="176">
        <v>0</v>
      </c>
      <c r="E114" s="176">
        <v>3273.5</v>
      </c>
      <c r="F114" s="176">
        <v>0</v>
      </c>
      <c r="G114" s="176">
        <v>0</v>
      </c>
      <c r="H114" s="176">
        <v>0</v>
      </c>
      <c r="I114" s="176">
        <v>0</v>
      </c>
      <c r="J114" s="176">
        <v>0</v>
      </c>
      <c r="K114" s="176">
        <v>0</v>
      </c>
      <c r="L114" s="176">
        <v>0</v>
      </c>
      <c r="M114" s="180">
        <v>3273.5</v>
      </c>
      <c r="N114" s="178">
        <f t="shared" si="386"/>
        <v>0</v>
      </c>
      <c r="O114" s="181">
        <v>199</v>
      </c>
      <c r="P114" s="64">
        <f t="shared" si="404"/>
        <v>3273.5</v>
      </c>
      <c r="Q114" s="205">
        <v>0</v>
      </c>
      <c r="R114" s="205">
        <v>3850</v>
      </c>
      <c r="S114" s="267">
        <v>0</v>
      </c>
      <c r="T114" s="205">
        <v>0</v>
      </c>
      <c r="U114" s="205">
        <v>0</v>
      </c>
      <c r="V114" s="205">
        <v>0</v>
      </c>
      <c r="W114" s="205">
        <v>0</v>
      </c>
      <c r="X114" s="205">
        <v>0</v>
      </c>
      <c r="Y114" s="205">
        <v>0</v>
      </c>
      <c r="Z114" s="205">
        <v>0</v>
      </c>
      <c r="AA114" s="64">
        <f t="shared" si="346"/>
        <v>3850</v>
      </c>
      <c r="AB114" s="65"/>
      <c r="AC114" s="65"/>
      <c r="AD114" s="65">
        <f t="shared" si="347"/>
        <v>38.45872707374059</v>
      </c>
      <c r="AE114" s="65">
        <f t="shared" si="268"/>
        <v>0</v>
      </c>
      <c r="AF114" s="65"/>
      <c r="AG114" s="65"/>
      <c r="AH114" s="65"/>
      <c r="AI114" s="65">
        <v>5</v>
      </c>
      <c r="AJ114" s="65"/>
      <c r="AK114" s="65"/>
      <c r="AL114" s="64">
        <f t="shared" si="311"/>
        <v>43.45872707374059</v>
      </c>
      <c r="AM114" s="66">
        <f t="shared" si="388"/>
        <v>833.25221238938047</v>
      </c>
      <c r="AN114" s="66">
        <f t="shared" si="389"/>
        <v>0</v>
      </c>
      <c r="AO114" s="66">
        <f t="shared" si="289"/>
        <v>208.31305309734512</v>
      </c>
      <c r="AP114" s="67">
        <f t="shared" si="312"/>
        <v>1041.5652654867256</v>
      </c>
      <c r="AQ114" s="67">
        <f t="shared" si="313"/>
        <v>1085.0239925604662</v>
      </c>
      <c r="AR114" s="68">
        <f t="shared" si="314"/>
        <v>2764.9760074395335</v>
      </c>
      <c r="AS114" s="267">
        <v>0</v>
      </c>
      <c r="AT114" s="267">
        <v>3419.86</v>
      </c>
      <c r="AU114" s="267">
        <v>0</v>
      </c>
      <c r="AV114" s="267">
        <v>0</v>
      </c>
      <c r="AW114" s="267">
        <v>0</v>
      </c>
      <c r="AX114" s="267">
        <v>0</v>
      </c>
      <c r="AY114" s="267">
        <v>0</v>
      </c>
      <c r="AZ114" s="267">
        <v>0</v>
      </c>
      <c r="BA114" s="267">
        <v>0</v>
      </c>
      <c r="BB114" s="267">
        <v>0</v>
      </c>
      <c r="BC114" s="267">
        <v>3210.68</v>
      </c>
      <c r="BD114" s="178">
        <f t="shared" si="387"/>
        <v>209.18000000000029</v>
      </c>
      <c r="BE114" s="285">
        <v>197</v>
      </c>
      <c r="BF114" s="181" t="s">
        <v>276</v>
      </c>
      <c r="BG114" s="64">
        <f t="shared" si="384"/>
        <v>3419.86</v>
      </c>
      <c r="BH114" s="267">
        <v>0</v>
      </c>
      <c r="BI114" s="267">
        <v>3850</v>
      </c>
      <c r="BJ114" s="267">
        <v>0</v>
      </c>
      <c r="BK114" s="267">
        <v>0</v>
      </c>
      <c r="BL114" s="267">
        <v>0</v>
      </c>
      <c r="BM114" s="267">
        <v>0</v>
      </c>
      <c r="BN114" s="267">
        <v>0</v>
      </c>
      <c r="BO114" s="267">
        <v>0</v>
      </c>
      <c r="BP114" s="267">
        <v>0</v>
      </c>
      <c r="BQ114" s="267">
        <v>0</v>
      </c>
      <c r="BR114" s="64">
        <f t="shared" si="385"/>
        <v>3850</v>
      </c>
      <c r="BS114" s="65"/>
      <c r="BT114" s="65"/>
      <c r="BU114" s="65">
        <f t="shared" si="348"/>
        <v>40.836793094496805</v>
      </c>
      <c r="BV114" s="65">
        <f t="shared" si="269"/>
        <v>4.0843050130672056</v>
      </c>
      <c r="BW114" s="65"/>
      <c r="BX114" s="65"/>
      <c r="BY114" s="65"/>
      <c r="BZ114" s="65">
        <v>5</v>
      </c>
      <c r="CA114" s="202"/>
      <c r="CB114" s="65"/>
      <c r="CC114" s="64">
        <f t="shared" si="315"/>
        <v>49.921098107564013</v>
      </c>
      <c r="CD114" s="66">
        <f t="shared" si="390"/>
        <v>869.99982300884949</v>
      </c>
      <c r="CE114" s="384">
        <f t="shared" si="391"/>
        <v>0</v>
      </c>
      <c r="CF114" s="66">
        <f t="shared" si="392"/>
        <v>217.49995575221237</v>
      </c>
      <c r="CG114" s="67">
        <f t="shared" si="373"/>
        <v>1087.4997787610619</v>
      </c>
      <c r="CH114" s="67">
        <f t="shared" si="316"/>
        <v>1137.4208768686258</v>
      </c>
      <c r="CI114" s="68">
        <f t="shared" si="317"/>
        <v>2712.5791231313742</v>
      </c>
      <c r="CJ114" s="209">
        <v>0</v>
      </c>
      <c r="CK114" s="209">
        <v>5126.3999999999996</v>
      </c>
      <c r="CL114" s="209">
        <v>0</v>
      </c>
      <c r="CM114" s="209">
        <v>0</v>
      </c>
      <c r="CN114" s="209">
        <v>0</v>
      </c>
      <c r="CO114" s="209">
        <v>0</v>
      </c>
      <c r="CP114" s="209">
        <v>0</v>
      </c>
      <c r="CQ114" s="209">
        <v>0</v>
      </c>
      <c r="CR114" s="209">
        <v>0</v>
      </c>
      <c r="CS114" s="207">
        <v>0</v>
      </c>
      <c r="CT114" s="205">
        <v>3663</v>
      </c>
      <c r="CU114" s="178">
        <f t="shared" si="176"/>
        <v>251.30999999999995</v>
      </c>
      <c r="CV114" s="206">
        <v>231</v>
      </c>
      <c r="CW114" s="181" t="s">
        <v>276</v>
      </c>
      <c r="CX114" s="214">
        <v>3914.31</v>
      </c>
      <c r="CY114" s="205">
        <v>3850</v>
      </c>
      <c r="CZ114" s="205">
        <v>0</v>
      </c>
      <c r="DA114" s="205">
        <v>0</v>
      </c>
      <c r="DB114" s="205">
        <v>0</v>
      </c>
      <c r="DC114" s="205">
        <v>0</v>
      </c>
      <c r="DD114" s="205">
        <v>0</v>
      </c>
      <c r="DE114" s="205">
        <v>0</v>
      </c>
      <c r="DF114" s="205">
        <v>0</v>
      </c>
      <c r="DG114" s="209">
        <v>0</v>
      </c>
      <c r="DH114" s="205">
        <v>0</v>
      </c>
      <c r="DI114" s="214">
        <v>3850</v>
      </c>
      <c r="DJ114" s="65"/>
      <c r="DK114" s="65"/>
      <c r="DL114" s="65">
        <f t="shared" si="349"/>
        <v>48.377988014822414</v>
      </c>
      <c r="DM114" s="65">
        <f t="shared" si="263"/>
        <v>4.9471644115026816</v>
      </c>
      <c r="DN114" s="65"/>
      <c r="DO114" s="65"/>
      <c r="DP114" s="65"/>
      <c r="DQ114" s="65">
        <v>5</v>
      </c>
      <c r="DR114" s="65"/>
      <c r="DS114" s="65"/>
      <c r="DT114" s="64">
        <f t="shared" si="318"/>
        <v>58.325152426325097</v>
      </c>
      <c r="DU114" s="66">
        <f t="shared" si="393"/>
        <v>870.94495575221242</v>
      </c>
      <c r="DV114" s="66">
        <f t="shared" si="394"/>
        <v>490.26548672566372</v>
      </c>
      <c r="DW114" s="66">
        <f t="shared" si="270"/>
        <v>340.30261061946902</v>
      </c>
      <c r="DX114" s="67">
        <f t="shared" si="319"/>
        <v>1701.5130530973452</v>
      </c>
      <c r="DY114" s="67">
        <f t="shared" si="320"/>
        <v>1759.8382055236702</v>
      </c>
      <c r="DZ114" s="68">
        <f t="shared" si="321"/>
        <v>2090.1617944763298</v>
      </c>
      <c r="EA114" s="205">
        <v>0</v>
      </c>
      <c r="EB114" s="205">
        <v>4188.25</v>
      </c>
      <c r="EC114" s="205">
        <v>0</v>
      </c>
      <c r="ED114" s="205">
        <v>0</v>
      </c>
      <c r="EE114" s="205">
        <v>0</v>
      </c>
      <c r="EF114" s="205">
        <v>0</v>
      </c>
      <c r="EG114" s="205">
        <v>0</v>
      </c>
      <c r="EH114" s="205">
        <v>0</v>
      </c>
      <c r="EI114" s="205">
        <v>0</v>
      </c>
      <c r="EJ114" s="205">
        <v>0</v>
      </c>
      <c r="EK114" s="205">
        <v>3828.49</v>
      </c>
      <c r="EL114" s="178">
        <f t="shared" si="180"/>
        <v>359.76000000000022</v>
      </c>
      <c r="EM114" s="206">
        <v>261</v>
      </c>
      <c r="EN114" s="181" t="s">
        <v>276</v>
      </c>
      <c r="EO114" s="214">
        <f t="shared" si="303"/>
        <v>4188.25</v>
      </c>
      <c r="EP114" s="214">
        <v>0</v>
      </c>
      <c r="EQ114" s="214">
        <v>3850</v>
      </c>
      <c r="ER114" s="214">
        <v>0</v>
      </c>
      <c r="ES114" s="214">
        <v>0</v>
      </c>
      <c r="ET114" s="214">
        <v>0</v>
      </c>
      <c r="EU114" s="298">
        <v>0</v>
      </c>
      <c r="EV114" s="299">
        <v>0</v>
      </c>
      <c r="EW114" s="214">
        <v>0</v>
      </c>
      <c r="EX114" s="214">
        <v>0</v>
      </c>
      <c r="EY114" s="214">
        <v>0</v>
      </c>
      <c r="EZ114" s="214">
        <f t="shared" si="304"/>
        <v>3850</v>
      </c>
      <c r="FA114" s="65"/>
      <c r="FB114" s="65"/>
      <c r="FC114" s="377">
        <f t="shared" si="305"/>
        <v>52.647235743838984</v>
      </c>
      <c r="FD114" s="386">
        <f t="shared" si="306"/>
        <v>7.0820574934630773</v>
      </c>
      <c r="FE114" s="65"/>
      <c r="FF114" s="65"/>
      <c r="FG114" s="65"/>
      <c r="FH114" s="65">
        <v>5</v>
      </c>
      <c r="FI114" s="377"/>
      <c r="FJ114" s="65"/>
      <c r="FK114" s="214">
        <f t="shared" si="307"/>
        <v>64.729293237302059</v>
      </c>
      <c r="FL114" s="66">
        <f t="shared" si="360"/>
        <v>987.17077586206892</v>
      </c>
      <c r="FM114" s="377">
        <f t="shared" si="395"/>
        <v>413.79310344827587</v>
      </c>
      <c r="FN114" s="377">
        <f t="shared" si="271"/>
        <v>350.24096982758618</v>
      </c>
      <c r="FO114" s="214">
        <f t="shared" si="308"/>
        <v>1751.204849137931</v>
      </c>
      <c r="FP114" s="214">
        <f t="shared" si="309"/>
        <v>1815.934142375233</v>
      </c>
      <c r="FQ114" s="205">
        <f t="shared" si="290"/>
        <v>2034.065857624767</v>
      </c>
      <c r="FR114" s="205">
        <v>0</v>
      </c>
      <c r="FS114" s="205">
        <v>4374.93</v>
      </c>
      <c r="FT114" s="205">
        <v>0</v>
      </c>
      <c r="FU114" s="205">
        <v>0</v>
      </c>
      <c r="FV114" s="205">
        <v>0</v>
      </c>
      <c r="FW114" s="205">
        <v>0</v>
      </c>
      <c r="FX114" s="205">
        <v>0</v>
      </c>
      <c r="FY114" s="205">
        <v>0</v>
      </c>
      <c r="FZ114" s="205">
        <v>0</v>
      </c>
      <c r="GA114" s="205">
        <v>0</v>
      </c>
      <c r="GB114" s="205">
        <v>4186.43</v>
      </c>
      <c r="GC114" s="178">
        <f t="shared" si="185"/>
        <v>188.5</v>
      </c>
      <c r="GD114" s="206">
        <v>235</v>
      </c>
      <c r="GE114" s="181" t="s">
        <v>276</v>
      </c>
      <c r="GF114" s="214">
        <f t="shared" si="291"/>
        <v>4374.93</v>
      </c>
      <c r="GG114" s="205">
        <v>0</v>
      </c>
      <c r="GH114" s="205">
        <v>3850</v>
      </c>
      <c r="GI114" s="205">
        <v>0</v>
      </c>
      <c r="GJ114" s="205">
        <v>0</v>
      </c>
      <c r="GK114" s="205">
        <v>0</v>
      </c>
      <c r="GL114" s="205">
        <v>0</v>
      </c>
      <c r="GM114" s="205">
        <v>0</v>
      </c>
      <c r="GN114" s="205">
        <v>0</v>
      </c>
      <c r="GO114" s="205">
        <v>0</v>
      </c>
      <c r="GP114" s="205">
        <v>0</v>
      </c>
      <c r="GQ114" s="211">
        <f t="shared" si="350"/>
        <v>3850</v>
      </c>
      <c r="GR114" s="306"/>
      <c r="GS114" s="306"/>
      <c r="GT114" s="65">
        <f t="shared" si="300"/>
        <v>59.576458133513199</v>
      </c>
      <c r="GU114" s="65">
        <f t="shared" si="301"/>
        <v>4.0047614149236805</v>
      </c>
      <c r="GV114" s="65"/>
      <c r="GW114" s="65"/>
      <c r="GX114" s="65">
        <v>0</v>
      </c>
      <c r="GY114" s="65">
        <v>5</v>
      </c>
      <c r="GZ114" s="65"/>
      <c r="HA114" s="65"/>
      <c r="HB114" s="64">
        <f t="shared" si="396"/>
        <v>68.581219548436877</v>
      </c>
      <c r="HC114" s="66">
        <f t="shared" si="361"/>
        <v>822.37076923076927</v>
      </c>
      <c r="HD114" s="66">
        <f t="shared" si="272"/>
        <v>0</v>
      </c>
      <c r="HE114" s="66">
        <f t="shared" si="273"/>
        <v>205.59269230769232</v>
      </c>
      <c r="HF114" s="67">
        <f t="shared" si="322"/>
        <v>1027.9634615384616</v>
      </c>
      <c r="HG114" s="67">
        <f t="shared" si="323"/>
        <v>1096.5446810868984</v>
      </c>
      <c r="HH114" s="68">
        <f t="shared" si="324"/>
        <v>2753.4553189131016</v>
      </c>
      <c r="HI114" s="335">
        <v>0</v>
      </c>
      <c r="HJ114" s="335">
        <v>4919.84</v>
      </c>
      <c r="HK114" s="335">
        <v>0</v>
      </c>
      <c r="HL114" s="335">
        <v>0</v>
      </c>
      <c r="HM114" s="335">
        <v>0</v>
      </c>
      <c r="HN114" s="335">
        <v>0</v>
      </c>
      <c r="HO114" s="335">
        <v>0</v>
      </c>
      <c r="HP114" s="335">
        <v>0</v>
      </c>
      <c r="HQ114" s="335">
        <v>0</v>
      </c>
      <c r="HR114" s="335">
        <v>0</v>
      </c>
      <c r="HS114" s="335">
        <v>4479.41</v>
      </c>
      <c r="HT114" s="178">
        <f t="shared" si="189"/>
        <v>440.43000000000029</v>
      </c>
      <c r="HU114" s="371">
        <v>254</v>
      </c>
      <c r="HV114" s="181" t="s">
        <v>276</v>
      </c>
      <c r="HW114" s="64">
        <f t="shared" si="190"/>
        <v>4919.84</v>
      </c>
      <c r="HX114" s="205">
        <v>0</v>
      </c>
      <c r="HY114" s="205">
        <v>3850</v>
      </c>
      <c r="HZ114" s="205">
        <v>0</v>
      </c>
      <c r="IA114" s="205">
        <v>0</v>
      </c>
      <c r="IB114" s="205">
        <v>0</v>
      </c>
      <c r="IC114" s="205">
        <v>0</v>
      </c>
      <c r="ID114" s="205">
        <v>0</v>
      </c>
      <c r="IE114" s="205">
        <v>0</v>
      </c>
      <c r="IF114" s="205">
        <v>0</v>
      </c>
      <c r="IG114" s="205">
        <v>0</v>
      </c>
      <c r="IH114" s="214">
        <v>3850</v>
      </c>
      <c r="II114" s="319"/>
      <c r="IJ114" s="319"/>
      <c r="IK114" s="65">
        <f t="shared" si="296"/>
        <v>68.359024831023206</v>
      </c>
      <c r="IL114" s="65">
        <f t="shared" si="302"/>
        <v>10.96661274255128</v>
      </c>
      <c r="IM114" s="65"/>
      <c r="IN114" s="65"/>
      <c r="IO114" s="65"/>
      <c r="IP114" s="65">
        <v>5</v>
      </c>
      <c r="IQ114" s="65"/>
      <c r="IR114" s="65"/>
      <c r="IS114" s="64">
        <f t="shared" si="397"/>
        <v>84.325637573574483</v>
      </c>
      <c r="IT114" s="66">
        <f t="shared" si="362"/>
        <v>869.99285714285713</v>
      </c>
      <c r="IU114" s="66">
        <f t="shared" si="274"/>
        <v>403.36134453781511</v>
      </c>
      <c r="IV114" s="66">
        <f t="shared" si="275"/>
        <v>318.33855042016808</v>
      </c>
      <c r="IW114" s="67">
        <f t="shared" si="398"/>
        <v>1591.6927521008404</v>
      </c>
      <c r="IX114" s="67">
        <f t="shared" si="325"/>
        <v>1676.0183896744149</v>
      </c>
      <c r="IY114" s="68">
        <f t="shared" si="326"/>
        <v>2173.9816103255853</v>
      </c>
      <c r="IZ114" s="335">
        <v>0</v>
      </c>
      <c r="JA114" s="335">
        <v>4604.8599999999997</v>
      </c>
      <c r="JB114" s="335">
        <v>0</v>
      </c>
      <c r="JC114" s="335">
        <v>0</v>
      </c>
      <c r="JD114" s="335">
        <v>0</v>
      </c>
      <c r="JE114" s="335">
        <v>0</v>
      </c>
      <c r="JF114" s="335">
        <v>0</v>
      </c>
      <c r="JG114" s="335">
        <v>0</v>
      </c>
      <c r="JH114" s="335">
        <v>0</v>
      </c>
      <c r="JI114" s="335">
        <v>0</v>
      </c>
      <c r="JJ114" s="335">
        <v>4230.88</v>
      </c>
      <c r="JK114" s="178">
        <f t="shared" si="196"/>
        <v>373.97999999999956</v>
      </c>
      <c r="JL114" s="371">
        <v>236</v>
      </c>
      <c r="JM114" s="181" t="s">
        <v>276</v>
      </c>
      <c r="JN114" s="64">
        <f t="shared" si="197"/>
        <v>4604.8599999999997</v>
      </c>
      <c r="JO114" s="335">
        <v>0</v>
      </c>
      <c r="JP114" s="335">
        <v>3850</v>
      </c>
      <c r="JQ114" s="335">
        <v>0</v>
      </c>
      <c r="JR114" s="335">
        <v>0</v>
      </c>
      <c r="JS114" s="335">
        <v>0</v>
      </c>
      <c r="JT114" s="335">
        <v>0</v>
      </c>
      <c r="JU114" s="335">
        <v>0</v>
      </c>
      <c r="JV114" s="335">
        <v>0</v>
      </c>
      <c r="JW114" s="335">
        <v>0</v>
      </c>
      <c r="JX114" s="335">
        <v>0</v>
      </c>
      <c r="JY114" s="211">
        <v>3850</v>
      </c>
      <c r="JZ114" s="319"/>
      <c r="KA114" s="319"/>
      <c r="KB114" s="65">
        <f t="shared" si="276"/>
        <v>90.101829306577415</v>
      </c>
      <c r="KC114" s="65">
        <f t="shared" si="297"/>
        <v>9.9345175378262525</v>
      </c>
      <c r="KD114" s="65"/>
      <c r="KE114" s="65"/>
      <c r="KF114" s="65"/>
      <c r="KG114" s="65">
        <v>5</v>
      </c>
      <c r="KH114" s="65"/>
      <c r="KI114" s="65">
        <f t="shared" si="277"/>
        <v>429.03252032520328</v>
      </c>
      <c r="KJ114" s="64">
        <f t="shared" si="292"/>
        <v>534.06886716960696</v>
      </c>
      <c r="KK114" s="66">
        <f t="shared" si="363"/>
        <v>854.59100840336134</v>
      </c>
      <c r="KL114" s="66">
        <f t="shared" si="278"/>
        <v>0</v>
      </c>
      <c r="KM114" s="66">
        <f t="shared" si="279"/>
        <v>213.64775210084034</v>
      </c>
      <c r="KN114" s="67">
        <f t="shared" si="327"/>
        <v>1068.2387605042018</v>
      </c>
      <c r="KO114" s="67">
        <f t="shared" si="328"/>
        <v>1602.3076276738088</v>
      </c>
      <c r="KP114" s="68">
        <f t="shared" si="329"/>
        <v>2247.6923723261912</v>
      </c>
      <c r="KQ114" s="335">
        <v>0</v>
      </c>
      <c r="KR114" s="335">
        <v>5967.49</v>
      </c>
      <c r="KS114" s="335">
        <v>0</v>
      </c>
      <c r="KT114" s="335">
        <v>0</v>
      </c>
      <c r="KU114" s="335">
        <v>0</v>
      </c>
      <c r="KV114" s="335">
        <v>0</v>
      </c>
      <c r="KW114" s="335">
        <v>0</v>
      </c>
      <c r="KX114" s="335">
        <v>0</v>
      </c>
      <c r="KY114" s="335">
        <v>0</v>
      </c>
      <c r="KZ114" s="335">
        <v>0</v>
      </c>
      <c r="LA114" s="335">
        <v>5495.32</v>
      </c>
      <c r="LB114" s="178">
        <f t="shared" si="199"/>
        <v>472.17000000000007</v>
      </c>
      <c r="LC114" s="371">
        <v>293</v>
      </c>
      <c r="LD114" s="181" t="s">
        <v>276</v>
      </c>
      <c r="LE114" s="64">
        <f t="shared" si="200"/>
        <v>5967.49</v>
      </c>
      <c r="LF114" s="205">
        <v>0</v>
      </c>
      <c r="LG114" s="205">
        <v>3850</v>
      </c>
      <c r="LH114" s="205">
        <v>0</v>
      </c>
      <c r="LI114" s="205">
        <v>0</v>
      </c>
      <c r="LJ114" s="205">
        <v>0</v>
      </c>
      <c r="LK114" s="205">
        <v>0</v>
      </c>
      <c r="LL114" s="205">
        <v>0</v>
      </c>
      <c r="LM114" s="205">
        <v>0</v>
      </c>
      <c r="LN114" s="205">
        <v>0</v>
      </c>
      <c r="LO114" s="205">
        <v>0</v>
      </c>
      <c r="LP114" s="211">
        <f t="shared" si="351"/>
        <v>3850</v>
      </c>
      <c r="LQ114" s="202"/>
      <c r="LR114" s="202"/>
      <c r="LS114" s="65">
        <f t="shared" si="298"/>
        <v>81.688590310231476</v>
      </c>
      <c r="LT114" s="65">
        <f t="shared" si="299"/>
        <v>11.30265005609413</v>
      </c>
      <c r="LU114" s="65"/>
      <c r="LV114" s="65"/>
      <c r="LW114" s="65"/>
      <c r="LX114" s="65">
        <v>5</v>
      </c>
      <c r="LY114" s="65"/>
      <c r="LZ114" s="65"/>
      <c r="MA114" s="64">
        <f t="shared" si="330"/>
        <v>97.991240366325599</v>
      </c>
      <c r="MB114" s="66">
        <f t="shared" si="364"/>
        <v>828.45739495798318</v>
      </c>
      <c r="MC114" s="66">
        <f t="shared" si="280"/>
        <v>0</v>
      </c>
      <c r="MD114" s="66">
        <f t="shared" si="281"/>
        <v>207.1143487394958</v>
      </c>
      <c r="ME114" s="67">
        <f t="shared" si="331"/>
        <v>1035.571743697479</v>
      </c>
      <c r="MF114" s="67">
        <f t="shared" si="332"/>
        <v>1133.5629840638046</v>
      </c>
      <c r="MG114" s="68">
        <f t="shared" si="333"/>
        <v>2716.4370159361952</v>
      </c>
      <c r="MH114" s="335">
        <v>0</v>
      </c>
      <c r="MI114" s="335">
        <v>3099.23</v>
      </c>
      <c r="MJ114" s="335">
        <v>0</v>
      </c>
      <c r="MK114" s="335">
        <v>0</v>
      </c>
      <c r="ML114" s="335">
        <v>0</v>
      </c>
      <c r="MM114" s="335">
        <v>0</v>
      </c>
      <c r="MN114" s="335">
        <v>0</v>
      </c>
      <c r="MO114" s="335">
        <v>0</v>
      </c>
      <c r="MP114" s="335">
        <v>0</v>
      </c>
      <c r="MQ114" s="335">
        <v>0</v>
      </c>
      <c r="MR114" s="335">
        <v>2814.36</v>
      </c>
      <c r="MS114" s="178">
        <f t="shared" si="402"/>
        <v>284.86999999999989</v>
      </c>
      <c r="MT114" s="371">
        <v>208</v>
      </c>
      <c r="MU114" s="181" t="s">
        <v>276</v>
      </c>
      <c r="MV114" s="64">
        <f t="shared" si="203"/>
        <v>3099.23</v>
      </c>
      <c r="MW114" s="335">
        <v>0</v>
      </c>
      <c r="MX114" s="335">
        <v>3850</v>
      </c>
      <c r="MY114" s="335">
        <v>0</v>
      </c>
      <c r="MZ114" s="335">
        <v>0</v>
      </c>
      <c r="NA114" s="335">
        <v>0</v>
      </c>
      <c r="NB114" s="335">
        <v>0</v>
      </c>
      <c r="NC114" s="335">
        <v>0</v>
      </c>
      <c r="ND114" s="335">
        <v>0</v>
      </c>
      <c r="NE114" s="335">
        <v>0</v>
      </c>
      <c r="NF114" s="335">
        <v>0</v>
      </c>
      <c r="NG114" s="211">
        <f t="shared" si="293"/>
        <v>3850</v>
      </c>
      <c r="NH114" s="306"/>
      <c r="NI114" s="306"/>
      <c r="NJ114" s="65">
        <f t="shared" si="294"/>
        <v>53.181838343450728</v>
      </c>
      <c r="NK114" s="65">
        <f t="shared" si="295"/>
        <v>3.9130467034671339</v>
      </c>
      <c r="NL114" s="65"/>
      <c r="NM114" s="65"/>
      <c r="NN114" s="65">
        <f t="shared" si="399"/>
        <v>467</v>
      </c>
      <c r="NO114" s="65">
        <v>5</v>
      </c>
      <c r="NP114" s="65"/>
      <c r="NQ114" s="65"/>
      <c r="NR114" s="64">
        <f t="shared" si="264"/>
        <v>529.09488504691785</v>
      </c>
      <c r="NS114" s="66">
        <f t="shared" si="400"/>
        <v>835.40283333333332</v>
      </c>
      <c r="NT114" s="66">
        <f t="shared" si="401"/>
        <v>400</v>
      </c>
      <c r="NU114" s="66">
        <f t="shared" si="282"/>
        <v>308.85070833333333</v>
      </c>
      <c r="NV114" s="67">
        <f t="shared" si="334"/>
        <v>1544.2535416666667</v>
      </c>
      <c r="NW114" s="67">
        <f t="shared" si="335"/>
        <v>2073.3484267135846</v>
      </c>
      <c r="NX114" s="68">
        <f t="shared" si="336"/>
        <v>1776.6515732864154</v>
      </c>
      <c r="NY114" s="400">
        <v>0</v>
      </c>
      <c r="NZ114" s="400">
        <v>3609.33</v>
      </c>
      <c r="OA114" s="400">
        <v>0</v>
      </c>
      <c r="OB114" s="400">
        <v>0</v>
      </c>
      <c r="OC114" s="400">
        <v>0</v>
      </c>
      <c r="OD114" s="400">
        <v>0</v>
      </c>
      <c r="OE114" s="400">
        <v>0</v>
      </c>
      <c r="OF114" s="400">
        <v>0</v>
      </c>
      <c r="OG114" s="400">
        <v>0</v>
      </c>
      <c r="OH114" s="400">
        <v>0</v>
      </c>
      <c r="OI114" s="400">
        <v>3310.76</v>
      </c>
      <c r="OJ114" s="178">
        <f t="shared" si="352"/>
        <v>298.56999999999971</v>
      </c>
      <c r="OK114" s="401">
        <v>231</v>
      </c>
      <c r="OL114" s="181" t="s">
        <v>276</v>
      </c>
      <c r="OM114" s="64">
        <f t="shared" si="283"/>
        <v>3609.33</v>
      </c>
      <c r="ON114" s="205">
        <v>0</v>
      </c>
      <c r="OO114" s="205">
        <v>3850</v>
      </c>
      <c r="OP114" s="205">
        <v>0</v>
      </c>
      <c r="OQ114" s="205">
        <v>0</v>
      </c>
      <c r="OR114" s="205">
        <v>0</v>
      </c>
      <c r="OS114" s="205">
        <v>0</v>
      </c>
      <c r="OT114" s="205">
        <v>0</v>
      </c>
      <c r="OU114" s="205">
        <v>0</v>
      </c>
      <c r="OV114" s="205">
        <v>0</v>
      </c>
      <c r="OW114" s="205">
        <v>0</v>
      </c>
      <c r="OX114" s="403">
        <f t="shared" si="284"/>
        <v>3850</v>
      </c>
      <c r="OY114" s="65"/>
      <c r="OZ114" s="65"/>
      <c r="PA114" s="65">
        <f t="shared" si="285"/>
        <v>53.075359272579689</v>
      </c>
      <c r="PB114" s="65">
        <f t="shared" si="286"/>
        <v>5.1124085337567342</v>
      </c>
      <c r="PC114" s="65"/>
      <c r="PD114" s="65"/>
      <c r="PE114" s="65"/>
      <c r="PF114" s="65">
        <v>5</v>
      </c>
      <c r="PG114" s="65"/>
      <c r="PH114" s="65"/>
      <c r="PI114" s="64">
        <f t="shared" si="337"/>
        <v>63.187767806336424</v>
      </c>
      <c r="PJ114" s="66">
        <f t="shared" si="287"/>
        <v>936.57933333333335</v>
      </c>
      <c r="PK114" s="66">
        <v>0</v>
      </c>
      <c r="PL114" s="66">
        <f t="shared" si="288"/>
        <v>234.14483333333334</v>
      </c>
      <c r="PM114" s="67">
        <f t="shared" si="338"/>
        <v>1170.7241666666666</v>
      </c>
      <c r="PN114" s="67">
        <f t="shared" si="339"/>
        <v>1233.9119344730032</v>
      </c>
      <c r="PO114" s="68">
        <f t="shared" si="340"/>
        <v>2616.0880655269966</v>
      </c>
      <c r="PP114" s="400">
        <v>0</v>
      </c>
      <c r="PQ114" s="400">
        <v>2609.69</v>
      </c>
      <c r="PR114" s="400">
        <v>0</v>
      </c>
      <c r="PS114" s="400">
        <v>0</v>
      </c>
      <c r="PT114" s="400">
        <v>0</v>
      </c>
      <c r="PU114" s="400">
        <v>0</v>
      </c>
      <c r="PV114" s="400">
        <v>0</v>
      </c>
      <c r="PW114" s="400">
        <v>0</v>
      </c>
      <c r="PX114" s="400">
        <v>0</v>
      </c>
      <c r="PY114" s="464">
        <v>0</v>
      </c>
      <c r="PZ114" s="466">
        <v>2609.69</v>
      </c>
      <c r="QA114" s="178">
        <f t="shared" si="210"/>
        <v>0</v>
      </c>
      <c r="QB114" s="401">
        <v>164</v>
      </c>
      <c r="QC114" s="181" t="s">
        <v>276</v>
      </c>
      <c r="QD114" s="64">
        <v>2609.69</v>
      </c>
      <c r="QE114" s="400">
        <v>0</v>
      </c>
      <c r="QF114" s="400">
        <v>3850</v>
      </c>
      <c r="QG114" s="400">
        <v>0</v>
      </c>
      <c r="QH114" s="400">
        <v>0</v>
      </c>
      <c r="QI114" s="400">
        <v>0</v>
      </c>
      <c r="QJ114" s="400">
        <v>0</v>
      </c>
      <c r="QK114" s="400">
        <v>0</v>
      </c>
      <c r="QL114" s="400">
        <v>0</v>
      </c>
      <c r="QM114" s="400">
        <v>0</v>
      </c>
      <c r="QN114" s="400">
        <v>0</v>
      </c>
      <c r="QO114" s="486">
        <v>0</v>
      </c>
      <c r="QP114" s="211">
        <f t="shared" si="353"/>
        <v>3850</v>
      </c>
      <c r="QQ114" s="437"/>
      <c r="QR114" s="452"/>
      <c r="QS114" s="65">
        <f t="shared" si="365"/>
        <v>128.86743362831859</v>
      </c>
      <c r="QT114" s="65">
        <f t="shared" si="354"/>
        <v>0</v>
      </c>
      <c r="QU114" s="65">
        <v>0</v>
      </c>
      <c r="QV114" s="65"/>
      <c r="QW114" s="65">
        <f t="shared" si="355"/>
        <v>18.861818181818183</v>
      </c>
      <c r="QX114" s="65">
        <v>5</v>
      </c>
      <c r="QY114" s="65">
        <f t="shared" si="261"/>
        <v>183.06451612903226</v>
      </c>
      <c r="QZ114" s="489">
        <f t="shared" si="265"/>
        <v>35.230815</v>
      </c>
      <c r="RA114" s="65"/>
      <c r="RB114" s="64">
        <f t="shared" si="403"/>
        <v>371.02458293916902</v>
      </c>
      <c r="RC114" s="66">
        <f t="shared" si="266"/>
        <v>870.22424778761058</v>
      </c>
      <c r="RD114" s="66"/>
      <c r="RE114" s="66">
        <f t="shared" si="356"/>
        <v>248.24976614535592</v>
      </c>
      <c r="RF114" s="67">
        <f t="shared" si="341"/>
        <v>1118.4740139329665</v>
      </c>
      <c r="RG114" s="67">
        <f t="shared" si="342"/>
        <v>1489.4985968721355</v>
      </c>
      <c r="RH114" s="68">
        <f t="shared" si="343"/>
        <v>2360.5014031278643</v>
      </c>
      <c r="RI114" s="205">
        <v>0</v>
      </c>
      <c r="RJ114" s="205">
        <v>2612.83</v>
      </c>
      <c r="RK114" s="205">
        <v>0</v>
      </c>
      <c r="RL114" s="205">
        <v>0</v>
      </c>
      <c r="RM114" s="205">
        <v>0</v>
      </c>
      <c r="RN114" s="205">
        <v>0</v>
      </c>
      <c r="RO114" s="205">
        <v>0</v>
      </c>
      <c r="RP114" s="205">
        <v>0</v>
      </c>
      <c r="RQ114" s="205">
        <v>0</v>
      </c>
      <c r="RR114" s="373">
        <v>0</v>
      </c>
      <c r="RS114" s="265">
        <v>2612.83</v>
      </c>
      <c r="RT114" s="178">
        <f t="shared" si="214"/>
        <v>0</v>
      </c>
      <c r="RU114" s="206">
        <v>162</v>
      </c>
      <c r="RV114" s="181" t="s">
        <v>276</v>
      </c>
      <c r="RW114" s="64">
        <f t="shared" si="215"/>
        <v>2612.83</v>
      </c>
      <c r="RX114" s="205">
        <v>0</v>
      </c>
      <c r="RY114" s="205">
        <v>3850</v>
      </c>
      <c r="RZ114" s="205">
        <v>0</v>
      </c>
      <c r="SA114" s="205">
        <v>0</v>
      </c>
      <c r="SB114" s="205">
        <v>0</v>
      </c>
      <c r="SC114" s="205">
        <v>0</v>
      </c>
      <c r="SD114" s="205">
        <v>0</v>
      </c>
      <c r="SE114" s="205">
        <v>0</v>
      </c>
      <c r="SF114" s="205">
        <v>0</v>
      </c>
      <c r="SG114" s="205">
        <v>0</v>
      </c>
      <c r="SH114" s="65">
        <v>54.671694000000009</v>
      </c>
      <c r="SI114" s="211">
        <v>3850</v>
      </c>
      <c r="SJ114" s="234"/>
      <c r="SK114" s="477"/>
      <c r="SL114" s="65">
        <f t="shared" si="366"/>
        <v>320.96681415929203</v>
      </c>
      <c r="SM114" s="65">
        <f t="shared" si="376"/>
        <v>0</v>
      </c>
      <c r="SN114" s="65">
        <v>0</v>
      </c>
      <c r="SO114" s="65"/>
      <c r="SP114" s="65">
        <f t="shared" si="357"/>
        <v>495.92920353982299</v>
      </c>
      <c r="SQ114" s="65">
        <v>5</v>
      </c>
      <c r="SR114" s="65">
        <f t="shared" si="367"/>
        <v>428.52876106194691</v>
      </c>
      <c r="SS114" s="489">
        <f t="shared" si="267"/>
        <v>35.273204999999997</v>
      </c>
      <c r="ST114" s="65"/>
      <c r="SU114" s="64">
        <f t="shared" si="374"/>
        <v>1285.6979837610618</v>
      </c>
      <c r="SV114" s="66">
        <f t="shared" si="368"/>
        <v>596.28469026548669</v>
      </c>
      <c r="SW114" s="66"/>
      <c r="SX114" s="66">
        <f t="shared" si="358"/>
        <v>376.39653480530973</v>
      </c>
      <c r="SY114" s="67">
        <f t="shared" si="375"/>
        <v>972.68122507079647</v>
      </c>
      <c r="SZ114" s="67">
        <f t="shared" si="344"/>
        <v>2258.3792088318583</v>
      </c>
      <c r="TA114" s="68">
        <f t="shared" si="345"/>
        <v>1591.6207911681417</v>
      </c>
      <c r="TB114" s="64">
        <f t="shared" si="377"/>
        <v>46594.12000000001</v>
      </c>
      <c r="TC114" s="211">
        <f t="shared" si="378"/>
        <v>46200</v>
      </c>
      <c r="TD114" s="67">
        <f t="shared" si="379"/>
        <v>18361.789066717502</v>
      </c>
      <c r="TE114" s="68">
        <f t="shared" si="359"/>
        <v>27838.210933282498</v>
      </c>
      <c r="TF114" s="264"/>
      <c r="TG114" s="265"/>
      <c r="TH114" s="265"/>
      <c r="TL114" s="65">
        <v>21910.827399999998</v>
      </c>
      <c r="TM114">
        <f t="shared" si="262"/>
        <v>219.10827399999999</v>
      </c>
    </row>
    <row r="115" spans="1:533">
      <c r="A115" s="173" t="s">
        <v>248</v>
      </c>
      <c r="B115" s="175" t="s">
        <v>249</v>
      </c>
      <c r="C115" s="181" t="s">
        <v>276</v>
      </c>
      <c r="D115" s="176">
        <v>0</v>
      </c>
      <c r="E115" s="176">
        <v>6132.97</v>
      </c>
      <c r="F115" s="176">
        <v>0</v>
      </c>
      <c r="G115" s="176">
        <v>0</v>
      </c>
      <c r="H115" s="176">
        <v>0</v>
      </c>
      <c r="I115" s="176">
        <v>0</v>
      </c>
      <c r="J115" s="176">
        <v>0</v>
      </c>
      <c r="K115" s="176">
        <v>0</v>
      </c>
      <c r="L115" s="176">
        <v>0</v>
      </c>
      <c r="M115" s="180">
        <v>6132.9699999999993</v>
      </c>
      <c r="N115" s="178">
        <f t="shared" si="386"/>
        <v>0</v>
      </c>
      <c r="O115" s="181">
        <v>346</v>
      </c>
      <c r="P115" s="64">
        <f t="shared" si="404"/>
        <v>6132.97</v>
      </c>
      <c r="Q115" s="205">
        <v>0</v>
      </c>
      <c r="R115" s="205">
        <v>3850</v>
      </c>
      <c r="S115" s="267">
        <v>0</v>
      </c>
      <c r="T115" s="205">
        <v>0</v>
      </c>
      <c r="U115" s="205">
        <v>0</v>
      </c>
      <c r="V115" s="205">
        <v>0</v>
      </c>
      <c r="W115" s="205">
        <v>0</v>
      </c>
      <c r="X115" s="205">
        <v>0</v>
      </c>
      <c r="Y115" s="205">
        <v>0</v>
      </c>
      <c r="Z115" s="205">
        <v>0</v>
      </c>
      <c r="AA115" s="64">
        <f t="shared" si="346"/>
        <v>3850</v>
      </c>
      <c r="AB115" s="65"/>
      <c r="AC115" s="65"/>
      <c r="AD115" s="65">
        <f t="shared" si="347"/>
        <v>72.05322113378304</v>
      </c>
      <c r="AE115" s="65">
        <f t="shared" si="268"/>
        <v>0</v>
      </c>
      <c r="AF115" s="65"/>
      <c r="AG115" s="65"/>
      <c r="AH115" s="65"/>
      <c r="AI115" s="65">
        <v>5</v>
      </c>
      <c r="AJ115" s="65"/>
      <c r="AK115" s="65"/>
      <c r="AL115" s="64">
        <f t="shared" si="311"/>
        <v>77.05322113378304</v>
      </c>
      <c r="AM115" s="66">
        <f t="shared" si="388"/>
        <v>833.25221238938047</v>
      </c>
      <c r="AN115" s="66">
        <f t="shared" si="389"/>
        <v>0</v>
      </c>
      <c r="AO115" s="66">
        <f t="shared" si="289"/>
        <v>208.31305309734512</v>
      </c>
      <c r="AP115" s="67">
        <f t="shared" si="312"/>
        <v>1041.5652654867256</v>
      </c>
      <c r="AQ115" s="67">
        <f t="shared" si="313"/>
        <v>1118.6184866205085</v>
      </c>
      <c r="AR115" s="68">
        <f t="shared" si="314"/>
        <v>2731.3815133794915</v>
      </c>
      <c r="AS115" s="267">
        <v>0</v>
      </c>
      <c r="AT115" s="267">
        <v>8382.17</v>
      </c>
      <c r="AU115" s="267">
        <v>0</v>
      </c>
      <c r="AV115" s="267">
        <v>0</v>
      </c>
      <c r="AW115" s="267">
        <v>0</v>
      </c>
      <c r="AX115" s="267">
        <v>0</v>
      </c>
      <c r="AY115" s="267">
        <v>0</v>
      </c>
      <c r="AZ115" s="267">
        <v>0</v>
      </c>
      <c r="BA115" s="267">
        <v>0</v>
      </c>
      <c r="BB115" s="267">
        <v>0</v>
      </c>
      <c r="BC115" s="267">
        <v>7702.68</v>
      </c>
      <c r="BD115" s="178">
        <f t="shared" si="387"/>
        <v>679.48999999999978</v>
      </c>
      <c r="BE115" s="285">
        <v>431</v>
      </c>
      <c r="BF115" s="181" t="s">
        <v>276</v>
      </c>
      <c r="BG115" s="64">
        <f t="shared" si="384"/>
        <v>8382.17</v>
      </c>
      <c r="BH115" s="267">
        <v>0</v>
      </c>
      <c r="BI115" s="267">
        <v>3850</v>
      </c>
      <c r="BJ115" s="267">
        <v>0</v>
      </c>
      <c r="BK115" s="267">
        <v>0</v>
      </c>
      <c r="BL115" s="267">
        <v>0</v>
      </c>
      <c r="BM115" s="267">
        <v>0</v>
      </c>
      <c r="BN115" s="267">
        <v>0</v>
      </c>
      <c r="BO115" s="267">
        <v>0</v>
      </c>
      <c r="BP115" s="267">
        <v>0</v>
      </c>
      <c r="BQ115" s="267">
        <v>0</v>
      </c>
      <c r="BR115" s="64">
        <f t="shared" si="385"/>
        <v>3850</v>
      </c>
      <c r="BS115" s="65"/>
      <c r="BT115" s="65"/>
      <c r="BU115" s="65">
        <f t="shared" si="348"/>
        <v>97.970756797039471</v>
      </c>
      <c r="BV115" s="65">
        <f t="shared" si="269"/>
        <v>13.267255059417874</v>
      </c>
      <c r="BW115" s="65"/>
      <c r="BX115" s="65"/>
      <c r="BY115" s="65"/>
      <c r="BZ115" s="65">
        <v>5</v>
      </c>
      <c r="CA115" s="202"/>
      <c r="CB115" s="65"/>
      <c r="CC115" s="64">
        <f t="shared" si="315"/>
        <v>116.23801185645735</v>
      </c>
      <c r="CD115" s="66">
        <f t="shared" si="390"/>
        <v>869.99982300884949</v>
      </c>
      <c r="CE115" s="384">
        <f t="shared" si="391"/>
        <v>0</v>
      </c>
      <c r="CF115" s="66">
        <f t="shared" si="392"/>
        <v>217.49995575221237</v>
      </c>
      <c r="CG115" s="67">
        <f t="shared" si="373"/>
        <v>1087.4997787610619</v>
      </c>
      <c r="CH115" s="67">
        <f t="shared" si="316"/>
        <v>1203.7377906175193</v>
      </c>
      <c r="CI115" s="68">
        <f t="shared" si="317"/>
        <v>2646.2622093824807</v>
      </c>
      <c r="CJ115" s="209">
        <v>0</v>
      </c>
      <c r="CK115" s="209">
        <v>5210.09</v>
      </c>
      <c r="CL115" s="209">
        <v>0</v>
      </c>
      <c r="CM115" s="209">
        <v>0</v>
      </c>
      <c r="CN115" s="209">
        <v>0</v>
      </c>
      <c r="CO115" s="209">
        <v>0</v>
      </c>
      <c r="CP115" s="209">
        <v>0</v>
      </c>
      <c r="CQ115" s="209">
        <v>0</v>
      </c>
      <c r="CR115" s="209">
        <v>0</v>
      </c>
      <c r="CS115" s="207">
        <v>0</v>
      </c>
      <c r="CT115" s="205">
        <v>6193.33</v>
      </c>
      <c r="CU115" s="178">
        <f t="shared" si="176"/>
        <v>381</v>
      </c>
      <c r="CV115" s="206">
        <v>378</v>
      </c>
      <c r="CW115" s="181" t="s">
        <v>276</v>
      </c>
      <c r="CX115" s="214">
        <v>6574.33</v>
      </c>
      <c r="CY115" s="205">
        <v>3850</v>
      </c>
      <c r="CZ115" s="205">
        <v>0</v>
      </c>
      <c r="DA115" s="205">
        <v>0</v>
      </c>
      <c r="DB115" s="205">
        <v>0</v>
      </c>
      <c r="DC115" s="205">
        <v>0</v>
      </c>
      <c r="DD115" s="205">
        <v>0</v>
      </c>
      <c r="DE115" s="205">
        <v>0</v>
      </c>
      <c r="DF115" s="205">
        <v>0</v>
      </c>
      <c r="DG115" s="209">
        <v>0</v>
      </c>
      <c r="DH115" s="205">
        <v>0</v>
      </c>
      <c r="DI115" s="214">
        <v>3850</v>
      </c>
      <c r="DJ115" s="65"/>
      <c r="DK115" s="65"/>
      <c r="DL115" s="65">
        <f t="shared" si="349"/>
        <v>81.796572348304679</v>
      </c>
      <c r="DM115" s="65">
        <f t="shared" si="263"/>
        <v>7.5001776323366434</v>
      </c>
      <c r="DN115" s="65"/>
      <c r="DO115" s="65"/>
      <c r="DP115" s="65"/>
      <c r="DQ115" s="65">
        <v>5</v>
      </c>
      <c r="DR115" s="65"/>
      <c r="DS115" s="65"/>
      <c r="DT115" s="64">
        <f t="shared" si="318"/>
        <v>94.296749980641323</v>
      </c>
      <c r="DU115" s="66">
        <f t="shared" si="393"/>
        <v>870.94495575221242</v>
      </c>
      <c r="DV115" s="66">
        <f t="shared" si="394"/>
        <v>490.26548672566372</v>
      </c>
      <c r="DW115" s="66">
        <f t="shared" si="270"/>
        <v>340.30261061946902</v>
      </c>
      <c r="DX115" s="67">
        <f t="shared" si="319"/>
        <v>1701.5130530973452</v>
      </c>
      <c r="DY115" s="67">
        <f t="shared" si="320"/>
        <v>1795.8098030779865</v>
      </c>
      <c r="DZ115" s="68">
        <f t="shared" si="321"/>
        <v>2054.1901969220135</v>
      </c>
      <c r="EA115" s="205">
        <v>0</v>
      </c>
      <c r="EB115" s="205">
        <v>11221.92</v>
      </c>
      <c r="EC115" s="205">
        <v>0</v>
      </c>
      <c r="ED115" s="205">
        <v>0</v>
      </c>
      <c r="EE115" s="205">
        <v>0</v>
      </c>
      <c r="EF115" s="205">
        <v>0</v>
      </c>
      <c r="EG115" s="205">
        <v>0</v>
      </c>
      <c r="EH115" s="205">
        <v>0</v>
      </c>
      <c r="EI115" s="205">
        <v>0</v>
      </c>
      <c r="EJ115" s="205">
        <v>0</v>
      </c>
      <c r="EK115" s="205">
        <v>9935.31</v>
      </c>
      <c r="EL115" s="178">
        <f t="shared" si="180"/>
        <v>1286.6100000000006</v>
      </c>
      <c r="EM115" s="206">
        <v>641</v>
      </c>
      <c r="EN115" s="181" t="s">
        <v>276</v>
      </c>
      <c r="EO115" s="214">
        <f t="shared" si="303"/>
        <v>11221.92</v>
      </c>
      <c r="EP115" s="214">
        <v>0</v>
      </c>
      <c r="EQ115" s="214">
        <v>3850</v>
      </c>
      <c r="ER115" s="214">
        <v>0</v>
      </c>
      <c r="ES115" s="214">
        <v>0</v>
      </c>
      <c r="ET115" s="214">
        <v>0</v>
      </c>
      <c r="EU115" s="298">
        <v>0</v>
      </c>
      <c r="EV115" s="299">
        <v>0</v>
      </c>
      <c r="EW115" s="214">
        <v>0</v>
      </c>
      <c r="EX115" s="214">
        <v>0</v>
      </c>
      <c r="EY115" s="214">
        <v>0</v>
      </c>
      <c r="EZ115" s="214">
        <f t="shared" si="304"/>
        <v>3850</v>
      </c>
      <c r="FA115" s="65"/>
      <c r="FB115" s="65"/>
      <c r="FC115" s="377">
        <f t="shared" si="305"/>
        <v>136.62478098626897</v>
      </c>
      <c r="FD115" s="386">
        <f t="shared" si="306"/>
        <v>25.327568355749747</v>
      </c>
      <c r="FE115" s="65"/>
      <c r="FF115" s="65"/>
      <c r="FG115" s="65"/>
      <c r="FH115" s="65">
        <v>5</v>
      </c>
      <c r="FI115" s="377"/>
      <c r="FJ115" s="65"/>
      <c r="FK115" s="214">
        <f t="shared" si="307"/>
        <v>166.95234934201872</v>
      </c>
      <c r="FL115" s="66">
        <f t="shared" si="360"/>
        <v>987.17077586206892</v>
      </c>
      <c r="FM115" s="377">
        <f t="shared" si="395"/>
        <v>413.79310344827587</v>
      </c>
      <c r="FN115" s="377">
        <f t="shared" si="271"/>
        <v>350.24096982758618</v>
      </c>
      <c r="FO115" s="214">
        <f t="shared" si="308"/>
        <v>1751.204849137931</v>
      </c>
      <c r="FP115" s="214">
        <f t="shared" si="309"/>
        <v>1918.1571984799498</v>
      </c>
      <c r="FQ115" s="205">
        <f t="shared" si="290"/>
        <v>1931.8428015200502</v>
      </c>
      <c r="FR115" s="205">
        <v>0</v>
      </c>
      <c r="FS115" s="205">
        <v>27647.29</v>
      </c>
      <c r="FT115" s="205">
        <v>0</v>
      </c>
      <c r="FU115" s="205">
        <v>0</v>
      </c>
      <c r="FV115" s="205">
        <v>0</v>
      </c>
      <c r="FW115" s="205">
        <v>0</v>
      </c>
      <c r="FX115" s="205">
        <v>0</v>
      </c>
      <c r="FY115" s="205">
        <v>0</v>
      </c>
      <c r="FZ115" s="205">
        <v>0</v>
      </c>
      <c r="GA115" s="205">
        <v>0</v>
      </c>
      <c r="GB115" s="205">
        <v>23848.19</v>
      </c>
      <c r="GC115" s="178">
        <f t="shared" si="185"/>
        <v>3799.1000000000022</v>
      </c>
      <c r="GD115" s="206">
        <v>1406</v>
      </c>
      <c r="GE115" s="181" t="s">
        <v>276</v>
      </c>
      <c r="GF115" s="214">
        <f t="shared" si="291"/>
        <v>27647.29</v>
      </c>
      <c r="GG115" s="205">
        <v>0</v>
      </c>
      <c r="GH115" s="205">
        <v>3850</v>
      </c>
      <c r="GI115" s="205">
        <v>0</v>
      </c>
      <c r="GJ115" s="205">
        <v>0</v>
      </c>
      <c r="GK115" s="205">
        <v>0</v>
      </c>
      <c r="GL115" s="205">
        <v>0</v>
      </c>
      <c r="GM115" s="205">
        <v>0</v>
      </c>
      <c r="GN115" s="205">
        <v>0</v>
      </c>
      <c r="GO115" s="205">
        <v>0</v>
      </c>
      <c r="GP115" s="205">
        <v>0</v>
      </c>
      <c r="GQ115" s="211">
        <f t="shared" si="350"/>
        <v>3850</v>
      </c>
      <c r="GR115" s="306"/>
      <c r="GS115" s="306"/>
      <c r="GT115" s="65">
        <f t="shared" si="300"/>
        <v>339.3800190365223</v>
      </c>
      <c r="GU115" s="65">
        <f t="shared" si="301"/>
        <v>80.713469981095812</v>
      </c>
      <c r="GV115" s="65"/>
      <c r="GW115" s="65"/>
      <c r="GX115" s="65">
        <v>0</v>
      </c>
      <c r="GY115" s="65">
        <v>5</v>
      </c>
      <c r="GZ115" s="65"/>
      <c r="HA115" s="65"/>
      <c r="HB115" s="64">
        <f t="shared" si="396"/>
        <v>425.09348901761814</v>
      </c>
      <c r="HC115" s="66">
        <f t="shared" si="361"/>
        <v>822.37076923076927</v>
      </c>
      <c r="HD115" s="66">
        <f t="shared" si="272"/>
        <v>0</v>
      </c>
      <c r="HE115" s="66">
        <f t="shared" si="273"/>
        <v>205.59269230769232</v>
      </c>
      <c r="HF115" s="67">
        <f t="shared" si="322"/>
        <v>1027.9634615384616</v>
      </c>
      <c r="HG115" s="67">
        <f t="shared" si="323"/>
        <v>1453.0569505560798</v>
      </c>
      <c r="HH115" s="68">
        <f t="shared" si="324"/>
        <v>2396.9430494439202</v>
      </c>
      <c r="HI115" s="335">
        <v>0</v>
      </c>
      <c r="HJ115" s="335">
        <v>52760.29</v>
      </c>
      <c r="HK115" s="335">
        <v>0</v>
      </c>
      <c r="HL115" s="335">
        <v>0</v>
      </c>
      <c r="HM115" s="335">
        <v>0</v>
      </c>
      <c r="HN115" s="335">
        <v>0</v>
      </c>
      <c r="HO115" s="335">
        <v>0</v>
      </c>
      <c r="HP115" s="335">
        <v>0</v>
      </c>
      <c r="HQ115" s="335">
        <v>0</v>
      </c>
      <c r="HR115" s="335">
        <v>0</v>
      </c>
      <c r="HS115" s="335">
        <v>44200.39</v>
      </c>
      <c r="HT115" s="178">
        <f t="shared" si="189"/>
        <v>8559.9000000000015</v>
      </c>
      <c r="HU115" s="371">
        <v>2742</v>
      </c>
      <c r="HV115" s="181" t="s">
        <v>276</v>
      </c>
      <c r="HW115" s="64">
        <f t="shared" si="190"/>
        <v>52760.29</v>
      </c>
      <c r="HX115" s="205">
        <v>0</v>
      </c>
      <c r="HY115" s="205">
        <v>3850</v>
      </c>
      <c r="HZ115" s="205">
        <v>0</v>
      </c>
      <c r="IA115" s="205">
        <v>0</v>
      </c>
      <c r="IB115" s="205">
        <v>0</v>
      </c>
      <c r="IC115" s="205">
        <v>0</v>
      </c>
      <c r="ID115" s="205">
        <v>0</v>
      </c>
      <c r="IE115" s="205">
        <v>0</v>
      </c>
      <c r="IF115" s="205">
        <v>0</v>
      </c>
      <c r="IG115" s="205">
        <v>0</v>
      </c>
      <c r="IH115" s="214">
        <v>3850</v>
      </c>
      <c r="II115" s="319"/>
      <c r="IJ115" s="319"/>
      <c r="IK115" s="65">
        <f t="shared" si="296"/>
        <v>674.52980583400711</v>
      </c>
      <c r="IL115" s="65">
        <f t="shared" si="302"/>
        <v>213.13967807589097</v>
      </c>
      <c r="IM115" s="65"/>
      <c r="IN115" s="65"/>
      <c r="IO115" s="65"/>
      <c r="IP115" s="65">
        <v>5</v>
      </c>
      <c r="IQ115" s="65"/>
      <c r="IR115" s="65"/>
      <c r="IS115" s="64">
        <f t="shared" si="397"/>
        <v>892.66948390989808</v>
      </c>
      <c r="IT115" s="66">
        <f t="shared" si="362"/>
        <v>869.99285714285713</v>
      </c>
      <c r="IU115" s="66">
        <f t="shared" si="274"/>
        <v>403.36134453781511</v>
      </c>
      <c r="IV115" s="66">
        <f t="shared" si="275"/>
        <v>318.33855042016808</v>
      </c>
      <c r="IW115" s="67">
        <f t="shared" si="398"/>
        <v>1591.6927521008404</v>
      </c>
      <c r="IX115" s="67">
        <f t="shared" si="325"/>
        <v>2484.3622360107383</v>
      </c>
      <c r="IY115" s="68">
        <f t="shared" si="326"/>
        <v>1365.6377639892617</v>
      </c>
      <c r="IZ115" s="335">
        <v>0</v>
      </c>
      <c r="JA115" s="335">
        <v>93368.76</v>
      </c>
      <c r="JB115" s="335">
        <v>0</v>
      </c>
      <c r="JC115" s="335">
        <v>0</v>
      </c>
      <c r="JD115" s="335">
        <v>0</v>
      </c>
      <c r="JE115" s="335">
        <v>0</v>
      </c>
      <c r="JF115" s="335">
        <v>0</v>
      </c>
      <c r="JG115" s="335">
        <v>0</v>
      </c>
      <c r="JH115" s="335">
        <v>0</v>
      </c>
      <c r="JI115" s="335">
        <v>0</v>
      </c>
      <c r="JJ115" s="335">
        <v>80176.75</v>
      </c>
      <c r="JK115" s="178">
        <f t="shared" si="196"/>
        <v>13192.009999999995</v>
      </c>
      <c r="JL115" s="371">
        <v>4434</v>
      </c>
      <c r="JM115" s="181" t="s">
        <v>276</v>
      </c>
      <c r="JN115" s="64">
        <f t="shared" si="197"/>
        <v>93368.76</v>
      </c>
      <c r="JO115" s="335">
        <v>0</v>
      </c>
      <c r="JP115" s="335">
        <v>3850</v>
      </c>
      <c r="JQ115" s="335">
        <v>0</v>
      </c>
      <c r="JR115" s="335">
        <v>0</v>
      </c>
      <c r="JS115" s="335">
        <v>0</v>
      </c>
      <c r="JT115" s="335">
        <v>0</v>
      </c>
      <c r="JU115" s="335">
        <v>0</v>
      </c>
      <c r="JV115" s="335">
        <v>0</v>
      </c>
      <c r="JW115" s="335">
        <v>0</v>
      </c>
      <c r="JX115" s="335">
        <v>0</v>
      </c>
      <c r="JY115" s="211">
        <v>3850</v>
      </c>
      <c r="JZ115" s="319"/>
      <c r="KA115" s="319"/>
      <c r="KB115" s="65">
        <f t="shared" si="276"/>
        <v>1707.4631856389524</v>
      </c>
      <c r="KC115" s="65">
        <f t="shared" si="297"/>
        <v>350.43653324824697</v>
      </c>
      <c r="KD115" s="65"/>
      <c r="KE115" s="65"/>
      <c r="KF115" s="65"/>
      <c r="KG115" s="65">
        <v>5</v>
      </c>
      <c r="KH115" s="65"/>
      <c r="KI115" s="65">
        <f t="shared" si="277"/>
        <v>429.03252032520328</v>
      </c>
      <c r="KJ115" s="64">
        <f t="shared" si="292"/>
        <v>2491.9322392124027</v>
      </c>
      <c r="KK115" s="66">
        <f t="shared" si="363"/>
        <v>854.59100840336134</v>
      </c>
      <c r="KL115" s="66">
        <f t="shared" si="278"/>
        <v>0</v>
      </c>
      <c r="KM115" s="66">
        <f t="shared" si="279"/>
        <v>213.64775210084034</v>
      </c>
      <c r="KN115" s="67">
        <f t="shared" si="327"/>
        <v>1068.2387605042018</v>
      </c>
      <c r="KO115" s="67">
        <f t="shared" si="328"/>
        <v>3560.1709997166045</v>
      </c>
      <c r="KP115" s="68">
        <f t="shared" si="329"/>
        <v>289.82900028339554</v>
      </c>
      <c r="KQ115" s="335">
        <v>0</v>
      </c>
      <c r="KR115" s="335">
        <v>102635.52</v>
      </c>
      <c r="KS115" s="335">
        <v>0</v>
      </c>
      <c r="KT115" s="335">
        <v>0</v>
      </c>
      <c r="KU115" s="335">
        <v>0</v>
      </c>
      <c r="KV115" s="335">
        <v>0</v>
      </c>
      <c r="KW115" s="335">
        <v>0</v>
      </c>
      <c r="KX115" s="335">
        <v>0</v>
      </c>
      <c r="KY115" s="335">
        <v>0</v>
      </c>
      <c r="KZ115" s="335">
        <v>0</v>
      </c>
      <c r="LA115" s="335">
        <v>88496.57</v>
      </c>
      <c r="LB115" s="178">
        <f t="shared" si="199"/>
        <v>14138.949999999997</v>
      </c>
      <c r="LC115" s="371">
        <v>4966</v>
      </c>
      <c r="LD115" s="181" t="s">
        <v>276</v>
      </c>
      <c r="LE115" s="64">
        <f t="shared" si="200"/>
        <v>102635.52</v>
      </c>
      <c r="LF115" s="205">
        <v>0</v>
      </c>
      <c r="LG115" s="205">
        <v>3850</v>
      </c>
      <c r="LH115" s="205">
        <v>0</v>
      </c>
      <c r="LI115" s="205">
        <v>0</v>
      </c>
      <c r="LJ115" s="205">
        <v>0</v>
      </c>
      <c r="LK115" s="205">
        <v>0</v>
      </c>
      <c r="LL115" s="205">
        <v>0</v>
      </c>
      <c r="LM115" s="205">
        <v>0</v>
      </c>
      <c r="LN115" s="205">
        <v>0</v>
      </c>
      <c r="LO115" s="205">
        <v>0</v>
      </c>
      <c r="LP115" s="211">
        <f t="shared" si="351"/>
        <v>3850</v>
      </c>
      <c r="LQ115" s="202"/>
      <c r="LR115" s="202"/>
      <c r="LS115" s="65">
        <f t="shared" si="298"/>
        <v>1315.5121176911848</v>
      </c>
      <c r="LT115" s="65">
        <f t="shared" si="299"/>
        <v>338.45353158949541</v>
      </c>
      <c r="LU115" s="65"/>
      <c r="LV115" s="65"/>
      <c r="LW115" s="65"/>
      <c r="LX115" s="65">
        <v>5</v>
      </c>
      <c r="LY115" s="65"/>
      <c r="LZ115" s="65"/>
      <c r="MA115" s="64">
        <f t="shared" si="330"/>
        <v>1658.9656492806803</v>
      </c>
      <c r="MB115" s="66">
        <f t="shared" si="364"/>
        <v>828.45739495798318</v>
      </c>
      <c r="MC115" s="66">
        <f t="shared" si="280"/>
        <v>0</v>
      </c>
      <c r="MD115" s="66">
        <f t="shared" si="281"/>
        <v>207.1143487394958</v>
      </c>
      <c r="ME115" s="67">
        <f t="shared" si="331"/>
        <v>1035.571743697479</v>
      </c>
      <c r="MF115" s="67">
        <f t="shared" si="332"/>
        <v>2694.537392978159</v>
      </c>
      <c r="MG115" s="68">
        <f t="shared" si="333"/>
        <v>1155.462607021841</v>
      </c>
      <c r="MH115" s="335">
        <v>0</v>
      </c>
      <c r="MI115" s="335">
        <v>35525.199999999997</v>
      </c>
      <c r="MJ115" s="335">
        <v>0</v>
      </c>
      <c r="MK115" s="335">
        <v>0</v>
      </c>
      <c r="ML115" s="335">
        <v>0</v>
      </c>
      <c r="MM115" s="335">
        <v>0</v>
      </c>
      <c r="MN115" s="335">
        <v>0</v>
      </c>
      <c r="MO115" s="335">
        <v>0</v>
      </c>
      <c r="MP115" s="335">
        <v>0</v>
      </c>
      <c r="MQ115" s="335">
        <v>0</v>
      </c>
      <c r="MR115" s="335">
        <v>31090.32</v>
      </c>
      <c r="MS115" s="178">
        <f t="shared" si="402"/>
        <v>4434.8799999999974</v>
      </c>
      <c r="MT115" s="371">
        <v>1916</v>
      </c>
      <c r="MU115" s="181" t="s">
        <v>276</v>
      </c>
      <c r="MV115" s="64">
        <f t="shared" si="203"/>
        <v>35525.199999999997</v>
      </c>
      <c r="MW115" s="335">
        <v>0</v>
      </c>
      <c r="MX115" s="335">
        <v>3850</v>
      </c>
      <c r="MY115" s="335">
        <v>0</v>
      </c>
      <c r="MZ115" s="335">
        <v>0</v>
      </c>
      <c r="NA115" s="335">
        <v>0</v>
      </c>
      <c r="NB115" s="335">
        <v>0</v>
      </c>
      <c r="NC115" s="335">
        <v>0</v>
      </c>
      <c r="ND115" s="335">
        <v>0</v>
      </c>
      <c r="NE115" s="335">
        <v>0</v>
      </c>
      <c r="NF115" s="335">
        <v>0</v>
      </c>
      <c r="NG115" s="211">
        <f t="shared" si="293"/>
        <v>3850</v>
      </c>
      <c r="NH115" s="306"/>
      <c r="NI115" s="306"/>
      <c r="NJ115" s="65">
        <f t="shared" si="294"/>
        <v>587.50137590292388</v>
      </c>
      <c r="NK115" s="65">
        <f t="shared" si="295"/>
        <v>60.918638551873897</v>
      </c>
      <c r="NL115" s="65"/>
      <c r="NM115" s="65"/>
      <c r="NN115" s="65">
        <f t="shared" si="399"/>
        <v>467</v>
      </c>
      <c r="NO115" s="65">
        <v>5</v>
      </c>
      <c r="NP115" s="65"/>
      <c r="NQ115" s="65"/>
      <c r="NR115" s="64">
        <f t="shared" si="264"/>
        <v>1120.4200144547976</v>
      </c>
      <c r="NS115" s="66">
        <f t="shared" si="400"/>
        <v>835.40283333333332</v>
      </c>
      <c r="NT115" s="66">
        <f t="shared" si="401"/>
        <v>400</v>
      </c>
      <c r="NU115" s="66">
        <f t="shared" si="282"/>
        <v>308.85070833333333</v>
      </c>
      <c r="NV115" s="67">
        <f t="shared" si="334"/>
        <v>1544.2535416666667</v>
      </c>
      <c r="NW115" s="67">
        <f t="shared" si="335"/>
        <v>2664.6735561214646</v>
      </c>
      <c r="NX115" s="68">
        <f t="shared" si="336"/>
        <v>1185.3264438785354</v>
      </c>
      <c r="NY115" s="400">
        <v>0</v>
      </c>
      <c r="NZ115" s="400">
        <v>7551.35</v>
      </c>
      <c r="OA115" s="400">
        <v>0</v>
      </c>
      <c r="OB115" s="400">
        <v>0</v>
      </c>
      <c r="OC115" s="400">
        <v>0</v>
      </c>
      <c r="OD115" s="400">
        <v>0</v>
      </c>
      <c r="OE115" s="400">
        <v>0</v>
      </c>
      <c r="OF115" s="400">
        <v>0</v>
      </c>
      <c r="OG115" s="400">
        <v>0</v>
      </c>
      <c r="OH115" s="400">
        <v>0</v>
      </c>
      <c r="OI115" s="400">
        <v>6795.84</v>
      </c>
      <c r="OJ115" s="178">
        <f t="shared" si="352"/>
        <v>755.51000000000022</v>
      </c>
      <c r="OK115" s="401">
        <v>416</v>
      </c>
      <c r="OL115" s="181" t="s">
        <v>276</v>
      </c>
      <c r="OM115" s="64">
        <f t="shared" si="283"/>
        <v>7551.35</v>
      </c>
      <c r="ON115" s="205">
        <v>0</v>
      </c>
      <c r="OO115" s="205">
        <v>3850</v>
      </c>
      <c r="OP115" s="205">
        <v>0</v>
      </c>
      <c r="OQ115" s="205">
        <v>0</v>
      </c>
      <c r="OR115" s="205">
        <v>0</v>
      </c>
      <c r="OS115" s="205">
        <v>0</v>
      </c>
      <c r="OT115" s="205">
        <v>0</v>
      </c>
      <c r="OU115" s="205">
        <v>0</v>
      </c>
      <c r="OV115" s="205">
        <v>0</v>
      </c>
      <c r="OW115" s="205">
        <v>0</v>
      </c>
      <c r="OX115" s="403">
        <f t="shared" si="284"/>
        <v>3850</v>
      </c>
      <c r="OY115" s="65"/>
      <c r="OZ115" s="65"/>
      <c r="PA115" s="65">
        <f t="shared" si="285"/>
        <v>108.94527225137671</v>
      </c>
      <c r="PB115" s="65">
        <f t="shared" si="286"/>
        <v>12.936583619715828</v>
      </c>
      <c r="PC115" s="65"/>
      <c r="PD115" s="65"/>
      <c r="PE115" s="65"/>
      <c r="PF115" s="65">
        <v>5</v>
      </c>
      <c r="PG115" s="65"/>
      <c r="PH115" s="65"/>
      <c r="PI115" s="64">
        <f t="shared" si="337"/>
        <v>126.88185587109254</v>
      </c>
      <c r="PJ115" s="66">
        <f t="shared" si="287"/>
        <v>936.57933333333335</v>
      </c>
      <c r="PK115" s="66">
        <v>0</v>
      </c>
      <c r="PL115" s="66">
        <f t="shared" si="288"/>
        <v>234.14483333333334</v>
      </c>
      <c r="PM115" s="67">
        <f t="shared" si="338"/>
        <v>1170.7241666666666</v>
      </c>
      <c r="PN115" s="67">
        <f t="shared" si="339"/>
        <v>1297.6060225377591</v>
      </c>
      <c r="PO115" s="68">
        <f t="shared" si="340"/>
        <v>2552.3939774622409</v>
      </c>
      <c r="PP115" s="400">
        <v>0</v>
      </c>
      <c r="PQ115" s="400">
        <v>6921.26</v>
      </c>
      <c r="PR115" s="400">
        <v>0</v>
      </c>
      <c r="PS115" s="400">
        <v>0</v>
      </c>
      <c r="PT115" s="400">
        <v>0</v>
      </c>
      <c r="PU115" s="400">
        <v>0</v>
      </c>
      <c r="PV115" s="400">
        <v>0</v>
      </c>
      <c r="PW115" s="400">
        <v>0</v>
      </c>
      <c r="PX115" s="400">
        <v>0</v>
      </c>
      <c r="PY115" s="464">
        <v>0</v>
      </c>
      <c r="PZ115" s="466">
        <v>6921.26</v>
      </c>
      <c r="QA115" s="178">
        <f t="shared" si="210"/>
        <v>0</v>
      </c>
      <c r="QB115" s="401">
        <v>377</v>
      </c>
      <c r="QC115" s="181" t="s">
        <v>276</v>
      </c>
      <c r="QD115" s="64">
        <v>6921.26</v>
      </c>
      <c r="QE115" s="400">
        <v>0</v>
      </c>
      <c r="QF115" s="400">
        <v>3850</v>
      </c>
      <c r="QG115" s="400">
        <v>0</v>
      </c>
      <c r="QH115" s="400">
        <v>0</v>
      </c>
      <c r="QI115" s="400">
        <v>0</v>
      </c>
      <c r="QJ115" s="400">
        <v>0</v>
      </c>
      <c r="QK115" s="400">
        <v>0</v>
      </c>
      <c r="QL115" s="400">
        <v>0</v>
      </c>
      <c r="QM115" s="400">
        <v>0</v>
      </c>
      <c r="QN115" s="400">
        <v>0</v>
      </c>
      <c r="QO115" s="486">
        <v>0</v>
      </c>
      <c r="QP115" s="211">
        <f t="shared" si="353"/>
        <v>3850</v>
      </c>
      <c r="QQ115" s="441"/>
      <c r="QR115" s="452"/>
      <c r="QS115" s="65">
        <f t="shared" si="365"/>
        <v>128.86743362831859</v>
      </c>
      <c r="QT115" s="65">
        <f t="shared" si="354"/>
        <v>0</v>
      </c>
      <c r="QU115" s="65">
        <v>0</v>
      </c>
      <c r="QV115" s="65"/>
      <c r="QW115" s="65">
        <f t="shared" si="355"/>
        <v>18.861818181818183</v>
      </c>
      <c r="QX115" s="65">
        <v>5</v>
      </c>
      <c r="QY115" s="65">
        <f t="shared" si="261"/>
        <v>183.06451612903226</v>
      </c>
      <c r="QZ115" s="489">
        <f t="shared" si="265"/>
        <v>93.437010000000001</v>
      </c>
      <c r="RA115" s="65"/>
      <c r="RB115" s="64">
        <f t="shared" si="403"/>
        <v>429.230777939169</v>
      </c>
      <c r="RC115" s="66">
        <f t="shared" si="266"/>
        <v>870.22424778761058</v>
      </c>
      <c r="RD115" s="66"/>
      <c r="RE115" s="66">
        <f t="shared" si="356"/>
        <v>259.89100514535596</v>
      </c>
      <c r="RF115" s="67">
        <f t="shared" si="341"/>
        <v>1130.1152529329665</v>
      </c>
      <c r="RG115" s="67">
        <f t="shared" si="342"/>
        <v>1559.3460308721355</v>
      </c>
      <c r="RH115" s="68">
        <f t="shared" si="343"/>
        <v>2290.6539691278645</v>
      </c>
      <c r="RI115" s="205">
        <v>0</v>
      </c>
      <c r="RJ115" s="205">
        <v>3972.56</v>
      </c>
      <c r="RK115" s="205">
        <v>0</v>
      </c>
      <c r="RL115" s="205">
        <v>0</v>
      </c>
      <c r="RM115" s="205">
        <v>0</v>
      </c>
      <c r="RN115" s="205">
        <v>0</v>
      </c>
      <c r="RO115" s="205">
        <v>0</v>
      </c>
      <c r="RP115" s="205">
        <v>0</v>
      </c>
      <c r="RQ115" s="205">
        <v>0</v>
      </c>
      <c r="RR115" s="373">
        <v>0</v>
      </c>
      <c r="RS115" s="265">
        <v>3972.56</v>
      </c>
      <c r="RT115" s="178">
        <f t="shared" si="214"/>
        <v>0</v>
      </c>
      <c r="RU115" s="206">
        <v>227</v>
      </c>
      <c r="RV115" s="181" t="s">
        <v>276</v>
      </c>
      <c r="RW115" s="64">
        <f t="shared" si="215"/>
        <v>3972.56</v>
      </c>
      <c r="RX115" s="205">
        <v>0</v>
      </c>
      <c r="RY115" s="205">
        <v>3850</v>
      </c>
      <c r="RZ115" s="205">
        <v>0</v>
      </c>
      <c r="SA115" s="205">
        <v>0</v>
      </c>
      <c r="SB115" s="205">
        <v>0</v>
      </c>
      <c r="SC115" s="205">
        <v>0</v>
      </c>
      <c r="SD115" s="205">
        <v>0</v>
      </c>
      <c r="SE115" s="205">
        <v>0</v>
      </c>
      <c r="SF115" s="205">
        <v>0</v>
      </c>
      <c r="SG115" s="205">
        <v>0</v>
      </c>
      <c r="SH115" s="65">
        <v>219.10827399999999</v>
      </c>
      <c r="SI115" s="211">
        <v>3850</v>
      </c>
      <c r="SJ115" s="234"/>
      <c r="SK115" s="477"/>
      <c r="SL115" s="65">
        <f t="shared" si="366"/>
        <v>320.96681415929203</v>
      </c>
      <c r="SM115" s="65">
        <f t="shared" si="376"/>
        <v>0</v>
      </c>
      <c r="SN115" s="65">
        <v>0</v>
      </c>
      <c r="SO115" s="65"/>
      <c r="SP115" s="65">
        <f t="shared" si="357"/>
        <v>495.92920353982299</v>
      </c>
      <c r="SQ115" s="65">
        <v>5</v>
      </c>
      <c r="SR115" s="65">
        <f t="shared" si="367"/>
        <v>428.52876106194691</v>
      </c>
      <c r="SS115" s="489">
        <f t="shared" si="267"/>
        <v>53.629559999999998</v>
      </c>
      <c r="ST115" s="65"/>
      <c r="SU115" s="64">
        <f t="shared" si="374"/>
        <v>1304.0543387610619</v>
      </c>
      <c r="SV115" s="66">
        <f t="shared" si="368"/>
        <v>596.28469026548669</v>
      </c>
      <c r="SW115" s="66"/>
      <c r="SX115" s="66">
        <f t="shared" si="358"/>
        <v>380.06780580530972</v>
      </c>
      <c r="SY115" s="67">
        <f t="shared" si="375"/>
        <v>976.35249607079641</v>
      </c>
      <c r="SZ115" s="67">
        <f t="shared" si="344"/>
        <v>2280.4068348318583</v>
      </c>
      <c r="TA115" s="68">
        <f t="shared" si="345"/>
        <v>1569.5931651681417</v>
      </c>
      <c r="TB115" s="64">
        <f t="shared" si="377"/>
        <v>362693.62</v>
      </c>
      <c r="TC115" s="211">
        <f t="shared" si="378"/>
        <v>46200</v>
      </c>
      <c r="TD115" s="67">
        <f t="shared" si="379"/>
        <v>24030.483302420762</v>
      </c>
      <c r="TE115" s="68">
        <f t="shared" si="359"/>
        <v>22169.516697579238</v>
      </c>
      <c r="TF115" s="264"/>
      <c r="TG115" s="265"/>
      <c r="TH115" s="265"/>
      <c r="TL115" s="65">
        <v>13365.829400000001</v>
      </c>
      <c r="TM115">
        <f t="shared" si="262"/>
        <v>133.65829400000001</v>
      </c>
    </row>
    <row r="116" spans="1:533">
      <c r="A116" s="173" t="s">
        <v>250</v>
      </c>
      <c r="B116" s="175" t="s">
        <v>251</v>
      </c>
      <c r="C116" s="181" t="s">
        <v>276</v>
      </c>
      <c r="D116" s="176">
        <v>0</v>
      </c>
      <c r="E116" s="176">
        <v>10926</v>
      </c>
      <c r="F116" s="176">
        <v>0</v>
      </c>
      <c r="G116" s="176">
        <v>0</v>
      </c>
      <c r="H116" s="176">
        <v>0</v>
      </c>
      <c r="I116" s="176">
        <v>0</v>
      </c>
      <c r="J116" s="176">
        <v>0</v>
      </c>
      <c r="K116" s="176">
        <v>0</v>
      </c>
      <c r="L116" s="176">
        <v>0</v>
      </c>
      <c r="M116" s="180">
        <v>10926</v>
      </c>
      <c r="N116" s="178">
        <f t="shared" si="386"/>
        <v>0</v>
      </c>
      <c r="O116" s="181">
        <v>407</v>
      </c>
      <c r="P116" s="64">
        <f t="shared" si="404"/>
        <v>10926</v>
      </c>
      <c r="Q116" s="205">
        <v>0</v>
      </c>
      <c r="R116" s="205">
        <v>0</v>
      </c>
      <c r="S116" s="267">
        <v>0</v>
      </c>
      <c r="T116" s="205">
        <v>0</v>
      </c>
      <c r="U116" s="205">
        <v>0</v>
      </c>
      <c r="V116" s="205">
        <v>0</v>
      </c>
      <c r="W116" s="205">
        <v>0</v>
      </c>
      <c r="X116" s="205">
        <v>0</v>
      </c>
      <c r="Y116" s="205">
        <v>0</v>
      </c>
      <c r="Z116" s="205">
        <v>0</v>
      </c>
      <c r="AA116" s="64">
        <f t="shared" si="346"/>
        <v>0</v>
      </c>
      <c r="AB116" s="65"/>
      <c r="AC116" s="65"/>
      <c r="AD116" s="65">
        <f t="shared" si="347"/>
        <v>128.36415213309598</v>
      </c>
      <c r="AE116" s="65">
        <f t="shared" si="268"/>
        <v>0</v>
      </c>
      <c r="AF116" s="65"/>
      <c r="AG116" s="65"/>
      <c r="AH116" s="65"/>
      <c r="AI116" s="65">
        <v>5</v>
      </c>
      <c r="AJ116" s="65"/>
      <c r="AK116" s="65"/>
      <c r="AL116" s="64">
        <f t="shared" si="311"/>
        <v>133.36415213309598</v>
      </c>
      <c r="AM116" s="66">
        <f t="shared" si="388"/>
        <v>833.25221238938047</v>
      </c>
      <c r="AN116" s="66">
        <f t="shared" si="389"/>
        <v>0</v>
      </c>
      <c r="AO116" s="66">
        <f t="shared" si="289"/>
        <v>208.31305309734512</v>
      </c>
      <c r="AP116" s="67">
        <f t="shared" si="312"/>
        <v>1041.5652654867256</v>
      </c>
      <c r="AQ116" s="67">
        <f t="shared" si="313"/>
        <v>1174.9294176198216</v>
      </c>
      <c r="AR116" s="68">
        <f t="shared" si="314"/>
        <v>-1174.9294176198216</v>
      </c>
      <c r="AS116" s="267">
        <v>0</v>
      </c>
      <c r="AT116" s="267">
        <v>15041.02</v>
      </c>
      <c r="AU116" s="267">
        <v>0</v>
      </c>
      <c r="AV116" s="267">
        <v>0</v>
      </c>
      <c r="AW116" s="267">
        <v>0</v>
      </c>
      <c r="AX116" s="267">
        <v>0</v>
      </c>
      <c r="AY116" s="267">
        <v>0</v>
      </c>
      <c r="AZ116" s="267">
        <v>0</v>
      </c>
      <c r="BA116" s="267">
        <v>0</v>
      </c>
      <c r="BB116" s="267">
        <v>0</v>
      </c>
      <c r="BC116" s="267">
        <v>12878.77</v>
      </c>
      <c r="BD116" s="178">
        <f t="shared" si="387"/>
        <v>2162.25</v>
      </c>
      <c r="BE116" s="285">
        <v>586</v>
      </c>
      <c r="BF116" s="181" t="s">
        <v>276</v>
      </c>
      <c r="BG116" s="64">
        <f t="shared" si="384"/>
        <v>15041.02</v>
      </c>
      <c r="BH116" s="267">
        <v>0</v>
      </c>
      <c r="BI116" s="267">
        <v>0</v>
      </c>
      <c r="BJ116" s="267">
        <v>0</v>
      </c>
      <c r="BK116" s="267">
        <v>0</v>
      </c>
      <c r="BL116" s="267">
        <v>0</v>
      </c>
      <c r="BM116" s="267">
        <v>0</v>
      </c>
      <c r="BN116" s="267">
        <v>0</v>
      </c>
      <c r="BO116" s="267">
        <v>0</v>
      </c>
      <c r="BP116" s="267">
        <v>0</v>
      </c>
      <c r="BQ116" s="267">
        <v>0</v>
      </c>
      <c r="BR116" s="64">
        <f t="shared" si="385"/>
        <v>0</v>
      </c>
      <c r="BS116" s="65"/>
      <c r="BT116" s="65"/>
      <c r="BU116" s="65">
        <f t="shared" si="348"/>
        <v>163.80569405908176</v>
      </c>
      <c r="BV116" s="65">
        <f t="shared" si="269"/>
        <v>42.218608444901776</v>
      </c>
      <c r="BW116" s="65"/>
      <c r="BX116" s="65"/>
      <c r="BY116" s="65"/>
      <c r="BZ116" s="65">
        <v>5</v>
      </c>
      <c r="CA116" s="202"/>
      <c r="CB116" s="65"/>
      <c r="CC116" s="64">
        <f t="shared" si="315"/>
        <v>211.02430250398353</v>
      </c>
      <c r="CD116" s="66">
        <f t="shared" si="390"/>
        <v>869.99982300884949</v>
      </c>
      <c r="CE116" s="384">
        <f t="shared" si="391"/>
        <v>0</v>
      </c>
      <c r="CF116" s="66">
        <f t="shared" si="392"/>
        <v>217.49995575221237</v>
      </c>
      <c r="CG116" s="67">
        <f t="shared" si="373"/>
        <v>1087.4997787610619</v>
      </c>
      <c r="CH116" s="67">
        <f t="shared" si="316"/>
        <v>1298.5240812650454</v>
      </c>
      <c r="CI116" s="68">
        <f t="shared" si="317"/>
        <v>-1298.5240812650454</v>
      </c>
      <c r="CJ116" s="209">
        <v>0</v>
      </c>
      <c r="CK116" s="209">
        <v>14760.57</v>
      </c>
      <c r="CL116" s="209">
        <v>0</v>
      </c>
      <c r="CM116" s="209">
        <v>0</v>
      </c>
      <c r="CN116" s="209">
        <v>0</v>
      </c>
      <c r="CO116" s="209">
        <v>0</v>
      </c>
      <c r="CP116" s="209">
        <v>0</v>
      </c>
      <c r="CQ116" s="209">
        <v>0</v>
      </c>
      <c r="CR116" s="209">
        <v>0</v>
      </c>
      <c r="CS116" s="207">
        <v>0</v>
      </c>
      <c r="CT116" s="205">
        <v>11771.52</v>
      </c>
      <c r="CU116" s="178">
        <f t="shared" si="176"/>
        <v>1294.7399999999998</v>
      </c>
      <c r="CV116" s="206">
        <v>549</v>
      </c>
      <c r="CW116" s="181" t="s">
        <v>276</v>
      </c>
      <c r="CX116" s="214">
        <v>13066.26</v>
      </c>
      <c r="CY116" s="205">
        <v>0</v>
      </c>
      <c r="CZ116" s="205">
        <v>0</v>
      </c>
      <c r="DA116" s="205">
        <v>0</v>
      </c>
      <c r="DB116" s="205">
        <v>0</v>
      </c>
      <c r="DC116" s="205">
        <v>0</v>
      </c>
      <c r="DD116" s="205">
        <v>0</v>
      </c>
      <c r="DE116" s="205">
        <v>0</v>
      </c>
      <c r="DF116" s="205">
        <v>0</v>
      </c>
      <c r="DG116" s="209">
        <v>0</v>
      </c>
      <c r="DH116" s="205">
        <v>0</v>
      </c>
      <c r="DI116" s="214">
        <v>0</v>
      </c>
      <c r="DJ116" s="65"/>
      <c r="DK116" s="65"/>
      <c r="DL116" s="65">
        <f t="shared" si="349"/>
        <v>155.46886526787944</v>
      </c>
      <c r="DM116" s="65">
        <f t="shared" si="263"/>
        <v>25.487611516250777</v>
      </c>
      <c r="DN116" s="65"/>
      <c r="DO116" s="65"/>
      <c r="DP116" s="65"/>
      <c r="DQ116" s="65">
        <v>5</v>
      </c>
      <c r="DR116" s="65"/>
      <c r="DS116" s="65"/>
      <c r="DT116" s="64">
        <f t="shared" si="318"/>
        <v>185.95647678413022</v>
      </c>
      <c r="DU116" s="66">
        <f t="shared" si="393"/>
        <v>870.94495575221242</v>
      </c>
      <c r="DV116" s="66">
        <f t="shared" si="394"/>
        <v>490.26548672566372</v>
      </c>
      <c r="DW116" s="66">
        <f t="shared" si="270"/>
        <v>340.30261061946902</v>
      </c>
      <c r="DX116" s="67">
        <f t="shared" si="319"/>
        <v>1701.5130530973452</v>
      </c>
      <c r="DY116" s="67">
        <f t="shared" si="320"/>
        <v>1887.4695298814754</v>
      </c>
      <c r="DZ116" s="68">
        <f t="shared" si="321"/>
        <v>-1887.4695298814754</v>
      </c>
      <c r="EA116" s="205">
        <v>0</v>
      </c>
      <c r="EB116" s="205">
        <v>23232.81</v>
      </c>
      <c r="EC116" s="205">
        <v>0</v>
      </c>
      <c r="ED116" s="205">
        <v>0</v>
      </c>
      <c r="EE116" s="205">
        <v>0</v>
      </c>
      <c r="EF116" s="205">
        <v>0</v>
      </c>
      <c r="EG116" s="205">
        <v>0</v>
      </c>
      <c r="EH116" s="205">
        <v>0</v>
      </c>
      <c r="EI116" s="205">
        <v>0</v>
      </c>
      <c r="EJ116" s="205">
        <v>0</v>
      </c>
      <c r="EK116" s="205">
        <v>20051.41</v>
      </c>
      <c r="EL116" s="178">
        <f t="shared" si="180"/>
        <v>3181.4000000000015</v>
      </c>
      <c r="EM116" s="206">
        <v>876</v>
      </c>
      <c r="EN116" s="181" t="s">
        <v>276</v>
      </c>
      <c r="EO116" s="214">
        <f t="shared" si="303"/>
        <v>23232.81</v>
      </c>
      <c r="EP116" s="214">
        <v>0</v>
      </c>
      <c r="EQ116" s="214">
        <v>0</v>
      </c>
      <c r="ER116" s="214">
        <v>0</v>
      </c>
      <c r="ES116" s="214">
        <v>0</v>
      </c>
      <c r="ET116" s="214">
        <v>0</v>
      </c>
      <c r="EU116" s="298">
        <v>0</v>
      </c>
      <c r="EV116" s="299">
        <v>0</v>
      </c>
      <c r="EW116" s="214">
        <v>0</v>
      </c>
      <c r="EX116" s="214">
        <v>0</v>
      </c>
      <c r="EY116" s="214">
        <v>0</v>
      </c>
      <c r="EZ116" s="214">
        <f t="shared" si="304"/>
        <v>0</v>
      </c>
      <c r="FA116" s="65"/>
      <c r="FB116" s="65"/>
      <c r="FC116" s="377">
        <f t="shared" si="305"/>
        <v>275.73568411210954</v>
      </c>
      <c r="FD116" s="386">
        <f t="shared" si="306"/>
        <v>62.627467505290838</v>
      </c>
      <c r="FE116" s="65"/>
      <c r="FF116" s="65"/>
      <c r="FG116" s="65"/>
      <c r="FH116" s="65">
        <v>5</v>
      </c>
      <c r="FI116" s="377"/>
      <c r="FJ116" s="65"/>
      <c r="FK116" s="214">
        <f t="shared" si="307"/>
        <v>343.36315161740038</v>
      </c>
      <c r="FL116" s="66">
        <f t="shared" si="360"/>
        <v>987.17077586206892</v>
      </c>
      <c r="FM116" s="377">
        <f t="shared" si="395"/>
        <v>413.79310344827587</v>
      </c>
      <c r="FN116" s="377">
        <f t="shared" si="271"/>
        <v>350.24096982758618</v>
      </c>
      <c r="FO116" s="214">
        <f t="shared" si="308"/>
        <v>1751.204849137931</v>
      </c>
      <c r="FP116" s="214">
        <f t="shared" si="309"/>
        <v>2094.5680007553315</v>
      </c>
      <c r="FQ116" s="205">
        <f t="shared" si="290"/>
        <v>-2094.5680007553315</v>
      </c>
      <c r="FR116" s="205">
        <v>0</v>
      </c>
      <c r="FS116" s="205">
        <v>26759.439999999999</v>
      </c>
      <c r="FT116" s="205">
        <v>0</v>
      </c>
      <c r="FU116" s="205">
        <v>0</v>
      </c>
      <c r="FV116" s="205">
        <v>0</v>
      </c>
      <c r="FW116" s="205">
        <v>0</v>
      </c>
      <c r="FX116" s="205">
        <v>0</v>
      </c>
      <c r="FY116" s="205">
        <v>0</v>
      </c>
      <c r="FZ116" s="205">
        <v>0</v>
      </c>
      <c r="GA116" s="205">
        <v>0</v>
      </c>
      <c r="GB116" s="205">
        <v>22944.959999999999</v>
      </c>
      <c r="GC116" s="178">
        <f t="shared" si="185"/>
        <v>3814.4799999999996</v>
      </c>
      <c r="GD116" s="206">
        <v>1037</v>
      </c>
      <c r="GE116" s="181" t="s">
        <v>276</v>
      </c>
      <c r="GF116" s="214">
        <f t="shared" si="291"/>
        <v>26759.439999999999</v>
      </c>
      <c r="GG116" s="205">
        <v>0</v>
      </c>
      <c r="GH116" s="205">
        <v>3885</v>
      </c>
      <c r="GI116" s="205">
        <v>0</v>
      </c>
      <c r="GJ116" s="205">
        <v>0</v>
      </c>
      <c r="GK116" s="205">
        <v>0</v>
      </c>
      <c r="GL116" s="205">
        <v>0</v>
      </c>
      <c r="GM116" s="205">
        <v>0</v>
      </c>
      <c r="GN116" s="205">
        <v>0</v>
      </c>
      <c r="GO116" s="205">
        <v>0</v>
      </c>
      <c r="GP116" s="205">
        <v>0</v>
      </c>
      <c r="GQ116" s="211">
        <f t="shared" si="350"/>
        <v>3885</v>
      </c>
      <c r="GR116" s="306"/>
      <c r="GS116" s="306"/>
      <c r="GT116" s="65">
        <f t="shared" si="300"/>
        <v>326.52628822532211</v>
      </c>
      <c r="GU116" s="65">
        <f t="shared" si="301"/>
        <v>81.040224519883708</v>
      </c>
      <c r="GV116" s="65"/>
      <c r="GW116" s="65"/>
      <c r="GX116" s="65">
        <v>0</v>
      </c>
      <c r="GY116" s="65">
        <v>5</v>
      </c>
      <c r="GZ116" s="65"/>
      <c r="HA116" s="65"/>
      <c r="HB116" s="64">
        <f t="shared" si="396"/>
        <v>412.56651274520584</v>
      </c>
      <c r="HC116" s="66">
        <f t="shared" si="361"/>
        <v>822.37076923076927</v>
      </c>
      <c r="HD116" s="66">
        <f t="shared" si="272"/>
        <v>0</v>
      </c>
      <c r="HE116" s="66">
        <f t="shared" si="273"/>
        <v>205.59269230769232</v>
      </c>
      <c r="HF116" s="67">
        <f t="shared" si="322"/>
        <v>1027.9634615384616</v>
      </c>
      <c r="HG116" s="67">
        <f t="shared" si="323"/>
        <v>1440.5299742836673</v>
      </c>
      <c r="HH116" s="68">
        <f t="shared" si="324"/>
        <v>2444.4700257163327</v>
      </c>
      <c r="HI116" s="335">
        <v>0</v>
      </c>
      <c r="HJ116" s="335">
        <v>49335.72</v>
      </c>
      <c r="HK116" s="335">
        <v>0</v>
      </c>
      <c r="HL116" s="335">
        <v>0</v>
      </c>
      <c r="HM116" s="335">
        <v>0</v>
      </c>
      <c r="HN116" s="335">
        <v>0</v>
      </c>
      <c r="HO116" s="335">
        <v>0</v>
      </c>
      <c r="HP116" s="335">
        <v>0</v>
      </c>
      <c r="HQ116" s="335">
        <v>0</v>
      </c>
      <c r="HR116" s="335">
        <v>0</v>
      </c>
      <c r="HS116" s="335">
        <v>42809.61</v>
      </c>
      <c r="HT116" s="178">
        <f t="shared" si="189"/>
        <v>6526.1100000000006</v>
      </c>
      <c r="HU116" s="371">
        <v>1887</v>
      </c>
      <c r="HV116" s="181" t="s">
        <v>276</v>
      </c>
      <c r="HW116" s="64">
        <f t="shared" si="190"/>
        <v>49335.72</v>
      </c>
      <c r="HX116" s="205">
        <v>0</v>
      </c>
      <c r="HY116" s="205">
        <v>3885</v>
      </c>
      <c r="HZ116" s="205">
        <v>0</v>
      </c>
      <c r="IA116" s="205">
        <v>0</v>
      </c>
      <c r="IB116" s="205">
        <v>0</v>
      </c>
      <c r="IC116" s="205">
        <v>0</v>
      </c>
      <c r="ID116" s="205">
        <v>0</v>
      </c>
      <c r="IE116" s="205">
        <v>0</v>
      </c>
      <c r="IF116" s="205">
        <v>0</v>
      </c>
      <c r="IG116" s="205">
        <v>0</v>
      </c>
      <c r="IH116" s="214">
        <v>0</v>
      </c>
      <c r="II116" s="319"/>
      <c r="IJ116" s="319"/>
      <c r="IK116" s="65">
        <f t="shared" si="296"/>
        <v>653.30550072362655</v>
      </c>
      <c r="IL116" s="65">
        <f t="shared" si="302"/>
        <v>162.49874233201939</v>
      </c>
      <c r="IM116" s="65"/>
      <c r="IN116" s="65"/>
      <c r="IO116" s="65"/>
      <c r="IP116" s="65">
        <v>5</v>
      </c>
      <c r="IQ116" s="65"/>
      <c r="IR116" s="65"/>
      <c r="IS116" s="64">
        <f t="shared" si="397"/>
        <v>820.80424305564588</v>
      </c>
      <c r="IT116" s="66">
        <f t="shared" si="362"/>
        <v>869.99285714285713</v>
      </c>
      <c r="IU116" s="66">
        <f t="shared" si="274"/>
        <v>403.36134453781511</v>
      </c>
      <c r="IV116" s="66">
        <f t="shared" si="275"/>
        <v>318.33855042016808</v>
      </c>
      <c r="IW116" s="67">
        <f t="shared" si="398"/>
        <v>1591.6927521008404</v>
      </c>
      <c r="IX116" s="67">
        <f t="shared" si="325"/>
        <v>2412.4969951564863</v>
      </c>
      <c r="IY116" s="68">
        <f t="shared" si="326"/>
        <v>-2412.4969951564863</v>
      </c>
      <c r="IZ116" s="335">
        <v>0</v>
      </c>
      <c r="JA116" s="335">
        <v>86197.58</v>
      </c>
      <c r="JB116" s="335">
        <v>0</v>
      </c>
      <c r="JC116" s="335">
        <v>0</v>
      </c>
      <c r="JD116" s="335">
        <v>0</v>
      </c>
      <c r="JE116" s="335">
        <v>0</v>
      </c>
      <c r="JF116" s="335">
        <v>0</v>
      </c>
      <c r="JG116" s="335">
        <v>0</v>
      </c>
      <c r="JH116" s="335">
        <v>0</v>
      </c>
      <c r="JI116" s="335">
        <v>0</v>
      </c>
      <c r="JJ116" s="335">
        <v>73999.28</v>
      </c>
      <c r="JK116" s="178">
        <f t="shared" si="196"/>
        <v>12198.300000000003</v>
      </c>
      <c r="JL116" s="371">
        <v>2942</v>
      </c>
      <c r="JM116" s="181" t="s">
        <v>276</v>
      </c>
      <c r="JN116" s="64">
        <f t="shared" si="197"/>
        <v>86197.58</v>
      </c>
      <c r="JO116" s="335">
        <v>0</v>
      </c>
      <c r="JP116" s="335">
        <v>3885</v>
      </c>
      <c r="JQ116" s="335">
        <v>0</v>
      </c>
      <c r="JR116" s="335">
        <v>0</v>
      </c>
      <c r="JS116" s="335">
        <v>0</v>
      </c>
      <c r="JT116" s="335">
        <v>0</v>
      </c>
      <c r="JU116" s="335">
        <v>0</v>
      </c>
      <c r="JV116" s="335">
        <v>0</v>
      </c>
      <c r="JW116" s="335">
        <v>0</v>
      </c>
      <c r="JX116" s="335">
        <v>0</v>
      </c>
      <c r="JY116" s="211">
        <v>0</v>
      </c>
      <c r="JZ116" s="319"/>
      <c r="KA116" s="319"/>
      <c r="KB116" s="65">
        <f t="shared" si="276"/>
        <v>1575.9063115403007</v>
      </c>
      <c r="KC116" s="65">
        <f t="shared" si="297"/>
        <v>324.0393210376655</v>
      </c>
      <c r="KD116" s="65"/>
      <c r="KE116" s="65"/>
      <c r="KF116" s="65"/>
      <c r="KG116" s="65">
        <v>5</v>
      </c>
      <c r="KH116" s="65"/>
      <c r="KI116" s="65">
        <f t="shared" si="277"/>
        <v>429.03252032520328</v>
      </c>
      <c r="KJ116" s="64">
        <f t="shared" si="292"/>
        <v>2333.9781529031698</v>
      </c>
      <c r="KK116" s="66">
        <f t="shared" si="363"/>
        <v>854.59100840336134</v>
      </c>
      <c r="KL116" s="66">
        <f t="shared" si="278"/>
        <v>0</v>
      </c>
      <c r="KM116" s="66">
        <f t="shared" si="279"/>
        <v>213.64775210084034</v>
      </c>
      <c r="KN116" s="67">
        <f t="shared" si="327"/>
        <v>1068.2387605042018</v>
      </c>
      <c r="KO116" s="67">
        <f t="shared" si="328"/>
        <v>3402.2169134073715</v>
      </c>
      <c r="KP116" s="68">
        <f t="shared" si="329"/>
        <v>-3402.2169134073715</v>
      </c>
      <c r="KQ116" s="335">
        <v>0</v>
      </c>
      <c r="KR116" s="335">
        <v>94444.67</v>
      </c>
      <c r="KS116" s="335">
        <v>0</v>
      </c>
      <c r="KT116" s="335">
        <v>0</v>
      </c>
      <c r="KU116" s="335">
        <v>0</v>
      </c>
      <c r="KV116" s="335">
        <v>0</v>
      </c>
      <c r="KW116" s="335">
        <v>0</v>
      </c>
      <c r="KX116" s="335">
        <v>0</v>
      </c>
      <c r="KY116" s="335">
        <v>0</v>
      </c>
      <c r="KZ116" s="335">
        <v>0</v>
      </c>
      <c r="LA116" s="335">
        <v>79875.100000000006</v>
      </c>
      <c r="LB116" s="178">
        <f t="shared" si="199"/>
        <v>14569.569999999992</v>
      </c>
      <c r="LC116" s="371">
        <v>3333</v>
      </c>
      <c r="LD116" s="181" t="s">
        <v>276</v>
      </c>
      <c r="LE116" s="64">
        <f t="shared" si="200"/>
        <v>94444.67</v>
      </c>
      <c r="LF116" s="205">
        <v>0</v>
      </c>
      <c r="LG116" s="205">
        <v>3885</v>
      </c>
      <c r="LH116" s="205">
        <v>0</v>
      </c>
      <c r="LI116" s="205">
        <v>0</v>
      </c>
      <c r="LJ116" s="205">
        <v>0</v>
      </c>
      <c r="LK116" s="205">
        <v>0</v>
      </c>
      <c r="LL116" s="205">
        <v>0</v>
      </c>
      <c r="LM116" s="205">
        <v>0</v>
      </c>
      <c r="LN116" s="205">
        <v>0</v>
      </c>
      <c r="LO116" s="205">
        <v>0</v>
      </c>
      <c r="LP116" s="211">
        <f t="shared" si="351"/>
        <v>3885</v>
      </c>
      <c r="LQ116" s="202"/>
      <c r="LR116" s="202"/>
      <c r="LS116" s="65">
        <f t="shared" si="298"/>
        <v>1187.3529330209651</v>
      </c>
      <c r="LT116" s="65">
        <f t="shared" si="299"/>
        <v>348.76157142081718</v>
      </c>
      <c r="LU116" s="65"/>
      <c r="LV116" s="65"/>
      <c r="LW116" s="65"/>
      <c r="LX116" s="65">
        <v>5</v>
      </c>
      <c r="LY116" s="65"/>
      <c r="LZ116" s="65"/>
      <c r="MA116" s="64">
        <f t="shared" si="330"/>
        <v>1541.1145044417822</v>
      </c>
      <c r="MB116" s="66">
        <f t="shared" si="364"/>
        <v>828.45739495798318</v>
      </c>
      <c r="MC116" s="66">
        <f t="shared" si="280"/>
        <v>0</v>
      </c>
      <c r="MD116" s="66">
        <f t="shared" si="281"/>
        <v>207.1143487394958</v>
      </c>
      <c r="ME116" s="67">
        <f t="shared" si="331"/>
        <v>1035.571743697479</v>
      </c>
      <c r="MF116" s="67">
        <f t="shared" si="332"/>
        <v>2576.6862481392609</v>
      </c>
      <c r="MG116" s="68">
        <f t="shared" si="333"/>
        <v>1308.3137518607391</v>
      </c>
      <c r="MH116" s="335">
        <v>0</v>
      </c>
      <c r="MI116" s="335">
        <v>37119.85</v>
      </c>
      <c r="MJ116" s="335">
        <v>0</v>
      </c>
      <c r="MK116" s="335">
        <v>0</v>
      </c>
      <c r="ML116" s="335">
        <v>0</v>
      </c>
      <c r="MM116" s="335">
        <v>0</v>
      </c>
      <c r="MN116" s="335">
        <v>0</v>
      </c>
      <c r="MO116" s="335">
        <v>0</v>
      </c>
      <c r="MP116" s="335">
        <v>0</v>
      </c>
      <c r="MQ116" s="335">
        <v>0</v>
      </c>
      <c r="MR116" s="335">
        <v>32608.44</v>
      </c>
      <c r="MS116" s="178">
        <f t="shared" si="402"/>
        <v>4511.41</v>
      </c>
      <c r="MT116" s="371">
        <v>1501</v>
      </c>
      <c r="MU116" s="181" t="s">
        <v>276</v>
      </c>
      <c r="MV116" s="64">
        <f t="shared" si="203"/>
        <v>37119.85</v>
      </c>
      <c r="MW116" s="335">
        <v>0</v>
      </c>
      <c r="MX116" s="335">
        <v>3885</v>
      </c>
      <c r="MY116" s="335">
        <v>0</v>
      </c>
      <c r="MZ116" s="335">
        <v>0</v>
      </c>
      <c r="NA116" s="335">
        <v>0</v>
      </c>
      <c r="NB116" s="335">
        <v>0</v>
      </c>
      <c r="NC116" s="335">
        <v>0</v>
      </c>
      <c r="ND116" s="335">
        <v>0</v>
      </c>
      <c r="NE116" s="335">
        <v>0</v>
      </c>
      <c r="NF116" s="335">
        <v>0</v>
      </c>
      <c r="NG116" s="211">
        <f t="shared" si="293"/>
        <v>3885</v>
      </c>
      <c r="NH116" s="306"/>
      <c r="NI116" s="306"/>
      <c r="NJ116" s="65">
        <f t="shared" si="294"/>
        <v>616.18868400350789</v>
      </c>
      <c r="NK116" s="65">
        <f t="shared" si="295"/>
        <v>61.969874077609681</v>
      </c>
      <c r="NL116" s="65"/>
      <c r="NM116" s="65"/>
      <c r="NN116" s="65">
        <f t="shared" si="399"/>
        <v>467</v>
      </c>
      <c r="NO116" s="65">
        <v>5</v>
      </c>
      <c r="NP116" s="65"/>
      <c r="NQ116" s="65"/>
      <c r="NR116" s="64">
        <f t="shared" si="264"/>
        <v>1150.1585580811175</v>
      </c>
      <c r="NS116" s="66">
        <f t="shared" si="400"/>
        <v>835.40283333333332</v>
      </c>
      <c r="NT116" s="66">
        <f t="shared" si="401"/>
        <v>400</v>
      </c>
      <c r="NU116" s="66">
        <f t="shared" si="282"/>
        <v>308.85070833333333</v>
      </c>
      <c r="NV116" s="67">
        <f t="shared" si="334"/>
        <v>1544.2535416666667</v>
      </c>
      <c r="NW116" s="67">
        <f t="shared" si="335"/>
        <v>2694.4120997477839</v>
      </c>
      <c r="NX116" s="68">
        <f t="shared" si="336"/>
        <v>1190.5879002522161</v>
      </c>
      <c r="NY116" s="400">
        <v>0</v>
      </c>
      <c r="NZ116" s="400">
        <v>16879.71</v>
      </c>
      <c r="OA116" s="400">
        <v>0</v>
      </c>
      <c r="OB116" s="400">
        <v>0</v>
      </c>
      <c r="OC116" s="400">
        <v>0</v>
      </c>
      <c r="OD116" s="400">
        <v>0</v>
      </c>
      <c r="OE116" s="400">
        <v>0</v>
      </c>
      <c r="OF116" s="400">
        <v>0</v>
      </c>
      <c r="OG116" s="400">
        <v>0</v>
      </c>
      <c r="OH116" s="400">
        <v>0</v>
      </c>
      <c r="OI116" s="400">
        <v>14722.1</v>
      </c>
      <c r="OJ116" s="178">
        <f t="shared" si="352"/>
        <v>2157.6099999999988</v>
      </c>
      <c r="OK116" s="401">
        <v>682</v>
      </c>
      <c r="OL116" s="181" t="s">
        <v>276</v>
      </c>
      <c r="OM116" s="64">
        <f t="shared" si="283"/>
        <v>16879.71</v>
      </c>
      <c r="ON116" s="205">
        <v>0</v>
      </c>
      <c r="OO116" s="205">
        <v>3885</v>
      </c>
      <c r="OP116" s="205">
        <v>0</v>
      </c>
      <c r="OQ116" s="205">
        <v>0</v>
      </c>
      <c r="OR116" s="205">
        <v>0</v>
      </c>
      <c r="OS116" s="205">
        <v>0</v>
      </c>
      <c r="OT116" s="205">
        <v>0</v>
      </c>
      <c r="OU116" s="205">
        <v>0</v>
      </c>
      <c r="OV116" s="205">
        <v>0</v>
      </c>
      <c r="OW116" s="205">
        <v>0</v>
      </c>
      <c r="OX116" s="403">
        <f t="shared" si="284"/>
        <v>3885</v>
      </c>
      <c r="OY116" s="402"/>
      <c r="OZ116" s="402"/>
      <c r="PA116" s="65">
        <f t="shared" si="285"/>
        <v>236.01250067864945</v>
      </c>
      <c r="PB116" s="65">
        <f t="shared" si="286"/>
        <v>36.944715733392073</v>
      </c>
      <c r="PC116" s="65"/>
      <c r="PD116" s="65"/>
      <c r="PE116" s="65"/>
      <c r="PF116" s="65">
        <v>5</v>
      </c>
      <c r="PG116" s="65"/>
      <c r="PH116" s="65"/>
      <c r="PI116" s="64">
        <f t="shared" si="337"/>
        <v>277.95721641204153</v>
      </c>
      <c r="PJ116" s="66">
        <f t="shared" si="287"/>
        <v>936.57933333333335</v>
      </c>
      <c r="PK116" s="66">
        <v>0</v>
      </c>
      <c r="PL116" s="66">
        <f t="shared" si="288"/>
        <v>234.14483333333334</v>
      </c>
      <c r="PM116" s="67">
        <f t="shared" si="338"/>
        <v>1170.7241666666666</v>
      </c>
      <c r="PN116" s="67">
        <f t="shared" si="339"/>
        <v>1448.6813830787082</v>
      </c>
      <c r="PO116" s="68">
        <f t="shared" si="340"/>
        <v>2436.3186169212918</v>
      </c>
      <c r="PP116" s="400">
        <v>0</v>
      </c>
      <c r="PQ116" s="400">
        <v>14281.8</v>
      </c>
      <c r="PR116" s="400">
        <v>0</v>
      </c>
      <c r="PS116" s="400">
        <v>0</v>
      </c>
      <c r="PT116" s="400">
        <v>0</v>
      </c>
      <c r="PU116" s="400">
        <v>0</v>
      </c>
      <c r="PV116" s="400">
        <v>0</v>
      </c>
      <c r="PW116" s="400">
        <v>0</v>
      </c>
      <c r="PX116" s="400">
        <v>0</v>
      </c>
      <c r="PY116" s="464">
        <v>0</v>
      </c>
      <c r="PZ116" s="466">
        <v>14281.800000000001</v>
      </c>
      <c r="QA116" s="178">
        <f t="shared" si="210"/>
        <v>0</v>
      </c>
      <c r="QB116" s="401">
        <v>549</v>
      </c>
      <c r="QC116" s="181" t="s">
        <v>276</v>
      </c>
      <c r="QD116" s="64">
        <v>14281.8</v>
      </c>
      <c r="QE116" s="400">
        <v>0</v>
      </c>
      <c r="QF116" s="400">
        <v>3885</v>
      </c>
      <c r="QG116" s="400">
        <v>0</v>
      </c>
      <c r="QH116" s="400">
        <v>0</v>
      </c>
      <c r="QI116" s="400">
        <v>0</v>
      </c>
      <c r="QJ116" s="400">
        <v>0</v>
      </c>
      <c r="QK116" s="400">
        <v>0</v>
      </c>
      <c r="QL116" s="400">
        <v>0</v>
      </c>
      <c r="QM116" s="400">
        <v>0</v>
      </c>
      <c r="QN116" s="400">
        <v>0</v>
      </c>
      <c r="QO116" s="486">
        <v>0</v>
      </c>
      <c r="QP116" s="211">
        <f t="shared" si="353"/>
        <v>3885</v>
      </c>
      <c r="QQ116" s="437"/>
      <c r="QR116" s="452"/>
      <c r="QS116" s="65">
        <f t="shared" si="365"/>
        <v>128.86743362831859</v>
      </c>
      <c r="QT116" s="65">
        <f t="shared" si="354"/>
        <v>0</v>
      </c>
      <c r="QU116" s="65">
        <v>0</v>
      </c>
      <c r="QV116" s="65"/>
      <c r="QW116" s="65">
        <f t="shared" si="355"/>
        <v>18.861818181818183</v>
      </c>
      <c r="QX116" s="65">
        <v>5</v>
      </c>
      <c r="QY116" s="65">
        <f t="shared" si="261"/>
        <v>183.06451612903226</v>
      </c>
      <c r="QZ116" s="489">
        <f t="shared" si="265"/>
        <v>192.80430000000001</v>
      </c>
      <c r="RA116" s="65"/>
      <c r="RB116" s="64">
        <f t="shared" si="403"/>
        <v>528.59806793916903</v>
      </c>
      <c r="RC116" s="66">
        <f t="shared" si="266"/>
        <v>870.22424778761058</v>
      </c>
      <c r="RD116" s="66"/>
      <c r="RE116" s="66">
        <f t="shared" si="356"/>
        <v>279.76446314535593</v>
      </c>
      <c r="RF116" s="67">
        <f t="shared" si="341"/>
        <v>1149.9887109329666</v>
      </c>
      <c r="RG116" s="67">
        <f t="shared" si="342"/>
        <v>1678.5867788721357</v>
      </c>
      <c r="RH116" s="68">
        <f t="shared" si="343"/>
        <v>2206.4132211278643</v>
      </c>
      <c r="RI116" s="205">
        <v>0</v>
      </c>
      <c r="RJ116" s="205">
        <v>7795.76</v>
      </c>
      <c r="RK116" s="205">
        <v>0</v>
      </c>
      <c r="RL116" s="205">
        <v>0</v>
      </c>
      <c r="RM116" s="205">
        <v>0</v>
      </c>
      <c r="RN116" s="205">
        <v>0</v>
      </c>
      <c r="RO116" s="205">
        <v>0</v>
      </c>
      <c r="RP116" s="205">
        <v>0</v>
      </c>
      <c r="RQ116" s="205">
        <v>0</v>
      </c>
      <c r="RR116" s="373">
        <v>0</v>
      </c>
      <c r="RS116" s="265">
        <v>7795.76</v>
      </c>
      <c r="RT116" s="178">
        <f t="shared" si="214"/>
        <v>0</v>
      </c>
      <c r="RU116" s="206">
        <v>357</v>
      </c>
      <c r="RV116" s="181" t="s">
        <v>276</v>
      </c>
      <c r="RW116" s="64">
        <f t="shared" si="215"/>
        <v>7795.76</v>
      </c>
      <c r="RX116" s="205">
        <v>0</v>
      </c>
      <c r="RY116" s="205">
        <v>3885</v>
      </c>
      <c r="RZ116" s="205">
        <v>0</v>
      </c>
      <c r="SA116" s="205">
        <v>0</v>
      </c>
      <c r="SB116" s="205">
        <v>0</v>
      </c>
      <c r="SC116" s="205">
        <v>0</v>
      </c>
      <c r="SD116" s="205">
        <v>0</v>
      </c>
      <c r="SE116" s="205">
        <v>0</v>
      </c>
      <c r="SF116" s="205">
        <v>0</v>
      </c>
      <c r="SG116" s="205">
        <v>0</v>
      </c>
      <c r="SH116" s="65">
        <v>133.65829400000001</v>
      </c>
      <c r="SI116" s="211">
        <v>0</v>
      </c>
      <c r="SJ116" s="234"/>
      <c r="SK116" s="477"/>
      <c r="SL116" s="65">
        <f t="shared" si="366"/>
        <v>320.96681415929203</v>
      </c>
      <c r="SM116" s="65">
        <f t="shared" si="376"/>
        <v>0</v>
      </c>
      <c r="SN116" s="65">
        <v>0</v>
      </c>
      <c r="SO116" s="65"/>
      <c r="SP116" s="65">
        <f t="shared" si="357"/>
        <v>495.92920353982299</v>
      </c>
      <c r="SQ116" s="65">
        <v>5</v>
      </c>
      <c r="SR116" s="65">
        <f t="shared" si="367"/>
        <v>428.52876106194691</v>
      </c>
      <c r="SS116" s="489">
        <f t="shared" si="267"/>
        <v>105.24276</v>
      </c>
      <c r="ST116" s="65"/>
      <c r="SU116" s="64">
        <f t="shared" si="374"/>
        <v>1355.6675387610619</v>
      </c>
      <c r="SV116" s="66">
        <f t="shared" si="368"/>
        <v>596.28469026548669</v>
      </c>
      <c r="SW116" s="66"/>
      <c r="SX116" s="66">
        <f t="shared" si="358"/>
        <v>390.39044580530975</v>
      </c>
      <c r="SY116" s="67">
        <f t="shared" si="375"/>
        <v>986.6751360707965</v>
      </c>
      <c r="SZ116" s="67">
        <f t="shared" si="344"/>
        <v>2342.3426748318584</v>
      </c>
      <c r="TA116" s="68">
        <f t="shared" si="345"/>
        <v>-2342.3426748318584</v>
      </c>
      <c r="TB116" s="64">
        <f t="shared" si="377"/>
        <v>395080.62</v>
      </c>
      <c r="TC116" s="211">
        <f t="shared" si="378"/>
        <v>19425</v>
      </c>
      <c r="TD116" s="67">
        <f t="shared" si="379"/>
        <v>24451.444097038948</v>
      </c>
      <c r="TE116" s="68">
        <f t="shared" si="359"/>
        <v>-5026.4440970389478</v>
      </c>
      <c r="TF116" s="264"/>
      <c r="TG116" s="265"/>
      <c r="TH116" s="265"/>
      <c r="TL116" s="65">
        <v>7612.2662</v>
      </c>
      <c r="TM116">
        <f t="shared" si="262"/>
        <v>76.122662000000005</v>
      </c>
    </row>
    <row r="117" spans="1:533">
      <c r="A117" s="173" t="s">
        <v>107</v>
      </c>
      <c r="B117" s="175" t="s">
        <v>252</v>
      </c>
      <c r="C117" s="181" t="s">
        <v>276</v>
      </c>
      <c r="D117" s="176">
        <v>23111.4</v>
      </c>
      <c r="E117" s="176">
        <v>29636.67</v>
      </c>
      <c r="F117" s="176">
        <v>0</v>
      </c>
      <c r="G117" s="176">
        <v>0</v>
      </c>
      <c r="H117" s="176">
        <v>0</v>
      </c>
      <c r="I117" s="176">
        <v>0</v>
      </c>
      <c r="J117" s="176">
        <v>0</v>
      </c>
      <c r="K117" s="176">
        <v>0</v>
      </c>
      <c r="L117" s="176">
        <v>0</v>
      </c>
      <c r="M117" s="180">
        <v>34868.89</v>
      </c>
      <c r="N117" s="178">
        <f t="shared" si="386"/>
        <v>17879.18</v>
      </c>
      <c r="O117" s="181">
        <v>2391</v>
      </c>
      <c r="P117" s="64">
        <f t="shared" si="404"/>
        <v>52748.07</v>
      </c>
      <c r="Q117" s="205">
        <v>1923.81</v>
      </c>
      <c r="R117" s="205">
        <v>2167.87</v>
      </c>
      <c r="S117" s="267">
        <v>0</v>
      </c>
      <c r="T117" s="205">
        <v>0</v>
      </c>
      <c r="U117" s="205">
        <v>0</v>
      </c>
      <c r="V117" s="205">
        <v>0</v>
      </c>
      <c r="W117" s="205">
        <v>0</v>
      </c>
      <c r="X117" s="205">
        <v>0</v>
      </c>
      <c r="Y117" s="205">
        <v>0</v>
      </c>
      <c r="Z117" s="205">
        <v>0</v>
      </c>
      <c r="AA117" s="64">
        <f t="shared" si="346"/>
        <v>4091.68</v>
      </c>
      <c r="AB117" s="65">
        <v>1341.8400000000001</v>
      </c>
      <c r="AC117" s="219">
        <v>177.6</v>
      </c>
      <c r="AD117" s="65">
        <f t="shared" si="347"/>
        <v>409.65728543585846</v>
      </c>
      <c r="AE117" s="65">
        <f t="shared" si="268"/>
        <v>323.65421216502358</v>
      </c>
      <c r="AF117" s="65"/>
      <c r="AG117" s="65"/>
      <c r="AH117" s="65"/>
      <c r="AI117" s="65">
        <v>5</v>
      </c>
      <c r="AJ117" s="65"/>
      <c r="AK117" s="65"/>
      <c r="AL117" s="64">
        <f t="shared" si="311"/>
        <v>2257.751497600882</v>
      </c>
      <c r="AM117" s="66">
        <f t="shared" si="388"/>
        <v>833.25221238938047</v>
      </c>
      <c r="AN117" s="66">
        <f t="shared" si="389"/>
        <v>0</v>
      </c>
      <c r="AO117" s="66">
        <f t="shared" si="289"/>
        <v>208.31305309734512</v>
      </c>
      <c r="AP117" s="67">
        <f t="shared" si="312"/>
        <v>1041.5652654867256</v>
      </c>
      <c r="AQ117" s="67">
        <f t="shared" si="313"/>
        <v>3299.3167630876078</v>
      </c>
      <c r="AR117" s="68">
        <f t="shared" si="314"/>
        <v>792.36323691239204</v>
      </c>
      <c r="AS117" s="267">
        <v>20538.14</v>
      </c>
      <c r="AT117" s="267">
        <v>30858.12</v>
      </c>
      <c r="AU117" s="267">
        <v>0</v>
      </c>
      <c r="AV117" s="267">
        <v>25</v>
      </c>
      <c r="AW117" s="267">
        <v>0</v>
      </c>
      <c r="AX117" s="267">
        <v>0</v>
      </c>
      <c r="AY117" s="267">
        <v>0</v>
      </c>
      <c r="AZ117" s="267">
        <v>0</v>
      </c>
      <c r="BA117" s="267">
        <v>0</v>
      </c>
      <c r="BB117" s="267">
        <v>0</v>
      </c>
      <c r="BC117" s="267">
        <v>29436.86</v>
      </c>
      <c r="BD117" s="178">
        <f t="shared" si="387"/>
        <v>21984.399999999994</v>
      </c>
      <c r="BE117" s="285">
        <v>2273</v>
      </c>
      <c r="BF117" s="181" t="s">
        <v>276</v>
      </c>
      <c r="BG117" s="64">
        <f t="shared" si="384"/>
        <v>51421.259999999995</v>
      </c>
      <c r="BH117" s="267">
        <v>1709.62</v>
      </c>
      <c r="BI117" s="267">
        <v>2257.21</v>
      </c>
      <c r="BJ117" s="267">
        <v>0</v>
      </c>
      <c r="BK117" s="267">
        <v>1.05</v>
      </c>
      <c r="BL117" s="267">
        <v>0</v>
      </c>
      <c r="BM117" s="267">
        <v>0</v>
      </c>
      <c r="BN117" s="267">
        <v>0</v>
      </c>
      <c r="BO117" s="267">
        <v>0</v>
      </c>
      <c r="BP117" s="267">
        <v>0</v>
      </c>
      <c r="BQ117" s="267">
        <v>0</v>
      </c>
      <c r="BR117" s="64">
        <f t="shared" si="385"/>
        <v>3967.88</v>
      </c>
      <c r="BS117" s="65">
        <v>1341.8400000000001</v>
      </c>
      <c r="BT117" s="219">
        <v>177.6</v>
      </c>
      <c r="BU117" s="65">
        <f t="shared" si="348"/>
        <v>374.40883587640911</v>
      </c>
      <c r="BV117" s="65">
        <f t="shared" si="269"/>
        <v>429.25229529244916</v>
      </c>
      <c r="BW117" s="65"/>
      <c r="BX117" s="65"/>
      <c r="BY117" s="65"/>
      <c r="BZ117" s="65">
        <v>5</v>
      </c>
      <c r="CA117" s="202"/>
      <c r="CB117" s="65"/>
      <c r="CC117" s="64">
        <f t="shared" si="315"/>
        <v>2328.101131168858</v>
      </c>
      <c r="CD117" s="66">
        <f t="shared" si="390"/>
        <v>869.99982300884949</v>
      </c>
      <c r="CE117" s="384">
        <f t="shared" si="391"/>
        <v>0</v>
      </c>
      <c r="CF117" s="66">
        <f t="shared" si="392"/>
        <v>217.49995575221237</v>
      </c>
      <c r="CG117" s="67">
        <f t="shared" si="373"/>
        <v>1087.4997787610619</v>
      </c>
      <c r="CH117" s="67">
        <f t="shared" si="316"/>
        <v>3415.6009099299199</v>
      </c>
      <c r="CI117" s="68">
        <f t="shared" si="317"/>
        <v>552.2790900700802</v>
      </c>
      <c r="CJ117" s="209">
        <v>23613.119999999999</v>
      </c>
      <c r="CK117" s="209">
        <v>30446.080000000002</v>
      </c>
      <c r="CL117" s="209">
        <v>0</v>
      </c>
      <c r="CM117" s="209">
        <v>205</v>
      </c>
      <c r="CN117" s="209">
        <v>0</v>
      </c>
      <c r="CO117" s="209">
        <v>0</v>
      </c>
      <c r="CP117" s="209">
        <v>0</v>
      </c>
      <c r="CQ117" s="209">
        <v>0</v>
      </c>
      <c r="CR117" s="209">
        <v>0</v>
      </c>
      <c r="CS117" s="207">
        <v>0</v>
      </c>
      <c r="CT117" s="205">
        <v>39759.9</v>
      </c>
      <c r="CU117" s="178">
        <f t="shared" si="176"/>
        <v>22445.29</v>
      </c>
      <c r="CV117" s="206">
        <v>2627</v>
      </c>
      <c r="CW117" s="181" t="s">
        <v>276</v>
      </c>
      <c r="CX117" s="214">
        <v>62205.19</v>
      </c>
      <c r="CY117" s="205">
        <v>2718.2</v>
      </c>
      <c r="CZ117" s="205">
        <v>0</v>
      </c>
      <c r="DA117" s="205">
        <v>1.05</v>
      </c>
      <c r="DB117" s="205">
        <v>0</v>
      </c>
      <c r="DC117" s="205">
        <v>0</v>
      </c>
      <c r="DD117" s="205">
        <v>0</v>
      </c>
      <c r="DE117" s="205">
        <v>0</v>
      </c>
      <c r="DF117" s="205">
        <v>0</v>
      </c>
      <c r="DG117" s="209">
        <v>0</v>
      </c>
      <c r="DH117" s="205">
        <v>0</v>
      </c>
      <c r="DI117" s="214">
        <v>4801.9399999999996</v>
      </c>
      <c r="DJ117" s="65">
        <v>1341.8400000000001</v>
      </c>
      <c r="DK117" s="219">
        <v>177.6</v>
      </c>
      <c r="DL117" s="65">
        <f t="shared" si="349"/>
        <v>525.1171077451645</v>
      </c>
      <c r="DM117" s="65">
        <f t="shared" si="263"/>
        <v>441.84688191419781</v>
      </c>
      <c r="DN117" s="65"/>
      <c r="DO117" s="65"/>
      <c r="DP117" s="65"/>
      <c r="DQ117" s="65">
        <v>5</v>
      </c>
      <c r="DR117" s="65"/>
      <c r="DS117" s="65"/>
      <c r="DT117" s="64">
        <f t="shared" si="318"/>
        <v>2491.4039896593622</v>
      </c>
      <c r="DU117" s="66">
        <f t="shared" si="393"/>
        <v>870.94495575221242</v>
      </c>
      <c r="DV117" s="66">
        <f t="shared" si="394"/>
        <v>490.26548672566372</v>
      </c>
      <c r="DW117" s="66">
        <f t="shared" si="270"/>
        <v>340.30261061946902</v>
      </c>
      <c r="DX117" s="67">
        <f t="shared" si="319"/>
        <v>1701.5130530973452</v>
      </c>
      <c r="DY117" s="67">
        <f t="shared" si="320"/>
        <v>4192.9170427567078</v>
      </c>
      <c r="DZ117" s="68">
        <f t="shared" si="321"/>
        <v>609.02295724329178</v>
      </c>
      <c r="EA117" s="205">
        <v>23254.48</v>
      </c>
      <c r="EB117" s="205">
        <v>38211.65</v>
      </c>
      <c r="EC117" s="205">
        <v>0</v>
      </c>
      <c r="ED117" s="205">
        <v>25</v>
      </c>
      <c r="EE117" s="205">
        <v>0</v>
      </c>
      <c r="EF117" s="205">
        <v>0</v>
      </c>
      <c r="EG117" s="205">
        <v>0</v>
      </c>
      <c r="EH117" s="205">
        <v>0</v>
      </c>
      <c r="EI117" s="205">
        <v>0</v>
      </c>
      <c r="EJ117" s="205">
        <v>0</v>
      </c>
      <c r="EK117" s="205">
        <v>36351.699999999997</v>
      </c>
      <c r="EL117" s="178">
        <f t="shared" si="180"/>
        <v>25139.430000000008</v>
      </c>
      <c r="EM117" s="206">
        <v>2626</v>
      </c>
      <c r="EN117" s="181" t="s">
        <v>276</v>
      </c>
      <c r="EO117" s="214">
        <f t="shared" si="303"/>
        <v>61491.130000000005</v>
      </c>
      <c r="EP117" s="214">
        <v>1935.73</v>
      </c>
      <c r="EQ117" s="214">
        <v>2795.11</v>
      </c>
      <c r="ER117" s="214">
        <v>0</v>
      </c>
      <c r="ES117" s="214">
        <v>1.05</v>
      </c>
      <c r="ET117" s="214">
        <v>0</v>
      </c>
      <c r="EU117" s="298">
        <v>0</v>
      </c>
      <c r="EV117" s="299">
        <v>0</v>
      </c>
      <c r="EW117" s="214">
        <v>0</v>
      </c>
      <c r="EX117" s="214">
        <v>0</v>
      </c>
      <c r="EY117" s="214">
        <v>0</v>
      </c>
      <c r="EZ117" s="214">
        <f t="shared" si="304"/>
        <v>4731.8900000000003</v>
      </c>
      <c r="FA117" s="385">
        <v>1387.63</v>
      </c>
      <c r="FB117" s="385">
        <v>177.6</v>
      </c>
      <c r="FC117" s="377">
        <f t="shared" si="305"/>
        <v>499.88808109445534</v>
      </c>
      <c r="FD117" s="386">
        <f t="shared" si="306"/>
        <v>494.88238996244843</v>
      </c>
      <c r="FE117" s="65"/>
      <c r="FF117" s="65"/>
      <c r="FG117" s="202"/>
      <c r="FH117" s="65">
        <v>5</v>
      </c>
      <c r="FI117" s="377"/>
      <c r="FJ117" s="65"/>
      <c r="FK117" s="214">
        <f t="shared" si="307"/>
        <v>2565.0004710569037</v>
      </c>
      <c r="FL117" s="66">
        <f t="shared" si="360"/>
        <v>987.17077586206892</v>
      </c>
      <c r="FM117" s="377">
        <f t="shared" si="395"/>
        <v>413.79310344827587</v>
      </c>
      <c r="FN117" s="377">
        <f t="shared" si="271"/>
        <v>350.24096982758618</v>
      </c>
      <c r="FO117" s="214">
        <f t="shared" si="308"/>
        <v>1751.204849137931</v>
      </c>
      <c r="FP117" s="214">
        <f t="shared" si="309"/>
        <v>4316.2053201948347</v>
      </c>
      <c r="FQ117" s="205">
        <f t="shared" si="290"/>
        <v>415.68467980516562</v>
      </c>
      <c r="FR117" s="205">
        <v>16791.689999999999</v>
      </c>
      <c r="FS117" s="205">
        <v>36014.43</v>
      </c>
      <c r="FT117" s="205">
        <v>0</v>
      </c>
      <c r="FU117" s="205">
        <v>50</v>
      </c>
      <c r="FV117" s="205">
        <v>0</v>
      </c>
      <c r="FW117" s="205">
        <v>0</v>
      </c>
      <c r="FX117" s="205">
        <v>0</v>
      </c>
      <c r="FY117" s="205">
        <v>0</v>
      </c>
      <c r="FZ117" s="205">
        <v>0</v>
      </c>
      <c r="GA117" s="205">
        <v>0</v>
      </c>
      <c r="GB117" s="205">
        <v>34383.71</v>
      </c>
      <c r="GC117" s="178">
        <f t="shared" si="185"/>
        <v>18472.409999999996</v>
      </c>
      <c r="GD117" s="206">
        <v>2363</v>
      </c>
      <c r="GE117" s="181" t="s">
        <v>276</v>
      </c>
      <c r="GF117" s="214">
        <f t="shared" si="291"/>
        <v>52856.119999999995</v>
      </c>
      <c r="GG117" s="205">
        <v>1397.76</v>
      </c>
      <c r="GH117" s="205">
        <v>2634.39</v>
      </c>
      <c r="GI117" s="205">
        <v>0</v>
      </c>
      <c r="GJ117" s="205">
        <v>2.1</v>
      </c>
      <c r="GK117" s="205">
        <v>0</v>
      </c>
      <c r="GL117" s="205">
        <v>0</v>
      </c>
      <c r="GM117" s="205">
        <v>0</v>
      </c>
      <c r="GN117" s="205">
        <v>0</v>
      </c>
      <c r="GO117" s="205">
        <v>0</v>
      </c>
      <c r="GP117" s="205">
        <v>0</v>
      </c>
      <c r="GQ117" s="211">
        <f t="shared" si="350"/>
        <v>4034.2499999999995</v>
      </c>
      <c r="GR117" s="307">
        <v>1387.63</v>
      </c>
      <c r="GS117" s="307">
        <v>177.6</v>
      </c>
      <c r="GT117" s="65">
        <f t="shared" si="300"/>
        <v>489.30942576129519</v>
      </c>
      <c r="GU117" s="65">
        <f t="shared" si="301"/>
        <v>392.45408386551895</v>
      </c>
      <c r="GV117" s="65"/>
      <c r="GW117" s="65"/>
      <c r="GX117" s="65">
        <v>0</v>
      </c>
      <c r="GY117" s="65">
        <v>5</v>
      </c>
      <c r="GZ117" s="65"/>
      <c r="HA117" s="65"/>
      <c r="HB117" s="64">
        <f t="shared" si="396"/>
        <v>2451.9935096268141</v>
      </c>
      <c r="HC117" s="66">
        <f t="shared" si="361"/>
        <v>822.37076923076927</v>
      </c>
      <c r="HD117" s="66">
        <f t="shared" si="272"/>
        <v>0</v>
      </c>
      <c r="HE117" s="66">
        <f t="shared" si="273"/>
        <v>205.59269230769232</v>
      </c>
      <c r="HF117" s="67">
        <f t="shared" si="322"/>
        <v>1027.9634615384616</v>
      </c>
      <c r="HG117" s="67">
        <f t="shared" si="323"/>
        <v>3479.9569711652757</v>
      </c>
      <c r="HH117" s="68">
        <f t="shared" si="324"/>
        <v>554.29302883472383</v>
      </c>
      <c r="HI117" s="335">
        <v>17164.46</v>
      </c>
      <c r="HJ117" s="335">
        <v>41718.75</v>
      </c>
      <c r="HK117" s="335">
        <v>0</v>
      </c>
      <c r="HL117" s="335">
        <v>55</v>
      </c>
      <c r="HM117" s="335">
        <v>0</v>
      </c>
      <c r="HN117" s="335">
        <v>0</v>
      </c>
      <c r="HO117" s="335">
        <v>0</v>
      </c>
      <c r="HP117" s="335">
        <v>0</v>
      </c>
      <c r="HQ117" s="335">
        <v>0</v>
      </c>
      <c r="HR117" s="335">
        <v>0</v>
      </c>
      <c r="HS117" s="335">
        <v>35959.360000000001</v>
      </c>
      <c r="HT117" s="178">
        <f t="shared" si="189"/>
        <v>22978.85</v>
      </c>
      <c r="HU117" s="371">
        <v>2600</v>
      </c>
      <c r="HV117" s="181" t="s">
        <v>276</v>
      </c>
      <c r="HW117" s="64">
        <f t="shared" si="190"/>
        <v>58938.21</v>
      </c>
      <c r="HX117" s="205">
        <v>1428.79</v>
      </c>
      <c r="HY117" s="205">
        <v>3051.65</v>
      </c>
      <c r="HZ117" s="205">
        <v>0</v>
      </c>
      <c r="IA117" s="205">
        <v>2.31</v>
      </c>
      <c r="IB117" s="205">
        <v>0</v>
      </c>
      <c r="IC117" s="205">
        <v>0</v>
      </c>
      <c r="ID117" s="205">
        <v>0</v>
      </c>
      <c r="IE117" s="205">
        <v>0</v>
      </c>
      <c r="IF117" s="205">
        <v>0</v>
      </c>
      <c r="IG117" s="205">
        <v>0</v>
      </c>
      <c r="IH117" s="214">
        <v>5054.8</v>
      </c>
      <c r="II117" s="318">
        <v>1387.63</v>
      </c>
      <c r="IJ117" s="318">
        <v>177.6</v>
      </c>
      <c r="IK117" s="65">
        <f t="shared" si="296"/>
        <v>548.76574887043228</v>
      </c>
      <c r="IL117" s="65">
        <f t="shared" si="302"/>
        <v>572.16844724286341</v>
      </c>
      <c r="IM117" s="65"/>
      <c r="IN117" s="65"/>
      <c r="IO117" s="65"/>
      <c r="IP117" s="65">
        <v>5</v>
      </c>
      <c r="IQ117" s="65"/>
      <c r="IR117" s="65"/>
      <c r="IS117" s="64">
        <f t="shared" si="397"/>
        <v>2691.1641961132955</v>
      </c>
      <c r="IT117" s="66">
        <f t="shared" si="362"/>
        <v>869.99285714285713</v>
      </c>
      <c r="IU117" s="66">
        <f t="shared" si="274"/>
        <v>403.36134453781511</v>
      </c>
      <c r="IV117" s="66">
        <f t="shared" si="275"/>
        <v>318.33855042016808</v>
      </c>
      <c r="IW117" s="67">
        <f t="shared" si="398"/>
        <v>1591.6927521008404</v>
      </c>
      <c r="IX117" s="67">
        <f t="shared" si="325"/>
        <v>4282.8569482141356</v>
      </c>
      <c r="IY117" s="68">
        <f t="shared" si="326"/>
        <v>771.94305178586455</v>
      </c>
      <c r="IZ117" s="335">
        <v>21284.6</v>
      </c>
      <c r="JA117" s="335">
        <v>49455.32</v>
      </c>
      <c r="JB117" s="335">
        <v>0</v>
      </c>
      <c r="JC117" s="335">
        <v>0</v>
      </c>
      <c r="JD117" s="335">
        <v>0</v>
      </c>
      <c r="JE117" s="335">
        <v>0</v>
      </c>
      <c r="JF117" s="335">
        <v>0</v>
      </c>
      <c r="JG117" s="335">
        <v>0</v>
      </c>
      <c r="JH117" s="335">
        <v>0</v>
      </c>
      <c r="JI117" s="335">
        <v>0</v>
      </c>
      <c r="JJ117" s="335">
        <v>43647.55</v>
      </c>
      <c r="JK117" s="178">
        <f t="shared" si="196"/>
        <v>27092.369999999995</v>
      </c>
      <c r="JL117" s="371">
        <v>2887</v>
      </c>
      <c r="JM117" s="181" t="s">
        <v>276</v>
      </c>
      <c r="JN117" s="64">
        <f t="shared" si="197"/>
        <v>70739.92</v>
      </c>
      <c r="JO117" s="335">
        <v>1771.74</v>
      </c>
      <c r="JP117" s="335">
        <v>3617.56</v>
      </c>
      <c r="JQ117" s="335">
        <v>0</v>
      </c>
      <c r="JR117" s="335">
        <v>0</v>
      </c>
      <c r="JS117" s="335">
        <v>0</v>
      </c>
      <c r="JT117" s="335">
        <v>0</v>
      </c>
      <c r="JU117" s="335">
        <v>0</v>
      </c>
      <c r="JV117" s="335">
        <v>0</v>
      </c>
      <c r="JW117" s="335">
        <v>0</v>
      </c>
      <c r="JX117" s="335">
        <v>0</v>
      </c>
      <c r="JY117" s="211">
        <v>7010.38</v>
      </c>
      <c r="JZ117" s="337">
        <v>1387.63</v>
      </c>
      <c r="KA117" s="337">
        <v>177.6</v>
      </c>
      <c r="KB117" s="65">
        <f t="shared" si="276"/>
        <v>929.52863228224476</v>
      </c>
      <c r="KC117" s="65">
        <f t="shared" si="297"/>
        <v>719.68988958307432</v>
      </c>
      <c r="KD117" s="65"/>
      <c r="KE117" s="65"/>
      <c r="KF117" s="65"/>
      <c r="KG117" s="65">
        <v>5</v>
      </c>
      <c r="KH117" s="65"/>
      <c r="KI117" s="65">
        <f t="shared" si="277"/>
        <v>429.03252032520328</v>
      </c>
      <c r="KJ117" s="64">
        <f t="shared" si="292"/>
        <v>3648.4810421905222</v>
      </c>
      <c r="KK117" s="66">
        <f t="shared" si="363"/>
        <v>854.59100840336134</v>
      </c>
      <c r="KL117" s="66">
        <f t="shared" si="278"/>
        <v>0</v>
      </c>
      <c r="KM117" s="66">
        <f t="shared" si="279"/>
        <v>213.64775210084034</v>
      </c>
      <c r="KN117" s="67">
        <f t="shared" si="327"/>
        <v>1068.2387605042018</v>
      </c>
      <c r="KO117" s="67">
        <f t="shared" si="328"/>
        <v>4716.7198026947244</v>
      </c>
      <c r="KP117" s="68">
        <f t="shared" si="329"/>
        <v>2293.6601973052757</v>
      </c>
      <c r="KQ117" s="335">
        <v>16230.23</v>
      </c>
      <c r="KR117" s="335">
        <v>58250.25</v>
      </c>
      <c r="KS117" s="335">
        <v>0</v>
      </c>
      <c r="KT117" s="335">
        <v>60</v>
      </c>
      <c r="KU117" s="335">
        <v>0</v>
      </c>
      <c r="KV117" s="335">
        <v>0</v>
      </c>
      <c r="KW117" s="335">
        <v>0</v>
      </c>
      <c r="KX117" s="335">
        <v>0</v>
      </c>
      <c r="KY117" s="335">
        <v>0</v>
      </c>
      <c r="KZ117" s="335">
        <v>0</v>
      </c>
      <c r="LA117" s="335">
        <v>48535.519999999997</v>
      </c>
      <c r="LB117" s="178">
        <f t="shared" si="199"/>
        <v>26004.959999999999</v>
      </c>
      <c r="LC117" s="371">
        <v>3229</v>
      </c>
      <c r="LD117" s="181" t="s">
        <v>276</v>
      </c>
      <c r="LE117" s="64">
        <f t="shared" si="200"/>
        <v>74540.479999999996</v>
      </c>
      <c r="LF117" s="205">
        <v>1351.01</v>
      </c>
      <c r="LG117" s="205">
        <v>4260.8999999999996</v>
      </c>
      <c r="LH117" s="205">
        <v>0</v>
      </c>
      <c r="LI117" s="205">
        <v>2.52</v>
      </c>
      <c r="LJ117" s="205">
        <v>0</v>
      </c>
      <c r="LK117" s="205">
        <v>0</v>
      </c>
      <c r="LL117" s="205">
        <v>0</v>
      </c>
      <c r="LM117" s="205">
        <v>0</v>
      </c>
      <c r="LN117" s="205">
        <v>0</v>
      </c>
      <c r="LO117" s="205">
        <v>0</v>
      </c>
      <c r="LP117" s="211">
        <f t="shared" si="351"/>
        <v>5614.43</v>
      </c>
      <c r="LQ117" s="202">
        <v>1387.63</v>
      </c>
      <c r="LR117" s="202">
        <v>177.6</v>
      </c>
      <c r="LS117" s="65">
        <f t="shared" si="298"/>
        <v>721.48632086467137</v>
      </c>
      <c r="LT117" s="65">
        <f t="shared" si="299"/>
        <v>622.49817354496383</v>
      </c>
      <c r="LU117" s="65"/>
      <c r="LV117" s="65"/>
      <c r="LW117" s="65"/>
      <c r="LX117" s="65">
        <v>5</v>
      </c>
      <c r="LY117" s="65"/>
      <c r="LZ117" s="65"/>
      <c r="MA117" s="64">
        <f t="shared" si="330"/>
        <v>2914.2144944096353</v>
      </c>
      <c r="MB117" s="66">
        <f t="shared" si="364"/>
        <v>828.45739495798318</v>
      </c>
      <c r="MC117" s="66">
        <f t="shared" si="280"/>
        <v>0</v>
      </c>
      <c r="MD117" s="66">
        <f t="shared" si="281"/>
        <v>207.1143487394958</v>
      </c>
      <c r="ME117" s="67">
        <f t="shared" si="331"/>
        <v>1035.571743697479</v>
      </c>
      <c r="MF117" s="67">
        <f t="shared" si="332"/>
        <v>3949.7862381071145</v>
      </c>
      <c r="MG117" s="68">
        <f t="shared" si="333"/>
        <v>1664.6437618928858</v>
      </c>
      <c r="MH117" s="335">
        <v>9381.85</v>
      </c>
      <c r="MI117" s="335">
        <v>27939.23</v>
      </c>
      <c r="MJ117" s="335">
        <v>0</v>
      </c>
      <c r="MK117" s="335">
        <v>60</v>
      </c>
      <c r="ML117" s="335">
        <v>0</v>
      </c>
      <c r="MM117" s="335">
        <v>0</v>
      </c>
      <c r="MN117" s="335">
        <v>0</v>
      </c>
      <c r="MO117" s="335">
        <v>0</v>
      </c>
      <c r="MP117" s="335">
        <v>0</v>
      </c>
      <c r="MQ117" s="335">
        <v>0</v>
      </c>
      <c r="MR117" s="335">
        <v>21889.02</v>
      </c>
      <c r="MS117" s="178">
        <f t="shared" si="402"/>
        <v>15492.060000000001</v>
      </c>
      <c r="MT117" s="371">
        <v>1806</v>
      </c>
      <c r="MU117" s="181" t="s">
        <v>276</v>
      </c>
      <c r="MV117" s="64">
        <f t="shared" si="203"/>
        <v>37381.08</v>
      </c>
      <c r="MW117" s="335">
        <v>780.95</v>
      </c>
      <c r="MX117" s="335">
        <v>2043.7</v>
      </c>
      <c r="MY117" s="335">
        <v>0</v>
      </c>
      <c r="MZ117" s="335">
        <v>2.52</v>
      </c>
      <c r="NA117" s="335">
        <v>0</v>
      </c>
      <c r="NB117" s="335">
        <v>0</v>
      </c>
      <c r="NC117" s="335">
        <v>0</v>
      </c>
      <c r="ND117" s="335">
        <v>0</v>
      </c>
      <c r="NE117" s="335">
        <v>0</v>
      </c>
      <c r="NF117" s="335">
        <v>0</v>
      </c>
      <c r="NG117" s="211">
        <f t="shared" si="293"/>
        <v>2827.17</v>
      </c>
      <c r="NH117" s="359">
        <v>1387.63</v>
      </c>
      <c r="NI117" s="350">
        <v>187.2</v>
      </c>
      <c r="NJ117" s="65">
        <f t="shared" si="294"/>
        <v>413.62807996722523</v>
      </c>
      <c r="NK117" s="65">
        <f t="shared" si="295"/>
        <v>212.80287258368753</v>
      </c>
      <c r="NL117" s="65"/>
      <c r="NM117" s="65"/>
      <c r="NN117" s="65">
        <f t="shared" si="399"/>
        <v>467</v>
      </c>
      <c r="NO117" s="65">
        <v>5</v>
      </c>
      <c r="NP117" s="65"/>
      <c r="NQ117" s="65"/>
      <c r="NR117" s="64">
        <f t="shared" si="264"/>
        <v>2673.2609525509129</v>
      </c>
      <c r="NS117" s="66">
        <f t="shared" si="400"/>
        <v>835.40283333333332</v>
      </c>
      <c r="NT117" s="66">
        <f t="shared" si="401"/>
        <v>400</v>
      </c>
      <c r="NU117" s="66">
        <f t="shared" si="282"/>
        <v>308.85070833333333</v>
      </c>
      <c r="NV117" s="67">
        <f t="shared" si="334"/>
        <v>1544.2535416666667</v>
      </c>
      <c r="NW117" s="67">
        <f t="shared" si="335"/>
        <v>4217.5144942175793</v>
      </c>
      <c r="NX117" s="68">
        <f t="shared" si="336"/>
        <v>-1390.3444942175793</v>
      </c>
      <c r="NY117" s="400">
        <v>11356.21</v>
      </c>
      <c r="NZ117" s="400">
        <v>37917.31</v>
      </c>
      <c r="OA117" s="400">
        <v>0</v>
      </c>
      <c r="OB117" s="400">
        <v>0</v>
      </c>
      <c r="OC117" s="400">
        <v>0</v>
      </c>
      <c r="OD117" s="400">
        <v>0</v>
      </c>
      <c r="OE117" s="400">
        <v>0</v>
      </c>
      <c r="OF117" s="400">
        <v>0</v>
      </c>
      <c r="OG117" s="400">
        <v>0</v>
      </c>
      <c r="OH117" s="400">
        <v>0</v>
      </c>
      <c r="OI117" s="400">
        <v>27905.51</v>
      </c>
      <c r="OJ117" s="178">
        <f t="shared" si="352"/>
        <v>21368.01</v>
      </c>
      <c r="OK117" s="401">
        <v>2534</v>
      </c>
      <c r="OL117" s="181" t="s">
        <v>276</v>
      </c>
      <c r="OM117" s="64">
        <f t="shared" si="283"/>
        <v>49273.52</v>
      </c>
      <c r="ON117" s="205">
        <v>945.29</v>
      </c>
      <c r="OO117" s="205">
        <v>2773.58</v>
      </c>
      <c r="OP117" s="205">
        <v>0</v>
      </c>
      <c r="OQ117" s="205">
        <v>0</v>
      </c>
      <c r="OR117" s="205">
        <v>0</v>
      </c>
      <c r="OS117" s="205">
        <v>0</v>
      </c>
      <c r="OT117" s="205">
        <v>0</v>
      </c>
      <c r="OU117" s="205">
        <v>0</v>
      </c>
      <c r="OV117" s="205">
        <v>0</v>
      </c>
      <c r="OW117" s="205">
        <v>0</v>
      </c>
      <c r="OX117" s="403">
        <f t="shared" si="284"/>
        <v>3718.87</v>
      </c>
      <c r="OY117" s="404">
        <v>1387.63</v>
      </c>
      <c r="OZ117" s="421" t="s">
        <v>561</v>
      </c>
      <c r="PA117" s="65">
        <f t="shared" si="285"/>
        <v>447.35799904993564</v>
      </c>
      <c r="PB117" s="65">
        <f t="shared" si="286"/>
        <v>365.88403615031422</v>
      </c>
      <c r="PC117" s="65"/>
      <c r="PD117" s="65"/>
      <c r="PE117" s="65"/>
      <c r="PF117" s="65">
        <v>5</v>
      </c>
      <c r="PG117" s="65"/>
      <c r="PH117" s="65"/>
      <c r="PI117" s="64">
        <f t="shared" si="337"/>
        <v>2205.8720352002501</v>
      </c>
      <c r="PJ117" s="66">
        <f t="shared" si="287"/>
        <v>936.57933333333335</v>
      </c>
      <c r="PK117" s="66">
        <v>0</v>
      </c>
      <c r="PL117" s="66">
        <f t="shared" si="288"/>
        <v>234.14483333333334</v>
      </c>
      <c r="PM117" s="67">
        <f t="shared" si="338"/>
        <v>1170.7241666666666</v>
      </c>
      <c r="PN117" s="67">
        <f t="shared" si="339"/>
        <v>3376.596201866917</v>
      </c>
      <c r="PO117" s="68">
        <f t="shared" si="340"/>
        <v>342.27379813308289</v>
      </c>
      <c r="PP117" s="400">
        <v>8003.42</v>
      </c>
      <c r="PQ117" s="400">
        <v>29143.72</v>
      </c>
      <c r="PR117" s="400">
        <v>0</v>
      </c>
      <c r="PS117" s="400">
        <v>5</v>
      </c>
      <c r="PT117" s="400">
        <v>0</v>
      </c>
      <c r="PU117" s="400">
        <v>0</v>
      </c>
      <c r="PV117" s="400">
        <v>0</v>
      </c>
      <c r="PW117" s="400">
        <v>0</v>
      </c>
      <c r="PX117" s="400">
        <v>0</v>
      </c>
      <c r="PY117" s="464">
        <v>0</v>
      </c>
      <c r="PZ117" s="466">
        <v>21844.36</v>
      </c>
      <c r="QA117" s="178">
        <f t="shared" si="210"/>
        <v>15307.779999999999</v>
      </c>
      <c r="QB117" s="401">
        <v>2008</v>
      </c>
      <c r="QC117" s="181" t="s">
        <v>276</v>
      </c>
      <c r="QD117" s="64">
        <v>37152.14</v>
      </c>
      <c r="QE117" s="400">
        <v>666.2</v>
      </c>
      <c r="QF117" s="400">
        <v>2131.81</v>
      </c>
      <c r="QG117" s="400">
        <v>0</v>
      </c>
      <c r="QH117" s="400">
        <v>0.21</v>
      </c>
      <c r="QI117" s="400">
        <v>0</v>
      </c>
      <c r="QJ117" s="400">
        <v>0</v>
      </c>
      <c r="QK117" s="400">
        <v>0</v>
      </c>
      <c r="QL117" s="400">
        <v>0</v>
      </c>
      <c r="QM117" s="400">
        <v>0</v>
      </c>
      <c r="QN117" s="400">
        <v>0</v>
      </c>
      <c r="QO117" s="486">
        <v>0</v>
      </c>
      <c r="QP117" s="211">
        <f t="shared" si="353"/>
        <v>2798.2200000000003</v>
      </c>
      <c r="QQ117" s="437">
        <v>1387.63</v>
      </c>
      <c r="QR117" s="245">
        <v>187.2</v>
      </c>
      <c r="QS117" s="65">
        <f t="shared" si="365"/>
        <v>128.86743362831859</v>
      </c>
      <c r="QT117" s="65">
        <f t="shared" si="354"/>
        <v>294.93616985257603</v>
      </c>
      <c r="QU117" s="65">
        <v>0</v>
      </c>
      <c r="QV117" s="65"/>
      <c r="QW117" s="65">
        <f t="shared" si="355"/>
        <v>18.861818181818183</v>
      </c>
      <c r="QX117" s="65">
        <v>5</v>
      </c>
      <c r="QY117" s="65">
        <f t="shared" si="261"/>
        <v>183.06451612903226</v>
      </c>
      <c r="QZ117" s="489">
        <f t="shared" si="265"/>
        <v>294.89886000000001</v>
      </c>
      <c r="RA117" s="65"/>
      <c r="RB117" s="64">
        <f t="shared" si="403"/>
        <v>2500.4587977917454</v>
      </c>
      <c r="RC117" s="66">
        <f t="shared" si="266"/>
        <v>870.22424778761058</v>
      </c>
      <c r="RD117" s="66"/>
      <c r="RE117" s="66">
        <f t="shared" si="356"/>
        <v>674.13660911587124</v>
      </c>
      <c r="RF117" s="67">
        <f t="shared" si="341"/>
        <v>1544.3608569034818</v>
      </c>
      <c r="RG117" s="67">
        <f t="shared" si="342"/>
        <v>4044.8196546952272</v>
      </c>
      <c r="RH117" s="68">
        <f t="shared" si="343"/>
        <v>-1246.5996546952269</v>
      </c>
      <c r="RI117" s="205">
        <v>7958.98</v>
      </c>
      <c r="RJ117" s="205">
        <v>29275.16</v>
      </c>
      <c r="RK117" s="205">
        <v>0</v>
      </c>
      <c r="RL117" s="205">
        <v>10</v>
      </c>
      <c r="RM117" s="205">
        <v>0</v>
      </c>
      <c r="RN117" s="205">
        <v>0</v>
      </c>
      <c r="RO117" s="205">
        <v>0</v>
      </c>
      <c r="RP117" s="205">
        <v>0</v>
      </c>
      <c r="RQ117" s="205">
        <v>0</v>
      </c>
      <c r="RR117" s="373">
        <v>0</v>
      </c>
      <c r="RS117" s="265">
        <v>22078.07</v>
      </c>
      <c r="RT117" s="178">
        <f t="shared" si="214"/>
        <v>15166.07</v>
      </c>
      <c r="RU117" s="206">
        <v>1894</v>
      </c>
      <c r="RV117" s="181" t="s">
        <v>276</v>
      </c>
      <c r="RW117" s="64">
        <f t="shared" si="215"/>
        <v>37244.14</v>
      </c>
      <c r="RX117" s="205">
        <v>662.51</v>
      </c>
      <c r="RY117" s="205">
        <v>2141.42</v>
      </c>
      <c r="RZ117" s="205">
        <v>0</v>
      </c>
      <c r="SA117" s="205">
        <v>0.42</v>
      </c>
      <c r="SB117" s="205">
        <v>0</v>
      </c>
      <c r="SC117" s="205">
        <v>0</v>
      </c>
      <c r="SD117" s="205">
        <v>0</v>
      </c>
      <c r="SE117" s="205">
        <v>0</v>
      </c>
      <c r="SF117" s="205">
        <v>0</v>
      </c>
      <c r="SG117" s="205">
        <v>0</v>
      </c>
      <c r="SH117" s="65">
        <v>76.122662000000005</v>
      </c>
      <c r="SI117" s="211">
        <v>4706.34</v>
      </c>
      <c r="SJ117" s="473">
        <v>1341.8400000000001</v>
      </c>
      <c r="SK117" s="480">
        <v>177.6</v>
      </c>
      <c r="SL117" s="65">
        <f t="shared" si="366"/>
        <v>320.96681415929203</v>
      </c>
      <c r="SM117" s="65">
        <f t="shared" ref="SM117:SM126" si="405">(RT117/$N$127)*12319.54</f>
        <v>345.17575885180821</v>
      </c>
      <c r="SN117" s="65">
        <v>0</v>
      </c>
      <c r="SO117" s="65"/>
      <c r="SP117" s="65">
        <f t="shared" si="357"/>
        <v>495.92920353982299</v>
      </c>
      <c r="SQ117" s="65">
        <v>5</v>
      </c>
      <c r="SR117" s="65">
        <f t="shared" si="367"/>
        <v>428.52876106194691</v>
      </c>
      <c r="SS117" s="489">
        <f t="shared" si="267"/>
        <v>298.053945</v>
      </c>
      <c r="ST117" s="65"/>
      <c r="SU117" s="64">
        <f t="shared" si="374"/>
        <v>3413.0944826128703</v>
      </c>
      <c r="SV117" s="66">
        <f t="shared" si="368"/>
        <v>596.28469026548669</v>
      </c>
      <c r="SW117" s="66"/>
      <c r="SX117" s="66">
        <f t="shared" si="358"/>
        <v>801.87583457567143</v>
      </c>
      <c r="SY117" s="67">
        <f t="shared" si="375"/>
        <v>1398.1605248411581</v>
      </c>
      <c r="SZ117" s="67">
        <f t="shared" si="344"/>
        <v>4811.2550074540286</v>
      </c>
      <c r="TA117" s="68">
        <f t="shared" si="345"/>
        <v>-104.91500745402845</v>
      </c>
      <c r="TB117" s="64">
        <f t="shared" ref="TB117:TB126" si="406">P117+BG117+CX117+EO117+GF117+HW117+JN117+LE117+MV117+OM117+QD117+RW117</f>
        <v>645991.26</v>
      </c>
      <c r="TC117" s="211">
        <f t="shared" ref="TC117:TC126" si="407">AA117+BR117+DI117+EZ117+GQ117+IH117+JY117+LP117+NG117+OX117+QP117+SI117</f>
        <v>53357.850000000006</v>
      </c>
      <c r="TD117" s="67">
        <f t="shared" ref="TD117:TD126" si="408">AQ117+CH117+DY117+FP117+HG117+IX117+KO117+MF117+NW117+PN117+RG117+SZ117</f>
        <v>48103.545354384063</v>
      </c>
      <c r="TE117" s="68">
        <f t="shared" si="359"/>
        <v>5254.3046456159427</v>
      </c>
      <c r="TF117" s="264"/>
      <c r="TG117" s="265"/>
      <c r="TH117" s="265"/>
      <c r="TL117" s="65">
        <v>5096.1833999999999</v>
      </c>
      <c r="TM117">
        <f t="shared" si="262"/>
        <v>50.961833999999996</v>
      </c>
    </row>
    <row r="118" spans="1:533">
      <c r="A118" s="173" t="s">
        <v>253</v>
      </c>
      <c r="B118" s="175" t="s">
        <v>299</v>
      </c>
      <c r="C118" s="181" t="s">
        <v>276</v>
      </c>
      <c r="D118" s="176">
        <v>5474.18</v>
      </c>
      <c r="E118" s="176">
        <v>17277.03</v>
      </c>
      <c r="F118" s="176">
        <v>0</v>
      </c>
      <c r="G118" s="176">
        <v>0</v>
      </c>
      <c r="H118" s="176">
        <v>0</v>
      </c>
      <c r="I118" s="176">
        <v>0</v>
      </c>
      <c r="J118" s="176">
        <v>0</v>
      </c>
      <c r="K118" s="176">
        <v>0</v>
      </c>
      <c r="L118" s="176">
        <v>0</v>
      </c>
      <c r="M118" s="180">
        <v>17141.54</v>
      </c>
      <c r="N118" s="178">
        <f t="shared" si="386"/>
        <v>5609.6699999999983</v>
      </c>
      <c r="O118" s="181">
        <v>1579</v>
      </c>
      <c r="P118" s="64">
        <f t="shared" si="404"/>
        <v>22751.21</v>
      </c>
      <c r="Q118" s="205">
        <v>455.68</v>
      </c>
      <c r="R118" s="205">
        <v>1263.78</v>
      </c>
      <c r="S118" s="267">
        <v>0</v>
      </c>
      <c r="T118" s="205">
        <v>0</v>
      </c>
      <c r="U118" s="205">
        <v>0</v>
      </c>
      <c r="V118" s="205">
        <v>0</v>
      </c>
      <c r="W118" s="205">
        <v>0</v>
      </c>
      <c r="X118" s="205">
        <v>0</v>
      </c>
      <c r="Y118" s="205">
        <v>0</v>
      </c>
      <c r="Z118" s="205">
        <v>0</v>
      </c>
      <c r="AA118" s="64">
        <f t="shared" si="346"/>
        <v>1719.46</v>
      </c>
      <c r="AB118" s="65">
        <v>1341.8400000000001</v>
      </c>
      <c r="AC118" s="219">
        <v>363</v>
      </c>
      <c r="AD118" s="65">
        <f t="shared" si="347"/>
        <v>201.38744722273023</v>
      </c>
      <c r="AE118" s="65">
        <f t="shared" si="268"/>
        <v>101.54790792171492</v>
      </c>
      <c r="AF118" s="65"/>
      <c r="AG118" s="65"/>
      <c r="AH118" s="65"/>
      <c r="AI118" s="65">
        <v>5</v>
      </c>
      <c r="AJ118" s="65"/>
      <c r="AK118" s="65"/>
      <c r="AL118" s="64">
        <f t="shared" si="311"/>
        <v>2012.7753551444455</v>
      </c>
      <c r="AM118" s="66">
        <f t="shared" si="388"/>
        <v>833.25221238938047</v>
      </c>
      <c r="AN118" s="66">
        <f t="shared" si="389"/>
        <v>0</v>
      </c>
      <c r="AO118" s="66">
        <f t="shared" si="289"/>
        <v>208.31305309734512</v>
      </c>
      <c r="AP118" s="67">
        <f t="shared" si="312"/>
        <v>1041.5652654867256</v>
      </c>
      <c r="AQ118" s="67">
        <f t="shared" si="313"/>
        <v>3054.3406206311711</v>
      </c>
      <c r="AR118" s="68">
        <f t="shared" si="314"/>
        <v>-1334.880620631171</v>
      </c>
      <c r="AS118" s="267">
        <v>5201.95</v>
      </c>
      <c r="AT118" s="267">
        <v>15357.82</v>
      </c>
      <c r="AU118" s="267">
        <v>0</v>
      </c>
      <c r="AV118" s="267">
        <v>25</v>
      </c>
      <c r="AW118" s="267">
        <v>0</v>
      </c>
      <c r="AX118" s="267">
        <v>0</v>
      </c>
      <c r="AY118" s="267">
        <v>0</v>
      </c>
      <c r="AZ118" s="267">
        <v>0</v>
      </c>
      <c r="BA118" s="267">
        <v>0</v>
      </c>
      <c r="BB118" s="267">
        <v>0</v>
      </c>
      <c r="BC118" s="267">
        <v>15245.86</v>
      </c>
      <c r="BD118" s="178">
        <f t="shared" si="387"/>
        <v>5338.91</v>
      </c>
      <c r="BE118" s="285">
        <v>1340</v>
      </c>
      <c r="BF118" s="181" t="s">
        <v>276</v>
      </c>
      <c r="BG118" s="64">
        <f t="shared" si="384"/>
        <v>20584.77</v>
      </c>
      <c r="BH118" s="267">
        <v>433.03</v>
      </c>
      <c r="BI118" s="267">
        <v>1123.4000000000001</v>
      </c>
      <c r="BJ118" s="267">
        <v>0</v>
      </c>
      <c r="BK118" s="267">
        <v>1.05</v>
      </c>
      <c r="BL118" s="267">
        <v>0</v>
      </c>
      <c r="BM118" s="267">
        <v>0</v>
      </c>
      <c r="BN118" s="267">
        <v>0</v>
      </c>
      <c r="BO118" s="267">
        <v>0</v>
      </c>
      <c r="BP118" s="267">
        <v>0</v>
      </c>
      <c r="BQ118" s="267">
        <v>0</v>
      </c>
      <c r="BR118" s="64">
        <f t="shared" si="385"/>
        <v>1557.48</v>
      </c>
      <c r="BS118" s="65">
        <v>1341.8400000000001</v>
      </c>
      <c r="BT118" s="219">
        <v>363</v>
      </c>
      <c r="BU118" s="65">
        <f t="shared" si="348"/>
        <v>193.912825435006</v>
      </c>
      <c r="BV118" s="65">
        <f t="shared" si="269"/>
        <v>104.243889842789</v>
      </c>
      <c r="BW118" s="65"/>
      <c r="BX118" s="65"/>
      <c r="BY118" s="65"/>
      <c r="BZ118" s="65">
        <v>5</v>
      </c>
      <c r="CA118" s="202"/>
      <c r="CB118" s="65"/>
      <c r="CC118" s="64">
        <f t="shared" si="315"/>
        <v>2007.9967152777951</v>
      </c>
      <c r="CD118" s="66">
        <f t="shared" si="390"/>
        <v>869.99982300884949</v>
      </c>
      <c r="CE118" s="384">
        <f t="shared" si="391"/>
        <v>0</v>
      </c>
      <c r="CF118" s="66">
        <f t="shared" si="392"/>
        <v>217.49995575221237</v>
      </c>
      <c r="CG118" s="67">
        <f t="shared" si="373"/>
        <v>1087.4997787610619</v>
      </c>
      <c r="CH118" s="67">
        <f t="shared" si="316"/>
        <v>3095.4964940388572</v>
      </c>
      <c r="CI118" s="68">
        <f t="shared" si="317"/>
        <v>-1538.0164940388572</v>
      </c>
      <c r="CJ118" s="209">
        <v>6672.95</v>
      </c>
      <c r="CK118" s="209">
        <v>20206.37</v>
      </c>
      <c r="CL118" s="209">
        <v>0</v>
      </c>
      <c r="CM118" s="209">
        <v>10</v>
      </c>
      <c r="CN118" s="209">
        <v>0</v>
      </c>
      <c r="CO118" s="209">
        <v>0</v>
      </c>
      <c r="CP118" s="209">
        <v>0</v>
      </c>
      <c r="CQ118" s="209">
        <v>0</v>
      </c>
      <c r="CR118" s="209">
        <v>0</v>
      </c>
      <c r="CS118" s="207">
        <v>0</v>
      </c>
      <c r="CT118" s="205">
        <v>17782.82</v>
      </c>
      <c r="CU118" s="178">
        <f t="shared" si="176"/>
        <v>6086.52</v>
      </c>
      <c r="CV118" s="206">
        <v>1697</v>
      </c>
      <c r="CW118" s="181" t="s">
        <v>276</v>
      </c>
      <c r="CX118" s="214">
        <v>23869.34</v>
      </c>
      <c r="CY118" s="205">
        <v>1334.8</v>
      </c>
      <c r="CZ118" s="205">
        <v>0</v>
      </c>
      <c r="DA118" s="205">
        <v>0.84</v>
      </c>
      <c r="DB118" s="205">
        <v>0</v>
      </c>
      <c r="DC118" s="205">
        <v>0</v>
      </c>
      <c r="DD118" s="205">
        <v>0</v>
      </c>
      <c r="DE118" s="205">
        <v>0</v>
      </c>
      <c r="DF118" s="205">
        <v>0</v>
      </c>
      <c r="DG118" s="209">
        <v>0</v>
      </c>
      <c r="DH118" s="205">
        <v>0</v>
      </c>
      <c r="DI118" s="214">
        <v>1801.93</v>
      </c>
      <c r="DJ118" s="65">
        <v>1341.8400000000001</v>
      </c>
      <c r="DK118" s="219">
        <v>363</v>
      </c>
      <c r="DL118" s="65">
        <f t="shared" si="349"/>
        <v>234.86133028385046</v>
      </c>
      <c r="DM118" s="65">
        <f t="shared" si="263"/>
        <v>119.81622352432974</v>
      </c>
      <c r="DN118" s="65"/>
      <c r="DO118" s="65"/>
      <c r="DP118" s="65"/>
      <c r="DQ118" s="65">
        <v>5</v>
      </c>
      <c r="DR118" s="65"/>
      <c r="DS118" s="65"/>
      <c r="DT118" s="64">
        <f t="shared" si="318"/>
        <v>2064.5175538081803</v>
      </c>
      <c r="DU118" s="66">
        <f t="shared" si="393"/>
        <v>870.94495575221242</v>
      </c>
      <c r="DV118" s="66">
        <f t="shared" si="394"/>
        <v>490.26548672566372</v>
      </c>
      <c r="DW118" s="66">
        <f t="shared" si="270"/>
        <v>340.30261061946902</v>
      </c>
      <c r="DX118" s="67">
        <f t="shared" si="319"/>
        <v>1701.5130530973452</v>
      </c>
      <c r="DY118" s="67">
        <f t="shared" si="320"/>
        <v>3766.0306069055255</v>
      </c>
      <c r="DZ118" s="68">
        <f t="shared" si="321"/>
        <v>-1964.1006069055254</v>
      </c>
      <c r="EA118" s="205">
        <v>8122.68</v>
      </c>
      <c r="EB118" s="205">
        <v>20385.05</v>
      </c>
      <c r="EC118" s="205">
        <v>0</v>
      </c>
      <c r="ED118" s="205">
        <v>25</v>
      </c>
      <c r="EE118" s="205">
        <v>0</v>
      </c>
      <c r="EF118" s="205">
        <v>0</v>
      </c>
      <c r="EG118" s="205">
        <v>0</v>
      </c>
      <c r="EH118" s="205">
        <v>0</v>
      </c>
      <c r="EI118" s="205">
        <v>0</v>
      </c>
      <c r="EJ118" s="205">
        <v>0</v>
      </c>
      <c r="EK118" s="205">
        <v>18985.439999999999</v>
      </c>
      <c r="EL118" s="178">
        <f t="shared" si="180"/>
        <v>9547.2900000000009</v>
      </c>
      <c r="EM118" s="206">
        <v>1926</v>
      </c>
      <c r="EN118" s="181" t="s">
        <v>276</v>
      </c>
      <c r="EO118" s="214">
        <f t="shared" si="303"/>
        <v>28532.73</v>
      </c>
      <c r="EP118" s="214">
        <v>676.15</v>
      </c>
      <c r="EQ118" s="214">
        <v>1491.13</v>
      </c>
      <c r="ER118" s="214">
        <v>0</v>
      </c>
      <c r="ES118" s="214">
        <v>1.05</v>
      </c>
      <c r="ET118" s="214">
        <v>0</v>
      </c>
      <c r="EU118" s="298">
        <v>0</v>
      </c>
      <c r="EV118" s="299">
        <v>0</v>
      </c>
      <c r="EW118" s="214">
        <v>0</v>
      </c>
      <c r="EX118" s="214">
        <v>0</v>
      </c>
      <c r="EY118" s="214">
        <v>0</v>
      </c>
      <c r="EZ118" s="214">
        <f t="shared" si="304"/>
        <v>2168.3300000000004</v>
      </c>
      <c r="FA118" s="385">
        <v>372.81</v>
      </c>
      <c r="FB118" s="385">
        <v>345</v>
      </c>
      <c r="FC118" s="377">
        <f t="shared" si="305"/>
        <v>261.07706573100887</v>
      </c>
      <c r="FD118" s="386">
        <f t="shared" si="306"/>
        <v>187.94323072816621</v>
      </c>
      <c r="FE118" s="65"/>
      <c r="FF118" s="65"/>
      <c r="FG118" s="202"/>
      <c r="FH118" s="65">
        <v>5</v>
      </c>
      <c r="FI118" s="377"/>
      <c r="FJ118" s="65"/>
      <c r="FK118" s="214">
        <f t="shared" si="307"/>
        <v>1171.8302964591749</v>
      </c>
      <c r="FL118" s="66">
        <f t="shared" si="360"/>
        <v>987.17077586206892</v>
      </c>
      <c r="FM118" s="377">
        <f t="shared" si="395"/>
        <v>413.79310344827587</v>
      </c>
      <c r="FN118" s="377">
        <f t="shared" si="271"/>
        <v>350.24096982758618</v>
      </c>
      <c r="FO118" s="214">
        <f t="shared" si="308"/>
        <v>1751.204849137931</v>
      </c>
      <c r="FP118" s="214">
        <f t="shared" si="309"/>
        <v>2923.0351455971058</v>
      </c>
      <c r="FQ118" s="205">
        <f t="shared" si="290"/>
        <v>-754.70514559710546</v>
      </c>
      <c r="FR118" s="205">
        <v>9950.7900000000009</v>
      </c>
      <c r="FS118" s="205">
        <v>22462</v>
      </c>
      <c r="FT118" s="205">
        <v>0</v>
      </c>
      <c r="FU118" s="205">
        <v>50</v>
      </c>
      <c r="FV118" s="205">
        <v>0</v>
      </c>
      <c r="FW118" s="205">
        <v>0</v>
      </c>
      <c r="FX118" s="205">
        <v>0</v>
      </c>
      <c r="FY118" s="205">
        <v>0</v>
      </c>
      <c r="FZ118" s="205">
        <v>0</v>
      </c>
      <c r="GA118" s="205">
        <v>0</v>
      </c>
      <c r="GB118" s="205">
        <v>23927.18</v>
      </c>
      <c r="GC118" s="178">
        <f t="shared" si="185"/>
        <v>8535.61</v>
      </c>
      <c r="GD118" s="206">
        <v>1949</v>
      </c>
      <c r="GE118" s="181" t="s">
        <v>276</v>
      </c>
      <c r="GF118" s="214">
        <f t="shared" si="291"/>
        <v>32462.79</v>
      </c>
      <c r="GG118" s="205">
        <v>828.33</v>
      </c>
      <c r="GH118" s="205">
        <v>1643.05</v>
      </c>
      <c r="GI118" s="205">
        <v>0</v>
      </c>
      <c r="GJ118" s="205">
        <v>2.1</v>
      </c>
      <c r="GK118" s="205">
        <v>0</v>
      </c>
      <c r="GL118" s="205">
        <v>0</v>
      </c>
      <c r="GM118" s="205">
        <v>0</v>
      </c>
      <c r="GN118" s="205">
        <v>0</v>
      </c>
      <c r="GO118" s="205">
        <v>0</v>
      </c>
      <c r="GP118" s="205">
        <v>0</v>
      </c>
      <c r="GQ118" s="211">
        <f t="shared" si="350"/>
        <v>2473.48</v>
      </c>
      <c r="GR118" s="307">
        <v>372.81</v>
      </c>
      <c r="GS118" s="307">
        <v>372.81</v>
      </c>
      <c r="GT118" s="65">
        <f t="shared" si="300"/>
        <v>340.50411389251326</v>
      </c>
      <c r="GU118" s="65">
        <f t="shared" si="301"/>
        <v>181.34260785589768</v>
      </c>
      <c r="GV118" s="65"/>
      <c r="GW118" s="65"/>
      <c r="GX118" s="65">
        <v>0</v>
      </c>
      <c r="GY118" s="65">
        <v>5</v>
      </c>
      <c r="GZ118" s="65"/>
      <c r="HA118" s="65"/>
      <c r="HB118" s="64">
        <f t="shared" si="396"/>
        <v>1272.4667217484111</v>
      </c>
      <c r="HC118" s="66">
        <f t="shared" si="361"/>
        <v>822.37076923076927</v>
      </c>
      <c r="HD118" s="66">
        <f t="shared" si="272"/>
        <v>0</v>
      </c>
      <c r="HE118" s="66">
        <f t="shared" si="273"/>
        <v>205.59269230769232</v>
      </c>
      <c r="HF118" s="67">
        <f t="shared" si="322"/>
        <v>1027.9634615384616</v>
      </c>
      <c r="HG118" s="67">
        <f t="shared" si="323"/>
        <v>2300.4301832868728</v>
      </c>
      <c r="HH118" s="68">
        <f t="shared" si="324"/>
        <v>173.04981671312726</v>
      </c>
      <c r="HI118" s="335">
        <v>9375.68</v>
      </c>
      <c r="HJ118" s="335">
        <v>23771.61</v>
      </c>
      <c r="HK118" s="335">
        <v>0</v>
      </c>
      <c r="HL118" s="335">
        <v>10</v>
      </c>
      <c r="HM118" s="335">
        <v>0</v>
      </c>
      <c r="HN118" s="335">
        <v>0</v>
      </c>
      <c r="HO118" s="335">
        <v>0</v>
      </c>
      <c r="HP118" s="335">
        <v>0</v>
      </c>
      <c r="HQ118" s="335">
        <v>0</v>
      </c>
      <c r="HR118" s="335">
        <v>0</v>
      </c>
      <c r="HS118" s="335">
        <v>23471.53</v>
      </c>
      <c r="HT118" s="178">
        <f t="shared" si="189"/>
        <v>9685.760000000002</v>
      </c>
      <c r="HU118" s="371">
        <v>2192</v>
      </c>
      <c r="HV118" s="181" t="s">
        <v>276</v>
      </c>
      <c r="HW118" s="64">
        <f t="shared" si="190"/>
        <v>33157.29</v>
      </c>
      <c r="HX118" s="205">
        <v>780.46</v>
      </c>
      <c r="HY118" s="205">
        <v>1738.85</v>
      </c>
      <c r="HZ118" s="205">
        <v>0</v>
      </c>
      <c r="IA118" s="205">
        <v>0.42</v>
      </c>
      <c r="IB118" s="205">
        <v>0</v>
      </c>
      <c r="IC118" s="205">
        <v>0</v>
      </c>
      <c r="ID118" s="205">
        <v>0</v>
      </c>
      <c r="IE118" s="205">
        <v>0</v>
      </c>
      <c r="IF118" s="205">
        <v>0</v>
      </c>
      <c r="IG118" s="205">
        <v>0</v>
      </c>
      <c r="IH118" s="214">
        <v>2457.7600000000002</v>
      </c>
      <c r="II118" s="318">
        <v>372.81</v>
      </c>
      <c r="IJ118" s="318">
        <v>345</v>
      </c>
      <c r="IK118" s="65">
        <f t="shared" si="296"/>
        <v>358.19246331371903</v>
      </c>
      <c r="IL118" s="65">
        <f t="shared" si="302"/>
        <v>241.17335112797369</v>
      </c>
      <c r="IM118" s="65"/>
      <c r="IN118" s="65"/>
      <c r="IO118" s="65"/>
      <c r="IP118" s="65">
        <v>5</v>
      </c>
      <c r="IQ118" s="65"/>
      <c r="IR118" s="65"/>
      <c r="IS118" s="64">
        <f t="shared" si="397"/>
        <v>1322.1758144416929</v>
      </c>
      <c r="IT118" s="66">
        <f t="shared" si="362"/>
        <v>869.99285714285713</v>
      </c>
      <c r="IU118" s="66">
        <f t="shared" si="274"/>
        <v>403.36134453781511</v>
      </c>
      <c r="IV118" s="66">
        <f t="shared" si="275"/>
        <v>318.33855042016808</v>
      </c>
      <c r="IW118" s="67">
        <f t="shared" si="398"/>
        <v>1591.6927521008404</v>
      </c>
      <c r="IX118" s="67">
        <f t="shared" si="325"/>
        <v>2913.8685665425332</v>
      </c>
      <c r="IY118" s="68">
        <f t="shared" si="326"/>
        <v>-456.10856654253303</v>
      </c>
      <c r="IZ118" s="335">
        <v>11181.75</v>
      </c>
      <c r="JA118" s="335">
        <v>29382.6</v>
      </c>
      <c r="JB118" s="335">
        <v>0</v>
      </c>
      <c r="JC118" s="335">
        <v>5</v>
      </c>
      <c r="JD118" s="335">
        <v>0</v>
      </c>
      <c r="JE118" s="335">
        <v>0</v>
      </c>
      <c r="JF118" s="335">
        <v>0</v>
      </c>
      <c r="JG118" s="335">
        <v>0</v>
      </c>
      <c r="JH118" s="335">
        <v>0</v>
      </c>
      <c r="JI118" s="335">
        <v>0</v>
      </c>
      <c r="JJ118" s="335">
        <v>30120.39</v>
      </c>
      <c r="JK118" s="178">
        <f t="shared" si="196"/>
        <v>10448.959999999999</v>
      </c>
      <c r="JL118" s="371">
        <v>2344</v>
      </c>
      <c r="JM118" s="181" t="s">
        <v>276</v>
      </c>
      <c r="JN118" s="64">
        <f t="shared" si="197"/>
        <v>40569.35</v>
      </c>
      <c r="JO118" s="335">
        <v>930.8</v>
      </c>
      <c r="JP118" s="335">
        <v>2149.2800000000002</v>
      </c>
      <c r="JQ118" s="335">
        <v>0</v>
      </c>
      <c r="JR118" s="335">
        <v>0.21</v>
      </c>
      <c r="JS118" s="335">
        <v>0</v>
      </c>
      <c r="JT118" s="335">
        <v>0</v>
      </c>
      <c r="JU118" s="335">
        <v>0</v>
      </c>
      <c r="JV118" s="335">
        <v>0</v>
      </c>
      <c r="JW118" s="335">
        <v>0</v>
      </c>
      <c r="JX118" s="335">
        <v>0</v>
      </c>
      <c r="JY118" s="211">
        <v>2793.29</v>
      </c>
      <c r="JZ118" s="337">
        <v>372.81</v>
      </c>
      <c r="KA118" s="337">
        <v>177.6</v>
      </c>
      <c r="KB118" s="65">
        <f t="shared" si="276"/>
        <v>641.45100745649631</v>
      </c>
      <c r="KC118" s="65">
        <f t="shared" si="297"/>
        <v>277.56932555763711</v>
      </c>
      <c r="KD118" s="65"/>
      <c r="KE118" s="65"/>
      <c r="KF118" s="65"/>
      <c r="KG118" s="65">
        <v>5</v>
      </c>
      <c r="KH118" s="65"/>
      <c r="KI118" s="65">
        <f t="shared" si="277"/>
        <v>429.03252032520328</v>
      </c>
      <c r="KJ118" s="64">
        <f t="shared" si="292"/>
        <v>1903.4628533393366</v>
      </c>
      <c r="KK118" s="66">
        <f t="shared" si="363"/>
        <v>854.59100840336134</v>
      </c>
      <c r="KL118" s="66">
        <f t="shared" si="278"/>
        <v>0</v>
      </c>
      <c r="KM118" s="66">
        <f t="shared" si="279"/>
        <v>213.64775210084034</v>
      </c>
      <c r="KN118" s="67">
        <f t="shared" si="327"/>
        <v>1068.2387605042018</v>
      </c>
      <c r="KO118" s="67">
        <f t="shared" si="328"/>
        <v>2971.7016138435383</v>
      </c>
      <c r="KP118" s="68">
        <f t="shared" si="329"/>
        <v>-178.41161384353836</v>
      </c>
      <c r="KQ118" s="335">
        <v>8137.8</v>
      </c>
      <c r="KR118" s="335">
        <v>30899.58</v>
      </c>
      <c r="KS118" s="335">
        <v>0</v>
      </c>
      <c r="KT118" s="335">
        <v>15</v>
      </c>
      <c r="KU118" s="335">
        <v>0</v>
      </c>
      <c r="KV118" s="335">
        <v>0</v>
      </c>
      <c r="KW118" s="335">
        <v>0</v>
      </c>
      <c r="KX118" s="335">
        <v>0</v>
      </c>
      <c r="KY118" s="335">
        <v>0</v>
      </c>
      <c r="KZ118" s="335">
        <v>0</v>
      </c>
      <c r="LA118" s="335">
        <v>28267.759999999998</v>
      </c>
      <c r="LB118" s="178">
        <f t="shared" si="199"/>
        <v>10784.620000000006</v>
      </c>
      <c r="LC118" s="371">
        <v>2302</v>
      </c>
      <c r="LD118" s="181" t="s">
        <v>276</v>
      </c>
      <c r="LE118" s="64">
        <f t="shared" si="200"/>
        <v>39052.380000000005</v>
      </c>
      <c r="LF118" s="205">
        <v>677.41</v>
      </c>
      <c r="LG118" s="205">
        <v>2260.25</v>
      </c>
      <c r="LH118" s="205">
        <v>0</v>
      </c>
      <c r="LI118" s="205">
        <v>0.63</v>
      </c>
      <c r="LJ118" s="205">
        <v>0</v>
      </c>
      <c r="LK118" s="205">
        <v>0</v>
      </c>
      <c r="LL118" s="205">
        <v>0</v>
      </c>
      <c r="LM118" s="205">
        <v>0</v>
      </c>
      <c r="LN118" s="205">
        <v>0</v>
      </c>
      <c r="LO118" s="205">
        <v>0</v>
      </c>
      <c r="LP118" s="211">
        <f t="shared" si="351"/>
        <v>2938.29</v>
      </c>
      <c r="LQ118" s="202">
        <v>372.81</v>
      </c>
      <c r="LR118" s="202">
        <v>345</v>
      </c>
      <c r="LS118" s="65">
        <f t="shared" si="298"/>
        <v>420.2036397567291</v>
      </c>
      <c r="LT118" s="65">
        <f t="shared" si="299"/>
        <v>258.15868405013856</v>
      </c>
      <c r="LU118" s="65"/>
      <c r="LV118" s="65"/>
      <c r="LW118" s="65"/>
      <c r="LX118" s="65">
        <v>5</v>
      </c>
      <c r="LY118" s="65"/>
      <c r="LZ118" s="65"/>
      <c r="MA118" s="64">
        <f t="shared" si="330"/>
        <v>1401.1723238068676</v>
      </c>
      <c r="MB118" s="66">
        <f t="shared" si="364"/>
        <v>828.45739495798318</v>
      </c>
      <c r="MC118" s="66">
        <f t="shared" si="280"/>
        <v>0</v>
      </c>
      <c r="MD118" s="66">
        <f t="shared" si="281"/>
        <v>207.1143487394958</v>
      </c>
      <c r="ME118" s="67">
        <f t="shared" si="331"/>
        <v>1035.571743697479</v>
      </c>
      <c r="MF118" s="67">
        <f t="shared" si="332"/>
        <v>2436.7440675043463</v>
      </c>
      <c r="MG118" s="68">
        <f t="shared" si="333"/>
        <v>501.54593249565369</v>
      </c>
      <c r="MH118" s="335">
        <v>6460.83</v>
      </c>
      <c r="MI118" s="335">
        <v>21070.85</v>
      </c>
      <c r="MJ118" s="335">
        <v>0</v>
      </c>
      <c r="MK118" s="335">
        <v>0</v>
      </c>
      <c r="ML118" s="335">
        <v>0</v>
      </c>
      <c r="MM118" s="335">
        <v>0</v>
      </c>
      <c r="MN118" s="335">
        <v>0</v>
      </c>
      <c r="MO118" s="335">
        <v>0</v>
      </c>
      <c r="MP118" s="335">
        <v>0</v>
      </c>
      <c r="MQ118" s="335">
        <v>0</v>
      </c>
      <c r="MR118" s="335">
        <v>19301.02</v>
      </c>
      <c r="MS118" s="178">
        <f t="shared" si="402"/>
        <v>8230.66</v>
      </c>
      <c r="MT118" s="371">
        <v>1795</v>
      </c>
      <c r="MU118" s="181" t="s">
        <v>276</v>
      </c>
      <c r="MV118" s="64">
        <f t="shared" si="203"/>
        <v>27531.68</v>
      </c>
      <c r="MW118" s="335">
        <v>537.80999999999995</v>
      </c>
      <c r="MX118" s="335">
        <v>1541.29</v>
      </c>
      <c r="MY118" s="335">
        <v>0</v>
      </c>
      <c r="MZ118" s="335">
        <v>0</v>
      </c>
      <c r="NA118" s="335">
        <v>0</v>
      </c>
      <c r="NB118" s="335">
        <v>0</v>
      </c>
      <c r="NC118" s="335">
        <v>0</v>
      </c>
      <c r="ND118" s="335">
        <v>0</v>
      </c>
      <c r="NE118" s="335">
        <v>0</v>
      </c>
      <c r="NF118" s="335">
        <v>0</v>
      </c>
      <c r="NG118" s="211">
        <f t="shared" si="293"/>
        <v>2079.1</v>
      </c>
      <c r="NH118" s="359">
        <v>372.81</v>
      </c>
      <c r="NI118" s="358">
        <v>345</v>
      </c>
      <c r="NJ118" s="65">
        <f t="shared" si="294"/>
        <v>364.72367625453364</v>
      </c>
      <c r="NK118" s="65">
        <f t="shared" si="295"/>
        <v>113.05843711292452</v>
      </c>
      <c r="NL118" s="65"/>
      <c r="NM118" s="65"/>
      <c r="NN118" s="65">
        <f t="shared" si="399"/>
        <v>467</v>
      </c>
      <c r="NO118" s="65">
        <v>5</v>
      </c>
      <c r="NP118" s="65"/>
      <c r="NQ118" s="65"/>
      <c r="NR118" s="64">
        <f t="shared" si="264"/>
        <v>1667.5921133674581</v>
      </c>
      <c r="NS118" s="66">
        <f t="shared" si="400"/>
        <v>835.40283333333332</v>
      </c>
      <c r="NT118" s="66">
        <f t="shared" si="401"/>
        <v>400</v>
      </c>
      <c r="NU118" s="66">
        <f t="shared" si="282"/>
        <v>308.85070833333333</v>
      </c>
      <c r="NV118" s="67">
        <f t="shared" si="334"/>
        <v>1544.2535416666667</v>
      </c>
      <c r="NW118" s="67">
        <f t="shared" si="335"/>
        <v>3211.8456550341248</v>
      </c>
      <c r="NX118" s="68">
        <f t="shared" si="336"/>
        <v>-1132.7456550341249</v>
      </c>
      <c r="NY118" s="400">
        <v>4567.08</v>
      </c>
      <c r="NZ118" s="400">
        <v>19666.23</v>
      </c>
      <c r="OA118" s="400">
        <v>0</v>
      </c>
      <c r="OB118" s="400">
        <v>0</v>
      </c>
      <c r="OC118" s="400">
        <v>0</v>
      </c>
      <c r="OD118" s="400">
        <v>0</v>
      </c>
      <c r="OE118" s="400">
        <v>0</v>
      </c>
      <c r="OF118" s="400">
        <v>0</v>
      </c>
      <c r="OG118" s="400">
        <v>0</v>
      </c>
      <c r="OH118" s="400">
        <v>0</v>
      </c>
      <c r="OI118" s="400">
        <v>16771.2</v>
      </c>
      <c r="OJ118" s="178">
        <f t="shared" si="352"/>
        <v>7462.1099999999969</v>
      </c>
      <c r="OK118" s="401">
        <v>1742</v>
      </c>
      <c r="OL118" s="181" t="s">
        <v>276</v>
      </c>
      <c r="OM118" s="64">
        <f t="shared" si="283"/>
        <v>24233.309999999998</v>
      </c>
      <c r="ON118" s="205">
        <v>380.18</v>
      </c>
      <c r="OO118" s="205">
        <v>1438.55</v>
      </c>
      <c r="OP118" s="205">
        <v>0</v>
      </c>
      <c r="OQ118" s="205">
        <v>0</v>
      </c>
      <c r="OR118" s="205">
        <v>0</v>
      </c>
      <c r="OS118" s="205">
        <v>0</v>
      </c>
      <c r="OT118" s="205">
        <v>0</v>
      </c>
      <c r="OU118" s="205">
        <v>0</v>
      </c>
      <c r="OV118" s="205">
        <v>0</v>
      </c>
      <c r="OW118" s="205">
        <v>0</v>
      </c>
      <c r="OX118" s="403">
        <f t="shared" si="284"/>
        <v>1818.73</v>
      </c>
      <c r="OY118" s="404">
        <v>372.81</v>
      </c>
      <c r="OZ118" s="404">
        <v>345</v>
      </c>
      <c r="PA118" s="65">
        <f t="shared" si="285"/>
        <v>268.86197291023461</v>
      </c>
      <c r="PB118" s="65">
        <f t="shared" si="286"/>
        <v>127.77357016388613</v>
      </c>
      <c r="PC118" s="65"/>
      <c r="PD118" s="65"/>
      <c r="PE118" s="65"/>
      <c r="PF118" s="65">
        <v>5</v>
      </c>
      <c r="PG118" s="65"/>
      <c r="PH118" s="65"/>
      <c r="PI118" s="64">
        <f t="shared" si="337"/>
        <v>1119.4455430741207</v>
      </c>
      <c r="PJ118" s="66">
        <f t="shared" si="287"/>
        <v>936.57933333333335</v>
      </c>
      <c r="PK118" s="66">
        <v>0</v>
      </c>
      <c r="PL118" s="66">
        <f t="shared" si="288"/>
        <v>234.14483333333334</v>
      </c>
      <c r="PM118" s="67">
        <f t="shared" si="338"/>
        <v>1170.7241666666666</v>
      </c>
      <c r="PN118" s="67">
        <f t="shared" si="339"/>
        <v>2290.1697097407873</v>
      </c>
      <c r="PO118" s="68">
        <f t="shared" si="340"/>
        <v>-471.43970974078729</v>
      </c>
      <c r="PP118" s="400">
        <v>2443.9899999999998</v>
      </c>
      <c r="PQ118" s="400">
        <v>18302.810000000001</v>
      </c>
      <c r="PR118" s="400">
        <v>0</v>
      </c>
      <c r="PS118" s="400">
        <v>0</v>
      </c>
      <c r="PT118" s="400">
        <v>0</v>
      </c>
      <c r="PU118" s="400">
        <v>0</v>
      </c>
      <c r="PV118" s="400">
        <v>0</v>
      </c>
      <c r="PW118" s="400">
        <v>0</v>
      </c>
      <c r="PX118" s="400">
        <v>0</v>
      </c>
      <c r="PY118" s="464">
        <v>0</v>
      </c>
      <c r="PZ118" s="466">
        <v>16246.31</v>
      </c>
      <c r="QA118" s="178">
        <f t="shared" si="210"/>
        <v>4500.49</v>
      </c>
      <c r="QB118" s="401">
        <v>1498</v>
      </c>
      <c r="QC118" s="181" t="s">
        <v>276</v>
      </c>
      <c r="QD118" s="64">
        <v>20746.8</v>
      </c>
      <c r="QE118" s="400">
        <v>203.45</v>
      </c>
      <c r="QF118" s="400">
        <v>1338.82</v>
      </c>
      <c r="QG118" s="400">
        <v>0</v>
      </c>
      <c r="QH118" s="400">
        <v>0</v>
      </c>
      <c r="QI118" s="400">
        <v>0</v>
      </c>
      <c r="QJ118" s="400">
        <v>0</v>
      </c>
      <c r="QK118" s="400">
        <v>0</v>
      </c>
      <c r="QL118" s="400">
        <v>0</v>
      </c>
      <c r="QM118" s="400">
        <v>0</v>
      </c>
      <c r="QN118" s="400">
        <v>0</v>
      </c>
      <c r="QO118" s="486">
        <v>0</v>
      </c>
      <c r="QP118" s="211">
        <f t="shared" si="353"/>
        <v>1542.27</v>
      </c>
      <c r="QQ118" s="440">
        <v>372.81</v>
      </c>
      <c r="QR118" s="238">
        <v>345</v>
      </c>
      <c r="QS118" s="65">
        <f t="shared" si="365"/>
        <v>128.86743362831859</v>
      </c>
      <c r="QT118" s="65">
        <f t="shared" si="354"/>
        <v>86.711285572422639</v>
      </c>
      <c r="QU118" s="65">
        <v>0</v>
      </c>
      <c r="QV118" s="65"/>
      <c r="QW118" s="65">
        <f t="shared" si="355"/>
        <v>18.861818181818183</v>
      </c>
      <c r="QX118" s="65">
        <v>5</v>
      </c>
      <c r="QY118" s="65">
        <f t="shared" si="261"/>
        <v>183.06451612903226</v>
      </c>
      <c r="QZ118" s="489">
        <f t="shared" si="265"/>
        <v>219.325185</v>
      </c>
      <c r="RA118" s="65"/>
      <c r="RB118" s="64">
        <f t="shared" si="403"/>
        <v>1359.6402385115916</v>
      </c>
      <c r="RC118" s="66">
        <f t="shared" si="266"/>
        <v>870.22424778761058</v>
      </c>
      <c r="RD118" s="66"/>
      <c r="RE118" s="66">
        <f t="shared" si="356"/>
        <v>445.97289725984047</v>
      </c>
      <c r="RF118" s="67">
        <f t="shared" si="341"/>
        <v>1316.1971450474512</v>
      </c>
      <c r="RG118" s="67">
        <f t="shared" si="342"/>
        <v>2675.8373835590428</v>
      </c>
      <c r="RH118" s="68">
        <f t="shared" si="343"/>
        <v>-1133.5673835590428</v>
      </c>
      <c r="RI118" s="205">
        <v>3103.69</v>
      </c>
      <c r="RJ118" s="205">
        <v>17125.61</v>
      </c>
      <c r="RK118" s="205">
        <v>0</v>
      </c>
      <c r="RL118" s="205">
        <v>0</v>
      </c>
      <c r="RM118" s="205">
        <v>0</v>
      </c>
      <c r="RN118" s="205">
        <v>0</v>
      </c>
      <c r="RO118" s="205">
        <v>0</v>
      </c>
      <c r="RP118" s="205">
        <v>0</v>
      </c>
      <c r="RQ118" s="205">
        <v>0</v>
      </c>
      <c r="RR118" s="373">
        <v>0</v>
      </c>
      <c r="RS118" s="265">
        <v>14375.970000000001</v>
      </c>
      <c r="RT118" s="178">
        <f t="shared" si="214"/>
        <v>5853.3299999999981</v>
      </c>
      <c r="RU118" s="206">
        <v>1489</v>
      </c>
      <c r="RV118" s="181" t="s">
        <v>276</v>
      </c>
      <c r="RW118" s="64">
        <f t="shared" si="215"/>
        <v>20229.3</v>
      </c>
      <c r="RX118" s="205">
        <v>258.36</v>
      </c>
      <c r="RY118" s="205">
        <v>1252.71</v>
      </c>
      <c r="RZ118" s="205">
        <v>0</v>
      </c>
      <c r="SA118" s="205">
        <v>0</v>
      </c>
      <c r="SB118" s="205">
        <v>0</v>
      </c>
      <c r="SC118" s="205">
        <v>0</v>
      </c>
      <c r="SD118" s="205">
        <v>0</v>
      </c>
      <c r="SE118" s="205">
        <v>0</v>
      </c>
      <c r="SF118" s="205">
        <v>0</v>
      </c>
      <c r="SG118" s="205">
        <v>0</v>
      </c>
      <c r="SH118" s="65">
        <v>50.961833999999996</v>
      </c>
      <c r="SI118" s="211">
        <v>1968.38</v>
      </c>
      <c r="SJ118" s="473">
        <v>1341.8400000000001</v>
      </c>
      <c r="SK118" s="481">
        <v>363</v>
      </c>
      <c r="SL118" s="65">
        <f t="shared" si="366"/>
        <v>320.96681415929203</v>
      </c>
      <c r="SM118" s="65">
        <f t="shared" si="405"/>
        <v>133.22024918519128</v>
      </c>
      <c r="SN118" s="65">
        <v>0</v>
      </c>
      <c r="SO118" s="65"/>
      <c r="SP118" s="65">
        <f t="shared" si="357"/>
        <v>495.92920353982299</v>
      </c>
      <c r="SQ118" s="65">
        <v>5</v>
      </c>
      <c r="SR118" s="65">
        <f t="shared" si="367"/>
        <v>428.52876106194691</v>
      </c>
      <c r="SS118" s="489">
        <f t="shared" si="267"/>
        <v>194.07559500000002</v>
      </c>
      <c r="ST118" s="65"/>
      <c r="SU118" s="64">
        <f t="shared" si="374"/>
        <v>3282.5606229462537</v>
      </c>
      <c r="SV118" s="66">
        <f t="shared" si="368"/>
        <v>596.28469026548669</v>
      </c>
      <c r="SW118" s="66"/>
      <c r="SX118" s="66">
        <f t="shared" si="358"/>
        <v>775.7690626423481</v>
      </c>
      <c r="SY118" s="67">
        <f t="shared" si="375"/>
        <v>1372.0537529078347</v>
      </c>
      <c r="SZ118" s="67">
        <f t="shared" si="344"/>
        <v>4654.6143758540884</v>
      </c>
      <c r="TA118" s="68">
        <f t="shared" si="345"/>
        <v>-2686.2343758540883</v>
      </c>
      <c r="TB118" s="64">
        <f t="shared" si="406"/>
        <v>333720.95</v>
      </c>
      <c r="TC118" s="211">
        <f t="shared" si="407"/>
        <v>25318.5</v>
      </c>
      <c r="TD118" s="67">
        <f t="shared" si="408"/>
        <v>36294.114422537998</v>
      </c>
      <c r="TE118" s="68">
        <f t="shared" si="359"/>
        <v>-10975.614422537998</v>
      </c>
      <c r="TF118" s="264"/>
      <c r="TG118" s="265"/>
      <c r="TH118" s="270" t="s">
        <v>535</v>
      </c>
      <c r="TI118" t="s">
        <v>540</v>
      </c>
      <c r="TL118" s="65">
        <v>20664.721000000001</v>
      </c>
      <c r="TM118">
        <f t="shared" si="262"/>
        <v>206.64721</v>
      </c>
    </row>
    <row r="119" spans="1:533">
      <c r="A119" s="173" t="s">
        <v>255</v>
      </c>
      <c r="B119" s="175" t="s">
        <v>256</v>
      </c>
      <c r="C119" s="181" t="s">
        <v>276</v>
      </c>
      <c r="D119" s="176">
        <v>2740.11</v>
      </c>
      <c r="E119" s="176">
        <v>6653.36</v>
      </c>
      <c r="F119" s="176">
        <v>0</v>
      </c>
      <c r="G119" s="176">
        <v>0</v>
      </c>
      <c r="H119" s="176">
        <v>0</v>
      </c>
      <c r="I119" s="176">
        <v>0</v>
      </c>
      <c r="J119" s="176">
        <v>0</v>
      </c>
      <c r="K119" s="176">
        <v>0</v>
      </c>
      <c r="L119" s="176">
        <v>0</v>
      </c>
      <c r="M119" s="180">
        <v>5375.27</v>
      </c>
      <c r="N119" s="178">
        <f t="shared" si="386"/>
        <v>4018.1999999999989</v>
      </c>
      <c r="O119" s="181">
        <v>574</v>
      </c>
      <c r="P119" s="64">
        <f t="shared" si="404"/>
        <v>9393.4699999999993</v>
      </c>
      <c r="Q119" s="205">
        <v>228.09</v>
      </c>
      <c r="R119" s="205">
        <v>3885</v>
      </c>
      <c r="S119" s="267">
        <v>0</v>
      </c>
      <c r="T119" s="205">
        <v>0</v>
      </c>
      <c r="U119" s="205">
        <v>0</v>
      </c>
      <c r="V119" s="205">
        <v>0</v>
      </c>
      <c r="W119" s="205">
        <v>0</v>
      </c>
      <c r="X119" s="205">
        <v>0</v>
      </c>
      <c r="Y119" s="205">
        <v>0</v>
      </c>
      <c r="Z119" s="205">
        <v>0</v>
      </c>
      <c r="AA119" s="64">
        <f t="shared" si="346"/>
        <v>4113.09</v>
      </c>
      <c r="AB119" s="65"/>
      <c r="AC119" s="219"/>
      <c r="AD119" s="65">
        <f t="shared" si="347"/>
        <v>63.151379831271001</v>
      </c>
      <c r="AE119" s="65">
        <f t="shared" si="268"/>
        <v>72.738646589021258</v>
      </c>
      <c r="AF119" s="65"/>
      <c r="AG119" s="65"/>
      <c r="AH119" s="65"/>
      <c r="AI119" s="65">
        <v>5</v>
      </c>
      <c r="AJ119" s="65"/>
      <c r="AK119" s="65"/>
      <c r="AL119" s="64">
        <f t="shared" si="311"/>
        <v>140.89002642029226</v>
      </c>
      <c r="AM119" s="66">
        <f t="shared" si="388"/>
        <v>833.25221238938047</v>
      </c>
      <c r="AN119" s="66">
        <f t="shared" si="389"/>
        <v>0</v>
      </c>
      <c r="AO119" s="66">
        <f t="shared" si="289"/>
        <v>208.31305309734512</v>
      </c>
      <c r="AP119" s="67">
        <f t="shared" si="312"/>
        <v>1041.5652654867256</v>
      </c>
      <c r="AQ119" s="67">
        <f t="shared" si="313"/>
        <v>1182.4552919070179</v>
      </c>
      <c r="AR119" s="68">
        <f t="shared" si="314"/>
        <v>2930.6347080929822</v>
      </c>
      <c r="AS119" s="267">
        <v>2938.38</v>
      </c>
      <c r="AT119" s="267">
        <v>7488.11</v>
      </c>
      <c r="AU119" s="267">
        <v>0</v>
      </c>
      <c r="AV119" s="267">
        <v>0</v>
      </c>
      <c r="AW119" s="267">
        <v>0</v>
      </c>
      <c r="AX119" s="267">
        <v>0</v>
      </c>
      <c r="AY119" s="267">
        <v>0</v>
      </c>
      <c r="AZ119" s="267">
        <v>0</v>
      </c>
      <c r="BA119" s="267">
        <v>0</v>
      </c>
      <c r="BB119" s="267">
        <v>0</v>
      </c>
      <c r="BC119" s="267">
        <v>5797.13</v>
      </c>
      <c r="BD119" s="178">
        <f t="shared" si="387"/>
        <v>4629.3599999999997</v>
      </c>
      <c r="BE119" s="285">
        <v>644</v>
      </c>
      <c r="BF119" s="181" t="s">
        <v>276</v>
      </c>
      <c r="BG119" s="64">
        <f t="shared" si="384"/>
        <v>10426.49</v>
      </c>
      <c r="BH119" s="267">
        <v>244.6</v>
      </c>
      <c r="BI119" s="267">
        <v>3885</v>
      </c>
      <c r="BJ119" s="267">
        <v>0</v>
      </c>
      <c r="BK119" s="267">
        <v>0</v>
      </c>
      <c r="BL119" s="267">
        <v>0</v>
      </c>
      <c r="BM119" s="267">
        <v>0</v>
      </c>
      <c r="BN119" s="267">
        <v>0</v>
      </c>
      <c r="BO119" s="267">
        <v>0</v>
      </c>
      <c r="BP119" s="267">
        <v>0</v>
      </c>
      <c r="BQ119" s="267">
        <v>0</v>
      </c>
      <c r="BR119" s="64">
        <f t="shared" si="385"/>
        <v>4129.6000000000004</v>
      </c>
      <c r="BS119" s="65"/>
      <c r="BT119" s="219"/>
      <c r="BU119" s="65">
        <f t="shared" si="348"/>
        <v>73.733974843927228</v>
      </c>
      <c r="BV119" s="65">
        <f t="shared" si="269"/>
        <v>90.389703868882165</v>
      </c>
      <c r="BW119" s="65"/>
      <c r="BX119" s="65"/>
      <c r="BY119" s="65"/>
      <c r="BZ119" s="65">
        <v>5</v>
      </c>
      <c r="CA119" s="202"/>
      <c r="CB119" s="65"/>
      <c r="CC119" s="64">
        <f t="shared" si="315"/>
        <v>169.12367871280941</v>
      </c>
      <c r="CD119" s="66">
        <f t="shared" si="390"/>
        <v>869.99982300884949</v>
      </c>
      <c r="CE119" s="384">
        <f t="shared" si="391"/>
        <v>0</v>
      </c>
      <c r="CF119" s="66">
        <f t="shared" si="392"/>
        <v>217.49995575221237</v>
      </c>
      <c r="CG119" s="67">
        <f t="shared" si="373"/>
        <v>1087.4997787610619</v>
      </c>
      <c r="CH119" s="67">
        <f t="shared" si="316"/>
        <v>1256.6234574738712</v>
      </c>
      <c r="CI119" s="68">
        <f t="shared" si="317"/>
        <v>2872.9765425261294</v>
      </c>
      <c r="CJ119" s="209">
        <v>5016.08</v>
      </c>
      <c r="CK119" s="209">
        <v>10322.92</v>
      </c>
      <c r="CL119" s="209">
        <v>0</v>
      </c>
      <c r="CM119" s="209">
        <v>0</v>
      </c>
      <c r="CN119" s="209">
        <v>0</v>
      </c>
      <c r="CO119" s="209">
        <v>0</v>
      </c>
      <c r="CP119" s="209">
        <v>0</v>
      </c>
      <c r="CQ119" s="209">
        <v>0</v>
      </c>
      <c r="CR119" s="209">
        <v>0</v>
      </c>
      <c r="CS119" s="207">
        <v>0</v>
      </c>
      <c r="CT119" s="205">
        <v>6372.62</v>
      </c>
      <c r="CU119" s="178">
        <f t="shared" si="176"/>
        <v>7032.39</v>
      </c>
      <c r="CV119" s="206">
        <v>803</v>
      </c>
      <c r="CW119" s="181" t="s">
        <v>276</v>
      </c>
      <c r="CX119" s="214">
        <v>13405.01</v>
      </c>
      <c r="CY119" s="205">
        <v>3885</v>
      </c>
      <c r="CZ119" s="205">
        <v>0</v>
      </c>
      <c r="DA119" s="205">
        <v>0</v>
      </c>
      <c r="DB119" s="205">
        <v>0</v>
      </c>
      <c r="DC119" s="205">
        <v>0</v>
      </c>
      <c r="DD119" s="205">
        <v>0</v>
      </c>
      <c r="DE119" s="205">
        <v>0</v>
      </c>
      <c r="DF119" s="205">
        <v>0</v>
      </c>
      <c r="DG119" s="209">
        <v>0</v>
      </c>
      <c r="DH119" s="205">
        <v>0</v>
      </c>
      <c r="DI119" s="214">
        <v>4253.16</v>
      </c>
      <c r="DJ119" s="65"/>
      <c r="DK119" s="219"/>
      <c r="DL119" s="65">
        <f t="shared" si="349"/>
        <v>84.164491941855744</v>
      </c>
      <c r="DM119" s="65">
        <f t="shared" si="263"/>
        <v>138.43615270306535</v>
      </c>
      <c r="DN119" s="65"/>
      <c r="DO119" s="65"/>
      <c r="DP119" s="65"/>
      <c r="DQ119" s="65">
        <v>5</v>
      </c>
      <c r="DR119" s="65"/>
      <c r="DS119" s="65"/>
      <c r="DT119" s="64">
        <f t="shared" si="318"/>
        <v>227.60064464492109</v>
      </c>
      <c r="DU119" s="66">
        <f t="shared" si="393"/>
        <v>870.94495575221242</v>
      </c>
      <c r="DV119" s="66">
        <f t="shared" si="394"/>
        <v>490.26548672566372</v>
      </c>
      <c r="DW119" s="66">
        <f t="shared" si="270"/>
        <v>340.30261061946902</v>
      </c>
      <c r="DX119" s="67">
        <f t="shared" si="319"/>
        <v>1701.5130530973452</v>
      </c>
      <c r="DY119" s="67">
        <f t="shared" si="320"/>
        <v>1929.1136977422661</v>
      </c>
      <c r="DZ119" s="68">
        <f t="shared" si="321"/>
        <v>2324.0463022577337</v>
      </c>
      <c r="EA119" s="205">
        <v>5137.49</v>
      </c>
      <c r="EB119" s="205">
        <v>7799.7</v>
      </c>
      <c r="EC119" s="205">
        <v>0</v>
      </c>
      <c r="ED119" s="205">
        <v>0</v>
      </c>
      <c r="EE119" s="205">
        <v>0</v>
      </c>
      <c r="EF119" s="205">
        <v>0</v>
      </c>
      <c r="EG119" s="205">
        <v>0</v>
      </c>
      <c r="EH119" s="205">
        <v>0</v>
      </c>
      <c r="EI119" s="205">
        <v>0</v>
      </c>
      <c r="EJ119" s="205">
        <v>0</v>
      </c>
      <c r="EK119" s="205">
        <v>6660.79</v>
      </c>
      <c r="EL119" s="178">
        <f t="shared" si="180"/>
        <v>6276.3999999999987</v>
      </c>
      <c r="EM119" s="206">
        <v>743</v>
      </c>
      <c r="EN119" s="181" t="s">
        <v>276</v>
      </c>
      <c r="EO119" s="214">
        <f t="shared" si="303"/>
        <v>12937.189999999999</v>
      </c>
      <c r="EP119" s="214">
        <v>427.65</v>
      </c>
      <c r="EQ119" s="214">
        <v>3885</v>
      </c>
      <c r="ER119" s="214">
        <v>0</v>
      </c>
      <c r="ES119" s="214">
        <v>0</v>
      </c>
      <c r="ET119" s="214">
        <v>0</v>
      </c>
      <c r="EU119" s="298">
        <v>0</v>
      </c>
      <c r="EV119" s="299">
        <v>0</v>
      </c>
      <c r="EW119" s="214">
        <v>0</v>
      </c>
      <c r="EX119" s="214">
        <v>0</v>
      </c>
      <c r="EY119" s="214">
        <v>0</v>
      </c>
      <c r="EZ119" s="214">
        <f t="shared" si="304"/>
        <v>4312.6499999999996</v>
      </c>
      <c r="FA119" s="65"/>
      <c r="FB119" s="65"/>
      <c r="FC119" s="377">
        <f t="shared" si="305"/>
        <v>91.595428320357442</v>
      </c>
      <c r="FD119" s="386">
        <f t="shared" si="306"/>
        <v>123.55410732702811</v>
      </c>
      <c r="FE119" s="65"/>
      <c r="FF119" s="65"/>
      <c r="FG119" s="65"/>
      <c r="FH119" s="65">
        <v>5</v>
      </c>
      <c r="FI119" s="377"/>
      <c r="FJ119" s="65"/>
      <c r="FK119" s="214">
        <f t="shared" si="307"/>
        <v>220.14953564738556</v>
      </c>
      <c r="FL119" s="66">
        <f t="shared" si="360"/>
        <v>987.17077586206892</v>
      </c>
      <c r="FM119" s="377">
        <f t="shared" si="395"/>
        <v>413.79310344827587</v>
      </c>
      <c r="FN119" s="377">
        <f t="shared" si="271"/>
        <v>350.24096982758618</v>
      </c>
      <c r="FO119" s="214">
        <f t="shared" si="308"/>
        <v>1751.204849137931</v>
      </c>
      <c r="FP119" s="214">
        <f t="shared" si="309"/>
        <v>1971.3543847853166</v>
      </c>
      <c r="FQ119" s="205">
        <f t="shared" si="290"/>
        <v>2341.295615214683</v>
      </c>
      <c r="FR119" s="205">
        <v>6444.31</v>
      </c>
      <c r="FS119" s="205">
        <v>10716.72</v>
      </c>
      <c r="FT119" s="205">
        <v>0</v>
      </c>
      <c r="FU119" s="205">
        <v>0</v>
      </c>
      <c r="FV119" s="205">
        <v>0</v>
      </c>
      <c r="FW119" s="205">
        <v>0</v>
      </c>
      <c r="FX119" s="205">
        <v>0</v>
      </c>
      <c r="FY119" s="205">
        <v>0</v>
      </c>
      <c r="FZ119" s="205">
        <v>0</v>
      </c>
      <c r="GA119" s="205">
        <v>0</v>
      </c>
      <c r="GB119" s="205">
        <v>8713.49</v>
      </c>
      <c r="GC119" s="178">
        <f t="shared" si="185"/>
        <v>8447.5399999999991</v>
      </c>
      <c r="GD119" s="206">
        <v>919</v>
      </c>
      <c r="GE119" s="181" t="s">
        <v>276</v>
      </c>
      <c r="GF119" s="214">
        <f t="shared" si="291"/>
        <v>17161.03</v>
      </c>
      <c r="GG119" s="205">
        <v>536.44000000000005</v>
      </c>
      <c r="GH119" s="205">
        <v>3885</v>
      </c>
      <c r="GI119" s="205">
        <v>0</v>
      </c>
      <c r="GJ119" s="205">
        <v>0</v>
      </c>
      <c r="GK119" s="205">
        <v>0</v>
      </c>
      <c r="GL119" s="205">
        <v>0</v>
      </c>
      <c r="GM119" s="205">
        <v>0</v>
      </c>
      <c r="GN119" s="205">
        <v>0</v>
      </c>
      <c r="GO119" s="205">
        <v>0</v>
      </c>
      <c r="GP119" s="205">
        <v>0</v>
      </c>
      <c r="GQ119" s="211">
        <f t="shared" si="350"/>
        <v>4421.4400000000005</v>
      </c>
      <c r="GR119" s="306"/>
      <c r="GS119" s="306"/>
      <c r="GT119" s="65">
        <f t="shared" si="300"/>
        <v>124.000370765016</v>
      </c>
      <c r="GU119" s="65">
        <f t="shared" si="301"/>
        <v>179.47152383567311</v>
      </c>
      <c r="GV119" s="65"/>
      <c r="GW119" s="65"/>
      <c r="GX119" s="65">
        <v>0</v>
      </c>
      <c r="GY119" s="65">
        <v>5</v>
      </c>
      <c r="GZ119" s="65"/>
      <c r="HA119" s="65"/>
      <c r="HB119" s="64">
        <f t="shared" si="396"/>
        <v>308.4718946006891</v>
      </c>
      <c r="HC119" s="66">
        <f t="shared" si="361"/>
        <v>822.37076923076927</v>
      </c>
      <c r="HD119" s="66">
        <f t="shared" si="272"/>
        <v>0</v>
      </c>
      <c r="HE119" s="66">
        <f t="shared" si="273"/>
        <v>205.59269230769232</v>
      </c>
      <c r="HF119" s="67">
        <f t="shared" si="322"/>
        <v>1027.9634615384616</v>
      </c>
      <c r="HG119" s="67">
        <f t="shared" si="323"/>
        <v>1336.4353561391508</v>
      </c>
      <c r="HH119" s="68">
        <f t="shared" si="324"/>
        <v>3085.0046438608497</v>
      </c>
      <c r="HI119" s="335">
        <v>7079.88</v>
      </c>
      <c r="HJ119" s="335">
        <v>10086.549999999999</v>
      </c>
      <c r="HK119" s="335">
        <v>0</v>
      </c>
      <c r="HL119" s="335">
        <v>0</v>
      </c>
      <c r="HM119" s="335">
        <v>0</v>
      </c>
      <c r="HN119" s="335">
        <v>0</v>
      </c>
      <c r="HO119" s="335">
        <v>0</v>
      </c>
      <c r="HP119" s="335">
        <v>0</v>
      </c>
      <c r="HQ119" s="335">
        <v>0</v>
      </c>
      <c r="HR119" s="335">
        <v>0</v>
      </c>
      <c r="HS119" s="335">
        <v>8453.89</v>
      </c>
      <c r="HT119" s="178">
        <f t="shared" si="189"/>
        <v>8712.5400000000009</v>
      </c>
      <c r="HU119" s="371">
        <v>929</v>
      </c>
      <c r="HV119" s="181" t="s">
        <v>276</v>
      </c>
      <c r="HW119" s="64">
        <f t="shared" si="190"/>
        <v>17166.43</v>
      </c>
      <c r="HX119" s="205">
        <v>589.35</v>
      </c>
      <c r="HY119" s="205">
        <v>3885</v>
      </c>
      <c r="HZ119" s="205">
        <v>0</v>
      </c>
      <c r="IA119" s="205">
        <v>0</v>
      </c>
      <c r="IB119" s="205">
        <v>0</v>
      </c>
      <c r="IC119" s="205">
        <v>0</v>
      </c>
      <c r="ID119" s="205">
        <v>0</v>
      </c>
      <c r="IE119" s="205">
        <v>0</v>
      </c>
      <c r="IF119" s="205">
        <v>0</v>
      </c>
      <c r="IG119" s="205">
        <v>0</v>
      </c>
      <c r="IH119" s="214">
        <v>4489.84</v>
      </c>
      <c r="II119" s="319"/>
      <c r="IJ119" s="319"/>
      <c r="IK119" s="65">
        <f t="shared" si="296"/>
        <v>129.0124539679866</v>
      </c>
      <c r="IL119" s="65">
        <f t="shared" si="302"/>
        <v>216.94038140904951</v>
      </c>
      <c r="IM119" s="65"/>
      <c r="IN119" s="65"/>
      <c r="IO119" s="65"/>
      <c r="IP119" s="65">
        <v>5</v>
      </c>
      <c r="IQ119" s="65"/>
      <c r="IR119" s="65"/>
      <c r="IS119" s="64">
        <f t="shared" si="397"/>
        <v>350.95283537703608</v>
      </c>
      <c r="IT119" s="66">
        <f t="shared" si="362"/>
        <v>869.99285714285713</v>
      </c>
      <c r="IU119" s="66">
        <f t="shared" si="274"/>
        <v>403.36134453781511</v>
      </c>
      <c r="IV119" s="66">
        <f t="shared" si="275"/>
        <v>318.33855042016808</v>
      </c>
      <c r="IW119" s="67">
        <f t="shared" si="398"/>
        <v>1591.6927521008404</v>
      </c>
      <c r="IX119" s="67">
        <f t="shared" si="325"/>
        <v>1942.6455874778765</v>
      </c>
      <c r="IY119" s="68">
        <f t="shared" si="326"/>
        <v>2547.1944125221235</v>
      </c>
      <c r="IZ119" s="335">
        <v>5528.2</v>
      </c>
      <c r="JA119" s="335">
        <v>10173.93</v>
      </c>
      <c r="JB119" s="335">
        <v>0</v>
      </c>
      <c r="JC119" s="335">
        <v>0</v>
      </c>
      <c r="JD119" s="335">
        <v>0</v>
      </c>
      <c r="JE119" s="335">
        <v>0</v>
      </c>
      <c r="JF119" s="335">
        <v>0</v>
      </c>
      <c r="JG119" s="335">
        <v>0</v>
      </c>
      <c r="JH119" s="335">
        <v>0</v>
      </c>
      <c r="JI119" s="335">
        <v>0</v>
      </c>
      <c r="JJ119" s="335">
        <v>7474.06</v>
      </c>
      <c r="JK119" s="178">
        <f t="shared" si="196"/>
        <v>8228.07</v>
      </c>
      <c r="JL119" s="371">
        <v>862</v>
      </c>
      <c r="JM119" s="181" t="s">
        <v>276</v>
      </c>
      <c r="JN119" s="64">
        <f t="shared" si="197"/>
        <v>15702.130000000001</v>
      </c>
      <c r="JO119" s="335">
        <v>460.18</v>
      </c>
      <c r="JP119" s="335">
        <v>3885</v>
      </c>
      <c r="JQ119" s="335">
        <v>0</v>
      </c>
      <c r="JR119" s="335">
        <v>0</v>
      </c>
      <c r="JS119" s="335">
        <v>0</v>
      </c>
      <c r="JT119" s="335">
        <v>0</v>
      </c>
      <c r="JU119" s="335">
        <v>0</v>
      </c>
      <c r="JV119" s="335">
        <v>0</v>
      </c>
      <c r="JW119" s="335">
        <v>0</v>
      </c>
      <c r="JX119" s="335">
        <v>0</v>
      </c>
      <c r="JY119" s="211">
        <v>4350.38</v>
      </c>
      <c r="JZ119" s="319"/>
      <c r="KA119" s="319"/>
      <c r="KB119" s="65">
        <f t="shared" si="276"/>
        <v>159.16936390233664</v>
      </c>
      <c r="KC119" s="65">
        <f t="shared" si="297"/>
        <v>218.57293362602854</v>
      </c>
      <c r="KD119" s="65"/>
      <c r="KE119" s="65"/>
      <c r="KF119" s="65"/>
      <c r="KG119" s="65">
        <v>5</v>
      </c>
      <c r="KH119" s="65"/>
      <c r="KI119" s="65">
        <f t="shared" si="277"/>
        <v>429.03252032520328</v>
      </c>
      <c r="KJ119" s="64">
        <f t="shared" si="292"/>
        <v>811.77481785356849</v>
      </c>
      <c r="KK119" s="66">
        <f t="shared" si="363"/>
        <v>854.59100840336134</v>
      </c>
      <c r="KL119" s="66">
        <f t="shared" si="278"/>
        <v>0</v>
      </c>
      <c r="KM119" s="66">
        <f t="shared" si="279"/>
        <v>213.64775210084034</v>
      </c>
      <c r="KN119" s="67">
        <f t="shared" si="327"/>
        <v>1068.2387605042018</v>
      </c>
      <c r="KO119" s="67">
        <f t="shared" si="328"/>
        <v>1880.0135783577703</v>
      </c>
      <c r="KP119" s="68">
        <f t="shared" si="329"/>
        <v>2470.3664216422299</v>
      </c>
      <c r="KQ119" s="335">
        <v>6307.7</v>
      </c>
      <c r="KR119" s="335">
        <v>12212.35</v>
      </c>
      <c r="KS119" s="335">
        <v>0</v>
      </c>
      <c r="KT119" s="335">
        <v>0</v>
      </c>
      <c r="KU119" s="335">
        <v>0</v>
      </c>
      <c r="KV119" s="335">
        <v>0</v>
      </c>
      <c r="KW119" s="335">
        <v>0</v>
      </c>
      <c r="KX119" s="335">
        <v>0</v>
      </c>
      <c r="KY119" s="335">
        <v>0</v>
      </c>
      <c r="KZ119" s="335">
        <v>0</v>
      </c>
      <c r="LA119" s="335">
        <v>10518.99</v>
      </c>
      <c r="LB119" s="178">
        <f t="shared" si="199"/>
        <v>8001.0599999999995</v>
      </c>
      <c r="LC119" s="371">
        <v>957</v>
      </c>
      <c r="LD119" s="181" t="s">
        <v>276</v>
      </c>
      <c r="LE119" s="64">
        <f t="shared" si="200"/>
        <v>18520.05</v>
      </c>
      <c r="LF119" s="205">
        <v>525.05999999999995</v>
      </c>
      <c r="LG119" s="205">
        <v>3885</v>
      </c>
      <c r="LH119" s="205">
        <v>0</v>
      </c>
      <c r="LI119" s="205">
        <v>0</v>
      </c>
      <c r="LJ119" s="205">
        <v>0</v>
      </c>
      <c r="LK119" s="205">
        <v>0</v>
      </c>
      <c r="LL119" s="205">
        <v>0</v>
      </c>
      <c r="LM119" s="205">
        <v>0</v>
      </c>
      <c r="LN119" s="205">
        <v>0</v>
      </c>
      <c r="LO119" s="205">
        <v>0</v>
      </c>
      <c r="LP119" s="211">
        <f t="shared" si="351"/>
        <v>4410.0599999999995</v>
      </c>
      <c r="LQ119" s="336"/>
      <c r="LR119" s="336"/>
      <c r="LS119" s="65">
        <f t="shared" si="298"/>
        <v>156.36604685212541</v>
      </c>
      <c r="LT119" s="65">
        <f t="shared" si="299"/>
        <v>191.52674091495115</v>
      </c>
      <c r="LU119" s="65"/>
      <c r="LV119" s="65"/>
      <c r="LW119" s="65"/>
      <c r="LX119" s="65">
        <v>5</v>
      </c>
      <c r="LY119" s="65"/>
      <c r="LZ119" s="65"/>
      <c r="MA119" s="64">
        <f t="shared" si="330"/>
        <v>352.89278776707658</v>
      </c>
      <c r="MB119" s="66">
        <f t="shared" si="364"/>
        <v>828.45739495798318</v>
      </c>
      <c r="MC119" s="66">
        <f t="shared" si="280"/>
        <v>0</v>
      </c>
      <c r="MD119" s="66">
        <f t="shared" si="281"/>
        <v>207.1143487394958</v>
      </c>
      <c r="ME119" s="67">
        <f t="shared" si="331"/>
        <v>1035.571743697479</v>
      </c>
      <c r="MF119" s="67">
        <f t="shared" si="332"/>
        <v>1388.4645314645554</v>
      </c>
      <c r="MG119" s="68">
        <f t="shared" si="333"/>
        <v>3021.5954685354441</v>
      </c>
      <c r="MH119" s="335">
        <v>4372.92</v>
      </c>
      <c r="MI119" s="335">
        <v>9296.9599999999991</v>
      </c>
      <c r="MJ119" s="335">
        <v>0</v>
      </c>
      <c r="MK119" s="335">
        <v>0</v>
      </c>
      <c r="ML119" s="335">
        <v>0</v>
      </c>
      <c r="MM119" s="335">
        <v>0</v>
      </c>
      <c r="MN119" s="335">
        <v>0</v>
      </c>
      <c r="MO119" s="335">
        <v>0</v>
      </c>
      <c r="MP119" s="335">
        <v>0</v>
      </c>
      <c r="MQ119" s="335">
        <v>0</v>
      </c>
      <c r="MR119" s="335">
        <v>7552.65</v>
      </c>
      <c r="MS119" s="178">
        <f t="shared" si="402"/>
        <v>6117.23</v>
      </c>
      <c r="MT119" s="371">
        <v>738</v>
      </c>
      <c r="MU119" s="181" t="s">
        <v>276</v>
      </c>
      <c r="MV119" s="64">
        <f t="shared" si="203"/>
        <v>13669.88</v>
      </c>
      <c r="MW119" s="335">
        <v>364.01</v>
      </c>
      <c r="MX119" s="335">
        <v>3885</v>
      </c>
      <c r="MY119" s="335">
        <v>0</v>
      </c>
      <c r="MZ119" s="335">
        <v>0</v>
      </c>
      <c r="NA119" s="335">
        <v>0</v>
      </c>
      <c r="NB119" s="335">
        <v>0</v>
      </c>
      <c r="NC119" s="335">
        <v>0</v>
      </c>
      <c r="ND119" s="335">
        <v>0</v>
      </c>
      <c r="NE119" s="335">
        <v>0</v>
      </c>
      <c r="NF119" s="335">
        <v>0</v>
      </c>
      <c r="NG119" s="211">
        <f t="shared" si="293"/>
        <v>4249.01</v>
      </c>
      <c r="NH119" s="306"/>
      <c r="NI119" s="306"/>
      <c r="NJ119" s="65">
        <f t="shared" si="294"/>
        <v>142.71941449020846</v>
      </c>
      <c r="NK119" s="65">
        <f t="shared" si="295"/>
        <v>84.027825625198375</v>
      </c>
      <c r="NL119" s="65"/>
      <c r="NM119" s="65"/>
      <c r="NN119" s="65">
        <f t="shared" si="399"/>
        <v>467</v>
      </c>
      <c r="NO119" s="65">
        <v>5</v>
      </c>
      <c r="NP119" s="65"/>
      <c r="NQ119" s="65"/>
      <c r="NR119" s="64">
        <f t="shared" si="264"/>
        <v>698.74724011540684</v>
      </c>
      <c r="NS119" s="66">
        <f t="shared" si="400"/>
        <v>835.40283333333332</v>
      </c>
      <c r="NT119" s="66">
        <f t="shared" si="401"/>
        <v>400</v>
      </c>
      <c r="NU119" s="66">
        <f t="shared" si="282"/>
        <v>308.85070833333333</v>
      </c>
      <c r="NV119" s="67">
        <f t="shared" si="334"/>
        <v>1544.2535416666667</v>
      </c>
      <c r="NW119" s="67">
        <f t="shared" si="335"/>
        <v>2243.0007817820733</v>
      </c>
      <c r="NX119" s="68">
        <f t="shared" si="336"/>
        <v>2006.0092182179269</v>
      </c>
      <c r="NY119" s="400">
        <v>2717.75</v>
      </c>
      <c r="NZ119" s="400">
        <v>8177.52</v>
      </c>
      <c r="OA119" s="400">
        <v>0</v>
      </c>
      <c r="OB119" s="400">
        <v>0</v>
      </c>
      <c r="OC119" s="400">
        <v>0</v>
      </c>
      <c r="OD119" s="400">
        <v>0</v>
      </c>
      <c r="OE119" s="400">
        <v>0</v>
      </c>
      <c r="OF119" s="400">
        <v>0</v>
      </c>
      <c r="OG119" s="400">
        <v>0</v>
      </c>
      <c r="OH119" s="400">
        <v>0</v>
      </c>
      <c r="OI119" s="400">
        <v>6086.49</v>
      </c>
      <c r="OJ119" s="178">
        <f t="shared" si="352"/>
        <v>4808.7800000000007</v>
      </c>
      <c r="OK119" s="401">
        <v>740</v>
      </c>
      <c r="OL119" s="181" t="s">
        <v>276</v>
      </c>
      <c r="OM119" s="64">
        <f t="shared" si="283"/>
        <v>10895.27</v>
      </c>
      <c r="ON119" s="205">
        <v>226.22</v>
      </c>
      <c r="OO119" s="205">
        <v>3885</v>
      </c>
      <c r="OP119" s="205">
        <v>0</v>
      </c>
      <c r="OQ119" s="205">
        <v>0</v>
      </c>
      <c r="OR119" s="205">
        <v>0</v>
      </c>
      <c r="OS119" s="205">
        <v>0</v>
      </c>
      <c r="OT119" s="205">
        <v>0</v>
      </c>
      <c r="OU119" s="205">
        <v>0</v>
      </c>
      <c r="OV119" s="205">
        <v>0</v>
      </c>
      <c r="OW119" s="205">
        <v>0</v>
      </c>
      <c r="OX119" s="403">
        <f t="shared" si="284"/>
        <v>4111.22</v>
      </c>
      <c r="OY119" s="203"/>
      <c r="OZ119" s="203"/>
      <c r="PA119" s="65">
        <f t="shared" si="285"/>
        <v>97.573561194095475</v>
      </c>
      <c r="PB119" s="65">
        <f t="shared" si="286"/>
        <v>82.34065012880977</v>
      </c>
      <c r="PC119" s="65"/>
      <c r="PD119" s="65"/>
      <c r="PE119" s="65"/>
      <c r="PF119" s="65">
        <v>5</v>
      </c>
      <c r="PG119" s="65"/>
      <c r="PH119" s="65"/>
      <c r="PI119" s="64">
        <f t="shared" si="337"/>
        <v>184.91421132290526</v>
      </c>
      <c r="PJ119" s="66">
        <f t="shared" si="287"/>
        <v>936.57933333333335</v>
      </c>
      <c r="PK119" s="66">
        <v>0</v>
      </c>
      <c r="PL119" s="66">
        <f t="shared" si="288"/>
        <v>234.14483333333334</v>
      </c>
      <c r="PM119" s="67">
        <f t="shared" si="338"/>
        <v>1170.7241666666666</v>
      </c>
      <c r="PN119" s="67">
        <f t="shared" si="339"/>
        <v>1355.6383779895718</v>
      </c>
      <c r="PO119" s="68">
        <f t="shared" si="340"/>
        <v>2755.5816220104284</v>
      </c>
      <c r="PP119" s="400">
        <v>2393.02</v>
      </c>
      <c r="PQ119" s="400">
        <v>6992.11</v>
      </c>
      <c r="PR119" s="400">
        <v>0</v>
      </c>
      <c r="PS119" s="400">
        <v>0</v>
      </c>
      <c r="PT119" s="400">
        <v>0</v>
      </c>
      <c r="PU119" s="400">
        <v>0</v>
      </c>
      <c r="PV119" s="400">
        <v>0</v>
      </c>
      <c r="PW119" s="400">
        <v>0</v>
      </c>
      <c r="PX119" s="400">
        <v>0</v>
      </c>
      <c r="PY119" s="464">
        <v>0</v>
      </c>
      <c r="PZ119" s="466">
        <v>5555.42</v>
      </c>
      <c r="QA119" s="178">
        <f t="shared" si="210"/>
        <v>3829.7099999999991</v>
      </c>
      <c r="QB119" s="401">
        <v>624</v>
      </c>
      <c r="QC119" s="181" t="s">
        <v>276</v>
      </c>
      <c r="QD119" s="64">
        <v>9385.1299999999992</v>
      </c>
      <c r="QE119" s="400">
        <v>199.19</v>
      </c>
      <c r="QF119" s="400">
        <v>3885</v>
      </c>
      <c r="QG119" s="400">
        <v>0</v>
      </c>
      <c r="QH119" s="400">
        <v>0</v>
      </c>
      <c r="QI119" s="400">
        <v>0</v>
      </c>
      <c r="QJ119" s="400">
        <v>0</v>
      </c>
      <c r="QK119" s="400">
        <v>0</v>
      </c>
      <c r="QL119" s="400">
        <v>0</v>
      </c>
      <c r="QM119" s="400">
        <v>0</v>
      </c>
      <c r="QN119" s="400">
        <v>0</v>
      </c>
      <c r="QO119" s="486">
        <v>0</v>
      </c>
      <c r="QP119" s="211">
        <f t="shared" si="353"/>
        <v>4084.19</v>
      </c>
      <c r="QQ119" s="440">
        <v>0</v>
      </c>
      <c r="QR119" s="452">
        <v>0</v>
      </c>
      <c r="QS119" s="65">
        <f t="shared" si="365"/>
        <v>128.86743362831859</v>
      </c>
      <c r="QT119" s="65">
        <f t="shared" si="354"/>
        <v>73.78731592994599</v>
      </c>
      <c r="QU119" s="65">
        <v>0</v>
      </c>
      <c r="QV119" s="65"/>
      <c r="QW119" s="65">
        <f t="shared" si="355"/>
        <v>18.861818181818183</v>
      </c>
      <c r="QX119" s="65">
        <v>5</v>
      </c>
      <c r="QY119" s="65">
        <f t="shared" si="261"/>
        <v>183.06451612903226</v>
      </c>
      <c r="QZ119" s="489">
        <f t="shared" si="265"/>
        <v>74.998170000000002</v>
      </c>
      <c r="RA119" s="65"/>
      <c r="RB119" s="64">
        <f t="shared" si="403"/>
        <v>484.57925386911506</v>
      </c>
      <c r="RC119" s="66">
        <f t="shared" si="266"/>
        <v>870.22424778761058</v>
      </c>
      <c r="RD119" s="66"/>
      <c r="RE119" s="66">
        <f t="shared" si="356"/>
        <v>270.96070033134509</v>
      </c>
      <c r="RF119" s="67">
        <f t="shared" si="341"/>
        <v>1141.1849481189556</v>
      </c>
      <c r="RG119" s="67">
        <f t="shared" si="342"/>
        <v>1625.7642019880707</v>
      </c>
      <c r="RH119" s="68">
        <f t="shared" si="343"/>
        <v>2458.4257980119291</v>
      </c>
      <c r="RI119" s="205">
        <v>2565.87</v>
      </c>
      <c r="RJ119" s="205">
        <v>7401.36</v>
      </c>
      <c r="RK119" s="205">
        <v>0</v>
      </c>
      <c r="RL119" s="205">
        <v>0</v>
      </c>
      <c r="RM119" s="205">
        <v>0</v>
      </c>
      <c r="RN119" s="205">
        <v>0</v>
      </c>
      <c r="RO119" s="205">
        <v>0</v>
      </c>
      <c r="RP119" s="205">
        <v>0</v>
      </c>
      <c r="RQ119" s="205">
        <v>0</v>
      </c>
      <c r="RR119" s="373">
        <v>0</v>
      </c>
      <c r="RS119" s="265">
        <v>4887.78</v>
      </c>
      <c r="RT119" s="178">
        <f t="shared" si="214"/>
        <v>5079.45</v>
      </c>
      <c r="RU119" s="206">
        <v>683</v>
      </c>
      <c r="RV119" s="181" t="s">
        <v>276</v>
      </c>
      <c r="RW119" s="64">
        <f t="shared" si="215"/>
        <v>9967.23</v>
      </c>
      <c r="RX119" s="205">
        <v>213.58</v>
      </c>
      <c r="RY119" s="205">
        <v>3885</v>
      </c>
      <c r="RZ119" s="205">
        <v>0</v>
      </c>
      <c r="SA119" s="205">
        <v>0</v>
      </c>
      <c r="SB119" s="205">
        <v>0</v>
      </c>
      <c r="SC119" s="205">
        <v>0</v>
      </c>
      <c r="SD119" s="205">
        <v>0</v>
      </c>
      <c r="SE119" s="205">
        <v>0</v>
      </c>
      <c r="SF119" s="205">
        <v>0</v>
      </c>
      <c r="SG119" s="205">
        <v>0</v>
      </c>
      <c r="SH119" s="65">
        <v>206.64721</v>
      </c>
      <c r="SI119" s="211">
        <v>4200.5200000000004</v>
      </c>
      <c r="SJ119" s="234"/>
      <c r="SK119" s="477">
        <v>253.8</v>
      </c>
      <c r="SL119" s="65">
        <f t="shared" si="366"/>
        <v>320.96681415929203</v>
      </c>
      <c r="SM119" s="65">
        <f t="shared" si="405"/>
        <v>115.60694420504568</v>
      </c>
      <c r="SN119" s="65">
        <v>0</v>
      </c>
      <c r="SO119" s="65"/>
      <c r="SP119" s="65">
        <f t="shared" si="357"/>
        <v>495.92920353982299</v>
      </c>
      <c r="SQ119" s="65">
        <v>5</v>
      </c>
      <c r="SR119" s="65">
        <f t="shared" si="367"/>
        <v>428.52876106194691</v>
      </c>
      <c r="SS119" s="489">
        <f t="shared" si="267"/>
        <v>65.985029999999995</v>
      </c>
      <c r="ST119" s="65"/>
      <c r="SU119" s="64">
        <f t="shared" si="374"/>
        <v>1685.8167529661077</v>
      </c>
      <c r="SV119" s="66">
        <f t="shared" si="368"/>
        <v>596.28469026548669</v>
      </c>
      <c r="SW119" s="66"/>
      <c r="SX119" s="66">
        <f t="shared" si="358"/>
        <v>456.42028864631885</v>
      </c>
      <c r="SY119" s="67">
        <f t="shared" si="375"/>
        <v>1052.7049789118055</v>
      </c>
      <c r="SZ119" s="67">
        <f t="shared" si="344"/>
        <v>2738.5217318779132</v>
      </c>
      <c r="TA119" s="68">
        <f t="shared" si="345"/>
        <v>1461.9982681220872</v>
      </c>
      <c r="TB119" s="64">
        <f t="shared" si="406"/>
        <v>158629.31000000003</v>
      </c>
      <c r="TC119" s="211">
        <f t="shared" si="407"/>
        <v>51125.16</v>
      </c>
      <c r="TD119" s="67">
        <f t="shared" si="408"/>
        <v>20850.030978985455</v>
      </c>
      <c r="TE119" s="68">
        <f t="shared" si="359"/>
        <v>30275.129021014549</v>
      </c>
      <c r="TF119" s="264"/>
      <c r="TG119" s="265"/>
      <c r="TH119" s="265"/>
      <c r="TL119" s="65">
        <v>28802.583100000003</v>
      </c>
      <c r="TM119">
        <f t="shared" si="262"/>
        <v>288.02583100000004</v>
      </c>
    </row>
    <row r="120" spans="1:533">
      <c r="A120" s="173" t="s">
        <v>257</v>
      </c>
      <c r="B120" s="175" t="s">
        <v>258</v>
      </c>
      <c r="C120" s="181" t="s">
        <v>276</v>
      </c>
      <c r="D120" s="176">
        <v>0</v>
      </c>
      <c r="E120" s="176">
        <v>5957.44</v>
      </c>
      <c r="F120" s="176">
        <v>0</v>
      </c>
      <c r="G120" s="176">
        <v>0</v>
      </c>
      <c r="H120" s="176">
        <v>0</v>
      </c>
      <c r="I120" s="176">
        <v>0</v>
      </c>
      <c r="J120" s="176">
        <v>0</v>
      </c>
      <c r="K120" s="176">
        <v>0</v>
      </c>
      <c r="L120" s="176">
        <v>0</v>
      </c>
      <c r="M120" s="180">
        <v>4403.37</v>
      </c>
      <c r="N120" s="178">
        <f t="shared" si="386"/>
        <v>1554.0699999999997</v>
      </c>
      <c r="O120" s="181">
        <v>553</v>
      </c>
      <c r="P120" s="64">
        <f t="shared" si="404"/>
        <v>5957.44</v>
      </c>
      <c r="Q120" s="205">
        <v>0</v>
      </c>
      <c r="R120" s="205">
        <v>3885</v>
      </c>
      <c r="S120" s="267">
        <v>0</v>
      </c>
      <c r="T120" s="205">
        <v>0</v>
      </c>
      <c r="U120" s="205">
        <v>0</v>
      </c>
      <c r="V120" s="205">
        <v>0</v>
      </c>
      <c r="W120" s="205">
        <v>0</v>
      </c>
      <c r="X120" s="205">
        <v>0</v>
      </c>
      <c r="Y120" s="205">
        <v>0</v>
      </c>
      <c r="Z120" s="205">
        <v>0</v>
      </c>
      <c r="AA120" s="64">
        <f t="shared" si="346"/>
        <v>3885</v>
      </c>
      <c r="AB120" s="65"/>
      <c r="AC120" s="65"/>
      <c r="AD120" s="65">
        <f t="shared" si="347"/>
        <v>51.733009022360505</v>
      </c>
      <c r="AE120" s="65">
        <f t="shared" si="268"/>
        <v>28.132235454830592</v>
      </c>
      <c r="AF120" s="65"/>
      <c r="AG120" s="65"/>
      <c r="AH120" s="65"/>
      <c r="AI120" s="65">
        <v>5</v>
      </c>
      <c r="AJ120" s="65"/>
      <c r="AK120" s="65"/>
      <c r="AL120" s="64">
        <f t="shared" si="311"/>
        <v>84.865244477191098</v>
      </c>
      <c r="AM120" s="66">
        <f t="shared" si="388"/>
        <v>833.25221238938047</v>
      </c>
      <c r="AN120" s="66">
        <f t="shared" si="389"/>
        <v>0</v>
      </c>
      <c r="AO120" s="66">
        <f t="shared" si="289"/>
        <v>208.31305309734512</v>
      </c>
      <c r="AP120" s="67">
        <f t="shared" si="312"/>
        <v>1041.5652654867256</v>
      </c>
      <c r="AQ120" s="67">
        <f t="shared" si="313"/>
        <v>1126.4305099639166</v>
      </c>
      <c r="AR120" s="68">
        <f t="shared" si="314"/>
        <v>2758.5694900360832</v>
      </c>
      <c r="AS120" s="267">
        <v>276.33</v>
      </c>
      <c r="AT120" s="267">
        <v>7581.14</v>
      </c>
      <c r="AU120" s="267">
        <v>0</v>
      </c>
      <c r="AV120" s="267">
        <v>0</v>
      </c>
      <c r="AW120" s="267">
        <v>0</v>
      </c>
      <c r="AX120" s="267">
        <v>0</v>
      </c>
      <c r="AY120" s="267">
        <v>0</v>
      </c>
      <c r="AZ120" s="267">
        <v>0</v>
      </c>
      <c r="BA120" s="267">
        <v>0</v>
      </c>
      <c r="BB120" s="267">
        <v>0</v>
      </c>
      <c r="BC120" s="267">
        <v>4942.13</v>
      </c>
      <c r="BD120" s="178">
        <f t="shared" si="387"/>
        <v>2915.34</v>
      </c>
      <c r="BE120" s="285">
        <v>698</v>
      </c>
      <c r="BF120" s="181" t="s">
        <v>276</v>
      </c>
      <c r="BG120" s="64">
        <f t="shared" si="384"/>
        <v>7857.47</v>
      </c>
      <c r="BH120" s="267">
        <v>23</v>
      </c>
      <c r="BI120" s="267">
        <v>3885</v>
      </c>
      <c r="BJ120" s="267">
        <v>0</v>
      </c>
      <c r="BK120" s="267">
        <v>0</v>
      </c>
      <c r="BL120" s="267">
        <v>0</v>
      </c>
      <c r="BM120" s="267">
        <v>0</v>
      </c>
      <c r="BN120" s="267">
        <v>0</v>
      </c>
      <c r="BO120" s="267">
        <v>0</v>
      </c>
      <c r="BP120" s="267">
        <v>0</v>
      </c>
      <c r="BQ120" s="267">
        <v>0</v>
      </c>
      <c r="BR120" s="64">
        <f t="shared" si="385"/>
        <v>3908</v>
      </c>
      <c r="BS120" s="65"/>
      <c r="BT120" s="65"/>
      <c r="BU120" s="65">
        <f t="shared" si="348"/>
        <v>62.859188787454841</v>
      </c>
      <c r="BV120" s="65">
        <f t="shared" si="269"/>
        <v>56.922926555097675</v>
      </c>
      <c r="BW120" s="65"/>
      <c r="BX120" s="65"/>
      <c r="BY120" s="65"/>
      <c r="BZ120" s="65">
        <v>5</v>
      </c>
      <c r="CA120" s="202"/>
      <c r="CB120" s="65"/>
      <c r="CC120" s="64">
        <f t="shared" si="315"/>
        <v>124.78211534255252</v>
      </c>
      <c r="CD120" s="66">
        <f t="shared" si="390"/>
        <v>869.99982300884949</v>
      </c>
      <c r="CE120" s="384">
        <f t="shared" si="391"/>
        <v>0</v>
      </c>
      <c r="CF120" s="66">
        <f t="shared" si="392"/>
        <v>217.49995575221237</v>
      </c>
      <c r="CG120" s="67">
        <f t="shared" si="373"/>
        <v>1087.4997787610619</v>
      </c>
      <c r="CH120" s="67">
        <f t="shared" si="316"/>
        <v>1212.2818941036144</v>
      </c>
      <c r="CI120" s="68">
        <f t="shared" si="317"/>
        <v>2695.7181058963856</v>
      </c>
      <c r="CJ120" s="209">
        <v>502.95</v>
      </c>
      <c r="CK120" s="209">
        <v>13853.95</v>
      </c>
      <c r="CL120" s="209">
        <v>0</v>
      </c>
      <c r="CM120" s="209">
        <v>0</v>
      </c>
      <c r="CN120" s="209">
        <v>0</v>
      </c>
      <c r="CO120" s="209">
        <v>0</v>
      </c>
      <c r="CP120" s="209">
        <v>0</v>
      </c>
      <c r="CQ120" s="209">
        <v>0</v>
      </c>
      <c r="CR120" s="209">
        <v>0</v>
      </c>
      <c r="CS120" s="207">
        <v>0</v>
      </c>
      <c r="CT120" s="205">
        <v>5650.38</v>
      </c>
      <c r="CU120" s="178">
        <f t="shared" ref="CU120:CU126" si="409">CX120-CT120</f>
        <v>2823.1099999999997</v>
      </c>
      <c r="CV120" s="206">
        <v>786</v>
      </c>
      <c r="CW120" s="181" t="s">
        <v>276</v>
      </c>
      <c r="CX120" s="214">
        <v>8473.49</v>
      </c>
      <c r="CY120" s="205">
        <v>3885</v>
      </c>
      <c r="CZ120" s="205">
        <v>0</v>
      </c>
      <c r="DA120" s="205">
        <v>0</v>
      </c>
      <c r="DB120" s="205">
        <v>0</v>
      </c>
      <c r="DC120" s="205">
        <v>0</v>
      </c>
      <c r="DD120" s="205">
        <v>0</v>
      </c>
      <c r="DE120" s="205">
        <v>0</v>
      </c>
      <c r="DF120" s="205">
        <v>0</v>
      </c>
      <c r="DG120" s="209">
        <v>0</v>
      </c>
      <c r="DH120" s="205">
        <v>0</v>
      </c>
      <c r="DI120" s="214">
        <v>3891.74</v>
      </c>
      <c r="DJ120" s="65"/>
      <c r="DK120" s="65"/>
      <c r="DL120" s="65">
        <f t="shared" si="349"/>
        <v>74.625720971660456</v>
      </c>
      <c r="DM120" s="65">
        <f t="shared" si="263"/>
        <v>55.574347705054855</v>
      </c>
      <c r="DN120" s="65"/>
      <c r="DO120" s="65"/>
      <c r="DP120" s="65"/>
      <c r="DQ120" s="65">
        <v>5</v>
      </c>
      <c r="DR120" s="65"/>
      <c r="DS120" s="65"/>
      <c r="DT120" s="64">
        <f t="shared" si="318"/>
        <v>135.20006867671532</v>
      </c>
      <c r="DU120" s="66">
        <f t="shared" si="393"/>
        <v>870.94495575221242</v>
      </c>
      <c r="DV120" s="66">
        <f t="shared" si="394"/>
        <v>490.26548672566372</v>
      </c>
      <c r="DW120" s="66">
        <f t="shared" si="270"/>
        <v>340.30261061946902</v>
      </c>
      <c r="DX120" s="67">
        <f t="shared" si="319"/>
        <v>1701.5130530973452</v>
      </c>
      <c r="DY120" s="67">
        <f t="shared" si="320"/>
        <v>1836.7131217740605</v>
      </c>
      <c r="DZ120" s="68">
        <f t="shared" si="321"/>
        <v>2055.0268782259391</v>
      </c>
      <c r="EA120" s="205">
        <v>0</v>
      </c>
      <c r="EB120" s="205">
        <v>7793.53</v>
      </c>
      <c r="EC120" s="205">
        <v>0</v>
      </c>
      <c r="ED120" s="205">
        <v>0</v>
      </c>
      <c r="EE120" s="205">
        <v>0</v>
      </c>
      <c r="EF120" s="205">
        <v>0</v>
      </c>
      <c r="EG120" s="205">
        <v>0</v>
      </c>
      <c r="EH120" s="205">
        <v>0</v>
      </c>
      <c r="EI120" s="205">
        <v>0</v>
      </c>
      <c r="EJ120" s="205">
        <v>0</v>
      </c>
      <c r="EK120" s="205">
        <v>5026.76</v>
      </c>
      <c r="EL120" s="178">
        <f t="shared" ref="EL120:EL126" si="410">EO120-EK120</f>
        <v>2766.7699999999995</v>
      </c>
      <c r="EM120" s="206">
        <v>720</v>
      </c>
      <c r="EN120" s="181" t="s">
        <v>276</v>
      </c>
      <c r="EO120" s="214">
        <f t="shared" si="303"/>
        <v>7793.53</v>
      </c>
      <c r="EP120" s="214">
        <v>0</v>
      </c>
      <c r="EQ120" s="214">
        <v>3885</v>
      </c>
      <c r="ER120" s="214">
        <v>0</v>
      </c>
      <c r="ES120" s="214">
        <v>0</v>
      </c>
      <c r="ET120" s="214">
        <v>0</v>
      </c>
      <c r="EU120" s="298">
        <v>0</v>
      </c>
      <c r="EV120" s="299">
        <v>0</v>
      </c>
      <c r="EW120" s="214">
        <v>0</v>
      </c>
      <c r="EX120" s="214">
        <v>0</v>
      </c>
      <c r="EY120" s="214">
        <v>0</v>
      </c>
      <c r="EZ120" s="214">
        <f t="shared" si="304"/>
        <v>3885</v>
      </c>
      <c r="FA120" s="65"/>
      <c r="FB120" s="65"/>
      <c r="FC120" s="377">
        <f t="shared" si="305"/>
        <v>69.125169126130672</v>
      </c>
      <c r="FD120" s="386">
        <f t="shared" si="306"/>
        <v>54.465266319737673</v>
      </c>
      <c r="FE120" s="65"/>
      <c r="FF120" s="65"/>
      <c r="FG120" s="65"/>
      <c r="FH120" s="65">
        <v>5</v>
      </c>
      <c r="FI120" s="377"/>
      <c r="FJ120" s="65"/>
      <c r="FK120" s="214">
        <f t="shared" si="307"/>
        <v>128.59043544586834</v>
      </c>
      <c r="FL120" s="66">
        <f t="shared" si="360"/>
        <v>987.17077586206892</v>
      </c>
      <c r="FM120" s="377">
        <f t="shared" si="395"/>
        <v>413.79310344827587</v>
      </c>
      <c r="FN120" s="377">
        <f t="shared" si="271"/>
        <v>350.24096982758618</v>
      </c>
      <c r="FO120" s="214">
        <f t="shared" si="308"/>
        <v>1751.204849137931</v>
      </c>
      <c r="FP120" s="214">
        <f t="shared" si="309"/>
        <v>1879.7952845837992</v>
      </c>
      <c r="FQ120" s="205">
        <f t="shared" si="290"/>
        <v>2005.2047154162008</v>
      </c>
      <c r="FR120" s="205">
        <v>186.87</v>
      </c>
      <c r="FS120" s="205">
        <v>9348.06</v>
      </c>
      <c r="FT120" s="205">
        <v>0</v>
      </c>
      <c r="FU120" s="205">
        <v>0</v>
      </c>
      <c r="FV120" s="205">
        <v>0</v>
      </c>
      <c r="FW120" s="205">
        <v>0</v>
      </c>
      <c r="FX120" s="205">
        <v>0</v>
      </c>
      <c r="FY120" s="205">
        <v>0</v>
      </c>
      <c r="FZ120" s="205">
        <v>0</v>
      </c>
      <c r="GA120" s="205">
        <v>0</v>
      </c>
      <c r="GB120" s="205">
        <v>6421</v>
      </c>
      <c r="GC120" s="178">
        <f t="shared" ref="GC120:GC126" si="411">GF120-GB120</f>
        <v>3113.9300000000003</v>
      </c>
      <c r="GD120" s="206">
        <v>851</v>
      </c>
      <c r="GE120" s="181" t="s">
        <v>276</v>
      </c>
      <c r="GF120" s="214">
        <f t="shared" si="291"/>
        <v>9534.93</v>
      </c>
      <c r="GG120" s="205">
        <v>15.56</v>
      </c>
      <c r="GH120" s="205">
        <v>3885</v>
      </c>
      <c r="GI120" s="205">
        <v>0</v>
      </c>
      <c r="GJ120" s="205">
        <v>0</v>
      </c>
      <c r="GK120" s="205">
        <v>0</v>
      </c>
      <c r="GL120" s="205">
        <v>0</v>
      </c>
      <c r="GM120" s="205">
        <v>0</v>
      </c>
      <c r="GN120" s="205">
        <v>0</v>
      </c>
      <c r="GO120" s="205">
        <v>0</v>
      </c>
      <c r="GP120" s="205">
        <v>0</v>
      </c>
      <c r="GQ120" s="211">
        <f t="shared" si="350"/>
        <v>3900.56</v>
      </c>
      <c r="GR120" s="306"/>
      <c r="GS120" s="306"/>
      <c r="GT120" s="65">
        <f t="shared" si="300"/>
        <v>91.376289027951799</v>
      </c>
      <c r="GU120" s="65">
        <f t="shared" si="301"/>
        <v>66.156746486860982</v>
      </c>
      <c r="GV120" s="65"/>
      <c r="GW120" s="65"/>
      <c r="GX120" s="65">
        <v>0</v>
      </c>
      <c r="GY120" s="65">
        <v>5</v>
      </c>
      <c r="GZ120" s="65"/>
      <c r="HA120" s="65"/>
      <c r="HB120" s="64">
        <f t="shared" si="396"/>
        <v>162.53303551481278</v>
      </c>
      <c r="HC120" s="66">
        <f t="shared" si="361"/>
        <v>822.37076923076927</v>
      </c>
      <c r="HD120" s="66">
        <f t="shared" si="272"/>
        <v>0</v>
      </c>
      <c r="HE120" s="66">
        <f t="shared" si="273"/>
        <v>205.59269230769232</v>
      </c>
      <c r="HF120" s="67">
        <f t="shared" si="322"/>
        <v>1027.9634615384616</v>
      </c>
      <c r="HG120" s="67">
        <f t="shared" si="323"/>
        <v>1190.4964970532744</v>
      </c>
      <c r="HH120" s="68">
        <f t="shared" si="324"/>
        <v>2710.0635029467257</v>
      </c>
      <c r="HI120" s="335">
        <v>430.4</v>
      </c>
      <c r="HJ120" s="335">
        <v>10190.450000000001</v>
      </c>
      <c r="HK120" s="335">
        <v>0</v>
      </c>
      <c r="HL120" s="335">
        <v>0</v>
      </c>
      <c r="HM120" s="335">
        <v>0</v>
      </c>
      <c r="HN120" s="335">
        <v>0</v>
      </c>
      <c r="HO120" s="335">
        <v>0</v>
      </c>
      <c r="HP120" s="335">
        <v>0</v>
      </c>
      <c r="HQ120" s="335">
        <v>0</v>
      </c>
      <c r="HR120" s="335">
        <v>0</v>
      </c>
      <c r="HS120" s="335">
        <v>6672.56</v>
      </c>
      <c r="HT120" s="178">
        <f t="shared" ref="HT120:HT126" si="412">HW120-HS120</f>
        <v>3948.29</v>
      </c>
      <c r="HU120" s="371">
        <v>877</v>
      </c>
      <c r="HV120" s="181" t="s">
        <v>276</v>
      </c>
      <c r="HW120" s="64">
        <f t="shared" ref="HW120:HW126" si="413">SUM(HI120:HR120)</f>
        <v>10620.85</v>
      </c>
      <c r="HX120" s="205">
        <v>35.83</v>
      </c>
      <c r="HY120" s="205">
        <v>3885</v>
      </c>
      <c r="HZ120" s="205">
        <v>0</v>
      </c>
      <c r="IA120" s="205">
        <v>0</v>
      </c>
      <c r="IB120" s="205">
        <v>0</v>
      </c>
      <c r="IC120" s="205">
        <v>0</v>
      </c>
      <c r="ID120" s="205">
        <v>0</v>
      </c>
      <c r="IE120" s="205">
        <v>0</v>
      </c>
      <c r="IF120" s="205">
        <v>0</v>
      </c>
      <c r="IG120" s="205">
        <v>0</v>
      </c>
      <c r="IH120" s="214">
        <v>3927.12</v>
      </c>
      <c r="II120" s="319"/>
      <c r="IJ120" s="319"/>
      <c r="IK120" s="65">
        <f t="shared" si="296"/>
        <v>101.82807439517534</v>
      </c>
      <c r="IL120" s="65">
        <f t="shared" si="302"/>
        <v>98.311576017273495</v>
      </c>
      <c r="IM120" s="65"/>
      <c r="IN120" s="65"/>
      <c r="IO120" s="65"/>
      <c r="IP120" s="65">
        <v>5</v>
      </c>
      <c r="IQ120" s="65"/>
      <c r="IR120" s="65"/>
      <c r="IS120" s="64">
        <f t="shared" si="397"/>
        <v>205.13965041244882</v>
      </c>
      <c r="IT120" s="66">
        <f t="shared" si="362"/>
        <v>869.99285714285713</v>
      </c>
      <c r="IU120" s="66">
        <f t="shared" si="274"/>
        <v>403.36134453781511</v>
      </c>
      <c r="IV120" s="66">
        <f t="shared" si="275"/>
        <v>318.33855042016808</v>
      </c>
      <c r="IW120" s="67">
        <f t="shared" si="398"/>
        <v>1591.6927521008404</v>
      </c>
      <c r="IX120" s="67">
        <f t="shared" si="325"/>
        <v>1796.8324025132893</v>
      </c>
      <c r="IY120" s="68">
        <f t="shared" si="326"/>
        <v>2130.2875974867106</v>
      </c>
      <c r="IZ120" s="335">
        <v>1051.2</v>
      </c>
      <c r="JA120" s="335">
        <v>13856.5</v>
      </c>
      <c r="JB120" s="335">
        <v>0</v>
      </c>
      <c r="JC120" s="335">
        <v>0</v>
      </c>
      <c r="JD120" s="335">
        <v>0</v>
      </c>
      <c r="JE120" s="335">
        <v>0</v>
      </c>
      <c r="JF120" s="335">
        <v>0</v>
      </c>
      <c r="JG120" s="335">
        <v>0</v>
      </c>
      <c r="JH120" s="335">
        <v>0</v>
      </c>
      <c r="JI120" s="335">
        <v>0</v>
      </c>
      <c r="JJ120" s="335">
        <v>10876.55</v>
      </c>
      <c r="JK120" s="178">
        <f t="shared" ref="JK120:JK126" si="414">JN120-JJ120</f>
        <v>4031.1500000000015</v>
      </c>
      <c r="JL120" s="371">
        <v>1008</v>
      </c>
      <c r="JM120" s="181" t="s">
        <v>276</v>
      </c>
      <c r="JN120" s="64">
        <f t="shared" ref="JN120:JN126" si="415">SUM(IZ120:JI120)</f>
        <v>14907.7</v>
      </c>
      <c r="JO120" s="335">
        <v>87.51</v>
      </c>
      <c r="JP120" s="335">
        <v>3885</v>
      </c>
      <c r="JQ120" s="335">
        <v>0</v>
      </c>
      <c r="JR120" s="335">
        <v>0</v>
      </c>
      <c r="JS120" s="335">
        <v>0</v>
      </c>
      <c r="JT120" s="335">
        <v>0</v>
      </c>
      <c r="JU120" s="335">
        <v>0</v>
      </c>
      <c r="JV120" s="335">
        <v>0</v>
      </c>
      <c r="JW120" s="335">
        <v>0</v>
      </c>
      <c r="JX120" s="335">
        <v>0</v>
      </c>
      <c r="JY120" s="211">
        <v>4007.02</v>
      </c>
      <c r="JZ120" s="319"/>
      <c r="KA120" s="319"/>
      <c r="KB120" s="65">
        <f t="shared" si="276"/>
        <v>231.62960224455773</v>
      </c>
      <c r="KC120" s="65">
        <f t="shared" si="297"/>
        <v>107.08468466925601</v>
      </c>
      <c r="KD120" s="65"/>
      <c r="KE120" s="65"/>
      <c r="KF120" s="65"/>
      <c r="KG120" s="65">
        <v>5</v>
      </c>
      <c r="KH120" s="65"/>
      <c r="KI120" s="65">
        <f t="shared" si="277"/>
        <v>429.03252032520328</v>
      </c>
      <c r="KJ120" s="64">
        <f t="shared" si="292"/>
        <v>772.74680723901702</v>
      </c>
      <c r="KK120" s="66">
        <f t="shared" si="363"/>
        <v>854.59100840336134</v>
      </c>
      <c r="KL120" s="66">
        <f t="shared" si="278"/>
        <v>0</v>
      </c>
      <c r="KM120" s="66">
        <f t="shared" si="279"/>
        <v>213.64775210084034</v>
      </c>
      <c r="KN120" s="67">
        <f t="shared" si="327"/>
        <v>1068.2387605042018</v>
      </c>
      <c r="KO120" s="67">
        <f t="shared" si="328"/>
        <v>1840.9855677432188</v>
      </c>
      <c r="KP120" s="68">
        <f t="shared" si="329"/>
        <v>2166.0344322567812</v>
      </c>
      <c r="KQ120" s="335">
        <v>1220.23</v>
      </c>
      <c r="KR120" s="335">
        <v>17419.419999999998</v>
      </c>
      <c r="KS120" s="335">
        <v>0</v>
      </c>
      <c r="KT120" s="335">
        <v>0</v>
      </c>
      <c r="KU120" s="335">
        <v>0</v>
      </c>
      <c r="KV120" s="335">
        <v>0</v>
      </c>
      <c r="KW120" s="335">
        <v>0</v>
      </c>
      <c r="KX120" s="335">
        <v>0</v>
      </c>
      <c r="KY120" s="335">
        <v>0</v>
      </c>
      <c r="KZ120" s="335">
        <v>0</v>
      </c>
      <c r="LA120" s="335">
        <v>12512.03</v>
      </c>
      <c r="LB120" s="178">
        <f t="shared" ref="LB120:LB126" si="416">LE120-LA120</f>
        <v>6127.6199999999972</v>
      </c>
      <c r="LC120" s="371">
        <v>1178</v>
      </c>
      <c r="LD120" s="181" t="s">
        <v>276</v>
      </c>
      <c r="LE120" s="64">
        <f t="shared" ref="LE120:LE126" si="417">SUM(KQ120:KZ120)</f>
        <v>18639.649999999998</v>
      </c>
      <c r="LF120" s="205">
        <v>101.58</v>
      </c>
      <c r="LG120" s="205">
        <v>3885</v>
      </c>
      <c r="LH120" s="205">
        <v>0</v>
      </c>
      <c r="LI120" s="205">
        <v>0</v>
      </c>
      <c r="LJ120" s="205">
        <v>0</v>
      </c>
      <c r="LK120" s="205">
        <v>0</v>
      </c>
      <c r="LL120" s="205">
        <v>0</v>
      </c>
      <c r="LM120" s="205">
        <v>0</v>
      </c>
      <c r="LN120" s="205">
        <v>0</v>
      </c>
      <c r="LO120" s="205">
        <v>0</v>
      </c>
      <c r="LP120" s="211">
        <f t="shared" si="351"/>
        <v>3986.58</v>
      </c>
      <c r="LQ120" s="336"/>
      <c r="LR120" s="336"/>
      <c r="LS120" s="65">
        <f t="shared" si="298"/>
        <v>185.99282528029769</v>
      </c>
      <c r="LT120" s="65">
        <f t="shared" si="299"/>
        <v>146.68095079467875</v>
      </c>
      <c r="LU120" s="65"/>
      <c r="LV120" s="65"/>
      <c r="LW120" s="65"/>
      <c r="LX120" s="65">
        <v>5</v>
      </c>
      <c r="LY120" s="65"/>
      <c r="LZ120" s="65"/>
      <c r="MA120" s="64">
        <f t="shared" si="330"/>
        <v>337.67377607497644</v>
      </c>
      <c r="MB120" s="66">
        <f t="shared" si="364"/>
        <v>828.45739495798318</v>
      </c>
      <c r="MC120" s="66">
        <f t="shared" si="280"/>
        <v>0</v>
      </c>
      <c r="MD120" s="66">
        <f t="shared" si="281"/>
        <v>207.1143487394958</v>
      </c>
      <c r="ME120" s="67">
        <f t="shared" si="331"/>
        <v>1035.571743697479</v>
      </c>
      <c r="MF120" s="67">
        <f t="shared" si="332"/>
        <v>1373.2455197724553</v>
      </c>
      <c r="MG120" s="68">
        <f t="shared" si="333"/>
        <v>2613.3344802275446</v>
      </c>
      <c r="MH120" s="335">
        <v>95.3</v>
      </c>
      <c r="MI120" s="335">
        <v>8382.19</v>
      </c>
      <c r="MJ120" s="335">
        <v>0</v>
      </c>
      <c r="MK120" s="335">
        <v>0</v>
      </c>
      <c r="ML120" s="335">
        <v>0</v>
      </c>
      <c r="MM120" s="335">
        <v>0</v>
      </c>
      <c r="MN120" s="335">
        <v>0</v>
      </c>
      <c r="MO120" s="335">
        <v>0</v>
      </c>
      <c r="MP120" s="335">
        <v>0</v>
      </c>
      <c r="MQ120" s="335">
        <v>0</v>
      </c>
      <c r="MR120" s="335">
        <v>6513.43</v>
      </c>
      <c r="MS120" s="178">
        <f t="shared" si="402"/>
        <v>1964.0599999999995</v>
      </c>
      <c r="MT120" s="371">
        <v>617</v>
      </c>
      <c r="MU120" s="181" t="s">
        <v>276</v>
      </c>
      <c r="MV120" s="64">
        <f t="shared" ref="MV120:MV126" si="418">SUM(MH120:MQ120)</f>
        <v>8477.49</v>
      </c>
      <c r="MW120" s="335">
        <v>7.93</v>
      </c>
      <c r="MX120" s="335">
        <v>3885</v>
      </c>
      <c r="MY120" s="335">
        <v>0</v>
      </c>
      <c r="MZ120" s="335">
        <v>0</v>
      </c>
      <c r="NA120" s="335">
        <v>0</v>
      </c>
      <c r="NB120" s="335">
        <v>0</v>
      </c>
      <c r="NC120" s="335">
        <v>0</v>
      </c>
      <c r="ND120" s="335">
        <v>0</v>
      </c>
      <c r="NE120" s="335">
        <v>0</v>
      </c>
      <c r="NF120" s="335">
        <v>0</v>
      </c>
      <c r="NG120" s="211">
        <f t="shared" si="293"/>
        <v>3892.93</v>
      </c>
      <c r="NH120" s="306"/>
      <c r="NI120" s="306"/>
      <c r="NJ120" s="65">
        <f t="shared" si="294"/>
        <v>123.08168866860753</v>
      </c>
      <c r="NK120" s="65">
        <f t="shared" si="295"/>
        <v>26.978827213857755</v>
      </c>
      <c r="NL120" s="65"/>
      <c r="NM120" s="65"/>
      <c r="NN120" s="65">
        <f t="shared" si="399"/>
        <v>467</v>
      </c>
      <c r="NO120" s="65">
        <v>5</v>
      </c>
      <c r="NP120" s="65"/>
      <c r="NQ120" s="65"/>
      <c r="NR120" s="64">
        <f t="shared" si="264"/>
        <v>622.06051588246532</v>
      </c>
      <c r="NS120" s="66">
        <f t="shared" si="400"/>
        <v>835.40283333333332</v>
      </c>
      <c r="NT120" s="66">
        <f t="shared" si="401"/>
        <v>400</v>
      </c>
      <c r="NU120" s="66">
        <f t="shared" si="282"/>
        <v>308.85070833333333</v>
      </c>
      <c r="NV120" s="67">
        <f t="shared" si="334"/>
        <v>1544.2535416666667</v>
      </c>
      <c r="NW120" s="67">
        <f t="shared" si="335"/>
        <v>2166.314057549132</v>
      </c>
      <c r="NX120" s="68">
        <f t="shared" si="336"/>
        <v>1726.6159424508678</v>
      </c>
      <c r="NY120" s="400">
        <v>96</v>
      </c>
      <c r="NZ120" s="400">
        <v>4765.74</v>
      </c>
      <c r="OA120" s="400">
        <v>0</v>
      </c>
      <c r="OB120" s="400">
        <v>0</v>
      </c>
      <c r="OC120" s="400">
        <v>0</v>
      </c>
      <c r="OD120" s="400">
        <v>0</v>
      </c>
      <c r="OE120" s="400">
        <v>0</v>
      </c>
      <c r="OF120" s="400">
        <v>0</v>
      </c>
      <c r="OG120" s="400">
        <v>0</v>
      </c>
      <c r="OH120" s="400">
        <v>0</v>
      </c>
      <c r="OI120" s="400">
        <v>3343.21</v>
      </c>
      <c r="OJ120" s="178">
        <f t="shared" si="352"/>
        <v>1518.5299999999997</v>
      </c>
      <c r="OK120" s="401">
        <v>418</v>
      </c>
      <c r="OL120" s="181" t="s">
        <v>276</v>
      </c>
      <c r="OM120" s="64">
        <f t="shared" si="283"/>
        <v>4861.74</v>
      </c>
      <c r="ON120" s="205">
        <v>7.99</v>
      </c>
      <c r="OO120" s="205">
        <v>3885</v>
      </c>
      <c r="OP120" s="205">
        <v>0</v>
      </c>
      <c r="OQ120" s="205">
        <v>0</v>
      </c>
      <c r="OR120" s="205">
        <v>0</v>
      </c>
      <c r="OS120" s="205">
        <v>0</v>
      </c>
      <c r="OT120" s="205">
        <v>0</v>
      </c>
      <c r="OU120" s="205">
        <v>0</v>
      </c>
      <c r="OV120" s="205">
        <v>0</v>
      </c>
      <c r="OW120" s="205">
        <v>0</v>
      </c>
      <c r="OX120" s="403">
        <f t="shared" si="284"/>
        <v>3892.99</v>
      </c>
      <c r="OY120" s="65"/>
      <c r="OZ120" s="65"/>
      <c r="PA120" s="65">
        <f t="shared" si="285"/>
        <v>53.595570767340767</v>
      </c>
      <c r="PB120" s="65">
        <f t="shared" si="286"/>
        <v>26.001760829171115</v>
      </c>
      <c r="PC120" s="65"/>
      <c r="PD120" s="65"/>
      <c r="PE120" s="65"/>
      <c r="PF120" s="65">
        <v>5</v>
      </c>
      <c r="PG120" s="65"/>
      <c r="PH120" s="65"/>
      <c r="PI120" s="64">
        <f t="shared" si="337"/>
        <v>84.597331596511879</v>
      </c>
      <c r="PJ120" s="66">
        <f t="shared" si="287"/>
        <v>936.57933333333335</v>
      </c>
      <c r="PK120" s="66">
        <v>0</v>
      </c>
      <c r="PL120" s="66">
        <f t="shared" si="288"/>
        <v>234.14483333333334</v>
      </c>
      <c r="PM120" s="67">
        <f t="shared" si="338"/>
        <v>1170.7241666666666</v>
      </c>
      <c r="PN120" s="67">
        <f t="shared" si="339"/>
        <v>1255.3214982631785</v>
      </c>
      <c r="PO120" s="68">
        <f t="shared" si="340"/>
        <v>2637.6685017368213</v>
      </c>
      <c r="PP120" s="400">
        <v>92.95</v>
      </c>
      <c r="PQ120" s="400">
        <v>5528.99</v>
      </c>
      <c r="PR120" s="400">
        <v>0</v>
      </c>
      <c r="PS120" s="400">
        <v>0</v>
      </c>
      <c r="PT120" s="400">
        <v>0</v>
      </c>
      <c r="PU120" s="400">
        <v>0</v>
      </c>
      <c r="PV120" s="400">
        <v>0</v>
      </c>
      <c r="PW120" s="400">
        <v>0</v>
      </c>
      <c r="PX120" s="400">
        <v>0</v>
      </c>
      <c r="PY120" s="464">
        <v>0</v>
      </c>
      <c r="PZ120" s="466">
        <v>3893.5899999999997</v>
      </c>
      <c r="QA120" s="178">
        <f t="shared" ref="QA120:QA126" si="419">QD120-PZ120</f>
        <v>1728.35</v>
      </c>
      <c r="QB120" s="401">
        <v>459</v>
      </c>
      <c r="QC120" s="181" t="s">
        <v>276</v>
      </c>
      <c r="QD120" s="64">
        <v>5621.94</v>
      </c>
      <c r="QE120" s="400">
        <v>7.74</v>
      </c>
      <c r="QF120" s="400">
        <v>3885</v>
      </c>
      <c r="QG120" s="400">
        <v>0</v>
      </c>
      <c r="QH120" s="400">
        <v>0</v>
      </c>
      <c r="QI120" s="400">
        <v>0</v>
      </c>
      <c r="QJ120" s="400">
        <v>0</v>
      </c>
      <c r="QK120" s="400">
        <v>0</v>
      </c>
      <c r="QL120" s="400">
        <v>0</v>
      </c>
      <c r="QM120" s="400">
        <v>0</v>
      </c>
      <c r="QN120" s="400">
        <v>0</v>
      </c>
      <c r="QO120" s="486">
        <v>0</v>
      </c>
      <c r="QP120" s="211">
        <f t="shared" si="353"/>
        <v>3892.74</v>
      </c>
      <c r="QQ120" s="437"/>
      <c r="QR120" s="452"/>
      <c r="QS120" s="65">
        <f t="shared" si="365"/>
        <v>128.86743362831859</v>
      </c>
      <c r="QT120" s="65">
        <f t="shared" si="354"/>
        <v>33.300251843487416</v>
      </c>
      <c r="QU120" s="65">
        <v>0</v>
      </c>
      <c r="QV120" s="65"/>
      <c r="QW120" s="65">
        <f t="shared" si="355"/>
        <v>18.861818181818183</v>
      </c>
      <c r="QX120" s="65">
        <v>5</v>
      </c>
      <c r="QY120" s="65">
        <f t="shared" si="261"/>
        <v>183.06451612903226</v>
      </c>
      <c r="QZ120" s="489">
        <f t="shared" si="265"/>
        <v>52.563464999999994</v>
      </c>
      <c r="RA120" s="65"/>
      <c r="RB120" s="64">
        <f t="shared" si="403"/>
        <v>421.65748478265647</v>
      </c>
      <c r="RC120" s="66">
        <f t="shared" si="266"/>
        <v>870.22424778761058</v>
      </c>
      <c r="RD120" s="66"/>
      <c r="RE120" s="66">
        <f t="shared" si="356"/>
        <v>258.37634651405341</v>
      </c>
      <c r="RF120" s="67">
        <f t="shared" si="341"/>
        <v>1128.6005943016639</v>
      </c>
      <c r="RG120" s="67">
        <f t="shared" si="342"/>
        <v>1550.2580790843203</v>
      </c>
      <c r="RH120" s="68">
        <f t="shared" si="343"/>
        <v>2342.4819209156794</v>
      </c>
      <c r="RI120" s="205">
        <v>72</v>
      </c>
      <c r="RJ120" s="205">
        <v>5103.53</v>
      </c>
      <c r="RK120" s="205">
        <v>0</v>
      </c>
      <c r="RL120" s="205">
        <v>0</v>
      </c>
      <c r="RM120" s="205">
        <v>0</v>
      </c>
      <c r="RN120" s="205">
        <v>0</v>
      </c>
      <c r="RO120" s="205">
        <v>0</v>
      </c>
      <c r="RP120" s="205">
        <v>0</v>
      </c>
      <c r="RQ120" s="205">
        <v>0</v>
      </c>
      <c r="RR120" s="373">
        <v>0</v>
      </c>
      <c r="RS120" s="265">
        <v>3550.11</v>
      </c>
      <c r="RT120" s="178">
        <f t="shared" ref="RT120:RT126" si="420">RW120-RS120</f>
        <v>1625.4199999999996</v>
      </c>
      <c r="RU120" s="206">
        <v>435</v>
      </c>
      <c r="RV120" s="181" t="s">
        <v>276</v>
      </c>
      <c r="RW120" s="64">
        <f t="shared" ref="RW120:RW126" si="421">SUM(RI120:RR120)</f>
        <v>5175.53</v>
      </c>
      <c r="RX120" s="205">
        <v>5.99</v>
      </c>
      <c r="RY120" s="205">
        <v>3885</v>
      </c>
      <c r="RZ120" s="205">
        <v>0</v>
      </c>
      <c r="SA120" s="205">
        <v>0</v>
      </c>
      <c r="SB120" s="205">
        <v>0</v>
      </c>
      <c r="SC120" s="205">
        <v>0</v>
      </c>
      <c r="SD120" s="205">
        <v>0</v>
      </c>
      <c r="SE120" s="205">
        <v>0</v>
      </c>
      <c r="SF120" s="205">
        <v>0</v>
      </c>
      <c r="SG120" s="205">
        <v>0</v>
      </c>
      <c r="SH120" s="65">
        <v>288.02583100000004</v>
      </c>
      <c r="SI120" s="211">
        <v>3903.35</v>
      </c>
      <c r="SJ120" s="234"/>
      <c r="SK120" s="477"/>
      <c r="SL120" s="65">
        <f t="shared" si="366"/>
        <v>320.96681415929203</v>
      </c>
      <c r="SM120" s="65">
        <f t="shared" si="405"/>
        <v>36.994131106668107</v>
      </c>
      <c r="SN120" s="65">
        <v>0</v>
      </c>
      <c r="SO120" s="65"/>
      <c r="SP120" s="65">
        <f t="shared" si="357"/>
        <v>495.92920353982299</v>
      </c>
      <c r="SQ120" s="65">
        <v>5</v>
      </c>
      <c r="SR120" s="65">
        <f t="shared" si="367"/>
        <v>428.52876106194691</v>
      </c>
      <c r="SS120" s="489">
        <f t="shared" si="267"/>
        <v>47.926485</v>
      </c>
      <c r="ST120" s="65"/>
      <c r="SU120" s="64">
        <f t="shared" si="374"/>
        <v>1335.34539486773</v>
      </c>
      <c r="SV120" s="66">
        <f t="shared" si="368"/>
        <v>596.28469026548669</v>
      </c>
      <c r="SW120" s="66"/>
      <c r="SX120" s="66">
        <f t="shared" si="358"/>
        <v>386.32601702664334</v>
      </c>
      <c r="SY120" s="67">
        <f t="shared" si="375"/>
        <v>982.61070729212997</v>
      </c>
      <c r="SZ120" s="67">
        <f t="shared" si="344"/>
        <v>2317.9561021598602</v>
      </c>
      <c r="TA120" s="68">
        <f t="shared" si="345"/>
        <v>1585.3938978401397</v>
      </c>
      <c r="TB120" s="64">
        <f t="shared" si="406"/>
        <v>107921.76000000001</v>
      </c>
      <c r="TC120" s="211">
        <f t="shared" si="407"/>
        <v>46973.029999999992</v>
      </c>
      <c r="TD120" s="67">
        <f t="shared" si="408"/>
        <v>19546.630534564119</v>
      </c>
      <c r="TE120" s="68">
        <f t="shared" si="359"/>
        <v>27426.399465435872</v>
      </c>
      <c r="TF120" s="264"/>
      <c r="TG120" s="265"/>
      <c r="TH120" s="265"/>
      <c r="TL120" s="65">
        <f t="shared" ref="TL120:TL125" si="422">(SR120/$RS$127)*25115.94</f>
        <v>5.1537922917332137</v>
      </c>
      <c r="TM120">
        <f t="shared" si="262"/>
        <v>5.1537922917332141E-2</v>
      </c>
    </row>
    <row r="121" spans="1:533">
      <c r="A121" s="173">
        <v>1294</v>
      </c>
      <c r="B121" s="175" t="s">
        <v>259</v>
      </c>
      <c r="C121" s="181" t="s">
        <v>276</v>
      </c>
      <c r="D121" s="176">
        <v>12199.07</v>
      </c>
      <c r="E121" s="176">
        <v>22167.4</v>
      </c>
      <c r="F121" s="176">
        <v>0</v>
      </c>
      <c r="G121" s="176">
        <v>0</v>
      </c>
      <c r="H121" s="176">
        <v>0</v>
      </c>
      <c r="I121" s="176">
        <v>0</v>
      </c>
      <c r="J121" s="176">
        <v>0</v>
      </c>
      <c r="K121" s="176">
        <v>0</v>
      </c>
      <c r="L121" s="176">
        <v>0</v>
      </c>
      <c r="M121" s="180">
        <v>29832.76</v>
      </c>
      <c r="N121" s="178">
        <f t="shared" si="386"/>
        <v>4533.7100000000028</v>
      </c>
      <c r="O121" s="181">
        <v>2376</v>
      </c>
      <c r="P121" s="64">
        <f t="shared" si="404"/>
        <v>34366.47</v>
      </c>
      <c r="Q121" s="205">
        <v>1015.46</v>
      </c>
      <c r="R121" s="205">
        <v>1621.5</v>
      </c>
      <c r="S121" s="267">
        <v>0</v>
      </c>
      <c r="T121" s="205">
        <v>0</v>
      </c>
      <c r="U121" s="205">
        <v>0</v>
      </c>
      <c r="V121" s="205">
        <v>0</v>
      </c>
      <c r="W121" s="205">
        <v>0</v>
      </c>
      <c r="X121" s="205">
        <v>0</v>
      </c>
      <c r="Y121" s="205">
        <v>0</v>
      </c>
      <c r="Z121" s="205">
        <v>0</v>
      </c>
      <c r="AA121" s="64">
        <f t="shared" si="346"/>
        <v>2636.96</v>
      </c>
      <c r="AB121" s="65"/>
      <c r="AC121" s="284">
        <v>219.2</v>
      </c>
      <c r="AD121" s="65">
        <f t="shared" si="347"/>
        <v>350.49029317134728</v>
      </c>
      <c r="AE121" s="65">
        <f t="shared" si="268"/>
        <v>82.07056130285001</v>
      </c>
      <c r="AF121" s="65"/>
      <c r="AG121" s="65"/>
      <c r="AH121" s="65"/>
      <c r="AI121" s="65">
        <v>5</v>
      </c>
      <c r="AJ121" s="65"/>
      <c r="AK121" s="65"/>
      <c r="AL121" s="64">
        <f t="shared" si="311"/>
        <v>656.76085447419734</v>
      </c>
      <c r="AM121" s="66">
        <f t="shared" si="388"/>
        <v>833.25221238938047</v>
      </c>
      <c r="AN121" s="66">
        <f t="shared" si="389"/>
        <v>0</v>
      </c>
      <c r="AO121" s="66">
        <f t="shared" si="289"/>
        <v>208.31305309734512</v>
      </c>
      <c r="AP121" s="67">
        <f t="shared" si="312"/>
        <v>1041.5652654867256</v>
      </c>
      <c r="AQ121" s="67">
        <f t="shared" si="313"/>
        <v>1698.3261199609228</v>
      </c>
      <c r="AR121" s="68">
        <f t="shared" si="314"/>
        <v>938.63388003907721</v>
      </c>
      <c r="AS121" s="267">
        <v>12517.06</v>
      </c>
      <c r="AT121" s="267">
        <v>19975.169999999998</v>
      </c>
      <c r="AU121" s="267">
        <v>0</v>
      </c>
      <c r="AV121" s="267">
        <v>25</v>
      </c>
      <c r="AW121" s="267">
        <v>0</v>
      </c>
      <c r="AX121" s="267">
        <v>0</v>
      </c>
      <c r="AY121" s="267">
        <v>0</v>
      </c>
      <c r="AZ121" s="267">
        <v>0</v>
      </c>
      <c r="BA121" s="267">
        <v>0</v>
      </c>
      <c r="BB121" s="267">
        <v>0</v>
      </c>
      <c r="BC121" s="267">
        <v>27494.55</v>
      </c>
      <c r="BD121" s="178">
        <f t="shared" si="387"/>
        <v>5022.6799999999967</v>
      </c>
      <c r="BE121" s="285">
        <v>2235</v>
      </c>
      <c r="BF121" s="181" t="s">
        <v>276</v>
      </c>
      <c r="BG121" s="64">
        <f t="shared" si="384"/>
        <v>32517.229999999996</v>
      </c>
      <c r="BH121" s="267">
        <v>1041.92</v>
      </c>
      <c r="BI121" s="267">
        <v>1461.15</v>
      </c>
      <c r="BJ121" s="267">
        <v>0</v>
      </c>
      <c r="BK121" s="267">
        <v>1.05</v>
      </c>
      <c r="BL121" s="267">
        <v>0</v>
      </c>
      <c r="BM121" s="267">
        <v>0</v>
      </c>
      <c r="BN121" s="267">
        <v>0</v>
      </c>
      <c r="BO121" s="267">
        <v>0</v>
      </c>
      <c r="BP121" s="267">
        <v>0</v>
      </c>
      <c r="BQ121" s="267">
        <v>0</v>
      </c>
      <c r="BR121" s="64">
        <f t="shared" si="385"/>
        <v>2504.1200000000003</v>
      </c>
      <c r="BS121" s="65"/>
      <c r="BT121" s="284">
        <v>219.2</v>
      </c>
      <c r="BU121" s="65">
        <f t="shared" si="348"/>
        <v>349.70450171810865</v>
      </c>
      <c r="BV121" s="65">
        <f t="shared" si="269"/>
        <v>98.069400052740946</v>
      </c>
      <c r="BW121" s="65"/>
      <c r="BX121" s="65"/>
      <c r="BY121" s="65"/>
      <c r="BZ121" s="65">
        <v>5</v>
      </c>
      <c r="CA121" s="202"/>
      <c r="CB121" s="65"/>
      <c r="CC121" s="64">
        <f t="shared" si="315"/>
        <v>671.97390177084958</v>
      </c>
      <c r="CD121" s="66">
        <f t="shared" si="390"/>
        <v>869.99982300884949</v>
      </c>
      <c r="CE121" s="384">
        <f t="shared" si="391"/>
        <v>0</v>
      </c>
      <c r="CF121" s="66">
        <f t="shared" si="392"/>
        <v>217.49995575221237</v>
      </c>
      <c r="CG121" s="67">
        <f t="shared" si="373"/>
        <v>1087.4997787610619</v>
      </c>
      <c r="CH121" s="67">
        <f t="shared" si="316"/>
        <v>1759.4736805319114</v>
      </c>
      <c r="CI121" s="68">
        <f t="shared" si="317"/>
        <v>744.6463194680889</v>
      </c>
      <c r="CJ121" s="209">
        <v>10040.25</v>
      </c>
      <c r="CK121" s="209">
        <v>16201.47</v>
      </c>
      <c r="CL121" s="209">
        <v>0</v>
      </c>
      <c r="CM121" s="209">
        <v>30</v>
      </c>
      <c r="CN121" s="209">
        <v>0</v>
      </c>
      <c r="CO121" s="209">
        <v>0</v>
      </c>
      <c r="CP121" s="209">
        <v>0</v>
      </c>
      <c r="CQ121" s="209">
        <v>0</v>
      </c>
      <c r="CR121" s="209">
        <v>0</v>
      </c>
      <c r="CS121" s="207">
        <v>0</v>
      </c>
      <c r="CT121" s="205">
        <v>31006.87</v>
      </c>
      <c r="CU121" s="178">
        <f t="shared" si="409"/>
        <v>6595.7500000000036</v>
      </c>
      <c r="CV121" s="206">
        <v>2482</v>
      </c>
      <c r="CW121" s="181" t="s">
        <v>276</v>
      </c>
      <c r="CX121" s="214">
        <v>37602.620000000003</v>
      </c>
      <c r="CY121" s="205">
        <v>1600.96</v>
      </c>
      <c r="CZ121" s="205">
        <v>0</v>
      </c>
      <c r="DA121" s="205">
        <v>3.15</v>
      </c>
      <c r="DB121" s="205">
        <v>0</v>
      </c>
      <c r="DC121" s="205">
        <v>0</v>
      </c>
      <c r="DD121" s="205">
        <v>0</v>
      </c>
      <c r="DE121" s="205">
        <v>0</v>
      </c>
      <c r="DF121" s="205">
        <v>0</v>
      </c>
      <c r="DG121" s="209">
        <v>0</v>
      </c>
      <c r="DH121" s="205">
        <v>0</v>
      </c>
      <c r="DI121" s="214">
        <v>2906.08</v>
      </c>
      <c r="DJ121" s="65"/>
      <c r="DK121" s="284">
        <v>219.2</v>
      </c>
      <c r="DL121" s="65">
        <f t="shared" si="349"/>
        <v>409.51405548379921</v>
      </c>
      <c r="DM121" s="65">
        <f t="shared" si="263"/>
        <v>129.84067353932926</v>
      </c>
      <c r="DN121" s="65"/>
      <c r="DO121" s="65"/>
      <c r="DP121" s="65"/>
      <c r="DQ121" s="65">
        <v>5</v>
      </c>
      <c r="DR121" s="65"/>
      <c r="DS121" s="65"/>
      <c r="DT121" s="64">
        <f t="shared" si="318"/>
        <v>763.55472902312852</v>
      </c>
      <c r="DU121" s="66">
        <f t="shared" si="393"/>
        <v>870.94495575221242</v>
      </c>
      <c r="DV121" s="66">
        <f t="shared" si="394"/>
        <v>490.26548672566372</v>
      </c>
      <c r="DW121" s="66">
        <f t="shared" si="270"/>
        <v>340.30261061946902</v>
      </c>
      <c r="DX121" s="67">
        <f t="shared" si="319"/>
        <v>1701.5130530973452</v>
      </c>
      <c r="DY121" s="67">
        <f t="shared" si="320"/>
        <v>2465.0677821204736</v>
      </c>
      <c r="DZ121" s="68">
        <f t="shared" si="321"/>
        <v>441.01221787952636</v>
      </c>
      <c r="EA121" s="205">
        <v>14484.61</v>
      </c>
      <c r="EB121" s="205">
        <v>20631.2</v>
      </c>
      <c r="EC121" s="205">
        <v>0</v>
      </c>
      <c r="ED121" s="205">
        <v>40</v>
      </c>
      <c r="EE121" s="205">
        <v>0</v>
      </c>
      <c r="EF121" s="205">
        <v>0</v>
      </c>
      <c r="EG121" s="205">
        <v>0</v>
      </c>
      <c r="EH121" s="205">
        <v>0</v>
      </c>
      <c r="EI121" s="205">
        <v>0</v>
      </c>
      <c r="EJ121" s="205">
        <v>0</v>
      </c>
      <c r="EK121" s="205">
        <v>28672.01</v>
      </c>
      <c r="EL121" s="178">
        <f t="shared" si="410"/>
        <v>6483.7999999999993</v>
      </c>
      <c r="EM121" s="206">
        <v>2324</v>
      </c>
      <c r="EN121" s="181" t="s">
        <v>276</v>
      </c>
      <c r="EO121" s="214">
        <f t="shared" si="303"/>
        <v>35155.81</v>
      </c>
      <c r="EP121" s="214">
        <v>1205.69</v>
      </c>
      <c r="EQ121" s="214">
        <v>1509.13</v>
      </c>
      <c r="ER121" s="214">
        <v>0</v>
      </c>
      <c r="ES121" s="214">
        <v>1.68</v>
      </c>
      <c r="ET121" s="214">
        <v>0</v>
      </c>
      <c r="EU121" s="298">
        <v>0</v>
      </c>
      <c r="EV121" s="299">
        <v>0</v>
      </c>
      <c r="EW121" s="214">
        <v>0</v>
      </c>
      <c r="EX121" s="214">
        <v>0</v>
      </c>
      <c r="EY121" s="214">
        <v>0</v>
      </c>
      <c r="EZ121" s="214">
        <f t="shared" si="304"/>
        <v>2716.5</v>
      </c>
      <c r="FA121" s="389"/>
      <c r="FB121" s="385"/>
      <c r="FC121" s="377">
        <f t="shared" si="305"/>
        <v>394.28131449206046</v>
      </c>
      <c r="FD121" s="386">
        <f t="shared" si="306"/>
        <v>127.63688118778039</v>
      </c>
      <c r="FE121" s="65"/>
      <c r="FF121" s="65"/>
      <c r="FG121" s="65"/>
      <c r="FH121" s="65">
        <v>5</v>
      </c>
      <c r="FI121" s="377"/>
      <c r="FJ121" s="65"/>
      <c r="FK121" s="214">
        <f t="shared" si="307"/>
        <v>526.91819567984089</v>
      </c>
      <c r="FL121" s="66">
        <f t="shared" si="360"/>
        <v>987.17077586206892</v>
      </c>
      <c r="FM121" s="377">
        <f t="shared" si="395"/>
        <v>413.79310344827587</v>
      </c>
      <c r="FN121" s="377">
        <f t="shared" si="271"/>
        <v>350.24096982758618</v>
      </c>
      <c r="FO121" s="214">
        <f t="shared" si="308"/>
        <v>1751.204849137931</v>
      </c>
      <c r="FP121" s="214">
        <f t="shared" si="309"/>
        <v>2278.1230448177721</v>
      </c>
      <c r="FQ121" s="205">
        <f t="shared" si="290"/>
        <v>438.3769551822279</v>
      </c>
      <c r="FR121" s="205">
        <v>14824.06</v>
      </c>
      <c r="FS121" s="205">
        <v>21919.49</v>
      </c>
      <c r="FT121" s="205">
        <v>0</v>
      </c>
      <c r="FU121" s="205">
        <v>50</v>
      </c>
      <c r="FV121" s="205">
        <v>0</v>
      </c>
      <c r="FW121" s="205">
        <v>0</v>
      </c>
      <c r="FX121" s="205">
        <v>0</v>
      </c>
      <c r="FY121" s="205">
        <v>0</v>
      </c>
      <c r="FZ121" s="205">
        <v>0</v>
      </c>
      <c r="GA121" s="205">
        <v>0</v>
      </c>
      <c r="GB121" s="205">
        <v>29349.42</v>
      </c>
      <c r="GC121" s="178">
        <f t="shared" si="411"/>
        <v>7444.1300000000047</v>
      </c>
      <c r="GD121" s="206">
        <v>2473</v>
      </c>
      <c r="GE121" s="181" t="s">
        <v>276</v>
      </c>
      <c r="GF121" s="214">
        <f t="shared" si="291"/>
        <v>36793.550000000003</v>
      </c>
      <c r="GG121" s="205">
        <v>1233.96</v>
      </c>
      <c r="GH121" s="205">
        <v>1603.37</v>
      </c>
      <c r="GI121" s="205">
        <v>0</v>
      </c>
      <c r="GJ121" s="205">
        <v>2.1</v>
      </c>
      <c r="GK121" s="205">
        <v>0</v>
      </c>
      <c r="GL121" s="205">
        <v>0</v>
      </c>
      <c r="GM121" s="205">
        <v>0</v>
      </c>
      <c r="GN121" s="205">
        <v>0</v>
      </c>
      <c r="GO121" s="205">
        <v>0</v>
      </c>
      <c r="GP121" s="205">
        <v>0</v>
      </c>
      <c r="GQ121" s="211">
        <f t="shared" si="350"/>
        <v>2839.43</v>
      </c>
      <c r="GR121" s="307"/>
      <c r="GS121" s="307"/>
      <c r="GT121" s="65">
        <f t="shared" si="300"/>
        <v>417.66719899123956</v>
      </c>
      <c r="GU121" s="65">
        <f t="shared" si="301"/>
        <v>158.15365831127764</v>
      </c>
      <c r="GV121" s="65"/>
      <c r="GW121" s="65"/>
      <c r="GX121" s="65">
        <v>0</v>
      </c>
      <c r="GY121" s="65">
        <v>5</v>
      </c>
      <c r="GZ121" s="65"/>
      <c r="HA121" s="65"/>
      <c r="HB121" s="64">
        <f t="shared" si="396"/>
        <v>580.8208573025172</v>
      </c>
      <c r="HC121" s="66">
        <f t="shared" si="361"/>
        <v>822.37076923076927</v>
      </c>
      <c r="HD121" s="66">
        <f t="shared" si="272"/>
        <v>0</v>
      </c>
      <c r="HE121" s="66">
        <f t="shared" si="273"/>
        <v>205.59269230769232</v>
      </c>
      <c r="HF121" s="67">
        <f t="shared" si="322"/>
        <v>1027.9634615384616</v>
      </c>
      <c r="HG121" s="67">
        <f t="shared" si="323"/>
        <v>1608.7843188409788</v>
      </c>
      <c r="HH121" s="68">
        <f t="shared" si="324"/>
        <v>1230.645681159021</v>
      </c>
      <c r="HI121" s="335">
        <v>12955.36</v>
      </c>
      <c r="HJ121" s="335">
        <v>21626.53</v>
      </c>
      <c r="HK121" s="335">
        <v>0</v>
      </c>
      <c r="HL121" s="335">
        <v>50</v>
      </c>
      <c r="HM121" s="335">
        <v>0</v>
      </c>
      <c r="HN121" s="335">
        <v>0</v>
      </c>
      <c r="HO121" s="335">
        <v>0</v>
      </c>
      <c r="HP121" s="335">
        <v>0</v>
      </c>
      <c r="HQ121" s="335">
        <v>0</v>
      </c>
      <c r="HR121" s="335">
        <v>0</v>
      </c>
      <c r="HS121" s="335">
        <v>27626.89</v>
      </c>
      <c r="HT121" s="178">
        <f t="shared" si="412"/>
        <v>7005</v>
      </c>
      <c r="HU121" s="371">
        <v>2466</v>
      </c>
      <c r="HV121" s="181" t="s">
        <v>276</v>
      </c>
      <c r="HW121" s="64">
        <f t="shared" si="413"/>
        <v>34631.89</v>
      </c>
      <c r="HX121" s="205">
        <v>1078.44</v>
      </c>
      <c r="HY121" s="205">
        <v>1581.94</v>
      </c>
      <c r="HZ121" s="205">
        <v>0</v>
      </c>
      <c r="IA121" s="205">
        <v>2.1</v>
      </c>
      <c r="IB121" s="205">
        <v>0</v>
      </c>
      <c r="IC121" s="205">
        <v>0</v>
      </c>
      <c r="ID121" s="205">
        <v>0</v>
      </c>
      <c r="IE121" s="205">
        <v>0</v>
      </c>
      <c r="IF121" s="205">
        <v>0</v>
      </c>
      <c r="IG121" s="205">
        <v>0</v>
      </c>
      <c r="IH121" s="214">
        <v>2647.82</v>
      </c>
      <c r="II121" s="318"/>
      <c r="IJ121" s="318">
        <v>219.2</v>
      </c>
      <c r="IK121" s="65">
        <f t="shared" si="296"/>
        <v>421.60625160767756</v>
      </c>
      <c r="IL121" s="65">
        <f t="shared" si="302"/>
        <v>174.42300084365661</v>
      </c>
      <c r="IM121" s="65"/>
      <c r="IN121" s="65"/>
      <c r="IO121" s="65"/>
      <c r="IP121" s="65">
        <v>5</v>
      </c>
      <c r="IQ121" s="65"/>
      <c r="IR121" s="65"/>
      <c r="IS121" s="64">
        <f t="shared" si="397"/>
        <v>820.2292524513341</v>
      </c>
      <c r="IT121" s="66">
        <f t="shared" si="362"/>
        <v>869.99285714285713</v>
      </c>
      <c r="IU121" s="66">
        <f t="shared" si="274"/>
        <v>403.36134453781511</v>
      </c>
      <c r="IV121" s="66">
        <f t="shared" si="275"/>
        <v>318.33855042016808</v>
      </c>
      <c r="IW121" s="67">
        <f t="shared" si="398"/>
        <v>1591.6927521008404</v>
      </c>
      <c r="IX121" s="67">
        <f t="shared" si="325"/>
        <v>2411.9220045521743</v>
      </c>
      <c r="IY121" s="68">
        <f t="shared" si="326"/>
        <v>235.89799544782591</v>
      </c>
      <c r="IZ121" s="335">
        <v>13527.25</v>
      </c>
      <c r="JA121" s="335">
        <v>21085.93</v>
      </c>
      <c r="JB121" s="335">
        <v>0</v>
      </c>
      <c r="JC121" s="335">
        <v>5</v>
      </c>
      <c r="JD121" s="335">
        <v>0</v>
      </c>
      <c r="JE121" s="335">
        <v>0</v>
      </c>
      <c r="JF121" s="335">
        <v>0</v>
      </c>
      <c r="JG121" s="335">
        <v>0</v>
      </c>
      <c r="JH121" s="335">
        <v>0</v>
      </c>
      <c r="JI121" s="335">
        <v>0</v>
      </c>
      <c r="JJ121" s="335">
        <v>27367.4</v>
      </c>
      <c r="JK121" s="178">
        <f t="shared" si="414"/>
        <v>7250.7799999999988</v>
      </c>
      <c r="JL121" s="371">
        <v>2313</v>
      </c>
      <c r="JM121" s="181" t="s">
        <v>276</v>
      </c>
      <c r="JN121" s="64">
        <f t="shared" si="415"/>
        <v>34618.18</v>
      </c>
      <c r="JO121" s="335">
        <v>1126.03</v>
      </c>
      <c r="JP121" s="335">
        <v>1542.4</v>
      </c>
      <c r="JQ121" s="335">
        <v>0</v>
      </c>
      <c r="JR121" s="335">
        <v>0.21</v>
      </c>
      <c r="JS121" s="335">
        <v>0</v>
      </c>
      <c r="JT121" s="335">
        <v>0</v>
      </c>
      <c r="JU121" s="335">
        <v>0</v>
      </c>
      <c r="JV121" s="335">
        <v>0</v>
      </c>
      <c r="JW121" s="335">
        <v>0</v>
      </c>
      <c r="JX121" s="335">
        <v>0</v>
      </c>
      <c r="JY121" s="211">
        <v>3273.26</v>
      </c>
      <c r="JZ121" s="337"/>
      <c r="KA121" s="337">
        <v>219.2</v>
      </c>
      <c r="KB121" s="65">
        <f t="shared" si="276"/>
        <v>582.82267598344242</v>
      </c>
      <c r="KC121" s="65">
        <f t="shared" si="297"/>
        <v>192.61190724883659</v>
      </c>
      <c r="KD121" s="65"/>
      <c r="KE121" s="65"/>
      <c r="KF121" s="65"/>
      <c r="KG121" s="65">
        <v>5</v>
      </c>
      <c r="KH121" s="65"/>
      <c r="KI121" s="65">
        <f t="shared" si="277"/>
        <v>429.03252032520328</v>
      </c>
      <c r="KJ121" s="64">
        <f t="shared" si="292"/>
        <v>1428.6671035574823</v>
      </c>
      <c r="KK121" s="66">
        <f t="shared" si="363"/>
        <v>854.59100840336134</v>
      </c>
      <c r="KL121" s="66">
        <f t="shared" si="278"/>
        <v>0</v>
      </c>
      <c r="KM121" s="66">
        <f t="shared" si="279"/>
        <v>213.64775210084034</v>
      </c>
      <c r="KN121" s="67">
        <f t="shared" si="327"/>
        <v>1068.2387605042018</v>
      </c>
      <c r="KO121" s="67">
        <f t="shared" si="328"/>
        <v>2496.905864061684</v>
      </c>
      <c r="KP121" s="68">
        <f t="shared" si="329"/>
        <v>776.35413593831618</v>
      </c>
      <c r="KQ121" s="335">
        <v>14171.67</v>
      </c>
      <c r="KR121" s="335">
        <v>23719.47</v>
      </c>
      <c r="KS121" s="335">
        <v>0</v>
      </c>
      <c r="KT121" s="335">
        <v>25</v>
      </c>
      <c r="KU121" s="335">
        <v>0</v>
      </c>
      <c r="KV121" s="335">
        <v>0</v>
      </c>
      <c r="KW121" s="335">
        <v>0</v>
      </c>
      <c r="KX121" s="335">
        <v>0</v>
      </c>
      <c r="KY121" s="335">
        <v>0</v>
      </c>
      <c r="KZ121" s="335">
        <v>0</v>
      </c>
      <c r="LA121" s="335">
        <v>29524.1</v>
      </c>
      <c r="LB121" s="178">
        <f t="shared" si="416"/>
        <v>8392.0400000000009</v>
      </c>
      <c r="LC121" s="371">
        <v>2538</v>
      </c>
      <c r="LD121" s="181" t="s">
        <v>276</v>
      </c>
      <c r="LE121" s="64">
        <f t="shared" si="417"/>
        <v>37916.14</v>
      </c>
      <c r="LF121" s="205">
        <v>1179.6600000000001</v>
      </c>
      <c r="LG121" s="205">
        <v>1735.04</v>
      </c>
      <c r="LH121" s="205">
        <v>0</v>
      </c>
      <c r="LI121" s="205">
        <v>1.05</v>
      </c>
      <c r="LJ121" s="205">
        <v>0</v>
      </c>
      <c r="LK121" s="205">
        <v>0</v>
      </c>
      <c r="LL121" s="205">
        <v>0</v>
      </c>
      <c r="LM121" s="205">
        <v>0</v>
      </c>
      <c r="LN121" s="205">
        <v>0</v>
      </c>
      <c r="LO121" s="205">
        <v>0</v>
      </c>
      <c r="LP121" s="211">
        <f t="shared" si="351"/>
        <v>2915.75</v>
      </c>
      <c r="LQ121" s="336"/>
      <c r="LR121" s="336">
        <v>219.2</v>
      </c>
      <c r="LS121" s="65">
        <f t="shared" si="298"/>
        <v>438.8792844053313</v>
      </c>
      <c r="LT121" s="65">
        <f t="shared" si="299"/>
        <v>200.8858914728682</v>
      </c>
      <c r="LU121" s="65"/>
      <c r="LV121" s="65"/>
      <c r="LW121" s="65"/>
      <c r="LX121" s="65">
        <v>5</v>
      </c>
      <c r="LY121" s="65"/>
      <c r="LZ121" s="65"/>
      <c r="MA121" s="64">
        <f t="shared" si="330"/>
        <v>863.96517587819949</v>
      </c>
      <c r="MB121" s="66">
        <f t="shared" si="364"/>
        <v>828.45739495798318</v>
      </c>
      <c r="MC121" s="66">
        <f t="shared" si="280"/>
        <v>0</v>
      </c>
      <c r="MD121" s="66">
        <f t="shared" si="281"/>
        <v>207.1143487394958</v>
      </c>
      <c r="ME121" s="67">
        <f t="shared" si="331"/>
        <v>1035.571743697479</v>
      </c>
      <c r="MF121" s="67">
        <f t="shared" si="332"/>
        <v>1899.5369195756784</v>
      </c>
      <c r="MG121" s="68">
        <f t="shared" si="333"/>
        <v>1016.2130804243216</v>
      </c>
      <c r="MH121" s="335">
        <v>14439.48</v>
      </c>
      <c r="MI121" s="335">
        <v>23249.9</v>
      </c>
      <c r="MJ121" s="335">
        <v>0</v>
      </c>
      <c r="MK121" s="335">
        <v>65</v>
      </c>
      <c r="ML121" s="335">
        <v>0</v>
      </c>
      <c r="MM121" s="335">
        <v>0</v>
      </c>
      <c r="MN121" s="335">
        <v>0</v>
      </c>
      <c r="MO121" s="335">
        <v>0</v>
      </c>
      <c r="MP121" s="335">
        <v>0</v>
      </c>
      <c r="MQ121" s="335">
        <v>0</v>
      </c>
      <c r="MR121" s="335">
        <v>29487.79</v>
      </c>
      <c r="MS121" s="178">
        <f t="shared" si="402"/>
        <v>8266.5900000000038</v>
      </c>
      <c r="MT121" s="371">
        <v>2569</v>
      </c>
      <c r="MU121" s="181" t="s">
        <v>276</v>
      </c>
      <c r="MV121" s="64">
        <f t="shared" si="418"/>
        <v>37754.380000000005</v>
      </c>
      <c r="MW121" s="335">
        <v>1201.96</v>
      </c>
      <c r="MX121" s="335">
        <v>1700.69</v>
      </c>
      <c r="MY121" s="335">
        <v>0</v>
      </c>
      <c r="MZ121" s="335">
        <v>2.73</v>
      </c>
      <c r="NA121" s="335">
        <v>0</v>
      </c>
      <c r="NB121" s="335">
        <v>0</v>
      </c>
      <c r="NC121" s="335">
        <v>0</v>
      </c>
      <c r="ND121" s="335">
        <v>0</v>
      </c>
      <c r="NE121" s="335">
        <v>0</v>
      </c>
      <c r="NF121" s="335">
        <v>0</v>
      </c>
      <c r="NG121" s="211">
        <f t="shared" si="293"/>
        <v>2905.38</v>
      </c>
      <c r="NH121" s="359"/>
      <c r="NI121" s="358"/>
      <c r="NJ121" s="65">
        <f t="shared" si="294"/>
        <v>557.21900570133994</v>
      </c>
      <c r="NK121" s="65">
        <f t="shared" si="295"/>
        <v>113.55198072248534</v>
      </c>
      <c r="NL121" s="65"/>
      <c r="NM121" s="65"/>
      <c r="NN121" s="65">
        <f t="shared" si="399"/>
        <v>467</v>
      </c>
      <c r="NO121" s="65">
        <v>5</v>
      </c>
      <c r="NP121" s="65"/>
      <c r="NQ121" s="65"/>
      <c r="NR121" s="64">
        <f t="shared" si="264"/>
        <v>1142.7709864238254</v>
      </c>
      <c r="NS121" s="66">
        <f t="shared" si="400"/>
        <v>835.40283333333332</v>
      </c>
      <c r="NT121" s="66">
        <f t="shared" si="401"/>
        <v>400</v>
      </c>
      <c r="NU121" s="66">
        <f t="shared" si="282"/>
        <v>308.85070833333333</v>
      </c>
      <c r="NV121" s="67">
        <f t="shared" si="334"/>
        <v>1544.2535416666667</v>
      </c>
      <c r="NW121" s="67">
        <f t="shared" si="335"/>
        <v>2687.0245280904919</v>
      </c>
      <c r="NX121" s="68">
        <f t="shared" si="336"/>
        <v>218.3554719095082</v>
      </c>
      <c r="NY121" s="400">
        <v>11952.2</v>
      </c>
      <c r="NZ121" s="400">
        <v>17277.669999999998</v>
      </c>
      <c r="OA121" s="400">
        <v>0</v>
      </c>
      <c r="OB121" s="400">
        <v>90</v>
      </c>
      <c r="OC121" s="400">
        <v>0</v>
      </c>
      <c r="OD121" s="400">
        <v>0</v>
      </c>
      <c r="OE121" s="400">
        <v>0</v>
      </c>
      <c r="OF121" s="400">
        <v>0</v>
      </c>
      <c r="OG121" s="400">
        <v>0</v>
      </c>
      <c r="OH121" s="400">
        <v>0</v>
      </c>
      <c r="OI121" s="400">
        <v>23413.51</v>
      </c>
      <c r="OJ121" s="178">
        <f t="shared" si="352"/>
        <v>5906.3600000000006</v>
      </c>
      <c r="OK121" s="401">
        <v>2154</v>
      </c>
      <c r="OL121" s="181" t="s">
        <v>276</v>
      </c>
      <c r="OM121" s="64">
        <f t="shared" si="283"/>
        <v>29319.87</v>
      </c>
      <c r="ON121" s="205">
        <v>994.93</v>
      </c>
      <c r="OO121" s="205">
        <v>1263.83</v>
      </c>
      <c r="OP121" s="205">
        <v>0</v>
      </c>
      <c r="OQ121" s="205">
        <v>3.79</v>
      </c>
      <c r="OR121" s="205">
        <v>0</v>
      </c>
      <c r="OS121" s="205">
        <v>0</v>
      </c>
      <c r="OT121" s="205">
        <v>0</v>
      </c>
      <c r="OU121" s="205">
        <v>0</v>
      </c>
      <c r="OV121" s="205">
        <v>0</v>
      </c>
      <c r="OW121" s="205">
        <v>0</v>
      </c>
      <c r="OX121" s="403">
        <f t="shared" si="284"/>
        <v>2262.5499999999997</v>
      </c>
      <c r="OY121" s="416"/>
      <c r="OZ121" s="413"/>
      <c r="PA121" s="65">
        <f t="shared" si="285"/>
        <v>375.34597949780022</v>
      </c>
      <c r="PB121" s="65">
        <f t="shared" si="286"/>
        <v>101.13449196985449</v>
      </c>
      <c r="PC121" s="65"/>
      <c r="PD121" s="65"/>
      <c r="PE121" s="65"/>
      <c r="PF121" s="65">
        <v>5</v>
      </c>
      <c r="PG121" s="65"/>
      <c r="PH121" s="65"/>
      <c r="PI121" s="64">
        <f t="shared" si="337"/>
        <v>481.4804714676547</v>
      </c>
      <c r="PJ121" s="66">
        <f t="shared" si="287"/>
        <v>936.57933333333335</v>
      </c>
      <c r="PK121" s="66">
        <v>0</v>
      </c>
      <c r="PL121" s="66">
        <f t="shared" si="288"/>
        <v>234.14483333333334</v>
      </c>
      <c r="PM121" s="67">
        <f t="shared" si="338"/>
        <v>1170.7241666666666</v>
      </c>
      <c r="PN121" s="67">
        <f t="shared" si="339"/>
        <v>1652.2046381343214</v>
      </c>
      <c r="PO121" s="68">
        <f t="shared" si="340"/>
        <v>610.34536186567834</v>
      </c>
      <c r="PP121" s="400">
        <v>9493.14</v>
      </c>
      <c r="PQ121" s="400">
        <v>18658.37</v>
      </c>
      <c r="PR121" s="400">
        <v>0</v>
      </c>
      <c r="PS121" s="400">
        <v>20</v>
      </c>
      <c r="PT121" s="400">
        <v>0</v>
      </c>
      <c r="PU121" s="400">
        <v>0</v>
      </c>
      <c r="PV121" s="400">
        <v>0</v>
      </c>
      <c r="PW121" s="400">
        <v>0</v>
      </c>
      <c r="PX121" s="400">
        <v>0</v>
      </c>
      <c r="PY121" s="464">
        <v>0</v>
      </c>
      <c r="PZ121" s="466">
        <v>23825.850000000002</v>
      </c>
      <c r="QA121" s="178">
        <f t="shared" si="419"/>
        <v>4345.6599999999962</v>
      </c>
      <c r="QB121" s="401">
        <v>2067</v>
      </c>
      <c r="QC121" s="181" t="s">
        <v>276</v>
      </c>
      <c r="QD121" s="64">
        <v>28171.51</v>
      </c>
      <c r="QE121" s="400">
        <v>790.2</v>
      </c>
      <c r="QF121" s="400">
        <v>1364.82</v>
      </c>
      <c r="QG121" s="400">
        <v>0</v>
      </c>
      <c r="QH121" s="400">
        <v>0.84</v>
      </c>
      <c r="QI121" s="400">
        <v>0</v>
      </c>
      <c r="QJ121" s="400">
        <v>0</v>
      </c>
      <c r="QK121" s="400">
        <v>0</v>
      </c>
      <c r="QL121" s="400">
        <v>0</v>
      </c>
      <c r="QM121" s="400">
        <v>0</v>
      </c>
      <c r="QN121" s="400">
        <v>0</v>
      </c>
      <c r="QO121" s="486">
        <v>0</v>
      </c>
      <c r="QP121" s="211">
        <f t="shared" si="353"/>
        <v>2155.86</v>
      </c>
      <c r="QQ121" s="437"/>
      <c r="QR121" s="238" t="s">
        <v>562</v>
      </c>
      <c r="QS121" s="65">
        <f t="shared" si="365"/>
        <v>128.86743362831859</v>
      </c>
      <c r="QT121" s="65">
        <f t="shared" si="354"/>
        <v>83.728164102276381</v>
      </c>
      <c r="QU121" s="65">
        <v>0</v>
      </c>
      <c r="QV121" s="65"/>
      <c r="QW121" s="65">
        <f t="shared" si="355"/>
        <v>18.861818181818183</v>
      </c>
      <c r="QX121" s="65">
        <v>5</v>
      </c>
      <c r="QY121" s="65">
        <f t="shared" si="261"/>
        <v>183.06451612903226</v>
      </c>
      <c r="QZ121" s="489">
        <f t="shared" si="265"/>
        <v>321.64897500000001</v>
      </c>
      <c r="RA121" s="65"/>
      <c r="RB121" s="64">
        <f t="shared" si="403"/>
        <v>741.17090704144539</v>
      </c>
      <c r="RC121" s="66">
        <f t="shared" si="266"/>
        <v>870.22424778761058</v>
      </c>
      <c r="RD121" s="66"/>
      <c r="RE121" s="66">
        <f t="shared" si="356"/>
        <v>322.27903096581122</v>
      </c>
      <c r="RF121" s="67">
        <f t="shared" si="341"/>
        <v>1192.5032787534219</v>
      </c>
      <c r="RG121" s="67">
        <f t="shared" si="342"/>
        <v>1933.6741857948673</v>
      </c>
      <c r="RH121" s="68">
        <f t="shared" si="343"/>
        <v>222.18581420513283</v>
      </c>
      <c r="RI121" s="205">
        <v>9637.17</v>
      </c>
      <c r="RJ121" s="205">
        <v>17389.41</v>
      </c>
      <c r="RK121" s="205">
        <v>0</v>
      </c>
      <c r="RL121" s="205">
        <v>80</v>
      </c>
      <c r="RM121" s="205">
        <v>0</v>
      </c>
      <c r="RN121" s="205">
        <v>0</v>
      </c>
      <c r="RO121" s="205">
        <v>0</v>
      </c>
      <c r="RP121" s="205">
        <v>0</v>
      </c>
      <c r="RQ121" s="205">
        <v>0</v>
      </c>
      <c r="RR121" s="373">
        <v>0</v>
      </c>
      <c r="RS121" s="265">
        <v>22887.7</v>
      </c>
      <c r="RT121" s="178">
        <f t="shared" si="420"/>
        <v>4218.880000000001</v>
      </c>
      <c r="RU121" s="206">
        <v>1972</v>
      </c>
      <c r="RV121" s="181" t="s">
        <v>276</v>
      </c>
      <c r="RW121" s="64">
        <f t="shared" si="421"/>
        <v>27106.58</v>
      </c>
      <c r="RX121" s="205">
        <v>802.21</v>
      </c>
      <c r="RY121" s="205">
        <v>1272</v>
      </c>
      <c r="RZ121" s="205">
        <v>0</v>
      </c>
      <c r="SA121" s="205">
        <v>3.36</v>
      </c>
      <c r="SB121" s="205">
        <v>0</v>
      </c>
      <c r="SC121" s="205">
        <v>0</v>
      </c>
      <c r="SD121" s="205">
        <v>0</v>
      </c>
      <c r="SE121" s="205">
        <v>0</v>
      </c>
      <c r="SF121" s="205">
        <v>0</v>
      </c>
      <c r="SG121" s="205">
        <v>0</v>
      </c>
      <c r="SH121" s="65">
        <v>5.1537922917332141E-2</v>
      </c>
      <c r="SI121" s="211">
        <v>2706.76</v>
      </c>
      <c r="SJ121" s="234"/>
      <c r="SK121" s="481" t="s">
        <v>495</v>
      </c>
      <c r="SL121" s="65">
        <f t="shared" si="366"/>
        <v>320.96681415929203</v>
      </c>
      <c r="SM121" s="65">
        <f t="shared" si="405"/>
        <v>96.020597656790258</v>
      </c>
      <c r="SN121" s="65">
        <v>0</v>
      </c>
      <c r="SO121" s="65"/>
      <c r="SP121" s="65">
        <f t="shared" si="357"/>
        <v>495.92920353982299</v>
      </c>
      <c r="SQ121" s="65">
        <v>5</v>
      </c>
      <c r="SR121" s="65">
        <f t="shared" si="367"/>
        <v>428.52876106194691</v>
      </c>
      <c r="SS121" s="489">
        <f t="shared" si="267"/>
        <v>308.98394999999999</v>
      </c>
      <c r="ST121" s="65"/>
      <c r="SU121" s="64">
        <f t="shared" si="374"/>
        <v>1655.4293264178523</v>
      </c>
      <c r="SV121" s="66">
        <f t="shared" si="368"/>
        <v>596.28469026548669</v>
      </c>
      <c r="SW121" s="66"/>
      <c r="SX121" s="66">
        <f t="shared" si="358"/>
        <v>450.34280333666777</v>
      </c>
      <c r="SY121" s="67">
        <f t="shared" si="375"/>
        <v>1046.6274936021546</v>
      </c>
      <c r="SZ121" s="67">
        <f t="shared" si="344"/>
        <v>2702.0568200200069</v>
      </c>
      <c r="TA121" s="68">
        <f t="shared" si="345"/>
        <v>4.7031799799933651</v>
      </c>
      <c r="TB121" s="64">
        <f t="shared" si="406"/>
        <v>405954.23000000004</v>
      </c>
      <c r="TC121" s="211">
        <f t="shared" si="407"/>
        <v>32470.47</v>
      </c>
      <c r="TD121" s="67">
        <f t="shared" si="408"/>
        <v>25593.09990650128</v>
      </c>
      <c r="TE121" s="68">
        <f t="shared" si="359"/>
        <v>6877.370093498721</v>
      </c>
      <c r="TF121" s="264"/>
      <c r="TG121" s="265"/>
      <c r="TH121" s="265"/>
      <c r="TL121" s="65">
        <f t="shared" si="422"/>
        <v>5.1537922917332137</v>
      </c>
      <c r="TM121">
        <f t="shared" si="262"/>
        <v>5.1537922917332141E-2</v>
      </c>
    </row>
    <row r="122" spans="1:533">
      <c r="A122" s="173" t="s">
        <v>56</v>
      </c>
      <c r="B122" s="175" t="s">
        <v>260</v>
      </c>
      <c r="C122" s="181" t="s">
        <v>276</v>
      </c>
      <c r="D122" s="176">
        <v>5731.63</v>
      </c>
      <c r="E122" s="176">
        <v>13833.24</v>
      </c>
      <c r="F122" s="176">
        <v>5435.89</v>
      </c>
      <c r="G122" s="176">
        <v>0</v>
      </c>
      <c r="H122" s="176">
        <v>0</v>
      </c>
      <c r="I122" s="176">
        <v>0</v>
      </c>
      <c r="J122" s="176">
        <v>0</v>
      </c>
      <c r="K122" s="176">
        <v>0</v>
      </c>
      <c r="L122" s="176">
        <v>0</v>
      </c>
      <c r="M122" s="180">
        <v>18128.41</v>
      </c>
      <c r="N122" s="178">
        <f t="shared" si="386"/>
        <v>6872.3499999999985</v>
      </c>
      <c r="O122" s="181">
        <v>1550</v>
      </c>
      <c r="P122" s="64">
        <f t="shared" si="404"/>
        <v>25000.76</v>
      </c>
      <c r="Q122" s="205">
        <v>477.1</v>
      </c>
      <c r="R122" s="205">
        <v>1011.88</v>
      </c>
      <c r="S122" s="267">
        <v>347.22</v>
      </c>
      <c r="T122" s="205">
        <v>0</v>
      </c>
      <c r="U122" s="205">
        <v>0</v>
      </c>
      <c r="V122" s="205">
        <v>0</v>
      </c>
      <c r="W122" s="205">
        <v>0</v>
      </c>
      <c r="X122" s="205">
        <v>0</v>
      </c>
      <c r="Y122" s="205">
        <v>0</v>
      </c>
      <c r="Z122" s="205">
        <v>0</v>
      </c>
      <c r="AA122" s="64">
        <f t="shared" si="346"/>
        <v>1836.2</v>
      </c>
      <c r="AB122" s="65"/>
      <c r="AC122" s="65"/>
      <c r="AD122" s="65">
        <f t="shared" si="347"/>
        <v>212.98169313299823</v>
      </c>
      <c r="AE122" s="65">
        <f t="shared" si="268"/>
        <v>124.40531528695941</v>
      </c>
      <c r="AF122" s="65"/>
      <c r="AG122" s="65"/>
      <c r="AH122" s="65"/>
      <c r="AI122" s="65">
        <v>5</v>
      </c>
      <c r="AJ122" s="65"/>
      <c r="AK122" s="65"/>
      <c r="AL122" s="64">
        <f t="shared" si="311"/>
        <v>342.38700841995762</v>
      </c>
      <c r="AM122" s="66">
        <f t="shared" si="388"/>
        <v>833.25221238938047</v>
      </c>
      <c r="AN122" s="66">
        <f t="shared" si="389"/>
        <v>0</v>
      </c>
      <c r="AO122" s="66">
        <f t="shared" si="289"/>
        <v>208.31305309734512</v>
      </c>
      <c r="AP122" s="67">
        <f t="shared" si="312"/>
        <v>1041.5652654867256</v>
      </c>
      <c r="AQ122" s="67">
        <f t="shared" si="313"/>
        <v>1383.9522739066833</v>
      </c>
      <c r="AR122" s="68">
        <f t="shared" si="314"/>
        <v>452.24772609331671</v>
      </c>
      <c r="AS122" s="267">
        <v>5475.79</v>
      </c>
      <c r="AT122" s="267">
        <v>10792.92</v>
      </c>
      <c r="AU122" s="267">
        <v>3606.35</v>
      </c>
      <c r="AV122" s="267">
        <v>30</v>
      </c>
      <c r="AW122" s="267">
        <v>0</v>
      </c>
      <c r="AX122" s="267">
        <v>0</v>
      </c>
      <c r="AY122" s="267">
        <v>0</v>
      </c>
      <c r="AZ122" s="267">
        <v>0</v>
      </c>
      <c r="BA122" s="267">
        <v>0</v>
      </c>
      <c r="BB122" s="267">
        <v>0</v>
      </c>
      <c r="BC122" s="267">
        <v>13813.42</v>
      </c>
      <c r="BD122" s="178">
        <f t="shared" si="387"/>
        <v>6091.6399999999976</v>
      </c>
      <c r="BE122" s="285">
        <v>1203</v>
      </c>
      <c r="BF122" s="181" t="s">
        <v>276</v>
      </c>
      <c r="BG122" s="64">
        <f t="shared" si="384"/>
        <v>19905.059999999998</v>
      </c>
      <c r="BH122" s="267">
        <v>455.81</v>
      </c>
      <c r="BI122" s="267">
        <v>789.48</v>
      </c>
      <c r="BJ122" s="267">
        <v>230.4</v>
      </c>
      <c r="BK122" s="267">
        <v>1.26</v>
      </c>
      <c r="BL122" s="267">
        <v>0</v>
      </c>
      <c r="BM122" s="267">
        <v>0</v>
      </c>
      <c r="BN122" s="267">
        <v>0</v>
      </c>
      <c r="BO122" s="267">
        <v>0</v>
      </c>
      <c r="BP122" s="267">
        <v>0</v>
      </c>
      <c r="BQ122" s="267">
        <v>0</v>
      </c>
      <c r="BR122" s="64">
        <f t="shared" si="385"/>
        <v>1476.95</v>
      </c>
      <c r="BS122" s="65"/>
      <c r="BT122" s="65"/>
      <c r="BU122" s="65">
        <f t="shared" si="348"/>
        <v>175.69355229028866</v>
      </c>
      <c r="BV122" s="65">
        <f t="shared" si="269"/>
        <v>118.94117884023649</v>
      </c>
      <c r="BW122" s="65"/>
      <c r="BX122" s="65"/>
      <c r="BY122" s="65"/>
      <c r="BZ122" s="65">
        <v>5</v>
      </c>
      <c r="CA122" s="202"/>
      <c r="CB122" s="65"/>
      <c r="CC122" s="64">
        <f t="shared" si="315"/>
        <v>299.63473113052515</v>
      </c>
      <c r="CD122" s="66">
        <f t="shared" si="390"/>
        <v>869.99982300884949</v>
      </c>
      <c r="CE122" s="384">
        <f t="shared" si="391"/>
        <v>0</v>
      </c>
      <c r="CF122" s="66">
        <f t="shared" si="392"/>
        <v>217.49995575221237</v>
      </c>
      <c r="CG122" s="67">
        <f t="shared" si="373"/>
        <v>1087.4997787610619</v>
      </c>
      <c r="CH122" s="67">
        <f t="shared" si="316"/>
        <v>1387.134509891587</v>
      </c>
      <c r="CI122" s="68">
        <f t="shared" si="317"/>
        <v>89.815490108413087</v>
      </c>
      <c r="CJ122" s="209">
        <v>8097.4</v>
      </c>
      <c r="CK122" s="209">
        <v>15707.17</v>
      </c>
      <c r="CL122" s="209">
        <v>5348.32</v>
      </c>
      <c r="CM122" s="209">
        <v>35</v>
      </c>
      <c r="CN122" s="209">
        <v>0</v>
      </c>
      <c r="CO122" s="209">
        <v>0</v>
      </c>
      <c r="CP122" s="209">
        <v>0</v>
      </c>
      <c r="CQ122" s="209">
        <v>0</v>
      </c>
      <c r="CR122" s="209">
        <v>0</v>
      </c>
      <c r="CS122" s="207">
        <v>0</v>
      </c>
      <c r="CT122" s="205">
        <v>16420.84</v>
      </c>
      <c r="CU122" s="178">
        <f t="shared" si="409"/>
        <v>7062.3899999999994</v>
      </c>
      <c r="CV122" s="206">
        <v>1407</v>
      </c>
      <c r="CW122" s="181" t="s">
        <v>276</v>
      </c>
      <c r="CX122" s="214">
        <v>23483.23</v>
      </c>
      <c r="CY122" s="205">
        <v>1000.89</v>
      </c>
      <c r="CZ122" s="205">
        <v>282.29000000000002</v>
      </c>
      <c r="DA122" s="205">
        <v>0.42</v>
      </c>
      <c r="DB122" s="205">
        <v>0</v>
      </c>
      <c r="DC122" s="205">
        <v>0</v>
      </c>
      <c r="DD122" s="205">
        <v>0</v>
      </c>
      <c r="DE122" s="205">
        <v>0</v>
      </c>
      <c r="DF122" s="205">
        <v>0</v>
      </c>
      <c r="DG122" s="209">
        <v>0</v>
      </c>
      <c r="DH122" s="205">
        <v>0</v>
      </c>
      <c r="DI122" s="214">
        <v>1730.74</v>
      </c>
      <c r="DJ122" s="65"/>
      <c r="DK122" s="65"/>
      <c r="DL122" s="65">
        <f t="shared" si="349"/>
        <v>216.87338266811807</v>
      </c>
      <c r="DM122" s="65">
        <f t="shared" si="263"/>
        <v>139.02671787096585</v>
      </c>
      <c r="DN122" s="65"/>
      <c r="DO122" s="65"/>
      <c r="DP122" s="65"/>
      <c r="DQ122" s="65">
        <v>5</v>
      </c>
      <c r="DR122" s="65"/>
      <c r="DS122" s="65"/>
      <c r="DT122" s="64">
        <f t="shared" si="318"/>
        <v>360.90010053908395</v>
      </c>
      <c r="DU122" s="66">
        <f t="shared" si="393"/>
        <v>870.94495575221242</v>
      </c>
      <c r="DV122" s="66">
        <f t="shared" si="394"/>
        <v>490.26548672566372</v>
      </c>
      <c r="DW122" s="66">
        <f t="shared" si="270"/>
        <v>340.30261061946902</v>
      </c>
      <c r="DX122" s="67">
        <f t="shared" si="319"/>
        <v>1701.5130530973452</v>
      </c>
      <c r="DY122" s="67">
        <f t="shared" si="320"/>
        <v>2062.4131536364293</v>
      </c>
      <c r="DZ122" s="68">
        <f t="shared" si="321"/>
        <v>-331.67315363642933</v>
      </c>
      <c r="EA122" s="205">
        <v>6525.54</v>
      </c>
      <c r="EB122" s="205">
        <v>13962.43</v>
      </c>
      <c r="EC122" s="205">
        <v>4984.75</v>
      </c>
      <c r="ED122" s="205">
        <v>30</v>
      </c>
      <c r="EE122" s="205">
        <v>0</v>
      </c>
      <c r="EF122" s="205">
        <v>0</v>
      </c>
      <c r="EG122" s="205">
        <v>0</v>
      </c>
      <c r="EH122" s="205">
        <v>0</v>
      </c>
      <c r="EI122" s="205">
        <v>0</v>
      </c>
      <c r="EJ122" s="205">
        <v>0</v>
      </c>
      <c r="EK122" s="205">
        <v>17889.61</v>
      </c>
      <c r="EL122" s="178">
        <f t="shared" si="410"/>
        <v>7613.1100000000006</v>
      </c>
      <c r="EM122" s="206">
        <v>1534</v>
      </c>
      <c r="EN122" s="181" t="s">
        <v>276</v>
      </c>
      <c r="EO122" s="214">
        <f t="shared" si="303"/>
        <v>25502.720000000001</v>
      </c>
      <c r="EP122" s="214">
        <v>543.19000000000005</v>
      </c>
      <c r="EQ122" s="214">
        <v>1021.33</v>
      </c>
      <c r="ER122" s="214">
        <v>318.2</v>
      </c>
      <c r="ES122" s="214">
        <v>1.26</v>
      </c>
      <c r="ET122" s="214">
        <v>0</v>
      </c>
      <c r="EU122" s="298">
        <v>0</v>
      </c>
      <c r="EV122" s="299">
        <v>0</v>
      </c>
      <c r="EW122" s="214">
        <v>0</v>
      </c>
      <c r="EX122" s="214">
        <v>0</v>
      </c>
      <c r="EY122" s="214">
        <v>0</v>
      </c>
      <c r="EZ122" s="214">
        <f t="shared" si="304"/>
        <v>1883.98</v>
      </c>
      <c r="FA122" s="389"/>
      <c r="FB122" s="65"/>
      <c r="FC122" s="377">
        <f t="shared" si="305"/>
        <v>246.00782946679743</v>
      </c>
      <c r="FD122" s="386">
        <f t="shared" si="306"/>
        <v>149.86791951317173</v>
      </c>
      <c r="FE122" s="65"/>
      <c r="FF122" s="65"/>
      <c r="FG122" s="65"/>
      <c r="FH122" s="65">
        <v>5</v>
      </c>
      <c r="FI122" s="377"/>
      <c r="FJ122" s="65"/>
      <c r="FK122" s="214">
        <f t="shared" si="307"/>
        <v>400.87574897996916</v>
      </c>
      <c r="FL122" s="66">
        <f t="shared" si="360"/>
        <v>987.17077586206892</v>
      </c>
      <c r="FM122" s="377">
        <f t="shared" si="395"/>
        <v>413.79310344827587</v>
      </c>
      <c r="FN122" s="377">
        <f t="shared" si="271"/>
        <v>350.24096982758618</v>
      </c>
      <c r="FO122" s="214">
        <f t="shared" si="308"/>
        <v>1751.204849137931</v>
      </c>
      <c r="FP122" s="214">
        <f t="shared" si="309"/>
        <v>2152.0805981179001</v>
      </c>
      <c r="FQ122" s="205">
        <f t="shared" si="290"/>
        <v>-268.10059811790006</v>
      </c>
      <c r="FR122" s="205">
        <v>7244.37</v>
      </c>
      <c r="FS122" s="205">
        <v>15456.88</v>
      </c>
      <c r="FT122" s="205">
        <v>5127.6899999999996</v>
      </c>
      <c r="FU122" s="205">
        <v>30</v>
      </c>
      <c r="FV122" s="205">
        <v>0</v>
      </c>
      <c r="FW122" s="205">
        <v>0</v>
      </c>
      <c r="FX122" s="205">
        <v>0</v>
      </c>
      <c r="FY122" s="205">
        <v>0</v>
      </c>
      <c r="FZ122" s="205">
        <v>0</v>
      </c>
      <c r="GA122" s="205">
        <v>0</v>
      </c>
      <c r="GB122" s="205">
        <v>19113.78</v>
      </c>
      <c r="GC122" s="178">
        <f t="shared" si="411"/>
        <v>8745.16</v>
      </c>
      <c r="GD122" s="206">
        <v>1647</v>
      </c>
      <c r="GE122" s="181" t="s">
        <v>276</v>
      </c>
      <c r="GF122" s="214">
        <f t="shared" si="291"/>
        <v>27858.94</v>
      </c>
      <c r="GG122" s="205">
        <v>603.03</v>
      </c>
      <c r="GH122" s="205">
        <v>1130.6400000000001</v>
      </c>
      <c r="GI122" s="205">
        <v>327.52999999999997</v>
      </c>
      <c r="GJ122" s="205">
        <v>1.26</v>
      </c>
      <c r="GK122" s="205">
        <v>0</v>
      </c>
      <c r="GL122" s="205">
        <v>0</v>
      </c>
      <c r="GM122" s="205">
        <v>0</v>
      </c>
      <c r="GN122" s="205">
        <v>0</v>
      </c>
      <c r="GO122" s="205">
        <v>0</v>
      </c>
      <c r="GP122" s="205">
        <v>0</v>
      </c>
      <c r="GQ122" s="211">
        <f t="shared" si="350"/>
        <v>2062.46</v>
      </c>
      <c r="GR122" s="307"/>
      <c r="GS122" s="306"/>
      <c r="GT122" s="65">
        <f t="shared" si="300"/>
        <v>272.00533961948054</v>
      </c>
      <c r="GU122" s="65">
        <f t="shared" si="301"/>
        <v>185.7945853333367</v>
      </c>
      <c r="GV122" s="65"/>
      <c r="GW122" s="65"/>
      <c r="GX122" s="65">
        <v>0</v>
      </c>
      <c r="GY122" s="65">
        <v>5</v>
      </c>
      <c r="GZ122" s="65"/>
      <c r="HA122" s="65"/>
      <c r="HB122" s="64">
        <f t="shared" si="396"/>
        <v>462.79992495281726</v>
      </c>
      <c r="HC122" s="66">
        <f t="shared" si="361"/>
        <v>822.37076923076927</v>
      </c>
      <c r="HD122" s="66">
        <f t="shared" si="272"/>
        <v>0</v>
      </c>
      <c r="HE122" s="66">
        <f t="shared" si="273"/>
        <v>205.59269230769232</v>
      </c>
      <c r="HF122" s="67">
        <f t="shared" si="322"/>
        <v>1027.9634615384616</v>
      </c>
      <c r="HG122" s="67">
        <f t="shared" si="323"/>
        <v>1490.7633864912789</v>
      </c>
      <c r="HH122" s="68">
        <f t="shared" si="324"/>
        <v>571.69661350872116</v>
      </c>
      <c r="HI122" s="335">
        <v>6668.7</v>
      </c>
      <c r="HJ122" s="335">
        <v>16249.18</v>
      </c>
      <c r="HK122" s="335">
        <v>5687.53</v>
      </c>
      <c r="HL122" s="335">
        <v>10</v>
      </c>
      <c r="HM122" s="335">
        <v>0</v>
      </c>
      <c r="HN122" s="335">
        <v>0</v>
      </c>
      <c r="HO122" s="335">
        <v>0</v>
      </c>
      <c r="HP122" s="335">
        <v>0</v>
      </c>
      <c r="HQ122" s="335">
        <v>0</v>
      </c>
      <c r="HR122" s="335">
        <v>0</v>
      </c>
      <c r="HS122" s="335">
        <v>19773.54</v>
      </c>
      <c r="HT122" s="178">
        <f t="shared" si="412"/>
        <v>8841.869999999999</v>
      </c>
      <c r="HU122" s="371">
        <v>1730</v>
      </c>
      <c r="HV122" s="181" t="s">
        <v>276</v>
      </c>
      <c r="HW122" s="64">
        <f t="shared" si="413"/>
        <v>28615.41</v>
      </c>
      <c r="HX122" s="205">
        <v>555.1</v>
      </c>
      <c r="HY122" s="205">
        <v>1188.5999999999999</v>
      </c>
      <c r="HZ122" s="205">
        <v>363.04</v>
      </c>
      <c r="IA122" s="205">
        <v>0.42</v>
      </c>
      <c r="IB122" s="205">
        <v>0</v>
      </c>
      <c r="IC122" s="205">
        <v>0</v>
      </c>
      <c r="ID122" s="205">
        <v>0</v>
      </c>
      <c r="IE122" s="205">
        <v>0</v>
      </c>
      <c r="IF122" s="205">
        <v>0</v>
      </c>
      <c r="IG122" s="205">
        <v>0</v>
      </c>
      <c r="IH122" s="214">
        <v>2625.84</v>
      </c>
      <c r="II122" s="318"/>
      <c r="IJ122" s="319"/>
      <c r="IK122" s="65">
        <f t="shared" si="296"/>
        <v>301.7584708381753</v>
      </c>
      <c r="IL122" s="65">
        <f t="shared" si="302"/>
        <v>220.16067073083536</v>
      </c>
      <c r="IM122" s="65"/>
      <c r="IN122" s="65"/>
      <c r="IO122" s="65"/>
      <c r="IP122" s="65">
        <v>5</v>
      </c>
      <c r="IQ122" s="65"/>
      <c r="IR122" s="65"/>
      <c r="IS122" s="64">
        <f t="shared" si="397"/>
        <v>526.91914156901066</v>
      </c>
      <c r="IT122" s="66">
        <f t="shared" si="362"/>
        <v>869.99285714285713</v>
      </c>
      <c r="IU122" s="66">
        <f t="shared" si="274"/>
        <v>403.36134453781511</v>
      </c>
      <c r="IV122" s="66">
        <f t="shared" si="275"/>
        <v>318.33855042016808</v>
      </c>
      <c r="IW122" s="67">
        <f t="shared" si="398"/>
        <v>1591.6927521008404</v>
      </c>
      <c r="IX122" s="67">
        <f t="shared" si="325"/>
        <v>2118.6118936698513</v>
      </c>
      <c r="IY122" s="68">
        <f t="shared" si="326"/>
        <v>507.22810633014888</v>
      </c>
      <c r="IZ122" s="335">
        <v>8308.61</v>
      </c>
      <c r="JA122" s="335">
        <v>19686.939999999999</v>
      </c>
      <c r="JB122" s="335">
        <v>5925.9</v>
      </c>
      <c r="JC122" s="335">
        <v>10</v>
      </c>
      <c r="JD122" s="335">
        <v>0</v>
      </c>
      <c r="JE122" s="335">
        <v>0</v>
      </c>
      <c r="JF122" s="335">
        <v>0</v>
      </c>
      <c r="JG122" s="335">
        <v>0</v>
      </c>
      <c r="JH122" s="335">
        <v>0</v>
      </c>
      <c r="JI122" s="335">
        <v>0</v>
      </c>
      <c r="JJ122" s="335">
        <v>22831.68</v>
      </c>
      <c r="JK122" s="178">
        <f t="shared" si="414"/>
        <v>11099.769999999997</v>
      </c>
      <c r="JL122" s="371">
        <v>1881</v>
      </c>
      <c r="JM122" s="181" t="s">
        <v>276</v>
      </c>
      <c r="JN122" s="64">
        <f t="shared" si="415"/>
        <v>33931.449999999997</v>
      </c>
      <c r="JO122" s="335">
        <v>691.61</v>
      </c>
      <c r="JP122" s="335">
        <v>1440.06</v>
      </c>
      <c r="JQ122" s="335">
        <v>378.39</v>
      </c>
      <c r="JR122" s="335">
        <v>0.42</v>
      </c>
      <c r="JS122" s="335">
        <v>0</v>
      </c>
      <c r="JT122" s="335">
        <v>0</v>
      </c>
      <c r="JU122" s="335">
        <v>0</v>
      </c>
      <c r="JV122" s="335">
        <v>0</v>
      </c>
      <c r="JW122" s="335">
        <v>0</v>
      </c>
      <c r="JX122" s="335">
        <v>0</v>
      </c>
      <c r="JY122" s="211">
        <v>3153.9</v>
      </c>
      <c r="JZ122" s="337"/>
      <c r="KA122" s="319"/>
      <c r="KB122" s="65">
        <f t="shared" si="276"/>
        <v>486.22890134969498</v>
      </c>
      <c r="KC122" s="65">
        <f t="shared" si="297"/>
        <v>294.85763872623613</v>
      </c>
      <c r="KD122" s="65"/>
      <c r="KE122" s="65"/>
      <c r="KF122" s="65"/>
      <c r="KG122" s="65">
        <v>5</v>
      </c>
      <c r="KH122" s="65"/>
      <c r="KI122" s="65">
        <f t="shared" si="277"/>
        <v>429.03252032520328</v>
      </c>
      <c r="KJ122" s="64">
        <f t="shared" si="292"/>
        <v>1215.1190604011344</v>
      </c>
      <c r="KK122" s="66">
        <f t="shared" si="363"/>
        <v>854.59100840336134</v>
      </c>
      <c r="KL122" s="66">
        <f t="shared" si="278"/>
        <v>0</v>
      </c>
      <c r="KM122" s="66">
        <f t="shared" si="279"/>
        <v>213.64775210084034</v>
      </c>
      <c r="KN122" s="67">
        <f t="shared" si="327"/>
        <v>1068.2387605042018</v>
      </c>
      <c r="KO122" s="67">
        <f t="shared" si="328"/>
        <v>2283.3578209053362</v>
      </c>
      <c r="KP122" s="68">
        <f t="shared" si="329"/>
        <v>870.54217909466388</v>
      </c>
      <c r="KQ122" s="335">
        <v>9015.33</v>
      </c>
      <c r="KR122" s="335">
        <v>21137.13</v>
      </c>
      <c r="KS122" s="335">
        <v>5379.3</v>
      </c>
      <c r="KT122" s="335">
        <v>0</v>
      </c>
      <c r="KU122" s="335">
        <v>0</v>
      </c>
      <c r="KV122" s="335">
        <v>0</v>
      </c>
      <c r="KW122" s="335">
        <v>0</v>
      </c>
      <c r="KX122" s="335">
        <v>0</v>
      </c>
      <c r="KY122" s="335">
        <v>0</v>
      </c>
      <c r="KZ122" s="335">
        <v>0</v>
      </c>
      <c r="LA122" s="335">
        <v>24074.26</v>
      </c>
      <c r="LB122" s="178">
        <f t="shared" si="416"/>
        <v>11457.500000000004</v>
      </c>
      <c r="LC122" s="371">
        <v>1952</v>
      </c>
      <c r="LD122" s="181" t="s">
        <v>276</v>
      </c>
      <c r="LE122" s="64">
        <f t="shared" si="417"/>
        <v>35531.760000000002</v>
      </c>
      <c r="LF122" s="205">
        <v>750.43</v>
      </c>
      <c r="LG122" s="205">
        <v>1546.14</v>
      </c>
      <c r="LH122" s="205">
        <v>343.67</v>
      </c>
      <c r="LI122" s="205">
        <v>0</v>
      </c>
      <c r="LJ122" s="205">
        <v>0</v>
      </c>
      <c r="LK122" s="205">
        <v>0</v>
      </c>
      <c r="LL122" s="205">
        <v>0</v>
      </c>
      <c r="LM122" s="205">
        <v>0</v>
      </c>
      <c r="LN122" s="205">
        <v>0</v>
      </c>
      <c r="LO122" s="205">
        <v>0</v>
      </c>
      <c r="LP122" s="211">
        <f t="shared" si="351"/>
        <v>2640.2400000000002</v>
      </c>
      <c r="LQ122" s="306"/>
      <c r="LR122" s="350"/>
      <c r="LS122" s="65">
        <f t="shared" si="298"/>
        <v>357.8667597450181</v>
      </c>
      <c r="LT122" s="65">
        <f t="shared" si="299"/>
        <v>274.2658640271481</v>
      </c>
      <c r="LU122" s="65"/>
      <c r="LV122" s="65"/>
      <c r="LW122" s="65"/>
      <c r="LX122" s="65">
        <v>5</v>
      </c>
      <c r="LY122" s="65"/>
      <c r="LZ122" s="65"/>
      <c r="MA122" s="64">
        <f t="shared" si="330"/>
        <v>637.1326237721662</v>
      </c>
      <c r="MB122" s="66">
        <f t="shared" si="364"/>
        <v>828.45739495798318</v>
      </c>
      <c r="MC122" s="66">
        <f t="shared" si="280"/>
        <v>0</v>
      </c>
      <c r="MD122" s="66">
        <f t="shared" si="281"/>
        <v>207.1143487394958</v>
      </c>
      <c r="ME122" s="67">
        <f t="shared" si="331"/>
        <v>1035.571743697479</v>
      </c>
      <c r="MF122" s="67">
        <f t="shared" si="332"/>
        <v>1672.7043674696451</v>
      </c>
      <c r="MG122" s="68">
        <f t="shared" si="333"/>
        <v>967.53563253035509</v>
      </c>
      <c r="MH122" s="335">
        <v>6820.93</v>
      </c>
      <c r="MI122" s="335">
        <v>15244.49</v>
      </c>
      <c r="MJ122" s="335">
        <v>4851.8900000000003</v>
      </c>
      <c r="MK122" s="335">
        <v>0</v>
      </c>
      <c r="ML122" s="335">
        <v>0</v>
      </c>
      <c r="MM122" s="335">
        <v>0</v>
      </c>
      <c r="MN122" s="335">
        <v>0</v>
      </c>
      <c r="MO122" s="335">
        <v>0</v>
      </c>
      <c r="MP122" s="335">
        <v>0</v>
      </c>
      <c r="MQ122" s="335">
        <v>0</v>
      </c>
      <c r="MR122" s="335">
        <v>18087.54</v>
      </c>
      <c r="MS122" s="178">
        <f t="shared" si="402"/>
        <v>8829.7699999999968</v>
      </c>
      <c r="MT122" s="371">
        <v>1658</v>
      </c>
      <c r="MU122" s="181" t="s">
        <v>276</v>
      </c>
      <c r="MV122" s="64">
        <f t="shared" si="418"/>
        <v>26917.309999999998</v>
      </c>
      <c r="MW122" s="335">
        <v>567.76</v>
      </c>
      <c r="MX122" s="335">
        <v>1115.1099999999999</v>
      </c>
      <c r="MY122" s="335">
        <v>309.99</v>
      </c>
      <c r="MZ122" s="335">
        <v>0</v>
      </c>
      <c r="NA122" s="335">
        <v>0</v>
      </c>
      <c r="NB122" s="335">
        <v>0</v>
      </c>
      <c r="NC122" s="335">
        <v>0</v>
      </c>
      <c r="ND122" s="335">
        <v>0</v>
      </c>
      <c r="NE122" s="335">
        <v>0</v>
      </c>
      <c r="NF122" s="335">
        <v>0</v>
      </c>
      <c r="NG122" s="211">
        <f t="shared" si="293"/>
        <v>1992.86</v>
      </c>
      <c r="NH122" s="359"/>
      <c r="NI122" s="358"/>
      <c r="NJ122" s="65">
        <f t="shared" si="294"/>
        <v>341.79302872080996</v>
      </c>
      <c r="NK122" s="65">
        <f t="shared" si="295"/>
        <v>121.28796430256956</v>
      </c>
      <c r="NL122" s="65"/>
      <c r="NM122" s="65"/>
      <c r="NN122" s="65">
        <f t="shared" si="399"/>
        <v>467</v>
      </c>
      <c r="NO122" s="65">
        <v>5</v>
      </c>
      <c r="NP122" s="65"/>
      <c r="NQ122" s="65"/>
      <c r="NR122" s="64">
        <f t="shared" si="264"/>
        <v>935.08099302337951</v>
      </c>
      <c r="NS122" s="66">
        <f t="shared" si="400"/>
        <v>835.40283333333332</v>
      </c>
      <c r="NT122" s="66">
        <f t="shared" si="401"/>
        <v>400</v>
      </c>
      <c r="NU122" s="66">
        <f t="shared" si="282"/>
        <v>308.85070833333333</v>
      </c>
      <c r="NV122" s="67">
        <f t="shared" si="334"/>
        <v>1544.2535416666667</v>
      </c>
      <c r="NW122" s="67">
        <f t="shared" si="335"/>
        <v>2479.334534690046</v>
      </c>
      <c r="NX122" s="68">
        <f t="shared" si="336"/>
        <v>-486.47453469004608</v>
      </c>
      <c r="NY122" s="400">
        <v>6279.37</v>
      </c>
      <c r="NZ122" s="400">
        <v>14022.81</v>
      </c>
      <c r="OA122" s="400">
        <v>5292.95</v>
      </c>
      <c r="OB122" s="400">
        <v>5</v>
      </c>
      <c r="OC122" s="400">
        <v>0</v>
      </c>
      <c r="OD122" s="400">
        <v>0</v>
      </c>
      <c r="OE122" s="400">
        <v>0</v>
      </c>
      <c r="OF122" s="400">
        <v>0</v>
      </c>
      <c r="OG122" s="400">
        <v>0</v>
      </c>
      <c r="OH122" s="400">
        <v>0</v>
      </c>
      <c r="OI122" s="400">
        <v>17486.419999999998</v>
      </c>
      <c r="OJ122" s="178">
        <f t="shared" si="352"/>
        <v>8113.7100000000028</v>
      </c>
      <c r="OK122" s="401">
        <v>1655</v>
      </c>
      <c r="OL122" s="181" t="s">
        <v>276</v>
      </c>
      <c r="OM122" s="64">
        <f t="shared" si="283"/>
        <v>25600.13</v>
      </c>
      <c r="ON122" s="205">
        <v>522.70000000000005</v>
      </c>
      <c r="OO122" s="205">
        <v>1025.74</v>
      </c>
      <c r="OP122" s="205">
        <v>338.16</v>
      </c>
      <c r="OQ122" s="205">
        <v>0.21</v>
      </c>
      <c r="OR122" s="205">
        <v>0</v>
      </c>
      <c r="OS122" s="205">
        <v>0</v>
      </c>
      <c r="OT122" s="205">
        <v>0</v>
      </c>
      <c r="OU122" s="205">
        <v>0</v>
      </c>
      <c r="OV122" s="205">
        <v>0</v>
      </c>
      <c r="OW122" s="205">
        <v>0</v>
      </c>
      <c r="OX122" s="403">
        <f t="shared" si="284"/>
        <v>1886.8100000000002</v>
      </c>
      <c r="OY122" s="416"/>
      <c r="OZ122" s="413"/>
      <c r="PA122" s="65">
        <f t="shared" si="285"/>
        <v>280.32778694052809</v>
      </c>
      <c r="PB122" s="65">
        <f t="shared" si="286"/>
        <v>138.93090479427741</v>
      </c>
      <c r="PC122" s="65"/>
      <c r="PD122" s="65"/>
      <c r="PE122" s="65"/>
      <c r="PF122" s="65">
        <v>5</v>
      </c>
      <c r="PG122" s="65"/>
      <c r="PH122" s="65"/>
      <c r="PI122" s="64">
        <f t="shared" si="337"/>
        <v>424.2586917348055</v>
      </c>
      <c r="PJ122" s="66">
        <f t="shared" si="287"/>
        <v>936.57933333333335</v>
      </c>
      <c r="PK122" s="66">
        <v>0</v>
      </c>
      <c r="PL122" s="66">
        <f t="shared" si="288"/>
        <v>234.14483333333334</v>
      </c>
      <c r="PM122" s="67">
        <f t="shared" si="338"/>
        <v>1170.7241666666666</v>
      </c>
      <c r="PN122" s="67">
        <f t="shared" si="339"/>
        <v>1594.9828584014722</v>
      </c>
      <c r="PO122" s="68">
        <f t="shared" si="340"/>
        <v>291.82714159852799</v>
      </c>
      <c r="PP122" s="400">
        <v>4098.03</v>
      </c>
      <c r="PQ122" s="400">
        <v>11838.09</v>
      </c>
      <c r="PR122" s="400">
        <v>3506.81</v>
      </c>
      <c r="PS122" s="400">
        <v>0</v>
      </c>
      <c r="PT122" s="400">
        <v>0</v>
      </c>
      <c r="PU122" s="400">
        <v>0</v>
      </c>
      <c r="PV122" s="400">
        <v>0</v>
      </c>
      <c r="PW122" s="400">
        <v>0</v>
      </c>
      <c r="PX122" s="400">
        <v>0</v>
      </c>
      <c r="PY122" s="464">
        <v>0</v>
      </c>
      <c r="PZ122" s="466">
        <v>14943.65</v>
      </c>
      <c r="QA122" s="178">
        <f t="shared" si="419"/>
        <v>4499.2800000000007</v>
      </c>
      <c r="QB122" s="401">
        <v>1313</v>
      </c>
      <c r="QC122" s="181" t="s">
        <v>276</v>
      </c>
      <c r="QD122" s="64">
        <v>19442.93</v>
      </c>
      <c r="QE122" s="400">
        <v>341.12</v>
      </c>
      <c r="QF122" s="400">
        <v>865.93</v>
      </c>
      <c r="QG122" s="400">
        <v>224.05</v>
      </c>
      <c r="QH122" s="400">
        <v>0</v>
      </c>
      <c r="QI122" s="400">
        <v>0</v>
      </c>
      <c r="QJ122" s="400">
        <v>0</v>
      </c>
      <c r="QK122" s="400">
        <v>0</v>
      </c>
      <c r="QL122" s="400">
        <v>0</v>
      </c>
      <c r="QM122" s="400">
        <v>0</v>
      </c>
      <c r="QN122" s="400">
        <v>0</v>
      </c>
      <c r="QO122" s="486">
        <v>0</v>
      </c>
      <c r="QP122" s="211">
        <f t="shared" si="353"/>
        <v>1431.1</v>
      </c>
      <c r="QQ122" s="437"/>
      <c r="QR122" s="238"/>
      <c r="QS122" s="65">
        <f t="shared" si="365"/>
        <v>128.86743362831859</v>
      </c>
      <c r="QT122" s="65">
        <f t="shared" si="354"/>
        <v>86.687972409735352</v>
      </c>
      <c r="QU122" s="65">
        <v>0</v>
      </c>
      <c r="QV122" s="65"/>
      <c r="QW122" s="65">
        <f t="shared" si="355"/>
        <v>18.861818181818183</v>
      </c>
      <c r="QX122" s="65">
        <v>5</v>
      </c>
      <c r="QY122" s="65">
        <f t="shared" si="261"/>
        <v>183.06451612903226</v>
      </c>
      <c r="QZ122" s="489">
        <f t="shared" si="265"/>
        <v>201.73927499999999</v>
      </c>
      <c r="RA122" s="65"/>
      <c r="RB122" s="64">
        <f t="shared" si="403"/>
        <v>624.22101534890442</v>
      </c>
      <c r="RC122" s="66">
        <f t="shared" si="266"/>
        <v>870.22424778761058</v>
      </c>
      <c r="RD122" s="66"/>
      <c r="RE122" s="66">
        <f t="shared" si="356"/>
        <v>298.88905262730299</v>
      </c>
      <c r="RF122" s="67">
        <f t="shared" si="341"/>
        <v>1169.1133004149135</v>
      </c>
      <c r="RG122" s="67">
        <f t="shared" si="342"/>
        <v>1793.3343157638178</v>
      </c>
      <c r="RH122" s="68">
        <f t="shared" si="343"/>
        <v>-362.2343157638179</v>
      </c>
      <c r="RI122" s="205">
        <v>4015.32</v>
      </c>
      <c r="RJ122" s="205">
        <v>11975.51</v>
      </c>
      <c r="RK122" s="205">
        <v>6010.79</v>
      </c>
      <c r="RL122" s="205">
        <v>80</v>
      </c>
      <c r="RM122" s="205">
        <v>0</v>
      </c>
      <c r="RN122" s="205">
        <v>0</v>
      </c>
      <c r="RO122" s="205">
        <v>0</v>
      </c>
      <c r="RP122" s="205">
        <v>0</v>
      </c>
      <c r="RQ122" s="205">
        <v>0</v>
      </c>
      <c r="RR122" s="373">
        <v>0</v>
      </c>
      <c r="RS122" s="265">
        <v>16452.37</v>
      </c>
      <c r="RT122" s="178">
        <f t="shared" si="420"/>
        <v>5629.25</v>
      </c>
      <c r="RU122" s="206">
        <v>1445</v>
      </c>
      <c r="RV122" s="181" t="s">
        <v>276</v>
      </c>
      <c r="RW122" s="64">
        <f t="shared" si="421"/>
        <v>22081.62</v>
      </c>
      <c r="RX122" s="205">
        <v>334.23</v>
      </c>
      <c r="RY122" s="205">
        <v>875.99</v>
      </c>
      <c r="RZ122" s="205">
        <v>384</v>
      </c>
      <c r="SA122" s="205">
        <v>3.36</v>
      </c>
      <c r="SB122" s="205">
        <v>0</v>
      </c>
      <c r="SC122" s="205">
        <v>0</v>
      </c>
      <c r="SD122" s="205">
        <v>0</v>
      </c>
      <c r="SE122" s="205">
        <v>0</v>
      </c>
      <c r="SF122" s="205">
        <v>0</v>
      </c>
      <c r="SG122" s="205">
        <v>0</v>
      </c>
      <c r="SH122" s="65">
        <v>5.1537922917332141E-2</v>
      </c>
      <c r="SI122" s="211">
        <v>2017.24</v>
      </c>
      <c r="SJ122" s="234"/>
      <c r="SK122" s="481"/>
      <c r="SL122" s="65">
        <f t="shared" si="366"/>
        <v>320.96681415929203</v>
      </c>
      <c r="SM122" s="65">
        <f t="shared" si="405"/>
        <v>128.12024740203239</v>
      </c>
      <c r="SN122" s="65">
        <v>0</v>
      </c>
      <c r="SO122" s="65"/>
      <c r="SP122" s="65">
        <f t="shared" si="357"/>
        <v>495.92920353982299</v>
      </c>
      <c r="SQ122" s="65">
        <v>5</v>
      </c>
      <c r="SR122" s="65">
        <f t="shared" si="367"/>
        <v>428.52876106194691</v>
      </c>
      <c r="SS122" s="489">
        <f t="shared" si="267"/>
        <v>222.10699499999998</v>
      </c>
      <c r="ST122" s="65"/>
      <c r="SU122" s="64">
        <f t="shared" si="374"/>
        <v>1600.6520211630941</v>
      </c>
      <c r="SV122" s="66">
        <f t="shared" si="368"/>
        <v>596.28469026548669</v>
      </c>
      <c r="SW122" s="66"/>
      <c r="SX122" s="66">
        <f t="shared" si="358"/>
        <v>439.38734228571616</v>
      </c>
      <c r="SY122" s="67">
        <f t="shared" si="375"/>
        <v>1035.6720325512028</v>
      </c>
      <c r="SZ122" s="67">
        <f t="shared" si="344"/>
        <v>2636.324053714297</v>
      </c>
      <c r="TA122" s="68">
        <f t="shared" si="345"/>
        <v>-619.08405371429694</v>
      </c>
      <c r="TB122" s="64">
        <f t="shared" si="406"/>
        <v>313871.32</v>
      </c>
      <c r="TC122" s="211">
        <f t="shared" si="407"/>
        <v>24738.320000000003</v>
      </c>
      <c r="TD122" s="67">
        <f t="shared" si="408"/>
        <v>23054.993766658346</v>
      </c>
      <c r="TE122" s="68">
        <f t="shared" si="359"/>
        <v>1683.3262333416569</v>
      </c>
      <c r="TF122" s="264"/>
      <c r="TG122" s="265"/>
      <c r="TH122" s="265"/>
      <c r="TL122" s="65">
        <f t="shared" si="422"/>
        <v>5.1537922917332137</v>
      </c>
      <c r="TM122">
        <f t="shared" si="262"/>
        <v>5.1537922917332141E-2</v>
      </c>
    </row>
    <row r="123" spans="1:533">
      <c r="A123" s="173" t="s">
        <v>57</v>
      </c>
      <c r="B123" s="175" t="s">
        <v>261</v>
      </c>
      <c r="C123" s="181" t="s">
        <v>276</v>
      </c>
      <c r="D123" s="176">
        <v>13458.17</v>
      </c>
      <c r="E123" s="176">
        <v>5906.39</v>
      </c>
      <c r="F123" s="176">
        <v>18270.29</v>
      </c>
      <c r="G123" s="176">
        <v>0</v>
      </c>
      <c r="H123" s="176">
        <v>0</v>
      </c>
      <c r="I123" s="176">
        <v>0</v>
      </c>
      <c r="J123" s="176">
        <v>0</v>
      </c>
      <c r="K123" s="176">
        <v>0</v>
      </c>
      <c r="L123" s="176">
        <v>220.31</v>
      </c>
      <c r="M123" s="180">
        <v>31075.09</v>
      </c>
      <c r="N123" s="178">
        <f t="shared" si="386"/>
        <v>6780.0700000000033</v>
      </c>
      <c r="O123" s="181">
        <v>1963</v>
      </c>
      <c r="P123" s="64">
        <f t="shared" si="404"/>
        <v>37855.160000000003</v>
      </c>
      <c r="Q123" s="205">
        <v>1120.26</v>
      </c>
      <c r="R123" s="205">
        <v>432.04</v>
      </c>
      <c r="S123" s="267">
        <v>1167.1199999999999</v>
      </c>
      <c r="T123" s="205">
        <v>0</v>
      </c>
      <c r="U123" s="205">
        <v>0</v>
      </c>
      <c r="V123" s="205">
        <v>0</v>
      </c>
      <c r="W123" s="205">
        <v>0</v>
      </c>
      <c r="X123" s="205">
        <v>0</v>
      </c>
      <c r="Y123" s="205">
        <v>0</v>
      </c>
      <c r="Z123" s="205">
        <v>12.24</v>
      </c>
      <c r="AA123" s="64">
        <f t="shared" si="346"/>
        <v>2731.66</v>
      </c>
      <c r="AB123" s="281">
        <v>489.80100000000004</v>
      </c>
      <c r="AC123" s="65"/>
      <c r="AD123" s="65">
        <f t="shared" si="347"/>
        <v>365.08581185334526</v>
      </c>
      <c r="AE123" s="65">
        <f t="shared" si="268"/>
        <v>122.73483539366528</v>
      </c>
      <c r="AF123" s="65"/>
      <c r="AG123" s="65"/>
      <c r="AH123" s="65"/>
      <c r="AI123" s="65">
        <v>5</v>
      </c>
      <c r="AJ123" s="65"/>
      <c r="AK123" s="65"/>
      <c r="AL123" s="64">
        <f t="shared" si="311"/>
        <v>982.62164724701063</v>
      </c>
      <c r="AM123" s="66">
        <f t="shared" si="388"/>
        <v>833.25221238938047</v>
      </c>
      <c r="AN123" s="66">
        <f t="shared" si="389"/>
        <v>0</v>
      </c>
      <c r="AO123" s="66">
        <f t="shared" si="289"/>
        <v>208.31305309734512</v>
      </c>
      <c r="AP123" s="67">
        <f t="shared" si="312"/>
        <v>1041.5652654867256</v>
      </c>
      <c r="AQ123" s="67">
        <f t="shared" si="313"/>
        <v>2024.1869127337363</v>
      </c>
      <c r="AR123" s="68">
        <f t="shared" si="314"/>
        <v>707.47308726626352</v>
      </c>
      <c r="AS123" s="267">
        <v>12872.93</v>
      </c>
      <c r="AT123" s="267">
        <v>5988.29</v>
      </c>
      <c r="AU123" s="267">
        <v>19137.689999999999</v>
      </c>
      <c r="AV123" s="267">
        <v>60</v>
      </c>
      <c r="AW123" s="267">
        <v>0</v>
      </c>
      <c r="AX123" s="267">
        <v>0</v>
      </c>
      <c r="AY123" s="267">
        <v>0</v>
      </c>
      <c r="AZ123" s="267">
        <v>0</v>
      </c>
      <c r="BA123" s="267">
        <v>0</v>
      </c>
      <c r="BB123" s="267">
        <v>136.38999999999999</v>
      </c>
      <c r="BC123" s="267">
        <v>29359.31</v>
      </c>
      <c r="BD123" s="178">
        <f t="shared" si="387"/>
        <v>8835.9900000000016</v>
      </c>
      <c r="BE123" s="285">
        <v>1938</v>
      </c>
      <c r="BF123" s="181" t="s">
        <v>276</v>
      </c>
      <c r="BG123" s="64">
        <f t="shared" si="384"/>
        <v>38195.300000000003</v>
      </c>
      <c r="BH123" s="267">
        <v>1071.55</v>
      </c>
      <c r="BI123" s="267">
        <v>438.03</v>
      </c>
      <c r="BJ123" s="267">
        <v>1222.52</v>
      </c>
      <c r="BK123" s="267">
        <v>2.52</v>
      </c>
      <c r="BL123" s="267">
        <v>0</v>
      </c>
      <c r="BM123" s="267">
        <v>0</v>
      </c>
      <c r="BN123" s="267">
        <v>0</v>
      </c>
      <c r="BO123" s="267">
        <v>0</v>
      </c>
      <c r="BP123" s="267">
        <v>0</v>
      </c>
      <c r="BQ123" s="267">
        <v>7.58</v>
      </c>
      <c r="BR123" s="64">
        <f t="shared" si="385"/>
        <v>2742.2</v>
      </c>
      <c r="BS123" s="281">
        <v>560.32000000000005</v>
      </c>
      <c r="BT123" s="65"/>
      <c r="BU123" s="65">
        <f t="shared" si="348"/>
        <v>373.42247370251505</v>
      </c>
      <c r="BV123" s="65">
        <f t="shared" si="269"/>
        <v>172.52547209299004</v>
      </c>
      <c r="BW123" s="65"/>
      <c r="BX123" s="65"/>
      <c r="BY123" s="65"/>
      <c r="BZ123" s="65">
        <v>5</v>
      </c>
      <c r="CA123" s="202"/>
      <c r="CB123" s="65"/>
      <c r="CC123" s="64">
        <f t="shared" si="315"/>
        <v>1111.2679457955051</v>
      </c>
      <c r="CD123" s="66">
        <f t="shared" si="390"/>
        <v>869.99982300884949</v>
      </c>
      <c r="CE123" s="384">
        <f t="shared" si="391"/>
        <v>0</v>
      </c>
      <c r="CF123" s="66">
        <f t="shared" si="392"/>
        <v>217.49995575221237</v>
      </c>
      <c r="CG123" s="67">
        <f t="shared" si="373"/>
        <v>1087.4997787610619</v>
      </c>
      <c r="CH123" s="67">
        <f t="shared" si="316"/>
        <v>2198.7677245565669</v>
      </c>
      <c r="CI123" s="68">
        <f t="shared" si="317"/>
        <v>543.4322754434329</v>
      </c>
      <c r="CJ123" s="209">
        <v>12721.47</v>
      </c>
      <c r="CK123" s="209">
        <v>7711.88</v>
      </c>
      <c r="CL123" s="209">
        <v>21329.05</v>
      </c>
      <c r="CM123" s="209">
        <v>10</v>
      </c>
      <c r="CN123" s="209">
        <v>0</v>
      </c>
      <c r="CO123" s="209">
        <v>0</v>
      </c>
      <c r="CP123" s="209">
        <v>0</v>
      </c>
      <c r="CQ123" s="209">
        <v>0</v>
      </c>
      <c r="CR123" s="209">
        <v>0</v>
      </c>
      <c r="CS123" s="207">
        <v>0</v>
      </c>
      <c r="CT123" s="205">
        <v>29923.040000000001</v>
      </c>
      <c r="CU123" s="178">
        <f t="shared" si="409"/>
        <v>9012.2200000000012</v>
      </c>
      <c r="CV123" s="206">
        <v>2026</v>
      </c>
      <c r="CW123" s="181" t="s">
        <v>276</v>
      </c>
      <c r="CX123" s="214">
        <v>38935.26</v>
      </c>
      <c r="CY123" s="205">
        <v>421.92</v>
      </c>
      <c r="CZ123" s="205">
        <v>1260.73</v>
      </c>
      <c r="DA123" s="205">
        <v>2.94</v>
      </c>
      <c r="DB123" s="205">
        <v>0</v>
      </c>
      <c r="DC123" s="205">
        <v>0</v>
      </c>
      <c r="DD123" s="205">
        <v>0</v>
      </c>
      <c r="DE123" s="205">
        <v>0</v>
      </c>
      <c r="DF123" s="205">
        <v>0</v>
      </c>
      <c r="DG123" s="209">
        <v>0</v>
      </c>
      <c r="DH123" s="205">
        <v>6.37</v>
      </c>
      <c r="DI123" s="214">
        <v>2790.02</v>
      </c>
      <c r="DJ123" s="281">
        <v>560.32000000000005</v>
      </c>
      <c r="DK123" s="65"/>
      <c r="DL123" s="65">
        <f t="shared" si="349"/>
        <v>395.19969164265672</v>
      </c>
      <c r="DM123" s="65">
        <f t="shared" si="263"/>
        <v>177.41010724854846</v>
      </c>
      <c r="DN123" s="65"/>
      <c r="DO123" s="65"/>
      <c r="DP123" s="65"/>
      <c r="DQ123" s="65">
        <v>5</v>
      </c>
      <c r="DR123" s="65"/>
      <c r="DS123" s="65"/>
      <c r="DT123" s="64">
        <f t="shared" si="318"/>
        <v>1137.9297988912053</v>
      </c>
      <c r="DU123" s="66">
        <f t="shared" si="393"/>
        <v>870.94495575221242</v>
      </c>
      <c r="DV123" s="66">
        <f t="shared" si="394"/>
        <v>490.26548672566372</v>
      </c>
      <c r="DW123" s="66">
        <f t="shared" si="270"/>
        <v>340.30261061946902</v>
      </c>
      <c r="DX123" s="67">
        <f t="shared" si="319"/>
        <v>1701.5130530973452</v>
      </c>
      <c r="DY123" s="67">
        <f t="shared" si="320"/>
        <v>2839.4428519885505</v>
      </c>
      <c r="DZ123" s="68">
        <f t="shared" si="321"/>
        <v>-49.422851988550519</v>
      </c>
      <c r="EA123" s="205">
        <v>17183.16</v>
      </c>
      <c r="EB123" s="205">
        <v>7793.24</v>
      </c>
      <c r="EC123" s="205">
        <v>24835.93</v>
      </c>
      <c r="ED123" s="205">
        <v>70</v>
      </c>
      <c r="EE123" s="205">
        <v>0</v>
      </c>
      <c r="EF123" s="205">
        <v>0</v>
      </c>
      <c r="EG123" s="205">
        <v>0</v>
      </c>
      <c r="EH123" s="205">
        <v>0</v>
      </c>
      <c r="EI123" s="205">
        <v>0</v>
      </c>
      <c r="EJ123" s="205">
        <v>65.819999999999993</v>
      </c>
      <c r="EK123" s="205">
        <v>38277.32</v>
      </c>
      <c r="EL123" s="178">
        <f t="shared" si="410"/>
        <v>11670.830000000002</v>
      </c>
      <c r="EM123" s="206">
        <v>2576</v>
      </c>
      <c r="EN123" s="181" t="s">
        <v>276</v>
      </c>
      <c r="EO123" s="214">
        <f t="shared" si="303"/>
        <v>49948.15</v>
      </c>
      <c r="EP123" s="214">
        <v>1430.33</v>
      </c>
      <c r="EQ123" s="214">
        <v>570.05999999999995</v>
      </c>
      <c r="ER123" s="214">
        <v>1586.56</v>
      </c>
      <c r="ES123" s="214">
        <v>2.94</v>
      </c>
      <c r="ET123" s="214">
        <v>0</v>
      </c>
      <c r="EU123" s="298">
        <v>0</v>
      </c>
      <c r="EV123" s="299">
        <v>0</v>
      </c>
      <c r="EW123" s="214">
        <v>0</v>
      </c>
      <c r="EX123" s="214">
        <v>0</v>
      </c>
      <c r="EY123" s="214">
        <v>0</v>
      </c>
      <c r="EZ123" s="214">
        <f t="shared" si="304"/>
        <v>3589.89</v>
      </c>
      <c r="FA123" s="393"/>
      <c r="FB123" s="65"/>
      <c r="FC123" s="377">
        <f t="shared" si="305"/>
        <v>526.36812155245616</v>
      </c>
      <c r="FD123" s="386">
        <f t="shared" si="306"/>
        <v>229.74618928294879</v>
      </c>
      <c r="FE123" s="65"/>
      <c r="FF123" s="65"/>
      <c r="FG123" s="202"/>
      <c r="FH123" s="65">
        <v>5</v>
      </c>
      <c r="FI123" s="377"/>
      <c r="FJ123" s="65"/>
      <c r="FK123" s="214">
        <f t="shared" si="307"/>
        <v>761.11431083540492</v>
      </c>
      <c r="FL123" s="66">
        <f t="shared" si="360"/>
        <v>987.17077586206892</v>
      </c>
      <c r="FM123" s="377">
        <f t="shared" si="395"/>
        <v>413.79310344827587</v>
      </c>
      <c r="FN123" s="377">
        <f t="shared" si="271"/>
        <v>350.24096982758618</v>
      </c>
      <c r="FO123" s="214">
        <f t="shared" si="308"/>
        <v>1751.204849137931</v>
      </c>
      <c r="FP123" s="214">
        <f t="shared" si="309"/>
        <v>2512.3191599733359</v>
      </c>
      <c r="FQ123" s="205">
        <f t="shared" si="290"/>
        <v>1077.570840026664</v>
      </c>
      <c r="FR123" s="205">
        <v>18844.740000000002</v>
      </c>
      <c r="FS123" s="205">
        <v>7687.99</v>
      </c>
      <c r="FT123" s="205">
        <v>26068.81</v>
      </c>
      <c r="FU123" s="205">
        <v>30</v>
      </c>
      <c r="FV123" s="205">
        <v>0</v>
      </c>
      <c r="FW123" s="205">
        <v>0</v>
      </c>
      <c r="FX123" s="205">
        <v>0</v>
      </c>
      <c r="FY123" s="205">
        <v>0</v>
      </c>
      <c r="FZ123" s="205">
        <v>0</v>
      </c>
      <c r="GA123" s="205">
        <v>5.6</v>
      </c>
      <c r="GB123" s="205">
        <v>41390.71</v>
      </c>
      <c r="GC123" s="178">
        <f t="shared" si="411"/>
        <v>11246.430000000008</v>
      </c>
      <c r="GD123" s="206">
        <v>2611</v>
      </c>
      <c r="GE123" s="181" t="s">
        <v>276</v>
      </c>
      <c r="GF123" s="214">
        <f t="shared" si="291"/>
        <v>52637.140000000007</v>
      </c>
      <c r="GG123" s="205">
        <v>1568.63</v>
      </c>
      <c r="GH123" s="205">
        <v>562.36</v>
      </c>
      <c r="GI123" s="205">
        <v>1665.13</v>
      </c>
      <c r="GJ123" s="205">
        <v>1.26</v>
      </c>
      <c r="GK123" s="205">
        <v>0</v>
      </c>
      <c r="GL123" s="205">
        <v>0</v>
      </c>
      <c r="GM123" s="205">
        <v>0</v>
      </c>
      <c r="GN123" s="205">
        <v>0</v>
      </c>
      <c r="GO123" s="205">
        <v>0</v>
      </c>
      <c r="GP123" s="205">
        <v>0.39</v>
      </c>
      <c r="GQ123" s="211">
        <f t="shared" si="350"/>
        <v>3797.7700000000004</v>
      </c>
      <c r="GR123" s="307">
        <v>458.58</v>
      </c>
      <c r="GS123" s="306"/>
      <c r="GT123" s="65">
        <f t="shared" si="300"/>
        <v>589.02499299675048</v>
      </c>
      <c r="GU123" s="65">
        <f t="shared" si="301"/>
        <v>238.93511363204325</v>
      </c>
      <c r="GV123" s="65"/>
      <c r="GW123" s="65"/>
      <c r="GX123" s="65">
        <v>0</v>
      </c>
      <c r="GY123" s="65">
        <v>5</v>
      </c>
      <c r="GZ123" s="65"/>
      <c r="HA123" s="65"/>
      <c r="HB123" s="64">
        <f t="shared" si="396"/>
        <v>1291.5401066287939</v>
      </c>
      <c r="HC123" s="66">
        <f t="shared" si="361"/>
        <v>822.37076923076927</v>
      </c>
      <c r="HD123" s="66">
        <f t="shared" si="272"/>
        <v>0</v>
      </c>
      <c r="HE123" s="66">
        <f t="shared" si="273"/>
        <v>205.59269230769232</v>
      </c>
      <c r="HF123" s="67">
        <f t="shared" si="322"/>
        <v>1027.9634615384616</v>
      </c>
      <c r="HG123" s="67">
        <f t="shared" si="323"/>
        <v>2319.5035681672553</v>
      </c>
      <c r="HH123" s="68">
        <f t="shared" si="324"/>
        <v>1478.2664318327452</v>
      </c>
      <c r="HI123" s="335">
        <v>15556.38</v>
      </c>
      <c r="HJ123" s="335">
        <v>8311.6299999999992</v>
      </c>
      <c r="HK123" s="335">
        <v>23127.279999999999</v>
      </c>
      <c r="HL123" s="335">
        <v>5</v>
      </c>
      <c r="HM123" s="335">
        <v>0</v>
      </c>
      <c r="HN123" s="335">
        <v>0</v>
      </c>
      <c r="HO123" s="335">
        <v>0</v>
      </c>
      <c r="HP123" s="335">
        <v>0</v>
      </c>
      <c r="HQ123" s="335">
        <v>0</v>
      </c>
      <c r="HR123" s="335">
        <v>0</v>
      </c>
      <c r="HS123" s="335">
        <v>34293.61</v>
      </c>
      <c r="HT123" s="178">
        <f t="shared" si="412"/>
        <v>12706.679999999993</v>
      </c>
      <c r="HU123" s="371">
        <v>2380</v>
      </c>
      <c r="HV123" s="181" t="s">
        <v>276</v>
      </c>
      <c r="HW123" s="64">
        <f t="shared" si="413"/>
        <v>47000.289999999994</v>
      </c>
      <c r="HX123" s="205">
        <v>1294.92</v>
      </c>
      <c r="HY123" s="205">
        <v>607.98</v>
      </c>
      <c r="HZ123" s="205">
        <v>1477.28</v>
      </c>
      <c r="IA123" s="205">
        <v>0.21</v>
      </c>
      <c r="IB123" s="205">
        <v>0</v>
      </c>
      <c r="IC123" s="205">
        <v>0</v>
      </c>
      <c r="ID123" s="205">
        <v>0</v>
      </c>
      <c r="IE123" s="205">
        <v>0</v>
      </c>
      <c r="IF123" s="205">
        <v>0</v>
      </c>
      <c r="IG123" s="205">
        <v>0</v>
      </c>
      <c r="IH123" s="214">
        <v>3756.49</v>
      </c>
      <c r="II123" s="318">
        <v>458.58</v>
      </c>
      <c r="IJ123" s="319"/>
      <c r="IK123" s="65">
        <f t="shared" si="296"/>
        <v>523.3452033940689</v>
      </c>
      <c r="IL123" s="65">
        <f t="shared" si="302"/>
        <v>316.39361261385767</v>
      </c>
      <c r="IM123" s="65"/>
      <c r="IN123" s="65"/>
      <c r="IO123" s="65"/>
      <c r="IP123" s="65">
        <v>5</v>
      </c>
      <c r="IQ123" s="65"/>
      <c r="IR123" s="65"/>
      <c r="IS123" s="64">
        <f t="shared" si="397"/>
        <v>1303.3188160079264</v>
      </c>
      <c r="IT123" s="66">
        <f t="shared" si="362"/>
        <v>869.99285714285713</v>
      </c>
      <c r="IU123" s="66">
        <f t="shared" si="274"/>
        <v>403.36134453781511</v>
      </c>
      <c r="IV123" s="66">
        <f t="shared" si="275"/>
        <v>318.33855042016808</v>
      </c>
      <c r="IW123" s="67">
        <f t="shared" si="398"/>
        <v>1591.6927521008404</v>
      </c>
      <c r="IX123" s="67">
        <f t="shared" si="325"/>
        <v>2895.0115681087668</v>
      </c>
      <c r="IY123" s="68">
        <f t="shared" si="326"/>
        <v>861.47843189123296</v>
      </c>
      <c r="IZ123" s="335">
        <v>13073.16</v>
      </c>
      <c r="JA123" s="335">
        <v>7893.29</v>
      </c>
      <c r="JB123" s="335">
        <v>23229.63</v>
      </c>
      <c r="JC123" s="335">
        <v>75</v>
      </c>
      <c r="JD123" s="335">
        <v>0</v>
      </c>
      <c r="JE123" s="335">
        <v>0</v>
      </c>
      <c r="JF123" s="335">
        <v>0</v>
      </c>
      <c r="JG123" s="335">
        <v>0</v>
      </c>
      <c r="JH123" s="335">
        <v>0</v>
      </c>
      <c r="JI123" s="335">
        <v>0</v>
      </c>
      <c r="JJ123" s="335">
        <v>33982.18</v>
      </c>
      <c r="JK123" s="178">
        <f t="shared" si="414"/>
        <v>10288.900000000001</v>
      </c>
      <c r="JL123" s="371">
        <v>2320</v>
      </c>
      <c r="JM123" s="181" t="s">
        <v>276</v>
      </c>
      <c r="JN123" s="64">
        <f t="shared" si="415"/>
        <v>44271.08</v>
      </c>
      <c r="JO123" s="335">
        <v>1088.2</v>
      </c>
      <c r="JP123" s="335">
        <v>577.38</v>
      </c>
      <c r="JQ123" s="335">
        <v>1483.83</v>
      </c>
      <c r="JR123" s="335">
        <v>3.15</v>
      </c>
      <c r="JS123" s="335">
        <v>0</v>
      </c>
      <c r="JT123" s="335">
        <v>0</v>
      </c>
      <c r="JU123" s="335">
        <v>0</v>
      </c>
      <c r="JV123" s="335">
        <v>0</v>
      </c>
      <c r="JW123" s="335">
        <v>0</v>
      </c>
      <c r="JX123" s="335">
        <v>0</v>
      </c>
      <c r="JY123" s="211">
        <v>4399.9399999999996</v>
      </c>
      <c r="JZ123" s="338">
        <v>458.58</v>
      </c>
      <c r="KA123" s="319"/>
      <c r="KB123" s="65">
        <f t="shared" si="276"/>
        <v>723.69260811589766</v>
      </c>
      <c r="KC123" s="65">
        <f t="shared" si="297"/>
        <v>273.31744343264523</v>
      </c>
      <c r="KD123" s="65"/>
      <c r="KE123" s="65"/>
      <c r="KF123" s="65"/>
      <c r="KG123" s="65">
        <v>5</v>
      </c>
      <c r="KH123" s="65"/>
      <c r="KI123" s="65">
        <f t="shared" si="277"/>
        <v>429.03252032520328</v>
      </c>
      <c r="KJ123" s="64">
        <f t="shared" si="292"/>
        <v>1889.622571873746</v>
      </c>
      <c r="KK123" s="66">
        <f t="shared" si="363"/>
        <v>854.59100840336134</v>
      </c>
      <c r="KL123" s="66">
        <f t="shared" si="278"/>
        <v>0</v>
      </c>
      <c r="KM123" s="66">
        <f t="shared" si="279"/>
        <v>213.64775210084034</v>
      </c>
      <c r="KN123" s="67">
        <f t="shared" si="327"/>
        <v>1068.2387605042018</v>
      </c>
      <c r="KO123" s="67">
        <f t="shared" si="328"/>
        <v>2957.8613323779477</v>
      </c>
      <c r="KP123" s="68">
        <f t="shared" si="329"/>
        <v>1442.0786676220519</v>
      </c>
      <c r="KQ123" s="335">
        <v>16141.39</v>
      </c>
      <c r="KR123" s="335">
        <v>7704.14</v>
      </c>
      <c r="KS123" s="335">
        <v>27353.26</v>
      </c>
      <c r="KT123" s="335">
        <v>0</v>
      </c>
      <c r="KU123" s="335">
        <v>0</v>
      </c>
      <c r="KV123" s="335">
        <v>0</v>
      </c>
      <c r="KW123" s="335">
        <v>0</v>
      </c>
      <c r="KX123" s="335">
        <v>0</v>
      </c>
      <c r="KY123" s="335">
        <v>0</v>
      </c>
      <c r="KZ123" s="335">
        <v>0</v>
      </c>
      <c r="LA123" s="335">
        <v>36788.629999999997</v>
      </c>
      <c r="LB123" s="178">
        <f t="shared" si="416"/>
        <v>14410.159999999996</v>
      </c>
      <c r="LC123" s="371">
        <v>2582</v>
      </c>
      <c r="LD123" s="181" t="s">
        <v>276</v>
      </c>
      <c r="LE123" s="64">
        <f t="shared" si="417"/>
        <v>51198.789999999994</v>
      </c>
      <c r="LF123" s="205">
        <v>1343.61</v>
      </c>
      <c r="LG123" s="205">
        <v>563.54</v>
      </c>
      <c r="LH123" s="205">
        <v>1747.45</v>
      </c>
      <c r="LI123" s="205">
        <v>0</v>
      </c>
      <c r="LJ123" s="205">
        <v>0</v>
      </c>
      <c r="LK123" s="205">
        <v>0</v>
      </c>
      <c r="LL123" s="205">
        <v>0</v>
      </c>
      <c r="LM123" s="205">
        <v>0</v>
      </c>
      <c r="LN123" s="205">
        <v>0</v>
      </c>
      <c r="LO123" s="205">
        <v>0</v>
      </c>
      <c r="LP123" s="211">
        <f t="shared" si="351"/>
        <v>3654.6</v>
      </c>
      <c r="LQ123" s="306">
        <v>458.58</v>
      </c>
      <c r="LR123" s="350"/>
      <c r="LS123" s="65">
        <f t="shared" si="298"/>
        <v>546.86739337194024</v>
      </c>
      <c r="LT123" s="65">
        <f t="shared" si="299"/>
        <v>344.94566730695578</v>
      </c>
      <c r="LU123" s="65"/>
      <c r="LV123" s="65"/>
      <c r="LW123" s="65"/>
      <c r="LX123" s="65">
        <v>5</v>
      </c>
      <c r="LY123" s="65"/>
      <c r="LZ123" s="65"/>
      <c r="MA123" s="64">
        <f t="shared" si="330"/>
        <v>1355.3930606788961</v>
      </c>
      <c r="MB123" s="66">
        <f t="shared" si="364"/>
        <v>828.45739495798318</v>
      </c>
      <c r="MC123" s="66">
        <f t="shared" si="280"/>
        <v>0</v>
      </c>
      <c r="MD123" s="66">
        <f t="shared" si="281"/>
        <v>207.1143487394958</v>
      </c>
      <c r="ME123" s="67">
        <f t="shared" si="331"/>
        <v>1035.571743697479</v>
      </c>
      <c r="MF123" s="67">
        <f t="shared" si="332"/>
        <v>2390.964804376375</v>
      </c>
      <c r="MG123" s="68">
        <f t="shared" si="333"/>
        <v>1263.6351956236249</v>
      </c>
      <c r="MH123" s="335">
        <v>14893.48</v>
      </c>
      <c r="MI123" s="335">
        <v>7127.44</v>
      </c>
      <c r="MJ123" s="335">
        <v>23487.13</v>
      </c>
      <c r="MK123" s="335">
        <v>5</v>
      </c>
      <c r="ML123" s="335">
        <v>0</v>
      </c>
      <c r="MM123" s="335">
        <v>0</v>
      </c>
      <c r="MN123" s="335">
        <v>0</v>
      </c>
      <c r="MO123" s="335">
        <v>0</v>
      </c>
      <c r="MP123" s="335">
        <v>0</v>
      </c>
      <c r="MQ123" s="335">
        <v>0</v>
      </c>
      <c r="MR123" s="335">
        <v>32619.4</v>
      </c>
      <c r="MS123" s="178">
        <f t="shared" si="402"/>
        <v>12893.650000000001</v>
      </c>
      <c r="MT123" s="371">
        <v>2385</v>
      </c>
      <c r="MU123" s="181" t="s">
        <v>276</v>
      </c>
      <c r="MV123" s="64">
        <f t="shared" si="418"/>
        <v>45513.05</v>
      </c>
      <c r="MW123" s="335">
        <v>1239.73</v>
      </c>
      <c r="MX123" s="335">
        <v>521.36</v>
      </c>
      <c r="MY123" s="335">
        <v>1500.47</v>
      </c>
      <c r="MZ123" s="335">
        <v>0.21</v>
      </c>
      <c r="NA123" s="335">
        <v>0</v>
      </c>
      <c r="NB123" s="335">
        <v>0</v>
      </c>
      <c r="NC123" s="335">
        <v>0</v>
      </c>
      <c r="ND123" s="335">
        <v>0</v>
      </c>
      <c r="NE123" s="335">
        <v>0</v>
      </c>
      <c r="NF123" s="335">
        <v>0</v>
      </c>
      <c r="NG123" s="211">
        <f t="shared" si="293"/>
        <v>3261.7700000000004</v>
      </c>
      <c r="NH123" s="306">
        <v>458.58</v>
      </c>
      <c r="NI123" s="358"/>
      <c r="NJ123" s="65">
        <f t="shared" si="294"/>
        <v>616.39579075184292</v>
      </c>
      <c r="NK123" s="65">
        <f t="shared" si="295"/>
        <v>177.11045258594811</v>
      </c>
      <c r="NL123" s="65"/>
      <c r="NM123" s="65"/>
      <c r="NN123" s="65">
        <f t="shared" si="399"/>
        <v>467</v>
      </c>
      <c r="NO123" s="65">
        <v>5</v>
      </c>
      <c r="NP123" s="65"/>
      <c r="NQ123" s="65"/>
      <c r="NR123" s="64">
        <f t="shared" si="264"/>
        <v>1724.0862433377911</v>
      </c>
      <c r="NS123" s="66">
        <f t="shared" si="400"/>
        <v>835.40283333333332</v>
      </c>
      <c r="NT123" s="66">
        <f t="shared" si="401"/>
        <v>400</v>
      </c>
      <c r="NU123" s="66">
        <f t="shared" si="282"/>
        <v>308.85070833333333</v>
      </c>
      <c r="NV123" s="67">
        <f t="shared" si="334"/>
        <v>1544.2535416666667</v>
      </c>
      <c r="NW123" s="67">
        <f t="shared" si="335"/>
        <v>3268.3397850044576</v>
      </c>
      <c r="NX123" s="68">
        <f t="shared" si="336"/>
        <v>-6.5697850044571169</v>
      </c>
      <c r="NY123" s="400">
        <v>11595.12</v>
      </c>
      <c r="NZ123" s="400">
        <v>7232.12</v>
      </c>
      <c r="OA123" s="400">
        <v>22589.279999999999</v>
      </c>
      <c r="OB123" s="400">
        <v>10</v>
      </c>
      <c r="OC123" s="400">
        <v>0</v>
      </c>
      <c r="OD123" s="400">
        <v>0</v>
      </c>
      <c r="OE123" s="400">
        <v>0</v>
      </c>
      <c r="OF123" s="400">
        <v>0</v>
      </c>
      <c r="OG123" s="400">
        <v>0</v>
      </c>
      <c r="OH123" s="400">
        <v>0</v>
      </c>
      <c r="OI123" s="400">
        <v>30784.1</v>
      </c>
      <c r="OJ123" s="178">
        <f t="shared" si="352"/>
        <v>10642.420000000006</v>
      </c>
      <c r="OK123" s="401">
        <v>2296</v>
      </c>
      <c r="OL123" s="181" t="s">
        <v>276</v>
      </c>
      <c r="OM123" s="64">
        <f t="shared" si="283"/>
        <v>41426.520000000004</v>
      </c>
      <c r="ON123" s="205">
        <v>965.18</v>
      </c>
      <c r="OO123" s="205">
        <v>529.02</v>
      </c>
      <c r="OP123" s="205">
        <v>1443.11</v>
      </c>
      <c r="OQ123" s="205">
        <v>0.42</v>
      </c>
      <c r="OR123" s="205">
        <v>0</v>
      </c>
      <c r="OS123" s="205">
        <v>0</v>
      </c>
      <c r="OT123" s="205">
        <v>0</v>
      </c>
      <c r="OU123" s="205">
        <v>0</v>
      </c>
      <c r="OV123" s="205">
        <v>0</v>
      </c>
      <c r="OW123" s="205">
        <v>0</v>
      </c>
      <c r="OX123" s="403">
        <f t="shared" si="284"/>
        <v>2937.7299999999996</v>
      </c>
      <c r="OY123" s="404">
        <v>458.58</v>
      </c>
      <c r="OZ123" s="404"/>
      <c r="PA123" s="65">
        <f t="shared" si="285"/>
        <v>493.50516720723346</v>
      </c>
      <c r="PB123" s="65">
        <f t="shared" si="286"/>
        <v>182.22995889681957</v>
      </c>
      <c r="PC123" s="65"/>
      <c r="PD123" s="65"/>
      <c r="PE123" s="65"/>
      <c r="PF123" s="65">
        <v>5</v>
      </c>
      <c r="PG123" s="65"/>
      <c r="PH123" s="65"/>
      <c r="PI123" s="64">
        <f t="shared" si="337"/>
        <v>1139.315126104053</v>
      </c>
      <c r="PJ123" s="66">
        <f t="shared" si="287"/>
        <v>936.57933333333335</v>
      </c>
      <c r="PK123" s="66">
        <v>0</v>
      </c>
      <c r="PL123" s="66">
        <f t="shared" si="288"/>
        <v>234.14483333333334</v>
      </c>
      <c r="PM123" s="67">
        <f t="shared" si="338"/>
        <v>1170.7241666666666</v>
      </c>
      <c r="PN123" s="67">
        <f t="shared" si="339"/>
        <v>2310.0392927707198</v>
      </c>
      <c r="PO123" s="68">
        <f t="shared" si="340"/>
        <v>627.69070722927972</v>
      </c>
      <c r="PP123" s="400">
        <v>11225.22</v>
      </c>
      <c r="PQ123" s="400">
        <v>6649.27</v>
      </c>
      <c r="PR123" s="400">
        <v>21794.5</v>
      </c>
      <c r="PS123" s="400">
        <v>85</v>
      </c>
      <c r="PT123" s="400">
        <v>0</v>
      </c>
      <c r="PU123" s="400">
        <v>0</v>
      </c>
      <c r="PV123" s="400">
        <v>0</v>
      </c>
      <c r="PW123" s="400">
        <v>0</v>
      </c>
      <c r="PX123" s="400">
        <v>0</v>
      </c>
      <c r="PY123" s="464">
        <v>0</v>
      </c>
      <c r="PZ123" s="466">
        <v>32384.77</v>
      </c>
      <c r="QA123" s="178">
        <f t="shared" si="419"/>
        <v>7369.2199999999975</v>
      </c>
      <c r="QB123" s="401">
        <v>2163</v>
      </c>
      <c r="QC123" s="181" t="s">
        <v>276</v>
      </c>
      <c r="QD123" s="64">
        <v>39753.99</v>
      </c>
      <c r="QE123" s="400">
        <v>934.38</v>
      </c>
      <c r="QF123" s="400">
        <v>486.38</v>
      </c>
      <c r="QG123" s="400">
        <v>1392.32</v>
      </c>
      <c r="QH123" s="400">
        <v>3.57</v>
      </c>
      <c r="QI123" s="400">
        <v>0</v>
      </c>
      <c r="QJ123" s="400">
        <v>0</v>
      </c>
      <c r="QK123" s="400">
        <v>0</v>
      </c>
      <c r="QL123" s="400">
        <v>0</v>
      </c>
      <c r="QM123" s="400">
        <v>0</v>
      </c>
      <c r="QN123" s="400">
        <v>0</v>
      </c>
      <c r="QO123" s="486">
        <v>0</v>
      </c>
      <c r="QP123" s="211">
        <f t="shared" si="353"/>
        <v>2816.65</v>
      </c>
      <c r="QQ123" s="437">
        <v>458.58</v>
      </c>
      <c r="QR123" s="238"/>
      <c r="QS123" s="65">
        <f t="shared" si="365"/>
        <v>128.86743362831859</v>
      </c>
      <c r="QT123" s="65">
        <f t="shared" si="354"/>
        <v>141.98332623025675</v>
      </c>
      <c r="QU123" s="65">
        <v>0</v>
      </c>
      <c r="QV123" s="65"/>
      <c r="QW123" s="65">
        <f t="shared" si="355"/>
        <v>18.861818181818183</v>
      </c>
      <c r="QX123" s="65">
        <v>5</v>
      </c>
      <c r="QY123" s="65">
        <f t="shared" si="261"/>
        <v>183.06451612903226</v>
      </c>
      <c r="QZ123" s="489">
        <f t="shared" si="265"/>
        <v>437.19439499999999</v>
      </c>
      <c r="RA123" s="65"/>
      <c r="RB123" s="64">
        <f t="shared" si="403"/>
        <v>1373.5514891694258</v>
      </c>
      <c r="RC123" s="66">
        <f t="shared" si="266"/>
        <v>870.22424778761058</v>
      </c>
      <c r="RD123" s="66"/>
      <c r="RE123" s="66">
        <f t="shared" si="356"/>
        <v>448.75514739140726</v>
      </c>
      <c r="RF123" s="67">
        <f t="shared" si="341"/>
        <v>1318.979395179018</v>
      </c>
      <c r="RG123" s="67">
        <f t="shared" si="342"/>
        <v>2692.5308843484436</v>
      </c>
      <c r="RH123" s="68">
        <f t="shared" si="343"/>
        <v>124.11911565155651</v>
      </c>
      <c r="RI123" s="205">
        <v>9752.64</v>
      </c>
      <c r="RJ123" s="205">
        <v>5974.47</v>
      </c>
      <c r="RK123" s="205">
        <v>22213.62</v>
      </c>
      <c r="RL123" s="205">
        <v>5</v>
      </c>
      <c r="RM123" s="205">
        <v>0</v>
      </c>
      <c r="RN123" s="205">
        <v>0</v>
      </c>
      <c r="RO123" s="205">
        <v>0</v>
      </c>
      <c r="RP123" s="205">
        <v>0</v>
      </c>
      <c r="RQ123" s="205">
        <v>0</v>
      </c>
      <c r="RR123" s="373">
        <v>0</v>
      </c>
      <c r="RS123" s="265">
        <v>31083.200000000001</v>
      </c>
      <c r="RT123" s="178">
        <f t="shared" si="420"/>
        <v>6862.5299999999952</v>
      </c>
      <c r="RU123" s="206">
        <v>2023</v>
      </c>
      <c r="RV123" s="181" t="s">
        <v>276</v>
      </c>
      <c r="RW123" s="64">
        <f t="shared" si="421"/>
        <v>37945.729999999996</v>
      </c>
      <c r="RX123" s="205">
        <v>811.81</v>
      </c>
      <c r="RY123" s="205">
        <v>437.02</v>
      </c>
      <c r="RZ123" s="205">
        <v>1419.11</v>
      </c>
      <c r="SA123" s="205">
        <v>0.21</v>
      </c>
      <c r="SB123" s="205">
        <v>0</v>
      </c>
      <c r="SC123" s="205">
        <v>0</v>
      </c>
      <c r="SD123" s="205">
        <v>0</v>
      </c>
      <c r="SE123" s="205">
        <v>0</v>
      </c>
      <c r="SF123" s="205">
        <v>0</v>
      </c>
      <c r="SG123" s="205">
        <v>0</v>
      </c>
      <c r="SH123" s="65">
        <v>5.1537922917332141E-2</v>
      </c>
      <c r="SI123" s="211">
        <v>3724.42</v>
      </c>
      <c r="SJ123" s="234">
        <v>545.64</v>
      </c>
      <c r="SK123" s="481"/>
      <c r="SL123" s="65">
        <f t="shared" si="366"/>
        <v>320.96681415929203</v>
      </c>
      <c r="SM123" s="65">
        <f t="shared" si="405"/>
        <v>156.18937538817227</v>
      </c>
      <c r="SN123" s="65">
        <v>0</v>
      </c>
      <c r="SO123" s="65"/>
      <c r="SP123" s="65">
        <f t="shared" si="357"/>
        <v>495.92920353982299</v>
      </c>
      <c r="SQ123" s="65">
        <v>5</v>
      </c>
      <c r="SR123" s="65">
        <f t="shared" si="367"/>
        <v>428.52876106194691</v>
      </c>
      <c r="SS123" s="489">
        <f t="shared" si="267"/>
        <v>419.6232</v>
      </c>
      <c r="ST123" s="65"/>
      <c r="SU123" s="64">
        <f t="shared" si="374"/>
        <v>2371.8773541492342</v>
      </c>
      <c r="SV123" s="66">
        <f t="shared" si="368"/>
        <v>596.28469026548669</v>
      </c>
      <c r="SW123" s="66"/>
      <c r="SX123" s="66">
        <f t="shared" si="358"/>
        <v>593.63240888294422</v>
      </c>
      <c r="SY123" s="67">
        <f t="shared" si="375"/>
        <v>1189.9170991484309</v>
      </c>
      <c r="SZ123" s="67">
        <f t="shared" si="344"/>
        <v>3561.7944532976653</v>
      </c>
      <c r="TA123" s="68">
        <f t="shared" si="345"/>
        <v>162.62554670233476</v>
      </c>
      <c r="TB123" s="64">
        <f t="shared" si="406"/>
        <v>524680.46</v>
      </c>
      <c r="TC123" s="211">
        <f t="shared" si="407"/>
        <v>40203.139999999992</v>
      </c>
      <c r="TD123" s="67">
        <f t="shared" si="408"/>
        <v>31970.762337703822</v>
      </c>
      <c r="TE123" s="68">
        <f t="shared" si="359"/>
        <v>8232.3776622961705</v>
      </c>
      <c r="TF123" s="264"/>
      <c r="TG123" s="265"/>
      <c r="TH123" s="265"/>
      <c r="TL123" s="65">
        <f t="shared" si="422"/>
        <v>5.1537922917332137</v>
      </c>
      <c r="TM123">
        <f t="shared" si="262"/>
        <v>5.1537922917332141E-2</v>
      </c>
    </row>
    <row r="124" spans="1:533">
      <c r="A124" s="173" t="s">
        <v>58</v>
      </c>
      <c r="B124" s="175" t="s">
        <v>261</v>
      </c>
      <c r="C124" s="181" t="s">
        <v>276</v>
      </c>
      <c r="D124" s="176">
        <v>7819.66</v>
      </c>
      <c r="E124" s="176">
        <v>3048.33</v>
      </c>
      <c r="F124" s="176">
        <v>9538.65</v>
      </c>
      <c r="G124" s="176">
        <v>0</v>
      </c>
      <c r="H124" s="176">
        <v>0</v>
      </c>
      <c r="I124" s="176">
        <v>0</v>
      </c>
      <c r="J124" s="176">
        <v>0</v>
      </c>
      <c r="K124" s="176">
        <v>0</v>
      </c>
      <c r="L124" s="176">
        <v>286.08999999999997</v>
      </c>
      <c r="M124" s="180">
        <v>16159.32</v>
      </c>
      <c r="N124" s="178">
        <f t="shared" si="386"/>
        <v>4533.41</v>
      </c>
      <c r="O124" s="181">
        <v>1048</v>
      </c>
      <c r="P124" s="64">
        <f t="shared" si="404"/>
        <v>20692.73</v>
      </c>
      <c r="Q124" s="205">
        <v>650.9</v>
      </c>
      <c r="R124" s="205">
        <v>222.98</v>
      </c>
      <c r="S124" s="267">
        <v>609.36</v>
      </c>
      <c r="T124" s="205">
        <v>0</v>
      </c>
      <c r="U124" s="205">
        <v>0</v>
      </c>
      <c r="V124" s="205">
        <v>0</v>
      </c>
      <c r="W124" s="205">
        <v>0</v>
      </c>
      <c r="X124" s="205">
        <v>0</v>
      </c>
      <c r="Y124" s="205">
        <v>0</v>
      </c>
      <c r="Z124" s="205">
        <v>15.89</v>
      </c>
      <c r="AA124" s="64">
        <f t="shared" si="346"/>
        <v>1499.13</v>
      </c>
      <c r="AB124" s="281">
        <v>489.80100000000004</v>
      </c>
      <c r="AC124" s="65"/>
      <c r="AD124" s="65">
        <f t="shared" si="347"/>
        <v>189.84783185496801</v>
      </c>
      <c r="AE124" s="65">
        <f t="shared" si="268"/>
        <v>82.065130613990092</v>
      </c>
      <c r="AF124" s="65"/>
      <c r="AG124" s="65"/>
      <c r="AH124" s="65"/>
      <c r="AI124" s="65">
        <v>5</v>
      </c>
      <c r="AJ124" s="65"/>
      <c r="AK124" s="65"/>
      <c r="AL124" s="64">
        <f t="shared" si="311"/>
        <v>766.71396246895813</v>
      </c>
      <c r="AM124" s="66">
        <f t="shared" si="388"/>
        <v>833.25221238938047</v>
      </c>
      <c r="AN124" s="66">
        <f t="shared" si="389"/>
        <v>0</v>
      </c>
      <c r="AO124" s="66">
        <f t="shared" si="289"/>
        <v>208.31305309734512</v>
      </c>
      <c r="AP124" s="67">
        <f t="shared" si="312"/>
        <v>1041.5652654867256</v>
      </c>
      <c r="AQ124" s="67">
        <f t="shared" si="313"/>
        <v>1808.2792279556838</v>
      </c>
      <c r="AR124" s="68">
        <f t="shared" si="314"/>
        <v>-309.14922795568373</v>
      </c>
      <c r="AS124" s="267">
        <v>3801.58</v>
      </c>
      <c r="AT124" s="267">
        <v>1705.36</v>
      </c>
      <c r="AU124" s="267">
        <v>5109.55</v>
      </c>
      <c r="AV124" s="267">
        <v>40</v>
      </c>
      <c r="AW124" s="267">
        <v>0</v>
      </c>
      <c r="AX124" s="267">
        <v>0</v>
      </c>
      <c r="AY124" s="267">
        <v>0</v>
      </c>
      <c r="AZ124" s="267">
        <v>0</v>
      </c>
      <c r="BA124" s="267">
        <v>0</v>
      </c>
      <c r="BB124" s="267">
        <v>10.39</v>
      </c>
      <c r="BC124" s="267">
        <v>6965.79</v>
      </c>
      <c r="BD124" s="178">
        <f t="shared" si="387"/>
        <v>3701.0899999999992</v>
      </c>
      <c r="BE124" s="285">
        <v>581</v>
      </c>
      <c r="BF124" s="181" t="s">
        <v>276</v>
      </c>
      <c r="BG124" s="64">
        <f t="shared" si="384"/>
        <v>10666.88</v>
      </c>
      <c r="BH124" s="267">
        <v>316.45</v>
      </c>
      <c r="BI124" s="267">
        <v>124.74</v>
      </c>
      <c r="BJ124" s="267">
        <v>326.42</v>
      </c>
      <c r="BK124" s="267">
        <v>1.68</v>
      </c>
      <c r="BL124" s="267">
        <v>0</v>
      </c>
      <c r="BM124" s="267">
        <v>0</v>
      </c>
      <c r="BN124" s="267">
        <v>0</v>
      </c>
      <c r="BO124" s="267">
        <v>0</v>
      </c>
      <c r="BP124" s="267">
        <v>0</v>
      </c>
      <c r="BQ124" s="267">
        <v>0.57999999999999996</v>
      </c>
      <c r="BR124" s="64">
        <f t="shared" si="385"/>
        <v>769.87</v>
      </c>
      <c r="BS124" s="281"/>
      <c r="BT124" s="65"/>
      <c r="BU124" s="65">
        <f t="shared" si="348"/>
        <v>88.598217502122566</v>
      </c>
      <c r="BV124" s="65">
        <f t="shared" si="269"/>
        <v>72.264941394076288</v>
      </c>
      <c r="BW124" s="65"/>
      <c r="BX124" s="65"/>
      <c r="BY124" s="65"/>
      <c r="BZ124" s="65">
        <v>5</v>
      </c>
      <c r="CA124" s="202"/>
      <c r="CB124" s="65"/>
      <c r="CC124" s="64">
        <f t="shared" si="315"/>
        <v>165.86315889619885</v>
      </c>
      <c r="CD124" s="66">
        <f t="shared" si="390"/>
        <v>869.99982300884949</v>
      </c>
      <c r="CE124" s="384">
        <f t="shared" si="391"/>
        <v>0</v>
      </c>
      <c r="CF124" s="66">
        <f t="shared" si="392"/>
        <v>217.49995575221237</v>
      </c>
      <c r="CG124" s="67">
        <f t="shared" si="373"/>
        <v>1087.4997787610619</v>
      </c>
      <c r="CH124" s="67">
        <f t="shared" si="316"/>
        <v>1253.3629376572608</v>
      </c>
      <c r="CI124" s="68">
        <f t="shared" si="317"/>
        <v>-483.49293765726077</v>
      </c>
      <c r="CJ124" s="209">
        <v>8882.5400000000009</v>
      </c>
      <c r="CK124" s="209">
        <v>8887.1200000000008</v>
      </c>
      <c r="CL124" s="209">
        <v>23532.39</v>
      </c>
      <c r="CM124" s="209">
        <v>10</v>
      </c>
      <c r="CN124" s="209">
        <v>0</v>
      </c>
      <c r="CO124" s="209">
        <v>0</v>
      </c>
      <c r="CP124" s="209">
        <v>0</v>
      </c>
      <c r="CQ124" s="209">
        <v>0</v>
      </c>
      <c r="CR124" s="209">
        <v>0</v>
      </c>
      <c r="CS124" s="207">
        <v>0</v>
      </c>
      <c r="CT124" s="205">
        <v>12818.56</v>
      </c>
      <c r="CU124" s="178">
        <f t="shared" si="409"/>
        <v>4939.26</v>
      </c>
      <c r="CV124" s="206">
        <v>864</v>
      </c>
      <c r="CW124" s="181" t="s">
        <v>276</v>
      </c>
      <c r="CX124" s="214">
        <v>17757.82</v>
      </c>
      <c r="CY124" s="205">
        <v>187.91</v>
      </c>
      <c r="CZ124" s="205">
        <v>561.96</v>
      </c>
      <c r="DA124" s="205">
        <v>1.26</v>
      </c>
      <c r="DB124" s="205">
        <v>0</v>
      </c>
      <c r="DC124" s="205">
        <v>0</v>
      </c>
      <c r="DD124" s="205">
        <v>0</v>
      </c>
      <c r="DE124" s="205">
        <v>0</v>
      </c>
      <c r="DF124" s="205">
        <v>0</v>
      </c>
      <c r="DG124" s="209">
        <v>0</v>
      </c>
      <c r="DH124" s="205">
        <v>4.28</v>
      </c>
      <c r="DI124" s="214">
        <v>1275.43</v>
      </c>
      <c r="DJ124" s="281"/>
      <c r="DK124" s="65"/>
      <c r="DL124" s="65">
        <f t="shared" si="349"/>
        <v>169.29733607624405</v>
      </c>
      <c r="DM124" s="65">
        <f t="shared" si="263"/>
        <v>97.231830373477948</v>
      </c>
      <c r="DN124" s="65"/>
      <c r="DO124" s="65"/>
      <c r="DP124" s="65"/>
      <c r="DQ124" s="65">
        <v>5</v>
      </c>
      <c r="DR124" s="65"/>
      <c r="DS124" s="65"/>
      <c r="DT124" s="64">
        <f t="shared" si="318"/>
        <v>271.52916644972197</v>
      </c>
      <c r="DU124" s="66">
        <f t="shared" si="393"/>
        <v>870.94495575221242</v>
      </c>
      <c r="DV124" s="66">
        <f t="shared" si="394"/>
        <v>490.26548672566372</v>
      </c>
      <c r="DW124" s="66">
        <f t="shared" si="270"/>
        <v>340.30261061946902</v>
      </c>
      <c r="DX124" s="67">
        <f t="shared" si="319"/>
        <v>1701.5130530973452</v>
      </c>
      <c r="DY124" s="67">
        <f t="shared" si="320"/>
        <v>1973.0422195470671</v>
      </c>
      <c r="DZ124" s="68">
        <f t="shared" si="321"/>
        <v>-697.61221954706707</v>
      </c>
      <c r="EA124" s="205">
        <v>6630.15</v>
      </c>
      <c r="EB124" s="205">
        <v>2696.71</v>
      </c>
      <c r="EC124" s="205">
        <v>8393.01</v>
      </c>
      <c r="ED124" s="205">
        <v>10</v>
      </c>
      <c r="EE124" s="205">
        <v>0</v>
      </c>
      <c r="EF124" s="205">
        <v>0</v>
      </c>
      <c r="EG124" s="205">
        <v>0</v>
      </c>
      <c r="EH124" s="205">
        <v>0</v>
      </c>
      <c r="EI124" s="205">
        <v>0</v>
      </c>
      <c r="EJ124" s="205">
        <v>169.65</v>
      </c>
      <c r="EK124" s="205">
        <v>11511.4</v>
      </c>
      <c r="EL124" s="178">
        <f t="shared" si="410"/>
        <v>6388.1200000000044</v>
      </c>
      <c r="EM124" s="206">
        <v>848</v>
      </c>
      <c r="EN124" s="181" t="s">
        <v>276</v>
      </c>
      <c r="EO124" s="214">
        <f t="shared" si="303"/>
        <v>17899.520000000004</v>
      </c>
      <c r="EP124" s="214">
        <v>551.89</v>
      </c>
      <c r="EQ124" s="214">
        <v>197.26</v>
      </c>
      <c r="ER124" s="214">
        <v>536.17999999999995</v>
      </c>
      <c r="ES124" s="214">
        <v>0.42</v>
      </c>
      <c r="ET124" s="214">
        <v>0</v>
      </c>
      <c r="EU124" s="298">
        <v>0</v>
      </c>
      <c r="EV124" s="299">
        <v>0</v>
      </c>
      <c r="EW124" s="214">
        <v>0</v>
      </c>
      <c r="EX124" s="211">
        <v>0</v>
      </c>
      <c r="EY124" s="214">
        <v>0</v>
      </c>
      <c r="EZ124" s="214">
        <f t="shared" si="304"/>
        <v>1285.75</v>
      </c>
      <c r="FA124" s="393"/>
      <c r="FB124" s="65"/>
      <c r="FC124" s="377">
        <f t="shared" si="305"/>
        <v>158.29828197060147</v>
      </c>
      <c r="FD124" s="386">
        <f t="shared" si="306"/>
        <v>125.75337201228974</v>
      </c>
      <c r="FE124" s="65"/>
      <c r="FF124" s="65"/>
      <c r="FG124" s="202"/>
      <c r="FH124" s="65">
        <v>5</v>
      </c>
      <c r="FI124" s="377"/>
      <c r="FJ124" s="65"/>
      <c r="FK124" s="214">
        <f t="shared" si="307"/>
        <v>289.0516539828912</v>
      </c>
      <c r="FL124" s="66">
        <f t="shared" si="360"/>
        <v>987.17077586206892</v>
      </c>
      <c r="FM124" s="377">
        <f t="shared" si="395"/>
        <v>413.79310344827587</v>
      </c>
      <c r="FN124" s="377">
        <f t="shared" si="271"/>
        <v>350.24096982758618</v>
      </c>
      <c r="FO124" s="214">
        <f t="shared" si="308"/>
        <v>1751.204849137931</v>
      </c>
      <c r="FP124" s="214">
        <f t="shared" si="309"/>
        <v>2040.2565031208221</v>
      </c>
      <c r="FQ124" s="205">
        <f t="shared" si="290"/>
        <v>-754.50650312082212</v>
      </c>
      <c r="FR124" s="205">
        <v>7570.54</v>
      </c>
      <c r="FS124" s="205">
        <v>2773.84</v>
      </c>
      <c r="FT124" s="205">
        <v>7874.75</v>
      </c>
      <c r="FU124" s="205">
        <v>60</v>
      </c>
      <c r="FV124" s="205">
        <v>0</v>
      </c>
      <c r="FW124" s="205">
        <v>0</v>
      </c>
      <c r="FX124" s="205">
        <v>0</v>
      </c>
      <c r="FY124" s="205">
        <v>0</v>
      </c>
      <c r="FZ124" s="205">
        <v>0</v>
      </c>
      <c r="GA124" s="205">
        <v>26.3</v>
      </c>
      <c r="GB124" s="205">
        <v>10532.36</v>
      </c>
      <c r="GC124" s="178">
        <f t="shared" si="411"/>
        <v>7773.07</v>
      </c>
      <c r="GD124" s="206">
        <v>834</v>
      </c>
      <c r="GE124" s="181" t="s">
        <v>276</v>
      </c>
      <c r="GF124" s="214">
        <f t="shared" si="291"/>
        <v>18305.43</v>
      </c>
      <c r="GG124" s="205">
        <v>630.17999999999995</v>
      </c>
      <c r="GH124" s="205">
        <v>202.9</v>
      </c>
      <c r="GI124" s="205">
        <v>503.08</v>
      </c>
      <c r="GJ124" s="205">
        <v>2.52</v>
      </c>
      <c r="GK124" s="205">
        <v>0</v>
      </c>
      <c r="GL124" s="205">
        <v>0</v>
      </c>
      <c r="GM124" s="205">
        <v>0</v>
      </c>
      <c r="GN124" s="205">
        <v>0</v>
      </c>
      <c r="GO124" s="205">
        <v>0</v>
      </c>
      <c r="GP124" s="205">
        <v>1.83</v>
      </c>
      <c r="GQ124" s="211">
        <f t="shared" si="350"/>
        <v>1340.5099999999998</v>
      </c>
      <c r="GR124" s="307">
        <v>458.58</v>
      </c>
      <c r="GS124" s="306"/>
      <c r="GT124" s="65">
        <f t="shared" si="300"/>
        <v>149.88443723819319</v>
      </c>
      <c r="GU124" s="65">
        <f t="shared" si="301"/>
        <v>165.14212632095922</v>
      </c>
      <c r="GV124" s="65"/>
      <c r="GW124" s="65"/>
      <c r="GX124" s="65">
        <v>0</v>
      </c>
      <c r="GY124" s="65">
        <v>5</v>
      </c>
      <c r="GZ124" s="65"/>
      <c r="HA124" s="65"/>
      <c r="HB124" s="64">
        <f t="shared" si="396"/>
        <v>778.60656355915239</v>
      </c>
      <c r="HC124" s="66">
        <f t="shared" si="361"/>
        <v>822.37076923076927</v>
      </c>
      <c r="HD124" s="66">
        <f t="shared" si="272"/>
        <v>0</v>
      </c>
      <c r="HE124" s="66">
        <f t="shared" si="273"/>
        <v>205.59269230769232</v>
      </c>
      <c r="HF124" s="67">
        <f t="shared" si="322"/>
        <v>1027.9634615384616</v>
      </c>
      <c r="HG124" s="67">
        <f t="shared" si="323"/>
        <v>1806.570025097614</v>
      </c>
      <c r="HH124" s="68">
        <f t="shared" si="324"/>
        <v>-466.06002509761424</v>
      </c>
      <c r="HI124" s="335">
        <v>11933.25</v>
      </c>
      <c r="HJ124" s="335">
        <v>6733.87</v>
      </c>
      <c r="HK124" s="335">
        <v>15809.82</v>
      </c>
      <c r="HL124" s="335">
        <v>30</v>
      </c>
      <c r="HM124" s="335">
        <v>0</v>
      </c>
      <c r="HN124" s="335">
        <v>0</v>
      </c>
      <c r="HO124" s="335">
        <v>0</v>
      </c>
      <c r="HP124" s="335">
        <v>0</v>
      </c>
      <c r="HQ124" s="335">
        <v>0</v>
      </c>
      <c r="HR124" s="335">
        <v>0</v>
      </c>
      <c r="HS124" s="335">
        <v>25620.34</v>
      </c>
      <c r="HT124" s="178">
        <f t="shared" si="412"/>
        <v>8886.6000000000022</v>
      </c>
      <c r="HU124" s="371">
        <v>1652</v>
      </c>
      <c r="HV124" s="181" t="s">
        <v>276</v>
      </c>
      <c r="HW124" s="64">
        <f t="shared" si="413"/>
        <v>34506.94</v>
      </c>
      <c r="HX124" s="205">
        <v>993.32</v>
      </c>
      <c r="HY124" s="205">
        <v>492.57</v>
      </c>
      <c r="HZ124" s="205">
        <v>1009.74</v>
      </c>
      <c r="IA124" s="205">
        <v>1.26</v>
      </c>
      <c r="IB124" s="205">
        <v>0</v>
      </c>
      <c r="IC124" s="205">
        <v>0</v>
      </c>
      <c r="ID124" s="205">
        <v>0</v>
      </c>
      <c r="IE124" s="205">
        <v>0</v>
      </c>
      <c r="IF124" s="205">
        <v>0</v>
      </c>
      <c r="IG124" s="205">
        <v>0</v>
      </c>
      <c r="IH124" s="214">
        <v>2565.9499999999998</v>
      </c>
      <c r="II124" s="318">
        <v>458.58</v>
      </c>
      <c r="IJ124" s="319"/>
      <c r="IK124" s="65">
        <f t="shared" si="296"/>
        <v>390.98485252282268</v>
      </c>
      <c r="IL124" s="65">
        <f t="shared" si="302"/>
        <v>221.2744381580641</v>
      </c>
      <c r="IM124" s="65"/>
      <c r="IN124" s="65"/>
      <c r="IO124" s="65"/>
      <c r="IP124" s="65">
        <v>5</v>
      </c>
      <c r="IQ124" s="65"/>
      <c r="IR124" s="65"/>
      <c r="IS124" s="64">
        <f t="shared" si="397"/>
        <v>1075.8392906808867</v>
      </c>
      <c r="IT124" s="66">
        <f t="shared" si="362"/>
        <v>869.99285714285713</v>
      </c>
      <c r="IU124" s="66">
        <f t="shared" si="274"/>
        <v>403.36134453781511</v>
      </c>
      <c r="IV124" s="66">
        <f t="shared" si="275"/>
        <v>318.33855042016808</v>
      </c>
      <c r="IW124" s="67">
        <f t="shared" si="398"/>
        <v>1591.6927521008404</v>
      </c>
      <c r="IX124" s="67">
        <f t="shared" si="325"/>
        <v>2667.5320427817269</v>
      </c>
      <c r="IY124" s="68">
        <f t="shared" si="326"/>
        <v>-101.58204278172707</v>
      </c>
      <c r="IZ124" s="335">
        <v>14435.51</v>
      </c>
      <c r="JA124" s="335">
        <v>7046.43</v>
      </c>
      <c r="JB124" s="335">
        <v>20749.310000000001</v>
      </c>
      <c r="JC124" s="335">
        <v>20</v>
      </c>
      <c r="JD124" s="335">
        <v>0</v>
      </c>
      <c r="JE124" s="335">
        <v>0</v>
      </c>
      <c r="JF124" s="335">
        <v>0</v>
      </c>
      <c r="JG124" s="335">
        <v>0</v>
      </c>
      <c r="JH124" s="335">
        <v>0</v>
      </c>
      <c r="JI124" s="335">
        <v>0</v>
      </c>
      <c r="JJ124" s="335">
        <v>31331.66</v>
      </c>
      <c r="JK124" s="178">
        <f t="shared" si="414"/>
        <v>10919.59</v>
      </c>
      <c r="JL124" s="371">
        <v>2081</v>
      </c>
      <c r="JM124" s="181" t="s">
        <v>276</v>
      </c>
      <c r="JN124" s="64">
        <f t="shared" si="415"/>
        <v>42251.25</v>
      </c>
      <c r="JO124" s="335">
        <v>1201.6099999999999</v>
      </c>
      <c r="JP124" s="335">
        <v>515.42999999999995</v>
      </c>
      <c r="JQ124" s="335">
        <v>1325.44</v>
      </c>
      <c r="JR124" s="335">
        <v>0.84</v>
      </c>
      <c r="JS124" s="335">
        <v>0</v>
      </c>
      <c r="JT124" s="335">
        <v>0</v>
      </c>
      <c r="JU124" s="335">
        <v>0</v>
      </c>
      <c r="JV124" s="335">
        <v>0</v>
      </c>
      <c r="JW124" s="335">
        <v>0</v>
      </c>
      <c r="JX124" s="335">
        <v>0</v>
      </c>
      <c r="JY124" s="211">
        <v>2490.7600000000002</v>
      </c>
      <c r="JZ124" s="338">
        <v>458.58</v>
      </c>
      <c r="KA124" s="319"/>
      <c r="KB124" s="65">
        <f t="shared" si="276"/>
        <v>667.24650219616717</v>
      </c>
      <c r="KC124" s="65">
        <f t="shared" si="297"/>
        <v>290.07128285168272</v>
      </c>
      <c r="KD124" s="65"/>
      <c r="KE124" s="65"/>
      <c r="KF124" s="65"/>
      <c r="KG124" s="65">
        <v>5</v>
      </c>
      <c r="KH124" s="65"/>
      <c r="KI124" s="65">
        <f t="shared" si="277"/>
        <v>429.03252032520328</v>
      </c>
      <c r="KJ124" s="64">
        <f t="shared" si="292"/>
        <v>1849.9303053730532</v>
      </c>
      <c r="KK124" s="66">
        <f t="shared" si="363"/>
        <v>854.59100840336134</v>
      </c>
      <c r="KL124" s="66">
        <f t="shared" si="278"/>
        <v>0</v>
      </c>
      <c r="KM124" s="66">
        <f t="shared" si="279"/>
        <v>213.64775210084034</v>
      </c>
      <c r="KN124" s="67">
        <f t="shared" si="327"/>
        <v>1068.2387605042018</v>
      </c>
      <c r="KO124" s="67">
        <f t="shared" si="328"/>
        <v>2918.169065877255</v>
      </c>
      <c r="KP124" s="68">
        <f t="shared" si="329"/>
        <v>-427.40906587725476</v>
      </c>
      <c r="KQ124" s="335">
        <v>11323.94</v>
      </c>
      <c r="KR124" s="335">
        <v>6527.81</v>
      </c>
      <c r="KS124" s="335">
        <v>20134.310000000001</v>
      </c>
      <c r="KT124" s="335">
        <v>50</v>
      </c>
      <c r="KU124" s="335">
        <v>0</v>
      </c>
      <c r="KV124" s="335">
        <v>0</v>
      </c>
      <c r="KW124" s="335">
        <v>0</v>
      </c>
      <c r="KX124" s="335">
        <v>0</v>
      </c>
      <c r="KY124" s="335">
        <v>0</v>
      </c>
      <c r="KZ124" s="335">
        <v>18.2</v>
      </c>
      <c r="LA124" s="335">
        <v>32084.84</v>
      </c>
      <c r="LB124" s="178">
        <f t="shared" si="416"/>
        <v>5969.4199999999946</v>
      </c>
      <c r="LC124" s="371">
        <v>1889</v>
      </c>
      <c r="LD124" s="181" t="s">
        <v>276</v>
      </c>
      <c r="LE124" s="64">
        <f t="shared" si="417"/>
        <v>38054.259999999995</v>
      </c>
      <c r="LF124" s="205">
        <v>942.61</v>
      </c>
      <c r="LG124" s="205">
        <v>477.5</v>
      </c>
      <c r="LH124" s="205">
        <v>1286.28</v>
      </c>
      <c r="LI124" s="205">
        <v>2.1</v>
      </c>
      <c r="LJ124" s="205">
        <v>0</v>
      </c>
      <c r="LK124" s="205">
        <v>0</v>
      </c>
      <c r="LL124" s="205">
        <v>0</v>
      </c>
      <c r="LM124" s="205">
        <v>0</v>
      </c>
      <c r="LN124" s="205">
        <v>0</v>
      </c>
      <c r="LO124" s="205">
        <v>1.26</v>
      </c>
      <c r="LP124" s="211">
        <f t="shared" si="351"/>
        <v>2709.7500000000005</v>
      </c>
      <c r="LQ124" s="306">
        <v>458.58</v>
      </c>
      <c r="LR124" s="350"/>
      <c r="LS124" s="65">
        <f t="shared" si="298"/>
        <v>476.94499136161807</v>
      </c>
      <c r="LT124" s="65">
        <f t="shared" si="299"/>
        <v>142.89401126257354</v>
      </c>
      <c r="LU124" s="65"/>
      <c r="LV124" s="65"/>
      <c r="LW124" s="65"/>
      <c r="LX124" s="65">
        <v>5</v>
      </c>
      <c r="LY124" s="65"/>
      <c r="LZ124" s="65"/>
      <c r="MA124" s="64">
        <f t="shared" si="330"/>
        <v>1083.4190026241915</v>
      </c>
      <c r="MB124" s="66">
        <f t="shared" si="364"/>
        <v>828.45739495798318</v>
      </c>
      <c r="MC124" s="66">
        <f t="shared" si="280"/>
        <v>0</v>
      </c>
      <c r="MD124" s="66">
        <f t="shared" si="281"/>
        <v>207.1143487394958</v>
      </c>
      <c r="ME124" s="67">
        <f t="shared" si="331"/>
        <v>1035.571743697479</v>
      </c>
      <c r="MF124" s="67">
        <f t="shared" si="332"/>
        <v>2118.9907463216705</v>
      </c>
      <c r="MG124" s="68">
        <f t="shared" si="333"/>
        <v>590.75925367832997</v>
      </c>
      <c r="MH124" s="335">
        <v>9784.34</v>
      </c>
      <c r="MI124" s="335">
        <v>4049.07</v>
      </c>
      <c r="MJ124" s="335">
        <v>12990.43</v>
      </c>
      <c r="MK124" s="335">
        <v>0</v>
      </c>
      <c r="ML124" s="335">
        <v>0</v>
      </c>
      <c r="MM124" s="335">
        <v>0</v>
      </c>
      <c r="MN124" s="335">
        <v>0</v>
      </c>
      <c r="MO124" s="335">
        <v>0</v>
      </c>
      <c r="MP124" s="335">
        <v>0</v>
      </c>
      <c r="MQ124" s="335">
        <v>0</v>
      </c>
      <c r="MR124" s="335">
        <v>20765.84</v>
      </c>
      <c r="MS124" s="178">
        <f t="shared" si="402"/>
        <v>6058</v>
      </c>
      <c r="MT124" s="371">
        <v>1351</v>
      </c>
      <c r="MU124" s="181" t="s">
        <v>276</v>
      </c>
      <c r="MV124" s="64">
        <f t="shared" si="418"/>
        <v>26823.84</v>
      </c>
      <c r="MW124" s="335">
        <v>814.45</v>
      </c>
      <c r="MX124" s="335">
        <v>296.18</v>
      </c>
      <c r="MY124" s="335">
        <v>829.88</v>
      </c>
      <c r="MZ124" s="335">
        <v>0</v>
      </c>
      <c r="NA124" s="335">
        <v>0</v>
      </c>
      <c r="NB124" s="335">
        <v>0</v>
      </c>
      <c r="NC124" s="335">
        <v>0</v>
      </c>
      <c r="ND124" s="335">
        <v>0</v>
      </c>
      <c r="NE124" s="335">
        <v>0</v>
      </c>
      <c r="NF124" s="335">
        <v>0</v>
      </c>
      <c r="NG124" s="211">
        <f t="shared" si="293"/>
        <v>1940.5100000000002</v>
      </c>
      <c r="NH124" s="306">
        <v>458.58</v>
      </c>
      <c r="NI124" s="358"/>
      <c r="NJ124" s="65">
        <f t="shared" si="294"/>
        <v>392.40379551513058</v>
      </c>
      <c r="NK124" s="65">
        <f t="shared" si="295"/>
        <v>83.214227295271186</v>
      </c>
      <c r="NL124" s="65"/>
      <c r="NM124" s="65"/>
      <c r="NN124" s="65">
        <f t="shared" si="399"/>
        <v>467</v>
      </c>
      <c r="NO124" s="65">
        <v>5</v>
      </c>
      <c r="NP124" s="65"/>
      <c r="NQ124" s="65"/>
      <c r="NR124" s="64">
        <f t="shared" si="264"/>
        <v>1406.1980228104017</v>
      </c>
      <c r="NS124" s="66">
        <f t="shared" si="400"/>
        <v>835.40283333333332</v>
      </c>
      <c r="NT124" s="66">
        <f t="shared" si="401"/>
        <v>400</v>
      </c>
      <c r="NU124" s="66">
        <f t="shared" si="282"/>
        <v>308.85070833333333</v>
      </c>
      <c r="NV124" s="67">
        <f t="shared" si="334"/>
        <v>1544.2535416666667</v>
      </c>
      <c r="NW124" s="67">
        <f t="shared" si="335"/>
        <v>2950.4515644770681</v>
      </c>
      <c r="NX124" s="68">
        <f t="shared" si="336"/>
        <v>-1009.9415644770679</v>
      </c>
      <c r="NY124" s="400">
        <v>9862.75</v>
      </c>
      <c r="NZ124" s="400">
        <v>4224.17</v>
      </c>
      <c r="OA124" s="400">
        <v>13312.53</v>
      </c>
      <c r="OB124" s="400">
        <v>80</v>
      </c>
      <c r="OC124" s="400">
        <v>0</v>
      </c>
      <c r="OD124" s="400">
        <v>0</v>
      </c>
      <c r="OE124" s="400">
        <v>0</v>
      </c>
      <c r="OF124" s="400">
        <v>0</v>
      </c>
      <c r="OG124" s="400">
        <v>0</v>
      </c>
      <c r="OH124" s="400">
        <v>3.05</v>
      </c>
      <c r="OI124" s="400">
        <v>20380.7</v>
      </c>
      <c r="OJ124" s="178">
        <f t="shared" si="352"/>
        <v>7101.7999999999993</v>
      </c>
      <c r="OK124" s="401">
        <v>1455</v>
      </c>
      <c r="OL124" s="181" t="s">
        <v>276</v>
      </c>
      <c r="OM124" s="64">
        <f t="shared" si="283"/>
        <v>27482.5</v>
      </c>
      <c r="ON124" s="205">
        <v>820.98</v>
      </c>
      <c r="OO124" s="205">
        <v>308.99</v>
      </c>
      <c r="OP124" s="205">
        <v>850.46</v>
      </c>
      <c r="OQ124" s="205">
        <v>3.36</v>
      </c>
      <c r="OR124" s="205">
        <v>0</v>
      </c>
      <c r="OS124" s="205">
        <v>0</v>
      </c>
      <c r="OT124" s="205">
        <v>0</v>
      </c>
      <c r="OU124" s="205">
        <v>0</v>
      </c>
      <c r="OV124" s="205">
        <v>0</v>
      </c>
      <c r="OW124" s="205">
        <v>0.21</v>
      </c>
      <c r="OX124" s="403">
        <f t="shared" si="284"/>
        <v>1984</v>
      </c>
      <c r="OY124" s="404">
        <v>458.58</v>
      </c>
      <c r="OZ124" s="404"/>
      <c r="PA124" s="65">
        <f t="shared" si="285"/>
        <v>326.72648416879053</v>
      </c>
      <c r="PB124" s="65">
        <f t="shared" si="286"/>
        <v>121.60398876321669</v>
      </c>
      <c r="PC124" s="65"/>
      <c r="PD124" s="65"/>
      <c r="PE124" s="65"/>
      <c r="PF124" s="65">
        <v>5</v>
      </c>
      <c r="PG124" s="65"/>
      <c r="PH124" s="65"/>
      <c r="PI124" s="64">
        <f t="shared" si="337"/>
        <v>911.91047293200722</v>
      </c>
      <c r="PJ124" s="66">
        <f t="shared" si="287"/>
        <v>936.57933333333335</v>
      </c>
      <c r="PK124" s="66">
        <v>0</v>
      </c>
      <c r="PL124" s="66">
        <f t="shared" si="288"/>
        <v>234.14483333333334</v>
      </c>
      <c r="PM124" s="67">
        <f t="shared" si="338"/>
        <v>1170.7241666666666</v>
      </c>
      <c r="PN124" s="67">
        <f t="shared" si="339"/>
        <v>2082.6346395986739</v>
      </c>
      <c r="PO124" s="68">
        <f t="shared" si="340"/>
        <v>-98.634639598673857</v>
      </c>
      <c r="PP124" s="400">
        <v>6727.16</v>
      </c>
      <c r="PQ124" s="400">
        <v>3660.46</v>
      </c>
      <c r="PR124" s="400">
        <v>10812.04</v>
      </c>
      <c r="PS124" s="400">
        <v>0</v>
      </c>
      <c r="PT124" s="400">
        <v>0</v>
      </c>
      <c r="PU124" s="400">
        <v>0</v>
      </c>
      <c r="PV124" s="400">
        <v>0</v>
      </c>
      <c r="PW124" s="400">
        <v>0</v>
      </c>
      <c r="PX124" s="400">
        <v>0</v>
      </c>
      <c r="PY124" s="464">
        <v>0</v>
      </c>
      <c r="PZ124" s="466">
        <v>18054.559999999998</v>
      </c>
      <c r="QA124" s="178">
        <f t="shared" si="419"/>
        <v>3145.1000000000022</v>
      </c>
      <c r="QB124" s="401">
        <v>1150</v>
      </c>
      <c r="QC124" s="181" t="s">
        <v>276</v>
      </c>
      <c r="QD124" s="64">
        <v>21199.66</v>
      </c>
      <c r="QE124" s="400">
        <v>559.98</v>
      </c>
      <c r="QF124" s="400">
        <v>267.76</v>
      </c>
      <c r="QG124" s="400">
        <v>690.71</v>
      </c>
      <c r="QH124" s="400">
        <v>0</v>
      </c>
      <c r="QI124" s="400">
        <v>0</v>
      </c>
      <c r="QJ124" s="400">
        <v>0</v>
      </c>
      <c r="QK124" s="400">
        <v>0</v>
      </c>
      <c r="QL124" s="400">
        <v>0</v>
      </c>
      <c r="QM124" s="400">
        <v>0</v>
      </c>
      <c r="QN124" s="400">
        <v>0</v>
      </c>
      <c r="QO124" s="486">
        <v>0</v>
      </c>
      <c r="QP124" s="211">
        <f t="shared" si="353"/>
        <v>1518.45</v>
      </c>
      <c r="QQ124" s="437">
        <v>458.58</v>
      </c>
      <c r="QR124" s="238"/>
      <c r="QS124" s="65">
        <f t="shared" si="365"/>
        <v>128.86743362831859</v>
      </c>
      <c r="QT124" s="65">
        <f t="shared" si="354"/>
        <v>60.596882618076393</v>
      </c>
      <c r="QU124" s="65">
        <v>0</v>
      </c>
      <c r="QV124" s="65"/>
      <c r="QW124" s="65">
        <f t="shared" si="355"/>
        <v>18.861818181818183</v>
      </c>
      <c r="QX124" s="65">
        <v>5</v>
      </c>
      <c r="QY124" s="65">
        <f t="shared" si="261"/>
        <v>183.06451612903226</v>
      </c>
      <c r="QZ124" s="489">
        <f t="shared" si="265"/>
        <v>243.73655999999997</v>
      </c>
      <c r="RA124" s="65"/>
      <c r="RB124" s="64">
        <f t="shared" si="403"/>
        <v>1098.7072105572454</v>
      </c>
      <c r="RC124" s="66">
        <f t="shared" si="266"/>
        <v>870.22424778761058</v>
      </c>
      <c r="RD124" s="66"/>
      <c r="RE124" s="66">
        <f t="shared" si="356"/>
        <v>393.78629166897122</v>
      </c>
      <c r="RF124" s="67">
        <f t="shared" si="341"/>
        <v>1264.0105394565817</v>
      </c>
      <c r="RG124" s="67">
        <f t="shared" si="342"/>
        <v>2362.7177500138268</v>
      </c>
      <c r="RH124" s="68">
        <f t="shared" si="343"/>
        <v>-844.2677500138268</v>
      </c>
      <c r="RI124" s="205">
        <v>7541.39</v>
      </c>
      <c r="RJ124" s="205">
        <v>4089.72</v>
      </c>
      <c r="RK124" s="205">
        <v>13490.52</v>
      </c>
      <c r="RL124" s="205">
        <v>150</v>
      </c>
      <c r="RM124" s="205">
        <v>0</v>
      </c>
      <c r="RN124" s="205">
        <v>0</v>
      </c>
      <c r="RO124" s="205">
        <v>0</v>
      </c>
      <c r="RP124" s="205">
        <v>0</v>
      </c>
      <c r="RQ124" s="205">
        <v>0</v>
      </c>
      <c r="RR124" s="373">
        <v>0</v>
      </c>
      <c r="RS124" s="265">
        <v>20003.010000000002</v>
      </c>
      <c r="RT124" s="178">
        <f t="shared" si="420"/>
        <v>5268.619999999999</v>
      </c>
      <c r="RU124" s="206">
        <v>1382</v>
      </c>
      <c r="RV124" s="181" t="s">
        <v>276</v>
      </c>
      <c r="RW124" s="64">
        <f t="shared" si="421"/>
        <v>25271.63</v>
      </c>
      <c r="RX124" s="205">
        <v>627.74</v>
      </c>
      <c r="RY124" s="205">
        <v>299.14999999999998</v>
      </c>
      <c r="RZ124" s="205">
        <v>861.82</v>
      </c>
      <c r="SA124" s="205">
        <v>6.31</v>
      </c>
      <c r="SB124" s="205">
        <v>0</v>
      </c>
      <c r="SC124" s="205">
        <v>0</v>
      </c>
      <c r="SD124" s="205">
        <v>0</v>
      </c>
      <c r="SE124" s="205">
        <v>0</v>
      </c>
      <c r="SF124" s="205">
        <v>0</v>
      </c>
      <c r="SG124" s="205">
        <v>0</v>
      </c>
      <c r="SH124" s="65">
        <v>5.1537922917332141E-2</v>
      </c>
      <c r="SI124" s="211">
        <v>2174.69</v>
      </c>
      <c r="SJ124" s="234">
        <v>545.64</v>
      </c>
      <c r="SK124" s="481"/>
      <c r="SL124" s="65">
        <f t="shared" si="366"/>
        <v>320.96681415929203</v>
      </c>
      <c r="SM124" s="65">
        <f t="shared" si="405"/>
        <v>119.91240358259017</v>
      </c>
      <c r="SN124" s="65">
        <v>0</v>
      </c>
      <c r="SO124" s="65"/>
      <c r="SP124" s="65">
        <f t="shared" si="357"/>
        <v>495.92920353982299</v>
      </c>
      <c r="SQ124" s="65">
        <v>5</v>
      </c>
      <c r="SR124" s="65">
        <f t="shared" si="367"/>
        <v>428.52876106194691</v>
      </c>
      <c r="SS124" s="489">
        <f t="shared" si="267"/>
        <v>270.04063500000001</v>
      </c>
      <c r="ST124" s="65"/>
      <c r="SU124" s="64">
        <f t="shared" si="374"/>
        <v>2186.017817343652</v>
      </c>
      <c r="SV124" s="66">
        <f t="shared" si="368"/>
        <v>596.28469026548669</v>
      </c>
      <c r="SW124" s="66"/>
      <c r="SX124" s="66">
        <f t="shared" si="358"/>
        <v>556.46050152182784</v>
      </c>
      <c r="SY124" s="67">
        <f t="shared" si="375"/>
        <v>1152.7451917873145</v>
      </c>
      <c r="SZ124" s="67">
        <f t="shared" si="344"/>
        <v>3338.7630091309666</v>
      </c>
      <c r="TA124" s="68">
        <f t="shared" si="345"/>
        <v>-1164.0730091309665</v>
      </c>
      <c r="TB124" s="64">
        <f t="shared" si="406"/>
        <v>300912.46000000002</v>
      </c>
      <c r="TC124" s="211">
        <f t="shared" si="407"/>
        <v>21554.799999999999</v>
      </c>
      <c r="TD124" s="67">
        <f t="shared" si="408"/>
        <v>27320.769731579636</v>
      </c>
      <c r="TE124" s="68">
        <f t="shared" si="359"/>
        <v>-5765.9697315796366</v>
      </c>
      <c r="TF124" s="264"/>
      <c r="TG124" s="265"/>
      <c r="TH124" s="265" t="s">
        <v>520</v>
      </c>
      <c r="TL124" s="65">
        <f t="shared" si="422"/>
        <v>5.1537922917332137</v>
      </c>
      <c r="TM124">
        <f t="shared" si="262"/>
        <v>5.1537922917332141E-2</v>
      </c>
    </row>
    <row r="125" spans="1:533">
      <c r="A125" s="173" t="s">
        <v>59</v>
      </c>
      <c r="B125" s="175" t="s">
        <v>252</v>
      </c>
      <c r="C125" s="181" t="s">
        <v>276</v>
      </c>
      <c r="D125" s="176">
        <v>13266.33</v>
      </c>
      <c r="E125" s="176">
        <v>29308.1</v>
      </c>
      <c r="F125" s="176">
        <v>0</v>
      </c>
      <c r="G125" s="176">
        <v>0</v>
      </c>
      <c r="H125" s="176">
        <v>0</v>
      </c>
      <c r="I125" s="176">
        <v>0</v>
      </c>
      <c r="J125" s="176">
        <v>0</v>
      </c>
      <c r="K125" s="176">
        <v>0</v>
      </c>
      <c r="L125" s="176">
        <v>0</v>
      </c>
      <c r="M125" s="180">
        <v>27491.86</v>
      </c>
      <c r="N125" s="178">
        <f t="shared" si="386"/>
        <v>15082.57</v>
      </c>
      <c r="O125" s="181">
        <v>2271</v>
      </c>
      <c r="P125" s="64">
        <f t="shared" si="404"/>
        <v>42574.43</v>
      </c>
      <c r="Q125" s="205">
        <v>1104.31</v>
      </c>
      <c r="R125" s="205">
        <v>2143.83</v>
      </c>
      <c r="S125" s="267">
        <v>0</v>
      </c>
      <c r="T125" s="205">
        <v>0</v>
      </c>
      <c r="U125" s="205">
        <v>0</v>
      </c>
      <c r="V125" s="205">
        <v>0</v>
      </c>
      <c r="W125" s="205">
        <v>0</v>
      </c>
      <c r="X125" s="205">
        <v>0</v>
      </c>
      <c r="Y125" s="205">
        <v>0</v>
      </c>
      <c r="Z125" s="205">
        <v>0</v>
      </c>
      <c r="AA125" s="64">
        <f t="shared" si="346"/>
        <v>3248.14</v>
      </c>
      <c r="AB125" s="65">
        <v>1341.84</v>
      </c>
      <c r="AC125" s="219">
        <v>177.6</v>
      </c>
      <c r="AD125" s="65">
        <f t="shared" si="347"/>
        <v>322.9882207085646</v>
      </c>
      <c r="AE125" s="65">
        <f t="shared" si="268"/>
        <v>273.02914959040731</v>
      </c>
      <c r="AF125" s="65"/>
      <c r="AG125" s="65"/>
      <c r="AH125" s="65"/>
      <c r="AI125" s="65">
        <v>5</v>
      </c>
      <c r="AJ125" s="65"/>
      <c r="AK125" s="65"/>
      <c r="AL125" s="64">
        <f t="shared" si="311"/>
        <v>2120.4573702989719</v>
      </c>
      <c r="AM125" s="66">
        <f t="shared" si="388"/>
        <v>833.25221238938047</v>
      </c>
      <c r="AN125" s="66">
        <f t="shared" si="389"/>
        <v>0</v>
      </c>
      <c r="AO125" s="66">
        <f t="shared" si="289"/>
        <v>208.31305309734512</v>
      </c>
      <c r="AP125" s="67">
        <f t="shared" si="312"/>
        <v>1041.5652654867256</v>
      </c>
      <c r="AQ125" s="67">
        <f t="shared" si="313"/>
        <v>3162.0226357856973</v>
      </c>
      <c r="AR125" s="68">
        <f t="shared" si="314"/>
        <v>86.117364214302597</v>
      </c>
      <c r="AS125" s="267">
        <v>13063.56</v>
      </c>
      <c r="AT125" s="267">
        <v>23367.72</v>
      </c>
      <c r="AU125" s="267">
        <v>0</v>
      </c>
      <c r="AV125" s="267">
        <v>20</v>
      </c>
      <c r="AW125" s="267">
        <v>0</v>
      </c>
      <c r="AX125" s="267">
        <v>0</v>
      </c>
      <c r="AY125" s="267">
        <v>0</v>
      </c>
      <c r="AZ125" s="267">
        <v>0</v>
      </c>
      <c r="BA125" s="267">
        <v>0</v>
      </c>
      <c r="BB125" s="267">
        <v>0</v>
      </c>
      <c r="BC125" s="267">
        <v>20310.060000000001</v>
      </c>
      <c r="BD125" s="178">
        <f t="shared" si="387"/>
        <v>16141.219999999998</v>
      </c>
      <c r="BE125" s="285">
        <v>1833</v>
      </c>
      <c r="BF125" s="181" t="s">
        <v>276</v>
      </c>
      <c r="BG125" s="64">
        <f t="shared" si="384"/>
        <v>36451.279999999999</v>
      </c>
      <c r="BH125" s="267">
        <v>1087.43</v>
      </c>
      <c r="BI125" s="267">
        <v>1709.3</v>
      </c>
      <c r="BJ125" s="267">
        <v>0</v>
      </c>
      <c r="BK125" s="267">
        <v>0.84</v>
      </c>
      <c r="BL125" s="267">
        <v>0</v>
      </c>
      <c r="BM125" s="267">
        <v>0</v>
      </c>
      <c r="BN125" s="267">
        <v>0</v>
      </c>
      <c r="BO125" s="267">
        <v>0</v>
      </c>
      <c r="BP125" s="267">
        <v>0</v>
      </c>
      <c r="BQ125" s="267">
        <v>0</v>
      </c>
      <c r="BR125" s="64">
        <f t="shared" si="385"/>
        <v>2797.57</v>
      </c>
      <c r="BS125" s="65">
        <v>1341.84</v>
      </c>
      <c r="BT125" s="219">
        <v>177.6</v>
      </c>
      <c r="BU125" s="65">
        <f t="shared" si="348"/>
        <v>258.32462841417265</v>
      </c>
      <c r="BV125" s="65">
        <f t="shared" si="269"/>
        <v>315.16237576737996</v>
      </c>
      <c r="BW125" s="65"/>
      <c r="BX125" s="65"/>
      <c r="BY125" s="65"/>
      <c r="BZ125" s="65">
        <v>5</v>
      </c>
      <c r="CA125" s="202"/>
      <c r="CB125" s="65"/>
      <c r="CC125" s="64">
        <f t="shared" si="315"/>
        <v>2097.9270041815525</v>
      </c>
      <c r="CD125" s="66">
        <f t="shared" si="390"/>
        <v>869.99982300884949</v>
      </c>
      <c r="CE125" s="384">
        <f t="shared" si="391"/>
        <v>0</v>
      </c>
      <c r="CF125" s="66">
        <f t="shared" si="392"/>
        <v>217.49995575221237</v>
      </c>
      <c r="CG125" s="67">
        <f t="shared" si="373"/>
        <v>1087.4997787610619</v>
      </c>
      <c r="CH125" s="67">
        <f t="shared" si="316"/>
        <v>3185.4267829426144</v>
      </c>
      <c r="CI125" s="68">
        <f t="shared" si="317"/>
        <v>-387.85678294261425</v>
      </c>
      <c r="CJ125" s="209">
        <v>14516.2</v>
      </c>
      <c r="CK125" s="209">
        <v>27294.03</v>
      </c>
      <c r="CL125" s="209">
        <v>0</v>
      </c>
      <c r="CM125" s="209">
        <v>100</v>
      </c>
      <c r="CN125" s="209">
        <v>0</v>
      </c>
      <c r="CO125" s="209">
        <v>0</v>
      </c>
      <c r="CP125" s="209">
        <v>0</v>
      </c>
      <c r="CQ125" s="209">
        <v>0</v>
      </c>
      <c r="CR125" s="209">
        <v>0</v>
      </c>
      <c r="CS125" s="207">
        <v>0</v>
      </c>
      <c r="CT125" s="205">
        <v>26302.95</v>
      </c>
      <c r="CU125" s="178">
        <f t="shared" si="409"/>
        <v>16690.780000000002</v>
      </c>
      <c r="CV125" s="206">
        <v>2215</v>
      </c>
      <c r="CW125" s="181" t="s">
        <v>276</v>
      </c>
      <c r="CX125" s="214">
        <v>42993.73</v>
      </c>
      <c r="CY125" s="205">
        <v>2138.35</v>
      </c>
      <c r="CZ125" s="205">
        <v>0</v>
      </c>
      <c r="DA125" s="205">
        <v>5.68</v>
      </c>
      <c r="DB125" s="205">
        <v>0</v>
      </c>
      <c r="DC125" s="205">
        <v>0</v>
      </c>
      <c r="DD125" s="205">
        <v>0</v>
      </c>
      <c r="DE125" s="205">
        <v>0</v>
      </c>
      <c r="DF125" s="205">
        <v>0</v>
      </c>
      <c r="DG125" s="209">
        <v>0</v>
      </c>
      <c r="DH125" s="205">
        <v>0</v>
      </c>
      <c r="DI125" s="214">
        <v>3278.25</v>
      </c>
      <c r="DJ125" s="65">
        <v>1341.84</v>
      </c>
      <c r="DK125" s="219">
        <v>177.6</v>
      </c>
      <c r="DL125" s="65">
        <f t="shared" si="349"/>
        <v>347.38842474869591</v>
      </c>
      <c r="DM125" s="65">
        <f t="shared" si="263"/>
        <v>328.56644310302318</v>
      </c>
      <c r="DN125" s="65"/>
      <c r="DO125" s="65"/>
      <c r="DP125" s="65"/>
      <c r="DQ125" s="65">
        <v>5</v>
      </c>
      <c r="DR125" s="65"/>
      <c r="DS125" s="65"/>
      <c r="DT125" s="64">
        <f t="shared" si="318"/>
        <v>2200.394867851719</v>
      </c>
      <c r="DU125" s="66">
        <f t="shared" si="393"/>
        <v>870.94495575221242</v>
      </c>
      <c r="DV125" s="66">
        <f t="shared" si="394"/>
        <v>490.26548672566372</v>
      </c>
      <c r="DW125" s="66">
        <f t="shared" si="270"/>
        <v>340.30261061946902</v>
      </c>
      <c r="DX125" s="67">
        <f t="shared" si="319"/>
        <v>1701.5130530973452</v>
      </c>
      <c r="DY125" s="67">
        <f t="shared" si="320"/>
        <v>3901.9079209490642</v>
      </c>
      <c r="DZ125" s="68">
        <f t="shared" si="321"/>
        <v>-623.65792094906419</v>
      </c>
      <c r="EA125" s="205">
        <v>13215.78</v>
      </c>
      <c r="EB125" s="205">
        <v>31658.31</v>
      </c>
      <c r="EC125" s="205">
        <v>0</v>
      </c>
      <c r="ED125" s="205">
        <v>55</v>
      </c>
      <c r="EE125" s="205">
        <v>0</v>
      </c>
      <c r="EF125" s="205">
        <v>0</v>
      </c>
      <c r="EG125" s="205">
        <v>0</v>
      </c>
      <c r="EH125" s="205">
        <v>0</v>
      </c>
      <c r="EI125" s="205">
        <v>0</v>
      </c>
      <c r="EJ125" s="205">
        <v>0</v>
      </c>
      <c r="EK125" s="205">
        <v>26097.37</v>
      </c>
      <c r="EL125" s="178">
        <f t="shared" si="410"/>
        <v>18831.720000000005</v>
      </c>
      <c r="EM125" s="206">
        <v>2272</v>
      </c>
      <c r="EN125" s="181" t="s">
        <v>276</v>
      </c>
      <c r="EO125" s="214">
        <f t="shared" si="303"/>
        <v>44929.090000000004</v>
      </c>
      <c r="EP125" s="214">
        <v>1100.0999999999999</v>
      </c>
      <c r="EQ125" s="214">
        <v>2315.75</v>
      </c>
      <c r="ER125" s="214">
        <v>0</v>
      </c>
      <c r="ES125" s="214">
        <v>2.31</v>
      </c>
      <c r="ET125" s="214">
        <v>0</v>
      </c>
      <c r="EU125" s="298">
        <v>0</v>
      </c>
      <c r="EV125" s="299">
        <v>0</v>
      </c>
      <c r="EW125" s="214">
        <v>0</v>
      </c>
      <c r="EX125" s="211">
        <v>0</v>
      </c>
      <c r="EY125" s="214">
        <v>0</v>
      </c>
      <c r="EZ125" s="214">
        <f t="shared" si="304"/>
        <v>3418.16</v>
      </c>
      <c r="FA125" s="385">
        <v>1387.63</v>
      </c>
      <c r="FB125" s="394">
        <v>177.6</v>
      </c>
      <c r="FC125" s="377">
        <f t="shared" si="305"/>
        <v>358.87631695111941</v>
      </c>
      <c r="FD125" s="386">
        <f t="shared" si="306"/>
        <v>370.71192945518811</v>
      </c>
      <c r="FE125" s="65"/>
      <c r="FF125" s="65"/>
      <c r="FG125" s="65"/>
      <c r="FH125" s="65">
        <v>5</v>
      </c>
      <c r="FI125" s="377"/>
      <c r="FJ125" s="65"/>
      <c r="FK125" s="214">
        <f t="shared" si="307"/>
        <v>2299.8182464063075</v>
      </c>
      <c r="FL125" s="66">
        <f t="shared" si="360"/>
        <v>987.17077586206892</v>
      </c>
      <c r="FM125" s="377">
        <f t="shared" si="395"/>
        <v>413.79310344827587</v>
      </c>
      <c r="FN125" s="377">
        <f t="shared" si="271"/>
        <v>350.24096982758618</v>
      </c>
      <c r="FO125" s="214">
        <f t="shared" si="308"/>
        <v>1751.204849137931</v>
      </c>
      <c r="FP125" s="214">
        <f t="shared" si="309"/>
        <v>4051.0230955442385</v>
      </c>
      <c r="FQ125" s="205">
        <f t="shared" si="290"/>
        <v>-632.8630955442386</v>
      </c>
      <c r="FR125" s="205">
        <v>17107.27</v>
      </c>
      <c r="FS125" s="205">
        <v>34098.51</v>
      </c>
      <c r="FT125" s="205">
        <v>0</v>
      </c>
      <c r="FU125" s="205">
        <v>55</v>
      </c>
      <c r="FV125" s="205">
        <v>0</v>
      </c>
      <c r="FW125" s="205">
        <v>0</v>
      </c>
      <c r="FX125" s="205">
        <v>0</v>
      </c>
      <c r="FY125" s="205">
        <v>0</v>
      </c>
      <c r="FZ125" s="205">
        <v>0</v>
      </c>
      <c r="GA125" s="205">
        <v>0</v>
      </c>
      <c r="GB125" s="205">
        <v>29926.61</v>
      </c>
      <c r="GC125" s="178">
        <f t="shared" si="411"/>
        <v>21334.17</v>
      </c>
      <c r="GD125" s="206">
        <v>2465</v>
      </c>
      <c r="GE125" s="181" t="s">
        <v>276</v>
      </c>
      <c r="GF125" s="214">
        <f t="shared" si="291"/>
        <v>51260.78</v>
      </c>
      <c r="GG125" s="205">
        <v>1424.03</v>
      </c>
      <c r="GH125" s="205">
        <v>2494.2399999999998</v>
      </c>
      <c r="GI125" s="205">
        <v>0</v>
      </c>
      <c r="GJ125" s="205">
        <v>2.31</v>
      </c>
      <c r="GK125" s="205">
        <v>0</v>
      </c>
      <c r="GL125" s="205">
        <v>0</v>
      </c>
      <c r="GM125" s="205">
        <v>0</v>
      </c>
      <c r="GN125" s="205">
        <v>0</v>
      </c>
      <c r="GO125" s="205">
        <v>0</v>
      </c>
      <c r="GP125" s="205">
        <v>0</v>
      </c>
      <c r="GQ125" s="211">
        <f t="shared" si="350"/>
        <v>3920.5799999999995</v>
      </c>
      <c r="GR125" s="307">
        <v>1387.63</v>
      </c>
      <c r="GS125" s="306">
        <v>177.6</v>
      </c>
      <c r="GT125" s="65">
        <f t="shared" si="300"/>
        <v>425.88110340862681</v>
      </c>
      <c r="GU125" s="65">
        <f t="shared" si="301"/>
        <v>453.25337313221394</v>
      </c>
      <c r="GV125" s="65"/>
      <c r="GW125" s="65"/>
      <c r="GX125" s="65">
        <v>0</v>
      </c>
      <c r="GY125" s="65">
        <v>5</v>
      </c>
      <c r="GZ125" s="65"/>
      <c r="HA125" s="65"/>
      <c r="HB125" s="64">
        <f t="shared" si="396"/>
        <v>2449.3644765408408</v>
      </c>
      <c r="HC125" s="66">
        <f t="shared" si="361"/>
        <v>822.37076923076927</v>
      </c>
      <c r="HD125" s="66">
        <f t="shared" si="272"/>
        <v>0</v>
      </c>
      <c r="HE125" s="66">
        <f t="shared" si="273"/>
        <v>205.59269230769232</v>
      </c>
      <c r="HF125" s="67">
        <f t="shared" si="322"/>
        <v>1027.9634615384616</v>
      </c>
      <c r="HG125" s="67">
        <f t="shared" si="323"/>
        <v>3477.3279380793024</v>
      </c>
      <c r="HH125" s="68">
        <f t="shared" si="324"/>
        <v>443.25206192069709</v>
      </c>
      <c r="HI125" s="335">
        <v>17635.3</v>
      </c>
      <c r="HJ125" s="335">
        <v>32336.57</v>
      </c>
      <c r="HK125" s="335">
        <v>0</v>
      </c>
      <c r="HL125" s="335">
        <v>115</v>
      </c>
      <c r="HM125" s="335">
        <v>0</v>
      </c>
      <c r="HN125" s="335">
        <v>0</v>
      </c>
      <c r="HO125" s="335">
        <v>0</v>
      </c>
      <c r="HP125" s="335">
        <v>0</v>
      </c>
      <c r="HQ125" s="335">
        <v>0</v>
      </c>
      <c r="HR125" s="335">
        <v>0</v>
      </c>
      <c r="HS125" s="335">
        <v>29669.58</v>
      </c>
      <c r="HT125" s="178">
        <f t="shared" si="412"/>
        <v>20417.289999999994</v>
      </c>
      <c r="HU125" s="371">
        <v>2342</v>
      </c>
      <c r="HV125" s="181" t="s">
        <v>276</v>
      </c>
      <c r="HW125" s="64">
        <f t="shared" si="413"/>
        <v>50086.869999999995</v>
      </c>
      <c r="HX125" s="205">
        <v>1467.97</v>
      </c>
      <c r="HY125" s="205">
        <v>2365.36</v>
      </c>
      <c r="HZ125" s="205">
        <v>0</v>
      </c>
      <c r="IA125" s="205">
        <v>4.84</v>
      </c>
      <c r="IB125" s="205">
        <v>0</v>
      </c>
      <c r="IC125" s="205">
        <v>0</v>
      </c>
      <c r="ID125" s="205">
        <v>0</v>
      </c>
      <c r="IE125" s="205">
        <v>0</v>
      </c>
      <c r="IF125" s="205">
        <v>0</v>
      </c>
      <c r="IG125" s="205">
        <v>0</v>
      </c>
      <c r="IH125" s="214">
        <v>4614.32</v>
      </c>
      <c r="II125" s="318">
        <v>1387.63</v>
      </c>
      <c r="IJ125" s="319">
        <v>177.6</v>
      </c>
      <c r="IK125" s="65">
        <f t="shared" si="296"/>
        <v>452.7791731379869</v>
      </c>
      <c r="IL125" s="65">
        <f t="shared" si="302"/>
        <v>508.38615144827696</v>
      </c>
      <c r="IM125" s="65"/>
      <c r="IN125" s="65"/>
      <c r="IO125" s="65"/>
      <c r="IP125" s="65">
        <v>5</v>
      </c>
      <c r="IQ125" s="65"/>
      <c r="IR125" s="65"/>
      <c r="IS125" s="64">
        <f t="shared" si="397"/>
        <v>2531.395324586264</v>
      </c>
      <c r="IT125" s="66">
        <f t="shared" si="362"/>
        <v>869.99285714285713</v>
      </c>
      <c r="IU125" s="66">
        <f t="shared" si="274"/>
        <v>403.36134453781511</v>
      </c>
      <c r="IV125" s="66">
        <f t="shared" si="275"/>
        <v>318.33855042016808</v>
      </c>
      <c r="IW125" s="67">
        <f t="shared" si="398"/>
        <v>1591.6927521008404</v>
      </c>
      <c r="IX125" s="67">
        <f t="shared" si="325"/>
        <v>4123.0880766871041</v>
      </c>
      <c r="IY125" s="68">
        <f t="shared" si="326"/>
        <v>491.23192331289556</v>
      </c>
      <c r="IZ125" s="335">
        <v>18994.599999999999</v>
      </c>
      <c r="JA125" s="335">
        <v>37812.51</v>
      </c>
      <c r="JB125" s="335">
        <v>0</v>
      </c>
      <c r="JC125" s="335">
        <v>0</v>
      </c>
      <c r="JD125" s="335">
        <v>0</v>
      </c>
      <c r="JE125" s="335">
        <v>0</v>
      </c>
      <c r="JF125" s="335">
        <v>0</v>
      </c>
      <c r="JG125" s="335">
        <v>0</v>
      </c>
      <c r="JH125" s="335">
        <v>0</v>
      </c>
      <c r="JI125" s="335">
        <v>0</v>
      </c>
      <c r="JJ125" s="335">
        <v>32741.72</v>
      </c>
      <c r="JK125" s="178">
        <f t="shared" si="414"/>
        <v>24065.39</v>
      </c>
      <c r="JL125" s="371">
        <v>2680</v>
      </c>
      <c r="JM125" s="181" t="s">
        <v>276</v>
      </c>
      <c r="JN125" s="64">
        <f t="shared" si="415"/>
        <v>56807.11</v>
      </c>
      <c r="JO125" s="335">
        <v>1581.13</v>
      </c>
      <c r="JP125" s="335">
        <v>2765.91</v>
      </c>
      <c r="JQ125" s="335">
        <v>0</v>
      </c>
      <c r="JR125" s="335">
        <v>0</v>
      </c>
      <c r="JS125" s="335">
        <v>0</v>
      </c>
      <c r="JT125" s="335">
        <v>0</v>
      </c>
      <c r="JU125" s="335">
        <v>0</v>
      </c>
      <c r="JV125" s="335">
        <v>0</v>
      </c>
      <c r="JW125" s="335">
        <v>0</v>
      </c>
      <c r="JX125" s="335">
        <v>0</v>
      </c>
      <c r="JY125" s="211">
        <v>4523.83</v>
      </c>
      <c r="JZ125" s="337">
        <v>1387.63</v>
      </c>
      <c r="KA125" s="319">
        <v>177.6</v>
      </c>
      <c r="KB125" s="65">
        <f t="shared" si="276"/>
        <v>697.27547617605603</v>
      </c>
      <c r="KC125" s="65">
        <f t="shared" si="297"/>
        <v>639.28027971984807</v>
      </c>
      <c r="KD125" s="65"/>
      <c r="KE125" s="65"/>
      <c r="KF125" s="65"/>
      <c r="KG125" s="65">
        <v>5</v>
      </c>
      <c r="KH125" s="65"/>
      <c r="KI125" s="65">
        <f t="shared" si="277"/>
        <v>429.03252032520328</v>
      </c>
      <c r="KJ125" s="64">
        <f t="shared" si="292"/>
        <v>3335.8182762211072</v>
      </c>
      <c r="KK125" s="66">
        <f t="shared" si="363"/>
        <v>854.59100840336134</v>
      </c>
      <c r="KL125" s="66">
        <f t="shared" si="278"/>
        <v>0</v>
      </c>
      <c r="KM125" s="66">
        <f t="shared" si="279"/>
        <v>213.64775210084034</v>
      </c>
      <c r="KN125" s="67">
        <f t="shared" si="327"/>
        <v>1068.2387605042018</v>
      </c>
      <c r="KO125" s="67">
        <f t="shared" si="328"/>
        <v>4404.0570367253094</v>
      </c>
      <c r="KP125" s="68">
        <f t="shared" si="329"/>
        <v>119.77296327469048</v>
      </c>
      <c r="KQ125" s="335">
        <v>15626.87</v>
      </c>
      <c r="KR125" s="335">
        <v>42142.34</v>
      </c>
      <c r="KS125" s="335">
        <v>0</v>
      </c>
      <c r="KT125" s="335">
        <v>0</v>
      </c>
      <c r="KU125" s="335">
        <v>0</v>
      </c>
      <c r="KV125" s="335">
        <v>0</v>
      </c>
      <c r="KW125" s="335">
        <v>0</v>
      </c>
      <c r="KX125" s="335">
        <v>0</v>
      </c>
      <c r="KY125" s="335">
        <v>0</v>
      </c>
      <c r="KZ125" s="335">
        <v>0</v>
      </c>
      <c r="LA125" s="335">
        <v>36624.69</v>
      </c>
      <c r="LB125" s="178">
        <f t="shared" si="416"/>
        <v>21144.519999999997</v>
      </c>
      <c r="LC125" s="371">
        <v>2775</v>
      </c>
      <c r="LD125" s="181" t="s">
        <v>276</v>
      </c>
      <c r="LE125" s="64">
        <f t="shared" si="417"/>
        <v>57769.21</v>
      </c>
      <c r="LF125" s="205">
        <v>1300.79</v>
      </c>
      <c r="LG125" s="205">
        <v>3082.63</v>
      </c>
      <c r="LH125" s="205">
        <v>0</v>
      </c>
      <c r="LI125" s="205">
        <v>0</v>
      </c>
      <c r="LJ125" s="205">
        <v>0</v>
      </c>
      <c r="LK125" s="205">
        <v>0</v>
      </c>
      <c r="LL125" s="205">
        <v>0</v>
      </c>
      <c r="LM125" s="205">
        <v>0</v>
      </c>
      <c r="LN125" s="205">
        <v>0</v>
      </c>
      <c r="LO125" s="205">
        <v>0</v>
      </c>
      <c r="LP125" s="211">
        <f t="shared" si="351"/>
        <v>4383.42</v>
      </c>
      <c r="LQ125" s="306">
        <v>1387.63</v>
      </c>
      <c r="LR125" s="351">
        <v>177.6</v>
      </c>
      <c r="LS125" s="65">
        <f t="shared" si="298"/>
        <v>544.43040562683007</v>
      </c>
      <c r="LT125" s="65">
        <f t="shared" si="299"/>
        <v>506.15056052710543</v>
      </c>
      <c r="LU125" s="65"/>
      <c r="LV125" s="65"/>
      <c r="LW125" s="65"/>
      <c r="LX125" s="65">
        <v>5</v>
      </c>
      <c r="LY125" s="65"/>
      <c r="LZ125" s="65"/>
      <c r="MA125" s="64">
        <f t="shared" si="330"/>
        <v>2620.8109661539356</v>
      </c>
      <c r="MB125" s="66">
        <f t="shared" si="364"/>
        <v>828.45739495798318</v>
      </c>
      <c r="MC125" s="66">
        <f t="shared" si="280"/>
        <v>0</v>
      </c>
      <c r="MD125" s="66">
        <f t="shared" si="281"/>
        <v>207.1143487394958</v>
      </c>
      <c r="ME125" s="67">
        <f t="shared" si="331"/>
        <v>1035.571743697479</v>
      </c>
      <c r="MF125" s="67">
        <f t="shared" si="332"/>
        <v>3656.3827098514148</v>
      </c>
      <c r="MG125" s="68">
        <f t="shared" si="333"/>
        <v>727.03729014858527</v>
      </c>
      <c r="MH125" s="335">
        <v>12496.85</v>
      </c>
      <c r="MI125" s="335">
        <v>28545.95</v>
      </c>
      <c r="MJ125" s="335">
        <v>0</v>
      </c>
      <c r="MK125" s="335">
        <v>0</v>
      </c>
      <c r="ML125" s="335">
        <v>0</v>
      </c>
      <c r="MM125" s="335">
        <v>0</v>
      </c>
      <c r="MN125" s="335">
        <v>0</v>
      </c>
      <c r="MO125" s="335">
        <v>0</v>
      </c>
      <c r="MP125" s="335">
        <v>0</v>
      </c>
      <c r="MQ125" s="335">
        <v>0</v>
      </c>
      <c r="MR125" s="335">
        <v>23109.49</v>
      </c>
      <c r="MS125" s="178">
        <f t="shared" si="402"/>
        <v>17933.310000000001</v>
      </c>
      <c r="MT125" s="371">
        <v>2066</v>
      </c>
      <c r="MU125" s="181" t="s">
        <v>276</v>
      </c>
      <c r="MV125" s="64">
        <f t="shared" si="418"/>
        <v>41042.800000000003</v>
      </c>
      <c r="MW125" s="335">
        <v>1040.25</v>
      </c>
      <c r="MX125" s="335">
        <v>2088.08</v>
      </c>
      <c r="MY125" s="335">
        <v>0</v>
      </c>
      <c r="MZ125" s="335">
        <v>0</v>
      </c>
      <c r="NA125" s="335">
        <v>0</v>
      </c>
      <c r="NB125" s="335">
        <v>0</v>
      </c>
      <c r="NC125" s="335">
        <v>0</v>
      </c>
      <c r="ND125" s="335">
        <v>0</v>
      </c>
      <c r="NE125" s="335">
        <v>0</v>
      </c>
      <c r="NF125" s="335">
        <v>0</v>
      </c>
      <c r="NG125" s="211">
        <f t="shared" si="293"/>
        <v>3128.33</v>
      </c>
      <c r="NH125" s="306">
        <v>1387.63</v>
      </c>
      <c r="NI125" s="356">
        <v>187.2</v>
      </c>
      <c r="NJ125" s="65">
        <f t="shared" si="294"/>
        <v>436.69081474281586</v>
      </c>
      <c r="NK125" s="65">
        <f t="shared" si="295"/>
        <v>246.33650288817429</v>
      </c>
      <c r="NL125" s="65"/>
      <c r="NM125" s="65"/>
      <c r="NN125" s="65">
        <f t="shared" si="399"/>
        <v>467</v>
      </c>
      <c r="NO125" s="65">
        <v>5</v>
      </c>
      <c r="NP125" s="65"/>
      <c r="NQ125" s="65"/>
      <c r="NR125" s="64">
        <f t="shared" si="264"/>
        <v>2729.8573176309906</v>
      </c>
      <c r="NS125" s="66">
        <f t="shared" si="400"/>
        <v>835.40283333333332</v>
      </c>
      <c r="NT125" s="66">
        <f t="shared" si="401"/>
        <v>400</v>
      </c>
      <c r="NU125" s="66">
        <f t="shared" si="282"/>
        <v>308.85070833333333</v>
      </c>
      <c r="NV125" s="67">
        <f t="shared" si="334"/>
        <v>1544.2535416666667</v>
      </c>
      <c r="NW125" s="67">
        <f t="shared" si="335"/>
        <v>4274.110859297657</v>
      </c>
      <c r="NX125" s="68">
        <f t="shared" si="336"/>
        <v>-1145.7808592976571</v>
      </c>
      <c r="NY125" s="400">
        <v>4065.98</v>
      </c>
      <c r="NZ125" s="400">
        <v>10776.11</v>
      </c>
      <c r="OA125" s="400">
        <v>0</v>
      </c>
      <c r="OB125" s="400">
        <v>0</v>
      </c>
      <c r="OC125" s="400">
        <v>0</v>
      </c>
      <c r="OD125" s="400">
        <v>0</v>
      </c>
      <c r="OE125" s="400">
        <v>0</v>
      </c>
      <c r="OF125" s="400">
        <v>0</v>
      </c>
      <c r="OG125" s="400">
        <v>0</v>
      </c>
      <c r="OH125" s="400">
        <v>0</v>
      </c>
      <c r="OI125" s="400">
        <v>6946.94</v>
      </c>
      <c r="OJ125" s="178">
        <f t="shared" si="352"/>
        <v>7895.1500000000005</v>
      </c>
      <c r="OK125" s="401">
        <v>780</v>
      </c>
      <c r="OL125" s="181" t="s">
        <v>276</v>
      </c>
      <c r="OM125" s="64">
        <f t="shared" si="283"/>
        <v>14842.09</v>
      </c>
      <c r="ON125" s="205">
        <v>338.46</v>
      </c>
      <c r="OO125" s="205">
        <v>788.25</v>
      </c>
      <c r="OP125" s="205">
        <v>0</v>
      </c>
      <c r="OQ125" s="205">
        <v>0</v>
      </c>
      <c r="OR125" s="205">
        <v>0</v>
      </c>
      <c r="OS125" s="205">
        <v>0</v>
      </c>
      <c r="OT125" s="205">
        <v>0</v>
      </c>
      <c r="OU125" s="205">
        <v>0</v>
      </c>
      <c r="OV125" s="205">
        <v>0</v>
      </c>
      <c r="OW125" s="205">
        <v>0</v>
      </c>
      <c r="OX125" s="403">
        <f t="shared" si="284"/>
        <v>1126.71</v>
      </c>
      <c r="OY125" s="404">
        <v>1387.63</v>
      </c>
      <c r="OZ125" s="421" t="s">
        <v>561</v>
      </c>
      <c r="PA125" s="65">
        <f t="shared" si="285"/>
        <v>111.36758216997146</v>
      </c>
      <c r="PB125" s="65">
        <f t="shared" si="286"/>
        <v>135.18850599621371</v>
      </c>
      <c r="PC125" s="65"/>
      <c r="PD125" s="65"/>
      <c r="PE125" s="65"/>
      <c r="PF125" s="65">
        <v>5</v>
      </c>
      <c r="PG125" s="65"/>
      <c r="PH125" s="65"/>
      <c r="PI125" s="64">
        <f t="shared" si="337"/>
        <v>1639.1860881661853</v>
      </c>
      <c r="PJ125" s="66">
        <f t="shared" si="287"/>
        <v>936.57933333333335</v>
      </c>
      <c r="PK125" s="66">
        <v>0</v>
      </c>
      <c r="PL125" s="66">
        <f t="shared" si="288"/>
        <v>234.14483333333334</v>
      </c>
      <c r="PM125" s="67">
        <f t="shared" si="338"/>
        <v>1170.7241666666666</v>
      </c>
      <c r="PN125" s="67">
        <f t="shared" si="339"/>
        <v>2809.9102548328519</v>
      </c>
      <c r="PO125" s="68">
        <f t="shared" si="340"/>
        <v>-1683.2002548328519</v>
      </c>
      <c r="PP125" s="400">
        <v>5819.82</v>
      </c>
      <c r="PQ125" s="400">
        <v>18550.87</v>
      </c>
      <c r="PR125" s="400">
        <v>0</v>
      </c>
      <c r="PS125" s="400">
        <v>25</v>
      </c>
      <c r="PT125" s="400">
        <v>0</v>
      </c>
      <c r="PU125" s="400">
        <v>0</v>
      </c>
      <c r="PV125" s="400">
        <v>0</v>
      </c>
      <c r="PW125" s="400">
        <v>0</v>
      </c>
      <c r="PX125" s="400">
        <v>0</v>
      </c>
      <c r="PY125" s="464">
        <v>0</v>
      </c>
      <c r="PZ125" s="466">
        <v>15271.7</v>
      </c>
      <c r="QA125" s="178">
        <f t="shared" si="419"/>
        <v>9123.989999999998</v>
      </c>
      <c r="QB125" s="401">
        <v>1353</v>
      </c>
      <c r="QC125" s="181" t="s">
        <v>276</v>
      </c>
      <c r="QD125" s="64">
        <v>24395.69</v>
      </c>
      <c r="QE125" s="400">
        <v>484.44</v>
      </c>
      <c r="QF125" s="400">
        <v>1356.96</v>
      </c>
      <c r="QG125" s="400">
        <v>0</v>
      </c>
      <c r="QH125" s="400">
        <v>1.05</v>
      </c>
      <c r="QI125" s="400">
        <v>0</v>
      </c>
      <c r="QJ125" s="400">
        <v>0</v>
      </c>
      <c r="QK125" s="400">
        <v>0</v>
      </c>
      <c r="QL125" s="400">
        <v>0</v>
      </c>
      <c r="QM125" s="400">
        <v>0</v>
      </c>
      <c r="QN125" s="400">
        <v>0</v>
      </c>
      <c r="QO125" s="486">
        <v>0</v>
      </c>
      <c r="QP125" s="211">
        <f t="shared" si="353"/>
        <v>1842.45</v>
      </c>
      <c r="QQ125" s="437">
        <v>1387.63</v>
      </c>
      <c r="QR125" s="248">
        <v>187.2</v>
      </c>
      <c r="QS125" s="65">
        <f t="shared" si="365"/>
        <v>128.86743362831859</v>
      </c>
      <c r="QT125" s="65">
        <f t="shared" si="354"/>
        <v>175.79261423754485</v>
      </c>
      <c r="QU125" s="65">
        <v>0</v>
      </c>
      <c r="QV125" s="65"/>
      <c r="QW125" s="65">
        <f t="shared" si="355"/>
        <v>18.861818181818183</v>
      </c>
      <c r="QX125" s="65">
        <v>5</v>
      </c>
      <c r="QY125" s="65">
        <f t="shared" si="261"/>
        <v>183.06451612903226</v>
      </c>
      <c r="QZ125" s="489">
        <f t="shared" si="265"/>
        <v>206.16795000000002</v>
      </c>
      <c r="RA125" s="65"/>
      <c r="RB125" s="64">
        <f t="shared" si="403"/>
        <v>2292.5843321767143</v>
      </c>
      <c r="RC125" s="66">
        <f t="shared" si="266"/>
        <v>870.22424778761058</v>
      </c>
      <c r="RD125" s="66"/>
      <c r="RE125" s="66">
        <f t="shared" si="356"/>
        <v>632.56171599286506</v>
      </c>
      <c r="RF125" s="67">
        <f t="shared" si="341"/>
        <v>1502.7859637804756</v>
      </c>
      <c r="RG125" s="67">
        <f t="shared" si="342"/>
        <v>3795.3702959571901</v>
      </c>
      <c r="RH125" s="68">
        <f t="shared" si="343"/>
        <v>-1952.9202959571901</v>
      </c>
      <c r="RI125" s="205">
        <v>6183.66</v>
      </c>
      <c r="RJ125" s="205">
        <v>20665.68</v>
      </c>
      <c r="RK125" s="205">
        <v>0</v>
      </c>
      <c r="RL125" s="205">
        <v>10</v>
      </c>
      <c r="RM125" s="205">
        <v>0</v>
      </c>
      <c r="RN125" s="205">
        <v>0</v>
      </c>
      <c r="RO125" s="205">
        <v>0</v>
      </c>
      <c r="RP125" s="205">
        <v>0</v>
      </c>
      <c r="RQ125" s="205">
        <v>0</v>
      </c>
      <c r="RR125" s="373">
        <v>0</v>
      </c>
      <c r="RS125" s="265">
        <v>16943.48</v>
      </c>
      <c r="RT125" s="178">
        <f t="shared" si="420"/>
        <v>9915.86</v>
      </c>
      <c r="RU125" s="206">
        <v>1427</v>
      </c>
      <c r="RV125" s="181" t="s">
        <v>276</v>
      </c>
      <c r="RW125" s="64">
        <f t="shared" si="421"/>
        <v>26859.34</v>
      </c>
      <c r="RX125" s="205">
        <v>514.73</v>
      </c>
      <c r="RY125" s="205">
        <v>1511.66</v>
      </c>
      <c r="RZ125" s="205">
        <v>0</v>
      </c>
      <c r="SA125" s="205">
        <v>0.42</v>
      </c>
      <c r="SB125" s="205">
        <v>0</v>
      </c>
      <c r="SC125" s="205">
        <v>0</v>
      </c>
      <c r="SD125" s="205">
        <v>0</v>
      </c>
      <c r="SE125" s="205">
        <v>0</v>
      </c>
      <c r="SF125" s="205">
        <v>0</v>
      </c>
      <c r="SG125" s="205">
        <v>0</v>
      </c>
      <c r="SH125" s="65">
        <v>5.1537922917332141E-2</v>
      </c>
      <c r="SI125" s="211">
        <v>3645.3</v>
      </c>
      <c r="SJ125" s="234">
        <v>1341.84</v>
      </c>
      <c r="SK125" s="479">
        <v>177.6</v>
      </c>
      <c r="SL125" s="65">
        <f t="shared" si="366"/>
        <v>320.96681415929203</v>
      </c>
      <c r="SM125" s="65">
        <f t="shared" si="405"/>
        <v>225.68236202050309</v>
      </c>
      <c r="SN125" s="65">
        <v>0</v>
      </c>
      <c r="SO125" s="65"/>
      <c r="SP125" s="65">
        <f t="shared" si="357"/>
        <v>495.92920353982299</v>
      </c>
      <c r="SQ125" s="65">
        <v>5</v>
      </c>
      <c r="SR125" s="65">
        <f t="shared" si="367"/>
        <v>428.52876106194691</v>
      </c>
      <c r="SS125" s="489">
        <f t="shared" si="267"/>
        <v>228.73697999999999</v>
      </c>
      <c r="ST125" s="65"/>
      <c r="SU125" s="64">
        <f t="shared" si="374"/>
        <v>3224.284120781565</v>
      </c>
      <c r="SV125" s="66">
        <f t="shared" si="368"/>
        <v>596.28469026548669</v>
      </c>
      <c r="SW125" s="66"/>
      <c r="SX125" s="66">
        <f t="shared" si="358"/>
        <v>764.11376220941042</v>
      </c>
      <c r="SY125" s="67">
        <f t="shared" si="375"/>
        <v>1360.3984524748971</v>
      </c>
      <c r="SZ125" s="67">
        <f t="shared" si="344"/>
        <v>4584.6825732564621</v>
      </c>
      <c r="TA125" s="68">
        <f t="shared" si="345"/>
        <v>-939.38257325646191</v>
      </c>
      <c r="TB125" s="64">
        <f t="shared" si="406"/>
        <v>490012.42000000004</v>
      </c>
      <c r="TC125" s="211">
        <f t="shared" si="407"/>
        <v>39927.06</v>
      </c>
      <c r="TD125" s="67">
        <f t="shared" si="408"/>
        <v>45425.310179908905</v>
      </c>
      <c r="TE125" s="68">
        <f t="shared" si="359"/>
        <v>-5498.2501799089077</v>
      </c>
      <c r="TF125" s="264"/>
      <c r="TG125" s="265"/>
      <c r="TH125" s="265" t="s">
        <v>528</v>
      </c>
      <c r="TL125" s="65">
        <f t="shared" si="422"/>
        <v>5.1537922917332137</v>
      </c>
      <c r="TM125">
        <f t="shared" si="262"/>
        <v>5.1537922917332141E-2</v>
      </c>
    </row>
    <row r="126" spans="1:533" ht="23.25">
      <c r="A126" s="173" t="s">
        <v>60</v>
      </c>
      <c r="B126" s="175" t="s">
        <v>262</v>
      </c>
      <c r="C126" s="181" t="s">
        <v>276</v>
      </c>
      <c r="D126" s="176">
        <v>26042.89</v>
      </c>
      <c r="E126" s="176">
        <v>7336.47</v>
      </c>
      <c r="F126" s="176">
        <v>0</v>
      </c>
      <c r="G126" s="176">
        <v>0</v>
      </c>
      <c r="H126" s="176">
        <v>0</v>
      </c>
      <c r="I126" s="176">
        <v>11845.9</v>
      </c>
      <c r="J126" s="176">
        <v>0</v>
      </c>
      <c r="K126" s="176">
        <v>0</v>
      </c>
      <c r="L126" s="176">
        <v>0</v>
      </c>
      <c r="M126" s="180">
        <v>37648.71</v>
      </c>
      <c r="N126" s="178">
        <f t="shared" si="386"/>
        <v>7576.5500000000029</v>
      </c>
      <c r="O126" s="181">
        <v>1683</v>
      </c>
      <c r="P126" s="64">
        <f t="shared" si="404"/>
        <v>45225.26</v>
      </c>
      <c r="Q126" s="205">
        <v>2167.83</v>
      </c>
      <c r="R126" s="205">
        <v>536.65</v>
      </c>
      <c r="S126" s="267">
        <v>0</v>
      </c>
      <c r="T126" s="205">
        <v>0</v>
      </c>
      <c r="U126" s="205">
        <v>0</v>
      </c>
      <c r="V126" s="205">
        <v>0</v>
      </c>
      <c r="W126" s="205">
        <v>750</v>
      </c>
      <c r="X126" s="205">
        <v>0</v>
      </c>
      <c r="Y126" s="205">
        <v>0</v>
      </c>
      <c r="Z126" s="205">
        <v>0</v>
      </c>
      <c r="AA126" s="64">
        <f t="shared" si="346"/>
        <v>3454.48</v>
      </c>
      <c r="AB126" s="65">
        <v>600</v>
      </c>
      <c r="AC126" s="219">
        <v>100</v>
      </c>
      <c r="AD126" s="65">
        <f t="shared" si="347"/>
        <v>442.3160111710427</v>
      </c>
      <c r="AE126" s="65">
        <f t="shared" si="268"/>
        <v>137.15295227068074</v>
      </c>
      <c r="AF126" s="65"/>
      <c r="AG126" s="65"/>
      <c r="AH126" s="65"/>
      <c r="AI126" s="65">
        <v>5</v>
      </c>
      <c r="AJ126" s="65"/>
      <c r="AK126" s="65"/>
      <c r="AL126" s="64">
        <f t="shared" si="311"/>
        <v>1284.4689634417234</v>
      </c>
      <c r="AM126" s="66">
        <f t="shared" si="388"/>
        <v>833.25221238938047</v>
      </c>
      <c r="AN126" s="66">
        <f t="shared" si="389"/>
        <v>0</v>
      </c>
      <c r="AO126" s="66">
        <f t="shared" si="289"/>
        <v>208.31305309734512</v>
      </c>
      <c r="AP126" s="67">
        <f t="shared" si="312"/>
        <v>1041.5652654867256</v>
      </c>
      <c r="AQ126" s="67">
        <f t="shared" si="313"/>
        <v>2326.034228928449</v>
      </c>
      <c r="AR126" s="68">
        <f t="shared" si="314"/>
        <v>1128.445771071551</v>
      </c>
      <c r="AS126" s="267">
        <v>17387.8</v>
      </c>
      <c r="AT126" s="267">
        <v>8325.1200000000008</v>
      </c>
      <c r="AU126" s="267">
        <v>0</v>
      </c>
      <c r="AV126" s="267">
        <v>65</v>
      </c>
      <c r="AW126" s="267">
        <v>0</v>
      </c>
      <c r="AX126" s="267">
        <v>0</v>
      </c>
      <c r="AY126" s="267">
        <v>11545.6</v>
      </c>
      <c r="AZ126" s="267">
        <v>0</v>
      </c>
      <c r="BA126" s="267">
        <v>0</v>
      </c>
      <c r="BB126" s="267">
        <v>0</v>
      </c>
      <c r="BC126" s="267">
        <v>29538.97</v>
      </c>
      <c r="BD126" s="178">
        <f t="shared" si="387"/>
        <v>7784.5499999999956</v>
      </c>
      <c r="BE126" s="285">
        <v>1527</v>
      </c>
      <c r="BF126" s="181" t="s">
        <v>276</v>
      </c>
      <c r="BG126" s="64">
        <f t="shared" si="384"/>
        <v>37323.519999999997</v>
      </c>
      <c r="BH126" s="267">
        <v>1447.37</v>
      </c>
      <c r="BI126" s="267">
        <v>608.97</v>
      </c>
      <c r="BJ126" s="267">
        <v>0</v>
      </c>
      <c r="BK126" s="267">
        <v>2.73</v>
      </c>
      <c r="BL126" s="267">
        <v>0</v>
      </c>
      <c r="BM126" s="267">
        <v>0</v>
      </c>
      <c r="BN126" s="267">
        <v>750</v>
      </c>
      <c r="BO126" s="267">
        <v>0</v>
      </c>
      <c r="BP126" s="267">
        <v>0</v>
      </c>
      <c r="BQ126" s="267">
        <v>0</v>
      </c>
      <c r="BR126" s="64">
        <f t="shared" si="385"/>
        <v>2809.07</v>
      </c>
      <c r="BS126" s="65"/>
      <c r="BT126" s="219">
        <v>100</v>
      </c>
      <c r="BU126" s="65">
        <f t="shared" si="348"/>
        <v>375.70757786965635</v>
      </c>
      <c r="BV126" s="65">
        <f t="shared" si="269"/>
        <v>151.99577679258178</v>
      </c>
      <c r="BW126" s="65"/>
      <c r="BX126" s="65"/>
      <c r="BY126" s="65"/>
      <c r="BZ126" s="65">
        <v>5</v>
      </c>
      <c r="CA126" s="202"/>
      <c r="CB126" s="65"/>
      <c r="CC126" s="64">
        <f t="shared" si="315"/>
        <v>632.7033546622381</v>
      </c>
      <c r="CD126" s="66">
        <f t="shared" si="390"/>
        <v>869.99982300884949</v>
      </c>
      <c r="CE126" s="384">
        <f t="shared" si="391"/>
        <v>0</v>
      </c>
      <c r="CF126" s="66">
        <f t="shared" si="392"/>
        <v>217.49995575221237</v>
      </c>
      <c r="CG126" s="67">
        <f t="shared" si="373"/>
        <v>1087.4997787610619</v>
      </c>
      <c r="CH126" s="67">
        <f t="shared" si="316"/>
        <v>1720.2031334233</v>
      </c>
      <c r="CI126" s="68">
        <f t="shared" si="317"/>
        <v>1088.8668665767002</v>
      </c>
      <c r="CJ126" s="209">
        <v>21464.33</v>
      </c>
      <c r="CK126" s="209">
        <v>10212.6</v>
      </c>
      <c r="CL126" s="209">
        <v>0</v>
      </c>
      <c r="CM126" s="209">
        <v>55</v>
      </c>
      <c r="CN126" s="209">
        <v>0</v>
      </c>
      <c r="CO126" s="209">
        <v>0</v>
      </c>
      <c r="CP126" s="209">
        <v>9071.86</v>
      </c>
      <c r="CQ126" s="209">
        <v>0</v>
      </c>
      <c r="CR126" s="209">
        <v>0</v>
      </c>
      <c r="CS126" s="207">
        <v>0</v>
      </c>
      <c r="CT126" s="205">
        <v>36851.14</v>
      </c>
      <c r="CU126" s="178">
        <f t="shared" si="409"/>
        <v>9642.2099999999991</v>
      </c>
      <c r="CV126" s="206">
        <v>1807</v>
      </c>
      <c r="CW126" s="181" t="s">
        <v>276</v>
      </c>
      <c r="CX126" s="214">
        <v>46493.35</v>
      </c>
      <c r="CY126" s="205">
        <v>741.44</v>
      </c>
      <c r="CZ126" s="205">
        <v>0</v>
      </c>
      <c r="DA126" s="205">
        <v>0.63</v>
      </c>
      <c r="DB126" s="205">
        <v>0</v>
      </c>
      <c r="DC126" s="205">
        <v>0</v>
      </c>
      <c r="DD126" s="205">
        <v>0</v>
      </c>
      <c r="DE126" s="205">
        <v>0</v>
      </c>
      <c r="DF126" s="205">
        <v>0</v>
      </c>
      <c r="DG126" s="209">
        <v>0</v>
      </c>
      <c r="DH126" s="205">
        <v>0</v>
      </c>
      <c r="DI126" s="214">
        <v>2674.19</v>
      </c>
      <c r="DJ126" s="65"/>
      <c r="DK126" s="219">
        <v>100</v>
      </c>
      <c r="DL126" s="65">
        <f t="shared" si="349"/>
        <v>486.70052122646536</v>
      </c>
      <c r="DM126" s="65">
        <f t="shared" si="263"/>
        <v>189.81177891940342</v>
      </c>
      <c r="DN126" s="65"/>
      <c r="DO126" s="65"/>
      <c r="DP126" s="65"/>
      <c r="DQ126" s="65">
        <v>5</v>
      </c>
      <c r="DR126" s="65"/>
      <c r="DS126" s="65"/>
      <c r="DT126" s="64">
        <f t="shared" si="318"/>
        <v>781.51230014586872</v>
      </c>
      <c r="DU126" s="66">
        <f t="shared" si="393"/>
        <v>870.94495575221242</v>
      </c>
      <c r="DV126" s="66">
        <f t="shared" si="394"/>
        <v>490.26548672566372</v>
      </c>
      <c r="DW126" s="66">
        <f t="shared" si="270"/>
        <v>340.30261061946902</v>
      </c>
      <c r="DX126" s="67">
        <f t="shared" si="319"/>
        <v>1701.5130530973452</v>
      </c>
      <c r="DY126" s="67">
        <f t="shared" si="320"/>
        <v>2483.0253532432139</v>
      </c>
      <c r="DZ126" s="68">
        <f t="shared" si="321"/>
        <v>191.16464675678617</v>
      </c>
      <c r="EA126" s="205">
        <v>22770.03</v>
      </c>
      <c r="EB126" s="205">
        <v>10970.84</v>
      </c>
      <c r="EC126" s="205">
        <v>0</v>
      </c>
      <c r="ED126" s="205">
        <v>85</v>
      </c>
      <c r="EE126" s="205">
        <v>0</v>
      </c>
      <c r="EF126" s="205">
        <v>0</v>
      </c>
      <c r="EG126" s="205">
        <v>15243</v>
      </c>
      <c r="EH126" s="205">
        <v>0</v>
      </c>
      <c r="EI126" s="205">
        <v>0</v>
      </c>
      <c r="EJ126" s="205">
        <v>0</v>
      </c>
      <c r="EK126" s="205">
        <v>39541.03</v>
      </c>
      <c r="EL126" s="178">
        <f t="shared" si="410"/>
        <v>9527.8399999999965</v>
      </c>
      <c r="EM126" s="206">
        <v>1899</v>
      </c>
      <c r="EN126" s="181" t="s">
        <v>276</v>
      </c>
      <c r="EO126" s="214">
        <f t="shared" si="303"/>
        <v>49068.869999999995</v>
      </c>
      <c r="EP126" s="214">
        <v>1895.4</v>
      </c>
      <c r="EQ126" s="214">
        <v>802.5</v>
      </c>
      <c r="ER126" s="214">
        <v>0</v>
      </c>
      <c r="ES126" s="214">
        <v>3.57</v>
      </c>
      <c r="ET126" s="214">
        <v>0</v>
      </c>
      <c r="EU126" s="298">
        <v>0</v>
      </c>
      <c r="EV126" s="299">
        <v>750</v>
      </c>
      <c r="EW126" s="214">
        <v>0</v>
      </c>
      <c r="EX126" s="211">
        <v>0</v>
      </c>
      <c r="EY126" s="214">
        <v>0</v>
      </c>
      <c r="EZ126" s="214">
        <f t="shared" si="304"/>
        <v>3451.4700000000003</v>
      </c>
      <c r="FA126" s="389"/>
      <c r="FB126" s="65"/>
      <c r="FC126" s="377">
        <f t="shared" si="305"/>
        <v>543.74594891568472</v>
      </c>
      <c r="FD126" s="386">
        <f t="shared" si="306"/>
        <v>187.56034764431061</v>
      </c>
      <c r="FE126" s="65"/>
      <c r="FF126" s="65"/>
      <c r="FG126" s="65"/>
      <c r="FH126" s="65">
        <v>5</v>
      </c>
      <c r="FI126" s="377"/>
      <c r="FJ126" s="65"/>
      <c r="FK126" s="214">
        <f t="shared" si="307"/>
        <v>736.3062965599953</v>
      </c>
      <c r="FL126" s="66">
        <f t="shared" si="360"/>
        <v>987.17077586206892</v>
      </c>
      <c r="FM126" s="377">
        <f t="shared" si="395"/>
        <v>413.79310344827587</v>
      </c>
      <c r="FN126" s="377">
        <f t="shared" si="271"/>
        <v>350.24096982758618</v>
      </c>
      <c r="FO126" s="214">
        <f t="shared" si="308"/>
        <v>1751.204849137931</v>
      </c>
      <c r="FP126" s="214">
        <f t="shared" si="309"/>
        <v>2487.5111456979262</v>
      </c>
      <c r="FQ126" s="205">
        <f t="shared" si="290"/>
        <v>963.95885430207409</v>
      </c>
      <c r="FR126" s="205">
        <v>27941.53</v>
      </c>
      <c r="FS126" s="205">
        <v>10555.74</v>
      </c>
      <c r="FT126" s="205">
        <v>0</v>
      </c>
      <c r="FU126" s="205">
        <v>155</v>
      </c>
      <c r="FV126" s="205">
        <v>0</v>
      </c>
      <c r="FW126" s="205">
        <v>0</v>
      </c>
      <c r="FX126" s="205">
        <v>18997.47</v>
      </c>
      <c r="FY126" s="205">
        <v>0</v>
      </c>
      <c r="FZ126" s="205">
        <v>0</v>
      </c>
      <c r="GA126" s="205">
        <v>0</v>
      </c>
      <c r="GB126" s="205">
        <v>46391.99</v>
      </c>
      <c r="GC126" s="178">
        <f t="shared" si="411"/>
        <v>11257.75</v>
      </c>
      <c r="GD126" s="206">
        <v>2145</v>
      </c>
      <c r="GE126" s="181" t="s">
        <v>276</v>
      </c>
      <c r="GF126" s="214">
        <f t="shared" si="291"/>
        <v>57649.74</v>
      </c>
      <c r="GG126" s="205">
        <v>2325.87</v>
      </c>
      <c r="GH126" s="205">
        <v>772.13</v>
      </c>
      <c r="GI126" s="205">
        <v>0</v>
      </c>
      <c r="GJ126" s="205">
        <v>6.52</v>
      </c>
      <c r="GK126" s="205">
        <v>0</v>
      </c>
      <c r="GL126" s="205">
        <v>0</v>
      </c>
      <c r="GM126" s="205">
        <v>750</v>
      </c>
      <c r="GN126" s="205">
        <v>0</v>
      </c>
      <c r="GO126" s="205">
        <v>0</v>
      </c>
      <c r="GP126" s="205">
        <v>0</v>
      </c>
      <c r="GQ126" s="211">
        <f t="shared" si="350"/>
        <v>3854.52</v>
      </c>
      <c r="GR126" s="307">
        <v>600</v>
      </c>
      <c r="GS126" s="306">
        <v>100</v>
      </c>
      <c r="GT126" s="65">
        <f t="shared" si="300"/>
        <v>660.19745940225039</v>
      </c>
      <c r="GU126" s="65">
        <f t="shared" si="301"/>
        <v>239.17561177112501</v>
      </c>
      <c r="GV126" s="65"/>
      <c r="GW126" s="65"/>
      <c r="GX126" s="65">
        <v>0</v>
      </c>
      <c r="GY126" s="65">
        <v>5</v>
      </c>
      <c r="GZ126" s="65"/>
      <c r="HA126" s="65"/>
      <c r="HB126" s="64">
        <f t="shared" si="396"/>
        <v>1604.3730711733754</v>
      </c>
      <c r="HC126" s="66">
        <f t="shared" si="361"/>
        <v>822.37076923076927</v>
      </c>
      <c r="HD126" s="66">
        <f t="shared" si="272"/>
        <v>0</v>
      </c>
      <c r="HE126" s="66">
        <f t="shared" si="273"/>
        <v>205.59269230769232</v>
      </c>
      <c r="HF126" s="67">
        <f t="shared" si="322"/>
        <v>1027.9634615384616</v>
      </c>
      <c r="HG126" s="67">
        <f t="shared" si="323"/>
        <v>2632.3365327118372</v>
      </c>
      <c r="HH126" s="68">
        <f t="shared" si="324"/>
        <v>1222.1834672881628</v>
      </c>
      <c r="HI126" s="335">
        <v>22387.33</v>
      </c>
      <c r="HJ126" s="335">
        <v>9689.32</v>
      </c>
      <c r="HK126" s="335">
        <v>0</v>
      </c>
      <c r="HL126" s="335">
        <v>100</v>
      </c>
      <c r="HM126" s="335">
        <v>0</v>
      </c>
      <c r="HN126" s="335">
        <v>0</v>
      </c>
      <c r="HO126" s="335">
        <v>16588.95</v>
      </c>
      <c r="HP126" s="335">
        <v>0</v>
      </c>
      <c r="HQ126" s="335">
        <v>0</v>
      </c>
      <c r="HR126" s="335">
        <v>0</v>
      </c>
      <c r="HS126" s="335">
        <v>38044.93</v>
      </c>
      <c r="HT126" s="178">
        <f t="shared" si="412"/>
        <v>10720.670000000006</v>
      </c>
      <c r="HU126" s="371">
        <v>1905</v>
      </c>
      <c r="HV126" s="181" t="s">
        <v>276</v>
      </c>
      <c r="HW126" s="64">
        <f t="shared" si="413"/>
        <v>48765.600000000006</v>
      </c>
      <c r="HX126" s="205">
        <v>1863.54</v>
      </c>
      <c r="HY126" s="205">
        <v>708.76</v>
      </c>
      <c r="HZ126" s="205">
        <v>0</v>
      </c>
      <c r="IA126" s="205">
        <v>4.21</v>
      </c>
      <c r="IB126" s="205">
        <v>0</v>
      </c>
      <c r="IC126" s="205">
        <v>0</v>
      </c>
      <c r="ID126" s="205">
        <v>750</v>
      </c>
      <c r="IE126" s="205">
        <v>0</v>
      </c>
      <c r="IF126" s="205">
        <v>0</v>
      </c>
      <c r="IG126" s="205">
        <v>0</v>
      </c>
      <c r="IH126" s="214">
        <v>3456.03</v>
      </c>
      <c r="II126" s="318">
        <v>600</v>
      </c>
      <c r="IJ126" s="319">
        <v>100</v>
      </c>
      <c r="IK126" s="65">
        <f t="shared" si="296"/>
        <v>580.59305010359401</v>
      </c>
      <c r="IL126" s="65">
        <f t="shared" si="302"/>
        <v>266.94238864447749</v>
      </c>
      <c r="IM126" s="65"/>
      <c r="IN126" s="65"/>
      <c r="IO126" s="65"/>
      <c r="IP126" s="65">
        <v>5</v>
      </c>
      <c r="IQ126" s="65"/>
      <c r="IR126" s="65"/>
      <c r="IS126" s="64">
        <f t="shared" si="397"/>
        <v>1552.5354387480716</v>
      </c>
      <c r="IT126" s="66">
        <f t="shared" si="362"/>
        <v>869.99285714285713</v>
      </c>
      <c r="IU126" s="66">
        <f t="shared" si="274"/>
        <v>403.36134453781511</v>
      </c>
      <c r="IV126" s="66">
        <f t="shared" si="275"/>
        <v>318.33855042016808</v>
      </c>
      <c r="IW126" s="67">
        <f t="shared" si="398"/>
        <v>1591.6927521008404</v>
      </c>
      <c r="IX126" s="67">
        <f t="shared" si="325"/>
        <v>3144.2281908489122</v>
      </c>
      <c r="IY126" s="68">
        <f t="shared" si="326"/>
        <v>311.80180915108804</v>
      </c>
      <c r="IZ126" s="335">
        <v>23312.13</v>
      </c>
      <c r="JA126" s="335">
        <v>10087.06</v>
      </c>
      <c r="JB126" s="335">
        <v>0</v>
      </c>
      <c r="JC126" s="335">
        <v>30</v>
      </c>
      <c r="JD126" s="335">
        <v>0</v>
      </c>
      <c r="JE126" s="335">
        <v>0</v>
      </c>
      <c r="JF126" s="335">
        <v>16808.57</v>
      </c>
      <c r="JG126" s="335">
        <v>0</v>
      </c>
      <c r="JH126" s="335">
        <v>0</v>
      </c>
      <c r="JI126" s="335">
        <v>0</v>
      </c>
      <c r="JJ126" s="335">
        <v>36084.49</v>
      </c>
      <c r="JK126" s="178">
        <f t="shared" si="414"/>
        <v>14153.270000000004</v>
      </c>
      <c r="JL126" s="371">
        <v>1835</v>
      </c>
      <c r="JM126" s="181" t="s">
        <v>276</v>
      </c>
      <c r="JN126" s="64">
        <f t="shared" si="415"/>
        <v>50237.760000000002</v>
      </c>
      <c r="JO126" s="335">
        <v>1940.51</v>
      </c>
      <c r="JP126" s="335">
        <v>737.85</v>
      </c>
      <c r="JQ126" s="335">
        <v>0</v>
      </c>
      <c r="JR126" s="335">
        <v>1.26</v>
      </c>
      <c r="JS126" s="335">
        <v>0</v>
      </c>
      <c r="JT126" s="335">
        <v>0</v>
      </c>
      <c r="JU126" s="335">
        <v>750</v>
      </c>
      <c r="JV126" s="335">
        <v>0</v>
      </c>
      <c r="JW126" s="335">
        <v>0</v>
      </c>
      <c r="JX126" s="335">
        <v>0</v>
      </c>
      <c r="JY126" s="211">
        <v>3576.91</v>
      </c>
      <c r="JZ126" s="337">
        <v>600</v>
      </c>
      <c r="KA126" s="319">
        <v>100</v>
      </c>
      <c r="KB126" s="65">
        <f t="shared" si="276"/>
        <v>768.46390315842075</v>
      </c>
      <c r="KC126" s="65">
        <f t="shared" si="297"/>
        <v>375.9717338696999</v>
      </c>
      <c r="KD126" s="65"/>
      <c r="KE126" s="65"/>
      <c r="KF126" s="65"/>
      <c r="KG126" s="65">
        <v>5</v>
      </c>
      <c r="KH126" s="65"/>
      <c r="KI126" s="65">
        <f t="shared" si="277"/>
        <v>429.03252032520328</v>
      </c>
      <c r="KJ126" s="64">
        <f t="shared" si="292"/>
        <v>2278.4681573533239</v>
      </c>
      <c r="KK126" s="66">
        <f t="shared" si="363"/>
        <v>854.59100840336134</v>
      </c>
      <c r="KL126" s="66">
        <f t="shared" si="278"/>
        <v>0</v>
      </c>
      <c r="KM126" s="66">
        <f t="shared" si="279"/>
        <v>213.64775210084034</v>
      </c>
      <c r="KN126" s="67">
        <f t="shared" si="327"/>
        <v>1068.2387605042018</v>
      </c>
      <c r="KO126" s="67">
        <f t="shared" si="328"/>
        <v>3346.7069178575257</v>
      </c>
      <c r="KP126" s="68">
        <f t="shared" si="329"/>
        <v>230.20308214247416</v>
      </c>
      <c r="KQ126" s="335">
        <v>26675.01</v>
      </c>
      <c r="KR126" s="335">
        <v>12855.33</v>
      </c>
      <c r="KS126" s="335">
        <v>0</v>
      </c>
      <c r="KT126" s="335">
        <v>15</v>
      </c>
      <c r="KU126" s="335">
        <v>0</v>
      </c>
      <c r="KV126" s="335">
        <v>0</v>
      </c>
      <c r="KW126" s="335">
        <v>20272.68</v>
      </c>
      <c r="KX126" s="335">
        <v>0</v>
      </c>
      <c r="KY126" s="335">
        <v>0</v>
      </c>
      <c r="KZ126" s="335">
        <v>0</v>
      </c>
      <c r="LA126" s="335">
        <v>46710.1</v>
      </c>
      <c r="LB126" s="178">
        <f t="shared" si="416"/>
        <v>13107.919999999998</v>
      </c>
      <c r="LC126" s="371">
        <v>2066</v>
      </c>
      <c r="LD126" s="181" t="s">
        <v>276</v>
      </c>
      <c r="LE126" s="64">
        <f t="shared" si="417"/>
        <v>59818.02</v>
      </c>
      <c r="LF126" s="205">
        <v>2220.44</v>
      </c>
      <c r="LG126" s="205">
        <v>940.34</v>
      </c>
      <c r="LH126" s="205">
        <v>0</v>
      </c>
      <c r="LI126" s="205">
        <v>0.63</v>
      </c>
      <c r="LJ126" s="205">
        <v>0</v>
      </c>
      <c r="LK126" s="205">
        <v>0</v>
      </c>
      <c r="LL126" s="205">
        <v>750</v>
      </c>
      <c r="LM126" s="205">
        <v>0</v>
      </c>
      <c r="LN126" s="205">
        <v>0</v>
      </c>
      <c r="LO126" s="205">
        <v>0</v>
      </c>
      <c r="LP126" s="211">
        <f t="shared" si="351"/>
        <v>3911.4100000000003</v>
      </c>
      <c r="LQ126" s="306">
        <v>600</v>
      </c>
      <c r="LR126" s="352">
        <v>100</v>
      </c>
      <c r="LS126" s="65">
        <f t="shared" si="298"/>
        <v>694.3512338225878</v>
      </c>
      <c r="LT126" s="65">
        <f t="shared" si="299"/>
        <v>313.77307478932869</v>
      </c>
      <c r="LU126" s="65"/>
      <c r="LV126" s="65"/>
      <c r="LW126" s="65"/>
      <c r="LX126" s="65">
        <v>5</v>
      </c>
      <c r="LY126" s="65"/>
      <c r="LZ126" s="65"/>
      <c r="MA126" s="64">
        <f t="shared" si="330"/>
        <v>1713.1243086119166</v>
      </c>
      <c r="MB126" s="66">
        <f t="shared" si="364"/>
        <v>828.45739495798318</v>
      </c>
      <c r="MC126" s="66">
        <f t="shared" si="280"/>
        <v>0</v>
      </c>
      <c r="MD126" s="66">
        <f t="shared" si="281"/>
        <v>207.1143487394958</v>
      </c>
      <c r="ME126" s="67">
        <f t="shared" si="331"/>
        <v>1035.571743697479</v>
      </c>
      <c r="MF126" s="67">
        <f t="shared" si="332"/>
        <v>2748.6960523093958</v>
      </c>
      <c r="MG126" s="68">
        <f t="shared" si="333"/>
        <v>1162.7139476906045</v>
      </c>
      <c r="MH126" s="335">
        <v>21667.37</v>
      </c>
      <c r="MI126" s="335">
        <v>9324.0499999999993</v>
      </c>
      <c r="MJ126" s="335">
        <v>0</v>
      </c>
      <c r="MK126" s="335">
        <v>70</v>
      </c>
      <c r="ML126" s="335">
        <v>0</v>
      </c>
      <c r="MM126" s="335">
        <v>0</v>
      </c>
      <c r="MN126" s="335">
        <v>15822.62</v>
      </c>
      <c r="MO126" s="335">
        <v>0</v>
      </c>
      <c r="MP126" s="335">
        <v>0</v>
      </c>
      <c r="MQ126" s="335">
        <v>0</v>
      </c>
      <c r="MR126" s="335">
        <v>36034.03</v>
      </c>
      <c r="MS126" s="178">
        <f t="shared" si="402"/>
        <v>10850.010000000002</v>
      </c>
      <c r="MT126" s="371">
        <v>1797</v>
      </c>
      <c r="MU126" s="181" t="s">
        <v>276</v>
      </c>
      <c r="MV126" s="64">
        <f t="shared" si="418"/>
        <v>46884.04</v>
      </c>
      <c r="MW126" s="335">
        <v>1803.6</v>
      </c>
      <c r="MX126" s="335">
        <v>682.04</v>
      </c>
      <c r="MY126" s="335">
        <v>0</v>
      </c>
      <c r="MZ126" s="335">
        <v>2.94</v>
      </c>
      <c r="NA126" s="335">
        <v>0</v>
      </c>
      <c r="NB126" s="335">
        <v>0</v>
      </c>
      <c r="NC126" s="335">
        <v>750</v>
      </c>
      <c r="ND126" s="335">
        <v>0</v>
      </c>
      <c r="NE126" s="335">
        <v>0</v>
      </c>
      <c r="NF126" s="335">
        <v>0</v>
      </c>
      <c r="NG126" s="211">
        <f t="shared" si="293"/>
        <v>3238.58</v>
      </c>
      <c r="NH126" s="306">
        <v>600</v>
      </c>
      <c r="NI126" s="352">
        <v>100</v>
      </c>
      <c r="NJ126" s="65">
        <f t="shared" si="294"/>
        <v>680.92069185287369</v>
      </c>
      <c r="NK126" s="65">
        <f t="shared" si="295"/>
        <v>149.03849427137101</v>
      </c>
      <c r="NL126" s="65"/>
      <c r="NM126" s="65"/>
      <c r="NN126" s="65">
        <f t="shared" si="399"/>
        <v>467</v>
      </c>
      <c r="NO126" s="65">
        <v>5</v>
      </c>
      <c r="NP126" s="65"/>
      <c r="NQ126" s="65"/>
      <c r="NR126" s="64">
        <f t="shared" si="264"/>
        <v>2001.9591861242448</v>
      </c>
      <c r="NS126" s="66">
        <f t="shared" si="400"/>
        <v>835.40283333333332</v>
      </c>
      <c r="NT126" s="66">
        <f t="shared" si="401"/>
        <v>400</v>
      </c>
      <c r="NU126" s="66">
        <f t="shared" si="282"/>
        <v>308.85070833333333</v>
      </c>
      <c r="NV126" s="67">
        <f t="shared" si="334"/>
        <v>1544.2535416666667</v>
      </c>
      <c r="NW126" s="67">
        <f t="shared" si="335"/>
        <v>3546.2127277909112</v>
      </c>
      <c r="NX126" s="68">
        <f t="shared" si="336"/>
        <v>-307.6327277909113</v>
      </c>
      <c r="NY126" s="400">
        <v>18658.38</v>
      </c>
      <c r="NZ126" s="400">
        <v>10000.56</v>
      </c>
      <c r="OA126" s="400">
        <v>0</v>
      </c>
      <c r="OB126" s="400">
        <v>10</v>
      </c>
      <c r="OC126" s="400">
        <v>0</v>
      </c>
      <c r="OD126" s="400">
        <v>0</v>
      </c>
      <c r="OE126" s="400">
        <v>15857.24</v>
      </c>
      <c r="OF126" s="400">
        <v>0</v>
      </c>
      <c r="OG126" s="400">
        <v>0</v>
      </c>
      <c r="OH126" s="400">
        <v>0</v>
      </c>
      <c r="OI126" s="400">
        <v>34966.879999999997</v>
      </c>
      <c r="OJ126" s="178">
        <f t="shared" si="352"/>
        <v>9559.3000000000029</v>
      </c>
      <c r="OK126" s="401">
        <v>1913</v>
      </c>
      <c r="OL126" s="181" t="s">
        <v>276</v>
      </c>
      <c r="OM126" s="64">
        <f t="shared" si="283"/>
        <v>44526.18</v>
      </c>
      <c r="ON126" s="205">
        <v>1553.11</v>
      </c>
      <c r="OO126" s="205">
        <v>731.52</v>
      </c>
      <c r="OP126" s="205">
        <v>0</v>
      </c>
      <c r="OQ126" s="205">
        <v>0.42</v>
      </c>
      <c r="OR126" s="205">
        <v>0</v>
      </c>
      <c r="OS126" s="205">
        <v>0</v>
      </c>
      <c r="OT126" s="205">
        <v>750</v>
      </c>
      <c r="OU126" s="205">
        <v>0</v>
      </c>
      <c r="OV126" s="205">
        <v>0</v>
      </c>
      <c r="OW126" s="205">
        <v>0</v>
      </c>
      <c r="OX126" s="403">
        <f t="shared" si="284"/>
        <v>3035.05</v>
      </c>
      <c r="OY126" s="203"/>
      <c r="OZ126" s="422"/>
      <c r="PA126" s="65">
        <f t="shared" si="285"/>
        <v>560.56002810266557</v>
      </c>
      <c r="PB126" s="65">
        <f t="shared" si="286"/>
        <v>163.6837153657126</v>
      </c>
      <c r="PC126" s="65"/>
      <c r="PD126" s="65"/>
      <c r="PE126" s="65"/>
      <c r="PF126" s="65">
        <v>5</v>
      </c>
      <c r="PG126" s="65"/>
      <c r="PH126" s="65"/>
      <c r="PI126" s="64">
        <f t="shared" si="337"/>
        <v>729.24374346837817</v>
      </c>
      <c r="PJ126" s="66">
        <f t="shared" si="287"/>
        <v>936.57933333333335</v>
      </c>
      <c r="PK126" s="66">
        <v>0</v>
      </c>
      <c r="PL126" s="66">
        <f t="shared" si="288"/>
        <v>234.14483333333334</v>
      </c>
      <c r="PM126" s="67">
        <f t="shared" si="338"/>
        <v>1170.7241666666666</v>
      </c>
      <c r="PN126" s="67">
        <f t="shared" si="339"/>
        <v>1899.9679101350448</v>
      </c>
      <c r="PO126" s="68">
        <f t="shared" si="340"/>
        <v>1135.0820898649554</v>
      </c>
      <c r="PP126" s="400">
        <v>14524.13</v>
      </c>
      <c r="PQ126" s="400">
        <v>9154.26</v>
      </c>
      <c r="PR126" s="400">
        <v>0</v>
      </c>
      <c r="PS126" s="400">
        <v>145</v>
      </c>
      <c r="PT126" s="400">
        <v>0</v>
      </c>
      <c r="PU126" s="400">
        <v>0</v>
      </c>
      <c r="PV126" s="400">
        <v>12887.37</v>
      </c>
      <c r="PW126" s="400">
        <v>0</v>
      </c>
      <c r="PX126" s="400">
        <v>0</v>
      </c>
      <c r="PY126" s="464">
        <v>0</v>
      </c>
      <c r="PZ126" s="466">
        <v>29743.25</v>
      </c>
      <c r="QA126" s="178">
        <f t="shared" si="419"/>
        <v>6967.510000000002</v>
      </c>
      <c r="QB126" s="401">
        <v>1660</v>
      </c>
      <c r="QC126" s="181" t="s">
        <v>276</v>
      </c>
      <c r="QD126" s="64">
        <v>36710.76</v>
      </c>
      <c r="QE126" s="400">
        <v>1208.98</v>
      </c>
      <c r="QF126" s="400">
        <v>669.62</v>
      </c>
      <c r="QG126" s="400">
        <v>0</v>
      </c>
      <c r="QH126" s="400">
        <v>6.1</v>
      </c>
      <c r="QI126" s="400">
        <v>0</v>
      </c>
      <c r="QJ126" s="400">
        <v>0</v>
      </c>
      <c r="QK126" s="400">
        <v>750</v>
      </c>
      <c r="QL126" s="400">
        <v>0</v>
      </c>
      <c r="QM126" s="400">
        <v>0</v>
      </c>
      <c r="QN126" s="400">
        <v>0</v>
      </c>
      <c r="QO126" s="486">
        <v>0</v>
      </c>
      <c r="QP126" s="211">
        <f t="shared" si="353"/>
        <v>2634.7</v>
      </c>
      <c r="QQ126" s="437">
        <v>0</v>
      </c>
      <c r="QR126" s="247">
        <v>100</v>
      </c>
      <c r="QS126" s="65">
        <f t="shared" si="365"/>
        <v>128.86743362831859</v>
      </c>
      <c r="QT126" s="65">
        <f t="shared" si="354"/>
        <v>134.24354888883448</v>
      </c>
      <c r="QU126" s="65">
        <v>0</v>
      </c>
      <c r="QV126" s="65"/>
      <c r="QW126" s="65">
        <f t="shared" si="355"/>
        <v>18.861818181818183</v>
      </c>
      <c r="QX126" s="65">
        <v>5</v>
      </c>
      <c r="QY126" s="65">
        <f>22700/124</f>
        <v>183.06451612903226</v>
      </c>
      <c r="QZ126" s="489">
        <f t="shared" si="265"/>
        <v>401.53387500000002</v>
      </c>
      <c r="RA126" s="65"/>
      <c r="RB126" s="64">
        <f t="shared" si="403"/>
        <v>971.57119182800352</v>
      </c>
      <c r="RC126" s="66">
        <f t="shared" si="266"/>
        <v>870.22424778761058</v>
      </c>
      <c r="RD126" s="66"/>
      <c r="RE126" s="66">
        <f t="shared" si="356"/>
        <v>368.35908792312284</v>
      </c>
      <c r="RF126" s="67">
        <f t="shared" si="341"/>
        <v>1238.5833357107335</v>
      </c>
      <c r="RG126" s="67">
        <f t="shared" si="342"/>
        <v>2210.1545275387371</v>
      </c>
      <c r="RH126" s="68">
        <f t="shared" si="343"/>
        <v>424.54547246126276</v>
      </c>
      <c r="RI126" s="205">
        <v>15786.73</v>
      </c>
      <c r="RJ126" s="205">
        <v>9158.7999999999993</v>
      </c>
      <c r="RK126" s="205">
        <v>0</v>
      </c>
      <c r="RL126" s="205">
        <v>295</v>
      </c>
      <c r="RM126" s="205">
        <v>0</v>
      </c>
      <c r="RN126" s="205">
        <v>0</v>
      </c>
      <c r="RO126" s="205">
        <v>14412.61</v>
      </c>
      <c r="RP126" s="205">
        <v>0</v>
      </c>
      <c r="RQ126" s="205">
        <v>0</v>
      </c>
      <c r="RR126" s="373">
        <v>0</v>
      </c>
      <c r="RS126" s="265">
        <v>32446.53</v>
      </c>
      <c r="RT126" s="178">
        <f t="shared" si="420"/>
        <v>7206.6100000000006</v>
      </c>
      <c r="RU126" s="206">
        <v>1745</v>
      </c>
      <c r="RV126" s="181" t="s">
        <v>276</v>
      </c>
      <c r="RW126" s="64">
        <f t="shared" si="421"/>
        <v>39653.14</v>
      </c>
      <c r="RX126" s="205">
        <v>1314.1</v>
      </c>
      <c r="RY126" s="205">
        <v>669.95</v>
      </c>
      <c r="RZ126" s="205">
        <v>0</v>
      </c>
      <c r="SA126" s="205">
        <v>12.41</v>
      </c>
      <c r="SB126" s="205">
        <v>0</v>
      </c>
      <c r="SC126" s="205">
        <v>0</v>
      </c>
      <c r="SD126" s="205">
        <v>750</v>
      </c>
      <c r="SE126" s="205">
        <v>0</v>
      </c>
      <c r="SF126" s="205">
        <v>0</v>
      </c>
      <c r="SG126" s="205">
        <v>0</v>
      </c>
      <c r="SH126" s="65">
        <v>5.1537922917332141E-2</v>
      </c>
      <c r="SI126" s="211">
        <v>3356</v>
      </c>
      <c r="SJ126" s="234">
        <v>600</v>
      </c>
      <c r="SK126" s="483">
        <v>100</v>
      </c>
      <c r="SL126" s="65">
        <f t="shared" si="366"/>
        <v>320.96681415929203</v>
      </c>
      <c r="SM126" s="65">
        <f t="shared" si="405"/>
        <v>164.0205455664539</v>
      </c>
      <c r="SN126" s="65">
        <v>0</v>
      </c>
      <c r="SO126" s="65"/>
      <c r="SP126" s="65">
        <f t="shared" si="357"/>
        <v>495.92920353982299</v>
      </c>
      <c r="SQ126" s="65">
        <v>5</v>
      </c>
      <c r="SR126" s="65">
        <f t="shared" si="367"/>
        <v>428.52876106194691</v>
      </c>
      <c r="SS126" s="489">
        <f t="shared" si="267"/>
        <v>438.02815499999997</v>
      </c>
      <c r="ST126" s="65"/>
      <c r="SU126" s="64">
        <f t="shared" si="374"/>
        <v>2552.4734793275156</v>
      </c>
      <c r="SV126" s="66">
        <f t="shared" si="368"/>
        <v>596.28469026548669</v>
      </c>
      <c r="SW126" s="66"/>
      <c r="SX126" s="66">
        <f t="shared" si="358"/>
        <v>629.75163391860042</v>
      </c>
      <c r="SY126" s="67">
        <f t="shared" si="375"/>
        <v>1226.0363241840871</v>
      </c>
      <c r="SZ126" s="67">
        <f t="shared" si="344"/>
        <v>3778.5098035116025</v>
      </c>
      <c r="TA126" s="68">
        <f t="shared" si="345"/>
        <v>-422.50980351160251</v>
      </c>
      <c r="TB126" s="64">
        <f t="shared" si="406"/>
        <v>562356.24</v>
      </c>
      <c r="TC126" s="211">
        <f t="shared" si="407"/>
        <v>39452.409999999996</v>
      </c>
      <c r="TD126" s="67">
        <f t="shared" si="408"/>
        <v>32323.586523996855</v>
      </c>
      <c r="TE126" s="68">
        <f t="shared" si="359"/>
        <v>7128.823476003141</v>
      </c>
      <c r="TF126" s="264"/>
      <c r="TG126" s="265"/>
      <c r="TH126" s="265" t="s">
        <v>523</v>
      </c>
      <c r="TM126">
        <f t="shared" si="262"/>
        <v>0</v>
      </c>
    </row>
    <row r="127" spans="1:533" ht="24" thickBot="1">
      <c r="A127" s="173" t="s">
        <v>263</v>
      </c>
      <c r="B127" s="175" t="s">
        <v>264</v>
      </c>
      <c r="C127" s="183"/>
      <c r="D127" s="182">
        <v>26042.89</v>
      </c>
      <c r="E127" s="182">
        <v>7336.47</v>
      </c>
      <c r="F127" s="182">
        <v>0</v>
      </c>
      <c r="G127" s="182">
        <v>0</v>
      </c>
      <c r="H127" s="182">
        <v>0</v>
      </c>
      <c r="I127" s="182">
        <v>11845.9</v>
      </c>
      <c r="J127" s="182">
        <v>0</v>
      </c>
      <c r="K127" s="182">
        <v>0</v>
      </c>
      <c r="L127" s="182">
        <v>0</v>
      </c>
      <c r="M127" s="182">
        <f t="shared" ref="M127:BD127" si="423">SUM(M3:M126)</f>
        <v>2286941.4299999992</v>
      </c>
      <c r="N127" s="182">
        <f t="shared" si="423"/>
        <v>541286.58000000007</v>
      </c>
      <c r="O127" s="183">
        <f t="shared" si="423"/>
        <v>157399</v>
      </c>
      <c r="P127" s="182">
        <f t="shared" si="423"/>
        <v>2828228.0100000002</v>
      </c>
      <c r="Q127" s="182">
        <f t="shared" si="423"/>
        <v>80562.849999999977</v>
      </c>
      <c r="R127" s="182">
        <f t="shared" si="423"/>
        <v>139666.32</v>
      </c>
      <c r="S127" s="182">
        <f t="shared" si="423"/>
        <v>20092.73</v>
      </c>
      <c r="T127" s="182">
        <f t="shared" si="423"/>
        <v>11229.94</v>
      </c>
      <c r="U127" s="182">
        <f t="shared" si="423"/>
        <v>56.120000000000005</v>
      </c>
      <c r="V127" s="182">
        <f t="shared" si="423"/>
        <v>2755.48</v>
      </c>
      <c r="W127" s="182">
        <f t="shared" si="423"/>
        <v>6350</v>
      </c>
      <c r="X127" s="182">
        <f t="shared" si="423"/>
        <v>23787.91</v>
      </c>
      <c r="Y127" s="182">
        <f t="shared" si="423"/>
        <v>117.47999999999999</v>
      </c>
      <c r="Z127" s="182">
        <f t="shared" si="423"/>
        <v>4094.1699999999996</v>
      </c>
      <c r="AA127" s="182">
        <f t="shared" si="423"/>
        <v>288713</v>
      </c>
      <c r="AB127" s="182">
        <f t="shared" si="423"/>
        <v>44428.543999999994</v>
      </c>
      <c r="AC127" s="182">
        <f t="shared" si="423"/>
        <v>7816.3520000000008</v>
      </c>
      <c r="AD127" s="182">
        <f t="shared" si="423"/>
        <v>26868.140000000014</v>
      </c>
      <c r="AE127" s="182">
        <f t="shared" si="423"/>
        <v>9798.5299999999988</v>
      </c>
      <c r="AF127" s="182">
        <f t="shared" si="423"/>
        <v>52735.50964285728</v>
      </c>
      <c r="AG127" s="182">
        <f t="shared" si="423"/>
        <v>1637.2099999999998</v>
      </c>
      <c r="AH127" s="182">
        <f t="shared" si="423"/>
        <v>0</v>
      </c>
      <c r="AI127" s="182">
        <f t="shared" si="423"/>
        <v>565</v>
      </c>
      <c r="AJ127" s="182">
        <f t="shared" si="423"/>
        <v>603.39</v>
      </c>
      <c r="AK127" s="182">
        <f t="shared" si="423"/>
        <v>0</v>
      </c>
      <c r="AL127" s="182">
        <f t="shared" si="423"/>
        <v>144052.67564285724</v>
      </c>
      <c r="AM127" s="182">
        <f t="shared" si="423"/>
        <v>94157.50000000016</v>
      </c>
      <c r="AN127" s="182">
        <f t="shared" si="423"/>
        <v>0</v>
      </c>
      <c r="AO127" s="182">
        <f t="shared" si="423"/>
        <v>23539.37500000004</v>
      </c>
      <c r="AP127" s="182">
        <f t="shared" si="423"/>
        <v>117696.87500000013</v>
      </c>
      <c r="AQ127" s="182">
        <f t="shared" si="423"/>
        <v>261749.55064285724</v>
      </c>
      <c r="AR127" s="68">
        <f t="shared" si="423"/>
        <v>26963.449357142752</v>
      </c>
      <c r="AS127" s="182">
        <f t="shared" si="423"/>
        <v>856842.13000000047</v>
      </c>
      <c r="AT127" s="182">
        <f t="shared" si="423"/>
        <v>785886.25999999989</v>
      </c>
      <c r="AU127" s="182">
        <f t="shared" si="423"/>
        <v>268115.33</v>
      </c>
      <c r="AV127" s="182">
        <f t="shared" si="423"/>
        <v>2015</v>
      </c>
      <c r="AW127" s="182">
        <f t="shared" si="423"/>
        <v>9093.16</v>
      </c>
      <c r="AX127" s="182">
        <f t="shared" si="423"/>
        <v>24412.799999999999</v>
      </c>
      <c r="AY127" s="182">
        <f t="shared" si="423"/>
        <v>166138.04</v>
      </c>
      <c r="AZ127" s="182">
        <f t="shared" si="423"/>
        <v>308630.87000000005</v>
      </c>
      <c r="BA127" s="182">
        <f t="shared" si="423"/>
        <v>206599.05000000002</v>
      </c>
      <c r="BB127" s="182">
        <f t="shared" si="423"/>
        <v>7395.5500000000011</v>
      </c>
      <c r="BC127" s="182">
        <f t="shared" si="423"/>
        <v>2038768.1499999992</v>
      </c>
      <c r="BD127" s="182">
        <f t="shared" si="423"/>
        <v>565168.41999999993</v>
      </c>
      <c r="BE127" s="285">
        <v>644</v>
      </c>
      <c r="BF127" s="183"/>
      <c r="BG127" s="182">
        <f t="shared" ref="BG127:BV127" si="424">SUM(BG3:BG126)</f>
        <v>2635128.189999999</v>
      </c>
      <c r="BH127" s="182">
        <f t="shared" si="424"/>
        <v>70495.719999999987</v>
      </c>
      <c r="BI127" s="182">
        <f t="shared" si="424"/>
        <v>136738.78999999995</v>
      </c>
      <c r="BJ127" s="182">
        <f t="shared" si="424"/>
        <v>17127.34</v>
      </c>
      <c r="BK127" s="182">
        <f t="shared" si="424"/>
        <v>84.720000000000027</v>
      </c>
      <c r="BL127" s="182">
        <f t="shared" si="424"/>
        <v>80.33</v>
      </c>
      <c r="BM127" s="182">
        <f t="shared" si="424"/>
        <v>1578.8</v>
      </c>
      <c r="BN127" s="182">
        <f t="shared" si="424"/>
        <v>6350</v>
      </c>
      <c r="BO127" s="182">
        <f t="shared" si="424"/>
        <v>24001.73</v>
      </c>
      <c r="BP127" s="182">
        <f t="shared" si="424"/>
        <v>143.32999999999998</v>
      </c>
      <c r="BQ127" s="182">
        <f t="shared" si="424"/>
        <v>4068.86</v>
      </c>
      <c r="BR127" s="182">
        <f t="shared" si="424"/>
        <v>260669.62000000017</v>
      </c>
      <c r="BS127" s="182">
        <f t="shared" si="424"/>
        <v>39452.219999999994</v>
      </c>
      <c r="BT127" s="182">
        <f t="shared" si="424"/>
        <v>7816.3520000000008</v>
      </c>
      <c r="BU127" s="182">
        <f t="shared" si="424"/>
        <v>25931.190000000006</v>
      </c>
      <c r="BV127" s="182">
        <f t="shared" si="424"/>
        <v>11035.090405551528</v>
      </c>
      <c r="BW127" s="182">
        <v>47448.62</v>
      </c>
      <c r="BX127" s="182">
        <f t="shared" ref="BX127:CV127" si="425">SUM(BX3:BX126)</f>
        <v>1637.2099999999998</v>
      </c>
      <c r="BY127" s="182">
        <f t="shared" si="425"/>
        <v>0</v>
      </c>
      <c r="BZ127" s="182">
        <f t="shared" si="425"/>
        <v>565</v>
      </c>
      <c r="CA127" s="182">
        <f t="shared" si="425"/>
        <v>0</v>
      </c>
      <c r="CB127" s="182">
        <f t="shared" si="425"/>
        <v>0</v>
      </c>
      <c r="CC127" s="182">
        <f t="shared" si="425"/>
        <v>134617.71490555161</v>
      </c>
      <c r="CD127" s="182">
        <f t="shared" si="425"/>
        <v>98309.980000000258</v>
      </c>
      <c r="CE127" s="182">
        <f t="shared" si="425"/>
        <v>0</v>
      </c>
      <c r="CF127" s="182">
        <f t="shared" si="425"/>
        <v>24577.495000000064</v>
      </c>
      <c r="CG127" s="182">
        <f t="shared" si="425"/>
        <v>96787.480309734572</v>
      </c>
      <c r="CH127" s="182">
        <f t="shared" si="425"/>
        <v>231405.19521528602</v>
      </c>
      <c r="CI127" s="68">
        <f t="shared" si="425"/>
        <v>29264.424784713861</v>
      </c>
      <c r="CJ127" s="182">
        <f t="shared" si="425"/>
        <v>1024121.9499999997</v>
      </c>
      <c r="CK127" s="182">
        <f t="shared" si="425"/>
        <v>1001237.9100000001</v>
      </c>
      <c r="CL127" s="182">
        <f t="shared" si="425"/>
        <v>383881.87999999989</v>
      </c>
      <c r="CM127" s="182">
        <f t="shared" si="425"/>
        <v>2170</v>
      </c>
      <c r="CN127" s="182">
        <f t="shared" si="425"/>
        <v>9035.1899999999987</v>
      </c>
      <c r="CO127" s="182">
        <f t="shared" si="425"/>
        <v>32966.800000000003</v>
      </c>
      <c r="CP127" s="182">
        <f t="shared" si="425"/>
        <v>140976.75</v>
      </c>
      <c r="CQ127" s="182">
        <f t="shared" si="425"/>
        <v>375284.61000000004</v>
      </c>
      <c r="CR127" s="182">
        <f t="shared" si="425"/>
        <v>270966.90000000002</v>
      </c>
      <c r="CS127" s="182">
        <f t="shared" si="425"/>
        <v>5533.01</v>
      </c>
      <c r="CT127" s="182">
        <f t="shared" si="425"/>
        <v>2369687.04</v>
      </c>
      <c r="CU127" s="182">
        <f t="shared" si="425"/>
        <v>636953.66000000027</v>
      </c>
      <c r="CV127" s="183">
        <f t="shared" si="425"/>
        <v>168022</v>
      </c>
      <c r="CW127" s="183"/>
      <c r="CX127" s="182">
        <f t="shared" ref="CX127:DM127" si="426">SUM(CX3:CX126)</f>
        <v>3044918.7900000005</v>
      </c>
      <c r="CY127" s="182">
        <f t="shared" si="426"/>
        <v>99836.670000000027</v>
      </c>
      <c r="CZ127" s="182">
        <f t="shared" si="426"/>
        <v>119503.45000000001</v>
      </c>
      <c r="DA127" s="182">
        <f t="shared" si="426"/>
        <v>18163.539999999997</v>
      </c>
      <c r="DB127" s="182">
        <f t="shared" si="426"/>
        <v>68.309999999999988</v>
      </c>
      <c r="DC127" s="182">
        <f t="shared" si="426"/>
        <v>2129.23</v>
      </c>
      <c r="DD127" s="182">
        <f t="shared" si="426"/>
        <v>1510.87</v>
      </c>
      <c r="DE127" s="182">
        <f t="shared" si="426"/>
        <v>1100</v>
      </c>
      <c r="DF127" s="182">
        <f t="shared" si="426"/>
        <v>1857.4699999999998</v>
      </c>
      <c r="DG127" s="182">
        <f t="shared" si="426"/>
        <v>1526.79</v>
      </c>
      <c r="DH127" s="182">
        <f t="shared" si="426"/>
        <v>282.23999999999995</v>
      </c>
      <c r="DI127" s="182">
        <f t="shared" si="426"/>
        <v>255233.0799999999</v>
      </c>
      <c r="DJ127" s="182">
        <f t="shared" si="426"/>
        <v>39452.719999999994</v>
      </c>
      <c r="DK127" s="182">
        <f t="shared" si="426"/>
        <v>7816.3520000000008</v>
      </c>
      <c r="DL127" s="182">
        <f t="shared" si="426"/>
        <v>31296.94</v>
      </c>
      <c r="DM127" s="182">
        <f t="shared" si="426"/>
        <v>12538.754838758425</v>
      </c>
      <c r="DN127" s="182">
        <v>47448.62</v>
      </c>
      <c r="DO127" s="182">
        <f t="shared" ref="DO127:DZ127" si="427">SUM(DO3:DO126)</f>
        <v>1637.2099999999998</v>
      </c>
      <c r="DP127" s="182">
        <f t="shared" si="427"/>
        <v>0</v>
      </c>
      <c r="DQ127" s="182">
        <f t="shared" si="427"/>
        <v>565</v>
      </c>
      <c r="DR127" s="182">
        <f t="shared" si="427"/>
        <v>0</v>
      </c>
      <c r="DS127" s="182">
        <f t="shared" si="427"/>
        <v>0</v>
      </c>
      <c r="DT127" s="182">
        <f t="shared" si="427"/>
        <v>141487.62933875856</v>
      </c>
      <c r="DU127" s="182">
        <f t="shared" si="427"/>
        <v>98416.780000000057</v>
      </c>
      <c r="DV127" s="182">
        <f t="shared" si="427"/>
        <v>55400.000000000044</v>
      </c>
      <c r="DW127" s="182">
        <f t="shared" si="427"/>
        <v>38454.195000000007</v>
      </c>
      <c r="DX127" s="182">
        <f t="shared" si="427"/>
        <v>192270.97500000018</v>
      </c>
      <c r="DY127" s="182">
        <f t="shared" si="427"/>
        <v>333758.60433875851</v>
      </c>
      <c r="DZ127" s="68">
        <f t="shared" si="427"/>
        <v>-78525.524338758521</v>
      </c>
      <c r="EA127" s="295">
        <v>1069641.8899999999</v>
      </c>
      <c r="EB127" s="182">
        <f t="shared" ref="EB127:EM127" si="428">SUM(EB3:EB126)</f>
        <v>935556.75</v>
      </c>
      <c r="EC127" s="182">
        <f t="shared" si="428"/>
        <v>338593.86</v>
      </c>
      <c r="ED127" s="182">
        <f t="shared" si="428"/>
        <v>2015</v>
      </c>
      <c r="EE127" s="182">
        <f t="shared" si="428"/>
        <v>11536.25</v>
      </c>
      <c r="EF127" s="182">
        <f t="shared" si="428"/>
        <v>46962.399999999994</v>
      </c>
      <c r="EG127" s="182">
        <f t="shared" si="428"/>
        <v>235624.21999999997</v>
      </c>
      <c r="EH127" s="182">
        <f t="shared" si="428"/>
        <v>319775.53000000003</v>
      </c>
      <c r="EI127" s="182">
        <f t="shared" si="428"/>
        <v>29262.21</v>
      </c>
      <c r="EJ127" s="182">
        <f t="shared" si="428"/>
        <v>2072.6000000000004</v>
      </c>
      <c r="EK127" s="182">
        <f t="shared" si="428"/>
        <v>2351582.2799999979</v>
      </c>
      <c r="EL127" s="182">
        <f t="shared" si="428"/>
        <v>601187.31000000017</v>
      </c>
      <c r="EM127" s="183">
        <f t="shared" si="428"/>
        <v>153819</v>
      </c>
      <c r="EN127" s="183"/>
      <c r="EO127" s="182">
        <f t="shared" ref="EO127:ET127" si="429">SUM(EO3:EO126)</f>
        <v>2991040.71</v>
      </c>
      <c r="EP127" s="182">
        <f t="shared" si="429"/>
        <v>86236.050000000032</v>
      </c>
      <c r="EQ127" s="182">
        <f t="shared" si="429"/>
        <v>145093.46000000005</v>
      </c>
      <c r="ER127" s="182">
        <f t="shared" si="429"/>
        <v>21625.690000000002</v>
      </c>
      <c r="ES127" s="182">
        <f t="shared" si="429"/>
        <v>84.700000000000017</v>
      </c>
      <c r="ET127" s="182">
        <f t="shared" si="429"/>
        <v>2159.84</v>
      </c>
      <c r="EU127" s="295">
        <v>1869.9</v>
      </c>
      <c r="EV127" s="182">
        <f>SUM(EV3:EV126)</f>
        <v>6350</v>
      </c>
      <c r="EW127" s="182">
        <f>SUM(EW3:EW126)</f>
        <v>23430.91</v>
      </c>
      <c r="EX127" s="182">
        <f>SUM(EX3:EX126)</f>
        <v>58.07</v>
      </c>
      <c r="EY127" s="294">
        <v>143.94</v>
      </c>
      <c r="EZ127" s="182">
        <f>SUM(EZ3:EZ126)</f>
        <v>287034.88000000006</v>
      </c>
      <c r="FA127" s="182">
        <f>SUM(FA3:FA126)</f>
        <v>23885.910000000003</v>
      </c>
      <c r="FB127" s="182">
        <f>SUM(FB3:FB126)</f>
        <v>6217.0700000000006</v>
      </c>
      <c r="FC127" s="182">
        <f>SUM(FC3:FC126)</f>
        <v>32337.633549047889</v>
      </c>
      <c r="FD127" s="182">
        <f>SUM(FD3:FD126)</f>
        <v>11834.676155660458</v>
      </c>
      <c r="FE127" s="182">
        <v>47448.62</v>
      </c>
      <c r="FF127" s="182">
        <f t="shared" ref="FF127:GD127" si="430">SUM(FF3:FF126)</f>
        <v>1697.2099999999998</v>
      </c>
      <c r="FG127" s="182">
        <f t="shared" si="430"/>
        <v>0</v>
      </c>
      <c r="FH127" s="182">
        <f t="shared" si="430"/>
        <v>580</v>
      </c>
      <c r="FI127" s="182">
        <f t="shared" si="430"/>
        <v>0</v>
      </c>
      <c r="FJ127" s="182">
        <f t="shared" si="430"/>
        <v>0</v>
      </c>
      <c r="FK127" s="182">
        <f t="shared" si="430"/>
        <v>124733.15220470849</v>
      </c>
      <c r="FL127" s="182">
        <f t="shared" si="430"/>
        <v>114511.81000000033</v>
      </c>
      <c r="FM127" s="182">
        <f t="shared" si="430"/>
        <v>47999.999999999956</v>
      </c>
      <c r="FN127" s="182">
        <f t="shared" si="430"/>
        <v>40627.952500000101</v>
      </c>
      <c r="FO127" s="182">
        <f t="shared" si="430"/>
        <v>203139.76249999952</v>
      </c>
      <c r="FP127" s="182">
        <f t="shared" si="430"/>
        <v>327872.91470470862</v>
      </c>
      <c r="FQ127" s="68">
        <f t="shared" si="430"/>
        <v>-40838.034704708443</v>
      </c>
      <c r="FR127" s="182">
        <f t="shared" si="430"/>
        <v>1150527.3800000004</v>
      </c>
      <c r="FS127" s="182">
        <f t="shared" si="430"/>
        <v>1028867.2099999998</v>
      </c>
      <c r="FT127" s="182">
        <f t="shared" si="430"/>
        <v>369084.02999999997</v>
      </c>
      <c r="FU127" s="182">
        <f t="shared" si="430"/>
        <v>2925</v>
      </c>
      <c r="FV127" s="182">
        <f t="shared" si="430"/>
        <v>11314.990000000002</v>
      </c>
      <c r="FW127" s="182">
        <f t="shared" si="430"/>
        <v>58246.25</v>
      </c>
      <c r="FX127" s="182">
        <f t="shared" si="430"/>
        <v>252320.65000000002</v>
      </c>
      <c r="FY127" s="182">
        <f t="shared" si="430"/>
        <v>329012.94</v>
      </c>
      <c r="FZ127" s="182">
        <f t="shared" si="430"/>
        <v>0</v>
      </c>
      <c r="GA127" s="182">
        <f t="shared" si="430"/>
        <v>2607.1200000000003</v>
      </c>
      <c r="GB127" s="182">
        <f t="shared" si="430"/>
        <v>2542890.9399999995</v>
      </c>
      <c r="GC127" s="182">
        <f t="shared" si="430"/>
        <v>619111.6100000001</v>
      </c>
      <c r="GD127" s="183">
        <f t="shared" si="430"/>
        <v>162649</v>
      </c>
      <c r="GE127" s="183"/>
      <c r="GF127" s="182">
        <f t="shared" ref="GF127:HU127" si="431">SUM(GF3:GF126)</f>
        <v>3204905.5700000003</v>
      </c>
      <c r="GG127" s="182">
        <f t="shared" si="431"/>
        <v>95771.26999999999</v>
      </c>
      <c r="GH127" s="182">
        <f t="shared" si="431"/>
        <v>148738.86999999994</v>
      </c>
      <c r="GI127" s="182">
        <f t="shared" si="431"/>
        <v>23569.960000000003</v>
      </c>
      <c r="GJ127" s="182">
        <f t="shared" si="431"/>
        <v>122.97999999999998</v>
      </c>
      <c r="GK127" s="182">
        <f t="shared" si="431"/>
        <v>2135.5299999999997</v>
      </c>
      <c r="GL127" s="182">
        <f t="shared" si="431"/>
        <v>2319.1800000000003</v>
      </c>
      <c r="GM127" s="182">
        <f t="shared" si="431"/>
        <v>5600</v>
      </c>
      <c r="GN127" s="182">
        <f t="shared" si="431"/>
        <v>20540.099999999999</v>
      </c>
      <c r="GO127" s="182">
        <f t="shared" si="431"/>
        <v>14000</v>
      </c>
      <c r="GP127" s="182">
        <f t="shared" si="431"/>
        <v>2131.0399999999995</v>
      </c>
      <c r="GQ127" s="182">
        <f t="shared" si="431"/>
        <v>314928.93000000005</v>
      </c>
      <c r="GR127" s="182">
        <f t="shared" si="431"/>
        <v>40315.891000000018</v>
      </c>
      <c r="GS127" s="182">
        <f t="shared" si="431"/>
        <v>9064.0199999999986</v>
      </c>
      <c r="GT127" s="182">
        <f t="shared" si="431"/>
        <v>36187.500000000029</v>
      </c>
      <c r="GU127" s="182">
        <f t="shared" si="431"/>
        <v>13153.285343550542</v>
      </c>
      <c r="GV127" s="182">
        <f t="shared" si="431"/>
        <v>60132.543095238048</v>
      </c>
      <c r="GW127" s="182">
        <f t="shared" si="431"/>
        <v>1677.2099999999998</v>
      </c>
      <c r="GX127" s="182">
        <f t="shared" si="431"/>
        <v>0</v>
      </c>
      <c r="GY127" s="182">
        <f t="shared" si="431"/>
        <v>575</v>
      </c>
      <c r="GZ127" s="182">
        <f t="shared" si="431"/>
        <v>0</v>
      </c>
      <c r="HA127" s="182">
        <f t="shared" si="431"/>
        <v>0</v>
      </c>
      <c r="HB127" s="182">
        <f t="shared" si="431"/>
        <v>161105.44943878864</v>
      </c>
      <c r="HC127" s="182">
        <f t="shared" si="431"/>
        <v>94572.638461538445</v>
      </c>
      <c r="HD127" s="182">
        <f t="shared" si="431"/>
        <v>0</v>
      </c>
      <c r="HE127" s="182">
        <f t="shared" si="431"/>
        <v>23643.159615384611</v>
      </c>
      <c r="HF127" s="182">
        <f t="shared" si="431"/>
        <v>114103.94423076906</v>
      </c>
      <c r="HG127" s="182">
        <f t="shared" si="431"/>
        <v>268023.19971351384</v>
      </c>
      <c r="HH127" s="68">
        <f t="shared" si="431"/>
        <v>46905.730286486069</v>
      </c>
      <c r="HI127" s="182">
        <f t="shared" si="431"/>
        <v>1094274.4600000002</v>
      </c>
      <c r="HJ127" s="182">
        <f t="shared" si="431"/>
        <v>1151046.7100000004</v>
      </c>
      <c r="HK127" s="182">
        <f t="shared" si="431"/>
        <v>376182.91</v>
      </c>
      <c r="HL127" s="182">
        <f t="shared" si="431"/>
        <v>1890</v>
      </c>
      <c r="HM127" s="182">
        <f t="shared" si="431"/>
        <v>11892.31</v>
      </c>
      <c r="HN127" s="182">
        <f t="shared" si="431"/>
        <v>65891.549999999988</v>
      </c>
      <c r="HO127" s="182">
        <f t="shared" si="431"/>
        <v>234866.83000000002</v>
      </c>
      <c r="HP127" s="182">
        <f t="shared" si="431"/>
        <v>356474.47000000003</v>
      </c>
      <c r="HQ127" s="182">
        <f t="shared" si="431"/>
        <v>0</v>
      </c>
      <c r="HR127" s="182">
        <f t="shared" si="431"/>
        <v>3398.29</v>
      </c>
      <c r="HS127" s="182">
        <f t="shared" si="431"/>
        <v>2599946.0200000005</v>
      </c>
      <c r="HT127" s="182">
        <f t="shared" si="431"/>
        <v>653186.35000000009</v>
      </c>
      <c r="HU127" s="183">
        <f t="shared" si="431"/>
        <v>168680</v>
      </c>
      <c r="HV127" s="183"/>
      <c r="HW127" s="182">
        <f t="shared" ref="HW127:JL127" si="432">SUM(HW3:HW126)</f>
        <v>3295917.5300000017</v>
      </c>
      <c r="HX127" s="182">
        <f t="shared" si="432"/>
        <v>90976.74</v>
      </c>
      <c r="HY127" s="182">
        <f t="shared" si="432"/>
        <v>151563.52000000002</v>
      </c>
      <c r="HZ127" s="182">
        <f t="shared" si="432"/>
        <v>24022.380000000008</v>
      </c>
      <c r="IA127" s="182">
        <f t="shared" si="432"/>
        <v>79.440000000000012</v>
      </c>
      <c r="IB127" s="182">
        <f t="shared" si="432"/>
        <v>2172.17</v>
      </c>
      <c r="IC127" s="182">
        <f t="shared" si="432"/>
        <v>2623.61</v>
      </c>
      <c r="ID127" s="182">
        <f t="shared" si="432"/>
        <v>5600</v>
      </c>
      <c r="IE127" s="182">
        <f t="shared" si="432"/>
        <v>23625.27</v>
      </c>
      <c r="IF127" s="182">
        <f t="shared" si="432"/>
        <v>12600</v>
      </c>
      <c r="IG127" s="182">
        <f t="shared" si="432"/>
        <v>2185.9899999999998</v>
      </c>
      <c r="IH127" s="182">
        <f t="shared" si="432"/>
        <v>320231.72000000009</v>
      </c>
      <c r="II127" s="182">
        <f t="shared" si="432"/>
        <v>40083.091000000015</v>
      </c>
      <c r="IJ127" s="182">
        <f t="shared" si="432"/>
        <v>9261.86</v>
      </c>
      <c r="IK127" s="182">
        <f t="shared" si="432"/>
        <v>39677.050000000003</v>
      </c>
      <c r="IL127" s="182">
        <f t="shared" si="432"/>
        <v>16264.200325069945</v>
      </c>
      <c r="IM127" s="182">
        <f t="shared" si="432"/>
        <v>57573.629523809483</v>
      </c>
      <c r="IN127" s="182">
        <f t="shared" si="432"/>
        <v>1697.2099999999998</v>
      </c>
      <c r="IO127" s="182">
        <f t="shared" si="432"/>
        <v>0</v>
      </c>
      <c r="IP127" s="182">
        <f t="shared" si="432"/>
        <v>580</v>
      </c>
      <c r="IQ127" s="182">
        <f t="shared" si="432"/>
        <v>0</v>
      </c>
      <c r="IR127" s="182">
        <f t="shared" si="432"/>
        <v>0</v>
      </c>
      <c r="IS127" s="182">
        <f t="shared" si="432"/>
        <v>143616.45628009239</v>
      </c>
      <c r="IT127" s="182">
        <f t="shared" si="432"/>
        <v>103529.15000000002</v>
      </c>
      <c r="IU127" s="182">
        <f t="shared" si="432"/>
        <v>47999.999999999942</v>
      </c>
      <c r="IV127" s="182">
        <f t="shared" si="432"/>
        <v>37882.287499999999</v>
      </c>
      <c r="IW127" s="182">
        <f t="shared" si="432"/>
        <v>157577.5824579836</v>
      </c>
      <c r="IX127" s="182">
        <f t="shared" si="432"/>
        <v>288705.58737252932</v>
      </c>
      <c r="IY127" s="68">
        <f t="shared" si="432"/>
        <v>31526.132627470637</v>
      </c>
      <c r="IZ127" s="182">
        <f t="shared" si="432"/>
        <v>1160711.2400000002</v>
      </c>
      <c r="JA127" s="182">
        <f t="shared" si="432"/>
        <v>1376682.8300000003</v>
      </c>
      <c r="JB127" s="182">
        <f t="shared" si="432"/>
        <v>370273.18000000011</v>
      </c>
      <c r="JC127" s="182">
        <f t="shared" si="432"/>
        <v>2475</v>
      </c>
      <c r="JD127" s="182">
        <f t="shared" si="432"/>
        <v>13474.9</v>
      </c>
      <c r="JE127" s="182">
        <f t="shared" si="432"/>
        <v>103679.6</v>
      </c>
      <c r="JF127" s="182">
        <f t="shared" si="432"/>
        <v>247795.41</v>
      </c>
      <c r="JG127" s="182">
        <f t="shared" si="432"/>
        <v>435315.46</v>
      </c>
      <c r="JH127" s="182">
        <f t="shared" si="432"/>
        <v>0</v>
      </c>
      <c r="JI127" s="182">
        <f t="shared" si="432"/>
        <v>3128.7</v>
      </c>
      <c r="JJ127" s="182">
        <f t="shared" si="432"/>
        <v>2936679.5900000003</v>
      </c>
      <c r="JK127" s="182">
        <f t="shared" si="432"/>
        <v>727754.53000000038</v>
      </c>
      <c r="JL127" s="183">
        <f t="shared" si="432"/>
        <v>183487</v>
      </c>
      <c r="JM127" s="183"/>
      <c r="JN127" s="182">
        <f t="shared" ref="JN127:LC127" si="433">SUM(JN3:JN126)</f>
        <v>3713536.3199999994</v>
      </c>
      <c r="JO127" s="182">
        <f t="shared" si="433"/>
        <v>94809.10000000002</v>
      </c>
      <c r="JP127" s="182">
        <f t="shared" si="433"/>
        <v>157627.06999999992</v>
      </c>
      <c r="JQ127" s="182">
        <f t="shared" si="433"/>
        <v>23651.280000000002</v>
      </c>
      <c r="JR127" s="182">
        <f t="shared" si="433"/>
        <v>98.390000000000015</v>
      </c>
      <c r="JS127" s="182">
        <f t="shared" si="433"/>
        <v>2192.79</v>
      </c>
      <c r="JT127" s="182">
        <f t="shared" si="433"/>
        <v>4128.22</v>
      </c>
      <c r="JU127" s="182">
        <f t="shared" si="433"/>
        <v>5600</v>
      </c>
      <c r="JV127" s="182">
        <f t="shared" si="433"/>
        <v>23124.639999999999</v>
      </c>
      <c r="JW127" s="182">
        <f t="shared" si="433"/>
        <v>5600</v>
      </c>
      <c r="JX127" s="182">
        <f t="shared" si="433"/>
        <v>2167.27</v>
      </c>
      <c r="JY127" s="182">
        <f t="shared" si="433"/>
        <v>337541.3600000001</v>
      </c>
      <c r="JZ127" s="182">
        <f t="shared" si="433"/>
        <v>38677.771000000008</v>
      </c>
      <c r="KA127" s="182">
        <f t="shared" si="433"/>
        <v>9288.52</v>
      </c>
      <c r="KB127" s="182">
        <f t="shared" si="433"/>
        <v>62540.22878131496</v>
      </c>
      <c r="KC127" s="182">
        <f t="shared" si="433"/>
        <v>19332.290875227318</v>
      </c>
      <c r="KD127" s="182">
        <f t="shared" si="433"/>
        <v>61453.086309523766</v>
      </c>
      <c r="KE127" s="182">
        <f t="shared" si="433"/>
        <v>1757.2099999999998</v>
      </c>
      <c r="KF127" s="182">
        <f t="shared" si="433"/>
        <v>0</v>
      </c>
      <c r="KG127" s="182">
        <f t="shared" si="433"/>
        <v>595</v>
      </c>
      <c r="KH127" s="182">
        <f t="shared" si="433"/>
        <v>0</v>
      </c>
      <c r="KI127" s="182">
        <f t="shared" si="433"/>
        <v>52771.000000000167</v>
      </c>
      <c r="KJ127" s="182">
        <f t="shared" si="433"/>
        <v>245128.00940509044</v>
      </c>
      <c r="KK127" s="182">
        <f t="shared" si="433"/>
        <v>101696.33000000022</v>
      </c>
      <c r="KL127" s="182">
        <f t="shared" si="433"/>
        <v>0</v>
      </c>
      <c r="KM127" s="182">
        <f t="shared" si="433"/>
        <v>25424.082500000055</v>
      </c>
      <c r="KN127" s="182">
        <f t="shared" si="433"/>
        <v>119642.74117647063</v>
      </c>
      <c r="KO127" s="182">
        <f t="shared" si="433"/>
        <v>327092.7867944797</v>
      </c>
      <c r="KP127" s="68">
        <f t="shared" si="433"/>
        <v>10448.573205520213</v>
      </c>
      <c r="KQ127" s="182">
        <f t="shared" si="433"/>
        <v>1164420.3900000001</v>
      </c>
      <c r="KR127" s="182">
        <f t="shared" si="433"/>
        <v>1470357.7699999996</v>
      </c>
      <c r="KS127" s="182">
        <f t="shared" si="433"/>
        <v>379755.80999999988</v>
      </c>
      <c r="KT127" s="182">
        <f t="shared" si="433"/>
        <v>2370</v>
      </c>
      <c r="KU127" s="182">
        <f t="shared" si="433"/>
        <v>15581.529999999999</v>
      </c>
      <c r="KV127" s="182">
        <f t="shared" si="433"/>
        <v>104579.65</v>
      </c>
      <c r="KW127" s="182">
        <f t="shared" si="433"/>
        <v>267061.86000000004</v>
      </c>
      <c r="KX127" s="182">
        <f t="shared" si="433"/>
        <v>424132.63</v>
      </c>
      <c r="KY127" s="182">
        <f t="shared" si="433"/>
        <v>0</v>
      </c>
      <c r="KZ127" s="182">
        <f t="shared" si="433"/>
        <v>5737.18</v>
      </c>
      <c r="LA127" s="182">
        <f t="shared" si="433"/>
        <v>3026897.9</v>
      </c>
      <c r="LB127" s="182">
        <f t="shared" si="433"/>
        <v>745462.92</v>
      </c>
      <c r="LC127" s="183">
        <f t="shared" si="433"/>
        <v>184821</v>
      </c>
      <c r="LD127" s="183"/>
      <c r="LE127" s="182">
        <f t="shared" ref="LE127:MT127" si="434">SUM(LE3:LE126)</f>
        <v>3833996.8199999984</v>
      </c>
      <c r="LF127" s="182">
        <f t="shared" si="434"/>
        <v>96927.50999999998</v>
      </c>
      <c r="LG127" s="182">
        <f t="shared" si="434"/>
        <v>158747.82000000007</v>
      </c>
      <c r="LH127" s="182">
        <f t="shared" si="434"/>
        <v>24260.78</v>
      </c>
      <c r="LI127" s="182">
        <f t="shared" si="434"/>
        <v>99.639999999999986</v>
      </c>
      <c r="LJ127" s="182">
        <f t="shared" si="434"/>
        <v>2194.34</v>
      </c>
      <c r="LK127" s="182">
        <f t="shared" si="434"/>
        <v>4164.08</v>
      </c>
      <c r="LL127" s="182">
        <f t="shared" si="434"/>
        <v>5600</v>
      </c>
      <c r="LM127" s="182">
        <f t="shared" si="434"/>
        <v>23555.83</v>
      </c>
      <c r="LN127" s="182">
        <f t="shared" si="434"/>
        <v>5600</v>
      </c>
      <c r="LO127" s="182">
        <f t="shared" si="434"/>
        <v>2348.34</v>
      </c>
      <c r="LP127" s="182">
        <f t="shared" si="434"/>
        <v>323498.33999999991</v>
      </c>
      <c r="LQ127" s="182">
        <f t="shared" si="434"/>
        <v>38540.240000000013</v>
      </c>
      <c r="LR127" s="182">
        <f t="shared" si="434"/>
        <v>9103.18</v>
      </c>
      <c r="LS127" s="182">
        <f t="shared" si="434"/>
        <v>44995.200000000004</v>
      </c>
      <c r="LT127" s="182">
        <f t="shared" si="434"/>
        <v>17844.646026969294</v>
      </c>
      <c r="LU127" s="182">
        <f t="shared" si="434"/>
        <v>61453.086309523766</v>
      </c>
      <c r="LV127" s="182">
        <f t="shared" si="434"/>
        <v>1757.2099999999998</v>
      </c>
      <c r="LW127" s="182">
        <f t="shared" si="434"/>
        <v>0</v>
      </c>
      <c r="LX127" s="182">
        <f t="shared" si="434"/>
        <v>595</v>
      </c>
      <c r="LY127" s="182">
        <f t="shared" si="434"/>
        <v>0</v>
      </c>
      <c r="LZ127" s="182">
        <f t="shared" si="434"/>
        <v>0</v>
      </c>
      <c r="MA127" s="182">
        <f t="shared" si="434"/>
        <v>174288.56233649314</v>
      </c>
      <c r="MB127" s="182">
        <f t="shared" si="434"/>
        <v>98586.429999999935</v>
      </c>
      <c r="MC127" s="182">
        <f t="shared" si="434"/>
        <v>0</v>
      </c>
      <c r="MD127" s="182">
        <f t="shared" si="434"/>
        <v>24646.607499999984</v>
      </c>
      <c r="ME127" s="182">
        <f t="shared" si="434"/>
        <v>123233.03750000015</v>
      </c>
      <c r="MF127" s="182">
        <f t="shared" si="434"/>
        <v>263516.57585890207</v>
      </c>
      <c r="MG127" s="68">
        <f t="shared" si="434"/>
        <v>59981.764141097941</v>
      </c>
      <c r="MH127" s="182">
        <f t="shared" si="434"/>
        <v>897804.11999999965</v>
      </c>
      <c r="MI127" s="182">
        <f t="shared" si="434"/>
        <v>885681.15999999992</v>
      </c>
      <c r="MJ127" s="182">
        <f t="shared" si="434"/>
        <v>306625.12000000005</v>
      </c>
      <c r="MK127" s="182">
        <f t="shared" si="434"/>
        <v>2480</v>
      </c>
      <c r="ML127" s="182">
        <f t="shared" si="434"/>
        <v>10142.51</v>
      </c>
      <c r="MM127" s="182">
        <f t="shared" si="434"/>
        <v>51905.399999999994</v>
      </c>
      <c r="MN127" s="182">
        <f t="shared" si="434"/>
        <v>212471.47</v>
      </c>
      <c r="MO127" s="182">
        <f t="shared" si="434"/>
        <v>306306.62</v>
      </c>
      <c r="MP127" s="182">
        <f t="shared" si="434"/>
        <v>0</v>
      </c>
      <c r="MQ127" s="182">
        <f t="shared" si="434"/>
        <v>3669.1299999999997</v>
      </c>
      <c r="MR127" s="182">
        <f t="shared" si="434"/>
        <v>2128182.8099999996</v>
      </c>
      <c r="MS127" s="182">
        <f t="shared" si="434"/>
        <v>507953.0900000002</v>
      </c>
      <c r="MT127" s="183">
        <f t="shared" si="434"/>
        <v>138444</v>
      </c>
      <c r="MU127" s="183"/>
      <c r="MV127" s="182">
        <f t="shared" ref="MV127:NJ127" si="435">SUM(MV3:MV126)</f>
        <v>2677085.5300000003</v>
      </c>
      <c r="MW127" s="182">
        <f t="shared" si="435"/>
        <v>74733.97</v>
      </c>
      <c r="MX127" s="182">
        <f t="shared" si="435"/>
        <v>135416.32999999993</v>
      </c>
      <c r="MY127" s="182">
        <f t="shared" si="435"/>
        <v>19588.670000000002</v>
      </c>
      <c r="MZ127" s="182">
        <f t="shared" si="435"/>
        <v>104.25999999999998</v>
      </c>
      <c r="NA127" s="182">
        <f t="shared" si="435"/>
        <v>2104.5100000000002</v>
      </c>
      <c r="NB127" s="182">
        <f t="shared" si="435"/>
        <v>2066.7399999999998</v>
      </c>
      <c r="NC127" s="182">
        <f t="shared" si="435"/>
        <v>5600</v>
      </c>
      <c r="ND127" s="182">
        <f t="shared" si="435"/>
        <v>24501.489999999998</v>
      </c>
      <c r="NE127" s="182">
        <f t="shared" si="435"/>
        <v>5600</v>
      </c>
      <c r="NF127" s="182">
        <f t="shared" si="435"/>
        <v>254.58</v>
      </c>
      <c r="NG127" s="182">
        <f t="shared" si="435"/>
        <v>269970.54999999993</v>
      </c>
      <c r="NH127" s="182">
        <f t="shared" si="435"/>
        <v>39737.28100000001</v>
      </c>
      <c r="NI127" s="182">
        <f t="shared" si="435"/>
        <v>8907.2800000000007</v>
      </c>
      <c r="NJ127" s="182">
        <f t="shared" si="435"/>
        <v>40215.421682631466</v>
      </c>
      <c r="NK127" s="182">
        <v>13804.26</v>
      </c>
      <c r="NL127" s="182">
        <f t="shared" ref="NL127:OK127" si="436">SUM(NL3:NL126)</f>
        <v>63599.209761904713</v>
      </c>
      <c r="NM127" s="182">
        <f t="shared" si="436"/>
        <v>1777.2099999999998</v>
      </c>
      <c r="NN127" s="182">
        <f t="shared" si="436"/>
        <v>56040</v>
      </c>
      <c r="NO127" s="182">
        <f t="shared" si="436"/>
        <v>600</v>
      </c>
      <c r="NP127" s="182">
        <f t="shared" si="436"/>
        <v>0</v>
      </c>
      <c r="NQ127" s="182">
        <f t="shared" si="436"/>
        <v>0</v>
      </c>
      <c r="NR127" s="182">
        <f t="shared" si="436"/>
        <v>217853.77515609039</v>
      </c>
      <c r="NS127" s="182">
        <f t="shared" si="436"/>
        <v>100248.33999999972</v>
      </c>
      <c r="NT127" s="182">
        <f t="shared" si="436"/>
        <v>48000</v>
      </c>
      <c r="NU127" s="182">
        <f t="shared" si="436"/>
        <v>37062.084999999883</v>
      </c>
      <c r="NV127" s="182">
        <f t="shared" si="436"/>
        <v>185310.42499999984</v>
      </c>
      <c r="NW127" s="182">
        <f t="shared" si="436"/>
        <v>360511.96313228091</v>
      </c>
      <c r="NX127" s="68">
        <f t="shared" si="436"/>
        <v>-90541.413132280926</v>
      </c>
      <c r="NY127" s="182">
        <f t="shared" si="436"/>
        <v>785283.5299999998</v>
      </c>
      <c r="NZ127" s="182">
        <f t="shared" si="436"/>
        <v>790408.3</v>
      </c>
      <c r="OA127" s="182">
        <f t="shared" si="436"/>
        <v>329182.77</v>
      </c>
      <c r="OB127" s="182">
        <f t="shared" si="436"/>
        <v>1265</v>
      </c>
      <c r="OC127" s="182">
        <f t="shared" si="436"/>
        <v>10988.71</v>
      </c>
      <c r="OD127" s="182">
        <f t="shared" si="436"/>
        <v>41047.449999999997</v>
      </c>
      <c r="OE127" s="182">
        <f t="shared" si="436"/>
        <v>223805.95</v>
      </c>
      <c r="OF127" s="182">
        <f t="shared" si="436"/>
        <v>315186.26999999996</v>
      </c>
      <c r="OG127" s="182">
        <f t="shared" si="436"/>
        <v>0</v>
      </c>
      <c r="OH127" s="182">
        <f t="shared" si="436"/>
        <v>3659.1700000000005</v>
      </c>
      <c r="OI127" s="182">
        <f t="shared" si="436"/>
        <v>2013189.8199999996</v>
      </c>
      <c r="OJ127" s="182">
        <f t="shared" si="436"/>
        <v>468142.33999999997</v>
      </c>
      <c r="OK127" s="183">
        <f t="shared" si="436"/>
        <v>138182</v>
      </c>
      <c r="OL127" s="183"/>
      <c r="OM127" s="182">
        <f t="shared" ref="OM127:QB127" si="437">SUM(OM3:OM126)</f>
        <v>2500827.1500000008</v>
      </c>
      <c r="ON127" s="182">
        <f t="shared" si="437"/>
        <v>65220.119999999995</v>
      </c>
      <c r="OO127" s="182">
        <f t="shared" si="437"/>
        <v>132950.31000000003</v>
      </c>
      <c r="OP127" s="182">
        <f t="shared" si="437"/>
        <v>21029.760000000002</v>
      </c>
      <c r="OQ127" s="182">
        <f t="shared" si="437"/>
        <v>53.170000000000009</v>
      </c>
      <c r="OR127" s="182">
        <f t="shared" si="437"/>
        <v>2140.8000000000002</v>
      </c>
      <c r="OS127" s="182">
        <f t="shared" si="437"/>
        <v>1634.3799999999999</v>
      </c>
      <c r="OT127" s="182">
        <f t="shared" si="437"/>
        <v>5430.65</v>
      </c>
      <c r="OU127" s="182">
        <f t="shared" si="437"/>
        <v>24756.02</v>
      </c>
      <c r="OV127" s="182">
        <f t="shared" si="437"/>
        <v>5600</v>
      </c>
      <c r="OW127" s="182">
        <f t="shared" si="437"/>
        <v>254.1</v>
      </c>
      <c r="OX127" s="182">
        <f t="shared" si="437"/>
        <v>259069.30999999988</v>
      </c>
      <c r="OY127" s="182">
        <f t="shared" si="437"/>
        <v>41917.390000000007</v>
      </c>
      <c r="OZ127" s="182">
        <f t="shared" si="437"/>
        <v>7035.09</v>
      </c>
      <c r="PA127" s="182">
        <f t="shared" si="437"/>
        <v>32273.790000000015</v>
      </c>
      <c r="PB127" s="182">
        <f t="shared" si="437"/>
        <v>8015.9925445585604</v>
      </c>
      <c r="PC127" s="182">
        <f t="shared" si="437"/>
        <v>43253.086309523795</v>
      </c>
      <c r="PD127" s="182">
        <f t="shared" si="437"/>
        <v>1837.2099999999998</v>
      </c>
      <c r="PE127" s="182">
        <f t="shared" si="437"/>
        <v>0</v>
      </c>
      <c r="PF127" s="182">
        <f t="shared" si="437"/>
        <v>615</v>
      </c>
      <c r="PG127" s="182">
        <f t="shared" si="437"/>
        <v>0</v>
      </c>
      <c r="PH127" s="182">
        <f t="shared" si="437"/>
        <v>0</v>
      </c>
      <c r="PI127" s="182">
        <f t="shared" si="437"/>
        <v>134947.55885408237</v>
      </c>
      <c r="PJ127" s="182">
        <f t="shared" si="437"/>
        <v>115199.25799999978</v>
      </c>
      <c r="PK127" s="182">
        <f t="shared" si="437"/>
        <v>0</v>
      </c>
      <c r="PL127" s="182">
        <f t="shared" si="437"/>
        <v>28799.814499999946</v>
      </c>
      <c r="PM127" s="182">
        <f t="shared" si="437"/>
        <v>132291.83083333331</v>
      </c>
      <c r="PN127" s="182">
        <f t="shared" si="437"/>
        <v>267239.38968741591</v>
      </c>
      <c r="PO127" s="68">
        <f t="shared" si="437"/>
        <v>-8170.0796874157195</v>
      </c>
      <c r="PP127" s="182">
        <f>SUM(PP3:PP126)</f>
        <v>628568.95999999985</v>
      </c>
      <c r="PQ127" s="182">
        <f t="shared" si="437"/>
        <v>745611.01999999979</v>
      </c>
      <c r="PR127" s="182">
        <f t="shared" si="437"/>
        <v>311817.24999999988</v>
      </c>
      <c r="PS127" s="182">
        <f t="shared" si="437"/>
        <v>1035</v>
      </c>
      <c r="PT127" s="182">
        <f t="shared" si="437"/>
        <v>10063.450000000001</v>
      </c>
      <c r="PU127" s="182">
        <f t="shared" si="437"/>
        <v>41234.699999999997</v>
      </c>
      <c r="PV127" s="182">
        <f t="shared" si="437"/>
        <v>228204.95</v>
      </c>
      <c r="PW127" s="182">
        <f>SUM(PW3:PW126)</f>
        <v>297605.66000000009</v>
      </c>
      <c r="PX127" s="182">
        <f>SUM(PX3:PX126)</f>
        <v>0</v>
      </c>
      <c r="PY127" s="455">
        <f t="shared" si="437"/>
        <v>7199.79</v>
      </c>
      <c r="PZ127" s="465">
        <f t="shared" si="437"/>
        <v>1952323.3000000003</v>
      </c>
      <c r="QA127" s="182">
        <f t="shared" si="437"/>
        <v>316738.62</v>
      </c>
      <c r="QB127" s="463">
        <f t="shared" si="437"/>
        <v>128052</v>
      </c>
      <c r="QC127" s="183"/>
      <c r="QD127" s="182">
        <f t="shared" ref="QD127:RU127" si="438">SUM(QD3:QD126)</f>
        <v>2271340.7800000007</v>
      </c>
      <c r="QE127" s="182">
        <f t="shared" si="438"/>
        <v>52322.04</v>
      </c>
      <c r="QF127" s="182">
        <f t="shared" si="438"/>
        <v>130825.21000000002</v>
      </c>
      <c r="QG127" s="182">
        <f t="shared" si="438"/>
        <v>19920.310000000001</v>
      </c>
      <c r="QH127" s="182">
        <f t="shared" si="438"/>
        <v>43.500000000000007</v>
      </c>
      <c r="QI127" s="182">
        <f t="shared" si="438"/>
        <v>2121.8199999999997</v>
      </c>
      <c r="QJ127" s="182">
        <f t="shared" si="438"/>
        <v>1641.8400000000001</v>
      </c>
      <c r="QK127" s="182">
        <f t="shared" si="438"/>
        <v>5600</v>
      </c>
      <c r="QL127" s="182">
        <f t="shared" si="438"/>
        <v>23282.260000000002</v>
      </c>
      <c r="QM127" s="182">
        <f t="shared" si="438"/>
        <v>5600</v>
      </c>
      <c r="QN127" s="182">
        <f t="shared" si="438"/>
        <v>2449.94</v>
      </c>
      <c r="QO127" s="182">
        <f t="shared" si="438"/>
        <v>4111.1592420000006</v>
      </c>
      <c r="QP127" s="182">
        <f t="shared" si="438"/>
        <v>239486.99032200003</v>
      </c>
      <c r="QQ127" s="182">
        <f>SUM(QQ3:QQ126)</f>
        <v>40176.340000000004</v>
      </c>
      <c r="QR127" s="182">
        <f>SUM(QR3:QR126)</f>
        <v>8083.1699999999992</v>
      </c>
      <c r="QS127" s="182">
        <f t="shared" si="438"/>
        <v>14562.019999999982</v>
      </c>
      <c r="QT127" s="455">
        <v>10429.01</v>
      </c>
      <c r="QU127" s="182">
        <f t="shared" si="438"/>
        <v>51903.699999999975</v>
      </c>
      <c r="QV127" s="182">
        <f t="shared" si="438"/>
        <v>1577.2099999999998</v>
      </c>
      <c r="QW127" s="182">
        <f t="shared" si="438"/>
        <v>2074.7999999999952</v>
      </c>
      <c r="QX127" s="182">
        <f t="shared" si="438"/>
        <v>550</v>
      </c>
      <c r="QY127" s="458">
        <v>22700</v>
      </c>
      <c r="QZ127" s="489">
        <f t="shared" si="265"/>
        <v>26356.364550000002</v>
      </c>
      <c r="RA127" s="182">
        <f t="shared" si="438"/>
        <v>0</v>
      </c>
      <c r="RB127" s="182">
        <f t="shared" si="438"/>
        <v>149788.59626504005</v>
      </c>
      <c r="RC127" s="182">
        <f t="shared" si="438"/>
        <v>98335.340000000186</v>
      </c>
      <c r="RD127" s="182">
        <f t="shared" si="438"/>
        <v>0</v>
      </c>
      <c r="RE127" s="182">
        <f t="shared" si="438"/>
        <v>49102.652704335422</v>
      </c>
      <c r="RF127" s="182">
        <f t="shared" si="438"/>
        <v>144827.31996097267</v>
      </c>
      <c r="RG127" s="182">
        <f t="shared" si="438"/>
        <v>294615.91622601281</v>
      </c>
      <c r="RH127" s="68">
        <f t="shared" si="438"/>
        <v>-55128.925904012707</v>
      </c>
      <c r="RI127" s="182">
        <f t="shared" si="438"/>
        <v>729398.24999999988</v>
      </c>
      <c r="RJ127" s="182">
        <f t="shared" si="438"/>
        <v>742802.14000000013</v>
      </c>
      <c r="RK127" s="182">
        <f t="shared" si="438"/>
        <v>327987.97000000003</v>
      </c>
      <c r="RL127" s="182">
        <f t="shared" si="438"/>
        <v>1695</v>
      </c>
      <c r="RM127" s="182">
        <f t="shared" si="438"/>
        <v>10462.09</v>
      </c>
      <c r="RN127" s="182">
        <f t="shared" si="438"/>
        <v>39847.800000000003</v>
      </c>
      <c r="RO127" s="182">
        <f t="shared" si="438"/>
        <v>243918.06</v>
      </c>
      <c r="RP127" s="182">
        <f t="shared" si="438"/>
        <v>329107.26</v>
      </c>
      <c r="RQ127" s="182">
        <f t="shared" si="438"/>
        <v>0</v>
      </c>
      <c r="RR127" s="182">
        <f t="shared" si="438"/>
        <v>6611.28</v>
      </c>
      <c r="RS127" s="182">
        <f t="shared" si="438"/>
        <v>2088346.2200000002</v>
      </c>
      <c r="RT127" s="182">
        <f t="shared" si="438"/>
        <v>341366.18</v>
      </c>
      <c r="RU127" s="183">
        <f t="shared" si="438"/>
        <v>128052</v>
      </c>
      <c r="RV127" s="183"/>
      <c r="RW127" s="182">
        <f t="shared" ref="RW127:TE127" si="439">SUM(RW3:RW126)</f>
        <v>2259234.64</v>
      </c>
      <c r="RX127" s="182">
        <f t="shared" si="439"/>
        <v>60715.530000000021</v>
      </c>
      <c r="RY127" s="182">
        <f t="shared" si="439"/>
        <v>134037.35999999996</v>
      </c>
      <c r="RZ127" s="182">
        <f t="shared" si="439"/>
        <v>20953.429999999997</v>
      </c>
      <c r="SA127" s="182">
        <f t="shared" si="439"/>
        <v>71.260000000000005</v>
      </c>
      <c r="SB127" s="182">
        <f t="shared" si="439"/>
        <v>2153.73</v>
      </c>
      <c r="SC127" s="182">
        <f t="shared" si="439"/>
        <v>1586.62</v>
      </c>
      <c r="SD127" s="182">
        <f t="shared" si="439"/>
        <v>5600</v>
      </c>
      <c r="SE127" s="182">
        <f t="shared" si="439"/>
        <v>24150.760000000002</v>
      </c>
      <c r="SF127" s="182">
        <f t="shared" si="439"/>
        <v>5600</v>
      </c>
      <c r="SG127" s="182">
        <f t="shared" si="439"/>
        <v>2409.06</v>
      </c>
      <c r="SH127" s="182">
        <f t="shared" si="439"/>
        <v>17906.603412537504</v>
      </c>
      <c r="SI127" s="182">
        <f t="shared" si="439"/>
        <v>303284.02350799995</v>
      </c>
      <c r="SJ127" s="182">
        <f t="shared" si="439"/>
        <v>38452.349999999991</v>
      </c>
      <c r="SK127" s="182">
        <f t="shared" si="439"/>
        <v>4744.0800000000008</v>
      </c>
      <c r="SL127" s="182">
        <f t="shared" si="439"/>
        <v>36269.25</v>
      </c>
      <c r="SM127" s="182">
        <f t="shared" si="439"/>
        <v>7769.4043498311012</v>
      </c>
      <c r="SN127" s="182">
        <f t="shared" si="439"/>
        <v>51903.699999999975</v>
      </c>
      <c r="SO127" s="182">
        <f t="shared" si="439"/>
        <v>1637.2099999999998</v>
      </c>
      <c r="SP127" s="182">
        <f t="shared" si="439"/>
        <v>56040.000000000138</v>
      </c>
      <c r="SQ127" s="182">
        <f t="shared" si="439"/>
        <v>565</v>
      </c>
      <c r="SR127" s="182">
        <f t="shared" si="439"/>
        <v>48423.750000000015</v>
      </c>
      <c r="SS127" s="489">
        <f t="shared" si="267"/>
        <v>28192.673970000003</v>
      </c>
      <c r="ST127" s="182">
        <f t="shared" si="439"/>
        <v>0</v>
      </c>
      <c r="SU127" s="182">
        <f t="shared" si="439"/>
        <v>227864.56991052392</v>
      </c>
      <c r="SV127" s="182">
        <f t="shared" si="439"/>
        <v>67380.169999999911</v>
      </c>
      <c r="SW127" s="182">
        <f t="shared" si="439"/>
        <v>0</v>
      </c>
      <c r="SX127" s="182">
        <f t="shared" si="439"/>
        <v>59048.947982104801</v>
      </c>
      <c r="SY127" s="182">
        <f t="shared" si="439"/>
        <v>104909.56490245875</v>
      </c>
      <c r="SZ127" s="182">
        <f t="shared" si="439"/>
        <v>332774.13481298269</v>
      </c>
      <c r="TA127" s="182">
        <f t="shared" si="439"/>
        <v>-29490.111304982707</v>
      </c>
      <c r="TB127" s="182">
        <f t="shared" si="439"/>
        <v>34887169.679999992</v>
      </c>
      <c r="TC127" s="182">
        <f t="shared" si="439"/>
        <v>3437734.7438300001</v>
      </c>
      <c r="TD127" s="182">
        <f t="shared" si="439"/>
        <v>3482133.5973587143</v>
      </c>
      <c r="TE127" s="182">
        <f t="shared" si="439"/>
        <v>-44398.85352871444</v>
      </c>
      <c r="TF127" s="264"/>
      <c r="TG127" s="264"/>
      <c r="TH127" s="264"/>
      <c r="TM127">
        <f t="shared" si="262"/>
        <v>0</v>
      </c>
    </row>
    <row r="128" spans="1:533" ht="16.5" thickBot="1">
      <c r="BE128" s="285">
        <v>698</v>
      </c>
      <c r="QO128" s="486"/>
      <c r="QV128" s="456"/>
      <c r="QW128" s="457"/>
      <c r="QZ128" s="489">
        <f t="shared" si="265"/>
        <v>0</v>
      </c>
      <c r="SS128" s="489">
        <f t="shared" si="267"/>
        <v>0</v>
      </c>
      <c r="SZ128"/>
      <c r="TA128"/>
      <c r="TM128">
        <f t="shared" si="262"/>
        <v>0</v>
      </c>
    </row>
    <row r="129" spans="31:533">
      <c r="AE129" s="197"/>
      <c r="AF129" s="275"/>
      <c r="BE129" s="285">
        <v>2235</v>
      </c>
      <c r="BV129" s="197"/>
      <c r="DM129" s="197"/>
      <c r="FD129" s="197"/>
      <c r="GU129" s="197"/>
      <c r="IL129" s="197"/>
      <c r="KC129" s="197"/>
      <c r="LT129" s="197"/>
      <c r="NK129" s="197"/>
      <c r="PB129" s="197"/>
      <c r="QO129" s="486"/>
      <c r="QS129" s="197"/>
      <c r="QZ129" s="489">
        <f t="shared" si="265"/>
        <v>0</v>
      </c>
      <c r="SL129" s="197"/>
      <c r="SS129" s="489">
        <f t="shared" si="267"/>
        <v>0</v>
      </c>
      <c r="TA129"/>
      <c r="TM129">
        <f t="shared" si="262"/>
        <v>0</v>
      </c>
    </row>
    <row r="130" spans="31:533">
      <c r="BE130" s="285">
        <v>1203</v>
      </c>
      <c r="QO130" s="486"/>
      <c r="QZ130" s="489">
        <f t="shared" si="265"/>
        <v>0</v>
      </c>
      <c r="SS130" s="489">
        <f t="shared" si="267"/>
        <v>0</v>
      </c>
      <c r="TA130"/>
      <c r="TM130">
        <f t="shared" si="262"/>
        <v>0</v>
      </c>
    </row>
    <row r="131" spans="31:533">
      <c r="BE131" s="285">
        <v>1938</v>
      </c>
      <c r="QO131" s="486"/>
      <c r="QZ131" s="489">
        <f t="shared" si="265"/>
        <v>0</v>
      </c>
      <c r="SS131" s="489">
        <f t="shared" si="267"/>
        <v>0</v>
      </c>
      <c r="TA131"/>
      <c r="TM131">
        <f t="shared" ref="TM131:TM134" si="440">TL131/100</f>
        <v>0</v>
      </c>
    </row>
    <row r="132" spans="31:533">
      <c r="BE132" s="285">
        <v>581</v>
      </c>
      <c r="QO132" s="486"/>
      <c r="QZ132" s="489">
        <f t="shared" ref="QZ132:QZ134" si="441">PZ132*0.0135</f>
        <v>0</v>
      </c>
      <c r="SS132" s="489">
        <f t="shared" ref="SS132:SS134" si="442">RS132*0.0135</f>
        <v>0</v>
      </c>
      <c r="TA132"/>
      <c r="TM132">
        <f t="shared" si="440"/>
        <v>0</v>
      </c>
    </row>
    <row r="133" spans="31:533">
      <c r="BE133" s="285">
        <v>1833</v>
      </c>
      <c r="QO133" s="486"/>
      <c r="QZ133" s="489">
        <f t="shared" si="441"/>
        <v>0</v>
      </c>
      <c r="SS133" s="489">
        <f t="shared" si="442"/>
        <v>0</v>
      </c>
      <c r="TA133"/>
      <c r="TM133">
        <f t="shared" si="440"/>
        <v>0</v>
      </c>
    </row>
    <row r="134" spans="31:533">
      <c r="BE134" s="285">
        <v>1527</v>
      </c>
      <c r="QO134" s="486"/>
      <c r="QZ134" s="489">
        <f t="shared" si="441"/>
        <v>0</v>
      </c>
      <c r="SS134" s="489">
        <f t="shared" si="442"/>
        <v>0</v>
      </c>
      <c r="TA134"/>
      <c r="TM134">
        <f t="shared" si="440"/>
        <v>0</v>
      </c>
    </row>
    <row r="135" spans="31:533">
      <c r="QO135" s="486"/>
      <c r="TA135"/>
    </row>
    <row r="136" spans="31:533">
      <c r="QO136" s="486"/>
      <c r="TA136"/>
    </row>
    <row r="137" spans="31:533">
      <c r="QO137" s="486"/>
      <c r="TA137"/>
    </row>
    <row r="138" spans="31:533">
      <c r="QO138" s="486"/>
      <c r="TA138"/>
    </row>
    <row r="139" spans="31:533">
      <c r="QO139" s="486"/>
      <c r="TA139"/>
    </row>
    <row r="140" spans="31:533">
      <c r="QO140" s="486"/>
      <c r="TA140"/>
    </row>
    <row r="141" spans="31:533">
      <c r="QO141" s="486"/>
      <c r="TA141"/>
    </row>
    <row r="142" spans="31:533">
      <c r="QO142" s="486"/>
      <c r="TA142"/>
    </row>
    <row r="143" spans="31:533">
      <c r="QO143" s="485"/>
      <c r="TA143"/>
    </row>
    <row r="144" spans="31:533">
      <c r="TA144"/>
    </row>
    <row r="145" spans="521:521">
      <c r="TA145"/>
    </row>
    <row r="146" spans="521:521">
      <c r="TA146"/>
    </row>
    <row r="147" spans="521:521">
      <c r="TA147"/>
    </row>
    <row r="148" spans="521:521">
      <c r="TA148"/>
    </row>
    <row r="149" spans="521:521">
      <c r="TA149"/>
    </row>
    <row r="150" spans="521:521">
      <c r="TA150"/>
    </row>
    <row r="151" spans="521:521">
      <c r="TA151"/>
    </row>
    <row r="152" spans="521:521">
      <c r="TA152"/>
    </row>
    <row r="153" spans="521:521">
      <c r="TA153"/>
    </row>
    <row r="154" spans="521:521">
      <c r="TA154"/>
    </row>
    <row r="155" spans="521:521">
      <c r="TA155"/>
    </row>
    <row r="156" spans="521:521">
      <c r="TA156"/>
    </row>
    <row r="157" spans="521:521">
      <c r="TA157"/>
    </row>
    <row r="158" spans="521:521">
      <c r="TA158"/>
    </row>
    <row r="159" spans="521:521">
      <c r="TA159"/>
    </row>
    <row r="160" spans="521:521">
      <c r="TA160"/>
    </row>
    <row r="161" spans="521:521">
      <c r="TA161"/>
    </row>
    <row r="162" spans="521:521">
      <c r="TA162"/>
    </row>
    <row r="163" spans="521:521">
      <c r="TA163"/>
    </row>
    <row r="164" spans="521:521">
      <c r="TA164"/>
    </row>
    <row r="165" spans="521:521">
      <c r="TA165"/>
    </row>
    <row r="166" spans="521:521">
      <c r="TA166"/>
    </row>
    <row r="167" spans="521:521">
      <c r="TA167"/>
    </row>
    <row r="168" spans="521:521">
      <c r="TA168"/>
    </row>
    <row r="169" spans="521:521">
      <c r="TA169"/>
    </row>
    <row r="170" spans="521:521">
      <c r="TA170"/>
    </row>
    <row r="171" spans="521:521">
      <c r="TA171"/>
    </row>
    <row r="172" spans="521:521">
      <c r="TA172"/>
    </row>
    <row r="173" spans="521:521">
      <c r="TA173"/>
    </row>
    <row r="174" spans="521:521">
      <c r="TA174"/>
    </row>
    <row r="175" spans="521:521">
      <c r="TA175"/>
    </row>
    <row r="176" spans="521:521">
      <c r="TA176"/>
    </row>
    <row r="177" spans="521:521">
      <c r="TA177"/>
    </row>
    <row r="178" spans="521:521">
      <c r="TA178"/>
    </row>
    <row r="179" spans="521:521">
      <c r="TA179"/>
    </row>
    <row r="180" spans="521:521">
      <c r="TA180"/>
    </row>
    <row r="181" spans="521:521">
      <c r="TA181"/>
    </row>
    <row r="182" spans="521:521">
      <c r="TA182"/>
    </row>
    <row r="183" spans="521:521">
      <c r="TA183"/>
    </row>
    <row r="184" spans="521:521">
      <c r="TA184"/>
    </row>
    <row r="185" spans="521:521">
      <c r="TA185"/>
    </row>
    <row r="186" spans="521:521">
      <c r="TA186"/>
    </row>
    <row r="187" spans="521:521">
      <c r="TA187"/>
    </row>
    <row r="188" spans="521:521">
      <c r="TA188"/>
    </row>
    <row r="189" spans="521:521">
      <c r="TA189"/>
    </row>
    <row r="190" spans="521:521">
      <c r="TA190"/>
    </row>
    <row r="191" spans="521:521">
      <c r="TA191"/>
    </row>
    <row r="192" spans="521:521">
      <c r="TA192"/>
    </row>
    <row r="193" spans="521:521">
      <c r="TA193"/>
    </row>
    <row r="194" spans="521:521">
      <c r="TA194"/>
    </row>
    <row r="195" spans="521:521">
      <c r="TA195"/>
    </row>
    <row r="196" spans="521:521">
      <c r="TA196"/>
    </row>
    <row r="197" spans="521:521">
      <c r="TA197"/>
    </row>
    <row r="198" spans="521:521">
      <c r="TA198"/>
    </row>
    <row r="199" spans="521:521">
      <c r="TA199"/>
    </row>
    <row r="200" spans="521:521">
      <c r="TA200"/>
    </row>
    <row r="201" spans="521:521">
      <c r="TA201"/>
    </row>
    <row r="202" spans="521:521">
      <c r="TA202"/>
    </row>
    <row r="203" spans="521:521">
      <c r="TA203"/>
    </row>
    <row r="204" spans="521:521">
      <c r="TA204"/>
    </row>
    <row r="205" spans="521:521">
      <c r="TA205"/>
    </row>
    <row r="206" spans="521:521">
      <c r="TA206"/>
    </row>
    <row r="207" spans="521:521">
      <c r="TA207"/>
    </row>
    <row r="208" spans="521:521">
      <c r="TA208"/>
    </row>
    <row r="209" spans="521:521">
      <c r="TA209"/>
    </row>
    <row r="210" spans="521:521">
      <c r="TA210"/>
    </row>
    <row r="211" spans="521:521">
      <c r="TA211"/>
    </row>
    <row r="212" spans="521:521">
      <c r="TA212"/>
    </row>
    <row r="213" spans="521:521">
      <c r="TA213"/>
    </row>
    <row r="214" spans="521:521">
      <c r="TA214"/>
    </row>
    <row r="215" spans="521:521">
      <c r="TA215"/>
    </row>
    <row r="216" spans="521:521">
      <c r="TA216"/>
    </row>
    <row r="217" spans="521:521">
      <c r="TA217"/>
    </row>
    <row r="218" spans="521:521">
      <c r="TA218"/>
    </row>
    <row r="219" spans="521:521">
      <c r="TA219"/>
    </row>
    <row r="220" spans="521:521">
      <c r="TA220"/>
    </row>
    <row r="221" spans="521:521">
      <c r="TA221"/>
    </row>
    <row r="222" spans="521:521">
      <c r="TA222"/>
    </row>
    <row r="223" spans="521:521">
      <c r="TA223"/>
    </row>
    <row r="224" spans="521:521">
      <c r="TA224"/>
    </row>
    <row r="225" spans="521:521">
      <c r="TA225"/>
    </row>
    <row r="226" spans="521:521">
      <c r="TA226"/>
    </row>
    <row r="227" spans="521:521">
      <c r="TA227"/>
    </row>
    <row r="228" spans="521:521">
      <c r="TA228"/>
    </row>
    <row r="229" spans="521:521">
      <c r="TA229"/>
    </row>
    <row r="230" spans="521:521">
      <c r="TA230"/>
    </row>
    <row r="231" spans="521:521">
      <c r="TA231"/>
    </row>
    <row r="232" spans="521:521">
      <c r="TA232"/>
    </row>
    <row r="233" spans="521:521">
      <c r="TA233"/>
    </row>
    <row r="234" spans="521:521">
      <c r="TA234"/>
    </row>
    <row r="235" spans="521:521">
      <c r="TA235"/>
    </row>
    <row r="236" spans="521:521">
      <c r="TA236"/>
    </row>
    <row r="237" spans="521:521">
      <c r="TA237"/>
    </row>
    <row r="238" spans="521:521">
      <c r="TA238"/>
    </row>
    <row r="239" spans="521:521">
      <c r="TA239"/>
    </row>
    <row r="240" spans="521:521">
      <c r="TA240"/>
    </row>
    <row r="241" spans="521:521">
      <c r="TA241"/>
    </row>
    <row r="242" spans="521:521">
      <c r="TA242"/>
    </row>
    <row r="243" spans="521:521">
      <c r="TA243"/>
    </row>
    <row r="244" spans="521:521">
      <c r="TA244"/>
    </row>
    <row r="245" spans="521:521">
      <c r="TA245"/>
    </row>
    <row r="246" spans="521:521">
      <c r="TA246"/>
    </row>
    <row r="247" spans="521:521">
      <c r="TA247"/>
    </row>
    <row r="248" spans="521:521">
      <c r="TA248"/>
    </row>
    <row r="249" spans="521:521">
      <c r="TA249"/>
    </row>
    <row r="250" spans="521:521">
      <c r="TA250"/>
    </row>
    <row r="251" spans="521:521">
      <c r="TA251"/>
    </row>
  </sheetData>
  <mergeCells count="28">
    <mergeCell ref="BG1:CI1"/>
    <mergeCell ref="D1:O1"/>
    <mergeCell ref="P1:AR1"/>
    <mergeCell ref="AS1:BE1"/>
    <mergeCell ref="LE1:MG1"/>
    <mergeCell ref="CJ1:CV1"/>
    <mergeCell ref="CX1:DZ1"/>
    <mergeCell ref="EA1:EM1"/>
    <mergeCell ref="EO1:FQ1"/>
    <mergeCell ref="FR1:GD1"/>
    <mergeCell ref="GF1:HH1"/>
    <mergeCell ref="HI1:HU1"/>
    <mergeCell ref="HW1:IY1"/>
    <mergeCell ref="IZ1:JL1"/>
    <mergeCell ref="JN1:KP1"/>
    <mergeCell ref="KQ1:LC1"/>
    <mergeCell ref="TI3:TK9"/>
    <mergeCell ref="MH1:MT1"/>
    <mergeCell ref="MV1:NH1"/>
    <mergeCell ref="NI1:NU1"/>
    <mergeCell ref="NV1:NX1"/>
    <mergeCell ref="NY1:OK1"/>
    <mergeCell ref="OM1:PO1"/>
    <mergeCell ref="PP1:QB1"/>
    <mergeCell ref="QD1:RH1"/>
    <mergeCell ref="RI1:RU1"/>
    <mergeCell ref="RW1:TA1"/>
    <mergeCell ref="TB1:TE1"/>
  </mergeCells>
  <phoneticPr fontId="41" type="noConversion"/>
  <conditionalFormatting sqref="I3:O12 QD3:QO91 D3:H108 AS3:AX108 P3:Z126 BH3:BQ126 C3:C127 AR3:AR127 CI3:CI127 GE4:GE16 BG4:BG126 M13:N29 I13:K108 AY13:BA108 L13:L126 BB13:BB126 O13:O127 GE18:GE19 GE21:GE22 GE24:GE25 GE27:GE28 GE30:GE31 M30:M111 N30:N126 GE33:GE40 BE41:BF127 BC42:BC111 BD42:BD126 QD92:QN92 QD93:QO126 QO128:QO142">
    <cfRule type="cellIs" dxfId="199" priority="134" stopIfTrue="1" operator="lessThan">
      <formula>0</formula>
    </cfRule>
    <cfRule type="cellIs" dxfId="198" priority="133" stopIfTrue="1" operator="lessThan">
      <formula>0</formula>
    </cfRule>
  </conditionalFormatting>
  <conditionalFormatting sqref="BC3:BG3 AY3:BB12 BC4:BE12 BF4:BF40 BE13:BE40 BC13:BD41">
    <cfRule type="cellIs" dxfId="197" priority="132" stopIfTrue="1" operator="lessThan">
      <formula>0</formula>
    </cfRule>
    <cfRule type="cellIs" dxfId="196" priority="131" stopIfTrue="1" operator="lessThan">
      <formula>0</formula>
    </cfRule>
  </conditionalFormatting>
  <conditionalFormatting sqref="CJ3:CO108 CP13:CR108 CS13:CS126 CV41:CW127 CT42:CT111 CU42:CU126">
    <cfRule type="cellIs" dxfId="195" priority="130" stopIfTrue="1" operator="lessThan">
      <formula>0</formula>
    </cfRule>
    <cfRule type="cellIs" dxfId="194" priority="129" stopIfTrue="1" operator="lessThan">
      <formula>0</formula>
    </cfRule>
  </conditionalFormatting>
  <conditionalFormatting sqref="CT3:CW3 CP3:CS12 CT4:CV12 CW4:CW40 CV13:CV40 CT13:CU41">
    <cfRule type="cellIs" dxfId="193" priority="128" stopIfTrue="1" operator="lessThan">
      <formula>0</formula>
    </cfRule>
    <cfRule type="cellIs" dxfId="192" priority="127" stopIfTrue="1" operator="lessThan">
      <formula>0</formula>
    </cfRule>
  </conditionalFormatting>
  <conditionalFormatting sqref="CX3:DH126">
    <cfRule type="cellIs" dxfId="191" priority="124" stopIfTrue="1" operator="lessThan">
      <formula>0</formula>
    </cfRule>
    <cfRule type="cellIs" dxfId="190" priority="123" stopIfTrue="1" operator="lessThan">
      <formula>0</formula>
    </cfRule>
  </conditionalFormatting>
  <conditionalFormatting sqref="DZ3:DZ127">
    <cfRule type="cellIs" dxfId="189" priority="126" stopIfTrue="1" operator="lessThan">
      <formula>0</formula>
    </cfRule>
    <cfRule type="cellIs" dxfId="188" priority="125" stopIfTrue="1" operator="lessThan">
      <formula>0</formula>
    </cfRule>
  </conditionalFormatting>
  <conditionalFormatting sqref="EA3:EB84">
    <cfRule type="cellIs" dxfId="187" priority="120" stopIfTrue="1" operator="lessThan">
      <formula>0</formula>
    </cfRule>
    <cfRule type="cellIs" dxfId="186" priority="119" stopIfTrue="1" operator="lessThan">
      <formula>0</formula>
    </cfRule>
  </conditionalFormatting>
  <conditionalFormatting sqref="EA85:EH85 EK85 EJ85:EJ87 EA86:EI87 EK87 EM87:EN87 EA88:EB108 EN88:EN126 EM127:EN127">
    <cfRule type="cellIs" dxfId="185" priority="122" stopIfTrue="1" operator="lessThan">
      <formula>0</formula>
    </cfRule>
    <cfRule type="cellIs" dxfId="184" priority="121" stopIfTrue="1" operator="lessThan">
      <formula>0</formula>
    </cfRule>
  </conditionalFormatting>
  <conditionalFormatting sqref="EN3:EN86">
    <cfRule type="cellIs" dxfId="183" priority="29" stopIfTrue="1" operator="lessThan">
      <formula>0</formula>
    </cfRule>
    <cfRule type="cellIs" dxfId="182" priority="30" stopIfTrue="1" operator="lessThan">
      <formula>0</formula>
    </cfRule>
  </conditionalFormatting>
  <conditionalFormatting sqref="EO3:EP3 EL3:EL126 EO4:EO126">
    <cfRule type="cellIs" dxfId="181" priority="115" stopIfTrue="1" operator="lessThan">
      <formula>0</formula>
    </cfRule>
    <cfRule type="cellIs" dxfId="180" priority="116" stopIfTrue="1" operator="lessThan">
      <formula>0</formula>
    </cfRule>
  </conditionalFormatting>
  <conditionalFormatting sqref="EP4:EP27 EP28:EU126">
    <cfRule type="cellIs" dxfId="179" priority="65" stopIfTrue="1" operator="lessThan">
      <formula>0</formula>
    </cfRule>
    <cfRule type="cellIs" dxfId="178" priority="66" stopIfTrue="1" operator="lessThan">
      <formula>0</formula>
    </cfRule>
  </conditionalFormatting>
  <conditionalFormatting sqref="EQ3:EU27">
    <cfRule type="cellIs" dxfId="177" priority="32" stopIfTrue="1" operator="lessThan">
      <formula>0</formula>
    </cfRule>
    <cfRule type="cellIs" dxfId="176" priority="31" stopIfTrue="1" operator="lessThan">
      <formula>0</formula>
    </cfRule>
  </conditionalFormatting>
  <conditionalFormatting sqref="EV3:EY126">
    <cfRule type="cellIs" dxfId="175" priority="34" stopIfTrue="1" operator="lessThan">
      <formula>0</formula>
    </cfRule>
    <cfRule type="cellIs" dxfId="174" priority="33" stopIfTrue="1" operator="lessThan">
      <formula>0</formula>
    </cfRule>
  </conditionalFormatting>
  <conditionalFormatting sqref="FQ3:FQ127">
    <cfRule type="cellIs" dxfId="173" priority="118" stopIfTrue="1" operator="lessThan">
      <formula>0</formula>
    </cfRule>
    <cfRule type="cellIs" dxfId="172" priority="117" stopIfTrue="1" operator="lessThan">
      <formula>0</formula>
    </cfRule>
  </conditionalFormatting>
  <conditionalFormatting sqref="FR3:FW108 FX13:FZ108 GA13:GA126 GD41:GE127 GB42:GB111 GC42:GC126">
    <cfRule type="cellIs" dxfId="171" priority="114" stopIfTrue="1" operator="lessThan">
      <formula>0</formula>
    </cfRule>
    <cfRule type="cellIs" dxfId="170" priority="113" stopIfTrue="1" operator="lessThan">
      <formula>0</formula>
    </cfRule>
  </conditionalFormatting>
  <conditionalFormatting sqref="GB3:GE3 FX3:GA12 GB4:GD12 GD13:GD40 GB13:GC41">
    <cfRule type="cellIs" dxfId="169" priority="111" stopIfTrue="1" operator="lessThan">
      <formula>0</formula>
    </cfRule>
    <cfRule type="cellIs" dxfId="168" priority="112" stopIfTrue="1" operator="lessThan">
      <formula>0</formula>
    </cfRule>
  </conditionalFormatting>
  <conditionalFormatting sqref="GF3:GP126">
    <cfRule type="cellIs" dxfId="167" priority="63" stopIfTrue="1" operator="lessThan">
      <formula>0</formula>
    </cfRule>
    <cfRule type="cellIs" dxfId="166" priority="64" stopIfTrue="1" operator="lessThan">
      <formula>0</formula>
    </cfRule>
  </conditionalFormatting>
  <conditionalFormatting sqref="HH3:HH127">
    <cfRule type="cellIs" dxfId="165" priority="109" stopIfTrue="1" operator="lessThan">
      <formula>0</formula>
    </cfRule>
    <cfRule type="cellIs" dxfId="164" priority="110" stopIfTrue="1" operator="lessThan">
      <formula>0</formula>
    </cfRule>
  </conditionalFormatting>
  <conditionalFormatting sqref="HI3:HN108 HO13:HQ108 HR13:HR126 HS42:HS111 HT42:HT126">
    <cfRule type="cellIs" dxfId="163" priority="108" stopIfTrue="1" operator="lessThan">
      <formula>0</formula>
    </cfRule>
    <cfRule type="cellIs" dxfId="162" priority="107" stopIfTrue="1" operator="lessThan">
      <formula>0</formula>
    </cfRule>
  </conditionalFormatting>
  <conditionalFormatting sqref="HO3:HR12 HU3:HV127">
    <cfRule type="cellIs" dxfId="161" priority="106" stopIfTrue="1" operator="lessThan">
      <formula>0</formula>
    </cfRule>
    <cfRule type="cellIs" dxfId="160" priority="105" stopIfTrue="1" operator="lessThan">
      <formula>0</formula>
    </cfRule>
  </conditionalFormatting>
  <conditionalFormatting sqref="HS3:HT41">
    <cfRule type="cellIs" dxfId="159" priority="25" stopIfTrue="1" operator="lessThan">
      <formula>0</formula>
    </cfRule>
    <cfRule type="cellIs" dxfId="158" priority="26" stopIfTrue="1" operator="lessThan">
      <formula>0</formula>
    </cfRule>
  </conditionalFormatting>
  <conditionalFormatting sqref="HW3:IG126">
    <cfRule type="cellIs" dxfId="157" priority="62" stopIfTrue="1" operator="lessThan">
      <formula>0</formula>
    </cfRule>
    <cfRule type="cellIs" dxfId="156" priority="61" stopIfTrue="1" operator="lessThan">
      <formula>0</formula>
    </cfRule>
  </conditionalFormatting>
  <conditionalFormatting sqref="IY3:IY127">
    <cfRule type="cellIs" dxfId="155" priority="103" stopIfTrue="1" operator="lessThan">
      <formula>0</formula>
    </cfRule>
    <cfRule type="cellIs" dxfId="154" priority="104" stopIfTrue="1" operator="lessThan">
      <formula>0</formula>
    </cfRule>
  </conditionalFormatting>
  <conditionalFormatting sqref="IZ41:JH108 JI41:JI126 JL41:JM127 JJ42:JJ111">
    <cfRule type="cellIs" dxfId="153" priority="101" stopIfTrue="1" operator="lessThan">
      <formula>0</formula>
    </cfRule>
    <cfRule type="cellIs" dxfId="152" priority="102" stopIfTrue="1" operator="lessThan">
      <formula>0</formula>
    </cfRule>
  </conditionalFormatting>
  <conditionalFormatting sqref="IZ3:JM40">
    <cfRule type="cellIs" dxfId="151" priority="23" stopIfTrue="1" operator="lessThan">
      <formula>0</formula>
    </cfRule>
    <cfRule type="cellIs" dxfId="150" priority="24" stopIfTrue="1" operator="lessThan">
      <formula>0</formula>
    </cfRule>
  </conditionalFormatting>
  <conditionalFormatting sqref="JJ41:JK41">
    <cfRule type="cellIs" dxfId="149" priority="100" stopIfTrue="1" operator="lessThan">
      <formula>0</formula>
    </cfRule>
    <cfRule type="cellIs" dxfId="148" priority="99" stopIfTrue="1" operator="lessThan">
      <formula>0</formula>
    </cfRule>
  </conditionalFormatting>
  <conditionalFormatting sqref="JK42:JK126">
    <cfRule type="cellIs" dxfId="147" priority="6" stopIfTrue="1" operator="lessThan">
      <formula>0</formula>
    </cfRule>
    <cfRule type="cellIs" dxfId="146" priority="5" stopIfTrue="1" operator="lessThan">
      <formula>0</formula>
    </cfRule>
  </conditionalFormatting>
  <conditionalFormatting sqref="JN3:JX126">
    <cfRule type="cellIs" dxfId="145" priority="59" stopIfTrue="1" operator="lessThan">
      <formula>0</formula>
    </cfRule>
    <cfRule type="cellIs" dxfId="144" priority="60" stopIfTrue="1" operator="lessThan">
      <formula>0</formula>
    </cfRule>
  </conditionalFormatting>
  <conditionalFormatting sqref="KP3:KP127">
    <cfRule type="cellIs" dxfId="143" priority="98" stopIfTrue="1" operator="lessThan">
      <formula>0</formula>
    </cfRule>
    <cfRule type="cellIs" dxfId="142" priority="97" stopIfTrue="1" operator="lessThan">
      <formula>0</formula>
    </cfRule>
  </conditionalFormatting>
  <conditionalFormatting sqref="KQ3:KV108 KW13:KY108 KZ13:KZ126 LA42:LA111 LB42:LB126">
    <cfRule type="cellIs" dxfId="141" priority="96" stopIfTrue="1" operator="lessThan">
      <formula>0</formula>
    </cfRule>
    <cfRule type="cellIs" dxfId="140" priority="95" stopIfTrue="1" operator="lessThan">
      <formula>0</formula>
    </cfRule>
  </conditionalFormatting>
  <conditionalFormatting sqref="KW3:KZ12 LC3:LD127">
    <cfRule type="cellIs" dxfId="139" priority="93" stopIfTrue="1" operator="lessThan">
      <formula>0</formula>
    </cfRule>
    <cfRule type="cellIs" dxfId="138" priority="94" stopIfTrue="1" operator="lessThan">
      <formula>0</formula>
    </cfRule>
  </conditionalFormatting>
  <conditionalFormatting sqref="LA3:LB41">
    <cfRule type="cellIs" dxfId="137" priority="3" stopIfTrue="1" operator="lessThan">
      <formula>0</formula>
    </cfRule>
    <cfRule type="cellIs" dxfId="136" priority="4" stopIfTrue="1" operator="lessThan">
      <formula>0</formula>
    </cfRule>
  </conditionalFormatting>
  <conditionalFormatting sqref="LE3:LO126">
    <cfRule type="cellIs" dxfId="135" priority="57" stopIfTrue="1" operator="lessThan">
      <formula>0</formula>
    </cfRule>
    <cfRule type="cellIs" dxfId="134" priority="58" stopIfTrue="1" operator="lessThan">
      <formula>0</formula>
    </cfRule>
  </conditionalFormatting>
  <conditionalFormatting sqref="MG3:MG127">
    <cfRule type="cellIs" dxfId="133" priority="91" stopIfTrue="1" operator="lessThan">
      <formula>0</formula>
    </cfRule>
    <cfRule type="cellIs" dxfId="132" priority="92" stopIfTrue="1" operator="lessThan">
      <formula>0</formula>
    </cfRule>
  </conditionalFormatting>
  <conditionalFormatting sqref="MH3:MM108 MN13:MP108 MQ13:MQ126 MR42:MR111">
    <cfRule type="cellIs" dxfId="131" priority="89" stopIfTrue="1" operator="lessThan">
      <formula>0</formula>
    </cfRule>
    <cfRule type="cellIs" dxfId="130" priority="90" stopIfTrue="1" operator="lessThan">
      <formula>0</formula>
    </cfRule>
  </conditionalFormatting>
  <conditionalFormatting sqref="MN3:MQ12 MT3:MU127 MS42:MS126">
    <cfRule type="cellIs" dxfId="129" priority="88" stopIfTrue="1" operator="lessThan">
      <formula>0</formula>
    </cfRule>
    <cfRule type="cellIs" dxfId="128" priority="87" stopIfTrue="1" operator="lessThan">
      <formula>0</formula>
    </cfRule>
  </conditionalFormatting>
  <conditionalFormatting sqref="MR3:MS41">
    <cfRule type="cellIs" dxfId="127" priority="2" stopIfTrue="1" operator="lessThan">
      <formula>0</formula>
    </cfRule>
    <cfRule type="cellIs" dxfId="126" priority="1" stopIfTrue="1" operator="lessThan">
      <formula>0</formula>
    </cfRule>
  </conditionalFormatting>
  <conditionalFormatting sqref="MV3:NF126">
    <cfRule type="cellIs" dxfId="125" priority="56" stopIfTrue="1" operator="lessThan">
      <formula>0</formula>
    </cfRule>
    <cfRule type="cellIs" dxfId="124" priority="55" stopIfTrue="1" operator="lessThan">
      <formula>0</formula>
    </cfRule>
  </conditionalFormatting>
  <conditionalFormatting sqref="NX3:NX127">
    <cfRule type="cellIs" dxfId="123" priority="85" stopIfTrue="1" operator="lessThan">
      <formula>0</formula>
    </cfRule>
    <cfRule type="cellIs" dxfId="122" priority="86" stopIfTrue="1" operator="lessThan">
      <formula>0</formula>
    </cfRule>
  </conditionalFormatting>
  <conditionalFormatting sqref="NY3:OD108 OE13:OG108 OH13:OH126">
    <cfRule type="cellIs" dxfId="121" priority="83" stopIfTrue="1" operator="lessThan">
      <formula>0</formula>
    </cfRule>
    <cfRule type="cellIs" dxfId="120" priority="84" stopIfTrue="1" operator="lessThan">
      <formula>0</formula>
    </cfRule>
  </conditionalFormatting>
  <conditionalFormatting sqref="OI3:OL3 OE3:OH12 OI4:OI111 OJ4:OJ126 OK4:OL127">
    <cfRule type="cellIs" dxfId="119" priority="82" stopIfTrue="1" operator="lessThan">
      <formula>0</formula>
    </cfRule>
    <cfRule type="cellIs" dxfId="118" priority="81" stopIfTrue="1" operator="lessThan">
      <formula>0</formula>
    </cfRule>
  </conditionalFormatting>
  <conditionalFormatting sqref="OM3:OW126">
    <cfRule type="cellIs" dxfId="117" priority="54" stopIfTrue="1" operator="lessThan">
      <formula>0</formula>
    </cfRule>
    <cfRule type="cellIs" dxfId="116" priority="53" stopIfTrue="1" operator="lessThan">
      <formula>0</formula>
    </cfRule>
  </conditionalFormatting>
  <conditionalFormatting sqref="PO3:PO127">
    <cfRule type="cellIs" dxfId="115" priority="80" stopIfTrue="1" operator="lessThan">
      <formula>0</formula>
    </cfRule>
    <cfRule type="cellIs" dxfId="114" priority="79" stopIfTrue="1" operator="lessThan">
      <formula>0</formula>
    </cfRule>
  </conditionalFormatting>
  <conditionalFormatting sqref="PP3:PU108 PV13:PX108 PY13:PY126 QB41:QC126 PZ42:PZ111 QA42:QA126 QC127">
    <cfRule type="cellIs" dxfId="113" priority="78" stopIfTrue="1" operator="lessThan">
      <formula>0</formula>
    </cfRule>
    <cfRule type="cellIs" dxfId="112" priority="77" stopIfTrue="1" operator="lessThan">
      <formula>0</formula>
    </cfRule>
  </conditionalFormatting>
  <conditionalFormatting sqref="PV3:PY12 PZ3:QC40 PZ41:QA41">
    <cfRule type="cellIs" dxfId="111" priority="76" stopIfTrue="1" operator="lessThan">
      <formula>0</formula>
    </cfRule>
    <cfRule type="cellIs" dxfId="110" priority="75" stopIfTrue="1" operator="lessThan">
      <formula>0</formula>
    </cfRule>
  </conditionalFormatting>
  <conditionalFormatting sqref="RH3:RH127">
    <cfRule type="cellIs" dxfId="109" priority="74" stopIfTrue="1" operator="lessThan">
      <formula>0</formula>
    </cfRule>
    <cfRule type="cellIs" dxfId="108" priority="73" stopIfTrue="1" operator="lessThan">
      <formula>0</formula>
    </cfRule>
  </conditionalFormatting>
  <conditionalFormatting sqref="RI3:RN108 RO13:RQ108 RR13:RR126 RU41:RV127 RS42:RS111 RT42:RT126">
    <cfRule type="cellIs" dxfId="107" priority="72" stopIfTrue="1" operator="lessThan">
      <formula>0</formula>
    </cfRule>
    <cfRule type="cellIs" dxfId="106" priority="71" stopIfTrue="1" operator="lessThan">
      <formula>0</formula>
    </cfRule>
  </conditionalFormatting>
  <conditionalFormatting sqref="RS3:RV3 RO3:RR12 RS4:RU12 RV4:RV40 RU13:RU40 RS13:RT41">
    <cfRule type="cellIs" dxfId="105" priority="70" stopIfTrue="1" operator="lessThan">
      <formula>0</formula>
    </cfRule>
    <cfRule type="cellIs" dxfId="104" priority="69" stopIfTrue="1" operator="lessThan">
      <formula>0</formula>
    </cfRule>
  </conditionalFormatting>
  <conditionalFormatting sqref="RW3:SG126">
    <cfRule type="cellIs" dxfId="103" priority="49" stopIfTrue="1" operator="lessThan">
      <formula>0</formula>
    </cfRule>
    <cfRule type="cellIs" dxfId="102" priority="50" stopIfTrue="1" operator="lessThan">
      <formula>0</formula>
    </cfRule>
  </conditionalFormatting>
  <conditionalFormatting sqref="TA3:TB126">
    <cfRule type="cellIs" dxfId="101" priority="46" stopIfTrue="1" operator="lessThan">
      <formula>0</formula>
    </cfRule>
    <cfRule type="cellIs" dxfId="100" priority="45" stopIfTrue="1" operator="lessThan">
      <formula>0</formula>
    </cfRule>
  </conditionalFormatting>
  <conditionalFormatting sqref="TE3:TE126">
    <cfRule type="cellIs" dxfId="99" priority="48" stopIfTrue="1" operator="lessThan">
      <formula>0</formula>
    </cfRule>
    <cfRule type="cellIs" dxfId="98" priority="47" stopIfTrue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104"/>
  <sheetViews>
    <sheetView topLeftCell="A14" zoomScale="70" zoomScaleNormal="70" workbookViewId="0">
      <selection activeCell="KZ55" sqref="KZ55"/>
    </sheetView>
  </sheetViews>
  <sheetFormatPr defaultColWidth="9.140625" defaultRowHeight="11.25" outlineLevelCol="1"/>
  <cols>
    <col min="1" max="1" width="6" style="3" bestFit="1" customWidth="1"/>
    <col min="2" max="2" width="28.42578125" style="3" bestFit="1" customWidth="1"/>
    <col min="3" max="3" width="10.85546875" style="4" hidden="1" customWidth="1" outlineLevel="1"/>
    <col min="4" max="4" width="10.140625" style="4" hidden="1" customWidth="1" outlineLevel="1"/>
    <col min="5" max="5" width="10.85546875" style="4" hidden="1" customWidth="1" outlineLevel="1"/>
    <col min="6" max="13" width="9.140625" style="4" hidden="1" customWidth="1" outlineLevel="1"/>
    <col min="14" max="16" width="10.85546875" style="4" hidden="1" customWidth="1" outlineLevel="1"/>
    <col min="17" max="17" width="11" style="4" customWidth="1" collapsed="1"/>
    <col min="18" max="27" width="9.140625" style="4" hidden="1" customWidth="1" outlineLevel="1"/>
    <col min="28" max="28" width="9.140625" style="4" customWidth="1" collapsed="1"/>
    <col min="29" max="43" width="9.140625" style="4" hidden="1" customWidth="1" outlineLevel="1"/>
    <col min="44" max="44" width="9.140625" style="4" customWidth="1" collapsed="1"/>
    <col min="45" max="45" width="9.85546875" style="4" customWidth="1"/>
    <col min="46" max="46" width="10.140625" style="4" hidden="1" customWidth="1" outlineLevel="1"/>
    <col min="47" max="47" width="10.85546875" style="4" hidden="1" customWidth="1" outlineLevel="1"/>
    <col min="48" max="55" width="9.140625" style="4" hidden="1" customWidth="1" outlineLevel="1"/>
    <col min="56" max="58" width="10.85546875" style="4" hidden="1" customWidth="1" outlineLevel="1"/>
    <col min="59" max="59" width="0.140625" style="4" hidden="1" customWidth="1" outlineLevel="1"/>
    <col min="60" max="60" width="11" style="4" customWidth="1" collapsed="1"/>
    <col min="61" max="70" width="0" style="4" hidden="1" customWidth="1" outlineLevel="1"/>
    <col min="71" max="71" width="9.140625" style="4" collapsed="1"/>
    <col min="72" max="86" width="0" style="4" hidden="1" customWidth="1" outlineLevel="1"/>
    <col min="87" max="87" width="9.140625" style="4" collapsed="1"/>
    <col min="88" max="88" width="9.85546875" style="4" customWidth="1"/>
    <col min="89" max="16384" width="9.140625" style="3"/>
  </cols>
  <sheetData>
    <row r="1" spans="1:88" ht="13.5" customHeight="1" thickBot="1">
      <c r="A1" s="528" t="s">
        <v>25</v>
      </c>
      <c r="B1" s="528" t="s">
        <v>26</v>
      </c>
      <c r="C1" s="184"/>
      <c r="D1" s="522">
        <v>45292</v>
      </c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4"/>
      <c r="Q1" s="503">
        <v>45292</v>
      </c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5"/>
      <c r="AT1" s="492">
        <v>45292</v>
      </c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4"/>
      <c r="BG1" s="198"/>
      <c r="BH1" s="503">
        <v>45323</v>
      </c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4"/>
      <c r="CF1" s="504"/>
      <c r="CG1" s="504"/>
      <c r="CH1" s="504"/>
      <c r="CI1" s="504"/>
      <c r="CJ1" s="505"/>
    </row>
    <row r="2" spans="1:88" ht="53.1" customHeight="1" thickBot="1">
      <c r="A2" s="521"/>
      <c r="B2" s="521"/>
      <c r="C2" s="177" t="s">
        <v>274</v>
      </c>
      <c r="D2" s="177" t="s">
        <v>1</v>
      </c>
      <c r="E2" s="177" t="s">
        <v>0</v>
      </c>
      <c r="F2" s="177" t="s">
        <v>2</v>
      </c>
      <c r="G2" s="177" t="s">
        <v>266</v>
      </c>
      <c r="H2" s="177" t="s">
        <v>61</v>
      </c>
      <c r="I2" s="177" t="s">
        <v>111</v>
      </c>
      <c r="J2" s="177" t="s">
        <v>103</v>
      </c>
      <c r="K2" s="177" t="s">
        <v>109</v>
      </c>
      <c r="L2" s="177" t="s">
        <v>119</v>
      </c>
      <c r="M2" s="177" t="s">
        <v>265</v>
      </c>
      <c r="N2" s="177" t="s">
        <v>3</v>
      </c>
      <c r="O2" s="177" t="s">
        <v>110</v>
      </c>
      <c r="P2" s="177" t="s">
        <v>267</v>
      </c>
      <c r="Q2" s="63" t="s">
        <v>4</v>
      </c>
      <c r="R2" s="177" t="s">
        <v>6</v>
      </c>
      <c r="S2" s="177" t="s">
        <v>5</v>
      </c>
      <c r="T2" s="177" t="s">
        <v>7</v>
      </c>
      <c r="U2" s="177" t="s">
        <v>268</v>
      </c>
      <c r="V2" s="177" t="s">
        <v>269</v>
      </c>
      <c r="W2" s="177" t="s">
        <v>112</v>
      </c>
      <c r="X2" s="177" t="s">
        <v>270</v>
      </c>
      <c r="Y2" s="177" t="s">
        <v>271</v>
      </c>
      <c r="Z2" s="177" t="s">
        <v>272</v>
      </c>
      <c r="AA2" s="177" t="s">
        <v>273</v>
      </c>
      <c r="AB2" s="63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115</v>
      </c>
      <c r="AI2" s="1" t="s">
        <v>14</v>
      </c>
      <c r="AJ2" s="1" t="s">
        <v>15</v>
      </c>
      <c r="AK2" s="1" t="s">
        <v>16</v>
      </c>
      <c r="AL2" s="1" t="s">
        <v>17</v>
      </c>
      <c r="AM2" s="2" t="s">
        <v>18</v>
      </c>
      <c r="AN2" s="1" t="s">
        <v>19</v>
      </c>
      <c r="AO2" s="1" t="s">
        <v>20</v>
      </c>
      <c r="AP2" s="1" t="s">
        <v>21</v>
      </c>
      <c r="AQ2" s="63" t="s">
        <v>22</v>
      </c>
      <c r="AR2" s="63" t="s">
        <v>23</v>
      </c>
      <c r="AS2" s="63" t="s">
        <v>24</v>
      </c>
      <c r="AT2" s="177" t="s">
        <v>1</v>
      </c>
      <c r="AU2" s="177" t="s">
        <v>0</v>
      </c>
      <c r="AV2" s="177" t="s">
        <v>2</v>
      </c>
      <c r="AW2" s="177" t="s">
        <v>266</v>
      </c>
      <c r="AX2" s="177" t="s">
        <v>61</v>
      </c>
      <c r="AY2" s="177" t="s">
        <v>111</v>
      </c>
      <c r="AZ2" s="177" t="s">
        <v>103</v>
      </c>
      <c r="BA2" s="177" t="s">
        <v>109</v>
      </c>
      <c r="BB2" s="177" t="s">
        <v>119</v>
      </c>
      <c r="BC2" s="177" t="s">
        <v>265</v>
      </c>
      <c r="BD2" s="177" t="s">
        <v>3</v>
      </c>
      <c r="BE2" s="177" t="s">
        <v>110</v>
      </c>
      <c r="BF2" s="177" t="s">
        <v>267</v>
      </c>
      <c r="BG2" s="177" t="s">
        <v>274</v>
      </c>
      <c r="BH2" s="63" t="s">
        <v>4</v>
      </c>
      <c r="BI2" s="177" t="s">
        <v>6</v>
      </c>
      <c r="BJ2" s="177" t="s">
        <v>5</v>
      </c>
      <c r="BK2" s="177" t="s">
        <v>7</v>
      </c>
      <c r="BL2" s="177" t="s">
        <v>268</v>
      </c>
      <c r="BM2" s="177" t="s">
        <v>269</v>
      </c>
      <c r="BN2" s="177" t="s">
        <v>112</v>
      </c>
      <c r="BO2" s="177" t="s">
        <v>270</v>
      </c>
      <c r="BP2" s="177" t="s">
        <v>271</v>
      </c>
      <c r="BQ2" s="177" t="s">
        <v>272</v>
      </c>
      <c r="BR2" s="177" t="s">
        <v>273</v>
      </c>
      <c r="BS2" s="63" t="s">
        <v>8</v>
      </c>
      <c r="BT2" s="1" t="s">
        <v>9</v>
      </c>
      <c r="BU2" s="1" t="s">
        <v>10</v>
      </c>
      <c r="BV2" s="1" t="s">
        <v>11</v>
      </c>
      <c r="BW2" s="1" t="s">
        <v>12</v>
      </c>
      <c r="BX2" s="1" t="s">
        <v>13</v>
      </c>
      <c r="BY2" s="1" t="s">
        <v>115</v>
      </c>
      <c r="BZ2" s="1" t="s">
        <v>14</v>
      </c>
      <c r="CA2" s="1" t="s">
        <v>15</v>
      </c>
      <c r="CB2" s="1" t="s">
        <v>16</v>
      </c>
      <c r="CC2" s="1" t="s">
        <v>17</v>
      </c>
      <c r="CD2" s="2" t="s">
        <v>18</v>
      </c>
      <c r="CE2" s="1" t="s">
        <v>19</v>
      </c>
      <c r="CF2" s="1" t="s">
        <v>20</v>
      </c>
      <c r="CG2" s="1" t="s">
        <v>21</v>
      </c>
      <c r="CH2" s="63" t="s">
        <v>22</v>
      </c>
      <c r="CI2" s="63" t="s">
        <v>23</v>
      </c>
      <c r="CJ2" s="63" t="s">
        <v>24</v>
      </c>
    </row>
    <row r="3" spans="1:88" ht="21" customHeight="1">
      <c r="A3" s="173" t="s">
        <v>120</v>
      </c>
      <c r="B3" s="175" t="s">
        <v>121</v>
      </c>
      <c r="C3" s="181" t="s">
        <v>275</v>
      </c>
      <c r="D3" s="176">
        <v>19509.23</v>
      </c>
      <c r="E3" s="176">
        <v>12587.13</v>
      </c>
      <c r="F3" s="176">
        <v>196.25</v>
      </c>
      <c r="G3" s="174">
        <v>0</v>
      </c>
      <c r="H3" s="176">
        <v>0</v>
      </c>
      <c r="I3" s="176">
        <v>0</v>
      </c>
      <c r="J3" s="176">
        <v>0</v>
      </c>
      <c r="K3" s="176">
        <v>40</v>
      </c>
      <c r="L3" s="176">
        <v>2122.08</v>
      </c>
      <c r="M3" s="176">
        <v>0</v>
      </c>
      <c r="N3" s="176">
        <v>34454.69</v>
      </c>
      <c r="O3" s="178">
        <v>0</v>
      </c>
      <c r="P3" s="181">
        <v>1379</v>
      </c>
      <c r="Q3" s="64">
        <f t="shared" ref="Q3:Q34" si="0">SUM(D3:M3)</f>
        <v>34454.69</v>
      </c>
      <c r="R3" s="178">
        <v>1623.98</v>
      </c>
      <c r="S3" s="178">
        <v>4357.1400000000003</v>
      </c>
      <c r="T3" s="178">
        <v>12.54</v>
      </c>
      <c r="U3" s="178">
        <v>0</v>
      </c>
      <c r="V3" s="178">
        <v>0</v>
      </c>
      <c r="W3" s="178">
        <v>0</v>
      </c>
      <c r="X3" s="178">
        <v>0</v>
      </c>
      <c r="Y3" s="178">
        <v>2.78</v>
      </c>
      <c r="Z3" s="178">
        <v>117.89</v>
      </c>
      <c r="AA3" s="178">
        <v>0</v>
      </c>
      <c r="AB3" s="64">
        <f>SUM(R3:AA3)</f>
        <v>6114.3300000000008</v>
      </c>
      <c r="AC3" s="65"/>
      <c r="AD3" s="65"/>
      <c r="AE3" s="65">
        <f t="shared" ref="AE3:AE34" si="1">(N3/$N$102)*14883.89</f>
        <v>265.15604841013237</v>
      </c>
      <c r="AF3" s="65">
        <f t="shared" ref="AF3:AF34" si="2">(O3/$O$102)*15324.97</f>
        <v>0</v>
      </c>
      <c r="AG3" s="65">
        <f>52000/60</f>
        <v>866.66666666666663</v>
      </c>
      <c r="AH3" s="65">
        <v>20</v>
      </c>
      <c r="AI3" s="65"/>
      <c r="AJ3" s="65">
        <v>5</v>
      </c>
      <c r="AK3" s="65"/>
      <c r="AL3" s="65"/>
      <c r="AM3" s="64">
        <f t="shared" ref="AM3:AM31" si="3">SUM(AC3:AL3)</f>
        <v>1156.8227150767989</v>
      </c>
      <c r="AN3" s="66">
        <v>832.18</v>
      </c>
      <c r="AO3" s="66">
        <v>0</v>
      </c>
      <c r="AP3" s="66">
        <f>(AM3+AN3+AO3)*30%</f>
        <v>596.70081452303964</v>
      </c>
      <c r="AQ3" s="67">
        <f t="shared" ref="AQ3:AQ31" si="4">SUM(AN3:AP3)</f>
        <v>1428.8808145230396</v>
      </c>
      <c r="AR3" s="67">
        <f t="shared" ref="AR3:AR31" si="5">AM3+AQ3</f>
        <v>2585.7035295998385</v>
      </c>
      <c r="AS3" s="68">
        <f t="shared" ref="AS3:AS31" si="6">AB3-AR3</f>
        <v>3528.6264704001624</v>
      </c>
      <c r="AT3" s="176"/>
      <c r="AU3" s="176"/>
      <c r="AV3" s="176"/>
      <c r="AW3" s="174"/>
      <c r="AX3" s="176"/>
      <c r="AY3" s="176"/>
      <c r="AZ3" s="176"/>
      <c r="BA3" s="176"/>
      <c r="BB3" s="176"/>
      <c r="BC3" s="176"/>
      <c r="BD3" s="176"/>
      <c r="BE3" s="178">
        <v>0</v>
      </c>
      <c r="BF3" s="181"/>
      <c r="BG3" s="181" t="s">
        <v>275</v>
      </c>
      <c r="BH3" s="64">
        <f>SUM(AT3:BC3)</f>
        <v>0</v>
      </c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64">
        <f>SUM(BI3:BR3)</f>
        <v>0</v>
      </c>
      <c r="BT3" s="65"/>
      <c r="BU3" s="65"/>
      <c r="BV3" s="65">
        <f t="shared" ref="BV3:BV66" si="7">(BD3/$N$102)*14883.89</f>
        <v>0</v>
      </c>
      <c r="BW3" s="65">
        <f t="shared" ref="BW3:BW66" si="8">(BE3/$O$102)*15324.97</f>
        <v>0</v>
      </c>
      <c r="BX3" s="65">
        <f>52000/60</f>
        <v>866.66666666666663</v>
      </c>
      <c r="BY3" s="65">
        <v>20</v>
      </c>
      <c r="BZ3" s="65"/>
      <c r="CA3" s="65">
        <v>5</v>
      </c>
      <c r="CB3" s="65"/>
      <c r="CC3" s="65"/>
      <c r="CD3" s="64">
        <f t="shared" ref="CD3:CD31" si="9">SUM(BT3:CC3)</f>
        <v>891.66666666666663</v>
      </c>
      <c r="CE3" s="66"/>
      <c r="CF3" s="66"/>
      <c r="CG3" s="66">
        <f>(CD3+CE3+CF3)*30%</f>
        <v>267.5</v>
      </c>
      <c r="CH3" s="67">
        <f t="shared" ref="CH3:CH31" si="10">SUM(CE3:CG3)</f>
        <v>267.5</v>
      </c>
      <c r="CI3" s="67">
        <f t="shared" ref="CI3:CI31" si="11">CD3+CH3</f>
        <v>1159.1666666666665</v>
      </c>
      <c r="CJ3" s="68">
        <f t="shared" ref="CJ3:CJ31" si="12">BS3-CI3</f>
        <v>-1159.1666666666665</v>
      </c>
    </row>
    <row r="4" spans="1:88" ht="17.45" customHeight="1">
      <c r="A4" s="173" t="s">
        <v>122</v>
      </c>
      <c r="B4" s="175" t="s">
        <v>123</v>
      </c>
      <c r="C4" s="181" t="s">
        <v>275</v>
      </c>
      <c r="D4" s="176">
        <v>3004.91</v>
      </c>
      <c r="E4" s="176">
        <v>7573.64</v>
      </c>
      <c r="F4" s="176">
        <v>0</v>
      </c>
      <c r="G4" s="174">
        <v>0</v>
      </c>
      <c r="H4" s="176">
        <v>0</v>
      </c>
      <c r="I4" s="176">
        <v>0</v>
      </c>
      <c r="J4" s="176">
        <v>0</v>
      </c>
      <c r="K4" s="176">
        <v>104.08</v>
      </c>
      <c r="L4" s="176">
        <v>0</v>
      </c>
      <c r="M4" s="176">
        <v>0</v>
      </c>
      <c r="N4" s="176">
        <v>10682.630000000001</v>
      </c>
      <c r="O4" s="178">
        <f>Q4-N4</f>
        <v>0</v>
      </c>
      <c r="P4" s="181">
        <v>946</v>
      </c>
      <c r="Q4" s="64">
        <f t="shared" si="0"/>
        <v>10682.63</v>
      </c>
      <c r="R4" s="178">
        <v>250.14</v>
      </c>
      <c r="S4" s="178">
        <v>4357.1400000000003</v>
      </c>
      <c r="T4" s="178">
        <v>0</v>
      </c>
      <c r="U4" s="178">
        <v>0</v>
      </c>
      <c r="V4" s="178">
        <v>0</v>
      </c>
      <c r="W4" s="178">
        <v>0</v>
      </c>
      <c r="X4" s="178">
        <v>0</v>
      </c>
      <c r="Y4" s="178">
        <v>7.23</v>
      </c>
      <c r="Z4" s="178">
        <v>0</v>
      </c>
      <c r="AA4" s="178">
        <v>0</v>
      </c>
      <c r="AB4" s="64">
        <f t="shared" ref="AB4:AB67" si="13">SUM(R4:AA4)</f>
        <v>4614.51</v>
      </c>
      <c r="AC4" s="65"/>
      <c r="AD4" s="65"/>
      <c r="AE4" s="65">
        <f t="shared" si="1"/>
        <v>82.211273920256801</v>
      </c>
      <c r="AF4" s="65">
        <f t="shared" si="2"/>
        <v>0</v>
      </c>
      <c r="AG4" s="65">
        <f t="shared" ref="AG4:AG12" si="14">52000/60</f>
        <v>866.66666666666663</v>
      </c>
      <c r="AH4" s="65">
        <v>20</v>
      </c>
      <c r="AI4" s="65"/>
      <c r="AJ4" s="65">
        <v>5</v>
      </c>
      <c r="AK4" s="65"/>
      <c r="AL4" s="65"/>
      <c r="AM4" s="64">
        <f t="shared" si="3"/>
        <v>973.87794058692339</v>
      </c>
      <c r="AN4" s="66">
        <v>832.18</v>
      </c>
      <c r="AO4" s="66">
        <v>0</v>
      </c>
      <c r="AP4" s="66">
        <f t="shared" ref="AP4:AP67" si="15">(AM4+AN4+AO4)*30%</f>
        <v>541.81738217607699</v>
      </c>
      <c r="AQ4" s="67">
        <f t="shared" si="4"/>
        <v>1373.9973821760768</v>
      </c>
      <c r="AR4" s="67">
        <f t="shared" si="5"/>
        <v>2347.8753227630004</v>
      </c>
      <c r="AS4" s="68">
        <f t="shared" si="6"/>
        <v>2266.6346772369998</v>
      </c>
      <c r="AT4" s="176"/>
      <c r="AU4" s="176"/>
      <c r="AV4" s="176"/>
      <c r="AW4" s="174"/>
      <c r="AX4" s="176"/>
      <c r="AY4" s="176"/>
      <c r="AZ4" s="176"/>
      <c r="BA4" s="176"/>
      <c r="BB4" s="176"/>
      <c r="BC4" s="176"/>
      <c r="BD4" s="176"/>
      <c r="BE4" s="178">
        <f t="shared" ref="BE4:BE8" si="16">BH4-BD4</f>
        <v>0</v>
      </c>
      <c r="BF4" s="181"/>
      <c r="BG4" s="181" t="s">
        <v>275</v>
      </c>
      <c r="BH4" s="64">
        <f t="shared" ref="BH4:BH67" si="17">SUM(AT4:BC4)</f>
        <v>0</v>
      </c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64">
        <f t="shared" ref="BS4:BS67" si="18">SUM(BI4:BR4)</f>
        <v>0</v>
      </c>
      <c r="BT4" s="65"/>
      <c r="BU4" s="65"/>
      <c r="BV4" s="65">
        <f t="shared" si="7"/>
        <v>0</v>
      </c>
      <c r="BW4" s="65">
        <f t="shared" si="8"/>
        <v>0</v>
      </c>
      <c r="BX4" s="65">
        <f t="shared" ref="BX4:BX11" si="19">52000/60</f>
        <v>866.66666666666663</v>
      </c>
      <c r="BY4" s="65">
        <v>20</v>
      </c>
      <c r="BZ4" s="65"/>
      <c r="CA4" s="65">
        <v>5</v>
      </c>
      <c r="CB4" s="65"/>
      <c r="CC4" s="65"/>
      <c r="CD4" s="64">
        <f t="shared" si="9"/>
        <v>891.66666666666663</v>
      </c>
      <c r="CE4" s="66"/>
      <c r="CF4" s="66"/>
      <c r="CG4" s="66">
        <f t="shared" ref="CG4:CG67" si="20">(CD4+CE4+CF4)*30%</f>
        <v>267.5</v>
      </c>
      <c r="CH4" s="67">
        <f t="shared" si="10"/>
        <v>267.5</v>
      </c>
      <c r="CI4" s="67">
        <f t="shared" si="11"/>
        <v>1159.1666666666665</v>
      </c>
      <c r="CJ4" s="68">
        <f t="shared" si="12"/>
        <v>-1159.1666666666665</v>
      </c>
    </row>
    <row r="5" spans="1:88" ht="18.600000000000001" customHeight="1">
      <c r="A5" s="173" t="s">
        <v>124</v>
      </c>
      <c r="B5" s="175" t="s">
        <v>125</v>
      </c>
      <c r="C5" s="181" t="s">
        <v>275</v>
      </c>
      <c r="D5" s="176">
        <v>5068.1000000000004</v>
      </c>
      <c r="E5" s="176">
        <v>4329.42</v>
      </c>
      <c r="F5" s="176">
        <v>0</v>
      </c>
      <c r="G5" s="174">
        <v>0</v>
      </c>
      <c r="H5" s="176">
        <v>0</v>
      </c>
      <c r="I5" s="176">
        <v>0</v>
      </c>
      <c r="J5" s="176">
        <v>0</v>
      </c>
      <c r="K5" s="176">
        <v>13349.66</v>
      </c>
      <c r="L5" s="176">
        <v>0</v>
      </c>
      <c r="M5" s="176">
        <v>0</v>
      </c>
      <c r="N5" s="176">
        <v>22747.18</v>
      </c>
      <c r="O5" s="178">
        <f>Q5-N5</f>
        <v>0</v>
      </c>
      <c r="P5" s="181">
        <v>1362</v>
      </c>
      <c r="Q5" s="64">
        <f t="shared" si="0"/>
        <v>22747.18</v>
      </c>
      <c r="R5" s="178">
        <v>421.87</v>
      </c>
      <c r="S5" s="178">
        <v>4357.1400000000003</v>
      </c>
      <c r="T5" s="178">
        <v>0</v>
      </c>
      <c r="U5" s="178">
        <v>0</v>
      </c>
      <c r="V5" s="178">
        <v>0</v>
      </c>
      <c r="W5" s="178">
        <v>0</v>
      </c>
      <c r="X5" s="178">
        <v>0</v>
      </c>
      <c r="Y5" s="178">
        <v>500</v>
      </c>
      <c r="Z5" s="178">
        <v>0</v>
      </c>
      <c r="AA5" s="178">
        <v>0</v>
      </c>
      <c r="AB5" s="64">
        <f t="shared" si="13"/>
        <v>5279.01</v>
      </c>
      <c r="AC5" s="65"/>
      <c r="AD5" s="65"/>
      <c r="AE5" s="65">
        <f t="shared" si="1"/>
        <v>175.05751354239422</v>
      </c>
      <c r="AF5" s="65">
        <f t="shared" si="2"/>
        <v>0</v>
      </c>
      <c r="AG5" s="65">
        <f t="shared" si="14"/>
        <v>866.66666666666663</v>
      </c>
      <c r="AH5" s="65">
        <v>20</v>
      </c>
      <c r="AI5" s="65"/>
      <c r="AJ5" s="65">
        <v>5</v>
      </c>
      <c r="AK5" s="65"/>
      <c r="AL5" s="65"/>
      <c r="AM5" s="64">
        <f t="shared" si="3"/>
        <v>1066.7241802090609</v>
      </c>
      <c r="AN5" s="66">
        <v>832.18</v>
      </c>
      <c r="AO5" s="66">
        <v>0</v>
      </c>
      <c r="AP5" s="66">
        <f t="shared" si="15"/>
        <v>569.67125406271828</v>
      </c>
      <c r="AQ5" s="67">
        <f t="shared" si="4"/>
        <v>1401.8512540627182</v>
      </c>
      <c r="AR5" s="67">
        <f t="shared" si="5"/>
        <v>2468.5754342717792</v>
      </c>
      <c r="AS5" s="68">
        <f t="shared" si="6"/>
        <v>2810.4345657282211</v>
      </c>
      <c r="AT5" s="176"/>
      <c r="AU5" s="176"/>
      <c r="AV5" s="176"/>
      <c r="AW5" s="174"/>
      <c r="AX5" s="176"/>
      <c r="AY5" s="176"/>
      <c r="AZ5" s="176"/>
      <c r="BA5" s="176"/>
      <c r="BB5" s="176"/>
      <c r="BC5" s="176"/>
      <c r="BD5" s="176"/>
      <c r="BE5" s="178">
        <f t="shared" si="16"/>
        <v>0</v>
      </c>
      <c r="BF5" s="181"/>
      <c r="BG5" s="181" t="s">
        <v>275</v>
      </c>
      <c r="BH5" s="64">
        <f t="shared" si="17"/>
        <v>0</v>
      </c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64">
        <f t="shared" si="18"/>
        <v>0</v>
      </c>
      <c r="BT5" s="65"/>
      <c r="BU5" s="65"/>
      <c r="BV5" s="65">
        <f t="shared" si="7"/>
        <v>0</v>
      </c>
      <c r="BW5" s="65">
        <f t="shared" si="8"/>
        <v>0</v>
      </c>
      <c r="BX5" s="65">
        <f t="shared" si="19"/>
        <v>866.66666666666663</v>
      </c>
      <c r="BY5" s="65">
        <v>20</v>
      </c>
      <c r="BZ5" s="65"/>
      <c r="CA5" s="65">
        <v>5</v>
      </c>
      <c r="CB5" s="65"/>
      <c r="CC5" s="65"/>
      <c r="CD5" s="64">
        <f t="shared" si="9"/>
        <v>891.66666666666663</v>
      </c>
      <c r="CE5" s="66"/>
      <c r="CF5" s="66"/>
      <c r="CG5" s="66">
        <f t="shared" si="20"/>
        <v>267.5</v>
      </c>
      <c r="CH5" s="67">
        <f t="shared" si="10"/>
        <v>267.5</v>
      </c>
      <c r="CI5" s="67">
        <f t="shared" si="11"/>
        <v>1159.1666666666665</v>
      </c>
      <c r="CJ5" s="68">
        <f t="shared" si="12"/>
        <v>-1159.1666666666665</v>
      </c>
    </row>
    <row r="6" spans="1:88" ht="17.100000000000001" customHeight="1">
      <c r="A6" s="173" t="s">
        <v>126</v>
      </c>
      <c r="B6" s="175" t="s">
        <v>127</v>
      </c>
      <c r="C6" s="181" t="s">
        <v>275</v>
      </c>
      <c r="D6" s="176">
        <v>19593.64</v>
      </c>
      <c r="E6" s="176">
        <v>15001.6</v>
      </c>
      <c r="F6" s="176">
        <v>29041.47</v>
      </c>
      <c r="G6" s="174">
        <v>0</v>
      </c>
      <c r="H6" s="176">
        <v>0</v>
      </c>
      <c r="I6" s="176">
        <v>0</v>
      </c>
      <c r="J6" s="176">
        <v>0</v>
      </c>
      <c r="K6" s="176">
        <v>20</v>
      </c>
      <c r="L6" s="176">
        <v>0</v>
      </c>
      <c r="M6" s="176">
        <v>0</v>
      </c>
      <c r="N6" s="176">
        <v>63656.71</v>
      </c>
      <c r="O6" s="178">
        <f>Q6-N6</f>
        <v>0</v>
      </c>
      <c r="P6" s="181">
        <v>2890</v>
      </c>
      <c r="Q6" s="64">
        <f t="shared" si="0"/>
        <v>63656.71</v>
      </c>
      <c r="R6" s="178">
        <v>1630.96</v>
      </c>
      <c r="S6" s="178">
        <v>4357.1400000000003</v>
      </c>
      <c r="T6" s="178">
        <v>1855.24</v>
      </c>
      <c r="U6" s="178">
        <v>0</v>
      </c>
      <c r="V6" s="178">
        <v>0</v>
      </c>
      <c r="W6" s="178">
        <v>0</v>
      </c>
      <c r="X6" s="178">
        <v>0</v>
      </c>
      <c r="Y6" s="178">
        <v>1.39</v>
      </c>
      <c r="Z6" s="178">
        <v>0</v>
      </c>
      <c r="AA6" s="178">
        <v>0</v>
      </c>
      <c r="AB6" s="64">
        <f t="shared" si="13"/>
        <v>7844.7300000000005</v>
      </c>
      <c r="AC6" s="65"/>
      <c r="AD6" s="65"/>
      <c r="AE6" s="65">
        <f t="shared" si="1"/>
        <v>489.88865313807082</v>
      </c>
      <c r="AF6" s="65">
        <f t="shared" si="2"/>
        <v>0</v>
      </c>
      <c r="AG6" s="65">
        <f t="shared" si="14"/>
        <v>866.66666666666663</v>
      </c>
      <c r="AH6" s="65">
        <v>20</v>
      </c>
      <c r="AI6" s="65"/>
      <c r="AJ6" s="65">
        <v>5</v>
      </c>
      <c r="AK6" s="65"/>
      <c r="AL6" s="65"/>
      <c r="AM6" s="64">
        <f t="shared" si="3"/>
        <v>1381.5553198047373</v>
      </c>
      <c r="AN6" s="66">
        <v>832.18</v>
      </c>
      <c r="AO6" s="66">
        <v>0</v>
      </c>
      <c r="AP6" s="66">
        <f t="shared" si="15"/>
        <v>664.12059594142113</v>
      </c>
      <c r="AQ6" s="67">
        <f t="shared" si="4"/>
        <v>1496.3005959414211</v>
      </c>
      <c r="AR6" s="67">
        <f t="shared" si="5"/>
        <v>2877.8559157461586</v>
      </c>
      <c r="AS6" s="68">
        <f t="shared" si="6"/>
        <v>4966.8740842538418</v>
      </c>
      <c r="AT6" s="176"/>
      <c r="AU6" s="176"/>
      <c r="AV6" s="176"/>
      <c r="AW6" s="174"/>
      <c r="AX6" s="176"/>
      <c r="AY6" s="176"/>
      <c r="AZ6" s="176"/>
      <c r="BA6" s="176"/>
      <c r="BB6" s="176"/>
      <c r="BC6" s="176"/>
      <c r="BD6" s="176"/>
      <c r="BE6" s="178">
        <f t="shared" si="16"/>
        <v>0</v>
      </c>
      <c r="BF6" s="181"/>
      <c r="BG6" s="181" t="s">
        <v>275</v>
      </c>
      <c r="BH6" s="64">
        <f t="shared" si="17"/>
        <v>0</v>
      </c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64">
        <f t="shared" si="18"/>
        <v>0</v>
      </c>
      <c r="BT6" s="65"/>
      <c r="BU6" s="65"/>
      <c r="BV6" s="65">
        <f t="shared" si="7"/>
        <v>0</v>
      </c>
      <c r="BW6" s="65">
        <f t="shared" si="8"/>
        <v>0</v>
      </c>
      <c r="BX6" s="65">
        <f t="shared" si="19"/>
        <v>866.66666666666663</v>
      </c>
      <c r="BY6" s="65">
        <v>20</v>
      </c>
      <c r="BZ6" s="65"/>
      <c r="CA6" s="65">
        <v>5</v>
      </c>
      <c r="CB6" s="65"/>
      <c r="CC6" s="65"/>
      <c r="CD6" s="64">
        <f t="shared" si="9"/>
        <v>891.66666666666663</v>
      </c>
      <c r="CE6" s="66"/>
      <c r="CF6" s="66"/>
      <c r="CG6" s="66">
        <f t="shared" si="20"/>
        <v>267.5</v>
      </c>
      <c r="CH6" s="67">
        <f t="shared" si="10"/>
        <v>267.5</v>
      </c>
      <c r="CI6" s="67">
        <f t="shared" si="11"/>
        <v>1159.1666666666665</v>
      </c>
      <c r="CJ6" s="68">
        <f t="shared" si="12"/>
        <v>-1159.1666666666665</v>
      </c>
    </row>
    <row r="7" spans="1:88" ht="17.45" customHeight="1">
      <c r="A7" s="173" t="s">
        <v>128</v>
      </c>
      <c r="B7" s="175" t="s">
        <v>129</v>
      </c>
      <c r="C7" s="181" t="s">
        <v>275</v>
      </c>
      <c r="D7" s="176">
        <v>3013.93</v>
      </c>
      <c r="E7" s="176">
        <v>5953</v>
      </c>
      <c r="F7" s="176">
        <v>0</v>
      </c>
      <c r="G7" s="174">
        <v>0</v>
      </c>
      <c r="H7" s="176">
        <v>0</v>
      </c>
      <c r="I7" s="176">
        <v>0</v>
      </c>
      <c r="J7" s="176">
        <v>0</v>
      </c>
      <c r="K7" s="176">
        <v>0</v>
      </c>
      <c r="L7" s="176">
        <v>0</v>
      </c>
      <c r="M7" s="176">
        <v>0</v>
      </c>
      <c r="N7" s="176">
        <v>8966.93</v>
      </c>
      <c r="O7" s="178">
        <f>Q7-N7</f>
        <v>0</v>
      </c>
      <c r="P7" s="181">
        <v>424</v>
      </c>
      <c r="Q7" s="64">
        <f t="shared" si="0"/>
        <v>8966.93</v>
      </c>
      <c r="R7" s="178">
        <v>250.87</v>
      </c>
      <c r="S7" s="178">
        <v>4357.1400000000003</v>
      </c>
      <c r="T7" s="178">
        <v>0</v>
      </c>
      <c r="U7" s="178">
        <v>0</v>
      </c>
      <c r="V7" s="178">
        <v>0</v>
      </c>
      <c r="W7" s="178">
        <v>0</v>
      </c>
      <c r="X7" s="178">
        <v>0</v>
      </c>
      <c r="Y7" s="178">
        <v>0</v>
      </c>
      <c r="Z7" s="178">
        <v>0</v>
      </c>
      <c r="AA7" s="178">
        <v>0</v>
      </c>
      <c r="AB7" s="64">
        <f t="shared" si="13"/>
        <v>4608.01</v>
      </c>
      <c r="AC7" s="65"/>
      <c r="AD7" s="65"/>
      <c r="AE7" s="65">
        <f t="shared" si="1"/>
        <v>69.007607532393067</v>
      </c>
      <c r="AF7" s="65">
        <f t="shared" si="2"/>
        <v>0</v>
      </c>
      <c r="AG7" s="65">
        <f t="shared" si="14"/>
        <v>866.66666666666663</v>
      </c>
      <c r="AH7" s="65">
        <v>20</v>
      </c>
      <c r="AI7" s="65"/>
      <c r="AJ7" s="65">
        <v>5</v>
      </c>
      <c r="AK7" s="65"/>
      <c r="AL7" s="65"/>
      <c r="AM7" s="64">
        <f t="shared" si="3"/>
        <v>960.67427419905971</v>
      </c>
      <c r="AN7" s="66">
        <v>832.18</v>
      </c>
      <c r="AO7" s="66">
        <v>0</v>
      </c>
      <c r="AP7" s="66">
        <f t="shared" si="15"/>
        <v>537.85628225971789</v>
      </c>
      <c r="AQ7" s="67">
        <f t="shared" si="4"/>
        <v>1370.0362822597178</v>
      </c>
      <c r="AR7" s="67">
        <f t="shared" si="5"/>
        <v>2330.7105564587773</v>
      </c>
      <c r="AS7" s="68">
        <f t="shared" si="6"/>
        <v>2277.2994435412229</v>
      </c>
      <c r="AT7" s="176"/>
      <c r="AU7" s="176"/>
      <c r="AV7" s="176"/>
      <c r="AW7" s="174"/>
      <c r="AX7" s="176"/>
      <c r="AY7" s="176"/>
      <c r="AZ7" s="176"/>
      <c r="BA7" s="176"/>
      <c r="BB7" s="176"/>
      <c r="BC7" s="176"/>
      <c r="BD7" s="176"/>
      <c r="BE7" s="178">
        <f t="shared" si="16"/>
        <v>0</v>
      </c>
      <c r="BF7" s="181"/>
      <c r="BG7" s="181" t="s">
        <v>275</v>
      </c>
      <c r="BH7" s="64">
        <f t="shared" si="17"/>
        <v>0</v>
      </c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64">
        <f t="shared" si="18"/>
        <v>0</v>
      </c>
      <c r="BT7" s="65"/>
      <c r="BU7" s="65"/>
      <c r="BV7" s="65">
        <f t="shared" si="7"/>
        <v>0</v>
      </c>
      <c r="BW7" s="65">
        <f t="shared" si="8"/>
        <v>0</v>
      </c>
      <c r="BX7" s="65">
        <f t="shared" si="19"/>
        <v>866.66666666666663</v>
      </c>
      <c r="BY7" s="65">
        <v>20</v>
      </c>
      <c r="BZ7" s="65"/>
      <c r="CA7" s="65">
        <v>5</v>
      </c>
      <c r="CB7" s="65"/>
      <c r="CC7" s="65"/>
      <c r="CD7" s="64">
        <f t="shared" si="9"/>
        <v>891.66666666666663</v>
      </c>
      <c r="CE7" s="66"/>
      <c r="CF7" s="66"/>
      <c r="CG7" s="66">
        <f t="shared" si="20"/>
        <v>267.5</v>
      </c>
      <c r="CH7" s="67">
        <f t="shared" si="10"/>
        <v>267.5</v>
      </c>
      <c r="CI7" s="67">
        <f t="shared" si="11"/>
        <v>1159.1666666666665</v>
      </c>
      <c r="CJ7" s="68">
        <f t="shared" si="12"/>
        <v>-1159.1666666666665</v>
      </c>
    </row>
    <row r="8" spans="1:88" ht="15" customHeight="1">
      <c r="A8" s="173" t="s">
        <v>130</v>
      </c>
      <c r="B8" s="175" t="s">
        <v>131</v>
      </c>
      <c r="C8" s="181" t="s">
        <v>275</v>
      </c>
      <c r="D8" s="176">
        <v>9547.35</v>
      </c>
      <c r="E8" s="176">
        <v>16539.53</v>
      </c>
      <c r="F8" s="176">
        <v>0</v>
      </c>
      <c r="G8" s="174">
        <v>0</v>
      </c>
      <c r="H8" s="176">
        <v>0</v>
      </c>
      <c r="I8" s="176">
        <v>0</v>
      </c>
      <c r="J8" s="176">
        <v>0</v>
      </c>
      <c r="K8" s="176">
        <v>0</v>
      </c>
      <c r="L8" s="176">
        <v>0</v>
      </c>
      <c r="M8" s="176">
        <v>0</v>
      </c>
      <c r="N8" s="176">
        <v>26086.880000000001</v>
      </c>
      <c r="O8" s="178">
        <f>Q8-N8</f>
        <v>0</v>
      </c>
      <c r="P8" s="181">
        <v>1332</v>
      </c>
      <c r="Q8" s="64">
        <f t="shared" si="0"/>
        <v>26086.879999999997</v>
      </c>
      <c r="R8" s="178">
        <v>794.72</v>
      </c>
      <c r="S8" s="178">
        <v>4357.1400000000003</v>
      </c>
      <c r="T8" s="178">
        <v>0</v>
      </c>
      <c r="U8" s="178">
        <v>0</v>
      </c>
      <c r="V8" s="178">
        <v>0</v>
      </c>
      <c r="W8" s="178">
        <v>0</v>
      </c>
      <c r="X8" s="178">
        <v>0</v>
      </c>
      <c r="Y8" s="178">
        <v>0</v>
      </c>
      <c r="Z8" s="178">
        <v>0</v>
      </c>
      <c r="AA8" s="178">
        <v>0</v>
      </c>
      <c r="AB8" s="64">
        <f t="shared" si="13"/>
        <v>5151.8600000000006</v>
      </c>
      <c r="AC8" s="65"/>
      <c r="AD8" s="65"/>
      <c r="AE8" s="65">
        <f t="shared" si="1"/>
        <v>200.75914240265445</v>
      </c>
      <c r="AF8" s="65">
        <f t="shared" si="2"/>
        <v>0</v>
      </c>
      <c r="AG8" s="65">
        <f t="shared" si="14"/>
        <v>866.66666666666663</v>
      </c>
      <c r="AH8" s="65">
        <v>20</v>
      </c>
      <c r="AI8" s="65"/>
      <c r="AJ8" s="65">
        <v>5</v>
      </c>
      <c r="AK8" s="65"/>
      <c r="AL8" s="65"/>
      <c r="AM8" s="64">
        <f t="shared" si="3"/>
        <v>1092.4258090693211</v>
      </c>
      <c r="AN8" s="66">
        <v>832.18</v>
      </c>
      <c r="AO8" s="66">
        <v>0</v>
      </c>
      <c r="AP8" s="66">
        <f t="shared" si="15"/>
        <v>577.3817427207963</v>
      </c>
      <c r="AQ8" s="67">
        <f t="shared" si="4"/>
        <v>1409.5617427207962</v>
      </c>
      <c r="AR8" s="67">
        <f t="shared" si="5"/>
        <v>2501.9875517901173</v>
      </c>
      <c r="AS8" s="68">
        <f t="shared" si="6"/>
        <v>2649.8724482098833</v>
      </c>
      <c r="AT8" s="176"/>
      <c r="AU8" s="176"/>
      <c r="AV8" s="176"/>
      <c r="AW8" s="174"/>
      <c r="AX8" s="176"/>
      <c r="AY8" s="176"/>
      <c r="AZ8" s="176"/>
      <c r="BA8" s="176"/>
      <c r="BB8" s="176"/>
      <c r="BC8" s="176"/>
      <c r="BD8" s="176"/>
      <c r="BE8" s="178">
        <f t="shared" si="16"/>
        <v>0</v>
      </c>
      <c r="BF8" s="181"/>
      <c r="BG8" s="181" t="s">
        <v>275</v>
      </c>
      <c r="BH8" s="64">
        <f t="shared" si="17"/>
        <v>0</v>
      </c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64">
        <f t="shared" si="18"/>
        <v>0</v>
      </c>
      <c r="BT8" s="65"/>
      <c r="BU8" s="65"/>
      <c r="BV8" s="65">
        <f t="shared" si="7"/>
        <v>0</v>
      </c>
      <c r="BW8" s="65">
        <f t="shared" si="8"/>
        <v>0</v>
      </c>
      <c r="BX8" s="65">
        <f t="shared" si="19"/>
        <v>866.66666666666663</v>
      </c>
      <c r="BY8" s="65">
        <v>20</v>
      </c>
      <c r="BZ8" s="65"/>
      <c r="CA8" s="65">
        <v>5</v>
      </c>
      <c r="CB8" s="65"/>
      <c r="CC8" s="65"/>
      <c r="CD8" s="64">
        <f t="shared" si="9"/>
        <v>891.66666666666663</v>
      </c>
      <c r="CE8" s="66"/>
      <c r="CF8" s="66"/>
      <c r="CG8" s="66">
        <f t="shared" si="20"/>
        <v>267.5</v>
      </c>
      <c r="CH8" s="67">
        <f t="shared" si="10"/>
        <v>267.5</v>
      </c>
      <c r="CI8" s="67">
        <f t="shared" si="11"/>
        <v>1159.1666666666665</v>
      </c>
      <c r="CJ8" s="68">
        <f t="shared" si="12"/>
        <v>-1159.1666666666665</v>
      </c>
    </row>
    <row r="9" spans="1:88" ht="15" customHeight="1">
      <c r="A9" s="173" t="s">
        <v>132</v>
      </c>
      <c r="B9" s="175" t="s">
        <v>133</v>
      </c>
      <c r="C9" s="181" t="s">
        <v>275</v>
      </c>
      <c r="D9" s="176">
        <v>6500.65</v>
      </c>
      <c r="E9" s="176">
        <v>15847.82</v>
      </c>
      <c r="F9" s="176">
        <v>13.2</v>
      </c>
      <c r="G9" s="174">
        <v>0</v>
      </c>
      <c r="H9" s="176">
        <v>0</v>
      </c>
      <c r="I9" s="176">
        <v>0</v>
      </c>
      <c r="J9" s="176">
        <v>0</v>
      </c>
      <c r="K9" s="176">
        <v>23.6</v>
      </c>
      <c r="L9" s="176">
        <v>35.44</v>
      </c>
      <c r="M9" s="176">
        <v>0</v>
      </c>
      <c r="N9" s="176">
        <v>22420.71</v>
      </c>
      <c r="O9" s="178">
        <v>0</v>
      </c>
      <c r="P9" s="181">
        <v>1472</v>
      </c>
      <c r="Q9" s="64">
        <f t="shared" si="0"/>
        <v>22420.71</v>
      </c>
      <c r="R9" s="178">
        <v>541.13</v>
      </c>
      <c r="S9" s="178">
        <v>4357.1400000000003</v>
      </c>
      <c r="T9" s="178">
        <v>0.84</v>
      </c>
      <c r="U9" s="178">
        <v>0</v>
      </c>
      <c r="V9" s="178">
        <v>0</v>
      </c>
      <c r="W9" s="178">
        <v>0</v>
      </c>
      <c r="X9" s="178">
        <v>0</v>
      </c>
      <c r="Y9" s="178">
        <v>1.64</v>
      </c>
      <c r="Z9" s="178">
        <v>1.97</v>
      </c>
      <c r="AA9" s="178">
        <v>0</v>
      </c>
      <c r="AB9" s="64">
        <f t="shared" si="13"/>
        <v>4902.7200000000012</v>
      </c>
      <c r="AC9" s="65"/>
      <c r="AD9" s="65"/>
      <c r="AE9" s="65">
        <f t="shared" si="1"/>
        <v>172.54506907911633</v>
      </c>
      <c r="AF9" s="65">
        <f t="shared" si="2"/>
        <v>0</v>
      </c>
      <c r="AG9" s="65">
        <f t="shared" si="14"/>
        <v>866.66666666666663</v>
      </c>
      <c r="AH9" s="65">
        <v>20</v>
      </c>
      <c r="AI9" s="65"/>
      <c r="AJ9" s="65">
        <v>5</v>
      </c>
      <c r="AK9" s="65"/>
      <c r="AL9" s="65"/>
      <c r="AM9" s="64">
        <f t="shared" si="3"/>
        <v>1064.211735745783</v>
      </c>
      <c r="AN9" s="66">
        <v>832.18</v>
      </c>
      <c r="AO9" s="66">
        <v>0</v>
      </c>
      <c r="AP9" s="66">
        <f t="shared" si="15"/>
        <v>568.91752072373492</v>
      </c>
      <c r="AQ9" s="67">
        <f t="shared" si="4"/>
        <v>1401.0975207237348</v>
      </c>
      <c r="AR9" s="67">
        <f t="shared" si="5"/>
        <v>2465.309256469518</v>
      </c>
      <c r="AS9" s="68">
        <f t="shared" si="6"/>
        <v>2437.4107435304832</v>
      </c>
      <c r="AT9" s="176"/>
      <c r="AU9" s="176"/>
      <c r="AV9" s="176"/>
      <c r="AW9" s="174"/>
      <c r="AX9" s="176"/>
      <c r="AY9" s="176"/>
      <c r="AZ9" s="176"/>
      <c r="BA9" s="176"/>
      <c r="BB9" s="176"/>
      <c r="BC9" s="176"/>
      <c r="BD9" s="176"/>
      <c r="BE9" s="178">
        <v>0</v>
      </c>
      <c r="BF9" s="181"/>
      <c r="BG9" s="181" t="s">
        <v>275</v>
      </c>
      <c r="BH9" s="64">
        <f t="shared" si="17"/>
        <v>0</v>
      </c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64">
        <f t="shared" si="18"/>
        <v>0</v>
      </c>
      <c r="BT9" s="65"/>
      <c r="BU9" s="65"/>
      <c r="BV9" s="65">
        <f t="shared" si="7"/>
        <v>0</v>
      </c>
      <c r="BW9" s="65">
        <f t="shared" si="8"/>
        <v>0</v>
      </c>
      <c r="BX9" s="65">
        <f t="shared" si="19"/>
        <v>866.66666666666663</v>
      </c>
      <c r="BY9" s="65">
        <v>20</v>
      </c>
      <c r="BZ9" s="65"/>
      <c r="CA9" s="65">
        <v>5</v>
      </c>
      <c r="CB9" s="65"/>
      <c r="CC9" s="65"/>
      <c r="CD9" s="64">
        <f t="shared" si="9"/>
        <v>891.66666666666663</v>
      </c>
      <c r="CE9" s="66"/>
      <c r="CF9" s="66"/>
      <c r="CG9" s="66">
        <f t="shared" si="20"/>
        <v>267.5</v>
      </c>
      <c r="CH9" s="67">
        <f t="shared" si="10"/>
        <v>267.5</v>
      </c>
      <c r="CI9" s="67">
        <f t="shared" si="11"/>
        <v>1159.1666666666665</v>
      </c>
      <c r="CJ9" s="68">
        <f t="shared" si="12"/>
        <v>-1159.1666666666665</v>
      </c>
    </row>
    <row r="10" spans="1:88" ht="15" customHeight="1">
      <c r="A10" s="173" t="s">
        <v>134</v>
      </c>
      <c r="B10" s="175" t="s">
        <v>135</v>
      </c>
      <c r="C10" s="181" t="s">
        <v>275</v>
      </c>
      <c r="D10" s="176">
        <v>5892.81</v>
      </c>
      <c r="E10" s="176">
        <v>15598.14</v>
      </c>
      <c r="F10" s="176">
        <v>0</v>
      </c>
      <c r="G10" s="174">
        <v>0</v>
      </c>
      <c r="H10" s="176">
        <v>0</v>
      </c>
      <c r="I10" s="176">
        <v>21.3</v>
      </c>
      <c r="J10" s="176">
        <v>0</v>
      </c>
      <c r="K10" s="176">
        <v>0</v>
      </c>
      <c r="L10" s="176">
        <v>0</v>
      </c>
      <c r="M10" s="176">
        <v>0</v>
      </c>
      <c r="N10" s="176">
        <v>21512.25</v>
      </c>
      <c r="O10" s="178">
        <v>0</v>
      </c>
      <c r="P10" s="181">
        <v>1467</v>
      </c>
      <c r="Q10" s="64">
        <f t="shared" si="0"/>
        <v>21512.25</v>
      </c>
      <c r="R10" s="178">
        <v>490.55</v>
      </c>
      <c r="S10" s="178">
        <v>4357.1400000000003</v>
      </c>
      <c r="T10" s="178">
        <v>0</v>
      </c>
      <c r="U10" s="178">
        <v>0</v>
      </c>
      <c r="V10" s="178">
        <v>0</v>
      </c>
      <c r="W10" s="178">
        <v>1.38</v>
      </c>
      <c r="X10" s="178">
        <v>0</v>
      </c>
      <c r="Y10" s="178">
        <v>0</v>
      </c>
      <c r="Z10" s="178">
        <v>0</v>
      </c>
      <c r="AA10" s="178">
        <v>0</v>
      </c>
      <c r="AB10" s="64">
        <f t="shared" si="13"/>
        <v>4849.0700000000006</v>
      </c>
      <c r="AC10" s="65"/>
      <c r="AD10" s="65"/>
      <c r="AE10" s="65">
        <f t="shared" si="1"/>
        <v>165.55375196848004</v>
      </c>
      <c r="AF10" s="65">
        <f t="shared" si="2"/>
        <v>0</v>
      </c>
      <c r="AG10" s="65">
        <f t="shared" si="14"/>
        <v>866.66666666666663</v>
      </c>
      <c r="AH10" s="65">
        <v>20</v>
      </c>
      <c r="AI10" s="65"/>
      <c r="AJ10" s="65">
        <v>5</v>
      </c>
      <c r="AK10" s="65"/>
      <c r="AL10" s="65"/>
      <c r="AM10" s="64">
        <f t="shared" si="3"/>
        <v>1057.2204186351466</v>
      </c>
      <c r="AN10" s="66">
        <v>832.18</v>
      </c>
      <c r="AO10" s="66">
        <v>0</v>
      </c>
      <c r="AP10" s="66">
        <f t="shared" si="15"/>
        <v>566.82012559054397</v>
      </c>
      <c r="AQ10" s="67">
        <f t="shared" si="4"/>
        <v>1399.000125590544</v>
      </c>
      <c r="AR10" s="67">
        <f t="shared" si="5"/>
        <v>2456.2205442256909</v>
      </c>
      <c r="AS10" s="68">
        <f t="shared" si="6"/>
        <v>2392.8494557743097</v>
      </c>
      <c r="AT10" s="176"/>
      <c r="AU10" s="176"/>
      <c r="AV10" s="176"/>
      <c r="AW10" s="174"/>
      <c r="AX10" s="176"/>
      <c r="AY10" s="176"/>
      <c r="AZ10" s="176"/>
      <c r="BA10" s="176"/>
      <c r="BB10" s="176"/>
      <c r="BC10" s="176"/>
      <c r="BD10" s="176"/>
      <c r="BE10" s="178">
        <v>0</v>
      </c>
      <c r="BF10" s="181"/>
      <c r="BG10" s="181" t="s">
        <v>275</v>
      </c>
      <c r="BH10" s="64">
        <f t="shared" si="17"/>
        <v>0</v>
      </c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64">
        <f t="shared" si="18"/>
        <v>0</v>
      </c>
      <c r="BT10" s="65"/>
      <c r="BU10" s="65"/>
      <c r="BV10" s="65">
        <f t="shared" si="7"/>
        <v>0</v>
      </c>
      <c r="BW10" s="65">
        <f t="shared" si="8"/>
        <v>0</v>
      </c>
      <c r="BX10" s="65">
        <f t="shared" si="19"/>
        <v>866.66666666666663</v>
      </c>
      <c r="BY10" s="65">
        <v>20</v>
      </c>
      <c r="BZ10" s="65"/>
      <c r="CA10" s="65">
        <v>5</v>
      </c>
      <c r="CB10" s="65"/>
      <c r="CC10" s="65"/>
      <c r="CD10" s="64">
        <f t="shared" si="9"/>
        <v>891.66666666666663</v>
      </c>
      <c r="CE10" s="66"/>
      <c r="CF10" s="66"/>
      <c r="CG10" s="66">
        <f t="shared" si="20"/>
        <v>267.5</v>
      </c>
      <c r="CH10" s="67">
        <f t="shared" si="10"/>
        <v>267.5</v>
      </c>
      <c r="CI10" s="67">
        <f t="shared" si="11"/>
        <v>1159.1666666666665</v>
      </c>
      <c r="CJ10" s="68">
        <f t="shared" si="12"/>
        <v>-1159.1666666666665</v>
      </c>
    </row>
    <row r="11" spans="1:88" ht="15" customHeight="1">
      <c r="A11" s="173" t="s">
        <v>136</v>
      </c>
      <c r="B11" s="175" t="s">
        <v>137</v>
      </c>
      <c r="C11" s="181" t="s">
        <v>275</v>
      </c>
      <c r="D11" s="176">
        <v>2745.84</v>
      </c>
      <c r="E11" s="176">
        <v>6252.53</v>
      </c>
      <c r="F11" s="176">
        <v>0</v>
      </c>
      <c r="G11" s="174">
        <v>0</v>
      </c>
      <c r="H11" s="176">
        <v>0</v>
      </c>
      <c r="I11" s="176">
        <v>0</v>
      </c>
      <c r="J11" s="176">
        <v>0</v>
      </c>
      <c r="K11" s="176">
        <v>0</v>
      </c>
      <c r="L11" s="176">
        <v>5</v>
      </c>
      <c r="M11" s="176">
        <v>0</v>
      </c>
      <c r="N11" s="176">
        <v>9003.3700000000008</v>
      </c>
      <c r="O11" s="178">
        <v>0</v>
      </c>
      <c r="P11" s="181">
        <v>818</v>
      </c>
      <c r="Q11" s="64">
        <f t="shared" si="0"/>
        <v>9003.369999999999</v>
      </c>
      <c r="R11" s="178">
        <v>228.57</v>
      </c>
      <c r="S11" s="178">
        <v>4357.1400000000003</v>
      </c>
      <c r="T11" s="178">
        <v>0</v>
      </c>
      <c r="U11" s="178">
        <v>0</v>
      </c>
      <c r="V11" s="178">
        <v>0</v>
      </c>
      <c r="W11" s="178">
        <v>0</v>
      </c>
      <c r="X11" s="178">
        <v>0</v>
      </c>
      <c r="Y11" s="178">
        <v>0</v>
      </c>
      <c r="Z11" s="178">
        <v>0.28000000000000003</v>
      </c>
      <c r="AA11" s="178">
        <v>0</v>
      </c>
      <c r="AB11" s="64">
        <f t="shared" si="13"/>
        <v>4585.99</v>
      </c>
      <c r="AC11" s="65"/>
      <c r="AD11" s="65"/>
      <c r="AE11" s="65">
        <f t="shared" si="1"/>
        <v>69.288042109052029</v>
      </c>
      <c r="AF11" s="65">
        <f t="shared" si="2"/>
        <v>0</v>
      </c>
      <c r="AG11" s="65">
        <f t="shared" si="14"/>
        <v>866.66666666666663</v>
      </c>
      <c r="AH11" s="65">
        <v>20</v>
      </c>
      <c r="AI11" s="65"/>
      <c r="AJ11" s="65">
        <v>5</v>
      </c>
      <c r="AK11" s="65"/>
      <c r="AL11" s="65"/>
      <c r="AM11" s="64">
        <f t="shared" si="3"/>
        <v>960.9547087757187</v>
      </c>
      <c r="AN11" s="66">
        <v>832.18</v>
      </c>
      <c r="AO11" s="66">
        <v>0</v>
      </c>
      <c r="AP11" s="66">
        <f t="shared" si="15"/>
        <v>537.94041263271549</v>
      </c>
      <c r="AQ11" s="67">
        <f t="shared" si="4"/>
        <v>1370.1204126327154</v>
      </c>
      <c r="AR11" s="67">
        <f t="shared" si="5"/>
        <v>2331.0751214084339</v>
      </c>
      <c r="AS11" s="68">
        <f t="shared" si="6"/>
        <v>2254.9148785915659</v>
      </c>
      <c r="AT11" s="176"/>
      <c r="AU11" s="176"/>
      <c r="AV11" s="176"/>
      <c r="AW11" s="174"/>
      <c r="AX11" s="176"/>
      <c r="AY11" s="176"/>
      <c r="AZ11" s="176"/>
      <c r="BA11" s="176"/>
      <c r="BB11" s="176"/>
      <c r="BC11" s="176"/>
      <c r="BD11" s="176"/>
      <c r="BE11" s="178">
        <v>0</v>
      </c>
      <c r="BF11" s="181"/>
      <c r="BG11" s="181" t="s">
        <v>275</v>
      </c>
      <c r="BH11" s="64">
        <f t="shared" si="17"/>
        <v>0</v>
      </c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64">
        <f t="shared" si="18"/>
        <v>0</v>
      </c>
      <c r="BT11" s="65"/>
      <c r="BU11" s="65"/>
      <c r="BV11" s="65">
        <f t="shared" si="7"/>
        <v>0</v>
      </c>
      <c r="BW11" s="65">
        <f t="shared" si="8"/>
        <v>0</v>
      </c>
      <c r="BX11" s="65">
        <f t="shared" si="19"/>
        <v>866.66666666666663</v>
      </c>
      <c r="BY11" s="65">
        <v>20</v>
      </c>
      <c r="BZ11" s="65"/>
      <c r="CA11" s="65">
        <v>5</v>
      </c>
      <c r="CB11" s="65"/>
      <c r="CC11" s="65"/>
      <c r="CD11" s="64">
        <f t="shared" si="9"/>
        <v>891.66666666666663</v>
      </c>
      <c r="CE11" s="66"/>
      <c r="CF11" s="66"/>
      <c r="CG11" s="66">
        <f t="shared" si="20"/>
        <v>267.5</v>
      </c>
      <c r="CH11" s="67">
        <f t="shared" si="10"/>
        <v>267.5</v>
      </c>
      <c r="CI11" s="67">
        <f t="shared" si="11"/>
        <v>1159.1666666666665</v>
      </c>
      <c r="CJ11" s="68">
        <f t="shared" si="12"/>
        <v>-1159.1666666666665</v>
      </c>
    </row>
    <row r="12" spans="1:88" ht="15" customHeight="1">
      <c r="A12" s="173" t="s">
        <v>138</v>
      </c>
      <c r="B12" s="175" t="s">
        <v>139</v>
      </c>
      <c r="C12" s="181" t="s">
        <v>275</v>
      </c>
      <c r="D12" s="176">
        <v>2595.0100000000002</v>
      </c>
      <c r="E12" s="176">
        <v>4117.97</v>
      </c>
      <c r="F12" s="176">
        <v>0</v>
      </c>
      <c r="G12" s="174">
        <v>0</v>
      </c>
      <c r="H12" s="176">
        <v>0</v>
      </c>
      <c r="I12" s="176">
        <v>0</v>
      </c>
      <c r="J12" s="176">
        <v>0</v>
      </c>
      <c r="K12" s="176">
        <v>0</v>
      </c>
      <c r="L12" s="176">
        <v>0</v>
      </c>
      <c r="M12" s="176">
        <v>0</v>
      </c>
      <c r="N12" s="176">
        <v>6712.9800000000005</v>
      </c>
      <c r="O12" s="178">
        <f t="shared" ref="O12:O43" si="21">Q12-N12</f>
        <v>0</v>
      </c>
      <c r="P12" s="181">
        <v>581</v>
      </c>
      <c r="Q12" s="64">
        <f t="shared" si="0"/>
        <v>6712.9800000000005</v>
      </c>
      <c r="R12" s="178">
        <v>216.01</v>
      </c>
      <c r="S12" s="178">
        <v>4357.1400000000003</v>
      </c>
      <c r="T12" s="178">
        <v>0</v>
      </c>
      <c r="U12" s="178">
        <v>0</v>
      </c>
      <c r="V12" s="178">
        <v>0</v>
      </c>
      <c r="W12" s="178">
        <v>0</v>
      </c>
      <c r="X12" s="178">
        <v>0</v>
      </c>
      <c r="Y12" s="178">
        <v>0</v>
      </c>
      <c r="Z12" s="178">
        <v>0</v>
      </c>
      <c r="AA12" s="178">
        <v>0</v>
      </c>
      <c r="AB12" s="64">
        <f t="shared" si="13"/>
        <v>4573.1500000000005</v>
      </c>
      <c r="AC12" s="65"/>
      <c r="AD12" s="65"/>
      <c r="AE12" s="65">
        <f t="shared" si="1"/>
        <v>51.661682338638094</v>
      </c>
      <c r="AF12" s="65">
        <f t="shared" si="2"/>
        <v>0</v>
      </c>
      <c r="AG12" s="65">
        <f t="shared" si="14"/>
        <v>866.66666666666663</v>
      </c>
      <c r="AH12" s="65">
        <v>20</v>
      </c>
      <c r="AI12" s="65"/>
      <c r="AJ12" s="65">
        <v>0</v>
      </c>
      <c r="AK12" s="65"/>
      <c r="AL12" s="65"/>
      <c r="AM12" s="64">
        <f t="shared" si="3"/>
        <v>938.32834900530474</v>
      </c>
      <c r="AN12" s="66">
        <v>832.18</v>
      </c>
      <c r="AO12" s="66">
        <v>0</v>
      </c>
      <c r="AP12" s="66">
        <f t="shared" si="15"/>
        <v>531.1525047015914</v>
      </c>
      <c r="AQ12" s="67">
        <f t="shared" si="4"/>
        <v>1363.3325047015915</v>
      </c>
      <c r="AR12" s="67">
        <f t="shared" si="5"/>
        <v>2301.660853706896</v>
      </c>
      <c r="AS12" s="68">
        <f t="shared" si="6"/>
        <v>2271.4891462931046</v>
      </c>
      <c r="AT12" s="176"/>
      <c r="AU12" s="176"/>
      <c r="AV12" s="176"/>
      <c r="AW12" s="174"/>
      <c r="AX12" s="176"/>
      <c r="AY12" s="176"/>
      <c r="AZ12" s="176"/>
      <c r="BA12" s="176"/>
      <c r="BB12" s="176"/>
      <c r="BC12" s="176"/>
      <c r="BD12" s="176"/>
      <c r="BE12" s="178">
        <f t="shared" ref="BE12:BE75" si="22">BH12-BD12</f>
        <v>0</v>
      </c>
      <c r="BF12" s="181"/>
      <c r="BG12" s="181" t="s">
        <v>275</v>
      </c>
      <c r="BH12" s="64">
        <f t="shared" si="17"/>
        <v>0</v>
      </c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64">
        <f t="shared" si="18"/>
        <v>0</v>
      </c>
      <c r="BT12" s="65"/>
      <c r="BU12" s="65"/>
      <c r="BV12" s="65">
        <f t="shared" si="7"/>
        <v>0</v>
      </c>
      <c r="BW12" s="65">
        <f t="shared" si="8"/>
        <v>0</v>
      </c>
      <c r="BX12" s="65"/>
      <c r="BY12" s="65">
        <v>20</v>
      </c>
      <c r="BZ12" s="65"/>
      <c r="CA12" s="65">
        <v>0</v>
      </c>
      <c r="CB12" s="65"/>
      <c r="CC12" s="65"/>
      <c r="CD12" s="64">
        <f t="shared" si="9"/>
        <v>20</v>
      </c>
      <c r="CE12" s="66"/>
      <c r="CF12" s="66"/>
      <c r="CG12" s="66">
        <f t="shared" si="20"/>
        <v>6</v>
      </c>
      <c r="CH12" s="67">
        <f t="shared" si="10"/>
        <v>6</v>
      </c>
      <c r="CI12" s="67">
        <f t="shared" si="11"/>
        <v>26</v>
      </c>
      <c r="CJ12" s="68">
        <f t="shared" si="12"/>
        <v>-26</v>
      </c>
    </row>
    <row r="13" spans="1:88" ht="15" customHeight="1">
      <c r="A13" s="173" t="s">
        <v>140</v>
      </c>
      <c r="B13" s="175" t="s">
        <v>141</v>
      </c>
      <c r="C13" s="181" t="s">
        <v>275</v>
      </c>
      <c r="D13" s="178">
        <v>0</v>
      </c>
      <c r="E13" s="178">
        <v>0</v>
      </c>
      <c r="F13" s="178">
        <v>0</v>
      </c>
      <c r="G13" s="178">
        <v>0</v>
      </c>
      <c r="H13" s="178">
        <v>0</v>
      </c>
      <c r="I13" s="178">
        <v>0</v>
      </c>
      <c r="J13" s="178">
        <v>0</v>
      </c>
      <c r="K13" s="178">
        <v>0</v>
      </c>
      <c r="L13" s="178">
        <v>0</v>
      </c>
      <c r="M13" s="176">
        <v>0</v>
      </c>
      <c r="N13" s="176">
        <v>0</v>
      </c>
      <c r="O13" s="178">
        <f t="shared" si="21"/>
        <v>0</v>
      </c>
      <c r="P13" s="181">
        <v>0</v>
      </c>
      <c r="Q13" s="64">
        <f t="shared" si="0"/>
        <v>0</v>
      </c>
      <c r="R13" s="178">
        <v>0</v>
      </c>
      <c r="S13" s="178">
        <v>0</v>
      </c>
      <c r="T13" s="178">
        <v>0</v>
      </c>
      <c r="U13" s="178">
        <v>0</v>
      </c>
      <c r="V13" s="178">
        <v>0</v>
      </c>
      <c r="W13" s="178">
        <v>0</v>
      </c>
      <c r="X13" s="178">
        <v>0</v>
      </c>
      <c r="Y13" s="178">
        <v>0</v>
      </c>
      <c r="Z13" s="178">
        <v>0</v>
      </c>
      <c r="AA13" s="178">
        <v>0</v>
      </c>
      <c r="AB13" s="64">
        <f t="shared" si="13"/>
        <v>0</v>
      </c>
      <c r="AC13" s="65"/>
      <c r="AD13" s="65"/>
      <c r="AE13" s="65">
        <f t="shared" si="1"/>
        <v>0</v>
      </c>
      <c r="AF13" s="65">
        <f t="shared" si="2"/>
        <v>0</v>
      </c>
      <c r="AG13" s="65"/>
      <c r="AH13" s="65">
        <v>0</v>
      </c>
      <c r="AI13" s="65"/>
      <c r="AJ13" s="65">
        <v>0</v>
      </c>
      <c r="AK13" s="65"/>
      <c r="AL13" s="65"/>
      <c r="AM13" s="64">
        <f t="shared" si="3"/>
        <v>0</v>
      </c>
      <c r="AN13" s="66">
        <v>0</v>
      </c>
      <c r="AO13" s="66">
        <v>0</v>
      </c>
      <c r="AP13" s="66">
        <f t="shared" si="15"/>
        <v>0</v>
      </c>
      <c r="AQ13" s="67">
        <f t="shared" si="4"/>
        <v>0</v>
      </c>
      <c r="AR13" s="67">
        <f t="shared" si="5"/>
        <v>0</v>
      </c>
      <c r="AS13" s="68">
        <f t="shared" si="6"/>
        <v>0</v>
      </c>
      <c r="AT13" s="178"/>
      <c r="AU13" s="178"/>
      <c r="AV13" s="178"/>
      <c r="AW13" s="178"/>
      <c r="AX13" s="178"/>
      <c r="AY13" s="178"/>
      <c r="AZ13" s="178"/>
      <c r="BA13" s="178"/>
      <c r="BB13" s="178"/>
      <c r="BC13" s="176"/>
      <c r="BD13" s="176"/>
      <c r="BE13" s="178">
        <f t="shared" si="22"/>
        <v>0</v>
      </c>
      <c r="BF13" s="181"/>
      <c r="BG13" s="181" t="s">
        <v>275</v>
      </c>
      <c r="BH13" s="64">
        <f t="shared" si="17"/>
        <v>0</v>
      </c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64">
        <f t="shared" si="18"/>
        <v>0</v>
      </c>
      <c r="BT13" s="65"/>
      <c r="BU13" s="65"/>
      <c r="BV13" s="65">
        <f t="shared" si="7"/>
        <v>0</v>
      </c>
      <c r="BW13" s="65">
        <f t="shared" si="8"/>
        <v>0</v>
      </c>
      <c r="BX13" s="65"/>
      <c r="BY13" s="65">
        <v>0</v>
      </c>
      <c r="BZ13" s="65"/>
      <c r="CA13" s="65">
        <v>0</v>
      </c>
      <c r="CB13" s="65"/>
      <c r="CC13" s="65"/>
      <c r="CD13" s="64">
        <f t="shared" si="9"/>
        <v>0</v>
      </c>
      <c r="CE13" s="66"/>
      <c r="CF13" s="66"/>
      <c r="CG13" s="66">
        <f t="shared" si="20"/>
        <v>0</v>
      </c>
      <c r="CH13" s="67">
        <f t="shared" si="10"/>
        <v>0</v>
      </c>
      <c r="CI13" s="67">
        <f t="shared" si="11"/>
        <v>0</v>
      </c>
      <c r="CJ13" s="68">
        <f t="shared" si="12"/>
        <v>0</v>
      </c>
    </row>
    <row r="14" spans="1:88" ht="15" customHeight="1">
      <c r="A14" s="173" t="s">
        <v>142</v>
      </c>
      <c r="B14" s="175" t="s">
        <v>143</v>
      </c>
      <c r="C14" s="181" t="s">
        <v>275</v>
      </c>
      <c r="D14" s="178">
        <v>0</v>
      </c>
      <c r="E14" s="178">
        <v>0</v>
      </c>
      <c r="F14" s="178">
        <v>0</v>
      </c>
      <c r="G14" s="178">
        <v>0</v>
      </c>
      <c r="H14" s="178">
        <v>0</v>
      </c>
      <c r="I14" s="178">
        <v>0</v>
      </c>
      <c r="J14" s="178">
        <v>0</v>
      </c>
      <c r="K14" s="178">
        <v>0</v>
      </c>
      <c r="L14" s="178">
        <v>0</v>
      </c>
      <c r="M14" s="176">
        <v>0</v>
      </c>
      <c r="N14" s="178">
        <v>0</v>
      </c>
      <c r="O14" s="178">
        <f t="shared" si="21"/>
        <v>0</v>
      </c>
      <c r="P14" s="181">
        <v>0</v>
      </c>
      <c r="Q14" s="64">
        <f t="shared" si="0"/>
        <v>0</v>
      </c>
      <c r="R14" s="178">
        <v>0</v>
      </c>
      <c r="S14" s="178">
        <v>0</v>
      </c>
      <c r="T14" s="178">
        <v>0</v>
      </c>
      <c r="U14" s="178">
        <v>0</v>
      </c>
      <c r="V14" s="178">
        <v>0</v>
      </c>
      <c r="W14" s="178">
        <v>0</v>
      </c>
      <c r="X14" s="178">
        <v>0</v>
      </c>
      <c r="Y14" s="178">
        <v>0</v>
      </c>
      <c r="Z14" s="178">
        <v>0</v>
      </c>
      <c r="AA14" s="178">
        <v>0</v>
      </c>
      <c r="AB14" s="64">
        <f t="shared" si="13"/>
        <v>0</v>
      </c>
      <c r="AC14" s="65"/>
      <c r="AD14" s="65"/>
      <c r="AE14" s="65">
        <f t="shared" si="1"/>
        <v>0</v>
      </c>
      <c r="AF14" s="65">
        <f t="shared" si="2"/>
        <v>0</v>
      </c>
      <c r="AG14" s="65"/>
      <c r="AH14" s="65">
        <v>0</v>
      </c>
      <c r="AI14" s="65"/>
      <c r="AJ14" s="65">
        <v>0</v>
      </c>
      <c r="AK14" s="65"/>
      <c r="AL14" s="65"/>
      <c r="AM14" s="64">
        <f t="shared" si="3"/>
        <v>0</v>
      </c>
      <c r="AN14" s="66">
        <v>0</v>
      </c>
      <c r="AO14" s="66">
        <v>0</v>
      </c>
      <c r="AP14" s="66">
        <f t="shared" si="15"/>
        <v>0</v>
      </c>
      <c r="AQ14" s="67">
        <f t="shared" si="4"/>
        <v>0</v>
      </c>
      <c r="AR14" s="67">
        <f t="shared" si="5"/>
        <v>0</v>
      </c>
      <c r="AS14" s="68">
        <f t="shared" si="6"/>
        <v>0</v>
      </c>
      <c r="AT14" s="178"/>
      <c r="AU14" s="178"/>
      <c r="AV14" s="178"/>
      <c r="AW14" s="178"/>
      <c r="AX14" s="178"/>
      <c r="AY14" s="178"/>
      <c r="AZ14" s="178"/>
      <c r="BA14" s="178"/>
      <c r="BB14" s="178"/>
      <c r="BC14" s="176"/>
      <c r="BD14" s="178"/>
      <c r="BE14" s="178">
        <f t="shared" si="22"/>
        <v>0</v>
      </c>
      <c r="BF14" s="181"/>
      <c r="BG14" s="181" t="s">
        <v>275</v>
      </c>
      <c r="BH14" s="64">
        <f t="shared" si="17"/>
        <v>0</v>
      </c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64">
        <f t="shared" si="18"/>
        <v>0</v>
      </c>
      <c r="BT14" s="65"/>
      <c r="BU14" s="65"/>
      <c r="BV14" s="65">
        <f t="shared" si="7"/>
        <v>0</v>
      </c>
      <c r="BW14" s="65">
        <f t="shared" si="8"/>
        <v>0</v>
      </c>
      <c r="BX14" s="65"/>
      <c r="BY14" s="65">
        <v>0</v>
      </c>
      <c r="BZ14" s="65"/>
      <c r="CA14" s="65">
        <v>0</v>
      </c>
      <c r="CB14" s="65"/>
      <c r="CC14" s="65"/>
      <c r="CD14" s="64">
        <f t="shared" si="9"/>
        <v>0</v>
      </c>
      <c r="CE14" s="66"/>
      <c r="CF14" s="66"/>
      <c r="CG14" s="66">
        <f t="shared" si="20"/>
        <v>0</v>
      </c>
      <c r="CH14" s="67">
        <f t="shared" si="10"/>
        <v>0</v>
      </c>
      <c r="CI14" s="67">
        <f t="shared" si="11"/>
        <v>0</v>
      </c>
      <c r="CJ14" s="68">
        <f t="shared" si="12"/>
        <v>0</v>
      </c>
    </row>
    <row r="15" spans="1:88" ht="15" customHeight="1">
      <c r="A15" s="173" t="s">
        <v>144</v>
      </c>
      <c r="B15" s="175" t="s">
        <v>145</v>
      </c>
      <c r="C15" s="181" t="s">
        <v>275</v>
      </c>
      <c r="D15" s="178">
        <v>0</v>
      </c>
      <c r="E15" s="178">
        <v>0</v>
      </c>
      <c r="F15" s="178">
        <v>0</v>
      </c>
      <c r="G15" s="178">
        <v>0</v>
      </c>
      <c r="H15" s="178">
        <v>0</v>
      </c>
      <c r="I15" s="178">
        <v>0</v>
      </c>
      <c r="J15" s="178">
        <v>0</v>
      </c>
      <c r="K15" s="178">
        <v>0</v>
      </c>
      <c r="L15" s="178">
        <v>0</v>
      </c>
      <c r="M15" s="176">
        <v>0</v>
      </c>
      <c r="N15" s="178">
        <v>0</v>
      </c>
      <c r="O15" s="178">
        <f t="shared" si="21"/>
        <v>0</v>
      </c>
      <c r="P15" s="181">
        <v>0</v>
      </c>
      <c r="Q15" s="64">
        <f t="shared" si="0"/>
        <v>0</v>
      </c>
      <c r="R15" s="178">
        <v>0</v>
      </c>
      <c r="S15" s="178">
        <v>0</v>
      </c>
      <c r="T15" s="178">
        <v>0</v>
      </c>
      <c r="U15" s="178">
        <v>0</v>
      </c>
      <c r="V15" s="178">
        <v>0</v>
      </c>
      <c r="W15" s="178">
        <v>0</v>
      </c>
      <c r="X15" s="178">
        <v>0</v>
      </c>
      <c r="Y15" s="178">
        <v>0</v>
      </c>
      <c r="Z15" s="178">
        <v>0</v>
      </c>
      <c r="AA15" s="178">
        <v>0</v>
      </c>
      <c r="AB15" s="64">
        <f t="shared" si="13"/>
        <v>0</v>
      </c>
      <c r="AC15" s="65"/>
      <c r="AD15" s="65"/>
      <c r="AE15" s="65">
        <f t="shared" si="1"/>
        <v>0</v>
      </c>
      <c r="AF15" s="65">
        <f t="shared" si="2"/>
        <v>0</v>
      </c>
      <c r="AG15" s="65"/>
      <c r="AH15" s="65">
        <v>0</v>
      </c>
      <c r="AI15" s="65"/>
      <c r="AJ15" s="65">
        <v>0</v>
      </c>
      <c r="AK15" s="65"/>
      <c r="AL15" s="65"/>
      <c r="AM15" s="64">
        <f t="shared" si="3"/>
        <v>0</v>
      </c>
      <c r="AN15" s="66">
        <v>0</v>
      </c>
      <c r="AO15" s="66">
        <v>0</v>
      </c>
      <c r="AP15" s="66">
        <f t="shared" si="15"/>
        <v>0</v>
      </c>
      <c r="AQ15" s="67">
        <f t="shared" si="4"/>
        <v>0</v>
      </c>
      <c r="AR15" s="67">
        <f t="shared" si="5"/>
        <v>0</v>
      </c>
      <c r="AS15" s="68">
        <f t="shared" si="6"/>
        <v>0</v>
      </c>
      <c r="AT15" s="178"/>
      <c r="AU15" s="178"/>
      <c r="AV15" s="178"/>
      <c r="AW15" s="178"/>
      <c r="AX15" s="178"/>
      <c r="AY15" s="178"/>
      <c r="AZ15" s="178"/>
      <c r="BA15" s="178"/>
      <c r="BB15" s="178"/>
      <c r="BC15" s="176"/>
      <c r="BD15" s="178"/>
      <c r="BE15" s="178">
        <f t="shared" si="22"/>
        <v>0</v>
      </c>
      <c r="BF15" s="181"/>
      <c r="BG15" s="181" t="s">
        <v>275</v>
      </c>
      <c r="BH15" s="64">
        <f t="shared" si="17"/>
        <v>0</v>
      </c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64">
        <f t="shared" si="18"/>
        <v>0</v>
      </c>
      <c r="BT15" s="65"/>
      <c r="BU15" s="65"/>
      <c r="BV15" s="65">
        <f t="shared" si="7"/>
        <v>0</v>
      </c>
      <c r="BW15" s="65">
        <f t="shared" si="8"/>
        <v>0</v>
      </c>
      <c r="BX15" s="65"/>
      <c r="BY15" s="65">
        <v>0</v>
      </c>
      <c r="BZ15" s="65"/>
      <c r="CA15" s="65">
        <v>0</v>
      </c>
      <c r="CB15" s="65"/>
      <c r="CC15" s="65"/>
      <c r="CD15" s="64">
        <f t="shared" si="9"/>
        <v>0</v>
      </c>
      <c r="CE15" s="66"/>
      <c r="CF15" s="66"/>
      <c r="CG15" s="66">
        <f t="shared" si="20"/>
        <v>0</v>
      </c>
      <c r="CH15" s="67">
        <f t="shared" si="10"/>
        <v>0</v>
      </c>
      <c r="CI15" s="67">
        <f t="shared" si="11"/>
        <v>0</v>
      </c>
      <c r="CJ15" s="68">
        <f t="shared" si="12"/>
        <v>0</v>
      </c>
    </row>
    <row r="16" spans="1:88" ht="15" customHeight="1">
      <c r="A16" s="173" t="s">
        <v>146</v>
      </c>
      <c r="B16" s="175" t="s">
        <v>147</v>
      </c>
      <c r="C16" s="181" t="s">
        <v>275</v>
      </c>
      <c r="D16" s="178">
        <v>0</v>
      </c>
      <c r="E16" s="178">
        <v>0</v>
      </c>
      <c r="F16" s="178">
        <v>0</v>
      </c>
      <c r="G16" s="178">
        <v>0</v>
      </c>
      <c r="H16" s="178">
        <v>0</v>
      </c>
      <c r="I16" s="178">
        <v>0</v>
      </c>
      <c r="J16" s="178">
        <v>0</v>
      </c>
      <c r="K16" s="178">
        <v>0</v>
      </c>
      <c r="L16" s="178">
        <v>0</v>
      </c>
      <c r="M16" s="176">
        <v>0</v>
      </c>
      <c r="N16" s="178">
        <v>0</v>
      </c>
      <c r="O16" s="178">
        <f t="shared" si="21"/>
        <v>0</v>
      </c>
      <c r="P16" s="181">
        <v>0</v>
      </c>
      <c r="Q16" s="64">
        <f t="shared" si="0"/>
        <v>0</v>
      </c>
      <c r="R16" s="178">
        <v>0</v>
      </c>
      <c r="S16" s="178">
        <v>0</v>
      </c>
      <c r="T16" s="178">
        <v>0</v>
      </c>
      <c r="U16" s="178">
        <v>0</v>
      </c>
      <c r="V16" s="178">
        <v>0</v>
      </c>
      <c r="W16" s="178">
        <v>0</v>
      </c>
      <c r="X16" s="178">
        <v>0</v>
      </c>
      <c r="Y16" s="178">
        <v>0</v>
      </c>
      <c r="Z16" s="178">
        <v>0</v>
      </c>
      <c r="AA16" s="178">
        <v>0</v>
      </c>
      <c r="AB16" s="64">
        <f t="shared" si="13"/>
        <v>0</v>
      </c>
      <c r="AC16" s="65"/>
      <c r="AD16" s="65"/>
      <c r="AE16" s="65">
        <f t="shared" si="1"/>
        <v>0</v>
      </c>
      <c r="AF16" s="65">
        <f t="shared" si="2"/>
        <v>0</v>
      </c>
      <c r="AG16" s="65"/>
      <c r="AH16" s="65">
        <v>0</v>
      </c>
      <c r="AI16" s="65"/>
      <c r="AJ16" s="65">
        <v>0</v>
      </c>
      <c r="AK16" s="65"/>
      <c r="AL16" s="65"/>
      <c r="AM16" s="64">
        <f t="shared" si="3"/>
        <v>0</v>
      </c>
      <c r="AN16" s="66">
        <v>0</v>
      </c>
      <c r="AO16" s="66">
        <v>0</v>
      </c>
      <c r="AP16" s="66">
        <f t="shared" si="15"/>
        <v>0</v>
      </c>
      <c r="AQ16" s="67">
        <f t="shared" si="4"/>
        <v>0</v>
      </c>
      <c r="AR16" s="67">
        <f t="shared" si="5"/>
        <v>0</v>
      </c>
      <c r="AS16" s="68">
        <f t="shared" si="6"/>
        <v>0</v>
      </c>
      <c r="AT16" s="178"/>
      <c r="AU16" s="178"/>
      <c r="AV16" s="178"/>
      <c r="AW16" s="178"/>
      <c r="AX16" s="178"/>
      <c r="AY16" s="178"/>
      <c r="AZ16" s="178"/>
      <c r="BA16" s="178"/>
      <c r="BB16" s="178"/>
      <c r="BC16" s="176"/>
      <c r="BD16" s="178"/>
      <c r="BE16" s="178">
        <f t="shared" si="22"/>
        <v>0</v>
      </c>
      <c r="BF16" s="181"/>
      <c r="BG16" s="181" t="s">
        <v>275</v>
      </c>
      <c r="BH16" s="64">
        <f t="shared" si="17"/>
        <v>0</v>
      </c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64">
        <f t="shared" si="18"/>
        <v>0</v>
      </c>
      <c r="BT16" s="65"/>
      <c r="BU16" s="65"/>
      <c r="BV16" s="65">
        <f t="shared" si="7"/>
        <v>0</v>
      </c>
      <c r="BW16" s="65">
        <f t="shared" si="8"/>
        <v>0</v>
      </c>
      <c r="BX16" s="65"/>
      <c r="BY16" s="65">
        <v>0</v>
      </c>
      <c r="BZ16" s="65"/>
      <c r="CA16" s="65">
        <v>5</v>
      </c>
      <c r="CB16" s="65"/>
      <c r="CC16" s="65"/>
      <c r="CD16" s="64">
        <f t="shared" si="9"/>
        <v>5</v>
      </c>
      <c r="CE16" s="66"/>
      <c r="CF16" s="66"/>
      <c r="CG16" s="66">
        <f t="shared" si="20"/>
        <v>1.5</v>
      </c>
      <c r="CH16" s="67">
        <f t="shared" si="10"/>
        <v>1.5</v>
      </c>
      <c r="CI16" s="67">
        <f t="shared" si="11"/>
        <v>6.5</v>
      </c>
      <c r="CJ16" s="68">
        <f t="shared" si="12"/>
        <v>-6.5</v>
      </c>
    </row>
    <row r="17" spans="1:88" ht="15" customHeight="1">
      <c r="A17" s="173" t="s">
        <v>27</v>
      </c>
      <c r="B17" s="175" t="s">
        <v>148</v>
      </c>
      <c r="C17" s="181" t="s">
        <v>276</v>
      </c>
      <c r="D17" s="176">
        <v>18864.22</v>
      </c>
      <c r="E17" s="176">
        <v>15130.79</v>
      </c>
      <c r="F17" s="176">
        <v>0</v>
      </c>
      <c r="G17" s="176">
        <v>25</v>
      </c>
      <c r="H17" s="176">
        <v>0</v>
      </c>
      <c r="I17" s="176">
        <v>0</v>
      </c>
      <c r="J17" s="176">
        <v>0</v>
      </c>
      <c r="K17" s="176">
        <v>25091.91</v>
      </c>
      <c r="L17" s="176">
        <v>0</v>
      </c>
      <c r="M17" s="176">
        <v>0</v>
      </c>
      <c r="N17" s="176">
        <v>45979.78</v>
      </c>
      <c r="O17" s="178">
        <f t="shared" si="21"/>
        <v>13132.14</v>
      </c>
      <c r="P17" s="181">
        <v>3288</v>
      </c>
      <c r="Q17" s="64">
        <f t="shared" si="0"/>
        <v>59111.92</v>
      </c>
      <c r="R17" s="178">
        <v>1570.29</v>
      </c>
      <c r="S17" s="178">
        <v>1106.79</v>
      </c>
      <c r="T17" s="178">
        <v>0</v>
      </c>
      <c r="U17" s="178">
        <v>1.05</v>
      </c>
      <c r="V17" s="178">
        <v>0</v>
      </c>
      <c r="W17" s="178">
        <v>0</v>
      </c>
      <c r="X17" s="178">
        <v>0</v>
      </c>
      <c r="Y17" s="178">
        <v>1350</v>
      </c>
      <c r="Z17" s="178">
        <v>0</v>
      </c>
      <c r="AA17" s="178">
        <v>0</v>
      </c>
      <c r="AB17" s="64">
        <f t="shared" si="13"/>
        <v>4028.13</v>
      </c>
      <c r="AC17" s="65"/>
      <c r="AD17" s="65"/>
      <c r="AE17" s="65">
        <f t="shared" si="1"/>
        <v>353.85071732084185</v>
      </c>
      <c r="AF17" s="65">
        <f t="shared" si="2"/>
        <v>352.12277391236216</v>
      </c>
      <c r="AG17" s="65"/>
      <c r="AH17" s="65">
        <v>20</v>
      </c>
      <c r="AI17" s="65"/>
      <c r="AJ17" s="65">
        <v>5</v>
      </c>
      <c r="AK17" s="65"/>
      <c r="AL17" s="65"/>
      <c r="AM17" s="64">
        <f t="shared" si="3"/>
        <v>730.97349123320396</v>
      </c>
      <c r="AN17" s="66">
        <v>832.18</v>
      </c>
      <c r="AO17" s="66">
        <v>0</v>
      </c>
      <c r="AP17" s="66">
        <f t="shared" si="15"/>
        <v>468.94604736996121</v>
      </c>
      <c r="AQ17" s="67">
        <f t="shared" si="4"/>
        <v>1301.1260473699613</v>
      </c>
      <c r="AR17" s="67">
        <f t="shared" si="5"/>
        <v>2032.0995386031652</v>
      </c>
      <c r="AS17" s="68">
        <f t="shared" si="6"/>
        <v>1996.0304613968349</v>
      </c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8">
        <f t="shared" si="22"/>
        <v>0</v>
      </c>
      <c r="BF17" s="181"/>
      <c r="BG17" s="181" t="s">
        <v>276</v>
      </c>
      <c r="BH17" s="64">
        <f t="shared" si="17"/>
        <v>0</v>
      </c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64">
        <f t="shared" si="18"/>
        <v>0</v>
      </c>
      <c r="BT17" s="65"/>
      <c r="BU17" s="65"/>
      <c r="BV17" s="65">
        <f t="shared" si="7"/>
        <v>0</v>
      </c>
      <c r="BW17" s="65">
        <f t="shared" si="8"/>
        <v>0</v>
      </c>
      <c r="BX17" s="65"/>
      <c r="BY17" s="65">
        <v>20</v>
      </c>
      <c r="BZ17" s="65"/>
      <c r="CA17" s="65">
        <v>5</v>
      </c>
      <c r="CB17" s="65"/>
      <c r="CC17" s="65"/>
      <c r="CD17" s="64">
        <f t="shared" si="9"/>
        <v>25</v>
      </c>
      <c r="CE17" s="66"/>
      <c r="CF17" s="66"/>
      <c r="CG17" s="66">
        <f t="shared" si="20"/>
        <v>7.5</v>
      </c>
      <c r="CH17" s="67">
        <f t="shared" si="10"/>
        <v>7.5</v>
      </c>
      <c r="CI17" s="67">
        <f t="shared" si="11"/>
        <v>32.5</v>
      </c>
      <c r="CJ17" s="68">
        <f t="shared" si="12"/>
        <v>-32.5</v>
      </c>
    </row>
    <row r="18" spans="1:88" ht="15" customHeight="1">
      <c r="A18" s="173" t="s">
        <v>28</v>
      </c>
      <c r="B18" s="175" t="s">
        <v>148</v>
      </c>
      <c r="C18" s="181" t="s">
        <v>276</v>
      </c>
      <c r="D18" s="176">
        <v>12818.08</v>
      </c>
      <c r="E18" s="176">
        <v>13179.35</v>
      </c>
      <c r="F18" s="176">
        <v>0</v>
      </c>
      <c r="G18" s="176">
        <v>20</v>
      </c>
      <c r="H18" s="176">
        <v>0</v>
      </c>
      <c r="I18" s="176">
        <v>0</v>
      </c>
      <c r="J18" s="176">
        <v>0</v>
      </c>
      <c r="K18" s="176">
        <v>29764.77</v>
      </c>
      <c r="L18" s="176">
        <v>0</v>
      </c>
      <c r="M18" s="176">
        <v>0</v>
      </c>
      <c r="N18" s="178">
        <v>45589.74</v>
      </c>
      <c r="O18" s="178">
        <f t="shared" si="21"/>
        <v>10192.459999999999</v>
      </c>
      <c r="P18" s="181">
        <v>3359</v>
      </c>
      <c r="Q18" s="64">
        <f t="shared" si="0"/>
        <v>55782.2</v>
      </c>
      <c r="R18" s="178">
        <v>1067</v>
      </c>
      <c r="S18" s="178">
        <v>964.04</v>
      </c>
      <c r="T18" s="178">
        <v>0</v>
      </c>
      <c r="U18" s="178">
        <v>0.84</v>
      </c>
      <c r="V18" s="178">
        <v>0</v>
      </c>
      <c r="W18" s="178">
        <v>0</v>
      </c>
      <c r="X18" s="178">
        <v>0</v>
      </c>
      <c r="Y18" s="178">
        <v>1350</v>
      </c>
      <c r="Z18" s="178">
        <v>0</v>
      </c>
      <c r="AA18" s="178">
        <v>0</v>
      </c>
      <c r="AB18" s="64">
        <f t="shared" si="13"/>
        <v>3381.88</v>
      </c>
      <c r="AC18" s="65">
        <v>566.19999999999993</v>
      </c>
      <c r="AD18" s="65">
        <v>93.333333333333329</v>
      </c>
      <c r="AE18" s="65">
        <f t="shared" si="1"/>
        <v>350.84905150635075</v>
      </c>
      <c r="AF18" s="65">
        <f t="shared" si="2"/>
        <v>273.29873792015576</v>
      </c>
      <c r="AG18" s="65"/>
      <c r="AH18" s="65">
        <v>20</v>
      </c>
      <c r="AI18" s="65"/>
      <c r="AJ18" s="65">
        <v>5</v>
      </c>
      <c r="AK18" s="65"/>
      <c r="AL18" s="65"/>
      <c r="AM18" s="64">
        <f t="shared" si="3"/>
        <v>1308.6811227598398</v>
      </c>
      <c r="AN18" s="66">
        <v>832.18</v>
      </c>
      <c r="AO18" s="66">
        <v>0</v>
      </c>
      <c r="AP18" s="66">
        <f t="shared" si="15"/>
        <v>642.25833682795189</v>
      </c>
      <c r="AQ18" s="67">
        <f t="shared" si="4"/>
        <v>1474.4383368279518</v>
      </c>
      <c r="AR18" s="67">
        <f t="shared" si="5"/>
        <v>2783.1194595877914</v>
      </c>
      <c r="AS18" s="68">
        <f t="shared" si="6"/>
        <v>598.76054041220868</v>
      </c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8"/>
      <c r="BE18" s="178">
        <f t="shared" si="22"/>
        <v>0</v>
      </c>
      <c r="BF18" s="181"/>
      <c r="BG18" s="181" t="s">
        <v>276</v>
      </c>
      <c r="BH18" s="64">
        <f t="shared" si="17"/>
        <v>0</v>
      </c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64">
        <f t="shared" si="18"/>
        <v>0</v>
      </c>
      <c r="BT18" s="65">
        <v>566.19999999999993</v>
      </c>
      <c r="BU18" s="65">
        <v>93.333333333333329</v>
      </c>
      <c r="BV18" s="65">
        <f t="shared" si="7"/>
        <v>0</v>
      </c>
      <c r="BW18" s="65">
        <f t="shared" si="8"/>
        <v>0</v>
      </c>
      <c r="BX18" s="65"/>
      <c r="BY18" s="65">
        <v>20</v>
      </c>
      <c r="BZ18" s="65"/>
      <c r="CA18" s="65">
        <v>5</v>
      </c>
      <c r="CB18" s="65"/>
      <c r="CC18" s="65"/>
      <c r="CD18" s="64">
        <f t="shared" si="9"/>
        <v>684.5333333333333</v>
      </c>
      <c r="CE18" s="66"/>
      <c r="CF18" s="66"/>
      <c r="CG18" s="66">
        <f t="shared" si="20"/>
        <v>205.35999999999999</v>
      </c>
      <c r="CH18" s="67">
        <f t="shared" si="10"/>
        <v>205.35999999999999</v>
      </c>
      <c r="CI18" s="67">
        <f t="shared" si="11"/>
        <v>889.89333333333332</v>
      </c>
      <c r="CJ18" s="68">
        <f t="shared" si="12"/>
        <v>-889.89333333333332</v>
      </c>
    </row>
    <row r="19" spans="1:88" ht="15" customHeight="1">
      <c r="A19" s="173" t="s">
        <v>29</v>
      </c>
      <c r="B19" s="175" t="s">
        <v>148</v>
      </c>
      <c r="C19" s="181" t="s">
        <v>277</v>
      </c>
      <c r="D19" s="176">
        <v>16845.2</v>
      </c>
      <c r="E19" s="176">
        <v>13016.7</v>
      </c>
      <c r="F19" s="176">
        <v>0</v>
      </c>
      <c r="G19" s="176">
        <v>170</v>
      </c>
      <c r="H19" s="176">
        <v>0</v>
      </c>
      <c r="I19" s="176">
        <v>0</v>
      </c>
      <c r="J19" s="176">
        <v>0</v>
      </c>
      <c r="K19" s="176">
        <v>45916.31</v>
      </c>
      <c r="L19" s="176">
        <v>0</v>
      </c>
      <c r="M19" s="176">
        <v>0</v>
      </c>
      <c r="N19" s="178">
        <v>59848.22</v>
      </c>
      <c r="O19" s="178">
        <f t="shared" si="21"/>
        <v>16099.989999999991</v>
      </c>
      <c r="P19" s="181">
        <v>4663</v>
      </c>
      <c r="Q19" s="64">
        <f t="shared" si="0"/>
        <v>75948.209999999992</v>
      </c>
      <c r="R19" s="178">
        <v>1402.22</v>
      </c>
      <c r="S19" s="178">
        <v>952.15</v>
      </c>
      <c r="T19" s="178">
        <v>0</v>
      </c>
      <c r="U19" s="178">
        <v>7.15</v>
      </c>
      <c r="V19" s="178">
        <v>0</v>
      </c>
      <c r="W19" s="178">
        <v>0</v>
      </c>
      <c r="X19" s="178">
        <v>0</v>
      </c>
      <c r="Y19" s="178">
        <v>1350</v>
      </c>
      <c r="Z19" s="178">
        <v>0</v>
      </c>
      <c r="AA19" s="178">
        <v>0</v>
      </c>
      <c r="AB19" s="64">
        <f t="shared" si="13"/>
        <v>3711.52</v>
      </c>
      <c r="AC19" s="65">
        <v>566.19999999999993</v>
      </c>
      <c r="AD19" s="65">
        <v>93.333333333333329</v>
      </c>
      <c r="AE19" s="65">
        <f t="shared" si="1"/>
        <v>460.57931502446411</v>
      </c>
      <c r="AF19" s="65">
        <f t="shared" si="2"/>
        <v>431.70215507611766</v>
      </c>
      <c r="AG19" s="65">
        <v>1279.4567857142858</v>
      </c>
      <c r="AH19" s="65">
        <v>20</v>
      </c>
      <c r="AI19" s="65"/>
      <c r="AJ19" s="65">
        <v>5</v>
      </c>
      <c r="AK19" s="65"/>
      <c r="AL19" s="65"/>
      <c r="AM19" s="64">
        <f t="shared" si="3"/>
        <v>2856.2715891482007</v>
      </c>
      <c r="AN19" s="66">
        <v>832.18</v>
      </c>
      <c r="AO19" s="66">
        <v>0</v>
      </c>
      <c r="AP19" s="66">
        <f t="shared" si="15"/>
        <v>1106.5354767444601</v>
      </c>
      <c r="AQ19" s="67">
        <f t="shared" si="4"/>
        <v>1938.7154767444599</v>
      </c>
      <c r="AR19" s="67">
        <f t="shared" si="5"/>
        <v>4794.9870658926611</v>
      </c>
      <c r="AS19" s="68">
        <f t="shared" si="6"/>
        <v>-1083.4670658926611</v>
      </c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8"/>
      <c r="BE19" s="178">
        <f t="shared" si="22"/>
        <v>0</v>
      </c>
      <c r="BF19" s="181"/>
      <c r="BG19" s="181" t="s">
        <v>277</v>
      </c>
      <c r="BH19" s="64">
        <f t="shared" si="17"/>
        <v>0</v>
      </c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64">
        <f t="shared" si="18"/>
        <v>0</v>
      </c>
      <c r="BT19" s="65">
        <v>566.19999999999993</v>
      </c>
      <c r="BU19" s="65">
        <v>93.333333333333329</v>
      </c>
      <c r="BV19" s="65">
        <f t="shared" si="7"/>
        <v>0</v>
      </c>
      <c r="BW19" s="65">
        <f t="shared" si="8"/>
        <v>0</v>
      </c>
      <c r="BX19" s="65">
        <v>1279.4567857142858</v>
      </c>
      <c r="BY19" s="65">
        <v>20</v>
      </c>
      <c r="BZ19" s="65"/>
      <c r="CA19" s="65">
        <v>5</v>
      </c>
      <c r="CB19" s="65"/>
      <c r="CC19" s="65"/>
      <c r="CD19" s="64">
        <f t="shared" si="9"/>
        <v>1963.9901190476191</v>
      </c>
      <c r="CE19" s="66"/>
      <c r="CF19" s="66"/>
      <c r="CG19" s="66">
        <f t="shared" si="20"/>
        <v>589.19703571428568</v>
      </c>
      <c r="CH19" s="67">
        <f t="shared" si="10"/>
        <v>589.19703571428568</v>
      </c>
      <c r="CI19" s="67">
        <f t="shared" si="11"/>
        <v>2553.1871547619048</v>
      </c>
      <c r="CJ19" s="68">
        <f t="shared" si="12"/>
        <v>-2553.1871547619048</v>
      </c>
    </row>
    <row r="20" spans="1:88" ht="15" customHeight="1">
      <c r="A20" s="173" t="s">
        <v>30</v>
      </c>
      <c r="B20" s="175" t="s">
        <v>149</v>
      </c>
      <c r="C20" s="181" t="s">
        <v>276</v>
      </c>
      <c r="D20" s="176">
        <v>5697.05</v>
      </c>
      <c r="E20" s="176">
        <v>7414.07</v>
      </c>
      <c r="F20" s="176">
        <v>0</v>
      </c>
      <c r="G20" s="176">
        <v>50</v>
      </c>
      <c r="H20" s="176">
        <v>0</v>
      </c>
      <c r="I20" s="176">
        <v>0</v>
      </c>
      <c r="J20" s="176">
        <v>0</v>
      </c>
      <c r="K20" s="176">
        <v>17391.43</v>
      </c>
      <c r="L20" s="176">
        <v>0</v>
      </c>
      <c r="M20" s="176">
        <v>0</v>
      </c>
      <c r="N20" s="178">
        <v>25457.4</v>
      </c>
      <c r="O20" s="178">
        <f t="shared" si="21"/>
        <v>5095.1499999999978</v>
      </c>
      <c r="P20" s="181">
        <v>1819</v>
      </c>
      <c r="Q20" s="64">
        <f t="shared" si="0"/>
        <v>30552.55</v>
      </c>
      <c r="R20" s="178">
        <v>474.23</v>
      </c>
      <c r="S20" s="178">
        <v>542.32000000000005</v>
      </c>
      <c r="T20" s="178">
        <v>0</v>
      </c>
      <c r="U20" s="178">
        <v>2.1</v>
      </c>
      <c r="V20" s="178">
        <v>0</v>
      </c>
      <c r="W20" s="178">
        <v>0</v>
      </c>
      <c r="X20" s="178">
        <v>0</v>
      </c>
      <c r="Y20" s="178">
        <v>1350</v>
      </c>
      <c r="Z20" s="178">
        <v>0</v>
      </c>
      <c r="AA20" s="178">
        <v>0</v>
      </c>
      <c r="AB20" s="64">
        <f t="shared" si="13"/>
        <v>2368.65</v>
      </c>
      <c r="AC20" s="65">
        <v>566.19999999999993</v>
      </c>
      <c r="AD20" s="65">
        <v>93.333333333333329</v>
      </c>
      <c r="AE20" s="65">
        <f t="shared" si="1"/>
        <v>195.91479670245485</v>
      </c>
      <c r="AF20" s="65">
        <f t="shared" si="2"/>
        <v>136.62041003976285</v>
      </c>
      <c r="AG20" s="65"/>
      <c r="AH20" s="65">
        <v>20</v>
      </c>
      <c r="AI20" s="65"/>
      <c r="AJ20" s="65">
        <v>5</v>
      </c>
      <c r="AK20" s="65"/>
      <c r="AL20" s="65"/>
      <c r="AM20" s="64">
        <f t="shared" si="3"/>
        <v>1017.068540075551</v>
      </c>
      <c r="AN20" s="66">
        <v>832.18</v>
      </c>
      <c r="AO20" s="66">
        <v>0</v>
      </c>
      <c r="AP20" s="66">
        <f t="shared" si="15"/>
        <v>554.77456202266524</v>
      </c>
      <c r="AQ20" s="67">
        <f t="shared" si="4"/>
        <v>1386.9545620226652</v>
      </c>
      <c r="AR20" s="67">
        <f t="shared" si="5"/>
        <v>2404.0231020982164</v>
      </c>
      <c r="AS20" s="68">
        <f t="shared" si="6"/>
        <v>-35.37310209821635</v>
      </c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8"/>
      <c r="BE20" s="178">
        <f t="shared" si="22"/>
        <v>0</v>
      </c>
      <c r="BF20" s="181"/>
      <c r="BG20" s="181" t="s">
        <v>276</v>
      </c>
      <c r="BH20" s="64">
        <f t="shared" si="17"/>
        <v>0</v>
      </c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64">
        <f t="shared" si="18"/>
        <v>0</v>
      </c>
      <c r="BT20" s="65">
        <v>566.19999999999993</v>
      </c>
      <c r="BU20" s="65">
        <v>93.333333333333329</v>
      </c>
      <c r="BV20" s="65">
        <f t="shared" si="7"/>
        <v>0</v>
      </c>
      <c r="BW20" s="65">
        <f t="shared" si="8"/>
        <v>0</v>
      </c>
      <c r="BX20" s="65"/>
      <c r="BY20" s="65">
        <v>20</v>
      </c>
      <c r="BZ20" s="65"/>
      <c r="CA20" s="65">
        <v>5</v>
      </c>
      <c r="CB20" s="65"/>
      <c r="CC20" s="65"/>
      <c r="CD20" s="64">
        <f t="shared" si="9"/>
        <v>684.5333333333333</v>
      </c>
      <c r="CE20" s="66"/>
      <c r="CF20" s="66"/>
      <c r="CG20" s="66">
        <f t="shared" si="20"/>
        <v>205.35999999999999</v>
      </c>
      <c r="CH20" s="67">
        <f t="shared" si="10"/>
        <v>205.35999999999999</v>
      </c>
      <c r="CI20" s="67">
        <f t="shared" si="11"/>
        <v>889.89333333333332</v>
      </c>
      <c r="CJ20" s="68">
        <f t="shared" si="12"/>
        <v>-889.89333333333332</v>
      </c>
    </row>
    <row r="21" spans="1:88" ht="15" customHeight="1">
      <c r="A21" s="173" t="s">
        <v>31</v>
      </c>
      <c r="B21" s="175" t="s">
        <v>148</v>
      </c>
      <c r="C21" s="181" t="s">
        <v>276</v>
      </c>
      <c r="D21" s="176">
        <v>2234.89</v>
      </c>
      <c r="E21" s="176">
        <v>2629.07</v>
      </c>
      <c r="F21" s="176">
        <v>0</v>
      </c>
      <c r="G21" s="176">
        <v>0</v>
      </c>
      <c r="H21" s="176">
        <v>0</v>
      </c>
      <c r="I21" s="176">
        <v>0</v>
      </c>
      <c r="J21" s="176">
        <v>0</v>
      </c>
      <c r="K21" s="176">
        <v>6188.38</v>
      </c>
      <c r="L21" s="176">
        <v>0</v>
      </c>
      <c r="M21" s="176">
        <v>0</v>
      </c>
      <c r="N21" s="178">
        <v>7952.82</v>
      </c>
      <c r="O21" s="178">
        <f t="shared" si="21"/>
        <v>3099.5200000000004</v>
      </c>
      <c r="P21" s="181">
        <v>666</v>
      </c>
      <c r="Q21" s="64">
        <f t="shared" si="0"/>
        <v>11052.34</v>
      </c>
      <c r="R21" s="178">
        <v>186.04</v>
      </c>
      <c r="S21" s="178">
        <v>192.31</v>
      </c>
      <c r="T21" s="178">
        <v>0</v>
      </c>
      <c r="U21" s="178">
        <v>0</v>
      </c>
      <c r="V21" s="178">
        <v>0</v>
      </c>
      <c r="W21" s="178">
        <v>0</v>
      </c>
      <c r="X21" s="178">
        <v>0</v>
      </c>
      <c r="Y21" s="178">
        <v>1350</v>
      </c>
      <c r="Z21" s="178">
        <v>0</v>
      </c>
      <c r="AA21" s="178">
        <v>0</v>
      </c>
      <c r="AB21" s="64">
        <f t="shared" si="13"/>
        <v>1728.35</v>
      </c>
      <c r="AC21" s="65">
        <v>566.19999999999993</v>
      </c>
      <c r="AD21" s="65">
        <v>93.333333333333329</v>
      </c>
      <c r="AE21" s="65">
        <f t="shared" si="1"/>
        <v>61.203230239978033</v>
      </c>
      <c r="AF21" s="65">
        <f t="shared" si="2"/>
        <v>83.109956198825557</v>
      </c>
      <c r="AG21" s="65"/>
      <c r="AH21" s="65">
        <v>20</v>
      </c>
      <c r="AI21" s="65"/>
      <c r="AJ21" s="65">
        <v>5</v>
      </c>
      <c r="AK21" s="65"/>
      <c r="AL21" s="65"/>
      <c r="AM21" s="64">
        <f t="shared" si="3"/>
        <v>828.84651977213684</v>
      </c>
      <c r="AN21" s="66">
        <v>832.18</v>
      </c>
      <c r="AO21" s="66">
        <v>0</v>
      </c>
      <c r="AP21" s="66">
        <f t="shared" si="15"/>
        <v>498.30795593164106</v>
      </c>
      <c r="AQ21" s="67">
        <f t="shared" si="4"/>
        <v>1330.487955931641</v>
      </c>
      <c r="AR21" s="67">
        <f t="shared" si="5"/>
        <v>2159.3344757037776</v>
      </c>
      <c r="AS21" s="68">
        <f t="shared" si="6"/>
        <v>-430.98447570377766</v>
      </c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8"/>
      <c r="BE21" s="178">
        <f t="shared" si="22"/>
        <v>0</v>
      </c>
      <c r="BF21" s="181"/>
      <c r="BG21" s="181" t="s">
        <v>276</v>
      </c>
      <c r="BH21" s="64">
        <f t="shared" si="17"/>
        <v>0</v>
      </c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64">
        <f t="shared" si="18"/>
        <v>0</v>
      </c>
      <c r="BT21" s="65">
        <v>566.19999999999993</v>
      </c>
      <c r="BU21" s="65">
        <v>93.333333333333329</v>
      </c>
      <c r="BV21" s="65">
        <f t="shared" si="7"/>
        <v>0</v>
      </c>
      <c r="BW21" s="65">
        <f t="shared" si="8"/>
        <v>0</v>
      </c>
      <c r="BX21" s="65"/>
      <c r="BY21" s="65">
        <v>20</v>
      </c>
      <c r="BZ21" s="65"/>
      <c r="CA21" s="65">
        <v>5</v>
      </c>
      <c r="CB21" s="65"/>
      <c r="CC21" s="65"/>
      <c r="CD21" s="64">
        <f t="shared" si="9"/>
        <v>684.5333333333333</v>
      </c>
      <c r="CE21" s="66"/>
      <c r="CF21" s="66"/>
      <c r="CG21" s="66">
        <f t="shared" si="20"/>
        <v>205.35999999999999</v>
      </c>
      <c r="CH21" s="67">
        <f t="shared" si="10"/>
        <v>205.35999999999999</v>
      </c>
      <c r="CI21" s="67">
        <f t="shared" si="11"/>
        <v>889.89333333333332</v>
      </c>
      <c r="CJ21" s="68">
        <f t="shared" si="12"/>
        <v>-889.89333333333332</v>
      </c>
    </row>
    <row r="22" spans="1:88" ht="15" customHeight="1">
      <c r="A22" s="173" t="s">
        <v>32</v>
      </c>
      <c r="B22" s="175" t="s">
        <v>148</v>
      </c>
      <c r="C22" s="181" t="s">
        <v>276</v>
      </c>
      <c r="D22" s="176">
        <v>3626.25</v>
      </c>
      <c r="E22" s="176">
        <v>4145.5600000000004</v>
      </c>
      <c r="F22" s="176">
        <v>0</v>
      </c>
      <c r="G22" s="176">
        <v>30</v>
      </c>
      <c r="H22" s="176">
        <v>0</v>
      </c>
      <c r="I22" s="176">
        <v>0</v>
      </c>
      <c r="J22" s="176">
        <v>0</v>
      </c>
      <c r="K22" s="176">
        <v>10922.75</v>
      </c>
      <c r="L22" s="176">
        <v>0</v>
      </c>
      <c r="M22" s="176">
        <v>0</v>
      </c>
      <c r="N22" s="178">
        <v>15051.98</v>
      </c>
      <c r="O22" s="178">
        <f t="shared" si="21"/>
        <v>3672.5800000000017</v>
      </c>
      <c r="P22" s="181">
        <v>1108</v>
      </c>
      <c r="Q22" s="64">
        <f t="shared" si="0"/>
        <v>18724.560000000001</v>
      </c>
      <c r="R22" s="178">
        <v>301.86</v>
      </c>
      <c r="S22" s="178">
        <v>303.24</v>
      </c>
      <c r="T22" s="178">
        <v>0</v>
      </c>
      <c r="U22" s="178">
        <v>1.26</v>
      </c>
      <c r="V22" s="178">
        <v>0</v>
      </c>
      <c r="W22" s="178">
        <v>0</v>
      </c>
      <c r="X22" s="178">
        <v>0</v>
      </c>
      <c r="Y22" s="178">
        <v>1350</v>
      </c>
      <c r="Z22" s="178">
        <v>0</v>
      </c>
      <c r="AA22" s="178">
        <v>0</v>
      </c>
      <c r="AB22" s="64">
        <f t="shared" si="13"/>
        <v>1956.3600000000001</v>
      </c>
      <c r="AC22" s="65">
        <v>566.19999999999993</v>
      </c>
      <c r="AD22" s="65">
        <v>93.333333333333329</v>
      </c>
      <c r="AE22" s="65">
        <f t="shared" si="1"/>
        <v>115.83687264486618</v>
      </c>
      <c r="AF22" s="65">
        <f t="shared" si="2"/>
        <v>98.475881083742919</v>
      </c>
      <c r="AG22" s="65"/>
      <c r="AH22" s="65">
        <v>20</v>
      </c>
      <c r="AI22" s="65"/>
      <c r="AJ22" s="65">
        <v>5</v>
      </c>
      <c r="AK22" s="65"/>
      <c r="AL22" s="65"/>
      <c r="AM22" s="64">
        <f t="shared" si="3"/>
        <v>898.8460870619424</v>
      </c>
      <c r="AN22" s="66">
        <v>832.18</v>
      </c>
      <c r="AO22" s="66">
        <v>0</v>
      </c>
      <c r="AP22" s="66">
        <f t="shared" si="15"/>
        <v>519.30782611858262</v>
      </c>
      <c r="AQ22" s="67">
        <f t="shared" si="4"/>
        <v>1351.4878261185827</v>
      </c>
      <c r="AR22" s="67">
        <f t="shared" si="5"/>
        <v>2250.3339131805251</v>
      </c>
      <c r="AS22" s="68">
        <f t="shared" si="6"/>
        <v>-293.97391318052496</v>
      </c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8"/>
      <c r="BE22" s="178">
        <f t="shared" si="22"/>
        <v>0</v>
      </c>
      <c r="BF22" s="181"/>
      <c r="BG22" s="181" t="s">
        <v>276</v>
      </c>
      <c r="BH22" s="64">
        <f t="shared" si="17"/>
        <v>0</v>
      </c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64">
        <f t="shared" si="18"/>
        <v>0</v>
      </c>
      <c r="BT22" s="65">
        <v>566.19999999999993</v>
      </c>
      <c r="BU22" s="65">
        <v>93.333333333333329</v>
      </c>
      <c r="BV22" s="65">
        <f t="shared" si="7"/>
        <v>0</v>
      </c>
      <c r="BW22" s="65">
        <f t="shared" si="8"/>
        <v>0</v>
      </c>
      <c r="BX22" s="65"/>
      <c r="BY22" s="65">
        <v>20</v>
      </c>
      <c r="BZ22" s="65"/>
      <c r="CA22" s="65">
        <v>5</v>
      </c>
      <c r="CB22" s="65"/>
      <c r="CC22" s="65"/>
      <c r="CD22" s="64">
        <f t="shared" si="9"/>
        <v>684.5333333333333</v>
      </c>
      <c r="CE22" s="66"/>
      <c r="CF22" s="66"/>
      <c r="CG22" s="66">
        <f t="shared" si="20"/>
        <v>205.35999999999999</v>
      </c>
      <c r="CH22" s="67">
        <f t="shared" si="10"/>
        <v>205.35999999999999</v>
      </c>
      <c r="CI22" s="67">
        <f t="shared" si="11"/>
        <v>889.89333333333332</v>
      </c>
      <c r="CJ22" s="68">
        <f t="shared" si="12"/>
        <v>-889.89333333333332</v>
      </c>
    </row>
    <row r="23" spans="1:88" ht="15" customHeight="1">
      <c r="A23" s="173" t="s">
        <v>33</v>
      </c>
      <c r="B23" s="175" t="s">
        <v>148</v>
      </c>
      <c r="C23" s="181" t="s">
        <v>277</v>
      </c>
      <c r="D23" s="176">
        <v>18547.02</v>
      </c>
      <c r="E23" s="176">
        <v>16122.11</v>
      </c>
      <c r="F23" s="176">
        <v>0</v>
      </c>
      <c r="G23" s="176">
        <v>165</v>
      </c>
      <c r="H23" s="176">
        <v>0</v>
      </c>
      <c r="I23" s="176">
        <v>0</v>
      </c>
      <c r="J23" s="176">
        <v>0</v>
      </c>
      <c r="K23" s="176">
        <v>52502.37</v>
      </c>
      <c r="L23" s="176">
        <v>0</v>
      </c>
      <c r="M23" s="176">
        <v>0</v>
      </c>
      <c r="N23" s="178">
        <v>67001.119999999995</v>
      </c>
      <c r="O23" s="178">
        <f t="shared" si="21"/>
        <v>20335.380000000005</v>
      </c>
      <c r="P23" s="181">
        <v>5409</v>
      </c>
      <c r="Q23" s="64">
        <f t="shared" si="0"/>
        <v>87336.5</v>
      </c>
      <c r="R23" s="178">
        <v>1543.87</v>
      </c>
      <c r="S23" s="178">
        <v>1179.3</v>
      </c>
      <c r="T23" s="178">
        <v>0</v>
      </c>
      <c r="U23" s="178">
        <v>6.94</v>
      </c>
      <c r="V23" s="178">
        <v>0</v>
      </c>
      <c r="W23" s="178">
        <v>0</v>
      </c>
      <c r="X23" s="178">
        <v>0</v>
      </c>
      <c r="Y23" s="178">
        <v>1350</v>
      </c>
      <c r="Z23" s="178">
        <v>0</v>
      </c>
      <c r="AA23" s="178">
        <v>0</v>
      </c>
      <c r="AB23" s="64">
        <f t="shared" si="13"/>
        <v>4080.11</v>
      </c>
      <c r="AC23" s="65">
        <v>566.19999999999993</v>
      </c>
      <c r="AD23" s="65">
        <v>93.333333333333329</v>
      </c>
      <c r="AE23" s="65">
        <f t="shared" si="1"/>
        <v>515.62652916781678</v>
      </c>
      <c r="AF23" s="65">
        <f t="shared" si="2"/>
        <v>545.26911943993684</v>
      </c>
      <c r="AG23" s="65">
        <v>1279.4567857142858</v>
      </c>
      <c r="AH23" s="65">
        <v>20</v>
      </c>
      <c r="AI23" s="65"/>
      <c r="AJ23" s="65">
        <v>5</v>
      </c>
      <c r="AK23" s="65"/>
      <c r="AL23" s="65"/>
      <c r="AM23" s="64">
        <f t="shared" si="3"/>
        <v>3024.8857676553725</v>
      </c>
      <c r="AN23" s="66">
        <v>832.18</v>
      </c>
      <c r="AO23" s="66">
        <v>0</v>
      </c>
      <c r="AP23" s="66">
        <f t="shared" si="15"/>
        <v>1157.1197302966116</v>
      </c>
      <c r="AQ23" s="67">
        <f t="shared" si="4"/>
        <v>1989.2997302966114</v>
      </c>
      <c r="AR23" s="67">
        <f t="shared" si="5"/>
        <v>5014.185497951984</v>
      </c>
      <c r="AS23" s="68">
        <f t="shared" si="6"/>
        <v>-934.07549795198383</v>
      </c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8"/>
      <c r="BE23" s="178">
        <f t="shared" si="22"/>
        <v>0</v>
      </c>
      <c r="BF23" s="181"/>
      <c r="BG23" s="181" t="s">
        <v>277</v>
      </c>
      <c r="BH23" s="64">
        <f t="shared" si="17"/>
        <v>0</v>
      </c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64">
        <f t="shared" si="18"/>
        <v>0</v>
      </c>
      <c r="BT23" s="65">
        <v>566.19999999999993</v>
      </c>
      <c r="BU23" s="65">
        <v>93.333333333333329</v>
      </c>
      <c r="BV23" s="65">
        <f t="shared" si="7"/>
        <v>0</v>
      </c>
      <c r="BW23" s="65">
        <f t="shared" si="8"/>
        <v>0</v>
      </c>
      <c r="BX23" s="65">
        <v>1279.4567857142858</v>
      </c>
      <c r="BY23" s="65">
        <v>20</v>
      </c>
      <c r="BZ23" s="65"/>
      <c r="CA23" s="65">
        <v>5</v>
      </c>
      <c r="CB23" s="65"/>
      <c r="CC23" s="65"/>
      <c r="CD23" s="64">
        <f t="shared" si="9"/>
        <v>1963.9901190476191</v>
      </c>
      <c r="CE23" s="66"/>
      <c r="CF23" s="66"/>
      <c r="CG23" s="66">
        <f t="shared" si="20"/>
        <v>589.19703571428568</v>
      </c>
      <c r="CH23" s="67">
        <f t="shared" si="10"/>
        <v>589.19703571428568</v>
      </c>
      <c r="CI23" s="67">
        <f t="shared" si="11"/>
        <v>2553.1871547619048</v>
      </c>
      <c r="CJ23" s="68">
        <f t="shared" si="12"/>
        <v>-2553.1871547619048</v>
      </c>
    </row>
    <row r="24" spans="1:88" ht="15" customHeight="1">
      <c r="A24" s="173" t="s">
        <v>34</v>
      </c>
      <c r="B24" s="175" t="s">
        <v>148</v>
      </c>
      <c r="C24" s="181" t="s">
        <v>276</v>
      </c>
      <c r="D24" s="176">
        <v>20541.37</v>
      </c>
      <c r="E24" s="176">
        <v>14754.61</v>
      </c>
      <c r="F24" s="176">
        <v>0</v>
      </c>
      <c r="G24" s="176">
        <v>120</v>
      </c>
      <c r="H24" s="176">
        <v>0</v>
      </c>
      <c r="I24" s="176">
        <v>0</v>
      </c>
      <c r="J24" s="176">
        <v>0</v>
      </c>
      <c r="K24" s="176">
        <v>23762.68</v>
      </c>
      <c r="L24" s="176">
        <v>0</v>
      </c>
      <c r="M24" s="176">
        <v>0</v>
      </c>
      <c r="N24" s="178">
        <v>45904.67</v>
      </c>
      <c r="O24" s="178">
        <f t="shared" si="21"/>
        <v>13273.989999999998</v>
      </c>
      <c r="P24" s="181">
        <v>3032</v>
      </c>
      <c r="Q24" s="64">
        <f t="shared" si="0"/>
        <v>59178.659999999996</v>
      </c>
      <c r="R24" s="178">
        <v>1709.88</v>
      </c>
      <c r="S24" s="178">
        <v>1079.27</v>
      </c>
      <c r="T24" s="178">
        <v>0</v>
      </c>
      <c r="U24" s="178">
        <v>5.05</v>
      </c>
      <c r="V24" s="178">
        <v>0</v>
      </c>
      <c r="W24" s="178">
        <v>0</v>
      </c>
      <c r="X24" s="178">
        <v>0</v>
      </c>
      <c r="Y24" s="178">
        <v>1350</v>
      </c>
      <c r="Z24" s="178">
        <v>0</v>
      </c>
      <c r="AA24" s="178">
        <v>0</v>
      </c>
      <c r="AB24" s="64">
        <f t="shared" si="13"/>
        <v>4144.2000000000007</v>
      </c>
      <c r="AC24" s="65"/>
      <c r="AD24" s="65"/>
      <c r="AE24" s="65">
        <f t="shared" si="1"/>
        <v>353.27268655649345</v>
      </c>
      <c r="AF24" s="65">
        <f t="shared" si="2"/>
        <v>355.92631358521578</v>
      </c>
      <c r="AG24" s="65"/>
      <c r="AH24" s="65">
        <v>20</v>
      </c>
      <c r="AI24" s="65"/>
      <c r="AJ24" s="65">
        <v>5</v>
      </c>
      <c r="AK24" s="65"/>
      <c r="AL24" s="65"/>
      <c r="AM24" s="64">
        <f t="shared" si="3"/>
        <v>734.19900014170923</v>
      </c>
      <c r="AN24" s="66">
        <v>832.18</v>
      </c>
      <c r="AO24" s="66">
        <v>0</v>
      </c>
      <c r="AP24" s="66">
        <f t="shared" si="15"/>
        <v>469.91370004251274</v>
      </c>
      <c r="AQ24" s="67">
        <f t="shared" si="4"/>
        <v>1302.0937000425126</v>
      </c>
      <c r="AR24" s="67">
        <f t="shared" si="5"/>
        <v>2036.2927001842218</v>
      </c>
      <c r="AS24" s="68">
        <f t="shared" si="6"/>
        <v>2107.907299815779</v>
      </c>
      <c r="AT24" s="176"/>
      <c r="AU24" s="176"/>
      <c r="AV24" s="176"/>
      <c r="AW24" s="176"/>
      <c r="AX24" s="176"/>
      <c r="AY24" s="176"/>
      <c r="AZ24" s="176"/>
      <c r="BA24" s="176"/>
      <c r="BB24" s="176"/>
      <c r="BC24" s="176"/>
      <c r="BD24" s="178"/>
      <c r="BE24" s="178">
        <f t="shared" si="22"/>
        <v>0</v>
      </c>
      <c r="BF24" s="181"/>
      <c r="BG24" s="181" t="s">
        <v>276</v>
      </c>
      <c r="BH24" s="64">
        <f t="shared" si="17"/>
        <v>0</v>
      </c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64">
        <f t="shared" si="18"/>
        <v>0</v>
      </c>
      <c r="BT24" s="65"/>
      <c r="BU24" s="65"/>
      <c r="BV24" s="65">
        <f t="shared" si="7"/>
        <v>0</v>
      </c>
      <c r="BW24" s="65">
        <f t="shared" si="8"/>
        <v>0</v>
      </c>
      <c r="BX24" s="65"/>
      <c r="BY24" s="65">
        <v>20</v>
      </c>
      <c r="BZ24" s="65"/>
      <c r="CA24" s="65">
        <v>5</v>
      </c>
      <c r="CB24" s="65"/>
      <c r="CC24" s="65"/>
      <c r="CD24" s="64">
        <f t="shared" si="9"/>
        <v>25</v>
      </c>
      <c r="CE24" s="66"/>
      <c r="CF24" s="66"/>
      <c r="CG24" s="66">
        <f t="shared" si="20"/>
        <v>7.5</v>
      </c>
      <c r="CH24" s="67">
        <f t="shared" si="10"/>
        <v>7.5</v>
      </c>
      <c r="CI24" s="67">
        <f t="shared" si="11"/>
        <v>32.5</v>
      </c>
      <c r="CJ24" s="68">
        <f t="shared" si="12"/>
        <v>-32.5</v>
      </c>
    </row>
    <row r="25" spans="1:88" ht="15" customHeight="1">
      <c r="A25" s="173" t="s">
        <v>150</v>
      </c>
      <c r="B25" s="175" t="s">
        <v>151</v>
      </c>
      <c r="C25" s="181" t="s">
        <v>277</v>
      </c>
      <c r="D25" s="176">
        <v>0</v>
      </c>
      <c r="E25" s="176">
        <v>0</v>
      </c>
      <c r="F25" s="176">
        <v>0</v>
      </c>
      <c r="G25" s="176">
        <v>0</v>
      </c>
      <c r="H25" s="176">
        <v>0</v>
      </c>
      <c r="I25" s="176">
        <v>0</v>
      </c>
      <c r="J25" s="176">
        <v>0</v>
      </c>
      <c r="K25" s="176">
        <v>23291.33</v>
      </c>
      <c r="L25" s="176">
        <v>0</v>
      </c>
      <c r="M25" s="176">
        <v>0</v>
      </c>
      <c r="N25" s="178">
        <v>15611.93</v>
      </c>
      <c r="O25" s="178">
        <f t="shared" si="21"/>
        <v>7679.4000000000015</v>
      </c>
      <c r="P25" s="181">
        <v>1468</v>
      </c>
      <c r="Q25" s="64">
        <f t="shared" si="0"/>
        <v>23291.33</v>
      </c>
      <c r="R25" s="178">
        <v>0</v>
      </c>
      <c r="S25" s="178">
        <v>0</v>
      </c>
      <c r="T25" s="178">
        <v>0</v>
      </c>
      <c r="U25" s="178">
        <v>0</v>
      </c>
      <c r="V25" s="178">
        <v>0</v>
      </c>
      <c r="W25" s="178">
        <v>0</v>
      </c>
      <c r="X25" s="178">
        <v>0</v>
      </c>
      <c r="Y25" s="178">
        <v>3750</v>
      </c>
      <c r="Z25" s="178">
        <v>0</v>
      </c>
      <c r="AA25" s="178">
        <v>0</v>
      </c>
      <c r="AB25" s="64">
        <f t="shared" si="13"/>
        <v>3750</v>
      </c>
      <c r="AC25" s="65"/>
      <c r="AD25" s="65"/>
      <c r="AE25" s="65">
        <f t="shared" si="1"/>
        <v>120.14613008724206</v>
      </c>
      <c r="AF25" s="65">
        <f t="shared" si="2"/>
        <v>205.91401172867441</v>
      </c>
      <c r="AG25" s="65">
        <v>1279.4567857142858</v>
      </c>
      <c r="AH25" s="65">
        <v>20</v>
      </c>
      <c r="AI25" s="65"/>
      <c r="AJ25" s="65">
        <v>5</v>
      </c>
      <c r="AK25" s="65"/>
      <c r="AL25" s="65"/>
      <c r="AM25" s="64">
        <f t="shared" si="3"/>
        <v>1630.5169275302023</v>
      </c>
      <c r="AN25" s="66">
        <v>832.18</v>
      </c>
      <c r="AO25" s="66">
        <v>0</v>
      </c>
      <c r="AP25" s="66">
        <f t="shared" si="15"/>
        <v>738.80907825906058</v>
      </c>
      <c r="AQ25" s="67">
        <f t="shared" si="4"/>
        <v>1570.9890782590605</v>
      </c>
      <c r="AR25" s="67">
        <f t="shared" si="5"/>
        <v>3201.5060057892629</v>
      </c>
      <c r="AS25" s="68">
        <f t="shared" si="6"/>
        <v>548.49399421073713</v>
      </c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78"/>
      <c r="BE25" s="178">
        <f t="shared" si="22"/>
        <v>0</v>
      </c>
      <c r="BF25" s="181"/>
      <c r="BG25" s="181" t="s">
        <v>277</v>
      </c>
      <c r="BH25" s="64">
        <f t="shared" si="17"/>
        <v>0</v>
      </c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64">
        <f t="shared" si="18"/>
        <v>0</v>
      </c>
      <c r="BT25" s="65"/>
      <c r="BU25" s="65"/>
      <c r="BV25" s="65">
        <f t="shared" si="7"/>
        <v>0</v>
      </c>
      <c r="BW25" s="65">
        <f t="shared" si="8"/>
        <v>0</v>
      </c>
      <c r="BX25" s="65">
        <v>1279.4567857142858</v>
      </c>
      <c r="BY25" s="65">
        <v>20</v>
      </c>
      <c r="BZ25" s="65"/>
      <c r="CA25" s="65">
        <v>5</v>
      </c>
      <c r="CB25" s="65"/>
      <c r="CC25" s="65"/>
      <c r="CD25" s="64">
        <f t="shared" si="9"/>
        <v>1304.4567857142858</v>
      </c>
      <c r="CE25" s="66"/>
      <c r="CF25" s="66"/>
      <c r="CG25" s="66">
        <f t="shared" si="20"/>
        <v>391.33703571428572</v>
      </c>
      <c r="CH25" s="67">
        <f t="shared" si="10"/>
        <v>391.33703571428572</v>
      </c>
      <c r="CI25" s="67">
        <f t="shared" si="11"/>
        <v>1695.7938214285716</v>
      </c>
      <c r="CJ25" s="68">
        <f t="shared" si="12"/>
        <v>-1695.7938214285716</v>
      </c>
    </row>
    <row r="26" spans="1:88" ht="15" customHeight="1">
      <c r="A26" s="173" t="s">
        <v>152</v>
      </c>
      <c r="B26" s="175" t="s">
        <v>153</v>
      </c>
      <c r="C26" s="181" t="s">
        <v>277</v>
      </c>
      <c r="D26" s="176">
        <v>3168.5</v>
      </c>
      <c r="E26" s="176">
        <v>656.14</v>
      </c>
      <c r="F26" s="176">
        <v>0</v>
      </c>
      <c r="G26" s="176">
        <v>0</v>
      </c>
      <c r="H26" s="176">
        <v>0</v>
      </c>
      <c r="I26" s="176">
        <v>0</v>
      </c>
      <c r="J26" s="176">
        <v>0</v>
      </c>
      <c r="K26" s="176">
        <v>8158.65</v>
      </c>
      <c r="L26" s="176">
        <v>0</v>
      </c>
      <c r="M26" s="176">
        <v>0</v>
      </c>
      <c r="N26" s="178">
        <v>9463.15</v>
      </c>
      <c r="O26" s="178">
        <f t="shared" si="21"/>
        <v>2520.1399999999994</v>
      </c>
      <c r="P26" s="181">
        <v>571</v>
      </c>
      <c r="Q26" s="64">
        <f t="shared" si="0"/>
        <v>11983.289999999999</v>
      </c>
      <c r="R26" s="178">
        <v>263.74</v>
      </c>
      <c r="S26" s="178">
        <v>47.99</v>
      </c>
      <c r="T26" s="178">
        <v>0</v>
      </c>
      <c r="U26" s="178">
        <v>0</v>
      </c>
      <c r="V26" s="178">
        <v>0</v>
      </c>
      <c r="W26" s="178">
        <v>0</v>
      </c>
      <c r="X26" s="178">
        <v>0</v>
      </c>
      <c r="Y26" s="178">
        <v>1350</v>
      </c>
      <c r="Z26" s="178">
        <v>0</v>
      </c>
      <c r="AA26" s="178">
        <v>0</v>
      </c>
      <c r="AB26" s="64">
        <f t="shared" si="13"/>
        <v>1661.73</v>
      </c>
      <c r="AC26" s="65">
        <v>497.29</v>
      </c>
      <c r="AD26" s="65">
        <v>117</v>
      </c>
      <c r="AE26" s="65">
        <f t="shared" si="1"/>
        <v>72.826412297203774</v>
      </c>
      <c r="AF26" s="65">
        <f t="shared" si="2"/>
        <v>67.574568002435257</v>
      </c>
      <c r="AG26" s="65">
        <v>1279.4567857142858</v>
      </c>
      <c r="AH26" s="65">
        <v>20</v>
      </c>
      <c r="AI26" s="65"/>
      <c r="AJ26" s="65">
        <v>5</v>
      </c>
      <c r="AK26" s="65"/>
      <c r="AL26" s="65"/>
      <c r="AM26" s="64">
        <f t="shared" si="3"/>
        <v>2059.1477660139249</v>
      </c>
      <c r="AN26" s="66">
        <v>832.18</v>
      </c>
      <c r="AO26" s="66">
        <v>0</v>
      </c>
      <c r="AP26" s="66">
        <f t="shared" si="15"/>
        <v>867.39832980417737</v>
      </c>
      <c r="AQ26" s="67">
        <f t="shared" si="4"/>
        <v>1699.5783298041774</v>
      </c>
      <c r="AR26" s="67">
        <f t="shared" si="5"/>
        <v>3758.7260958181023</v>
      </c>
      <c r="AS26" s="68">
        <f t="shared" si="6"/>
        <v>-2096.9960958181023</v>
      </c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8"/>
      <c r="BE26" s="178">
        <f t="shared" si="22"/>
        <v>0</v>
      </c>
      <c r="BF26" s="181"/>
      <c r="BG26" s="181" t="s">
        <v>277</v>
      </c>
      <c r="BH26" s="64">
        <f t="shared" si="17"/>
        <v>0</v>
      </c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64">
        <f t="shared" si="18"/>
        <v>0</v>
      </c>
      <c r="BT26" s="65">
        <v>497.29</v>
      </c>
      <c r="BU26" s="65">
        <v>117</v>
      </c>
      <c r="BV26" s="65">
        <f t="shared" si="7"/>
        <v>0</v>
      </c>
      <c r="BW26" s="65">
        <f t="shared" si="8"/>
        <v>0</v>
      </c>
      <c r="BX26" s="65">
        <v>1279.4567857142858</v>
      </c>
      <c r="BY26" s="65">
        <v>20</v>
      </c>
      <c r="BZ26" s="65"/>
      <c r="CA26" s="65">
        <v>5</v>
      </c>
      <c r="CB26" s="65"/>
      <c r="CC26" s="65"/>
      <c r="CD26" s="64">
        <f t="shared" si="9"/>
        <v>1918.7467857142858</v>
      </c>
      <c r="CE26" s="66"/>
      <c r="CF26" s="66"/>
      <c r="CG26" s="66">
        <f t="shared" si="20"/>
        <v>575.6240357142857</v>
      </c>
      <c r="CH26" s="67">
        <f t="shared" si="10"/>
        <v>575.6240357142857</v>
      </c>
      <c r="CI26" s="67">
        <f t="shared" si="11"/>
        <v>2494.3708214285716</v>
      </c>
      <c r="CJ26" s="68">
        <f t="shared" si="12"/>
        <v>-2494.3708214285716</v>
      </c>
    </row>
    <row r="27" spans="1:88" ht="15" customHeight="1">
      <c r="A27" s="173" t="s">
        <v>154</v>
      </c>
      <c r="B27" s="175" t="s">
        <v>155</v>
      </c>
      <c r="C27" s="181" t="s">
        <v>277</v>
      </c>
      <c r="D27" s="176">
        <v>2185.77</v>
      </c>
      <c r="E27" s="176">
        <v>6037.42</v>
      </c>
      <c r="F27" s="176">
        <v>0</v>
      </c>
      <c r="G27" s="176">
        <v>0</v>
      </c>
      <c r="H27" s="176">
        <v>0</v>
      </c>
      <c r="I27" s="176">
        <v>0</v>
      </c>
      <c r="J27" s="176">
        <v>0</v>
      </c>
      <c r="K27" s="176">
        <v>17190.37</v>
      </c>
      <c r="L27" s="176">
        <v>0</v>
      </c>
      <c r="M27" s="176">
        <v>0</v>
      </c>
      <c r="N27" s="178">
        <v>18454.419999999998</v>
      </c>
      <c r="O27" s="178">
        <f t="shared" si="21"/>
        <v>6959.1399999999994</v>
      </c>
      <c r="P27" s="181">
        <v>1663</v>
      </c>
      <c r="Q27" s="64">
        <f t="shared" si="0"/>
        <v>25413.559999999998</v>
      </c>
      <c r="R27" s="178">
        <v>181.95</v>
      </c>
      <c r="S27" s="178">
        <v>441.63</v>
      </c>
      <c r="T27" s="178">
        <v>0</v>
      </c>
      <c r="U27" s="178">
        <v>0</v>
      </c>
      <c r="V27" s="178">
        <v>0</v>
      </c>
      <c r="W27" s="178">
        <v>0</v>
      </c>
      <c r="X27" s="178">
        <v>0</v>
      </c>
      <c r="Y27" s="178">
        <v>1350</v>
      </c>
      <c r="Z27" s="178">
        <v>0</v>
      </c>
      <c r="AA27" s="178">
        <v>0</v>
      </c>
      <c r="AB27" s="64">
        <f t="shared" si="13"/>
        <v>1973.58</v>
      </c>
      <c r="AC27" s="65">
        <v>497.29</v>
      </c>
      <c r="AD27" s="65">
        <v>124.2</v>
      </c>
      <c r="AE27" s="65">
        <f t="shared" si="1"/>
        <v>142.02133535088879</v>
      </c>
      <c r="AF27" s="65">
        <f t="shared" si="2"/>
        <v>186.60109326008373</v>
      </c>
      <c r="AG27" s="65">
        <v>1279.4567857142858</v>
      </c>
      <c r="AH27" s="65">
        <v>20</v>
      </c>
      <c r="AI27" s="65"/>
      <c r="AJ27" s="65">
        <v>5</v>
      </c>
      <c r="AK27" s="65"/>
      <c r="AL27" s="65"/>
      <c r="AM27" s="64">
        <f t="shared" si="3"/>
        <v>2254.5692143252581</v>
      </c>
      <c r="AN27" s="66">
        <v>832.18</v>
      </c>
      <c r="AO27" s="66">
        <v>0</v>
      </c>
      <c r="AP27" s="66">
        <f t="shared" si="15"/>
        <v>926.02476429757735</v>
      </c>
      <c r="AQ27" s="67">
        <f t="shared" si="4"/>
        <v>1758.2047642975772</v>
      </c>
      <c r="AR27" s="67">
        <f t="shared" si="5"/>
        <v>4012.7739786228353</v>
      </c>
      <c r="AS27" s="68">
        <f t="shared" si="6"/>
        <v>-2039.1939786228354</v>
      </c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8"/>
      <c r="BE27" s="178">
        <f t="shared" si="22"/>
        <v>0</v>
      </c>
      <c r="BF27" s="181"/>
      <c r="BG27" s="181" t="s">
        <v>277</v>
      </c>
      <c r="BH27" s="64">
        <f t="shared" si="17"/>
        <v>0</v>
      </c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64">
        <f t="shared" si="18"/>
        <v>0</v>
      </c>
      <c r="BT27" s="65">
        <v>497.29</v>
      </c>
      <c r="BU27" s="65">
        <v>124.2</v>
      </c>
      <c r="BV27" s="65">
        <f t="shared" si="7"/>
        <v>0</v>
      </c>
      <c r="BW27" s="65">
        <f t="shared" si="8"/>
        <v>0</v>
      </c>
      <c r="BX27" s="65">
        <v>1279.4567857142858</v>
      </c>
      <c r="BY27" s="65">
        <v>20</v>
      </c>
      <c r="BZ27" s="65"/>
      <c r="CA27" s="65">
        <v>5</v>
      </c>
      <c r="CB27" s="65"/>
      <c r="CC27" s="65"/>
      <c r="CD27" s="64">
        <f t="shared" si="9"/>
        <v>1925.9467857142859</v>
      </c>
      <c r="CE27" s="66"/>
      <c r="CF27" s="66"/>
      <c r="CG27" s="66">
        <f t="shared" si="20"/>
        <v>577.78403571428578</v>
      </c>
      <c r="CH27" s="67">
        <f t="shared" si="10"/>
        <v>577.78403571428578</v>
      </c>
      <c r="CI27" s="67">
        <f t="shared" si="11"/>
        <v>2503.7308214285717</v>
      </c>
      <c r="CJ27" s="68">
        <f t="shared" si="12"/>
        <v>-2503.7308214285717</v>
      </c>
    </row>
    <row r="28" spans="1:88" ht="15" customHeight="1">
      <c r="A28" s="173" t="s">
        <v>156</v>
      </c>
      <c r="B28" s="175" t="s">
        <v>157</v>
      </c>
      <c r="C28" s="181" t="s">
        <v>277</v>
      </c>
      <c r="D28" s="176">
        <v>0</v>
      </c>
      <c r="E28" s="176">
        <v>1303.8</v>
      </c>
      <c r="F28" s="176">
        <v>0</v>
      </c>
      <c r="G28" s="176">
        <v>0</v>
      </c>
      <c r="H28" s="176">
        <v>0</v>
      </c>
      <c r="I28" s="176">
        <v>0</v>
      </c>
      <c r="J28" s="176">
        <v>0</v>
      </c>
      <c r="K28" s="176">
        <v>0</v>
      </c>
      <c r="L28" s="176">
        <v>0</v>
      </c>
      <c r="M28" s="176">
        <v>0</v>
      </c>
      <c r="N28" s="178">
        <v>1303.8</v>
      </c>
      <c r="O28" s="178">
        <f t="shared" si="21"/>
        <v>0</v>
      </c>
      <c r="P28" s="181">
        <v>138</v>
      </c>
      <c r="Q28" s="64">
        <f t="shared" si="0"/>
        <v>1303.8</v>
      </c>
      <c r="R28" s="178">
        <v>0</v>
      </c>
      <c r="S28" s="178">
        <v>4500</v>
      </c>
      <c r="T28" s="178">
        <v>0</v>
      </c>
      <c r="U28" s="178">
        <v>0</v>
      </c>
      <c r="V28" s="178">
        <v>0</v>
      </c>
      <c r="W28" s="178">
        <v>0</v>
      </c>
      <c r="X28" s="178">
        <v>0</v>
      </c>
      <c r="Y28" s="178">
        <v>0</v>
      </c>
      <c r="Z28" s="178">
        <v>0</v>
      </c>
      <c r="AA28" s="178">
        <v>0</v>
      </c>
      <c r="AB28" s="64">
        <f t="shared" si="13"/>
        <v>4500</v>
      </c>
      <c r="AC28" s="65">
        <v>372.97</v>
      </c>
      <c r="AD28" s="65"/>
      <c r="AE28" s="65">
        <f t="shared" si="1"/>
        <v>10.033770610536058</v>
      </c>
      <c r="AF28" s="65">
        <f t="shared" si="2"/>
        <v>0</v>
      </c>
      <c r="AG28" s="65">
        <v>1279.4567857142858</v>
      </c>
      <c r="AH28" s="65">
        <v>20</v>
      </c>
      <c r="AI28" s="65"/>
      <c r="AJ28" s="65">
        <v>5</v>
      </c>
      <c r="AK28" s="65"/>
      <c r="AL28" s="65"/>
      <c r="AM28" s="64">
        <f t="shared" si="3"/>
        <v>1687.4605563248219</v>
      </c>
      <c r="AN28" s="66">
        <v>832.18</v>
      </c>
      <c r="AO28" s="66">
        <v>0</v>
      </c>
      <c r="AP28" s="66">
        <f t="shared" si="15"/>
        <v>755.89216689744649</v>
      </c>
      <c r="AQ28" s="67">
        <f t="shared" si="4"/>
        <v>1588.0721668974466</v>
      </c>
      <c r="AR28" s="67">
        <f t="shared" si="5"/>
        <v>3275.5327232222685</v>
      </c>
      <c r="AS28" s="68">
        <f t="shared" si="6"/>
        <v>1224.4672767777315</v>
      </c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  <c r="BD28" s="178"/>
      <c r="BE28" s="178">
        <f t="shared" si="22"/>
        <v>0</v>
      </c>
      <c r="BF28" s="181"/>
      <c r="BG28" s="181" t="s">
        <v>277</v>
      </c>
      <c r="BH28" s="64">
        <f t="shared" si="17"/>
        <v>0</v>
      </c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64">
        <f t="shared" si="18"/>
        <v>0</v>
      </c>
      <c r="BT28" s="65">
        <v>372.97</v>
      </c>
      <c r="BU28" s="65"/>
      <c r="BV28" s="65">
        <f t="shared" si="7"/>
        <v>0</v>
      </c>
      <c r="BW28" s="65">
        <f t="shared" si="8"/>
        <v>0</v>
      </c>
      <c r="BX28" s="65">
        <v>1279.4567857142858</v>
      </c>
      <c r="BY28" s="65">
        <v>20</v>
      </c>
      <c r="BZ28" s="65"/>
      <c r="CA28" s="65">
        <v>5</v>
      </c>
      <c r="CB28" s="65"/>
      <c r="CC28" s="65"/>
      <c r="CD28" s="64">
        <f t="shared" si="9"/>
        <v>1677.4267857142859</v>
      </c>
      <c r="CE28" s="66"/>
      <c r="CF28" s="66"/>
      <c r="CG28" s="66">
        <f t="shared" si="20"/>
        <v>503.22803571428574</v>
      </c>
      <c r="CH28" s="67">
        <f t="shared" si="10"/>
        <v>503.22803571428574</v>
      </c>
      <c r="CI28" s="67">
        <f t="shared" si="11"/>
        <v>2180.6548214285717</v>
      </c>
      <c r="CJ28" s="68">
        <f t="shared" si="12"/>
        <v>-2180.6548214285717</v>
      </c>
    </row>
    <row r="29" spans="1:88" ht="15" customHeight="1">
      <c r="A29" s="173" t="s">
        <v>158</v>
      </c>
      <c r="B29" s="175" t="s">
        <v>159</v>
      </c>
      <c r="C29" s="181" t="s">
        <v>277</v>
      </c>
      <c r="D29" s="176">
        <v>1385.5</v>
      </c>
      <c r="E29" s="176">
        <v>0</v>
      </c>
      <c r="F29" s="176">
        <v>0</v>
      </c>
      <c r="G29" s="176">
        <v>0</v>
      </c>
      <c r="H29" s="176">
        <v>0</v>
      </c>
      <c r="I29" s="176">
        <v>0</v>
      </c>
      <c r="J29" s="176">
        <v>0</v>
      </c>
      <c r="K29" s="176">
        <v>0</v>
      </c>
      <c r="L29" s="176">
        <v>27847.759999999998</v>
      </c>
      <c r="M29" s="176">
        <v>0</v>
      </c>
      <c r="N29" s="178">
        <v>20590.84</v>
      </c>
      <c r="O29" s="178">
        <f t="shared" si="21"/>
        <v>8642.4199999999983</v>
      </c>
      <c r="P29" s="181">
        <v>2238</v>
      </c>
      <c r="Q29" s="64">
        <f t="shared" si="0"/>
        <v>29233.26</v>
      </c>
      <c r="R29" s="178">
        <v>115.34</v>
      </c>
      <c r="S29" s="178">
        <v>0</v>
      </c>
      <c r="T29" s="178">
        <v>0</v>
      </c>
      <c r="U29" s="178">
        <v>0</v>
      </c>
      <c r="V29" s="178">
        <v>0</v>
      </c>
      <c r="W29" s="178">
        <v>0</v>
      </c>
      <c r="X29" s="178">
        <v>0</v>
      </c>
      <c r="Y29" s="178">
        <v>0</v>
      </c>
      <c r="Z29" s="178">
        <v>1400</v>
      </c>
      <c r="AA29" s="178">
        <v>0</v>
      </c>
      <c r="AB29" s="64">
        <f t="shared" si="13"/>
        <v>1515.34</v>
      </c>
      <c r="AC29" s="65">
        <v>519.43000000000006</v>
      </c>
      <c r="AD29" s="65">
        <v>127.2</v>
      </c>
      <c r="AE29" s="65">
        <f t="shared" si="1"/>
        <v>158.46277438123198</v>
      </c>
      <c r="AF29" s="65">
        <f t="shared" si="2"/>
        <v>231.73625195251316</v>
      </c>
      <c r="AG29" s="65">
        <v>1279.4567857142858</v>
      </c>
      <c r="AH29" s="65">
        <v>20</v>
      </c>
      <c r="AI29" s="65"/>
      <c r="AJ29" s="65">
        <v>5</v>
      </c>
      <c r="AK29" s="65"/>
      <c r="AL29" s="65"/>
      <c r="AM29" s="64">
        <f t="shared" si="3"/>
        <v>2341.2858120480314</v>
      </c>
      <c r="AN29" s="66">
        <v>832.18</v>
      </c>
      <c r="AO29" s="66">
        <v>0</v>
      </c>
      <c r="AP29" s="66">
        <f t="shared" si="15"/>
        <v>952.0397436144093</v>
      </c>
      <c r="AQ29" s="67">
        <f t="shared" si="4"/>
        <v>1784.2197436144093</v>
      </c>
      <c r="AR29" s="67">
        <f t="shared" si="5"/>
        <v>4125.5055556624411</v>
      </c>
      <c r="AS29" s="68">
        <f t="shared" si="6"/>
        <v>-2610.165555662441</v>
      </c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8"/>
      <c r="BE29" s="178">
        <f t="shared" si="22"/>
        <v>0</v>
      </c>
      <c r="BF29" s="181"/>
      <c r="BG29" s="181" t="s">
        <v>277</v>
      </c>
      <c r="BH29" s="64">
        <f t="shared" si="17"/>
        <v>0</v>
      </c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64">
        <f t="shared" si="18"/>
        <v>0</v>
      </c>
      <c r="BT29" s="65">
        <v>519.43000000000006</v>
      </c>
      <c r="BU29" s="65">
        <v>127.2</v>
      </c>
      <c r="BV29" s="65">
        <f t="shared" si="7"/>
        <v>0</v>
      </c>
      <c r="BW29" s="65">
        <f t="shared" si="8"/>
        <v>0</v>
      </c>
      <c r="BX29" s="65">
        <v>1279.4567857142858</v>
      </c>
      <c r="BY29" s="65">
        <v>20</v>
      </c>
      <c r="BZ29" s="65"/>
      <c r="CA29" s="65">
        <v>5</v>
      </c>
      <c r="CB29" s="65"/>
      <c r="CC29" s="65"/>
      <c r="CD29" s="64">
        <f t="shared" si="9"/>
        <v>1951.086785714286</v>
      </c>
      <c r="CE29" s="66"/>
      <c r="CF29" s="66"/>
      <c r="CG29" s="66">
        <f t="shared" si="20"/>
        <v>585.32603571428581</v>
      </c>
      <c r="CH29" s="67">
        <f t="shared" si="10"/>
        <v>585.32603571428581</v>
      </c>
      <c r="CI29" s="67">
        <f t="shared" si="11"/>
        <v>2536.412821428572</v>
      </c>
      <c r="CJ29" s="68">
        <f t="shared" si="12"/>
        <v>-2536.412821428572</v>
      </c>
    </row>
    <row r="30" spans="1:88" ht="15" customHeight="1">
      <c r="A30" s="173" t="s">
        <v>35</v>
      </c>
      <c r="B30" s="175" t="s">
        <v>160</v>
      </c>
      <c r="C30" s="181" t="s">
        <v>277</v>
      </c>
      <c r="D30" s="176">
        <v>28003.119999999999</v>
      </c>
      <c r="E30" s="176">
        <v>12467.99</v>
      </c>
      <c r="F30" s="176">
        <v>0</v>
      </c>
      <c r="G30" s="176">
        <v>150</v>
      </c>
      <c r="H30" s="176">
        <v>0</v>
      </c>
      <c r="I30" s="176">
        <v>0</v>
      </c>
      <c r="J30" s="176">
        <v>0</v>
      </c>
      <c r="K30" s="176">
        <v>0</v>
      </c>
      <c r="L30" s="176">
        <v>51833.29</v>
      </c>
      <c r="M30" s="176">
        <v>0</v>
      </c>
      <c r="N30" s="178">
        <v>70794.25</v>
      </c>
      <c r="O30" s="178">
        <f t="shared" si="21"/>
        <v>21660.149999999994</v>
      </c>
      <c r="P30" s="181">
        <v>7326</v>
      </c>
      <c r="Q30" s="64">
        <f t="shared" si="0"/>
        <v>92454.399999999994</v>
      </c>
      <c r="R30" s="178">
        <v>2330.8000000000002</v>
      </c>
      <c r="S30" s="178">
        <v>912.01</v>
      </c>
      <c r="T30" s="178">
        <v>0</v>
      </c>
      <c r="U30" s="178">
        <v>6.31</v>
      </c>
      <c r="V30" s="178">
        <v>0</v>
      </c>
      <c r="W30" s="178">
        <v>0</v>
      </c>
      <c r="X30" s="178">
        <v>0</v>
      </c>
      <c r="Y30" s="178">
        <v>0</v>
      </c>
      <c r="Z30" s="178">
        <v>1400</v>
      </c>
      <c r="AA30" s="178">
        <v>0</v>
      </c>
      <c r="AB30" s="64">
        <f t="shared" si="13"/>
        <v>4649.1200000000008</v>
      </c>
      <c r="AC30" s="65"/>
      <c r="AD30" s="65"/>
      <c r="AE30" s="65">
        <f t="shared" si="1"/>
        <v>544.81765995163539</v>
      </c>
      <c r="AF30" s="65">
        <f t="shared" si="2"/>
        <v>580.7912572785433</v>
      </c>
      <c r="AG30" s="65">
        <v>1279.4567857142858</v>
      </c>
      <c r="AH30" s="65">
        <v>20</v>
      </c>
      <c r="AI30" s="65"/>
      <c r="AJ30" s="65">
        <v>5</v>
      </c>
      <c r="AK30" s="65"/>
      <c r="AL30" s="65"/>
      <c r="AM30" s="64">
        <f t="shared" si="3"/>
        <v>2430.0657029444646</v>
      </c>
      <c r="AN30" s="66">
        <v>832.18</v>
      </c>
      <c r="AO30" s="66">
        <v>0</v>
      </c>
      <c r="AP30" s="66">
        <f t="shared" si="15"/>
        <v>978.67371088333925</v>
      </c>
      <c r="AQ30" s="67">
        <f t="shared" si="4"/>
        <v>1810.8537108833393</v>
      </c>
      <c r="AR30" s="67">
        <f t="shared" si="5"/>
        <v>4240.9194138278035</v>
      </c>
      <c r="AS30" s="68">
        <f t="shared" si="6"/>
        <v>408.20058617219729</v>
      </c>
      <c r="AT30" s="176"/>
      <c r="AU30" s="176"/>
      <c r="AV30" s="176"/>
      <c r="AW30" s="176"/>
      <c r="AX30" s="176"/>
      <c r="AY30" s="176"/>
      <c r="AZ30" s="176"/>
      <c r="BA30" s="176"/>
      <c r="BB30" s="176"/>
      <c r="BC30" s="176"/>
      <c r="BD30" s="178"/>
      <c r="BE30" s="178">
        <f t="shared" si="22"/>
        <v>0</v>
      </c>
      <c r="BF30" s="181"/>
      <c r="BG30" s="181" t="s">
        <v>277</v>
      </c>
      <c r="BH30" s="64">
        <f t="shared" si="17"/>
        <v>0</v>
      </c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64">
        <f t="shared" si="18"/>
        <v>0</v>
      </c>
      <c r="BT30" s="65"/>
      <c r="BU30" s="65"/>
      <c r="BV30" s="65">
        <f t="shared" si="7"/>
        <v>0</v>
      </c>
      <c r="BW30" s="65">
        <f t="shared" si="8"/>
        <v>0</v>
      </c>
      <c r="BX30" s="65">
        <v>1279.4567857142858</v>
      </c>
      <c r="BY30" s="65">
        <v>20</v>
      </c>
      <c r="BZ30" s="65"/>
      <c r="CA30" s="65">
        <v>5</v>
      </c>
      <c r="CB30" s="65"/>
      <c r="CC30" s="65"/>
      <c r="CD30" s="64">
        <f t="shared" si="9"/>
        <v>1304.4567857142858</v>
      </c>
      <c r="CE30" s="66"/>
      <c r="CF30" s="66"/>
      <c r="CG30" s="66">
        <f t="shared" si="20"/>
        <v>391.33703571428572</v>
      </c>
      <c r="CH30" s="67">
        <f t="shared" si="10"/>
        <v>391.33703571428572</v>
      </c>
      <c r="CI30" s="67">
        <f t="shared" si="11"/>
        <v>1695.7938214285716</v>
      </c>
      <c r="CJ30" s="68">
        <f t="shared" si="12"/>
        <v>-1695.7938214285716</v>
      </c>
    </row>
    <row r="31" spans="1:88" ht="56.25">
      <c r="A31" s="173" t="s">
        <v>161</v>
      </c>
      <c r="B31" s="175" t="s">
        <v>162</v>
      </c>
      <c r="C31" s="181" t="s">
        <v>277</v>
      </c>
      <c r="D31" s="176">
        <v>1808.28</v>
      </c>
      <c r="E31" s="176">
        <v>3377.34</v>
      </c>
      <c r="F31" s="176">
        <v>0</v>
      </c>
      <c r="G31" s="176">
        <v>0</v>
      </c>
      <c r="H31" s="176">
        <v>0</v>
      </c>
      <c r="I31" s="176">
        <v>0</v>
      </c>
      <c r="J31" s="176">
        <v>0</v>
      </c>
      <c r="K31" s="176">
        <v>0</v>
      </c>
      <c r="L31" s="176">
        <v>0</v>
      </c>
      <c r="M31" s="176">
        <v>0</v>
      </c>
      <c r="N31" s="178">
        <v>3144.2200000000003</v>
      </c>
      <c r="O31" s="178">
        <f t="shared" si="21"/>
        <v>2041.3999999999996</v>
      </c>
      <c r="P31" s="181">
        <v>321</v>
      </c>
      <c r="Q31" s="64">
        <f t="shared" si="0"/>
        <v>5185.62</v>
      </c>
      <c r="R31" s="178">
        <v>150.53</v>
      </c>
      <c r="S31" s="178">
        <v>247.05</v>
      </c>
      <c r="T31" s="178">
        <v>0</v>
      </c>
      <c r="U31" s="178">
        <v>0</v>
      </c>
      <c r="V31" s="178">
        <v>0</v>
      </c>
      <c r="W31" s="178">
        <v>0</v>
      </c>
      <c r="X31" s="178">
        <v>0</v>
      </c>
      <c r="Y31" s="178">
        <v>0</v>
      </c>
      <c r="Z31" s="178">
        <v>0</v>
      </c>
      <c r="AA31" s="178">
        <v>0</v>
      </c>
      <c r="AB31" s="64">
        <f t="shared" si="13"/>
        <v>397.58000000000004</v>
      </c>
      <c r="AC31" s="65"/>
      <c r="AD31" s="65"/>
      <c r="AE31" s="65">
        <f t="shared" si="1"/>
        <v>24.197255889752789</v>
      </c>
      <c r="AF31" s="65">
        <f t="shared" si="2"/>
        <v>54.737722158360782</v>
      </c>
      <c r="AG31" s="65">
        <v>1279.4567857142858</v>
      </c>
      <c r="AH31" s="65">
        <v>20</v>
      </c>
      <c r="AI31" s="65"/>
      <c r="AJ31" s="65">
        <v>5</v>
      </c>
      <c r="AK31" s="65"/>
      <c r="AL31" s="65"/>
      <c r="AM31" s="64">
        <f t="shared" si="3"/>
        <v>1383.3917637623995</v>
      </c>
      <c r="AN31" s="66">
        <v>832.18</v>
      </c>
      <c r="AO31" s="66">
        <v>0</v>
      </c>
      <c r="AP31" s="66">
        <f t="shared" si="15"/>
        <v>664.67152912871973</v>
      </c>
      <c r="AQ31" s="67">
        <f t="shared" si="4"/>
        <v>1496.8515291287197</v>
      </c>
      <c r="AR31" s="67">
        <f t="shared" si="5"/>
        <v>2880.2432928911194</v>
      </c>
      <c r="AS31" s="68">
        <f t="shared" si="6"/>
        <v>-2482.6632928911195</v>
      </c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8"/>
      <c r="BE31" s="178">
        <f t="shared" si="22"/>
        <v>0</v>
      </c>
      <c r="BF31" s="181"/>
      <c r="BG31" s="181" t="s">
        <v>277</v>
      </c>
      <c r="BH31" s="64">
        <f t="shared" si="17"/>
        <v>0</v>
      </c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64">
        <f t="shared" si="18"/>
        <v>0</v>
      </c>
      <c r="BT31" s="65"/>
      <c r="BU31" s="65"/>
      <c r="BV31" s="65">
        <f t="shared" si="7"/>
        <v>0</v>
      </c>
      <c r="BW31" s="65">
        <f t="shared" si="8"/>
        <v>0</v>
      </c>
      <c r="BX31" s="65">
        <v>1279.4567857142858</v>
      </c>
      <c r="BY31" s="65">
        <v>20</v>
      </c>
      <c r="BZ31" s="65"/>
      <c r="CA31" s="65">
        <v>5</v>
      </c>
      <c r="CB31" s="65"/>
      <c r="CC31" s="65"/>
      <c r="CD31" s="64">
        <f t="shared" si="9"/>
        <v>1304.4567857142858</v>
      </c>
      <c r="CE31" s="66"/>
      <c r="CF31" s="66"/>
      <c r="CG31" s="66">
        <f t="shared" si="20"/>
        <v>391.33703571428572</v>
      </c>
      <c r="CH31" s="67">
        <f t="shared" si="10"/>
        <v>391.33703571428572</v>
      </c>
      <c r="CI31" s="67">
        <f t="shared" si="11"/>
        <v>1695.7938214285716</v>
      </c>
      <c r="CJ31" s="68">
        <f t="shared" si="12"/>
        <v>-1695.7938214285716</v>
      </c>
    </row>
    <row r="32" spans="1:88" ht="78.75">
      <c r="A32" s="173" t="s">
        <v>163</v>
      </c>
      <c r="B32" s="175" t="s">
        <v>164</v>
      </c>
      <c r="C32" s="181" t="s">
        <v>276</v>
      </c>
      <c r="D32" s="176">
        <v>7860.07</v>
      </c>
      <c r="E32" s="176">
        <v>18271.09</v>
      </c>
      <c r="F32" s="176">
        <v>0</v>
      </c>
      <c r="G32" s="176">
        <v>0</v>
      </c>
      <c r="H32" s="176">
        <v>0</v>
      </c>
      <c r="I32" s="176">
        <v>0</v>
      </c>
      <c r="J32" s="176">
        <v>0</v>
      </c>
      <c r="K32" s="176">
        <v>0</v>
      </c>
      <c r="L32" s="176">
        <v>0</v>
      </c>
      <c r="M32" s="176">
        <v>0</v>
      </c>
      <c r="N32" s="178">
        <v>14096.36</v>
      </c>
      <c r="O32" s="178">
        <f t="shared" si="21"/>
        <v>12034.8</v>
      </c>
      <c r="P32" s="181">
        <v>1859</v>
      </c>
      <c r="Q32" s="64">
        <f t="shared" si="0"/>
        <v>26131.16</v>
      </c>
      <c r="R32" s="178">
        <v>654.26</v>
      </c>
      <c r="S32" s="178">
        <v>3885</v>
      </c>
      <c r="T32" s="178">
        <v>0</v>
      </c>
      <c r="U32" s="178">
        <v>0</v>
      </c>
      <c r="V32" s="178">
        <v>0</v>
      </c>
      <c r="W32" s="178">
        <v>0</v>
      </c>
      <c r="X32" s="178">
        <v>0</v>
      </c>
      <c r="Y32" s="178">
        <v>0</v>
      </c>
      <c r="Z32" s="178">
        <v>0</v>
      </c>
      <c r="AA32" s="178">
        <v>0</v>
      </c>
      <c r="AB32" s="64">
        <f t="shared" si="13"/>
        <v>4539.26</v>
      </c>
      <c r="AC32" s="65"/>
      <c r="AD32" s="65"/>
      <c r="AE32" s="65">
        <f t="shared" si="1"/>
        <v>108.48262209198961</v>
      </c>
      <c r="AF32" s="65">
        <f t="shared" si="2"/>
        <v>322.69890204342141</v>
      </c>
      <c r="AG32" s="65"/>
      <c r="AH32" s="65"/>
      <c r="AI32" s="65"/>
      <c r="AJ32" s="65">
        <v>5</v>
      </c>
      <c r="AK32" s="65"/>
      <c r="AL32" s="65"/>
      <c r="AM32" s="64"/>
      <c r="AN32" s="66">
        <v>832.18</v>
      </c>
      <c r="AO32" s="66"/>
      <c r="AP32" s="66">
        <f t="shared" si="15"/>
        <v>249.65399999999997</v>
      </c>
      <c r="AQ32" s="67"/>
      <c r="AR32" s="67"/>
      <c r="AS32" s="68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8"/>
      <c r="BE32" s="178">
        <f t="shared" si="22"/>
        <v>0</v>
      </c>
      <c r="BF32" s="181"/>
      <c r="BG32" s="181" t="s">
        <v>276</v>
      </c>
      <c r="BH32" s="64">
        <f t="shared" si="17"/>
        <v>0</v>
      </c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64">
        <f t="shared" si="18"/>
        <v>0</v>
      </c>
      <c r="BT32" s="65"/>
      <c r="BU32" s="65"/>
      <c r="BV32" s="65">
        <f t="shared" si="7"/>
        <v>0</v>
      </c>
      <c r="BW32" s="65">
        <f t="shared" si="8"/>
        <v>0</v>
      </c>
      <c r="BX32" s="65"/>
      <c r="BY32" s="65"/>
      <c r="BZ32" s="65"/>
      <c r="CA32" s="65">
        <v>5</v>
      </c>
      <c r="CB32" s="65"/>
      <c r="CC32" s="65"/>
      <c r="CD32" s="64"/>
      <c r="CE32" s="66"/>
      <c r="CF32" s="66"/>
      <c r="CG32" s="66">
        <f t="shared" si="20"/>
        <v>0</v>
      </c>
      <c r="CH32" s="67"/>
      <c r="CI32" s="67"/>
      <c r="CJ32" s="68"/>
    </row>
    <row r="33" spans="1:88" ht="56.25">
      <c r="A33" s="173" t="s">
        <v>165</v>
      </c>
      <c r="B33" s="175" t="s">
        <v>166</v>
      </c>
      <c r="C33" s="181" t="s">
        <v>277</v>
      </c>
      <c r="D33" s="176">
        <v>0</v>
      </c>
      <c r="E33" s="176">
        <v>0</v>
      </c>
      <c r="F33" s="176">
        <v>0</v>
      </c>
      <c r="G33" s="176">
        <v>0</v>
      </c>
      <c r="H33" s="176">
        <v>0</v>
      </c>
      <c r="I33" s="176">
        <v>0</v>
      </c>
      <c r="J33" s="176">
        <v>0</v>
      </c>
      <c r="K33" s="176">
        <v>32553.74</v>
      </c>
      <c r="L33" s="176">
        <v>0</v>
      </c>
      <c r="M33" s="176">
        <v>0</v>
      </c>
      <c r="N33" s="178">
        <v>20925.37</v>
      </c>
      <c r="O33" s="178">
        <f t="shared" si="21"/>
        <v>11628.370000000003</v>
      </c>
      <c r="P33" s="181">
        <v>2414</v>
      </c>
      <c r="Q33" s="64">
        <f t="shared" si="0"/>
        <v>32553.74</v>
      </c>
      <c r="R33" s="178">
        <v>0</v>
      </c>
      <c r="S33" s="178">
        <v>0</v>
      </c>
      <c r="T33" s="178">
        <v>0</v>
      </c>
      <c r="U33" s="178">
        <v>0</v>
      </c>
      <c r="V33" s="178">
        <v>0</v>
      </c>
      <c r="W33" s="178">
        <v>0</v>
      </c>
      <c r="X33" s="178">
        <v>0</v>
      </c>
      <c r="Y33" s="178">
        <v>3750</v>
      </c>
      <c r="Z33" s="178">
        <v>0</v>
      </c>
      <c r="AA33" s="178">
        <v>0</v>
      </c>
      <c r="AB33" s="64">
        <f t="shared" si="13"/>
        <v>3750</v>
      </c>
      <c r="AC33" s="65"/>
      <c r="AD33" s="65"/>
      <c r="AE33" s="65">
        <f t="shared" si="1"/>
        <v>161.03724690948985</v>
      </c>
      <c r="AF33" s="65">
        <f t="shared" si="2"/>
        <v>311.80096316969627</v>
      </c>
      <c r="AG33" s="65">
        <v>1279.4567857142858</v>
      </c>
      <c r="AH33" s="65"/>
      <c r="AI33" s="65"/>
      <c r="AJ33" s="65">
        <v>5</v>
      </c>
      <c r="AK33" s="65"/>
      <c r="AL33" s="65"/>
      <c r="AM33" s="64"/>
      <c r="AN33" s="66">
        <v>832.18</v>
      </c>
      <c r="AO33" s="66"/>
      <c r="AP33" s="66">
        <f t="shared" si="15"/>
        <v>249.65399999999997</v>
      </c>
      <c r="AQ33" s="67"/>
      <c r="AR33" s="67"/>
      <c r="AS33" s="68"/>
      <c r="AT33" s="176"/>
      <c r="AU33" s="176"/>
      <c r="AV33" s="176"/>
      <c r="AW33" s="176"/>
      <c r="AX33" s="176"/>
      <c r="AY33" s="176"/>
      <c r="AZ33" s="176"/>
      <c r="BA33" s="176"/>
      <c r="BB33" s="176"/>
      <c r="BC33" s="176"/>
      <c r="BD33" s="178"/>
      <c r="BE33" s="178">
        <f t="shared" si="22"/>
        <v>0</v>
      </c>
      <c r="BF33" s="181"/>
      <c r="BG33" s="181" t="s">
        <v>277</v>
      </c>
      <c r="BH33" s="64">
        <f t="shared" si="17"/>
        <v>0</v>
      </c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64">
        <f t="shared" si="18"/>
        <v>0</v>
      </c>
      <c r="BT33" s="65"/>
      <c r="BU33" s="65"/>
      <c r="BV33" s="65">
        <f t="shared" si="7"/>
        <v>0</v>
      </c>
      <c r="BW33" s="65">
        <f t="shared" si="8"/>
        <v>0</v>
      </c>
      <c r="BX33" s="65">
        <v>1279.4567857142858</v>
      </c>
      <c r="BY33" s="65"/>
      <c r="BZ33" s="65"/>
      <c r="CA33" s="65">
        <v>5</v>
      </c>
      <c r="CB33" s="65"/>
      <c r="CC33" s="65"/>
      <c r="CD33" s="64"/>
      <c r="CE33" s="66"/>
      <c r="CF33" s="66"/>
      <c r="CG33" s="66">
        <f t="shared" si="20"/>
        <v>0</v>
      </c>
      <c r="CH33" s="67"/>
      <c r="CI33" s="67"/>
      <c r="CJ33" s="68"/>
    </row>
    <row r="34" spans="1:88" ht="78.75">
      <c r="A34" s="173" t="s">
        <v>167</v>
      </c>
      <c r="B34" s="175" t="s">
        <v>168</v>
      </c>
      <c r="C34" s="181" t="s">
        <v>276</v>
      </c>
      <c r="D34" s="176">
        <v>0</v>
      </c>
      <c r="E34" s="176">
        <v>2512.31</v>
      </c>
      <c r="F34" s="176">
        <v>0</v>
      </c>
      <c r="G34" s="176">
        <v>0</v>
      </c>
      <c r="H34" s="176">
        <v>0</v>
      </c>
      <c r="I34" s="176">
        <v>0</v>
      </c>
      <c r="J34" s="176">
        <v>0</v>
      </c>
      <c r="K34" s="176">
        <v>0</v>
      </c>
      <c r="L34" s="176">
        <v>0</v>
      </c>
      <c r="M34" s="176">
        <v>0</v>
      </c>
      <c r="N34" s="178">
        <v>2512.31</v>
      </c>
      <c r="O34" s="178">
        <f t="shared" si="21"/>
        <v>0</v>
      </c>
      <c r="P34" s="181">
        <v>116</v>
      </c>
      <c r="Q34" s="64">
        <f t="shared" si="0"/>
        <v>2512.31</v>
      </c>
      <c r="R34" s="178">
        <v>0</v>
      </c>
      <c r="S34" s="178">
        <v>3885</v>
      </c>
      <c r="T34" s="178">
        <v>0</v>
      </c>
      <c r="U34" s="178">
        <v>0</v>
      </c>
      <c r="V34" s="178">
        <v>0</v>
      </c>
      <c r="W34" s="178">
        <v>0</v>
      </c>
      <c r="X34" s="178">
        <v>0</v>
      </c>
      <c r="Y34" s="178">
        <v>0</v>
      </c>
      <c r="Z34" s="178">
        <v>0</v>
      </c>
      <c r="AA34" s="178">
        <v>0</v>
      </c>
      <c r="AB34" s="64">
        <f t="shared" si="13"/>
        <v>3885</v>
      </c>
      <c r="AC34" s="65"/>
      <c r="AD34" s="65"/>
      <c r="AE34" s="65">
        <f t="shared" si="1"/>
        <v>19.334209420582791</v>
      </c>
      <c r="AF34" s="65">
        <f t="shared" si="2"/>
        <v>0</v>
      </c>
      <c r="AG34" s="65"/>
      <c r="AH34" s="65">
        <v>18.510000000000002</v>
      </c>
      <c r="AI34" s="65"/>
      <c r="AJ34" s="65">
        <v>5</v>
      </c>
      <c r="AK34" s="65"/>
      <c r="AL34" s="65"/>
      <c r="AM34" s="64">
        <f>SUM(AC34:AL34)</f>
        <v>42.844209420582793</v>
      </c>
      <c r="AN34" s="66">
        <v>832.18</v>
      </c>
      <c r="AO34" s="66">
        <v>46.73</v>
      </c>
      <c r="AP34" s="66">
        <f t="shared" si="15"/>
        <v>276.52626282617484</v>
      </c>
      <c r="AQ34" s="67">
        <f>SUM(AN34:AP34)</f>
        <v>1155.4362628261747</v>
      </c>
      <c r="AR34" s="67">
        <f>AM34+AQ34</f>
        <v>1198.2804722467574</v>
      </c>
      <c r="AS34" s="68">
        <f>AB34-AR34</f>
        <v>2686.7195277532428</v>
      </c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78"/>
      <c r="BE34" s="178">
        <f t="shared" si="22"/>
        <v>0</v>
      </c>
      <c r="BF34" s="181"/>
      <c r="BG34" s="181" t="s">
        <v>276</v>
      </c>
      <c r="BH34" s="64">
        <f t="shared" si="17"/>
        <v>0</v>
      </c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64">
        <f t="shared" si="18"/>
        <v>0</v>
      </c>
      <c r="BT34" s="65"/>
      <c r="BU34" s="65"/>
      <c r="BV34" s="65">
        <f t="shared" si="7"/>
        <v>0</v>
      </c>
      <c r="BW34" s="65">
        <f t="shared" si="8"/>
        <v>0</v>
      </c>
      <c r="BX34" s="65"/>
      <c r="BY34" s="65">
        <v>18.510000000000002</v>
      </c>
      <c r="BZ34" s="65"/>
      <c r="CA34" s="65">
        <v>5</v>
      </c>
      <c r="CB34" s="65"/>
      <c r="CC34" s="65"/>
      <c r="CD34" s="64">
        <f>SUM(BT34:CC34)</f>
        <v>23.51</v>
      </c>
      <c r="CE34" s="66"/>
      <c r="CF34" s="66"/>
      <c r="CG34" s="66">
        <f t="shared" si="20"/>
        <v>7.0529999999999999</v>
      </c>
      <c r="CH34" s="67">
        <f>SUM(CE34:CG34)</f>
        <v>7.0529999999999999</v>
      </c>
      <c r="CI34" s="67">
        <f>CD34+CH34</f>
        <v>30.563000000000002</v>
      </c>
      <c r="CJ34" s="68">
        <f>BS34-CI34</f>
        <v>-30.563000000000002</v>
      </c>
    </row>
    <row r="35" spans="1:88" ht="78.75">
      <c r="A35" s="173" t="s">
        <v>169</v>
      </c>
      <c r="B35" s="175" t="s">
        <v>170</v>
      </c>
      <c r="C35" s="181" t="s">
        <v>276</v>
      </c>
      <c r="D35" s="176">
        <v>6505.41</v>
      </c>
      <c r="E35" s="176">
        <v>16329.09</v>
      </c>
      <c r="F35" s="176">
        <v>0</v>
      </c>
      <c r="G35" s="176">
        <v>0</v>
      </c>
      <c r="H35" s="176">
        <v>0</v>
      </c>
      <c r="I35" s="176">
        <v>0</v>
      </c>
      <c r="J35" s="176">
        <v>0</v>
      </c>
      <c r="K35" s="176">
        <v>0</v>
      </c>
      <c r="L35" s="176">
        <v>0</v>
      </c>
      <c r="M35" s="176">
        <v>0</v>
      </c>
      <c r="N35" s="178">
        <v>15672.26</v>
      </c>
      <c r="O35" s="178">
        <f t="shared" si="21"/>
        <v>7162.24</v>
      </c>
      <c r="P35" s="181">
        <v>1749</v>
      </c>
      <c r="Q35" s="64">
        <f t="shared" ref="Q35:Q66" si="23">SUM(D35:M35)</f>
        <v>22834.5</v>
      </c>
      <c r="R35" s="178">
        <v>541.51</v>
      </c>
      <c r="S35" s="178">
        <v>1194.44</v>
      </c>
      <c r="T35" s="178">
        <v>0</v>
      </c>
      <c r="U35" s="178">
        <v>0</v>
      </c>
      <c r="V35" s="178">
        <v>0</v>
      </c>
      <c r="W35" s="178">
        <v>0</v>
      </c>
      <c r="X35" s="178">
        <v>0</v>
      </c>
      <c r="Y35" s="178">
        <v>0</v>
      </c>
      <c r="Z35" s="178">
        <v>0</v>
      </c>
      <c r="AA35" s="178">
        <v>0</v>
      </c>
      <c r="AB35" s="64">
        <f t="shared" si="13"/>
        <v>1735.95</v>
      </c>
      <c r="AC35" s="65">
        <v>395.4</v>
      </c>
      <c r="AD35" s="65">
        <v>130</v>
      </c>
      <c r="AE35" s="65">
        <f t="shared" ref="AE35:AE66" si="24">(N35/$N$102)*14883.89</f>
        <v>120.61041707982805</v>
      </c>
      <c r="AF35" s="65">
        <f t="shared" ref="AF35:AF66" si="25">(O35/$O$102)*15324.97</f>
        <v>192.04697910820909</v>
      </c>
      <c r="AG35" s="65"/>
      <c r="AH35" s="65">
        <v>18.510000000000002</v>
      </c>
      <c r="AI35" s="65"/>
      <c r="AJ35" s="65">
        <v>5</v>
      </c>
      <c r="AK35" s="65"/>
      <c r="AL35" s="65"/>
      <c r="AM35" s="64">
        <f>SUM(AC35:AL35)</f>
        <v>861.56739618803704</v>
      </c>
      <c r="AN35" s="66">
        <v>832.18</v>
      </c>
      <c r="AO35" s="66">
        <v>46.73</v>
      </c>
      <c r="AP35" s="66">
        <f t="shared" si="15"/>
        <v>522.14321885641107</v>
      </c>
      <c r="AQ35" s="67">
        <f>SUM(AN35:AP35)</f>
        <v>1401.0532188564111</v>
      </c>
      <c r="AR35" s="67">
        <f>AM35+AQ35</f>
        <v>2262.6206150444482</v>
      </c>
      <c r="AS35" s="68">
        <f>AB35-AR35</f>
        <v>-526.67061504444814</v>
      </c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8"/>
      <c r="BE35" s="178">
        <f t="shared" si="22"/>
        <v>0</v>
      </c>
      <c r="BF35" s="181"/>
      <c r="BG35" s="181" t="s">
        <v>276</v>
      </c>
      <c r="BH35" s="64">
        <f t="shared" si="17"/>
        <v>0</v>
      </c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64">
        <f t="shared" si="18"/>
        <v>0</v>
      </c>
      <c r="BT35" s="65">
        <v>395.4</v>
      </c>
      <c r="BU35" s="65">
        <v>130</v>
      </c>
      <c r="BV35" s="65">
        <f t="shared" si="7"/>
        <v>0</v>
      </c>
      <c r="BW35" s="65">
        <f t="shared" si="8"/>
        <v>0</v>
      </c>
      <c r="BX35" s="65"/>
      <c r="BY35" s="65">
        <v>18.510000000000002</v>
      </c>
      <c r="BZ35" s="65"/>
      <c r="CA35" s="65">
        <v>5</v>
      </c>
      <c r="CB35" s="65"/>
      <c r="CC35" s="65"/>
      <c r="CD35" s="64">
        <f>SUM(BT35:CC35)</f>
        <v>548.91</v>
      </c>
      <c r="CE35" s="66"/>
      <c r="CF35" s="66"/>
      <c r="CG35" s="66">
        <f t="shared" si="20"/>
        <v>164.67299999999997</v>
      </c>
      <c r="CH35" s="67">
        <f>SUM(CE35:CG35)</f>
        <v>164.67299999999997</v>
      </c>
      <c r="CI35" s="67">
        <f>CD35+CH35</f>
        <v>713.58299999999997</v>
      </c>
      <c r="CJ35" s="68">
        <f>BS35-CI35</f>
        <v>-713.58299999999997</v>
      </c>
    </row>
    <row r="36" spans="1:88" ht="78.75">
      <c r="A36" s="173" t="s">
        <v>171</v>
      </c>
      <c r="B36" s="175" t="s">
        <v>172</v>
      </c>
      <c r="C36" s="181" t="s">
        <v>276</v>
      </c>
      <c r="D36" s="176">
        <v>0</v>
      </c>
      <c r="E36" s="176">
        <v>1077.67</v>
      </c>
      <c r="F36" s="176">
        <v>0</v>
      </c>
      <c r="G36" s="176">
        <v>0</v>
      </c>
      <c r="H36" s="176">
        <v>0</v>
      </c>
      <c r="I36" s="176">
        <v>0</v>
      </c>
      <c r="J36" s="176">
        <v>0</v>
      </c>
      <c r="K36" s="176">
        <v>0</v>
      </c>
      <c r="L36" s="176">
        <v>0</v>
      </c>
      <c r="M36" s="176">
        <v>0</v>
      </c>
      <c r="N36" s="178">
        <v>1077.67</v>
      </c>
      <c r="O36" s="178">
        <f t="shared" si="21"/>
        <v>0</v>
      </c>
      <c r="P36" s="181">
        <v>84</v>
      </c>
      <c r="Q36" s="64">
        <f t="shared" si="23"/>
        <v>1077.67</v>
      </c>
      <c r="R36" s="178">
        <v>0</v>
      </c>
      <c r="S36" s="178">
        <v>3885</v>
      </c>
      <c r="T36" s="178">
        <v>0</v>
      </c>
      <c r="U36" s="178">
        <v>0</v>
      </c>
      <c r="V36" s="178">
        <v>0</v>
      </c>
      <c r="W36" s="178">
        <v>0</v>
      </c>
      <c r="X36" s="178">
        <v>0</v>
      </c>
      <c r="Y36" s="178">
        <v>0</v>
      </c>
      <c r="Z36" s="178">
        <v>0</v>
      </c>
      <c r="AA36" s="178">
        <v>0</v>
      </c>
      <c r="AB36" s="64">
        <f t="shared" si="13"/>
        <v>3885</v>
      </c>
      <c r="AC36" s="65">
        <v>395.4</v>
      </c>
      <c r="AD36" s="65">
        <v>199</v>
      </c>
      <c r="AE36" s="65">
        <f t="shared" si="24"/>
        <v>8.2935216857312408</v>
      </c>
      <c r="AF36" s="65">
        <f t="shared" si="25"/>
        <v>0</v>
      </c>
      <c r="AG36" s="65"/>
      <c r="AH36" s="65">
        <v>18.510000000000002</v>
      </c>
      <c r="AI36" s="65"/>
      <c r="AJ36" s="65">
        <v>5</v>
      </c>
      <c r="AK36" s="65"/>
      <c r="AL36" s="65"/>
      <c r="AM36" s="64">
        <f>SUM(AC36:AL36)</f>
        <v>626.20352168573118</v>
      </c>
      <c r="AN36" s="66">
        <v>832.18</v>
      </c>
      <c r="AO36" s="66">
        <v>46.73</v>
      </c>
      <c r="AP36" s="66">
        <f t="shared" si="15"/>
        <v>451.53405650571932</v>
      </c>
      <c r="AQ36" s="67">
        <f>SUM(AN36:AP36)</f>
        <v>1330.4440565057193</v>
      </c>
      <c r="AR36" s="67">
        <f>AM36+AQ36</f>
        <v>1956.6475781914505</v>
      </c>
      <c r="AS36" s="68">
        <f>AB36-AR36</f>
        <v>1928.3524218085495</v>
      </c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8"/>
      <c r="BE36" s="178">
        <f t="shared" si="22"/>
        <v>0</v>
      </c>
      <c r="BF36" s="181"/>
      <c r="BG36" s="181" t="s">
        <v>276</v>
      </c>
      <c r="BH36" s="64">
        <f t="shared" si="17"/>
        <v>0</v>
      </c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64">
        <f t="shared" si="18"/>
        <v>0</v>
      </c>
      <c r="BT36" s="65">
        <v>395.4</v>
      </c>
      <c r="BU36" s="65">
        <v>199</v>
      </c>
      <c r="BV36" s="65">
        <f t="shared" si="7"/>
        <v>0</v>
      </c>
      <c r="BW36" s="65">
        <f t="shared" si="8"/>
        <v>0</v>
      </c>
      <c r="BX36" s="65"/>
      <c r="BY36" s="65">
        <v>18.510000000000002</v>
      </c>
      <c r="BZ36" s="65"/>
      <c r="CA36" s="65">
        <v>5</v>
      </c>
      <c r="CB36" s="65"/>
      <c r="CC36" s="65"/>
      <c r="CD36" s="64">
        <f>SUM(BT36:CC36)</f>
        <v>617.91</v>
      </c>
      <c r="CE36" s="66"/>
      <c r="CF36" s="66"/>
      <c r="CG36" s="66">
        <f t="shared" si="20"/>
        <v>185.37299999999999</v>
      </c>
      <c r="CH36" s="67">
        <f>SUM(CE36:CG36)</f>
        <v>185.37299999999999</v>
      </c>
      <c r="CI36" s="67">
        <f>CD36+CH36</f>
        <v>803.2829999999999</v>
      </c>
      <c r="CJ36" s="68">
        <f>BS36-CI36</f>
        <v>-803.2829999999999</v>
      </c>
    </row>
    <row r="37" spans="1:88" ht="78.75">
      <c r="A37" s="173" t="s">
        <v>173</v>
      </c>
      <c r="B37" s="175" t="s">
        <v>174</v>
      </c>
      <c r="C37" s="181" t="s">
        <v>276</v>
      </c>
      <c r="D37" s="176">
        <v>61046.99</v>
      </c>
      <c r="E37" s="176">
        <v>13620.22</v>
      </c>
      <c r="F37" s="176">
        <v>0</v>
      </c>
      <c r="G37" s="176">
        <v>0</v>
      </c>
      <c r="H37" s="176">
        <v>0</v>
      </c>
      <c r="I37" s="176">
        <v>0</v>
      </c>
      <c r="J37" s="176">
        <v>0</v>
      </c>
      <c r="K37" s="176">
        <v>0</v>
      </c>
      <c r="L37" s="176">
        <v>0</v>
      </c>
      <c r="M37" s="176">
        <v>0</v>
      </c>
      <c r="N37" s="178">
        <v>65160.639999999999</v>
      </c>
      <c r="O37" s="178">
        <f t="shared" si="21"/>
        <v>9506.5699999999924</v>
      </c>
      <c r="P37" s="181">
        <v>1865</v>
      </c>
      <c r="Q37" s="64">
        <f t="shared" si="23"/>
        <v>74667.209999999992</v>
      </c>
      <c r="R37" s="178">
        <v>5081.67</v>
      </c>
      <c r="S37" s="178">
        <v>996.29</v>
      </c>
      <c r="T37" s="178">
        <v>0</v>
      </c>
      <c r="U37" s="178">
        <v>0</v>
      </c>
      <c r="V37" s="178">
        <v>0</v>
      </c>
      <c r="W37" s="178">
        <v>0</v>
      </c>
      <c r="X37" s="178">
        <v>0</v>
      </c>
      <c r="Y37" s="178">
        <v>0</v>
      </c>
      <c r="Z37" s="178">
        <v>0</v>
      </c>
      <c r="AA37" s="178">
        <v>0</v>
      </c>
      <c r="AB37" s="64">
        <f t="shared" si="13"/>
        <v>6077.96</v>
      </c>
      <c r="AC37" s="65">
        <v>395.4</v>
      </c>
      <c r="AD37" s="65">
        <v>145.32</v>
      </c>
      <c r="AE37" s="65">
        <f t="shared" si="24"/>
        <v>501.46258214121815</v>
      </c>
      <c r="AF37" s="65">
        <f t="shared" si="25"/>
        <v>254.90741027677453</v>
      </c>
      <c r="AG37" s="65"/>
      <c r="AH37" s="65">
        <v>18.510000000000002</v>
      </c>
      <c r="AI37" s="65"/>
      <c r="AJ37" s="65">
        <v>5</v>
      </c>
      <c r="AK37" s="65"/>
      <c r="AL37" s="65"/>
      <c r="AM37" s="64">
        <f>SUM(AC37:AL37)</f>
        <v>1320.5999924179926</v>
      </c>
      <c r="AN37" s="66">
        <v>832.18</v>
      </c>
      <c r="AO37" s="66">
        <v>46.73</v>
      </c>
      <c r="AP37" s="66">
        <f t="shared" si="15"/>
        <v>659.85299772539781</v>
      </c>
      <c r="AQ37" s="67">
        <f>SUM(AN37:AP37)</f>
        <v>1538.7629977253978</v>
      </c>
      <c r="AR37" s="67">
        <f>AM37+AQ37</f>
        <v>2859.3629901433906</v>
      </c>
      <c r="AS37" s="68">
        <f>AB37-AR37</f>
        <v>3218.5970098566095</v>
      </c>
      <c r="AT37" s="176"/>
      <c r="AU37" s="176"/>
      <c r="AV37" s="176"/>
      <c r="AW37" s="176"/>
      <c r="AX37" s="176"/>
      <c r="AY37" s="176"/>
      <c r="AZ37" s="176"/>
      <c r="BA37" s="176"/>
      <c r="BB37" s="176"/>
      <c r="BC37" s="176"/>
      <c r="BD37" s="178"/>
      <c r="BE37" s="178">
        <f t="shared" si="22"/>
        <v>0</v>
      </c>
      <c r="BF37" s="181"/>
      <c r="BG37" s="181" t="s">
        <v>276</v>
      </c>
      <c r="BH37" s="64">
        <f t="shared" si="17"/>
        <v>0</v>
      </c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64">
        <f t="shared" si="18"/>
        <v>0</v>
      </c>
      <c r="BT37" s="65">
        <v>395.4</v>
      </c>
      <c r="BU37" s="65">
        <v>145.32</v>
      </c>
      <c r="BV37" s="65">
        <f t="shared" si="7"/>
        <v>0</v>
      </c>
      <c r="BW37" s="65">
        <f t="shared" si="8"/>
        <v>0</v>
      </c>
      <c r="BX37" s="65"/>
      <c r="BY37" s="65">
        <v>18.510000000000002</v>
      </c>
      <c r="BZ37" s="65"/>
      <c r="CA37" s="65">
        <v>5</v>
      </c>
      <c r="CB37" s="65"/>
      <c r="CC37" s="65"/>
      <c r="CD37" s="64">
        <f>SUM(BT37:CC37)</f>
        <v>564.23</v>
      </c>
      <c r="CE37" s="66"/>
      <c r="CF37" s="66"/>
      <c r="CG37" s="66">
        <f t="shared" si="20"/>
        <v>169.26900000000001</v>
      </c>
      <c r="CH37" s="67">
        <f>SUM(CE37:CG37)</f>
        <v>169.26900000000001</v>
      </c>
      <c r="CI37" s="67">
        <f>CD37+CH37</f>
        <v>733.49900000000002</v>
      </c>
      <c r="CJ37" s="68">
        <f>BS37-CI37</f>
        <v>-733.49900000000002</v>
      </c>
    </row>
    <row r="38" spans="1:88" ht="78.75">
      <c r="A38" s="173" t="s">
        <v>175</v>
      </c>
      <c r="B38" s="175" t="s">
        <v>176</v>
      </c>
      <c r="C38" s="181" t="s">
        <v>276</v>
      </c>
      <c r="D38" s="176">
        <v>7871.97</v>
      </c>
      <c r="E38" s="176">
        <v>10187.129999999999</v>
      </c>
      <c r="F38" s="176">
        <v>0</v>
      </c>
      <c r="G38" s="176">
        <v>0</v>
      </c>
      <c r="H38" s="176">
        <v>0</v>
      </c>
      <c r="I38" s="176">
        <v>0</v>
      </c>
      <c r="J38" s="176">
        <v>0</v>
      </c>
      <c r="K38" s="176">
        <v>0</v>
      </c>
      <c r="L38" s="176">
        <v>0</v>
      </c>
      <c r="M38" s="176">
        <v>0</v>
      </c>
      <c r="N38" s="178">
        <v>14639.67</v>
      </c>
      <c r="O38" s="178">
        <f t="shared" si="21"/>
        <v>3419.4299999999985</v>
      </c>
      <c r="P38" s="181">
        <v>1462</v>
      </c>
      <c r="Q38" s="64">
        <f t="shared" si="23"/>
        <v>18059.099999999999</v>
      </c>
      <c r="R38" s="178">
        <v>655.25</v>
      </c>
      <c r="S38" s="178">
        <v>745.17</v>
      </c>
      <c r="T38" s="178">
        <v>0</v>
      </c>
      <c r="U38" s="178">
        <v>0</v>
      </c>
      <c r="V38" s="178">
        <v>0</v>
      </c>
      <c r="W38" s="178">
        <v>0</v>
      </c>
      <c r="X38" s="178">
        <v>0</v>
      </c>
      <c r="Y38" s="178">
        <v>0</v>
      </c>
      <c r="Z38" s="178">
        <v>0</v>
      </c>
      <c r="AA38" s="178">
        <v>0</v>
      </c>
      <c r="AB38" s="64">
        <f t="shared" si="13"/>
        <v>1400.42</v>
      </c>
      <c r="AC38" s="65">
        <v>395.4</v>
      </c>
      <c r="AD38" s="65">
        <v>150.84</v>
      </c>
      <c r="AE38" s="65">
        <f t="shared" si="24"/>
        <v>112.66382159376163</v>
      </c>
      <c r="AF38" s="65">
        <f t="shared" si="25"/>
        <v>91.68796378953833</v>
      </c>
      <c r="AG38" s="65"/>
      <c r="AH38" s="65">
        <v>18.510000000000002</v>
      </c>
      <c r="AI38" s="65"/>
      <c r="AJ38" s="65">
        <v>5</v>
      </c>
      <c r="AK38" s="65"/>
      <c r="AL38" s="65"/>
      <c r="AM38" s="64">
        <f>SUM(AC38:AL38)</f>
        <v>774.10178538330001</v>
      </c>
      <c r="AN38" s="66">
        <v>832.18</v>
      </c>
      <c r="AO38" s="66">
        <v>46.73</v>
      </c>
      <c r="AP38" s="66">
        <f t="shared" si="15"/>
        <v>495.90353561498995</v>
      </c>
      <c r="AQ38" s="67">
        <f>SUM(AN38:AP38)</f>
        <v>1374.8135356149899</v>
      </c>
      <c r="AR38" s="67">
        <f>AM38+AQ38</f>
        <v>2148.9153209982896</v>
      </c>
      <c r="AS38" s="68">
        <f>AB38-AR38</f>
        <v>-748.49532099828957</v>
      </c>
      <c r="AT38" s="176"/>
      <c r="AU38" s="176"/>
      <c r="AV38" s="176"/>
      <c r="AW38" s="176"/>
      <c r="AX38" s="176"/>
      <c r="AY38" s="176"/>
      <c r="AZ38" s="176"/>
      <c r="BA38" s="176"/>
      <c r="BB38" s="176"/>
      <c r="BC38" s="176"/>
      <c r="BD38" s="178"/>
      <c r="BE38" s="178">
        <f t="shared" si="22"/>
        <v>0</v>
      </c>
      <c r="BF38" s="181"/>
      <c r="BG38" s="181" t="s">
        <v>276</v>
      </c>
      <c r="BH38" s="64">
        <f t="shared" si="17"/>
        <v>0</v>
      </c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64">
        <f t="shared" si="18"/>
        <v>0</v>
      </c>
      <c r="BT38" s="65">
        <v>395.4</v>
      </c>
      <c r="BU38" s="65">
        <v>150.84</v>
      </c>
      <c r="BV38" s="65">
        <f t="shared" si="7"/>
        <v>0</v>
      </c>
      <c r="BW38" s="65">
        <f t="shared" si="8"/>
        <v>0</v>
      </c>
      <c r="BX38" s="65"/>
      <c r="BY38" s="65">
        <v>18.510000000000002</v>
      </c>
      <c r="BZ38" s="65"/>
      <c r="CA38" s="65">
        <v>5</v>
      </c>
      <c r="CB38" s="65"/>
      <c r="CC38" s="65"/>
      <c r="CD38" s="64">
        <f>SUM(BT38:CC38)</f>
        <v>569.75</v>
      </c>
      <c r="CE38" s="66"/>
      <c r="CF38" s="66"/>
      <c r="CG38" s="66">
        <f t="shared" si="20"/>
        <v>170.92499999999998</v>
      </c>
      <c r="CH38" s="67">
        <f>SUM(CE38:CG38)</f>
        <v>170.92499999999998</v>
      </c>
      <c r="CI38" s="67">
        <f>CD38+CH38</f>
        <v>740.67499999999995</v>
      </c>
      <c r="CJ38" s="68">
        <f>BS38-CI38</f>
        <v>-740.67499999999995</v>
      </c>
    </row>
    <row r="39" spans="1:88" ht="78.75">
      <c r="A39" s="173" t="s">
        <v>177</v>
      </c>
      <c r="B39" s="175" t="s">
        <v>178</v>
      </c>
      <c r="C39" s="181" t="s">
        <v>276</v>
      </c>
      <c r="D39" s="176">
        <v>2079.87</v>
      </c>
      <c r="E39" s="176">
        <v>2547.6799999999998</v>
      </c>
      <c r="F39" s="176">
        <v>0</v>
      </c>
      <c r="G39" s="176">
        <v>0</v>
      </c>
      <c r="H39" s="176">
        <v>0</v>
      </c>
      <c r="I39" s="176">
        <v>0</v>
      </c>
      <c r="J39" s="176">
        <v>0</v>
      </c>
      <c r="K39" s="176">
        <v>0</v>
      </c>
      <c r="L39" s="176">
        <v>0</v>
      </c>
      <c r="M39" s="176">
        <v>0</v>
      </c>
      <c r="N39" s="178">
        <v>3473.0099999999998</v>
      </c>
      <c r="O39" s="178">
        <f t="shared" si="21"/>
        <v>1154.5399999999995</v>
      </c>
      <c r="P39" s="181">
        <v>411</v>
      </c>
      <c r="Q39" s="64">
        <f t="shared" si="23"/>
        <v>4627.5499999999993</v>
      </c>
      <c r="R39" s="178">
        <v>173.13</v>
      </c>
      <c r="S39" s="178">
        <v>186.36</v>
      </c>
      <c r="T39" s="178">
        <v>0</v>
      </c>
      <c r="U39" s="178">
        <v>0</v>
      </c>
      <c r="V39" s="178">
        <v>0</v>
      </c>
      <c r="W39" s="178">
        <v>0</v>
      </c>
      <c r="X39" s="178">
        <v>0</v>
      </c>
      <c r="Y39" s="178">
        <v>0</v>
      </c>
      <c r="Z39" s="178">
        <v>0</v>
      </c>
      <c r="AA39" s="178">
        <v>0</v>
      </c>
      <c r="AB39" s="64">
        <f t="shared" si="13"/>
        <v>359.49</v>
      </c>
      <c r="AC39" s="65">
        <v>359.4</v>
      </c>
      <c r="AD39" s="65">
        <v>97.33</v>
      </c>
      <c r="AE39" s="65">
        <f t="shared" si="24"/>
        <v>26.727554585134094</v>
      </c>
      <c r="AF39" s="65">
        <f t="shared" si="25"/>
        <v>30.95762209303118</v>
      </c>
      <c r="AG39" s="65"/>
      <c r="AH39" s="65"/>
      <c r="AI39" s="65"/>
      <c r="AJ39" s="65">
        <v>5</v>
      </c>
      <c r="AK39" s="65"/>
      <c r="AL39" s="65"/>
      <c r="AM39" s="64"/>
      <c r="AN39" s="66">
        <v>832.18</v>
      </c>
      <c r="AO39" s="66"/>
      <c r="AP39" s="66">
        <f t="shared" si="15"/>
        <v>249.65399999999997</v>
      </c>
      <c r="AQ39" s="67"/>
      <c r="AR39" s="67"/>
      <c r="AS39" s="68"/>
      <c r="AT39" s="176"/>
      <c r="AU39" s="176"/>
      <c r="AV39" s="176"/>
      <c r="AW39" s="176"/>
      <c r="AX39" s="176"/>
      <c r="AY39" s="176"/>
      <c r="AZ39" s="176"/>
      <c r="BA39" s="176"/>
      <c r="BB39" s="176"/>
      <c r="BC39" s="176"/>
      <c r="BD39" s="178"/>
      <c r="BE39" s="178">
        <f t="shared" si="22"/>
        <v>0</v>
      </c>
      <c r="BF39" s="181"/>
      <c r="BG39" s="181" t="s">
        <v>276</v>
      </c>
      <c r="BH39" s="64">
        <f t="shared" si="17"/>
        <v>0</v>
      </c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64">
        <f t="shared" si="18"/>
        <v>0</v>
      </c>
      <c r="BT39" s="65">
        <v>359.4</v>
      </c>
      <c r="BU39" s="65">
        <v>97.33</v>
      </c>
      <c r="BV39" s="65">
        <f t="shared" si="7"/>
        <v>0</v>
      </c>
      <c r="BW39" s="65">
        <f t="shared" si="8"/>
        <v>0</v>
      </c>
      <c r="BX39" s="65"/>
      <c r="BY39" s="65"/>
      <c r="BZ39" s="65"/>
      <c r="CA39" s="65">
        <v>5</v>
      </c>
      <c r="CB39" s="65"/>
      <c r="CC39" s="65"/>
      <c r="CD39" s="64"/>
      <c r="CE39" s="66"/>
      <c r="CF39" s="66"/>
      <c r="CG39" s="66">
        <f t="shared" si="20"/>
        <v>0</v>
      </c>
      <c r="CH39" s="67"/>
      <c r="CI39" s="67"/>
      <c r="CJ39" s="68"/>
    </row>
    <row r="40" spans="1:88" ht="56.25">
      <c r="A40" s="173" t="s">
        <v>179</v>
      </c>
      <c r="B40" s="175" t="s">
        <v>180</v>
      </c>
      <c r="C40" s="181" t="s">
        <v>277</v>
      </c>
      <c r="D40" s="176">
        <v>5027.4799999999996</v>
      </c>
      <c r="E40" s="176">
        <v>0</v>
      </c>
      <c r="F40" s="176">
        <v>0</v>
      </c>
      <c r="G40" s="176">
        <v>0</v>
      </c>
      <c r="H40" s="176">
        <v>0</v>
      </c>
      <c r="I40" s="176">
        <v>0</v>
      </c>
      <c r="J40" s="176">
        <v>0</v>
      </c>
      <c r="K40" s="176">
        <v>0</v>
      </c>
      <c r="L40" s="176">
        <v>18332.439999999999</v>
      </c>
      <c r="M40" s="176">
        <v>0</v>
      </c>
      <c r="N40" s="178">
        <v>19059.09</v>
      </c>
      <c r="O40" s="178">
        <f t="shared" si="21"/>
        <v>4300.8299999999981</v>
      </c>
      <c r="P40" s="181">
        <v>2405</v>
      </c>
      <c r="Q40" s="64">
        <f t="shared" si="23"/>
        <v>23359.919999999998</v>
      </c>
      <c r="R40" s="178">
        <v>418.45</v>
      </c>
      <c r="S40" s="178">
        <v>0</v>
      </c>
      <c r="T40" s="178">
        <v>0</v>
      </c>
      <c r="U40" s="178">
        <v>0</v>
      </c>
      <c r="V40" s="178">
        <v>0</v>
      </c>
      <c r="W40" s="178">
        <v>0</v>
      </c>
      <c r="X40" s="178">
        <v>0</v>
      </c>
      <c r="Y40" s="178">
        <v>0</v>
      </c>
      <c r="Z40" s="178">
        <v>1400</v>
      </c>
      <c r="AA40" s="178">
        <v>0</v>
      </c>
      <c r="AB40" s="64">
        <f t="shared" si="13"/>
        <v>1818.45</v>
      </c>
      <c r="AC40" s="65">
        <v>254.88</v>
      </c>
      <c r="AD40" s="65"/>
      <c r="AE40" s="65">
        <f t="shared" si="24"/>
        <v>146.67474850863758</v>
      </c>
      <c r="AF40" s="65">
        <f t="shared" si="25"/>
        <v>115.32166042438658</v>
      </c>
      <c r="AG40" s="65">
        <v>1279.4567857142858</v>
      </c>
      <c r="AH40" s="65">
        <v>18.510000000000002</v>
      </c>
      <c r="AI40" s="65"/>
      <c r="AJ40" s="65">
        <v>5</v>
      </c>
      <c r="AK40" s="65"/>
      <c r="AL40" s="65"/>
      <c r="AM40" s="64">
        <f>SUM(AC40:AL40)</f>
        <v>1819.8431946473099</v>
      </c>
      <c r="AN40" s="66">
        <v>832.18</v>
      </c>
      <c r="AO40" s="66">
        <v>46.73</v>
      </c>
      <c r="AP40" s="66">
        <f t="shared" si="15"/>
        <v>809.62595839419293</v>
      </c>
      <c r="AQ40" s="67">
        <f>SUM(AN40:AP40)</f>
        <v>1688.5359583941929</v>
      </c>
      <c r="AR40" s="67">
        <f>AM40+AQ40</f>
        <v>3508.3791530415028</v>
      </c>
      <c r="AS40" s="68">
        <f>AB40-AR40</f>
        <v>-1689.9291530415028</v>
      </c>
      <c r="AT40" s="176"/>
      <c r="AU40" s="176"/>
      <c r="AV40" s="176"/>
      <c r="AW40" s="176"/>
      <c r="AX40" s="176"/>
      <c r="AY40" s="176"/>
      <c r="AZ40" s="176"/>
      <c r="BA40" s="176"/>
      <c r="BB40" s="176"/>
      <c r="BC40" s="176"/>
      <c r="BD40" s="178"/>
      <c r="BE40" s="178">
        <f t="shared" si="22"/>
        <v>0</v>
      </c>
      <c r="BF40" s="181"/>
      <c r="BG40" s="181" t="s">
        <v>277</v>
      </c>
      <c r="BH40" s="64">
        <f t="shared" si="17"/>
        <v>0</v>
      </c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64">
        <f t="shared" si="18"/>
        <v>0</v>
      </c>
      <c r="BT40" s="65">
        <v>254.88</v>
      </c>
      <c r="BU40" s="65"/>
      <c r="BV40" s="65">
        <f t="shared" si="7"/>
        <v>0</v>
      </c>
      <c r="BW40" s="65">
        <f t="shared" si="8"/>
        <v>0</v>
      </c>
      <c r="BX40" s="65">
        <v>1279.4567857142858</v>
      </c>
      <c r="BY40" s="65">
        <v>18.510000000000002</v>
      </c>
      <c r="BZ40" s="65"/>
      <c r="CA40" s="65">
        <v>5</v>
      </c>
      <c r="CB40" s="65"/>
      <c r="CC40" s="65"/>
      <c r="CD40" s="64">
        <f>SUM(BT40:CC40)</f>
        <v>1557.8467857142857</v>
      </c>
      <c r="CE40" s="66"/>
      <c r="CF40" s="66"/>
      <c r="CG40" s="66">
        <f t="shared" si="20"/>
        <v>467.35403571428571</v>
      </c>
      <c r="CH40" s="67">
        <f>SUM(CE40:CG40)</f>
        <v>467.35403571428571</v>
      </c>
      <c r="CI40" s="67">
        <f>CD40+CH40</f>
        <v>2025.2008214285715</v>
      </c>
      <c r="CJ40" s="68">
        <f>BS40-CI40</f>
        <v>-2025.2008214285715</v>
      </c>
    </row>
    <row r="41" spans="1:88" ht="56.25">
      <c r="A41" s="173" t="s">
        <v>181</v>
      </c>
      <c r="B41" s="175" t="s">
        <v>182</v>
      </c>
      <c r="C41" s="181" t="s">
        <v>277</v>
      </c>
      <c r="D41" s="176">
        <v>1755.49</v>
      </c>
      <c r="E41" s="176">
        <v>0</v>
      </c>
      <c r="F41" s="176">
        <v>0</v>
      </c>
      <c r="G41" s="176">
        <v>0</v>
      </c>
      <c r="H41" s="176">
        <v>0</v>
      </c>
      <c r="I41" s="176">
        <v>0</v>
      </c>
      <c r="J41" s="176">
        <v>0</v>
      </c>
      <c r="K41" s="176">
        <v>0</v>
      </c>
      <c r="L41" s="176">
        <v>19892.48</v>
      </c>
      <c r="M41" s="176">
        <v>0</v>
      </c>
      <c r="N41" s="178">
        <v>16293.39</v>
      </c>
      <c r="O41" s="178">
        <f t="shared" si="21"/>
        <v>5354.5800000000017</v>
      </c>
      <c r="P41" s="181">
        <v>2408</v>
      </c>
      <c r="Q41" s="64">
        <f t="shared" si="23"/>
        <v>21647.97</v>
      </c>
      <c r="R41" s="178">
        <v>146.12</v>
      </c>
      <c r="S41" s="178">
        <v>0</v>
      </c>
      <c r="T41" s="178">
        <v>0</v>
      </c>
      <c r="U41" s="178">
        <v>0</v>
      </c>
      <c r="V41" s="178">
        <v>0</v>
      </c>
      <c r="W41" s="178">
        <v>0</v>
      </c>
      <c r="X41" s="178">
        <v>0</v>
      </c>
      <c r="Y41" s="178">
        <v>0</v>
      </c>
      <c r="Z41" s="178">
        <v>1400</v>
      </c>
      <c r="AA41" s="178">
        <v>0</v>
      </c>
      <c r="AB41" s="64">
        <f t="shared" si="13"/>
        <v>1546.12</v>
      </c>
      <c r="AC41" s="65"/>
      <c r="AD41" s="65"/>
      <c r="AE41" s="65">
        <f t="shared" si="24"/>
        <v>125.39050293603472</v>
      </c>
      <c r="AF41" s="65">
        <f t="shared" si="25"/>
        <v>143.5767180928361</v>
      </c>
      <c r="AG41" s="65">
        <v>1279.4567857142858</v>
      </c>
      <c r="AH41" s="65">
        <v>18.510000000000002</v>
      </c>
      <c r="AI41" s="65"/>
      <c r="AJ41" s="65">
        <v>5</v>
      </c>
      <c r="AK41" s="65"/>
      <c r="AL41" s="65"/>
      <c r="AM41" s="64">
        <f>SUM(AC41:AL41)</f>
        <v>1571.9340067431567</v>
      </c>
      <c r="AN41" s="66">
        <v>832.18</v>
      </c>
      <c r="AO41" s="66">
        <v>46.73</v>
      </c>
      <c r="AP41" s="66">
        <f t="shared" si="15"/>
        <v>735.25320202294699</v>
      </c>
      <c r="AQ41" s="67">
        <f>SUM(AN41:AP41)</f>
        <v>1614.163202022947</v>
      </c>
      <c r="AR41" s="67">
        <f>AM41+AQ41</f>
        <v>3186.0972087661039</v>
      </c>
      <c r="AS41" s="68">
        <f>AB41-AR41</f>
        <v>-1639.977208766104</v>
      </c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8"/>
      <c r="BE41" s="178">
        <f t="shared" si="22"/>
        <v>0</v>
      </c>
      <c r="BF41" s="181"/>
      <c r="BG41" s="181" t="s">
        <v>277</v>
      </c>
      <c r="BH41" s="64">
        <f t="shared" si="17"/>
        <v>0</v>
      </c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64">
        <f t="shared" si="18"/>
        <v>0</v>
      </c>
      <c r="BT41" s="65"/>
      <c r="BU41" s="65"/>
      <c r="BV41" s="65">
        <f t="shared" si="7"/>
        <v>0</v>
      </c>
      <c r="BW41" s="65">
        <f t="shared" si="8"/>
        <v>0</v>
      </c>
      <c r="BX41" s="65">
        <v>1279.4567857142858</v>
      </c>
      <c r="BY41" s="65">
        <v>18.510000000000002</v>
      </c>
      <c r="BZ41" s="65"/>
      <c r="CA41" s="65">
        <v>5</v>
      </c>
      <c r="CB41" s="65"/>
      <c r="CC41" s="65"/>
      <c r="CD41" s="64">
        <f>SUM(BT41:CC41)</f>
        <v>1302.9667857142858</v>
      </c>
      <c r="CE41" s="66"/>
      <c r="CF41" s="66"/>
      <c r="CG41" s="66">
        <f t="shared" si="20"/>
        <v>390.89003571428572</v>
      </c>
      <c r="CH41" s="67">
        <f>SUM(CE41:CG41)</f>
        <v>390.89003571428572</v>
      </c>
      <c r="CI41" s="67">
        <f>CD41+CH41</f>
        <v>1693.8568214285715</v>
      </c>
      <c r="CJ41" s="68">
        <f>BS41-CI41</f>
        <v>-1693.8568214285715</v>
      </c>
    </row>
    <row r="42" spans="1:88" ht="56.25">
      <c r="A42" s="173" t="s">
        <v>183</v>
      </c>
      <c r="B42" s="175" t="s">
        <v>184</v>
      </c>
      <c r="C42" s="181" t="s">
        <v>277</v>
      </c>
      <c r="D42" s="176">
        <v>11065.66</v>
      </c>
      <c r="E42" s="176">
        <v>0</v>
      </c>
      <c r="F42" s="176">
        <v>0</v>
      </c>
      <c r="G42" s="176">
        <v>0</v>
      </c>
      <c r="H42" s="176">
        <v>0</v>
      </c>
      <c r="I42" s="176">
        <v>0</v>
      </c>
      <c r="J42" s="176">
        <v>0</v>
      </c>
      <c r="K42" s="176">
        <v>0</v>
      </c>
      <c r="L42" s="176">
        <v>16386.93</v>
      </c>
      <c r="M42" s="176">
        <v>0</v>
      </c>
      <c r="N42" s="178">
        <v>19933.52</v>
      </c>
      <c r="O42" s="178">
        <f t="shared" si="21"/>
        <v>7519.07</v>
      </c>
      <c r="P42" s="181">
        <v>2824</v>
      </c>
      <c r="Q42" s="64">
        <f t="shared" si="23"/>
        <v>27452.59</v>
      </c>
      <c r="R42" s="178">
        <v>920.92</v>
      </c>
      <c r="S42" s="178">
        <v>0</v>
      </c>
      <c r="T42" s="178">
        <v>0</v>
      </c>
      <c r="U42" s="178">
        <v>0</v>
      </c>
      <c r="V42" s="178">
        <v>0</v>
      </c>
      <c r="W42" s="178">
        <v>0</v>
      </c>
      <c r="X42" s="178">
        <v>0</v>
      </c>
      <c r="Y42" s="178">
        <v>0</v>
      </c>
      <c r="Z42" s="178">
        <v>1400</v>
      </c>
      <c r="AA42" s="178">
        <v>0</v>
      </c>
      <c r="AB42" s="64">
        <f t="shared" si="13"/>
        <v>2320.92</v>
      </c>
      <c r="AC42" s="65">
        <v>1026.04</v>
      </c>
      <c r="AD42" s="65">
        <v>118.4</v>
      </c>
      <c r="AE42" s="65">
        <f t="shared" si="24"/>
        <v>153.40417789579129</v>
      </c>
      <c r="AF42" s="65">
        <f t="shared" si="25"/>
        <v>201.61495275265301</v>
      </c>
      <c r="AG42" s="65">
        <v>1279.4567857142858</v>
      </c>
      <c r="AH42" s="65">
        <v>18.510000000000002</v>
      </c>
      <c r="AI42" s="65"/>
      <c r="AJ42" s="65">
        <v>5</v>
      </c>
      <c r="AK42" s="65"/>
      <c r="AL42" s="65"/>
      <c r="AM42" s="64">
        <f>SUM(AC42:AL42)</f>
        <v>2802.4259163627303</v>
      </c>
      <c r="AN42" s="66">
        <v>832.18</v>
      </c>
      <c r="AO42" s="66">
        <v>46.73</v>
      </c>
      <c r="AP42" s="66">
        <f t="shared" si="15"/>
        <v>1104.4007749088189</v>
      </c>
      <c r="AQ42" s="67">
        <f>SUM(AN42:AP42)</f>
        <v>1983.310774908819</v>
      </c>
      <c r="AR42" s="67">
        <f>AM42+AQ42</f>
        <v>4785.7366912715497</v>
      </c>
      <c r="AS42" s="68">
        <f>AB42-AR42</f>
        <v>-2464.8166912715496</v>
      </c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8"/>
      <c r="BE42" s="178">
        <f t="shared" si="22"/>
        <v>0</v>
      </c>
      <c r="BF42" s="181"/>
      <c r="BG42" s="181" t="s">
        <v>277</v>
      </c>
      <c r="BH42" s="64">
        <f t="shared" si="17"/>
        <v>0</v>
      </c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64">
        <f t="shared" si="18"/>
        <v>0</v>
      </c>
      <c r="BT42" s="65">
        <v>1026.04</v>
      </c>
      <c r="BU42" s="65">
        <v>118.4</v>
      </c>
      <c r="BV42" s="65">
        <f t="shared" si="7"/>
        <v>0</v>
      </c>
      <c r="BW42" s="65">
        <f t="shared" si="8"/>
        <v>0</v>
      </c>
      <c r="BX42" s="65">
        <v>1279.4567857142858</v>
      </c>
      <c r="BY42" s="65">
        <v>18.510000000000002</v>
      </c>
      <c r="BZ42" s="65"/>
      <c r="CA42" s="65">
        <v>5</v>
      </c>
      <c r="CB42" s="65"/>
      <c r="CC42" s="65"/>
      <c r="CD42" s="64">
        <f>SUM(BT42:CC42)</f>
        <v>2447.4067857142863</v>
      </c>
      <c r="CE42" s="66"/>
      <c r="CF42" s="66"/>
      <c r="CG42" s="66">
        <f t="shared" si="20"/>
        <v>734.22203571428588</v>
      </c>
      <c r="CH42" s="67">
        <f>SUM(CE42:CG42)</f>
        <v>734.22203571428588</v>
      </c>
      <c r="CI42" s="67">
        <f>CD42+CH42</f>
        <v>3181.6288214285723</v>
      </c>
      <c r="CJ42" s="68">
        <f>BS42-CI42</f>
        <v>-3181.6288214285723</v>
      </c>
    </row>
    <row r="43" spans="1:88" ht="56.25">
      <c r="A43" s="173" t="s">
        <v>185</v>
      </c>
      <c r="B43" s="175" t="s">
        <v>186</v>
      </c>
      <c r="C43" s="181" t="s">
        <v>277</v>
      </c>
      <c r="D43" s="176">
        <v>3272.24</v>
      </c>
      <c r="E43" s="176">
        <v>0</v>
      </c>
      <c r="F43" s="176">
        <v>0</v>
      </c>
      <c r="G43" s="176">
        <v>0</v>
      </c>
      <c r="H43" s="176">
        <v>0</v>
      </c>
      <c r="I43" s="176">
        <v>0</v>
      </c>
      <c r="J43" s="176">
        <v>0</v>
      </c>
      <c r="K43" s="176">
        <v>0</v>
      </c>
      <c r="L43" s="176">
        <v>27465.99</v>
      </c>
      <c r="M43" s="176">
        <v>0</v>
      </c>
      <c r="N43" s="178">
        <v>21620.37</v>
      </c>
      <c r="O43" s="178">
        <f t="shared" si="21"/>
        <v>9117.8600000000042</v>
      </c>
      <c r="P43" s="181">
        <v>2603</v>
      </c>
      <c r="Q43" s="64">
        <f t="shared" si="23"/>
        <v>30738.230000000003</v>
      </c>
      <c r="R43" s="178">
        <v>272.39</v>
      </c>
      <c r="S43" s="178">
        <v>0</v>
      </c>
      <c r="T43" s="178">
        <v>0</v>
      </c>
      <c r="U43" s="178">
        <v>0</v>
      </c>
      <c r="V43" s="178">
        <v>0</v>
      </c>
      <c r="W43" s="178">
        <v>0</v>
      </c>
      <c r="X43" s="178">
        <v>0</v>
      </c>
      <c r="Y43" s="178">
        <v>0</v>
      </c>
      <c r="Z43" s="178">
        <v>1400</v>
      </c>
      <c r="AA43" s="178">
        <v>0</v>
      </c>
      <c r="AB43" s="64">
        <f t="shared" si="13"/>
        <v>1672.3899999999999</v>
      </c>
      <c r="AC43" s="65">
        <v>513.49</v>
      </c>
      <c r="AD43" s="65">
        <v>170</v>
      </c>
      <c r="AE43" s="65">
        <f t="shared" si="24"/>
        <v>166.38582075081717</v>
      </c>
      <c r="AF43" s="65">
        <f t="shared" si="25"/>
        <v>244.48461220673644</v>
      </c>
      <c r="AG43" s="65">
        <v>1279.4567857142858</v>
      </c>
      <c r="AH43" s="65"/>
      <c r="AI43" s="65"/>
      <c r="AJ43" s="65">
        <v>5</v>
      </c>
      <c r="AK43" s="65"/>
      <c r="AL43" s="65"/>
      <c r="AM43" s="64"/>
      <c r="AN43" s="66">
        <v>832.18</v>
      </c>
      <c r="AO43" s="66"/>
      <c r="AP43" s="66">
        <f t="shared" si="15"/>
        <v>249.65399999999997</v>
      </c>
      <c r="AQ43" s="67"/>
      <c r="AR43" s="67"/>
      <c r="AS43" s="68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  <c r="BD43" s="178"/>
      <c r="BE43" s="178">
        <f t="shared" si="22"/>
        <v>0</v>
      </c>
      <c r="BF43" s="181"/>
      <c r="BG43" s="181" t="s">
        <v>277</v>
      </c>
      <c r="BH43" s="64">
        <f t="shared" si="17"/>
        <v>0</v>
      </c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64">
        <f t="shared" si="18"/>
        <v>0</v>
      </c>
      <c r="BT43" s="65">
        <v>513.49</v>
      </c>
      <c r="BU43" s="65">
        <v>170</v>
      </c>
      <c r="BV43" s="65">
        <f t="shared" si="7"/>
        <v>0</v>
      </c>
      <c r="BW43" s="65">
        <f t="shared" si="8"/>
        <v>0</v>
      </c>
      <c r="BX43" s="65">
        <v>1279.4567857142858</v>
      </c>
      <c r="BY43" s="65"/>
      <c r="BZ43" s="65"/>
      <c r="CA43" s="65">
        <v>5</v>
      </c>
      <c r="CB43" s="65"/>
      <c r="CC43" s="65"/>
      <c r="CD43" s="64"/>
      <c r="CE43" s="66"/>
      <c r="CF43" s="66"/>
      <c r="CG43" s="66">
        <f t="shared" si="20"/>
        <v>0</v>
      </c>
      <c r="CH43" s="67"/>
      <c r="CI43" s="67"/>
      <c r="CJ43" s="68"/>
    </row>
    <row r="44" spans="1:88" ht="56.25">
      <c r="A44" s="173" t="s">
        <v>187</v>
      </c>
      <c r="B44" s="175" t="s">
        <v>188</v>
      </c>
      <c r="C44" s="181" t="s">
        <v>277</v>
      </c>
      <c r="D44" s="176">
        <v>3042.44</v>
      </c>
      <c r="E44" s="176">
        <v>0</v>
      </c>
      <c r="F44" s="176">
        <v>0</v>
      </c>
      <c r="G44" s="176">
        <v>0</v>
      </c>
      <c r="H44" s="176">
        <v>0</v>
      </c>
      <c r="I44" s="176">
        <v>0</v>
      </c>
      <c r="J44" s="176">
        <v>0</v>
      </c>
      <c r="K44" s="176">
        <v>0</v>
      </c>
      <c r="L44" s="176">
        <v>22494.48</v>
      </c>
      <c r="M44" s="176">
        <v>0</v>
      </c>
      <c r="N44" s="178">
        <v>19880.539999999997</v>
      </c>
      <c r="O44" s="178">
        <f t="shared" ref="O44:O75" si="26">Q44-N44</f>
        <v>5656.380000000001</v>
      </c>
      <c r="P44" s="181">
        <v>1945</v>
      </c>
      <c r="Q44" s="64">
        <f t="shared" si="23"/>
        <v>25536.92</v>
      </c>
      <c r="R44" s="178">
        <v>253.26</v>
      </c>
      <c r="S44" s="178">
        <v>0</v>
      </c>
      <c r="T44" s="178">
        <v>0</v>
      </c>
      <c r="U44" s="178">
        <v>0</v>
      </c>
      <c r="V44" s="178">
        <v>0</v>
      </c>
      <c r="W44" s="178">
        <v>0</v>
      </c>
      <c r="X44" s="178">
        <v>0</v>
      </c>
      <c r="Y44" s="178">
        <v>0</v>
      </c>
      <c r="Z44" s="178">
        <v>1400</v>
      </c>
      <c r="AA44" s="178">
        <v>0</v>
      </c>
      <c r="AB44" s="64">
        <f t="shared" si="13"/>
        <v>1653.26</v>
      </c>
      <c r="AC44" s="65">
        <v>522.72</v>
      </c>
      <c r="AD44" s="65">
        <v>30.4</v>
      </c>
      <c r="AE44" s="65">
        <f t="shared" si="24"/>
        <v>152.99645495749846</v>
      </c>
      <c r="AF44" s="65">
        <f t="shared" si="25"/>
        <v>151.66912749197064</v>
      </c>
      <c r="AG44" s="65">
        <v>1279.4567857142858</v>
      </c>
      <c r="AH44" s="65"/>
      <c r="AI44" s="65"/>
      <c r="AJ44" s="65">
        <v>5</v>
      </c>
      <c r="AK44" s="65"/>
      <c r="AL44" s="65"/>
      <c r="AM44" s="64"/>
      <c r="AN44" s="66">
        <v>832.18</v>
      </c>
      <c r="AO44" s="66"/>
      <c r="AP44" s="66">
        <f t="shared" si="15"/>
        <v>249.65399999999997</v>
      </c>
      <c r="AQ44" s="67"/>
      <c r="AR44" s="67"/>
      <c r="AS44" s="68"/>
      <c r="AT44" s="176"/>
      <c r="AU44" s="176"/>
      <c r="AV44" s="176"/>
      <c r="AW44" s="176"/>
      <c r="AX44" s="176"/>
      <c r="AY44" s="176"/>
      <c r="AZ44" s="176"/>
      <c r="BA44" s="176"/>
      <c r="BB44" s="176"/>
      <c r="BC44" s="176"/>
      <c r="BD44" s="178"/>
      <c r="BE44" s="178">
        <f t="shared" si="22"/>
        <v>0</v>
      </c>
      <c r="BF44" s="181"/>
      <c r="BG44" s="181" t="s">
        <v>277</v>
      </c>
      <c r="BH44" s="64">
        <f t="shared" si="17"/>
        <v>0</v>
      </c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64">
        <f t="shared" si="18"/>
        <v>0</v>
      </c>
      <c r="BT44" s="65">
        <v>522.72</v>
      </c>
      <c r="BU44" s="65">
        <v>30.4</v>
      </c>
      <c r="BV44" s="65">
        <f t="shared" si="7"/>
        <v>0</v>
      </c>
      <c r="BW44" s="65">
        <f t="shared" si="8"/>
        <v>0</v>
      </c>
      <c r="BX44" s="65">
        <v>1279.4567857142858</v>
      </c>
      <c r="BY44" s="65"/>
      <c r="BZ44" s="65"/>
      <c r="CA44" s="65">
        <v>5</v>
      </c>
      <c r="CB44" s="65"/>
      <c r="CC44" s="65"/>
      <c r="CD44" s="64"/>
      <c r="CE44" s="66"/>
      <c r="CF44" s="66"/>
      <c r="CG44" s="66">
        <f t="shared" si="20"/>
        <v>0</v>
      </c>
      <c r="CH44" s="67"/>
      <c r="CI44" s="67"/>
      <c r="CJ44" s="68"/>
    </row>
    <row r="45" spans="1:88" ht="56.25">
      <c r="A45" s="173" t="s">
        <v>189</v>
      </c>
      <c r="B45" s="175" t="s">
        <v>190</v>
      </c>
      <c r="C45" s="181" t="s">
        <v>277</v>
      </c>
      <c r="D45" s="176">
        <v>5487.21</v>
      </c>
      <c r="E45" s="176">
        <v>0</v>
      </c>
      <c r="F45" s="176">
        <v>0</v>
      </c>
      <c r="G45" s="176">
        <v>0</v>
      </c>
      <c r="H45" s="176">
        <v>0</v>
      </c>
      <c r="I45" s="176">
        <v>0</v>
      </c>
      <c r="J45" s="176">
        <v>0</v>
      </c>
      <c r="K45" s="176">
        <v>0</v>
      </c>
      <c r="L45" s="176">
        <v>12921.18</v>
      </c>
      <c r="M45" s="176">
        <v>0</v>
      </c>
      <c r="N45" s="178">
        <v>11739.810000000001</v>
      </c>
      <c r="O45" s="178">
        <f t="shared" si="26"/>
        <v>6668.5799999999981</v>
      </c>
      <c r="P45" s="181">
        <v>1648</v>
      </c>
      <c r="Q45" s="64">
        <f t="shared" si="23"/>
        <v>18408.39</v>
      </c>
      <c r="R45" s="178">
        <v>456.78</v>
      </c>
      <c r="S45" s="178">
        <v>0</v>
      </c>
      <c r="T45" s="178">
        <v>0</v>
      </c>
      <c r="U45" s="178">
        <v>0</v>
      </c>
      <c r="V45" s="178">
        <v>0</v>
      </c>
      <c r="W45" s="178">
        <v>0</v>
      </c>
      <c r="X45" s="178">
        <v>0</v>
      </c>
      <c r="Y45" s="178">
        <v>0</v>
      </c>
      <c r="Z45" s="178">
        <v>1400</v>
      </c>
      <c r="AA45" s="178">
        <v>0</v>
      </c>
      <c r="AB45" s="64">
        <f t="shared" si="13"/>
        <v>1856.78</v>
      </c>
      <c r="AC45" s="65">
        <v>381.54</v>
      </c>
      <c r="AD45" s="65">
        <v>140</v>
      </c>
      <c r="AE45" s="65">
        <f t="shared" si="24"/>
        <v>90.347108875040135</v>
      </c>
      <c r="AF45" s="65">
        <f t="shared" si="25"/>
        <v>178.81007114274593</v>
      </c>
      <c r="AG45" s="65">
        <v>1279.4567857142858</v>
      </c>
      <c r="AH45" s="65">
        <v>18.510000000000002</v>
      </c>
      <c r="AI45" s="65"/>
      <c r="AJ45" s="65">
        <v>5</v>
      </c>
      <c r="AK45" s="65"/>
      <c r="AL45" s="65"/>
      <c r="AM45" s="64">
        <f>SUM(AC45:AL45)</f>
        <v>2093.663965732072</v>
      </c>
      <c r="AN45" s="66">
        <v>832.18</v>
      </c>
      <c r="AO45" s="66">
        <v>46.73</v>
      </c>
      <c r="AP45" s="66">
        <f t="shared" si="15"/>
        <v>891.77218971962157</v>
      </c>
      <c r="AQ45" s="67">
        <f>SUM(AN45:AP45)</f>
        <v>1770.6821897196214</v>
      </c>
      <c r="AR45" s="67">
        <f>AM45+AQ45</f>
        <v>3864.3461554516934</v>
      </c>
      <c r="AS45" s="68">
        <f>AB45-AR45</f>
        <v>-2007.5661554516935</v>
      </c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8"/>
      <c r="BE45" s="178">
        <f t="shared" si="22"/>
        <v>0</v>
      </c>
      <c r="BF45" s="181"/>
      <c r="BG45" s="181" t="s">
        <v>277</v>
      </c>
      <c r="BH45" s="64">
        <f t="shared" si="17"/>
        <v>0</v>
      </c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64">
        <f t="shared" si="18"/>
        <v>0</v>
      </c>
      <c r="BT45" s="65">
        <v>381.54</v>
      </c>
      <c r="BU45" s="65">
        <v>140</v>
      </c>
      <c r="BV45" s="65">
        <f t="shared" si="7"/>
        <v>0</v>
      </c>
      <c r="BW45" s="65">
        <f t="shared" si="8"/>
        <v>0</v>
      </c>
      <c r="BX45" s="65">
        <v>1279.4567857142858</v>
      </c>
      <c r="BY45" s="65">
        <v>18.510000000000002</v>
      </c>
      <c r="BZ45" s="65"/>
      <c r="CA45" s="65">
        <v>5</v>
      </c>
      <c r="CB45" s="65"/>
      <c r="CC45" s="65"/>
      <c r="CD45" s="64">
        <f>SUM(BT45:CC45)</f>
        <v>1824.5067857142858</v>
      </c>
      <c r="CE45" s="66"/>
      <c r="CF45" s="66"/>
      <c r="CG45" s="66">
        <f t="shared" si="20"/>
        <v>547.35203571428576</v>
      </c>
      <c r="CH45" s="67">
        <f>SUM(CE45:CG45)</f>
        <v>547.35203571428576</v>
      </c>
      <c r="CI45" s="67">
        <f>CD45+CH45</f>
        <v>2371.8588214285714</v>
      </c>
      <c r="CJ45" s="68">
        <f>BS45-CI45</f>
        <v>-2371.8588214285714</v>
      </c>
    </row>
    <row r="46" spans="1:88" ht="78.75">
      <c r="A46" s="173" t="s">
        <v>191</v>
      </c>
      <c r="B46" s="175" t="s">
        <v>192</v>
      </c>
      <c r="C46" s="181" t="s">
        <v>276</v>
      </c>
      <c r="D46" s="176">
        <v>1299.22</v>
      </c>
      <c r="E46" s="176">
        <v>3472.23</v>
      </c>
      <c r="F46" s="176">
        <v>0</v>
      </c>
      <c r="G46" s="176">
        <v>0</v>
      </c>
      <c r="H46" s="176">
        <v>0</v>
      </c>
      <c r="I46" s="176">
        <v>0</v>
      </c>
      <c r="J46" s="176">
        <v>0</v>
      </c>
      <c r="K46" s="176">
        <v>4307.22</v>
      </c>
      <c r="L46" s="176">
        <v>0</v>
      </c>
      <c r="M46" s="176">
        <v>0</v>
      </c>
      <c r="N46" s="178">
        <v>6394.2000000000007</v>
      </c>
      <c r="O46" s="178">
        <f t="shared" si="26"/>
        <v>2684.4699999999993</v>
      </c>
      <c r="P46" s="181">
        <v>562</v>
      </c>
      <c r="Q46" s="64">
        <f t="shared" si="23"/>
        <v>9078.67</v>
      </c>
      <c r="R46" s="178">
        <v>0</v>
      </c>
      <c r="S46" s="178">
        <v>253.99</v>
      </c>
      <c r="T46" s="178">
        <v>0</v>
      </c>
      <c r="U46" s="178">
        <v>0</v>
      </c>
      <c r="V46" s="178">
        <v>0</v>
      </c>
      <c r="W46" s="178">
        <v>0</v>
      </c>
      <c r="X46" s="178">
        <v>0</v>
      </c>
      <c r="Y46" s="178">
        <v>1350</v>
      </c>
      <c r="Z46" s="178">
        <v>0</v>
      </c>
      <c r="AA46" s="178">
        <v>0</v>
      </c>
      <c r="AB46" s="64">
        <f t="shared" si="13"/>
        <v>1603.99</v>
      </c>
      <c r="AC46" s="65">
        <v>514.79999999999995</v>
      </c>
      <c r="AD46" s="65">
        <v>208</v>
      </c>
      <c r="AE46" s="65">
        <f t="shared" si="24"/>
        <v>49.208418498151296</v>
      </c>
      <c r="AF46" s="65">
        <f t="shared" si="25"/>
        <v>71.980882238882515</v>
      </c>
      <c r="AG46" s="65"/>
      <c r="AH46" s="65">
        <v>18.510000000000002</v>
      </c>
      <c r="AI46" s="65"/>
      <c r="AJ46" s="65">
        <v>5</v>
      </c>
      <c r="AK46" s="65"/>
      <c r="AL46" s="65"/>
      <c r="AM46" s="64">
        <f>SUM(AC46:AL46)</f>
        <v>867.49930073703376</v>
      </c>
      <c r="AN46" s="66">
        <v>832.18</v>
      </c>
      <c r="AO46" s="66">
        <v>46.73</v>
      </c>
      <c r="AP46" s="66">
        <f t="shared" si="15"/>
        <v>523.92279022111018</v>
      </c>
      <c r="AQ46" s="67">
        <f>SUM(AN46:AP46)</f>
        <v>1402.8327902211101</v>
      </c>
      <c r="AR46" s="67">
        <f>AM46+AQ46</f>
        <v>2270.3320909581439</v>
      </c>
      <c r="AS46" s="68">
        <f>AB46-AR46</f>
        <v>-666.3420909581439</v>
      </c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8"/>
      <c r="BE46" s="178">
        <f t="shared" si="22"/>
        <v>0</v>
      </c>
      <c r="BF46" s="181"/>
      <c r="BG46" s="181" t="s">
        <v>276</v>
      </c>
      <c r="BH46" s="64">
        <f t="shared" si="17"/>
        <v>0</v>
      </c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  <c r="BS46" s="64">
        <f t="shared" si="18"/>
        <v>0</v>
      </c>
      <c r="BT46" s="65">
        <v>514.79999999999995</v>
      </c>
      <c r="BU46" s="65">
        <v>208</v>
      </c>
      <c r="BV46" s="65">
        <f t="shared" si="7"/>
        <v>0</v>
      </c>
      <c r="BW46" s="65">
        <f t="shared" si="8"/>
        <v>0</v>
      </c>
      <c r="BX46" s="65"/>
      <c r="BY46" s="65">
        <v>18.510000000000002</v>
      </c>
      <c r="BZ46" s="65"/>
      <c r="CA46" s="65">
        <v>5</v>
      </c>
      <c r="CB46" s="65"/>
      <c r="CC46" s="65"/>
      <c r="CD46" s="64">
        <f>SUM(BT46:CC46)</f>
        <v>746.31</v>
      </c>
      <c r="CE46" s="66"/>
      <c r="CF46" s="66"/>
      <c r="CG46" s="66">
        <f t="shared" si="20"/>
        <v>223.89299999999997</v>
      </c>
      <c r="CH46" s="67">
        <f>SUM(CE46:CG46)</f>
        <v>223.89299999999997</v>
      </c>
      <c r="CI46" s="67">
        <f>CD46+CH46</f>
        <v>970.20299999999997</v>
      </c>
      <c r="CJ46" s="68">
        <f>BS46-CI46</f>
        <v>-970.20299999999997</v>
      </c>
    </row>
    <row r="47" spans="1:88" ht="78.75">
      <c r="A47" s="173" t="s">
        <v>36</v>
      </c>
      <c r="B47" s="175" t="s">
        <v>193</v>
      </c>
      <c r="C47" s="181" t="s">
        <v>276</v>
      </c>
      <c r="D47" s="176">
        <v>9441.1</v>
      </c>
      <c r="E47" s="176">
        <v>7173.4</v>
      </c>
      <c r="F47" s="176">
        <v>18984.669999999998</v>
      </c>
      <c r="G47" s="176">
        <v>40</v>
      </c>
      <c r="H47" s="176">
        <v>0</v>
      </c>
      <c r="I47" s="176">
        <v>0</v>
      </c>
      <c r="J47" s="176">
        <v>0</v>
      </c>
      <c r="K47" s="176">
        <v>0</v>
      </c>
      <c r="L47" s="176">
        <v>0</v>
      </c>
      <c r="M47" s="176">
        <v>0</v>
      </c>
      <c r="N47" s="178">
        <v>27114.43</v>
      </c>
      <c r="O47" s="178">
        <f t="shared" si="26"/>
        <v>8524.739999999998</v>
      </c>
      <c r="P47" s="181">
        <v>2076</v>
      </c>
      <c r="Q47" s="64">
        <f t="shared" si="23"/>
        <v>35639.17</v>
      </c>
      <c r="R47" s="178">
        <v>785.87</v>
      </c>
      <c r="S47" s="178">
        <v>524.72</v>
      </c>
      <c r="T47" s="178">
        <v>1212.75</v>
      </c>
      <c r="U47" s="178">
        <v>1.68</v>
      </c>
      <c r="V47" s="178">
        <v>0</v>
      </c>
      <c r="W47" s="178">
        <v>0</v>
      </c>
      <c r="X47" s="178">
        <v>0</v>
      </c>
      <c r="Y47" s="178">
        <v>0</v>
      </c>
      <c r="Z47" s="178">
        <v>0</v>
      </c>
      <c r="AA47" s="178">
        <v>0</v>
      </c>
      <c r="AB47" s="64">
        <f t="shared" si="13"/>
        <v>2525.02</v>
      </c>
      <c r="AC47" s="65">
        <v>489.80100000000004</v>
      </c>
      <c r="AD47" s="65"/>
      <c r="AE47" s="65">
        <f t="shared" si="24"/>
        <v>208.66695110863412</v>
      </c>
      <c r="AF47" s="65">
        <f t="shared" si="25"/>
        <v>228.580802190783</v>
      </c>
      <c r="AG47" s="65"/>
      <c r="AH47" s="65">
        <v>18.510000000000002</v>
      </c>
      <c r="AI47" s="65"/>
      <c r="AJ47" s="65">
        <v>5</v>
      </c>
      <c r="AK47" s="65"/>
      <c r="AL47" s="65"/>
      <c r="AM47" s="64">
        <f>SUM(AC47:AL47)</f>
        <v>950.55875329941728</v>
      </c>
      <c r="AN47" s="66">
        <v>832.18</v>
      </c>
      <c r="AO47" s="66">
        <v>46.73</v>
      </c>
      <c r="AP47" s="66">
        <f t="shared" si="15"/>
        <v>548.84062598982507</v>
      </c>
      <c r="AQ47" s="67">
        <f>SUM(AN47:AP47)</f>
        <v>1427.750625989825</v>
      </c>
      <c r="AR47" s="67">
        <f>AM47+AQ47</f>
        <v>2378.3093792892423</v>
      </c>
      <c r="AS47" s="68">
        <f>AB47-AR47</f>
        <v>146.71062071075767</v>
      </c>
      <c r="AT47" s="176"/>
      <c r="AU47" s="176"/>
      <c r="AV47" s="176"/>
      <c r="AW47" s="176"/>
      <c r="AX47" s="176"/>
      <c r="AY47" s="176"/>
      <c r="AZ47" s="176"/>
      <c r="BA47" s="176"/>
      <c r="BB47" s="176"/>
      <c r="BC47" s="176"/>
      <c r="BD47" s="178"/>
      <c r="BE47" s="178">
        <f t="shared" si="22"/>
        <v>0</v>
      </c>
      <c r="BF47" s="181"/>
      <c r="BG47" s="181" t="s">
        <v>276</v>
      </c>
      <c r="BH47" s="64">
        <f t="shared" si="17"/>
        <v>0</v>
      </c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64">
        <f t="shared" si="18"/>
        <v>0</v>
      </c>
      <c r="BT47" s="65">
        <v>489.80100000000004</v>
      </c>
      <c r="BU47" s="65"/>
      <c r="BV47" s="65">
        <f t="shared" si="7"/>
        <v>0</v>
      </c>
      <c r="BW47" s="65">
        <f t="shared" si="8"/>
        <v>0</v>
      </c>
      <c r="BX47" s="65"/>
      <c r="BY47" s="65">
        <v>18.510000000000002</v>
      </c>
      <c r="BZ47" s="65"/>
      <c r="CA47" s="65">
        <v>5</v>
      </c>
      <c r="CB47" s="65"/>
      <c r="CC47" s="65"/>
      <c r="CD47" s="64">
        <f>SUM(BT47:CC47)</f>
        <v>513.31100000000004</v>
      </c>
      <c r="CE47" s="66"/>
      <c r="CF47" s="66"/>
      <c r="CG47" s="66">
        <f t="shared" si="20"/>
        <v>153.9933</v>
      </c>
      <c r="CH47" s="67">
        <f>SUM(CE47:CG47)</f>
        <v>153.9933</v>
      </c>
      <c r="CI47" s="67">
        <f>CD47+CH47</f>
        <v>667.30430000000001</v>
      </c>
      <c r="CJ47" s="68">
        <f>BS47-CI47</f>
        <v>-667.30430000000001</v>
      </c>
    </row>
    <row r="48" spans="1:88" ht="78.75">
      <c r="A48" s="173" t="s">
        <v>37</v>
      </c>
      <c r="B48" s="175" t="s">
        <v>194</v>
      </c>
      <c r="C48" s="181" t="s">
        <v>276</v>
      </c>
      <c r="D48" s="176">
        <v>2182.63</v>
      </c>
      <c r="E48" s="176">
        <v>2516.9899999999998</v>
      </c>
      <c r="F48" s="176">
        <v>6760.01</v>
      </c>
      <c r="G48" s="176">
        <v>0</v>
      </c>
      <c r="H48" s="176">
        <v>0</v>
      </c>
      <c r="I48" s="176">
        <v>0</v>
      </c>
      <c r="J48" s="176">
        <v>0</v>
      </c>
      <c r="K48" s="176">
        <v>0</v>
      </c>
      <c r="L48" s="176">
        <v>0</v>
      </c>
      <c r="M48" s="176">
        <v>0</v>
      </c>
      <c r="N48" s="178">
        <v>8658.64</v>
      </c>
      <c r="O48" s="178">
        <f t="shared" si="26"/>
        <v>2800.9900000000016</v>
      </c>
      <c r="P48" s="181">
        <v>667</v>
      </c>
      <c r="Q48" s="64">
        <f t="shared" si="23"/>
        <v>11459.630000000001</v>
      </c>
      <c r="R48" s="178">
        <v>181.68</v>
      </c>
      <c r="S48" s="178">
        <v>184.11</v>
      </c>
      <c r="T48" s="178">
        <v>431.81</v>
      </c>
      <c r="U48" s="178">
        <v>0</v>
      </c>
      <c r="V48" s="178">
        <v>0</v>
      </c>
      <c r="W48" s="178">
        <v>0</v>
      </c>
      <c r="X48" s="178">
        <v>0</v>
      </c>
      <c r="Y48" s="178">
        <v>0</v>
      </c>
      <c r="Z48" s="178">
        <v>0</v>
      </c>
      <c r="AA48" s="178">
        <v>0</v>
      </c>
      <c r="AB48" s="64">
        <f t="shared" si="13"/>
        <v>797.6</v>
      </c>
      <c r="AC48" s="65">
        <v>489.80100000000004</v>
      </c>
      <c r="AD48" s="65"/>
      <c r="AE48" s="65">
        <f t="shared" si="24"/>
        <v>66.635072525856671</v>
      </c>
      <c r="AF48" s="65">
        <f t="shared" si="25"/>
        <v>75.105227975089207</v>
      </c>
      <c r="AG48" s="65"/>
      <c r="AH48" s="65"/>
      <c r="AI48" s="65"/>
      <c r="AJ48" s="65">
        <v>5</v>
      </c>
      <c r="AK48" s="65"/>
      <c r="AL48" s="65"/>
      <c r="AM48" s="64"/>
      <c r="AN48" s="66">
        <v>832.18</v>
      </c>
      <c r="AO48" s="66"/>
      <c r="AP48" s="66">
        <f t="shared" si="15"/>
        <v>249.65399999999997</v>
      </c>
      <c r="AQ48" s="67"/>
      <c r="AR48" s="67"/>
      <c r="AS48" s="68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/>
      <c r="BD48" s="178"/>
      <c r="BE48" s="178">
        <f t="shared" si="22"/>
        <v>0</v>
      </c>
      <c r="BF48" s="181"/>
      <c r="BG48" s="181" t="s">
        <v>276</v>
      </c>
      <c r="BH48" s="64">
        <f t="shared" si="17"/>
        <v>0</v>
      </c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64">
        <f t="shared" si="18"/>
        <v>0</v>
      </c>
      <c r="BT48" s="65">
        <v>489.80100000000004</v>
      </c>
      <c r="BU48" s="65"/>
      <c r="BV48" s="65">
        <f t="shared" si="7"/>
        <v>0</v>
      </c>
      <c r="BW48" s="65">
        <f t="shared" si="8"/>
        <v>0</v>
      </c>
      <c r="BX48" s="65"/>
      <c r="BY48" s="65"/>
      <c r="BZ48" s="65"/>
      <c r="CA48" s="65">
        <v>5</v>
      </c>
      <c r="CB48" s="65"/>
      <c r="CC48" s="65"/>
      <c r="CD48" s="64"/>
      <c r="CE48" s="66"/>
      <c r="CF48" s="66"/>
      <c r="CG48" s="66">
        <f t="shared" si="20"/>
        <v>0</v>
      </c>
      <c r="CH48" s="67"/>
      <c r="CI48" s="67"/>
      <c r="CJ48" s="68"/>
    </row>
    <row r="49" spans="1:88" ht="78.75">
      <c r="A49" s="173" t="s">
        <v>38</v>
      </c>
      <c r="B49" s="175" t="s">
        <v>194</v>
      </c>
      <c r="C49" s="181" t="s">
        <v>276</v>
      </c>
      <c r="D49" s="176">
        <v>10227.94</v>
      </c>
      <c r="E49" s="176">
        <v>10957.71</v>
      </c>
      <c r="F49" s="176">
        <v>24826.07</v>
      </c>
      <c r="G49" s="176">
        <v>35</v>
      </c>
      <c r="H49" s="176">
        <v>0</v>
      </c>
      <c r="I49" s="176">
        <v>0</v>
      </c>
      <c r="J49" s="176">
        <v>0</v>
      </c>
      <c r="K49" s="176">
        <v>0</v>
      </c>
      <c r="L49" s="176">
        <v>0</v>
      </c>
      <c r="M49" s="176">
        <v>0</v>
      </c>
      <c r="N49" s="178">
        <v>33327.54</v>
      </c>
      <c r="O49" s="178">
        <f t="shared" si="26"/>
        <v>12719.18</v>
      </c>
      <c r="P49" s="181">
        <v>2753</v>
      </c>
      <c r="Q49" s="64">
        <f t="shared" si="23"/>
        <v>46046.720000000001</v>
      </c>
      <c r="R49" s="178">
        <v>851.36</v>
      </c>
      <c r="S49" s="178">
        <v>801.54</v>
      </c>
      <c r="T49" s="178">
        <v>1586.09</v>
      </c>
      <c r="U49" s="178">
        <v>1.47</v>
      </c>
      <c r="V49" s="178">
        <v>0</v>
      </c>
      <c r="W49" s="178">
        <v>0</v>
      </c>
      <c r="X49" s="178">
        <v>0</v>
      </c>
      <c r="Y49" s="178">
        <v>0</v>
      </c>
      <c r="Z49" s="178">
        <v>0</v>
      </c>
      <c r="AA49" s="178">
        <v>0</v>
      </c>
      <c r="AB49" s="64">
        <f t="shared" si="13"/>
        <v>3240.4599999999996</v>
      </c>
      <c r="AC49" s="65">
        <v>489.80100000000004</v>
      </c>
      <c r="AD49" s="65"/>
      <c r="AE49" s="65">
        <f t="shared" si="24"/>
        <v>256.48173905005746</v>
      </c>
      <c r="AF49" s="65">
        <f t="shared" si="25"/>
        <v>341.04974082599171</v>
      </c>
      <c r="AG49" s="65"/>
      <c r="AH49" s="65">
        <v>18.510000000000002</v>
      </c>
      <c r="AI49" s="65"/>
      <c r="AJ49" s="65">
        <v>5</v>
      </c>
      <c r="AK49" s="65"/>
      <c r="AL49" s="65"/>
      <c r="AM49" s="64">
        <f>SUM(AC49:AL49)</f>
        <v>1110.8424798760491</v>
      </c>
      <c r="AN49" s="66">
        <v>832.18</v>
      </c>
      <c r="AO49" s="66">
        <v>46.73</v>
      </c>
      <c r="AP49" s="66">
        <f t="shared" si="15"/>
        <v>596.92574396281475</v>
      </c>
      <c r="AQ49" s="67">
        <f>SUM(AN49:AP49)</f>
        <v>1475.8357439628148</v>
      </c>
      <c r="AR49" s="67">
        <f>AM49+AQ49</f>
        <v>2586.6782238388641</v>
      </c>
      <c r="AS49" s="68">
        <f>AB49-AR49</f>
        <v>653.78177616113544</v>
      </c>
      <c r="AT49" s="176"/>
      <c r="AU49" s="176"/>
      <c r="AV49" s="176"/>
      <c r="AW49" s="176"/>
      <c r="AX49" s="176"/>
      <c r="AY49" s="176"/>
      <c r="AZ49" s="176"/>
      <c r="BA49" s="176"/>
      <c r="BB49" s="176"/>
      <c r="BC49" s="176"/>
      <c r="BD49" s="178"/>
      <c r="BE49" s="178">
        <f t="shared" si="22"/>
        <v>0</v>
      </c>
      <c r="BF49" s="181"/>
      <c r="BG49" s="181" t="s">
        <v>276</v>
      </c>
      <c r="BH49" s="64">
        <f t="shared" si="17"/>
        <v>0</v>
      </c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64">
        <f t="shared" si="18"/>
        <v>0</v>
      </c>
      <c r="BT49" s="65">
        <v>489.80100000000004</v>
      </c>
      <c r="BU49" s="65"/>
      <c r="BV49" s="65">
        <f t="shared" si="7"/>
        <v>0</v>
      </c>
      <c r="BW49" s="65">
        <f t="shared" si="8"/>
        <v>0</v>
      </c>
      <c r="BX49" s="65"/>
      <c r="BY49" s="65">
        <v>18.510000000000002</v>
      </c>
      <c r="BZ49" s="65"/>
      <c r="CA49" s="65">
        <v>5</v>
      </c>
      <c r="CB49" s="65"/>
      <c r="CC49" s="65"/>
      <c r="CD49" s="64">
        <f>SUM(BT49:CC49)</f>
        <v>513.31100000000004</v>
      </c>
      <c r="CE49" s="66"/>
      <c r="CF49" s="66"/>
      <c r="CG49" s="66">
        <f t="shared" si="20"/>
        <v>153.9933</v>
      </c>
      <c r="CH49" s="67">
        <f>SUM(CE49:CG49)</f>
        <v>153.9933</v>
      </c>
      <c r="CI49" s="67">
        <f>CD49+CH49</f>
        <v>667.30430000000001</v>
      </c>
      <c r="CJ49" s="68">
        <f>BS49-CI49</f>
        <v>-667.30430000000001</v>
      </c>
    </row>
    <row r="50" spans="1:88" ht="78.75">
      <c r="A50" s="173" t="s">
        <v>39</v>
      </c>
      <c r="B50" s="175" t="s">
        <v>194</v>
      </c>
      <c r="C50" s="181" t="s">
        <v>276</v>
      </c>
      <c r="D50" s="176">
        <v>9946.43</v>
      </c>
      <c r="E50" s="176">
        <v>8890.2800000000007</v>
      </c>
      <c r="F50" s="176">
        <v>24872.57</v>
      </c>
      <c r="G50" s="176">
        <v>130</v>
      </c>
      <c r="H50" s="176">
        <v>0</v>
      </c>
      <c r="I50" s="176">
        <v>0</v>
      </c>
      <c r="J50" s="176">
        <v>0</v>
      </c>
      <c r="K50" s="176">
        <v>0</v>
      </c>
      <c r="L50" s="176">
        <v>0</v>
      </c>
      <c r="M50" s="176">
        <v>0</v>
      </c>
      <c r="N50" s="178">
        <v>34377.71</v>
      </c>
      <c r="O50" s="178">
        <f t="shared" si="26"/>
        <v>9461.57</v>
      </c>
      <c r="P50" s="181">
        <v>2689</v>
      </c>
      <c r="Q50" s="64">
        <f t="shared" si="23"/>
        <v>43839.28</v>
      </c>
      <c r="R50" s="178">
        <v>827.92</v>
      </c>
      <c r="S50" s="178">
        <v>650.30999999999995</v>
      </c>
      <c r="T50" s="178">
        <v>1589.05</v>
      </c>
      <c r="U50" s="178">
        <v>5.47</v>
      </c>
      <c r="V50" s="178">
        <v>0</v>
      </c>
      <c r="W50" s="178">
        <v>0</v>
      </c>
      <c r="X50" s="178">
        <v>0</v>
      </c>
      <c r="Y50" s="178">
        <v>0</v>
      </c>
      <c r="Z50" s="178">
        <v>0</v>
      </c>
      <c r="AA50" s="178">
        <v>0</v>
      </c>
      <c r="AB50" s="64">
        <f t="shared" si="13"/>
        <v>3072.7499999999995</v>
      </c>
      <c r="AC50" s="65">
        <v>489.80100000000004</v>
      </c>
      <c r="AD50" s="65"/>
      <c r="AE50" s="65">
        <f t="shared" si="24"/>
        <v>264.5636265190455</v>
      </c>
      <c r="AF50" s="65">
        <f t="shared" si="25"/>
        <v>253.70078859698327</v>
      </c>
      <c r="AG50" s="65"/>
      <c r="AH50" s="65"/>
      <c r="AI50" s="65"/>
      <c r="AJ50" s="65">
        <v>5</v>
      </c>
      <c r="AK50" s="65"/>
      <c r="AL50" s="65"/>
      <c r="AM50" s="64"/>
      <c r="AN50" s="66">
        <v>832.18</v>
      </c>
      <c r="AO50" s="66"/>
      <c r="AP50" s="66">
        <f t="shared" si="15"/>
        <v>249.65399999999997</v>
      </c>
      <c r="AQ50" s="67"/>
      <c r="AR50" s="67"/>
      <c r="AS50" s="68"/>
      <c r="AT50" s="176"/>
      <c r="AU50" s="176"/>
      <c r="AV50" s="176"/>
      <c r="AW50" s="176"/>
      <c r="AX50" s="176"/>
      <c r="AY50" s="176"/>
      <c r="AZ50" s="176"/>
      <c r="BA50" s="176"/>
      <c r="BB50" s="176"/>
      <c r="BC50" s="176"/>
      <c r="BD50" s="178"/>
      <c r="BE50" s="178">
        <f t="shared" si="22"/>
        <v>0</v>
      </c>
      <c r="BF50" s="181"/>
      <c r="BG50" s="181" t="s">
        <v>276</v>
      </c>
      <c r="BH50" s="64">
        <f t="shared" si="17"/>
        <v>0</v>
      </c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64">
        <f t="shared" si="18"/>
        <v>0</v>
      </c>
      <c r="BT50" s="65">
        <v>489.80100000000004</v>
      </c>
      <c r="BU50" s="65"/>
      <c r="BV50" s="65">
        <f t="shared" si="7"/>
        <v>0</v>
      </c>
      <c r="BW50" s="65">
        <f t="shared" si="8"/>
        <v>0</v>
      </c>
      <c r="BX50" s="65"/>
      <c r="BY50" s="65"/>
      <c r="BZ50" s="65"/>
      <c r="CA50" s="65">
        <v>5</v>
      </c>
      <c r="CB50" s="65"/>
      <c r="CC50" s="65"/>
      <c r="CD50" s="64"/>
      <c r="CE50" s="66"/>
      <c r="CF50" s="66"/>
      <c r="CG50" s="66">
        <f t="shared" si="20"/>
        <v>0</v>
      </c>
      <c r="CH50" s="67"/>
      <c r="CI50" s="67"/>
      <c r="CJ50" s="68"/>
    </row>
    <row r="51" spans="1:88" ht="78.75">
      <c r="A51" s="173" t="s">
        <v>40</v>
      </c>
      <c r="B51" s="175" t="s">
        <v>194</v>
      </c>
      <c r="C51" s="181" t="s">
        <v>276</v>
      </c>
      <c r="D51" s="176">
        <v>18867.740000000002</v>
      </c>
      <c r="E51" s="176">
        <v>16872.27</v>
      </c>
      <c r="F51" s="176">
        <v>51000.92</v>
      </c>
      <c r="G51" s="176">
        <v>60</v>
      </c>
      <c r="H51" s="176">
        <v>0</v>
      </c>
      <c r="I51" s="176">
        <v>0</v>
      </c>
      <c r="J51" s="176">
        <v>0</v>
      </c>
      <c r="K51" s="176">
        <v>0</v>
      </c>
      <c r="L51" s="176">
        <v>0</v>
      </c>
      <c r="M51" s="176">
        <v>0</v>
      </c>
      <c r="N51" s="178">
        <v>65172.22</v>
      </c>
      <c r="O51" s="178">
        <f t="shared" si="26"/>
        <v>21628.709999999992</v>
      </c>
      <c r="P51" s="181">
        <v>5318</v>
      </c>
      <c r="Q51" s="64">
        <f t="shared" si="23"/>
        <v>86800.93</v>
      </c>
      <c r="R51" s="178">
        <v>1570.51</v>
      </c>
      <c r="S51" s="178">
        <v>1234.18</v>
      </c>
      <c r="T51" s="178">
        <v>3258.12</v>
      </c>
      <c r="U51" s="178">
        <v>2.52</v>
      </c>
      <c r="V51" s="178">
        <v>0</v>
      </c>
      <c r="W51" s="178">
        <v>0</v>
      </c>
      <c r="X51" s="178">
        <v>0</v>
      </c>
      <c r="Y51" s="178">
        <v>0</v>
      </c>
      <c r="Z51" s="178">
        <v>0</v>
      </c>
      <c r="AA51" s="178">
        <v>0</v>
      </c>
      <c r="AB51" s="64">
        <f t="shared" si="13"/>
        <v>6065.33</v>
      </c>
      <c r="AC51" s="65">
        <v>489.80100000000004</v>
      </c>
      <c r="AD51" s="65"/>
      <c r="AE51" s="65">
        <f t="shared" si="24"/>
        <v>501.55169938594122</v>
      </c>
      <c r="AF51" s="65">
        <f t="shared" si="25"/>
        <v>579.9482309315955</v>
      </c>
      <c r="AG51" s="65"/>
      <c r="AH51" s="65">
        <v>18.510000000000002</v>
      </c>
      <c r="AI51" s="65"/>
      <c r="AJ51" s="65">
        <v>5</v>
      </c>
      <c r="AK51" s="65"/>
      <c r="AL51" s="65"/>
      <c r="AM51" s="64">
        <f>SUM(AC51:AL51)</f>
        <v>1594.8109303175368</v>
      </c>
      <c r="AN51" s="66">
        <v>832.18</v>
      </c>
      <c r="AO51" s="66">
        <v>46.73</v>
      </c>
      <c r="AP51" s="66">
        <f t="shared" si="15"/>
        <v>742.11627909526101</v>
      </c>
      <c r="AQ51" s="67">
        <f>SUM(AN51:AP51)</f>
        <v>1621.0262790952611</v>
      </c>
      <c r="AR51" s="67">
        <f>AM51+AQ51</f>
        <v>3215.8372094127981</v>
      </c>
      <c r="AS51" s="68">
        <f>AB51-AR51</f>
        <v>2849.4927905872019</v>
      </c>
      <c r="AT51" s="176"/>
      <c r="AU51" s="176"/>
      <c r="AV51" s="176"/>
      <c r="AW51" s="176"/>
      <c r="AX51" s="176"/>
      <c r="AY51" s="176"/>
      <c r="AZ51" s="176"/>
      <c r="BA51" s="176"/>
      <c r="BB51" s="176"/>
      <c r="BC51" s="176"/>
      <c r="BD51" s="178"/>
      <c r="BE51" s="178">
        <f t="shared" si="22"/>
        <v>0</v>
      </c>
      <c r="BF51" s="181"/>
      <c r="BG51" s="181" t="s">
        <v>276</v>
      </c>
      <c r="BH51" s="64">
        <f t="shared" si="17"/>
        <v>0</v>
      </c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64">
        <f t="shared" si="18"/>
        <v>0</v>
      </c>
      <c r="BT51" s="65">
        <v>489.80100000000004</v>
      </c>
      <c r="BU51" s="65"/>
      <c r="BV51" s="65">
        <f t="shared" si="7"/>
        <v>0</v>
      </c>
      <c r="BW51" s="65">
        <f t="shared" si="8"/>
        <v>0</v>
      </c>
      <c r="BX51" s="65"/>
      <c r="BY51" s="65">
        <v>18.510000000000002</v>
      </c>
      <c r="BZ51" s="65"/>
      <c r="CA51" s="65">
        <v>5</v>
      </c>
      <c r="CB51" s="65"/>
      <c r="CC51" s="65"/>
      <c r="CD51" s="64">
        <f>SUM(BT51:CC51)</f>
        <v>513.31100000000004</v>
      </c>
      <c r="CE51" s="66"/>
      <c r="CF51" s="66"/>
      <c r="CG51" s="66">
        <f t="shared" si="20"/>
        <v>153.9933</v>
      </c>
      <c r="CH51" s="67">
        <f>SUM(CE51:CG51)</f>
        <v>153.9933</v>
      </c>
      <c r="CI51" s="67">
        <f>CD51+CH51</f>
        <v>667.30430000000001</v>
      </c>
      <c r="CJ51" s="68">
        <f>BS51-CI51</f>
        <v>-667.30430000000001</v>
      </c>
    </row>
    <row r="52" spans="1:88" ht="78.75">
      <c r="A52" s="173" t="s">
        <v>41</v>
      </c>
      <c r="B52" s="175" t="s">
        <v>194</v>
      </c>
      <c r="C52" s="181" t="s">
        <v>276</v>
      </c>
      <c r="D52" s="176">
        <v>16192.94</v>
      </c>
      <c r="E52" s="176">
        <v>18513.41</v>
      </c>
      <c r="F52" s="176">
        <v>56428.31</v>
      </c>
      <c r="G52" s="176">
        <v>95</v>
      </c>
      <c r="H52" s="176">
        <v>0</v>
      </c>
      <c r="I52" s="176">
        <v>0</v>
      </c>
      <c r="J52" s="176">
        <v>0</v>
      </c>
      <c r="K52" s="176">
        <v>0</v>
      </c>
      <c r="L52" s="176">
        <v>0</v>
      </c>
      <c r="M52" s="176">
        <v>0</v>
      </c>
      <c r="N52" s="178">
        <v>71660.53</v>
      </c>
      <c r="O52" s="178">
        <f t="shared" si="26"/>
        <v>19569.130000000005</v>
      </c>
      <c r="P52" s="181">
        <v>5672</v>
      </c>
      <c r="Q52" s="64">
        <f t="shared" si="23"/>
        <v>91229.66</v>
      </c>
      <c r="R52" s="178">
        <v>1347.86</v>
      </c>
      <c r="S52" s="178">
        <v>1354.22</v>
      </c>
      <c r="T52" s="178">
        <v>3604.91</v>
      </c>
      <c r="U52" s="178">
        <v>4</v>
      </c>
      <c r="V52" s="178">
        <v>0</v>
      </c>
      <c r="W52" s="178">
        <v>0</v>
      </c>
      <c r="X52" s="178">
        <v>0</v>
      </c>
      <c r="Y52" s="178">
        <v>0</v>
      </c>
      <c r="Z52" s="178">
        <v>0</v>
      </c>
      <c r="AA52" s="178">
        <v>0</v>
      </c>
      <c r="AB52" s="64">
        <f t="shared" si="13"/>
        <v>6310.99</v>
      </c>
      <c r="AC52" s="65">
        <v>489.80100000000004</v>
      </c>
      <c r="AD52" s="65"/>
      <c r="AE52" s="65">
        <f t="shared" si="24"/>
        <v>551.48436865273618</v>
      </c>
      <c r="AF52" s="65">
        <f t="shared" si="25"/>
        <v>524.72303361459944</v>
      </c>
      <c r="AG52" s="65"/>
      <c r="AH52" s="65"/>
      <c r="AI52" s="65"/>
      <c r="AJ52" s="65">
        <v>5</v>
      </c>
      <c r="AK52" s="65"/>
      <c r="AL52" s="65"/>
      <c r="AM52" s="64"/>
      <c r="AN52" s="66">
        <v>832.18</v>
      </c>
      <c r="AO52" s="66"/>
      <c r="AP52" s="66">
        <f t="shared" si="15"/>
        <v>249.65399999999997</v>
      </c>
      <c r="AQ52" s="67"/>
      <c r="AR52" s="67"/>
      <c r="AS52" s="68"/>
      <c r="AT52" s="176"/>
      <c r="AU52" s="176"/>
      <c r="AV52" s="176"/>
      <c r="AW52" s="176"/>
      <c r="AX52" s="176"/>
      <c r="AY52" s="176"/>
      <c r="AZ52" s="176"/>
      <c r="BA52" s="176"/>
      <c r="BB52" s="176"/>
      <c r="BC52" s="176"/>
      <c r="BD52" s="178"/>
      <c r="BE52" s="178">
        <f t="shared" si="22"/>
        <v>0</v>
      </c>
      <c r="BF52" s="181"/>
      <c r="BG52" s="181" t="s">
        <v>276</v>
      </c>
      <c r="BH52" s="64">
        <f t="shared" si="17"/>
        <v>0</v>
      </c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64">
        <f t="shared" si="18"/>
        <v>0</v>
      </c>
      <c r="BT52" s="65">
        <v>489.80100000000004</v>
      </c>
      <c r="BU52" s="65"/>
      <c r="BV52" s="65">
        <f t="shared" si="7"/>
        <v>0</v>
      </c>
      <c r="BW52" s="65">
        <f t="shared" si="8"/>
        <v>0</v>
      </c>
      <c r="BX52" s="65"/>
      <c r="BY52" s="65"/>
      <c r="BZ52" s="65"/>
      <c r="CA52" s="65">
        <v>5</v>
      </c>
      <c r="CB52" s="65"/>
      <c r="CC52" s="65"/>
      <c r="CD52" s="64"/>
      <c r="CE52" s="66"/>
      <c r="CF52" s="66"/>
      <c r="CG52" s="66">
        <f t="shared" si="20"/>
        <v>0</v>
      </c>
      <c r="CH52" s="67"/>
      <c r="CI52" s="67"/>
      <c r="CJ52" s="68"/>
    </row>
    <row r="53" spans="1:88" ht="78.75">
      <c r="A53" s="173" t="s">
        <v>42</v>
      </c>
      <c r="B53" s="175" t="s">
        <v>195</v>
      </c>
      <c r="C53" s="181" t="s">
        <v>276</v>
      </c>
      <c r="D53" s="176">
        <v>4635.41</v>
      </c>
      <c r="E53" s="176">
        <v>100.36</v>
      </c>
      <c r="F53" s="176">
        <v>11173.86</v>
      </c>
      <c r="G53" s="176">
        <v>0</v>
      </c>
      <c r="H53" s="176">
        <v>0</v>
      </c>
      <c r="I53" s="176">
        <v>0</v>
      </c>
      <c r="J53" s="176">
        <v>0</v>
      </c>
      <c r="K53" s="176">
        <v>0</v>
      </c>
      <c r="L53" s="176">
        <v>0</v>
      </c>
      <c r="M53" s="176">
        <v>0</v>
      </c>
      <c r="N53" s="178">
        <v>12649.449999999999</v>
      </c>
      <c r="O53" s="178">
        <f t="shared" si="26"/>
        <v>3260.1800000000021</v>
      </c>
      <c r="P53" s="181">
        <v>662</v>
      </c>
      <c r="Q53" s="64">
        <f t="shared" si="23"/>
        <v>15909.630000000001</v>
      </c>
      <c r="R53" s="178">
        <v>385.85</v>
      </c>
      <c r="S53" s="178">
        <v>7.34</v>
      </c>
      <c r="T53" s="178">
        <v>713.91</v>
      </c>
      <c r="U53" s="178">
        <v>0</v>
      </c>
      <c r="V53" s="178">
        <v>0</v>
      </c>
      <c r="W53" s="178">
        <v>0</v>
      </c>
      <c r="X53" s="178">
        <v>0</v>
      </c>
      <c r="Y53" s="178">
        <v>0</v>
      </c>
      <c r="Z53" s="178">
        <v>0</v>
      </c>
      <c r="AA53" s="178">
        <v>0</v>
      </c>
      <c r="AB53" s="64">
        <f t="shared" si="13"/>
        <v>1107.0999999999999</v>
      </c>
      <c r="AC53" s="65"/>
      <c r="AD53" s="65"/>
      <c r="AE53" s="65">
        <f t="shared" si="24"/>
        <v>97.347507017522105</v>
      </c>
      <c r="AF53" s="65">
        <f t="shared" si="25"/>
        <v>87.417863733832078</v>
      </c>
      <c r="AG53" s="65"/>
      <c r="AH53" s="65">
        <v>18.510000000000002</v>
      </c>
      <c r="AI53" s="65"/>
      <c r="AJ53" s="65">
        <v>5</v>
      </c>
      <c r="AK53" s="65"/>
      <c r="AL53" s="65"/>
      <c r="AM53" s="64">
        <f>SUM(AC53:AL53)</f>
        <v>208.27537075135416</v>
      </c>
      <c r="AN53" s="66">
        <v>832.18</v>
      </c>
      <c r="AO53" s="66">
        <v>46.73</v>
      </c>
      <c r="AP53" s="66">
        <f t="shared" si="15"/>
        <v>326.15561122540623</v>
      </c>
      <c r="AQ53" s="67">
        <f>SUM(AN53:AP53)</f>
        <v>1205.0656112254062</v>
      </c>
      <c r="AR53" s="67">
        <f>AM53+AQ53</f>
        <v>1413.3409819767603</v>
      </c>
      <c r="AS53" s="68">
        <f>AB53-AR53</f>
        <v>-306.24098197676039</v>
      </c>
      <c r="AT53" s="176"/>
      <c r="AU53" s="176"/>
      <c r="AV53" s="176"/>
      <c r="AW53" s="176"/>
      <c r="AX53" s="176"/>
      <c r="AY53" s="176"/>
      <c r="AZ53" s="176"/>
      <c r="BA53" s="176"/>
      <c r="BB53" s="176"/>
      <c r="BC53" s="176"/>
      <c r="BD53" s="178"/>
      <c r="BE53" s="178">
        <f t="shared" si="22"/>
        <v>0</v>
      </c>
      <c r="BF53" s="181"/>
      <c r="BG53" s="181" t="s">
        <v>276</v>
      </c>
      <c r="BH53" s="64">
        <f t="shared" si="17"/>
        <v>0</v>
      </c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64">
        <f t="shared" si="18"/>
        <v>0</v>
      </c>
      <c r="BT53" s="65"/>
      <c r="BU53" s="65"/>
      <c r="BV53" s="65">
        <f t="shared" si="7"/>
        <v>0</v>
      </c>
      <c r="BW53" s="65">
        <f t="shared" si="8"/>
        <v>0</v>
      </c>
      <c r="BX53" s="65"/>
      <c r="BY53" s="65">
        <v>18.510000000000002</v>
      </c>
      <c r="BZ53" s="65"/>
      <c r="CA53" s="65">
        <v>5</v>
      </c>
      <c r="CB53" s="65"/>
      <c r="CC53" s="65"/>
      <c r="CD53" s="64">
        <f>SUM(BT53:CC53)</f>
        <v>23.51</v>
      </c>
      <c r="CE53" s="66"/>
      <c r="CF53" s="66"/>
      <c r="CG53" s="66">
        <f t="shared" si="20"/>
        <v>7.0529999999999999</v>
      </c>
      <c r="CH53" s="67">
        <f>SUM(CE53:CG53)</f>
        <v>7.0529999999999999</v>
      </c>
      <c r="CI53" s="67">
        <f>CD53+CH53</f>
        <v>30.563000000000002</v>
      </c>
      <c r="CJ53" s="68">
        <f>BS53-CI53</f>
        <v>-30.563000000000002</v>
      </c>
    </row>
    <row r="54" spans="1:88" ht="56.25">
      <c r="A54" s="173" t="s">
        <v>196</v>
      </c>
      <c r="B54" s="175" t="s">
        <v>197</v>
      </c>
      <c r="C54" s="181" t="s">
        <v>277</v>
      </c>
      <c r="D54" s="176">
        <v>5606.82</v>
      </c>
      <c r="E54" s="176">
        <v>7390.79</v>
      </c>
      <c r="F54" s="176">
        <v>3358.52</v>
      </c>
      <c r="G54" s="176">
        <v>0</v>
      </c>
      <c r="H54" s="176">
        <v>0</v>
      </c>
      <c r="I54" s="176">
        <v>0</v>
      </c>
      <c r="J54" s="176">
        <v>0</v>
      </c>
      <c r="K54" s="176">
        <v>0</v>
      </c>
      <c r="L54" s="176">
        <v>0</v>
      </c>
      <c r="M54" s="176">
        <v>0</v>
      </c>
      <c r="N54" s="178">
        <v>12000.79</v>
      </c>
      <c r="O54" s="178">
        <f t="shared" si="26"/>
        <v>4355.34</v>
      </c>
      <c r="P54" s="181">
        <v>669</v>
      </c>
      <c r="Q54" s="64">
        <f t="shared" si="23"/>
        <v>16356.130000000001</v>
      </c>
      <c r="R54" s="178">
        <v>466.7</v>
      </c>
      <c r="S54" s="178">
        <v>540.62</v>
      </c>
      <c r="T54" s="178">
        <v>214.5</v>
      </c>
      <c r="U54" s="178">
        <v>0</v>
      </c>
      <c r="V54" s="178">
        <v>0</v>
      </c>
      <c r="W54" s="178">
        <v>0</v>
      </c>
      <c r="X54" s="178">
        <v>0</v>
      </c>
      <c r="Y54" s="178">
        <v>0</v>
      </c>
      <c r="Z54" s="178">
        <v>0</v>
      </c>
      <c r="AA54" s="178">
        <v>0</v>
      </c>
      <c r="AB54" s="64">
        <f t="shared" si="13"/>
        <v>1221.82</v>
      </c>
      <c r="AC54" s="65">
        <v>484.17</v>
      </c>
      <c r="AD54" s="65">
        <v>202</v>
      </c>
      <c r="AE54" s="65">
        <f t="shared" si="24"/>
        <v>92.355556070881292</v>
      </c>
      <c r="AF54" s="65">
        <f t="shared" si="25"/>
        <v>116.78328148584065</v>
      </c>
      <c r="AG54" s="65">
        <v>1279.4567857142858</v>
      </c>
      <c r="AH54" s="65"/>
      <c r="AI54" s="65"/>
      <c r="AJ54" s="65">
        <v>5</v>
      </c>
      <c r="AK54" s="65"/>
      <c r="AL54" s="65"/>
      <c r="AM54" s="64"/>
      <c r="AN54" s="66">
        <v>832.18</v>
      </c>
      <c r="AO54" s="66"/>
      <c r="AP54" s="66">
        <f t="shared" si="15"/>
        <v>249.65399999999997</v>
      </c>
      <c r="AQ54" s="67"/>
      <c r="AR54" s="67"/>
      <c r="AS54" s="68"/>
      <c r="AT54" s="176"/>
      <c r="AU54" s="176"/>
      <c r="AV54" s="176"/>
      <c r="AW54" s="176"/>
      <c r="AX54" s="176"/>
      <c r="AY54" s="176"/>
      <c r="AZ54" s="176"/>
      <c r="BA54" s="176"/>
      <c r="BB54" s="176"/>
      <c r="BC54" s="176"/>
      <c r="BD54" s="178"/>
      <c r="BE54" s="178">
        <f t="shared" si="22"/>
        <v>0</v>
      </c>
      <c r="BF54" s="181"/>
      <c r="BG54" s="181" t="s">
        <v>277</v>
      </c>
      <c r="BH54" s="64">
        <f t="shared" si="17"/>
        <v>0</v>
      </c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64">
        <f t="shared" si="18"/>
        <v>0</v>
      </c>
      <c r="BT54" s="65">
        <v>484.17</v>
      </c>
      <c r="BU54" s="65">
        <v>202</v>
      </c>
      <c r="BV54" s="65">
        <f t="shared" si="7"/>
        <v>0</v>
      </c>
      <c r="BW54" s="65">
        <f t="shared" si="8"/>
        <v>0</v>
      </c>
      <c r="BX54" s="65">
        <v>1279.4567857142858</v>
      </c>
      <c r="BY54" s="65"/>
      <c r="BZ54" s="65"/>
      <c r="CA54" s="65">
        <v>5</v>
      </c>
      <c r="CB54" s="65"/>
      <c r="CC54" s="65"/>
      <c r="CD54" s="64"/>
      <c r="CE54" s="66"/>
      <c r="CF54" s="66"/>
      <c r="CG54" s="66">
        <f t="shared" si="20"/>
        <v>0</v>
      </c>
      <c r="CH54" s="67"/>
      <c r="CI54" s="67"/>
      <c r="CJ54" s="68"/>
    </row>
    <row r="55" spans="1:88" ht="78.75">
      <c r="A55" s="173" t="s">
        <v>198</v>
      </c>
      <c r="B55" s="175" t="s">
        <v>199</v>
      </c>
      <c r="C55" s="181" t="s">
        <v>276</v>
      </c>
      <c r="D55" s="176">
        <v>30.86</v>
      </c>
      <c r="E55" s="176">
        <v>3028.19</v>
      </c>
      <c r="F55" s="176">
        <v>18580.68</v>
      </c>
      <c r="G55" s="176">
        <v>0</v>
      </c>
      <c r="H55" s="176">
        <v>0</v>
      </c>
      <c r="I55" s="176">
        <v>0</v>
      </c>
      <c r="J55" s="176">
        <v>0</v>
      </c>
      <c r="K55" s="176">
        <v>0</v>
      </c>
      <c r="L55" s="176">
        <v>0</v>
      </c>
      <c r="M55" s="176">
        <v>0</v>
      </c>
      <c r="N55" s="178">
        <v>16418.82</v>
      </c>
      <c r="O55" s="178">
        <f t="shared" si="26"/>
        <v>5220.91</v>
      </c>
      <c r="P55" s="181">
        <v>1598</v>
      </c>
      <c r="Q55" s="64">
        <f t="shared" si="23"/>
        <v>21639.73</v>
      </c>
      <c r="R55" s="178">
        <v>2.57</v>
      </c>
      <c r="S55" s="178">
        <v>221.51</v>
      </c>
      <c r="T55" s="178">
        <v>1186.97</v>
      </c>
      <c r="U55" s="178">
        <v>0</v>
      </c>
      <c r="V55" s="178">
        <v>0</v>
      </c>
      <c r="W55" s="178">
        <v>0</v>
      </c>
      <c r="X55" s="178">
        <v>0</v>
      </c>
      <c r="Y55" s="178">
        <v>0</v>
      </c>
      <c r="Z55" s="178">
        <v>0</v>
      </c>
      <c r="AA55" s="178">
        <v>0</v>
      </c>
      <c r="AB55" s="64">
        <f t="shared" si="13"/>
        <v>1411.05</v>
      </c>
      <c r="AC55" s="65">
        <v>508.73</v>
      </c>
      <c r="AD55" s="65">
        <v>178</v>
      </c>
      <c r="AE55" s="65">
        <f t="shared" si="24"/>
        <v>126.35578583807457</v>
      </c>
      <c r="AF55" s="65">
        <f t="shared" si="25"/>
        <v>139.99251542755337</v>
      </c>
      <c r="AG55" s="65"/>
      <c r="AH55" s="65">
        <v>18.510000000000002</v>
      </c>
      <c r="AI55" s="65"/>
      <c r="AJ55" s="65">
        <v>5</v>
      </c>
      <c r="AK55" s="65"/>
      <c r="AL55" s="65"/>
      <c r="AM55" s="64">
        <f>SUM(AC55:AL55)</f>
        <v>976.58830126562793</v>
      </c>
      <c r="AN55" s="66">
        <v>832.18</v>
      </c>
      <c r="AO55" s="66">
        <v>46.73</v>
      </c>
      <c r="AP55" s="66">
        <f t="shared" si="15"/>
        <v>556.64949037968836</v>
      </c>
      <c r="AQ55" s="67">
        <f>SUM(AN55:AP55)</f>
        <v>1435.5594903796882</v>
      </c>
      <c r="AR55" s="67">
        <f>AM55+AQ55</f>
        <v>2412.1477916453159</v>
      </c>
      <c r="AS55" s="68">
        <f>AB55-AR55</f>
        <v>-1001.097791645316</v>
      </c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8"/>
      <c r="BE55" s="178">
        <f t="shared" si="22"/>
        <v>0</v>
      </c>
      <c r="BF55" s="181"/>
      <c r="BG55" s="181" t="s">
        <v>276</v>
      </c>
      <c r="BH55" s="64">
        <f t="shared" si="17"/>
        <v>0</v>
      </c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64">
        <f t="shared" si="18"/>
        <v>0</v>
      </c>
      <c r="BT55" s="65">
        <v>508.73</v>
      </c>
      <c r="BU55" s="65">
        <v>178</v>
      </c>
      <c r="BV55" s="65">
        <f t="shared" si="7"/>
        <v>0</v>
      </c>
      <c r="BW55" s="65">
        <f t="shared" si="8"/>
        <v>0</v>
      </c>
      <c r="BX55" s="65"/>
      <c r="BY55" s="65">
        <v>18.510000000000002</v>
      </c>
      <c r="BZ55" s="65"/>
      <c r="CA55" s="65">
        <v>5</v>
      </c>
      <c r="CB55" s="65"/>
      <c r="CC55" s="65"/>
      <c r="CD55" s="64">
        <f>SUM(BT55:CC55)</f>
        <v>710.24</v>
      </c>
      <c r="CE55" s="66"/>
      <c r="CF55" s="66"/>
      <c r="CG55" s="66">
        <f t="shared" si="20"/>
        <v>213.072</v>
      </c>
      <c r="CH55" s="67">
        <f>SUM(CE55:CG55)</f>
        <v>213.072</v>
      </c>
      <c r="CI55" s="67">
        <f>CD55+CH55</f>
        <v>923.31200000000001</v>
      </c>
      <c r="CJ55" s="68">
        <f>BS55-CI55</f>
        <v>-923.31200000000001</v>
      </c>
    </row>
    <row r="56" spans="1:88" ht="78.75">
      <c r="A56" s="173" t="s">
        <v>43</v>
      </c>
      <c r="B56" s="175" t="s">
        <v>200</v>
      </c>
      <c r="C56" s="181" t="s">
        <v>276</v>
      </c>
      <c r="D56" s="176">
        <v>6077.89</v>
      </c>
      <c r="E56" s="176">
        <v>8100.3</v>
      </c>
      <c r="F56" s="176">
        <v>16429.150000000001</v>
      </c>
      <c r="G56" s="176">
        <v>40</v>
      </c>
      <c r="H56" s="176">
        <v>0</v>
      </c>
      <c r="I56" s="176">
        <v>0</v>
      </c>
      <c r="J56" s="176">
        <v>0</v>
      </c>
      <c r="K56" s="176">
        <v>0</v>
      </c>
      <c r="L56" s="176">
        <v>0</v>
      </c>
      <c r="M56" s="176">
        <v>0</v>
      </c>
      <c r="N56" s="178">
        <v>19582.03</v>
      </c>
      <c r="O56" s="178">
        <f t="shared" si="26"/>
        <v>11065.310000000005</v>
      </c>
      <c r="P56" s="181">
        <v>1838</v>
      </c>
      <c r="Q56" s="64">
        <f t="shared" si="23"/>
        <v>30647.340000000004</v>
      </c>
      <c r="R56" s="178">
        <v>505.88</v>
      </c>
      <c r="S56" s="178">
        <v>592.52</v>
      </c>
      <c r="T56" s="178">
        <v>1049.6099999999999</v>
      </c>
      <c r="U56" s="178">
        <v>1.68</v>
      </c>
      <c r="V56" s="178">
        <v>0</v>
      </c>
      <c r="W56" s="178">
        <v>0</v>
      </c>
      <c r="X56" s="178">
        <v>0</v>
      </c>
      <c r="Y56" s="178">
        <v>0</v>
      </c>
      <c r="Z56" s="178">
        <v>0</v>
      </c>
      <c r="AA56" s="178">
        <v>0</v>
      </c>
      <c r="AB56" s="64">
        <f t="shared" si="13"/>
        <v>2149.69</v>
      </c>
      <c r="AC56" s="65"/>
      <c r="AD56" s="65"/>
      <c r="AE56" s="65">
        <f t="shared" si="24"/>
        <v>150.69918477422564</v>
      </c>
      <c r="AF56" s="65">
        <f t="shared" si="25"/>
        <v>296.70317643584377</v>
      </c>
      <c r="AG56" s="65"/>
      <c r="AH56" s="65">
        <v>18.510000000000002</v>
      </c>
      <c r="AI56" s="65"/>
      <c r="AJ56" s="65">
        <v>5</v>
      </c>
      <c r="AK56" s="65"/>
      <c r="AL56" s="65"/>
      <c r="AM56" s="64">
        <f>SUM(AC56:AL56)</f>
        <v>470.91236121006943</v>
      </c>
      <c r="AN56" s="66">
        <v>832.18</v>
      </c>
      <c r="AO56" s="66">
        <v>46.73</v>
      </c>
      <c r="AP56" s="66">
        <f t="shared" si="15"/>
        <v>404.94670836302083</v>
      </c>
      <c r="AQ56" s="67">
        <f>SUM(AN56:AP56)</f>
        <v>1283.8567083630207</v>
      </c>
      <c r="AR56" s="67">
        <f>AM56+AQ56</f>
        <v>1754.7690695730903</v>
      </c>
      <c r="AS56" s="68">
        <f>AB56-AR56</f>
        <v>394.92093042690976</v>
      </c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8"/>
      <c r="BE56" s="178">
        <f t="shared" si="22"/>
        <v>0</v>
      </c>
      <c r="BF56" s="181"/>
      <c r="BG56" s="181" t="s">
        <v>276</v>
      </c>
      <c r="BH56" s="64">
        <f t="shared" si="17"/>
        <v>0</v>
      </c>
      <c r="BI56" s="178"/>
      <c r="BJ56" s="178"/>
      <c r="BK56" s="178"/>
      <c r="BL56" s="178"/>
      <c r="BM56" s="178"/>
      <c r="BN56" s="178"/>
      <c r="BO56" s="178"/>
      <c r="BP56" s="178"/>
      <c r="BQ56" s="178"/>
      <c r="BR56" s="178"/>
      <c r="BS56" s="64">
        <f t="shared" si="18"/>
        <v>0</v>
      </c>
      <c r="BT56" s="65"/>
      <c r="BU56" s="65"/>
      <c r="BV56" s="65">
        <f t="shared" si="7"/>
        <v>0</v>
      </c>
      <c r="BW56" s="65">
        <f t="shared" si="8"/>
        <v>0</v>
      </c>
      <c r="BX56" s="65"/>
      <c r="BY56" s="65">
        <v>18.510000000000002</v>
      </c>
      <c r="BZ56" s="65"/>
      <c r="CA56" s="65">
        <v>5</v>
      </c>
      <c r="CB56" s="65"/>
      <c r="CC56" s="65"/>
      <c r="CD56" s="64">
        <f>SUM(BT56:CC56)</f>
        <v>23.51</v>
      </c>
      <c r="CE56" s="66"/>
      <c r="CF56" s="66"/>
      <c r="CG56" s="66">
        <f t="shared" si="20"/>
        <v>7.0529999999999999</v>
      </c>
      <c r="CH56" s="67">
        <f>SUM(CE56:CG56)</f>
        <v>7.0529999999999999</v>
      </c>
      <c r="CI56" s="67">
        <f>CD56+CH56</f>
        <v>30.563000000000002</v>
      </c>
      <c r="CJ56" s="68">
        <f>BS56-CI56</f>
        <v>-30.563000000000002</v>
      </c>
    </row>
    <row r="57" spans="1:88" ht="56.25">
      <c r="A57" s="173" t="s">
        <v>201</v>
      </c>
      <c r="B57" s="175" t="s">
        <v>202</v>
      </c>
      <c r="C57" s="181" t="s">
        <v>277</v>
      </c>
      <c r="D57" s="176">
        <v>5339.62</v>
      </c>
      <c r="E57" s="176">
        <v>4200.5</v>
      </c>
      <c r="F57" s="176">
        <v>0</v>
      </c>
      <c r="G57" s="176">
        <v>0</v>
      </c>
      <c r="H57" s="176">
        <v>0</v>
      </c>
      <c r="I57" s="176">
        <v>911.65</v>
      </c>
      <c r="J57" s="176">
        <v>0</v>
      </c>
      <c r="K57" s="176">
        <v>0</v>
      </c>
      <c r="L57" s="176">
        <v>0</v>
      </c>
      <c r="M57" s="176">
        <v>0</v>
      </c>
      <c r="N57" s="178">
        <v>7900.86</v>
      </c>
      <c r="O57" s="178">
        <f t="shared" si="26"/>
        <v>2550.9099999999989</v>
      </c>
      <c r="P57" s="181">
        <v>545</v>
      </c>
      <c r="Q57" s="64">
        <f t="shared" si="23"/>
        <v>10451.769999999999</v>
      </c>
      <c r="R57" s="178">
        <v>444.47</v>
      </c>
      <c r="S57" s="178">
        <v>307.26</v>
      </c>
      <c r="T57" s="178">
        <v>0</v>
      </c>
      <c r="U57" s="178">
        <v>0</v>
      </c>
      <c r="V57" s="178">
        <v>0</v>
      </c>
      <c r="W57" s="178">
        <v>59.21</v>
      </c>
      <c r="X57" s="178">
        <v>0</v>
      </c>
      <c r="Y57" s="178">
        <v>0</v>
      </c>
      <c r="Z57" s="178">
        <v>0</v>
      </c>
      <c r="AA57" s="178">
        <v>0</v>
      </c>
      <c r="AB57" s="64">
        <f t="shared" si="13"/>
        <v>810.94</v>
      </c>
      <c r="AC57" s="65"/>
      <c r="AD57" s="65"/>
      <c r="AE57" s="65">
        <f t="shared" si="24"/>
        <v>60.803357007178946</v>
      </c>
      <c r="AF57" s="65">
        <f t="shared" si="25"/>
        <v>68.399629093261524</v>
      </c>
      <c r="AG57" s="65">
        <v>1279.4567857142858</v>
      </c>
      <c r="AH57" s="65"/>
      <c r="AI57" s="65"/>
      <c r="AJ57" s="65">
        <v>5</v>
      </c>
      <c r="AK57" s="65"/>
      <c r="AL57" s="65"/>
      <c r="AM57" s="64"/>
      <c r="AN57" s="66">
        <v>832.18</v>
      </c>
      <c r="AO57" s="66"/>
      <c r="AP57" s="66">
        <f t="shared" si="15"/>
        <v>249.65399999999997</v>
      </c>
      <c r="AQ57" s="67"/>
      <c r="AR57" s="67"/>
      <c r="AS57" s="68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8"/>
      <c r="BE57" s="178">
        <f t="shared" si="22"/>
        <v>0</v>
      </c>
      <c r="BF57" s="181"/>
      <c r="BG57" s="181" t="s">
        <v>277</v>
      </c>
      <c r="BH57" s="64">
        <f t="shared" si="17"/>
        <v>0</v>
      </c>
      <c r="BI57" s="178"/>
      <c r="BJ57" s="178"/>
      <c r="BK57" s="178"/>
      <c r="BL57" s="178"/>
      <c r="BM57" s="178"/>
      <c r="BN57" s="178"/>
      <c r="BO57" s="178"/>
      <c r="BP57" s="178"/>
      <c r="BQ57" s="178"/>
      <c r="BR57" s="178"/>
      <c r="BS57" s="64">
        <f t="shared" si="18"/>
        <v>0</v>
      </c>
      <c r="BT57" s="65"/>
      <c r="BU57" s="65"/>
      <c r="BV57" s="65">
        <f t="shared" si="7"/>
        <v>0</v>
      </c>
      <c r="BW57" s="65">
        <f t="shared" si="8"/>
        <v>0</v>
      </c>
      <c r="BX57" s="65">
        <v>1279.4567857142858</v>
      </c>
      <c r="BY57" s="65"/>
      <c r="BZ57" s="65"/>
      <c r="CA57" s="65">
        <v>5</v>
      </c>
      <c r="CB57" s="65"/>
      <c r="CC57" s="65"/>
      <c r="CD57" s="64"/>
      <c r="CE57" s="66"/>
      <c r="CF57" s="66"/>
      <c r="CG57" s="66">
        <f t="shared" si="20"/>
        <v>0</v>
      </c>
      <c r="CH57" s="67"/>
      <c r="CI57" s="67"/>
      <c r="CJ57" s="68"/>
    </row>
    <row r="58" spans="1:88" ht="56.25">
      <c r="A58" s="173" t="s">
        <v>203</v>
      </c>
      <c r="B58" s="175" t="s">
        <v>204</v>
      </c>
      <c r="C58" s="181" t="s">
        <v>277</v>
      </c>
      <c r="D58" s="176">
        <v>3910.08</v>
      </c>
      <c r="E58" s="176">
        <v>9951.58</v>
      </c>
      <c r="F58" s="176">
        <v>10333.76</v>
      </c>
      <c r="G58" s="176">
        <v>35</v>
      </c>
      <c r="H58" s="176">
        <v>0</v>
      </c>
      <c r="I58" s="176">
        <v>0</v>
      </c>
      <c r="J58" s="176">
        <v>0</v>
      </c>
      <c r="K58" s="176">
        <v>0</v>
      </c>
      <c r="L58" s="176">
        <v>0</v>
      </c>
      <c r="M58" s="176">
        <v>0</v>
      </c>
      <c r="N58" s="178">
        <v>15961.73</v>
      </c>
      <c r="O58" s="178">
        <f t="shared" si="26"/>
        <v>8268.6899999999987</v>
      </c>
      <c r="P58" s="181">
        <v>1293</v>
      </c>
      <c r="Q58" s="64">
        <f t="shared" si="23"/>
        <v>24230.42</v>
      </c>
      <c r="R58" s="178">
        <v>325.47000000000003</v>
      </c>
      <c r="S58" s="178">
        <v>727.94</v>
      </c>
      <c r="T58" s="178">
        <v>660.05</v>
      </c>
      <c r="U58" s="178">
        <v>1.47</v>
      </c>
      <c r="V58" s="178">
        <v>0</v>
      </c>
      <c r="W58" s="178">
        <v>0</v>
      </c>
      <c r="X58" s="178">
        <v>0</v>
      </c>
      <c r="Y58" s="178">
        <v>0</v>
      </c>
      <c r="Z58" s="178">
        <v>0</v>
      </c>
      <c r="AA58" s="178">
        <v>0</v>
      </c>
      <c r="AB58" s="64">
        <f t="shared" si="13"/>
        <v>1714.93</v>
      </c>
      <c r="AC58" s="65"/>
      <c r="AD58" s="65">
        <v>101.5</v>
      </c>
      <c r="AE58" s="65">
        <f t="shared" si="24"/>
        <v>122.83811732421515</v>
      </c>
      <c r="AF58" s="65">
        <f t="shared" si="25"/>
        <v>221.71512483276979</v>
      </c>
      <c r="AG58" s="65">
        <v>1279.4567857142858</v>
      </c>
      <c r="AH58" s="65">
        <v>18.510000000000002</v>
      </c>
      <c r="AI58" s="65"/>
      <c r="AJ58" s="65">
        <v>5</v>
      </c>
      <c r="AK58" s="65"/>
      <c r="AL58" s="65"/>
      <c r="AM58" s="64">
        <f t="shared" ref="AM58:AM101" si="27">SUM(AC58:AL58)</f>
        <v>1749.0200278712707</v>
      </c>
      <c r="AN58" s="66">
        <v>832.18</v>
      </c>
      <c r="AO58" s="66">
        <v>46.73</v>
      </c>
      <c r="AP58" s="66">
        <f t="shared" si="15"/>
        <v>788.37900836138124</v>
      </c>
      <c r="AQ58" s="67">
        <f t="shared" ref="AQ58:AQ101" si="28">SUM(AN58:AP58)</f>
        <v>1667.2890083613811</v>
      </c>
      <c r="AR58" s="67">
        <f t="shared" ref="AR58:AR101" si="29">AM58+AQ58</f>
        <v>3416.309036232652</v>
      </c>
      <c r="AS58" s="68">
        <f t="shared" ref="AS58:AS101" si="30">AB58-AR58</f>
        <v>-1701.379036232652</v>
      </c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8"/>
      <c r="BE58" s="178">
        <f t="shared" si="22"/>
        <v>0</v>
      </c>
      <c r="BF58" s="181"/>
      <c r="BG58" s="181" t="s">
        <v>277</v>
      </c>
      <c r="BH58" s="64">
        <f t="shared" si="17"/>
        <v>0</v>
      </c>
      <c r="BI58" s="178"/>
      <c r="BJ58" s="178"/>
      <c r="BK58" s="178"/>
      <c r="BL58" s="178"/>
      <c r="BM58" s="178"/>
      <c r="BN58" s="178"/>
      <c r="BO58" s="178"/>
      <c r="BP58" s="178"/>
      <c r="BQ58" s="178"/>
      <c r="BR58" s="178"/>
      <c r="BS58" s="64">
        <f t="shared" si="18"/>
        <v>0</v>
      </c>
      <c r="BT58" s="65"/>
      <c r="BU58" s="65">
        <v>101.5</v>
      </c>
      <c r="BV58" s="65">
        <f t="shared" si="7"/>
        <v>0</v>
      </c>
      <c r="BW58" s="65">
        <f t="shared" si="8"/>
        <v>0</v>
      </c>
      <c r="BX58" s="65">
        <v>1279.4567857142858</v>
      </c>
      <c r="BY58" s="65">
        <v>18.510000000000002</v>
      </c>
      <c r="BZ58" s="65"/>
      <c r="CA58" s="65">
        <v>5</v>
      </c>
      <c r="CB58" s="65"/>
      <c r="CC58" s="65"/>
      <c r="CD58" s="64">
        <f t="shared" ref="CD58:CD101" si="31">SUM(BT58:CC58)</f>
        <v>1404.4667857142858</v>
      </c>
      <c r="CE58" s="66"/>
      <c r="CF58" s="66"/>
      <c r="CG58" s="66">
        <f t="shared" si="20"/>
        <v>421.34003571428576</v>
      </c>
      <c r="CH58" s="67">
        <f t="shared" ref="CH58:CH101" si="32">SUM(CE58:CG58)</f>
        <v>421.34003571428576</v>
      </c>
      <c r="CI58" s="67">
        <f t="shared" ref="CI58:CI101" si="33">CD58+CH58</f>
        <v>1825.8068214285715</v>
      </c>
      <c r="CJ58" s="68">
        <f t="shared" ref="CJ58:CJ101" si="34">BS58-CI58</f>
        <v>-1825.8068214285715</v>
      </c>
    </row>
    <row r="59" spans="1:88" ht="78.75">
      <c r="A59" s="173" t="s">
        <v>44</v>
      </c>
      <c r="B59" s="175" t="s">
        <v>205</v>
      </c>
      <c r="C59" s="181" t="s">
        <v>276</v>
      </c>
      <c r="D59" s="176">
        <v>3800.57</v>
      </c>
      <c r="E59" s="176">
        <v>12453.72</v>
      </c>
      <c r="F59" s="176">
        <v>0</v>
      </c>
      <c r="G59" s="176">
        <v>0</v>
      </c>
      <c r="H59" s="176">
        <v>1800.81</v>
      </c>
      <c r="I59" s="176">
        <v>0</v>
      </c>
      <c r="J59" s="176">
        <v>0</v>
      </c>
      <c r="K59" s="176">
        <v>0</v>
      </c>
      <c r="L59" s="176">
        <v>0</v>
      </c>
      <c r="M59" s="176">
        <v>0</v>
      </c>
      <c r="N59" s="178">
        <v>12085.03</v>
      </c>
      <c r="O59" s="178">
        <f t="shared" si="26"/>
        <v>5970.0699999999979</v>
      </c>
      <c r="P59" s="181">
        <v>1337</v>
      </c>
      <c r="Q59" s="64">
        <f t="shared" si="23"/>
        <v>18055.099999999999</v>
      </c>
      <c r="R59" s="178">
        <v>316.36</v>
      </c>
      <c r="S59" s="178">
        <v>910.97</v>
      </c>
      <c r="T59" s="178">
        <v>0</v>
      </c>
      <c r="U59" s="178">
        <v>0</v>
      </c>
      <c r="V59" s="178">
        <v>950</v>
      </c>
      <c r="W59" s="178">
        <v>0</v>
      </c>
      <c r="X59" s="178">
        <v>0</v>
      </c>
      <c r="Y59" s="178">
        <v>0</v>
      </c>
      <c r="Z59" s="178">
        <v>0</v>
      </c>
      <c r="AA59" s="178">
        <v>0</v>
      </c>
      <c r="AB59" s="64">
        <f t="shared" si="13"/>
        <v>2177.33</v>
      </c>
      <c r="AC59" s="65"/>
      <c r="AD59" s="65"/>
      <c r="AE59" s="65">
        <f t="shared" si="24"/>
        <v>93.003849395188354</v>
      </c>
      <c r="AF59" s="65">
        <f t="shared" si="25"/>
        <v>160.08035315272113</v>
      </c>
      <c r="AG59" s="65"/>
      <c r="AH59" s="65">
        <v>18.510000000000002</v>
      </c>
      <c r="AI59" s="65"/>
      <c r="AJ59" s="65">
        <v>5</v>
      </c>
      <c r="AK59" s="65"/>
      <c r="AL59" s="65"/>
      <c r="AM59" s="64">
        <f t="shared" si="27"/>
        <v>276.5942025479095</v>
      </c>
      <c r="AN59" s="66">
        <v>832.18</v>
      </c>
      <c r="AO59" s="66">
        <v>46.73</v>
      </c>
      <c r="AP59" s="66">
        <f t="shared" si="15"/>
        <v>346.65126076437281</v>
      </c>
      <c r="AQ59" s="67">
        <f t="shared" si="28"/>
        <v>1225.5612607643727</v>
      </c>
      <c r="AR59" s="67">
        <f t="shared" si="29"/>
        <v>1502.1554633122823</v>
      </c>
      <c r="AS59" s="68">
        <f t="shared" si="30"/>
        <v>675.17453668771759</v>
      </c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8"/>
      <c r="BE59" s="178">
        <f t="shared" si="22"/>
        <v>0</v>
      </c>
      <c r="BF59" s="181"/>
      <c r="BG59" s="181" t="s">
        <v>276</v>
      </c>
      <c r="BH59" s="64">
        <f t="shared" si="17"/>
        <v>0</v>
      </c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64">
        <f t="shared" si="18"/>
        <v>0</v>
      </c>
      <c r="BT59" s="65"/>
      <c r="BU59" s="65"/>
      <c r="BV59" s="65">
        <f t="shared" si="7"/>
        <v>0</v>
      </c>
      <c r="BW59" s="65">
        <f t="shared" si="8"/>
        <v>0</v>
      </c>
      <c r="BX59" s="65"/>
      <c r="BY59" s="65">
        <v>18.510000000000002</v>
      </c>
      <c r="BZ59" s="65"/>
      <c r="CA59" s="65">
        <v>5</v>
      </c>
      <c r="CB59" s="65"/>
      <c r="CC59" s="65"/>
      <c r="CD59" s="64">
        <f t="shared" si="31"/>
        <v>23.51</v>
      </c>
      <c r="CE59" s="66"/>
      <c r="CF59" s="66"/>
      <c r="CG59" s="66">
        <f t="shared" si="20"/>
        <v>7.0529999999999999</v>
      </c>
      <c r="CH59" s="67">
        <f t="shared" si="32"/>
        <v>7.0529999999999999</v>
      </c>
      <c r="CI59" s="67">
        <f t="shared" si="33"/>
        <v>30.563000000000002</v>
      </c>
      <c r="CJ59" s="68">
        <f t="shared" si="34"/>
        <v>-30.563000000000002</v>
      </c>
    </row>
    <row r="60" spans="1:88" ht="78.75">
      <c r="A60" s="173" t="s">
        <v>206</v>
      </c>
      <c r="B60" s="175" t="s">
        <v>207</v>
      </c>
      <c r="C60" s="181" t="s">
        <v>276</v>
      </c>
      <c r="D60" s="176">
        <v>2612.17</v>
      </c>
      <c r="E60" s="176">
        <v>1431.62</v>
      </c>
      <c r="F60" s="176">
        <v>0</v>
      </c>
      <c r="G60" s="176">
        <v>0</v>
      </c>
      <c r="H60" s="176">
        <v>0</v>
      </c>
      <c r="I60" s="176">
        <v>0</v>
      </c>
      <c r="J60" s="176">
        <v>0</v>
      </c>
      <c r="K60" s="176">
        <v>0</v>
      </c>
      <c r="L60" s="176">
        <v>0</v>
      </c>
      <c r="M60" s="176">
        <v>2012.38</v>
      </c>
      <c r="N60" s="178">
        <v>4550.7300000000005</v>
      </c>
      <c r="O60" s="178">
        <f t="shared" si="26"/>
        <v>1505.4399999999996</v>
      </c>
      <c r="P60" s="181">
        <v>377</v>
      </c>
      <c r="Q60" s="64">
        <f t="shared" si="23"/>
        <v>6056.17</v>
      </c>
      <c r="R60" s="178">
        <v>217.43</v>
      </c>
      <c r="S60" s="178">
        <v>104.72</v>
      </c>
      <c r="T60" s="178">
        <v>0</v>
      </c>
      <c r="U60" s="178">
        <v>0</v>
      </c>
      <c r="V60" s="178">
        <v>0</v>
      </c>
      <c r="W60" s="178">
        <v>0</v>
      </c>
      <c r="X60" s="178">
        <v>0</v>
      </c>
      <c r="Y60" s="178">
        <v>0</v>
      </c>
      <c r="Z60" s="178">
        <v>0</v>
      </c>
      <c r="AA60" s="178">
        <v>1950</v>
      </c>
      <c r="AB60" s="64">
        <f t="shared" si="13"/>
        <v>2272.15</v>
      </c>
      <c r="AC60" s="65">
        <v>497.29</v>
      </c>
      <c r="AD60" s="65">
        <v>143</v>
      </c>
      <c r="AE60" s="65">
        <f t="shared" si="24"/>
        <v>35.021461060350326</v>
      </c>
      <c r="AF60" s="65">
        <f t="shared" si="25"/>
        <v>40.366589813893725</v>
      </c>
      <c r="AG60" s="65"/>
      <c r="AH60" s="65">
        <v>18.510000000000002</v>
      </c>
      <c r="AI60" s="65"/>
      <c r="AJ60" s="65">
        <v>5</v>
      </c>
      <c r="AK60" s="65"/>
      <c r="AL60" s="65"/>
      <c r="AM60" s="64">
        <f t="shared" si="27"/>
        <v>739.18805087424403</v>
      </c>
      <c r="AN60" s="66">
        <v>832.18</v>
      </c>
      <c r="AO60" s="66">
        <v>46.73</v>
      </c>
      <c r="AP60" s="66">
        <f t="shared" si="15"/>
        <v>485.42941526227321</v>
      </c>
      <c r="AQ60" s="67">
        <f t="shared" si="28"/>
        <v>1364.3394152622732</v>
      </c>
      <c r="AR60" s="67">
        <f t="shared" si="29"/>
        <v>2103.5274661365174</v>
      </c>
      <c r="AS60" s="68">
        <f t="shared" si="30"/>
        <v>168.62253386348266</v>
      </c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8"/>
      <c r="BE60" s="178">
        <f t="shared" si="22"/>
        <v>0</v>
      </c>
      <c r="BF60" s="181"/>
      <c r="BG60" s="181" t="s">
        <v>276</v>
      </c>
      <c r="BH60" s="64">
        <f t="shared" si="17"/>
        <v>0</v>
      </c>
      <c r="BI60" s="178"/>
      <c r="BJ60" s="178"/>
      <c r="BK60" s="178"/>
      <c r="BL60" s="178"/>
      <c r="BM60" s="178"/>
      <c r="BN60" s="178"/>
      <c r="BO60" s="178"/>
      <c r="BP60" s="178"/>
      <c r="BQ60" s="178"/>
      <c r="BR60" s="178"/>
      <c r="BS60" s="64">
        <f t="shared" si="18"/>
        <v>0</v>
      </c>
      <c r="BT60" s="65">
        <v>497.29</v>
      </c>
      <c r="BU60" s="65">
        <v>143</v>
      </c>
      <c r="BV60" s="65">
        <f t="shared" si="7"/>
        <v>0</v>
      </c>
      <c r="BW60" s="65">
        <f t="shared" si="8"/>
        <v>0</v>
      </c>
      <c r="BX60" s="65"/>
      <c r="BY60" s="65">
        <v>18.510000000000002</v>
      </c>
      <c r="BZ60" s="65"/>
      <c r="CA60" s="65">
        <v>5</v>
      </c>
      <c r="CB60" s="65"/>
      <c r="CC60" s="65"/>
      <c r="CD60" s="64">
        <f t="shared" si="31"/>
        <v>663.8</v>
      </c>
      <c r="CE60" s="66"/>
      <c r="CF60" s="66"/>
      <c r="CG60" s="66">
        <f t="shared" si="20"/>
        <v>199.14</v>
      </c>
      <c r="CH60" s="67">
        <f t="shared" si="32"/>
        <v>199.14</v>
      </c>
      <c r="CI60" s="67">
        <f t="shared" si="33"/>
        <v>862.93999999999994</v>
      </c>
      <c r="CJ60" s="68">
        <f t="shared" si="34"/>
        <v>-862.93999999999994</v>
      </c>
    </row>
    <row r="61" spans="1:88" ht="78.75">
      <c r="A61" s="173" t="s">
        <v>208</v>
      </c>
      <c r="B61" s="175" t="s">
        <v>209</v>
      </c>
      <c r="C61" s="181" t="s">
        <v>276</v>
      </c>
      <c r="D61" s="176">
        <v>2358.5100000000002</v>
      </c>
      <c r="E61" s="176">
        <v>5856.49</v>
      </c>
      <c r="F61" s="176">
        <v>0</v>
      </c>
      <c r="G61" s="176">
        <v>0</v>
      </c>
      <c r="H61" s="176">
        <v>0</v>
      </c>
      <c r="I61" s="176">
        <v>0</v>
      </c>
      <c r="J61" s="176">
        <v>0</v>
      </c>
      <c r="K61" s="176">
        <v>0</v>
      </c>
      <c r="L61" s="176">
        <v>0</v>
      </c>
      <c r="M61" s="176">
        <v>0</v>
      </c>
      <c r="N61" s="178">
        <v>4958.7</v>
      </c>
      <c r="O61" s="178">
        <f t="shared" si="26"/>
        <v>3256.3</v>
      </c>
      <c r="P61" s="181">
        <v>578</v>
      </c>
      <c r="Q61" s="64">
        <f t="shared" si="23"/>
        <v>8215</v>
      </c>
      <c r="R61" s="178">
        <v>196.32</v>
      </c>
      <c r="S61" s="178">
        <v>428.39</v>
      </c>
      <c r="T61" s="178">
        <v>0</v>
      </c>
      <c r="U61" s="178">
        <v>0</v>
      </c>
      <c r="V61" s="178">
        <v>0</v>
      </c>
      <c r="W61" s="178">
        <v>0</v>
      </c>
      <c r="X61" s="178">
        <v>0</v>
      </c>
      <c r="Y61" s="178">
        <v>0</v>
      </c>
      <c r="Z61" s="178">
        <v>0</v>
      </c>
      <c r="AA61" s="178">
        <v>0</v>
      </c>
      <c r="AB61" s="64">
        <f t="shared" si="13"/>
        <v>624.71</v>
      </c>
      <c r="AC61" s="65">
        <v>297.2</v>
      </c>
      <c r="AD61" s="65"/>
      <c r="AE61" s="65">
        <f t="shared" si="24"/>
        <v>38.161112384157953</v>
      </c>
      <c r="AF61" s="65">
        <f t="shared" si="25"/>
        <v>87.313826131218903</v>
      </c>
      <c r="AG61" s="65"/>
      <c r="AH61" s="65">
        <v>18.510000000000002</v>
      </c>
      <c r="AI61" s="65"/>
      <c r="AJ61" s="65">
        <v>5</v>
      </c>
      <c r="AK61" s="65"/>
      <c r="AL61" s="65"/>
      <c r="AM61" s="64">
        <f t="shared" si="27"/>
        <v>446.18493851537681</v>
      </c>
      <c r="AN61" s="66">
        <v>832.18</v>
      </c>
      <c r="AO61" s="66">
        <v>46.73</v>
      </c>
      <c r="AP61" s="66">
        <f t="shared" si="15"/>
        <v>397.52848155461299</v>
      </c>
      <c r="AQ61" s="67">
        <f t="shared" si="28"/>
        <v>1276.438481554613</v>
      </c>
      <c r="AR61" s="67">
        <f t="shared" si="29"/>
        <v>1722.6234200699898</v>
      </c>
      <c r="AS61" s="68">
        <f t="shared" si="30"/>
        <v>-1097.9134200699898</v>
      </c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8"/>
      <c r="BE61" s="178">
        <f t="shared" si="22"/>
        <v>0</v>
      </c>
      <c r="BF61" s="181"/>
      <c r="BG61" s="181" t="s">
        <v>276</v>
      </c>
      <c r="BH61" s="64">
        <f t="shared" si="17"/>
        <v>0</v>
      </c>
      <c r="BI61" s="178"/>
      <c r="BJ61" s="178"/>
      <c r="BK61" s="178"/>
      <c r="BL61" s="178"/>
      <c r="BM61" s="178"/>
      <c r="BN61" s="178"/>
      <c r="BO61" s="178"/>
      <c r="BP61" s="178"/>
      <c r="BQ61" s="178"/>
      <c r="BR61" s="178"/>
      <c r="BS61" s="64">
        <f t="shared" si="18"/>
        <v>0</v>
      </c>
      <c r="BT61" s="65">
        <v>297.2</v>
      </c>
      <c r="BU61" s="65"/>
      <c r="BV61" s="65">
        <f t="shared" si="7"/>
        <v>0</v>
      </c>
      <c r="BW61" s="65">
        <f t="shared" si="8"/>
        <v>0</v>
      </c>
      <c r="BX61" s="65"/>
      <c r="BY61" s="65">
        <v>18.510000000000002</v>
      </c>
      <c r="BZ61" s="65"/>
      <c r="CA61" s="65">
        <v>5</v>
      </c>
      <c r="CB61" s="65"/>
      <c r="CC61" s="65"/>
      <c r="CD61" s="64">
        <f t="shared" si="31"/>
        <v>320.70999999999998</v>
      </c>
      <c r="CE61" s="66"/>
      <c r="CF61" s="66"/>
      <c r="CG61" s="66">
        <f t="shared" si="20"/>
        <v>96.212999999999994</v>
      </c>
      <c r="CH61" s="67">
        <f t="shared" si="32"/>
        <v>96.212999999999994</v>
      </c>
      <c r="CI61" s="67">
        <f t="shared" si="33"/>
        <v>416.923</v>
      </c>
      <c r="CJ61" s="68">
        <f t="shared" si="34"/>
        <v>-416.923</v>
      </c>
    </row>
    <row r="62" spans="1:88" ht="78.75">
      <c r="A62" s="173" t="s">
        <v>210</v>
      </c>
      <c r="B62" s="175" t="s">
        <v>211</v>
      </c>
      <c r="C62" s="181" t="s">
        <v>276</v>
      </c>
      <c r="D62" s="176">
        <v>457.98</v>
      </c>
      <c r="E62" s="176">
        <v>1773.19</v>
      </c>
      <c r="F62" s="176">
        <v>0</v>
      </c>
      <c r="G62" s="176">
        <v>0</v>
      </c>
      <c r="H62" s="176">
        <v>0</v>
      </c>
      <c r="I62" s="176">
        <v>0</v>
      </c>
      <c r="J62" s="176">
        <v>0</v>
      </c>
      <c r="K62" s="176">
        <v>0</v>
      </c>
      <c r="L62" s="176">
        <v>0</v>
      </c>
      <c r="M62" s="176">
        <v>722.69</v>
      </c>
      <c r="N62" s="178">
        <v>1900.55</v>
      </c>
      <c r="O62" s="178">
        <f t="shared" si="26"/>
        <v>1053.3100000000002</v>
      </c>
      <c r="P62" s="181">
        <v>250</v>
      </c>
      <c r="Q62" s="64">
        <f t="shared" si="23"/>
        <v>2953.86</v>
      </c>
      <c r="R62" s="178">
        <v>38.119999999999997</v>
      </c>
      <c r="S62" s="178">
        <v>129.71</v>
      </c>
      <c r="T62" s="178">
        <v>0</v>
      </c>
      <c r="U62" s="178">
        <v>0</v>
      </c>
      <c r="V62" s="178">
        <v>0</v>
      </c>
      <c r="W62" s="178">
        <v>0</v>
      </c>
      <c r="X62" s="178">
        <v>0</v>
      </c>
      <c r="Y62" s="178">
        <v>0</v>
      </c>
      <c r="Z62" s="178">
        <v>0</v>
      </c>
      <c r="AA62" s="178">
        <v>1950</v>
      </c>
      <c r="AB62" s="64">
        <f t="shared" si="13"/>
        <v>2117.83</v>
      </c>
      <c r="AC62" s="65">
        <v>661.29</v>
      </c>
      <c r="AD62" s="65">
        <v>39.25</v>
      </c>
      <c r="AE62" s="65">
        <f t="shared" si="24"/>
        <v>14.626233113862789</v>
      </c>
      <c r="AF62" s="65">
        <f t="shared" si="25"/>
        <v>28.243259589802594</v>
      </c>
      <c r="AG62" s="65"/>
      <c r="AH62" s="65">
        <v>18.510000000000002</v>
      </c>
      <c r="AI62" s="65"/>
      <c r="AJ62" s="65">
        <v>5</v>
      </c>
      <c r="AK62" s="65"/>
      <c r="AL62" s="65"/>
      <c r="AM62" s="64">
        <f t="shared" si="27"/>
        <v>766.91949270366536</v>
      </c>
      <c r="AN62" s="66">
        <v>832.18</v>
      </c>
      <c r="AO62" s="66">
        <v>46.73</v>
      </c>
      <c r="AP62" s="66">
        <f t="shared" si="15"/>
        <v>493.74884781109961</v>
      </c>
      <c r="AQ62" s="67">
        <f t="shared" si="28"/>
        <v>1372.6588478110996</v>
      </c>
      <c r="AR62" s="67">
        <f t="shared" si="29"/>
        <v>2139.5783405147649</v>
      </c>
      <c r="AS62" s="68">
        <f t="shared" si="30"/>
        <v>-21.748340514765005</v>
      </c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8"/>
      <c r="BE62" s="178">
        <f t="shared" si="22"/>
        <v>0</v>
      </c>
      <c r="BF62" s="181"/>
      <c r="BG62" s="181" t="s">
        <v>276</v>
      </c>
      <c r="BH62" s="64">
        <f t="shared" si="17"/>
        <v>0</v>
      </c>
      <c r="BI62" s="178"/>
      <c r="BJ62" s="178"/>
      <c r="BK62" s="178"/>
      <c r="BL62" s="178"/>
      <c r="BM62" s="178"/>
      <c r="BN62" s="178"/>
      <c r="BO62" s="178"/>
      <c r="BP62" s="178"/>
      <c r="BQ62" s="178"/>
      <c r="BR62" s="178"/>
      <c r="BS62" s="64">
        <f t="shared" si="18"/>
        <v>0</v>
      </c>
      <c r="BT62" s="65">
        <v>661.29</v>
      </c>
      <c r="BU62" s="65">
        <v>39.25</v>
      </c>
      <c r="BV62" s="65">
        <f t="shared" si="7"/>
        <v>0</v>
      </c>
      <c r="BW62" s="65">
        <f t="shared" si="8"/>
        <v>0</v>
      </c>
      <c r="BX62" s="65"/>
      <c r="BY62" s="65">
        <v>18.510000000000002</v>
      </c>
      <c r="BZ62" s="65"/>
      <c r="CA62" s="65">
        <v>5</v>
      </c>
      <c r="CB62" s="65"/>
      <c r="CC62" s="65"/>
      <c r="CD62" s="64">
        <f t="shared" si="31"/>
        <v>724.05</v>
      </c>
      <c r="CE62" s="66"/>
      <c r="CF62" s="66"/>
      <c r="CG62" s="66">
        <f t="shared" si="20"/>
        <v>217.21499999999997</v>
      </c>
      <c r="CH62" s="67">
        <f t="shared" si="32"/>
        <v>217.21499999999997</v>
      </c>
      <c r="CI62" s="67">
        <f t="shared" si="33"/>
        <v>941.26499999999987</v>
      </c>
      <c r="CJ62" s="68">
        <f t="shared" si="34"/>
        <v>-941.26499999999987</v>
      </c>
    </row>
    <row r="63" spans="1:88" ht="56.25">
      <c r="A63" s="173" t="s">
        <v>212</v>
      </c>
      <c r="B63" s="175" t="s">
        <v>213</v>
      </c>
      <c r="C63" s="181" t="s">
        <v>277</v>
      </c>
      <c r="D63" s="176">
        <v>6610.12</v>
      </c>
      <c r="E63" s="176">
        <v>8959.3700000000008</v>
      </c>
      <c r="F63" s="176">
        <v>0</v>
      </c>
      <c r="G63" s="176">
        <v>10</v>
      </c>
      <c r="H63" s="176">
        <v>0</v>
      </c>
      <c r="I63" s="176">
        <v>0</v>
      </c>
      <c r="J63" s="176">
        <v>0</v>
      </c>
      <c r="K63" s="176">
        <v>0</v>
      </c>
      <c r="L63" s="176">
        <v>0</v>
      </c>
      <c r="M63" s="176">
        <v>0</v>
      </c>
      <c r="N63" s="178">
        <v>10014.61</v>
      </c>
      <c r="O63" s="178">
        <f t="shared" si="26"/>
        <v>5564.880000000001</v>
      </c>
      <c r="P63" s="181">
        <v>1173</v>
      </c>
      <c r="Q63" s="64">
        <f t="shared" si="23"/>
        <v>15579.490000000002</v>
      </c>
      <c r="R63" s="178">
        <v>550.23</v>
      </c>
      <c r="S63" s="178">
        <v>655.36</v>
      </c>
      <c r="T63" s="178">
        <v>0</v>
      </c>
      <c r="U63" s="178">
        <v>0.42</v>
      </c>
      <c r="V63" s="178">
        <v>0</v>
      </c>
      <c r="W63" s="178">
        <v>0</v>
      </c>
      <c r="X63" s="178">
        <v>0</v>
      </c>
      <c r="Y63" s="178">
        <v>0</v>
      </c>
      <c r="Z63" s="178">
        <v>0</v>
      </c>
      <c r="AA63" s="178">
        <v>0</v>
      </c>
      <c r="AB63" s="64">
        <f t="shared" si="13"/>
        <v>1206.0100000000002</v>
      </c>
      <c r="AC63" s="65">
        <v>368.84</v>
      </c>
      <c r="AD63" s="65"/>
      <c r="AE63" s="65">
        <f t="shared" si="24"/>
        <v>77.070332485028757</v>
      </c>
      <c r="AF63" s="65">
        <f t="shared" si="25"/>
        <v>149.21566340972805</v>
      </c>
      <c r="AG63" s="65">
        <v>1279.4567857142858</v>
      </c>
      <c r="AH63" s="65">
        <v>18.5</v>
      </c>
      <c r="AI63" s="65"/>
      <c r="AJ63" s="65">
        <v>5</v>
      </c>
      <c r="AK63" s="65"/>
      <c r="AL63" s="65"/>
      <c r="AM63" s="64">
        <f t="shared" si="27"/>
        <v>1898.0827816090427</v>
      </c>
      <c r="AN63" s="66">
        <v>832.18</v>
      </c>
      <c r="AO63" s="66">
        <v>46.73</v>
      </c>
      <c r="AP63" s="66">
        <f t="shared" si="15"/>
        <v>833.09783448271276</v>
      </c>
      <c r="AQ63" s="67">
        <f t="shared" si="28"/>
        <v>1712.0078344827127</v>
      </c>
      <c r="AR63" s="67">
        <f t="shared" si="29"/>
        <v>3610.0906160917557</v>
      </c>
      <c r="AS63" s="68">
        <f t="shared" si="30"/>
        <v>-2404.0806160917555</v>
      </c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8"/>
      <c r="BE63" s="178">
        <f t="shared" si="22"/>
        <v>0</v>
      </c>
      <c r="BF63" s="181"/>
      <c r="BG63" s="181" t="s">
        <v>277</v>
      </c>
      <c r="BH63" s="64">
        <f t="shared" si="17"/>
        <v>0</v>
      </c>
      <c r="BI63" s="178"/>
      <c r="BJ63" s="178"/>
      <c r="BK63" s="178"/>
      <c r="BL63" s="178"/>
      <c r="BM63" s="178"/>
      <c r="BN63" s="178"/>
      <c r="BO63" s="178"/>
      <c r="BP63" s="178"/>
      <c r="BQ63" s="178"/>
      <c r="BR63" s="178"/>
      <c r="BS63" s="64">
        <f t="shared" si="18"/>
        <v>0</v>
      </c>
      <c r="BT63" s="65">
        <v>368.84</v>
      </c>
      <c r="BU63" s="65"/>
      <c r="BV63" s="65">
        <f t="shared" si="7"/>
        <v>0</v>
      </c>
      <c r="BW63" s="65">
        <f t="shared" si="8"/>
        <v>0</v>
      </c>
      <c r="BX63" s="65">
        <v>1279.4567857142858</v>
      </c>
      <c r="BY63" s="65">
        <v>18.5</v>
      </c>
      <c r="BZ63" s="65"/>
      <c r="CA63" s="65">
        <v>5</v>
      </c>
      <c r="CB63" s="65"/>
      <c r="CC63" s="65"/>
      <c r="CD63" s="64">
        <f t="shared" si="31"/>
        <v>1671.7967857142858</v>
      </c>
      <c r="CE63" s="66"/>
      <c r="CF63" s="66"/>
      <c r="CG63" s="66">
        <f t="shared" si="20"/>
        <v>501.53903571428572</v>
      </c>
      <c r="CH63" s="67">
        <f t="shared" si="32"/>
        <v>501.53903571428572</v>
      </c>
      <c r="CI63" s="67">
        <f t="shared" si="33"/>
        <v>2173.3358214285713</v>
      </c>
      <c r="CJ63" s="68">
        <f t="shared" si="34"/>
        <v>-2173.3358214285713</v>
      </c>
    </row>
    <row r="64" spans="1:88" ht="56.25">
      <c r="A64" s="173" t="s">
        <v>45</v>
      </c>
      <c r="B64" s="175" t="s">
        <v>214</v>
      </c>
      <c r="C64" s="181" t="s">
        <v>277</v>
      </c>
      <c r="D64" s="176">
        <v>6968.63</v>
      </c>
      <c r="E64" s="176">
        <v>11363.92</v>
      </c>
      <c r="F64" s="176">
        <v>0</v>
      </c>
      <c r="G64" s="176">
        <v>5</v>
      </c>
      <c r="H64" s="176">
        <v>0</v>
      </c>
      <c r="I64" s="176">
        <v>0</v>
      </c>
      <c r="J64" s="176">
        <v>0</v>
      </c>
      <c r="K64" s="176">
        <v>0</v>
      </c>
      <c r="L64" s="176">
        <v>0</v>
      </c>
      <c r="M64" s="176">
        <v>0</v>
      </c>
      <c r="N64" s="178">
        <v>14606.76</v>
      </c>
      <c r="O64" s="178">
        <f t="shared" si="26"/>
        <v>3730.7899999999991</v>
      </c>
      <c r="P64" s="181">
        <v>1319</v>
      </c>
      <c r="Q64" s="64">
        <f t="shared" si="23"/>
        <v>18337.55</v>
      </c>
      <c r="R64" s="178">
        <v>580.09</v>
      </c>
      <c r="S64" s="178">
        <v>831.25</v>
      </c>
      <c r="T64" s="178">
        <v>0</v>
      </c>
      <c r="U64" s="178">
        <v>0.21</v>
      </c>
      <c r="V64" s="178">
        <v>0</v>
      </c>
      <c r="W64" s="178">
        <v>0</v>
      </c>
      <c r="X64" s="178">
        <v>0</v>
      </c>
      <c r="Y64" s="178">
        <v>0</v>
      </c>
      <c r="Z64" s="178">
        <v>0</v>
      </c>
      <c r="AA64" s="178">
        <v>0</v>
      </c>
      <c r="AB64" s="64">
        <f t="shared" si="13"/>
        <v>1411.5500000000002</v>
      </c>
      <c r="AC64" s="65">
        <v>114</v>
      </c>
      <c r="AD64" s="65"/>
      <c r="AE64" s="65">
        <f t="shared" si="24"/>
        <v>112.4105531547428</v>
      </c>
      <c r="AF64" s="65">
        <f t="shared" si="25"/>
        <v>100.03671326109084</v>
      </c>
      <c r="AG64" s="65">
        <v>1279.4567857142858</v>
      </c>
      <c r="AH64" s="65">
        <v>18.5</v>
      </c>
      <c r="AI64" s="65"/>
      <c r="AJ64" s="65">
        <v>5</v>
      </c>
      <c r="AK64" s="65"/>
      <c r="AL64" s="65"/>
      <c r="AM64" s="64">
        <f t="shared" si="27"/>
        <v>1629.4040521301195</v>
      </c>
      <c r="AN64" s="66">
        <v>832.18</v>
      </c>
      <c r="AO64" s="66">
        <v>46.73</v>
      </c>
      <c r="AP64" s="66">
        <f t="shared" si="15"/>
        <v>752.49421563903582</v>
      </c>
      <c r="AQ64" s="67">
        <f t="shared" si="28"/>
        <v>1631.4042156390358</v>
      </c>
      <c r="AR64" s="67">
        <f t="shared" si="29"/>
        <v>3260.8082677691555</v>
      </c>
      <c r="AS64" s="68">
        <f t="shared" si="30"/>
        <v>-1849.2582677691553</v>
      </c>
      <c r="AT64" s="176"/>
      <c r="AU64" s="176"/>
      <c r="AV64" s="176"/>
      <c r="AW64" s="176"/>
      <c r="AX64" s="176"/>
      <c r="AY64" s="176"/>
      <c r="AZ64" s="176"/>
      <c r="BA64" s="176"/>
      <c r="BB64" s="176"/>
      <c r="BC64" s="176"/>
      <c r="BD64" s="178"/>
      <c r="BE64" s="178">
        <f t="shared" si="22"/>
        <v>0</v>
      </c>
      <c r="BF64" s="181"/>
      <c r="BG64" s="181" t="s">
        <v>277</v>
      </c>
      <c r="BH64" s="64">
        <f t="shared" si="17"/>
        <v>0</v>
      </c>
      <c r="BI64" s="178"/>
      <c r="BJ64" s="178"/>
      <c r="BK64" s="178"/>
      <c r="BL64" s="178"/>
      <c r="BM64" s="178"/>
      <c r="BN64" s="178"/>
      <c r="BO64" s="178"/>
      <c r="BP64" s="178"/>
      <c r="BQ64" s="178"/>
      <c r="BR64" s="178"/>
      <c r="BS64" s="64">
        <f t="shared" si="18"/>
        <v>0</v>
      </c>
      <c r="BT64" s="65">
        <v>114</v>
      </c>
      <c r="BU64" s="65"/>
      <c r="BV64" s="65">
        <f t="shared" si="7"/>
        <v>0</v>
      </c>
      <c r="BW64" s="65">
        <f t="shared" si="8"/>
        <v>0</v>
      </c>
      <c r="BX64" s="65">
        <v>1279.4567857142858</v>
      </c>
      <c r="BY64" s="65">
        <v>18.5</v>
      </c>
      <c r="BZ64" s="65"/>
      <c r="CA64" s="65">
        <v>5</v>
      </c>
      <c r="CB64" s="65"/>
      <c r="CC64" s="65"/>
      <c r="CD64" s="64">
        <f t="shared" si="31"/>
        <v>1416.9567857142858</v>
      </c>
      <c r="CE64" s="66"/>
      <c r="CF64" s="66"/>
      <c r="CG64" s="66">
        <f t="shared" si="20"/>
        <v>425.08703571428572</v>
      </c>
      <c r="CH64" s="67">
        <f t="shared" si="32"/>
        <v>425.08703571428572</v>
      </c>
      <c r="CI64" s="67">
        <f t="shared" si="33"/>
        <v>1842.0438214285716</v>
      </c>
      <c r="CJ64" s="68">
        <f t="shared" si="34"/>
        <v>-1842.0438214285716</v>
      </c>
    </row>
    <row r="65" spans="1:88" ht="56.25">
      <c r="A65" s="173" t="s">
        <v>46</v>
      </c>
      <c r="B65" s="175" t="s">
        <v>214</v>
      </c>
      <c r="C65" s="181" t="s">
        <v>277</v>
      </c>
      <c r="D65" s="176">
        <v>5135.93</v>
      </c>
      <c r="E65" s="176">
        <v>8869.41</v>
      </c>
      <c r="F65" s="176">
        <v>0</v>
      </c>
      <c r="G65" s="176">
        <v>40</v>
      </c>
      <c r="H65" s="176">
        <v>0</v>
      </c>
      <c r="I65" s="176">
        <v>0</v>
      </c>
      <c r="J65" s="176">
        <v>0</v>
      </c>
      <c r="K65" s="176">
        <v>0</v>
      </c>
      <c r="L65" s="176">
        <v>0</v>
      </c>
      <c r="M65" s="176">
        <v>0</v>
      </c>
      <c r="N65" s="178">
        <v>9204.369999999999</v>
      </c>
      <c r="O65" s="178">
        <f t="shared" si="26"/>
        <v>4840.9700000000012</v>
      </c>
      <c r="P65" s="181">
        <v>1040</v>
      </c>
      <c r="Q65" s="64">
        <f t="shared" si="23"/>
        <v>14045.34</v>
      </c>
      <c r="R65" s="178">
        <v>427.53</v>
      </c>
      <c r="S65" s="178">
        <v>648.78</v>
      </c>
      <c r="T65" s="178">
        <v>0</v>
      </c>
      <c r="U65" s="178">
        <v>1.68</v>
      </c>
      <c r="V65" s="178">
        <v>0</v>
      </c>
      <c r="W65" s="178">
        <v>0</v>
      </c>
      <c r="X65" s="178">
        <v>0</v>
      </c>
      <c r="Y65" s="178">
        <v>0</v>
      </c>
      <c r="Z65" s="178">
        <v>0</v>
      </c>
      <c r="AA65" s="178">
        <v>0</v>
      </c>
      <c r="AB65" s="64">
        <f t="shared" si="13"/>
        <v>1077.99</v>
      </c>
      <c r="AC65" s="65">
        <v>114</v>
      </c>
      <c r="AD65" s="65"/>
      <c r="AE65" s="65">
        <f t="shared" si="24"/>
        <v>70.834895838702067</v>
      </c>
      <c r="AF65" s="65">
        <f t="shared" si="25"/>
        <v>129.80487451599879</v>
      </c>
      <c r="AG65" s="65">
        <v>1279.4567857142858</v>
      </c>
      <c r="AH65" s="65">
        <v>18.5</v>
      </c>
      <c r="AI65" s="65"/>
      <c r="AJ65" s="65">
        <v>5</v>
      </c>
      <c r="AK65" s="65"/>
      <c r="AL65" s="65"/>
      <c r="AM65" s="64">
        <f t="shared" si="27"/>
        <v>1617.5965560689867</v>
      </c>
      <c r="AN65" s="66">
        <v>832.18</v>
      </c>
      <c r="AO65" s="66">
        <v>46.73</v>
      </c>
      <c r="AP65" s="66">
        <f t="shared" si="15"/>
        <v>748.95196682069604</v>
      </c>
      <c r="AQ65" s="67">
        <f t="shared" si="28"/>
        <v>1627.8619668206961</v>
      </c>
      <c r="AR65" s="67">
        <f t="shared" si="29"/>
        <v>3245.4585228896831</v>
      </c>
      <c r="AS65" s="68">
        <f t="shared" si="30"/>
        <v>-2167.4685228896833</v>
      </c>
      <c r="AT65" s="176"/>
      <c r="AU65" s="176"/>
      <c r="AV65" s="176"/>
      <c r="AW65" s="176"/>
      <c r="AX65" s="176"/>
      <c r="AY65" s="176"/>
      <c r="AZ65" s="176"/>
      <c r="BA65" s="176"/>
      <c r="BB65" s="176"/>
      <c r="BC65" s="176"/>
      <c r="BD65" s="178"/>
      <c r="BE65" s="178">
        <f t="shared" si="22"/>
        <v>0</v>
      </c>
      <c r="BF65" s="181"/>
      <c r="BG65" s="181" t="s">
        <v>277</v>
      </c>
      <c r="BH65" s="64">
        <f t="shared" si="17"/>
        <v>0</v>
      </c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  <c r="BS65" s="64">
        <f t="shared" si="18"/>
        <v>0</v>
      </c>
      <c r="BT65" s="65">
        <v>114</v>
      </c>
      <c r="BU65" s="65"/>
      <c r="BV65" s="65">
        <f t="shared" si="7"/>
        <v>0</v>
      </c>
      <c r="BW65" s="65">
        <f t="shared" si="8"/>
        <v>0</v>
      </c>
      <c r="BX65" s="65">
        <v>1279.4567857142858</v>
      </c>
      <c r="BY65" s="65">
        <v>18.5</v>
      </c>
      <c r="BZ65" s="65"/>
      <c r="CA65" s="65">
        <v>5</v>
      </c>
      <c r="CB65" s="65"/>
      <c r="CC65" s="65"/>
      <c r="CD65" s="64">
        <f t="shared" si="31"/>
        <v>1416.9567857142858</v>
      </c>
      <c r="CE65" s="66"/>
      <c r="CF65" s="66"/>
      <c r="CG65" s="66">
        <f t="shared" si="20"/>
        <v>425.08703571428572</v>
      </c>
      <c r="CH65" s="67">
        <f t="shared" si="32"/>
        <v>425.08703571428572</v>
      </c>
      <c r="CI65" s="67">
        <f t="shared" si="33"/>
        <v>1842.0438214285716</v>
      </c>
      <c r="CJ65" s="68">
        <f t="shared" si="34"/>
        <v>-1842.0438214285716</v>
      </c>
    </row>
    <row r="66" spans="1:88" ht="78.75">
      <c r="A66" s="173" t="s">
        <v>47</v>
      </c>
      <c r="B66" s="175" t="s">
        <v>215</v>
      </c>
      <c r="C66" s="181" t="s">
        <v>276</v>
      </c>
      <c r="D66" s="176">
        <v>4075.59</v>
      </c>
      <c r="E66" s="176">
        <v>10645.98</v>
      </c>
      <c r="F66" s="176">
        <v>0</v>
      </c>
      <c r="G66" s="176">
        <v>10</v>
      </c>
      <c r="H66" s="176">
        <v>0</v>
      </c>
      <c r="I66" s="176">
        <v>0</v>
      </c>
      <c r="J66" s="176">
        <v>0</v>
      </c>
      <c r="K66" s="176">
        <v>12245.27</v>
      </c>
      <c r="L66" s="176">
        <v>0</v>
      </c>
      <c r="M66" s="176">
        <v>0</v>
      </c>
      <c r="N66" s="178">
        <v>21027.269999999997</v>
      </c>
      <c r="O66" s="178">
        <f t="shared" si="26"/>
        <v>5949.5700000000033</v>
      </c>
      <c r="P66" s="181">
        <v>1965</v>
      </c>
      <c r="Q66" s="64">
        <f t="shared" si="23"/>
        <v>26976.84</v>
      </c>
      <c r="R66" s="178">
        <v>339.26</v>
      </c>
      <c r="S66" s="178">
        <v>778.73</v>
      </c>
      <c r="T66" s="178">
        <v>0</v>
      </c>
      <c r="U66" s="178">
        <v>0.42</v>
      </c>
      <c r="V66" s="178">
        <v>0</v>
      </c>
      <c r="W66" s="178">
        <v>0</v>
      </c>
      <c r="X66" s="178">
        <v>0</v>
      </c>
      <c r="Y66" s="178">
        <v>1350</v>
      </c>
      <c r="Z66" s="178">
        <v>0</v>
      </c>
      <c r="AA66" s="178">
        <v>0</v>
      </c>
      <c r="AB66" s="64">
        <f t="shared" si="13"/>
        <v>2468.41</v>
      </c>
      <c r="AC66" s="65"/>
      <c r="AD66" s="65"/>
      <c r="AE66" s="65">
        <f t="shared" si="24"/>
        <v>161.82144787989452</v>
      </c>
      <c r="AF66" s="65">
        <f t="shared" si="25"/>
        <v>159.5306699430385</v>
      </c>
      <c r="AG66" s="65"/>
      <c r="AH66" s="65">
        <v>18.5</v>
      </c>
      <c r="AI66" s="65"/>
      <c r="AJ66" s="65">
        <v>5</v>
      </c>
      <c r="AK66" s="65"/>
      <c r="AL66" s="65"/>
      <c r="AM66" s="64">
        <f t="shared" si="27"/>
        <v>344.852117822933</v>
      </c>
      <c r="AN66" s="66">
        <v>832.18</v>
      </c>
      <c r="AO66" s="66">
        <v>46.73</v>
      </c>
      <c r="AP66" s="66">
        <f t="shared" si="15"/>
        <v>367.12863534687983</v>
      </c>
      <c r="AQ66" s="67">
        <f t="shared" si="28"/>
        <v>1246.0386353468798</v>
      </c>
      <c r="AR66" s="67">
        <f t="shared" si="29"/>
        <v>1590.8907531698128</v>
      </c>
      <c r="AS66" s="68">
        <f t="shared" si="30"/>
        <v>877.51924683018706</v>
      </c>
      <c r="AT66" s="176"/>
      <c r="AU66" s="176"/>
      <c r="AV66" s="176"/>
      <c r="AW66" s="176"/>
      <c r="AX66" s="176"/>
      <c r="AY66" s="176"/>
      <c r="AZ66" s="176"/>
      <c r="BA66" s="176"/>
      <c r="BB66" s="176"/>
      <c r="BC66" s="176"/>
      <c r="BD66" s="178"/>
      <c r="BE66" s="178">
        <f t="shared" si="22"/>
        <v>0</v>
      </c>
      <c r="BF66" s="181"/>
      <c r="BG66" s="181" t="s">
        <v>276</v>
      </c>
      <c r="BH66" s="64">
        <f t="shared" si="17"/>
        <v>0</v>
      </c>
      <c r="BI66" s="178"/>
      <c r="BJ66" s="178"/>
      <c r="BK66" s="178"/>
      <c r="BL66" s="178"/>
      <c r="BM66" s="178"/>
      <c r="BN66" s="178"/>
      <c r="BO66" s="178"/>
      <c r="BP66" s="178"/>
      <c r="BQ66" s="178"/>
      <c r="BR66" s="178"/>
      <c r="BS66" s="64">
        <f t="shared" si="18"/>
        <v>0</v>
      </c>
      <c r="BT66" s="65"/>
      <c r="BU66" s="65"/>
      <c r="BV66" s="65">
        <f t="shared" si="7"/>
        <v>0</v>
      </c>
      <c r="BW66" s="65">
        <f t="shared" si="8"/>
        <v>0</v>
      </c>
      <c r="BX66" s="65"/>
      <c r="BY66" s="65">
        <v>18.5</v>
      </c>
      <c r="BZ66" s="65"/>
      <c r="CA66" s="65">
        <v>5</v>
      </c>
      <c r="CB66" s="65"/>
      <c r="CC66" s="65"/>
      <c r="CD66" s="64">
        <f t="shared" si="31"/>
        <v>23.5</v>
      </c>
      <c r="CE66" s="66"/>
      <c r="CF66" s="66"/>
      <c r="CG66" s="66">
        <f t="shared" si="20"/>
        <v>7.05</v>
      </c>
      <c r="CH66" s="67">
        <f t="shared" si="32"/>
        <v>7.05</v>
      </c>
      <c r="CI66" s="67">
        <f t="shared" si="33"/>
        <v>30.55</v>
      </c>
      <c r="CJ66" s="68">
        <f t="shared" si="34"/>
        <v>-30.55</v>
      </c>
    </row>
    <row r="67" spans="1:88" ht="56.25">
      <c r="A67" s="173" t="s">
        <v>216</v>
      </c>
      <c r="B67" s="175" t="s">
        <v>217</v>
      </c>
      <c r="C67" s="181" t="s">
        <v>277</v>
      </c>
      <c r="D67" s="176">
        <v>5358.63</v>
      </c>
      <c r="E67" s="176">
        <v>0</v>
      </c>
      <c r="F67" s="176">
        <v>0</v>
      </c>
      <c r="G67" s="176">
        <v>0</v>
      </c>
      <c r="H67" s="176">
        <v>0</v>
      </c>
      <c r="I67" s="176">
        <v>0</v>
      </c>
      <c r="J67" s="176">
        <v>0</v>
      </c>
      <c r="K67" s="176">
        <v>0</v>
      </c>
      <c r="L67" s="176">
        <v>24867.62</v>
      </c>
      <c r="M67" s="176">
        <v>0</v>
      </c>
      <c r="N67" s="178">
        <v>21734.42</v>
      </c>
      <c r="O67" s="178">
        <f t="shared" si="26"/>
        <v>8491.8300000000017</v>
      </c>
      <c r="P67" s="181">
        <v>3735</v>
      </c>
      <c r="Q67" s="64">
        <f t="shared" ref="Q67:Q101" si="35">SUM(D67:M67)</f>
        <v>30226.25</v>
      </c>
      <c r="R67" s="178">
        <v>445.87</v>
      </c>
      <c r="S67" s="178">
        <v>0</v>
      </c>
      <c r="T67" s="178">
        <v>0</v>
      </c>
      <c r="U67" s="178">
        <v>0</v>
      </c>
      <c r="V67" s="178">
        <v>0</v>
      </c>
      <c r="W67" s="178">
        <v>0</v>
      </c>
      <c r="X67" s="178">
        <v>0</v>
      </c>
      <c r="Y67" s="178">
        <v>0</v>
      </c>
      <c r="Z67" s="178">
        <v>1400</v>
      </c>
      <c r="AA67" s="178">
        <v>0</v>
      </c>
      <c r="AB67" s="64">
        <f t="shared" si="13"/>
        <v>1845.87</v>
      </c>
      <c r="AC67" s="65"/>
      <c r="AD67" s="65"/>
      <c r="AE67" s="65">
        <f t="shared" ref="AE67:AE101" si="36">(N67/$N$102)*14883.89</f>
        <v>167.26352556607384</v>
      </c>
      <c r="AF67" s="65">
        <f t="shared" ref="AF67:AF101" si="37">(O67/$O$102)*15324.97</f>
        <v>227.69835953562901</v>
      </c>
      <c r="AG67" s="65">
        <v>1279.4567857142858</v>
      </c>
      <c r="AH67" s="65">
        <v>18.5</v>
      </c>
      <c r="AI67" s="65"/>
      <c r="AJ67" s="65">
        <v>5</v>
      </c>
      <c r="AK67" s="65"/>
      <c r="AL67" s="65"/>
      <c r="AM67" s="64">
        <f t="shared" si="27"/>
        <v>1697.9186708159887</v>
      </c>
      <c r="AN67" s="66">
        <v>832.18</v>
      </c>
      <c r="AO67" s="66">
        <v>46.73</v>
      </c>
      <c r="AP67" s="66">
        <f t="shared" si="15"/>
        <v>773.04860124479649</v>
      </c>
      <c r="AQ67" s="67">
        <f t="shared" si="28"/>
        <v>1651.9586012447965</v>
      </c>
      <c r="AR67" s="67">
        <f t="shared" si="29"/>
        <v>3349.8772720607849</v>
      </c>
      <c r="AS67" s="68">
        <f t="shared" si="30"/>
        <v>-1504.007272060785</v>
      </c>
      <c r="AT67" s="176"/>
      <c r="AU67" s="176"/>
      <c r="AV67" s="176"/>
      <c r="AW67" s="176"/>
      <c r="AX67" s="176"/>
      <c r="AY67" s="176"/>
      <c r="AZ67" s="176"/>
      <c r="BA67" s="176"/>
      <c r="BB67" s="176"/>
      <c r="BC67" s="176"/>
      <c r="BD67" s="178"/>
      <c r="BE67" s="178">
        <f t="shared" si="22"/>
        <v>0</v>
      </c>
      <c r="BF67" s="181"/>
      <c r="BG67" s="181" t="s">
        <v>277</v>
      </c>
      <c r="BH67" s="64">
        <f t="shared" si="17"/>
        <v>0</v>
      </c>
      <c r="BI67" s="178"/>
      <c r="BJ67" s="178"/>
      <c r="BK67" s="178"/>
      <c r="BL67" s="178"/>
      <c r="BM67" s="178"/>
      <c r="BN67" s="178"/>
      <c r="BO67" s="178"/>
      <c r="BP67" s="178"/>
      <c r="BQ67" s="178"/>
      <c r="BR67" s="178"/>
      <c r="BS67" s="64">
        <f t="shared" si="18"/>
        <v>0</v>
      </c>
      <c r="BT67" s="65"/>
      <c r="BU67" s="65"/>
      <c r="BV67" s="65">
        <f t="shared" ref="BV67:BV100" si="38">(BD67/$N$102)*14883.89</f>
        <v>0</v>
      </c>
      <c r="BW67" s="65">
        <f t="shared" ref="BW67:BW100" si="39">(BE67/$O$102)*15324.97</f>
        <v>0</v>
      </c>
      <c r="BX67" s="65">
        <v>1279.4567857142858</v>
      </c>
      <c r="BY67" s="65">
        <v>18.5</v>
      </c>
      <c r="BZ67" s="65"/>
      <c r="CA67" s="65">
        <v>5</v>
      </c>
      <c r="CB67" s="65"/>
      <c r="CC67" s="65"/>
      <c r="CD67" s="64">
        <f t="shared" si="31"/>
        <v>1302.9567857142858</v>
      </c>
      <c r="CE67" s="66"/>
      <c r="CF67" s="66"/>
      <c r="CG67" s="66">
        <f t="shared" si="20"/>
        <v>390.88703571428573</v>
      </c>
      <c r="CH67" s="67">
        <f t="shared" si="32"/>
        <v>390.88703571428573</v>
      </c>
      <c r="CI67" s="67">
        <f t="shared" si="33"/>
        <v>1693.8438214285716</v>
      </c>
      <c r="CJ67" s="68">
        <f t="shared" si="34"/>
        <v>-1693.8438214285716</v>
      </c>
    </row>
    <row r="68" spans="1:88" ht="78.75">
      <c r="A68" s="173" t="s">
        <v>48</v>
      </c>
      <c r="B68" s="175" t="s">
        <v>194</v>
      </c>
      <c r="C68" s="181" t="s">
        <v>276</v>
      </c>
      <c r="D68" s="176">
        <v>2079.39</v>
      </c>
      <c r="E68" s="176">
        <v>2519.59</v>
      </c>
      <c r="F68" s="176">
        <v>8050.73</v>
      </c>
      <c r="G68" s="176">
        <v>0</v>
      </c>
      <c r="H68" s="176">
        <v>0</v>
      </c>
      <c r="I68" s="176">
        <v>0</v>
      </c>
      <c r="J68" s="176">
        <v>0</v>
      </c>
      <c r="K68" s="176">
        <v>0</v>
      </c>
      <c r="L68" s="176">
        <v>0</v>
      </c>
      <c r="M68" s="176">
        <v>0</v>
      </c>
      <c r="N68" s="178">
        <v>9985.43</v>
      </c>
      <c r="O68" s="178">
        <f t="shared" si="26"/>
        <v>2664.2799999999988</v>
      </c>
      <c r="P68" s="181">
        <v>834</v>
      </c>
      <c r="Q68" s="64">
        <f t="shared" si="35"/>
        <v>12649.71</v>
      </c>
      <c r="R68" s="178">
        <v>173.08</v>
      </c>
      <c r="S68" s="178">
        <v>184.3</v>
      </c>
      <c r="T68" s="178">
        <v>514.21</v>
      </c>
      <c r="U68" s="178">
        <v>0</v>
      </c>
      <c r="V68" s="178">
        <v>0</v>
      </c>
      <c r="W68" s="178">
        <v>0</v>
      </c>
      <c r="X68" s="178">
        <v>0</v>
      </c>
      <c r="Y68" s="178">
        <v>0</v>
      </c>
      <c r="Z68" s="178">
        <v>0</v>
      </c>
      <c r="AA68" s="178">
        <v>0</v>
      </c>
      <c r="AB68" s="64">
        <f t="shared" ref="AB68:AB101" si="40">SUM(R68:AA68)</f>
        <v>871.59</v>
      </c>
      <c r="AC68" s="65">
        <v>489.80100000000004</v>
      </c>
      <c r="AD68" s="65"/>
      <c r="AE68" s="65">
        <f t="shared" si="36"/>
        <v>76.845769341590028</v>
      </c>
      <c r="AF68" s="65">
        <f t="shared" si="37"/>
        <v>71.43951131188274</v>
      </c>
      <c r="AG68" s="65"/>
      <c r="AH68" s="65">
        <v>18.5</v>
      </c>
      <c r="AI68" s="65"/>
      <c r="AJ68" s="65">
        <v>5</v>
      </c>
      <c r="AK68" s="65"/>
      <c r="AL68" s="65"/>
      <c r="AM68" s="64">
        <f t="shared" si="27"/>
        <v>661.58628065347273</v>
      </c>
      <c r="AN68" s="66">
        <v>832.18</v>
      </c>
      <c r="AO68" s="66">
        <v>46.73</v>
      </c>
      <c r="AP68" s="66">
        <f t="shared" ref="AP68:AP101" si="41">(AM68+AN68+AO68)*30%</f>
        <v>462.14888419604176</v>
      </c>
      <c r="AQ68" s="67">
        <f t="shared" si="28"/>
        <v>1341.0588841960416</v>
      </c>
      <c r="AR68" s="67">
        <f t="shared" si="29"/>
        <v>2002.6451648495145</v>
      </c>
      <c r="AS68" s="68">
        <f t="shared" si="30"/>
        <v>-1131.0551648495143</v>
      </c>
      <c r="AT68" s="176"/>
      <c r="AU68" s="176"/>
      <c r="AV68" s="176"/>
      <c r="AW68" s="176"/>
      <c r="AX68" s="176"/>
      <c r="AY68" s="176"/>
      <c r="AZ68" s="176"/>
      <c r="BA68" s="176"/>
      <c r="BB68" s="176"/>
      <c r="BC68" s="176"/>
      <c r="BD68" s="178"/>
      <c r="BE68" s="178">
        <f t="shared" si="22"/>
        <v>0</v>
      </c>
      <c r="BF68" s="181"/>
      <c r="BG68" s="181" t="s">
        <v>276</v>
      </c>
      <c r="BH68" s="64">
        <f t="shared" ref="BH68:BH101" si="42">SUM(AT68:BC68)</f>
        <v>0</v>
      </c>
      <c r="BI68" s="178"/>
      <c r="BJ68" s="178"/>
      <c r="BK68" s="178"/>
      <c r="BL68" s="178"/>
      <c r="BM68" s="178"/>
      <c r="BN68" s="178"/>
      <c r="BO68" s="178"/>
      <c r="BP68" s="178"/>
      <c r="BQ68" s="178"/>
      <c r="BR68" s="178"/>
      <c r="BS68" s="64">
        <f t="shared" ref="BS68:BS101" si="43">SUM(BI68:BR68)</f>
        <v>0</v>
      </c>
      <c r="BT68" s="65">
        <v>489.80100000000004</v>
      </c>
      <c r="BU68" s="65"/>
      <c r="BV68" s="65">
        <f t="shared" si="38"/>
        <v>0</v>
      </c>
      <c r="BW68" s="65">
        <f t="shared" si="39"/>
        <v>0</v>
      </c>
      <c r="BX68" s="65"/>
      <c r="BY68" s="65">
        <v>18.5</v>
      </c>
      <c r="BZ68" s="65"/>
      <c r="CA68" s="65">
        <v>5</v>
      </c>
      <c r="CB68" s="65"/>
      <c r="CC68" s="65"/>
      <c r="CD68" s="64">
        <f t="shared" si="31"/>
        <v>513.30100000000004</v>
      </c>
      <c r="CE68" s="66"/>
      <c r="CF68" s="66"/>
      <c r="CG68" s="66">
        <f t="shared" ref="CG68:CG101" si="44">(CD68+CE68+CF68)*30%</f>
        <v>153.99030000000002</v>
      </c>
      <c r="CH68" s="67">
        <f t="shared" si="32"/>
        <v>153.99030000000002</v>
      </c>
      <c r="CI68" s="67">
        <f t="shared" si="33"/>
        <v>667.29130000000009</v>
      </c>
      <c r="CJ68" s="68">
        <f t="shared" si="34"/>
        <v>-667.29130000000009</v>
      </c>
    </row>
    <row r="69" spans="1:88" ht="78.75">
      <c r="A69" s="173" t="s">
        <v>49</v>
      </c>
      <c r="B69" s="175" t="s">
        <v>194</v>
      </c>
      <c r="C69" s="181" t="s">
        <v>276</v>
      </c>
      <c r="D69" s="176">
        <v>5464.34</v>
      </c>
      <c r="E69" s="176">
        <v>4824.34</v>
      </c>
      <c r="F69" s="176">
        <v>13197.9</v>
      </c>
      <c r="G69" s="176">
        <v>0</v>
      </c>
      <c r="H69" s="176">
        <v>0</v>
      </c>
      <c r="I69" s="176">
        <v>0</v>
      </c>
      <c r="J69" s="176">
        <v>0</v>
      </c>
      <c r="K69" s="176">
        <v>0</v>
      </c>
      <c r="L69" s="176">
        <v>0</v>
      </c>
      <c r="M69" s="176">
        <v>0</v>
      </c>
      <c r="N69" s="178">
        <v>18078.399999999998</v>
      </c>
      <c r="O69" s="178">
        <f t="shared" si="26"/>
        <v>5408.1800000000039</v>
      </c>
      <c r="P69" s="181">
        <v>1446</v>
      </c>
      <c r="Q69" s="64">
        <f t="shared" si="35"/>
        <v>23486.58</v>
      </c>
      <c r="R69" s="178">
        <v>454.84</v>
      </c>
      <c r="S69" s="178">
        <v>352.89</v>
      </c>
      <c r="T69" s="178">
        <v>843.19</v>
      </c>
      <c r="U69" s="178">
        <v>0</v>
      </c>
      <c r="V69" s="178">
        <v>0</v>
      </c>
      <c r="W69" s="178">
        <v>0</v>
      </c>
      <c r="X69" s="178">
        <v>0</v>
      </c>
      <c r="Y69" s="178">
        <v>0</v>
      </c>
      <c r="Z69" s="178">
        <v>0</v>
      </c>
      <c r="AA69" s="178">
        <v>0</v>
      </c>
      <c r="AB69" s="64">
        <f t="shared" si="40"/>
        <v>1650.92</v>
      </c>
      <c r="AC69" s="65">
        <v>489.80100000000004</v>
      </c>
      <c r="AD69" s="65"/>
      <c r="AE69" s="65">
        <f t="shared" si="36"/>
        <v>139.12756450798821</v>
      </c>
      <c r="AF69" s="65">
        <f t="shared" si="37"/>
        <v>145.01393858254332</v>
      </c>
      <c r="AG69" s="65"/>
      <c r="AH69" s="65">
        <v>18.5</v>
      </c>
      <c r="AI69" s="65"/>
      <c r="AJ69" s="65">
        <v>5</v>
      </c>
      <c r="AK69" s="65"/>
      <c r="AL69" s="65"/>
      <c r="AM69" s="64">
        <f t="shared" si="27"/>
        <v>797.44250309053166</v>
      </c>
      <c r="AN69" s="66">
        <v>832.18</v>
      </c>
      <c r="AO69" s="66">
        <v>46.73</v>
      </c>
      <c r="AP69" s="66">
        <f t="shared" si="41"/>
        <v>502.90575092715949</v>
      </c>
      <c r="AQ69" s="67">
        <f t="shared" si="28"/>
        <v>1381.8157509271596</v>
      </c>
      <c r="AR69" s="67">
        <f t="shared" si="29"/>
        <v>2179.2582540176913</v>
      </c>
      <c r="AS69" s="68">
        <f t="shared" si="30"/>
        <v>-528.33825401769127</v>
      </c>
      <c r="AT69" s="176"/>
      <c r="AU69" s="176"/>
      <c r="AV69" s="176"/>
      <c r="AW69" s="176"/>
      <c r="AX69" s="176"/>
      <c r="AY69" s="176"/>
      <c r="AZ69" s="176"/>
      <c r="BA69" s="176"/>
      <c r="BB69" s="176"/>
      <c r="BC69" s="176"/>
      <c r="BD69" s="178"/>
      <c r="BE69" s="178">
        <f t="shared" si="22"/>
        <v>0</v>
      </c>
      <c r="BF69" s="181"/>
      <c r="BG69" s="181" t="s">
        <v>276</v>
      </c>
      <c r="BH69" s="64">
        <f t="shared" si="42"/>
        <v>0</v>
      </c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64">
        <f t="shared" si="43"/>
        <v>0</v>
      </c>
      <c r="BT69" s="65">
        <v>489.80100000000004</v>
      </c>
      <c r="BU69" s="65"/>
      <c r="BV69" s="65">
        <f t="shared" si="38"/>
        <v>0</v>
      </c>
      <c r="BW69" s="65">
        <f t="shared" si="39"/>
        <v>0</v>
      </c>
      <c r="BX69" s="65"/>
      <c r="BY69" s="65">
        <v>18.5</v>
      </c>
      <c r="BZ69" s="65"/>
      <c r="CA69" s="65">
        <v>5</v>
      </c>
      <c r="CB69" s="65"/>
      <c r="CC69" s="65"/>
      <c r="CD69" s="64">
        <f t="shared" si="31"/>
        <v>513.30100000000004</v>
      </c>
      <c r="CE69" s="66"/>
      <c r="CF69" s="66"/>
      <c r="CG69" s="66">
        <f t="shared" si="44"/>
        <v>153.99030000000002</v>
      </c>
      <c r="CH69" s="67">
        <f t="shared" si="32"/>
        <v>153.99030000000002</v>
      </c>
      <c r="CI69" s="67">
        <f t="shared" si="33"/>
        <v>667.29130000000009</v>
      </c>
      <c r="CJ69" s="68">
        <f t="shared" si="34"/>
        <v>-667.29130000000009</v>
      </c>
    </row>
    <row r="70" spans="1:88" ht="56.25">
      <c r="A70" s="173" t="s">
        <v>218</v>
      </c>
      <c r="B70" s="175" t="s">
        <v>219</v>
      </c>
      <c r="C70" s="181" t="s">
        <v>277</v>
      </c>
      <c r="D70" s="176">
        <v>34.47</v>
      </c>
      <c r="E70" s="176">
        <v>2722.91</v>
      </c>
      <c r="F70" s="176">
        <v>3880.38</v>
      </c>
      <c r="G70" s="176">
        <v>0</v>
      </c>
      <c r="H70" s="176">
        <v>0</v>
      </c>
      <c r="I70" s="176">
        <v>0</v>
      </c>
      <c r="J70" s="176">
        <v>0</v>
      </c>
      <c r="K70" s="176">
        <v>0</v>
      </c>
      <c r="L70" s="176">
        <v>0</v>
      </c>
      <c r="M70" s="176">
        <v>0</v>
      </c>
      <c r="N70" s="178">
        <v>4551.16</v>
      </c>
      <c r="O70" s="178">
        <f t="shared" si="26"/>
        <v>2086.6000000000004</v>
      </c>
      <c r="P70" s="181">
        <v>426</v>
      </c>
      <c r="Q70" s="64">
        <f t="shared" si="35"/>
        <v>6637.76</v>
      </c>
      <c r="R70" s="178">
        <v>2.87</v>
      </c>
      <c r="S70" s="178">
        <v>199.18</v>
      </c>
      <c r="T70" s="178">
        <v>247.91</v>
      </c>
      <c r="U70" s="178">
        <v>1350</v>
      </c>
      <c r="V70" s="178">
        <v>0</v>
      </c>
      <c r="W70" s="178">
        <v>0</v>
      </c>
      <c r="X70" s="178">
        <v>0</v>
      </c>
      <c r="Y70" s="178">
        <v>0</v>
      </c>
      <c r="Z70" s="178">
        <v>0</v>
      </c>
      <c r="AA70" s="178">
        <v>0</v>
      </c>
      <c r="AB70" s="64">
        <f t="shared" si="40"/>
        <v>1799.96</v>
      </c>
      <c r="AC70" s="65"/>
      <c r="AD70" s="65"/>
      <c r="AE70" s="65">
        <f t="shared" si="36"/>
        <v>35.024770249921218</v>
      </c>
      <c r="AF70" s="65">
        <f t="shared" si="37"/>
        <v>55.949706601173531</v>
      </c>
      <c r="AG70" s="65"/>
      <c r="AH70" s="65">
        <v>18.5</v>
      </c>
      <c r="AI70" s="65"/>
      <c r="AJ70" s="65">
        <v>5</v>
      </c>
      <c r="AK70" s="65"/>
      <c r="AL70" s="65"/>
      <c r="AM70" s="64">
        <f t="shared" si="27"/>
        <v>114.47447685109475</v>
      </c>
      <c r="AN70" s="66">
        <v>832.18</v>
      </c>
      <c r="AO70" s="66">
        <v>46.73</v>
      </c>
      <c r="AP70" s="66">
        <f t="shared" si="41"/>
        <v>298.0153430553284</v>
      </c>
      <c r="AQ70" s="67">
        <f t="shared" si="28"/>
        <v>1176.9253430553283</v>
      </c>
      <c r="AR70" s="67">
        <f t="shared" si="29"/>
        <v>1291.3998199064231</v>
      </c>
      <c r="AS70" s="68">
        <f t="shared" si="30"/>
        <v>508.56018009357695</v>
      </c>
      <c r="AT70" s="176"/>
      <c r="AU70" s="176"/>
      <c r="AV70" s="176"/>
      <c r="AW70" s="176"/>
      <c r="AX70" s="176"/>
      <c r="AY70" s="176"/>
      <c r="AZ70" s="176"/>
      <c r="BA70" s="176"/>
      <c r="BB70" s="176"/>
      <c r="BC70" s="176"/>
      <c r="BD70" s="178"/>
      <c r="BE70" s="178">
        <f t="shared" si="22"/>
        <v>0</v>
      </c>
      <c r="BF70" s="181"/>
      <c r="BG70" s="181" t="s">
        <v>277</v>
      </c>
      <c r="BH70" s="64">
        <f t="shared" si="42"/>
        <v>0</v>
      </c>
      <c r="BI70" s="178"/>
      <c r="BJ70" s="178"/>
      <c r="BK70" s="178"/>
      <c r="BL70" s="178"/>
      <c r="BM70" s="178"/>
      <c r="BN70" s="178"/>
      <c r="BO70" s="178"/>
      <c r="BP70" s="178"/>
      <c r="BQ70" s="178"/>
      <c r="BR70" s="178"/>
      <c r="BS70" s="64">
        <f t="shared" si="43"/>
        <v>0</v>
      </c>
      <c r="BT70" s="65"/>
      <c r="BU70" s="65"/>
      <c r="BV70" s="65">
        <f t="shared" si="38"/>
        <v>0</v>
      </c>
      <c r="BW70" s="65">
        <f t="shared" si="39"/>
        <v>0</v>
      </c>
      <c r="BX70" s="65">
        <v>1279.4567857142858</v>
      </c>
      <c r="BY70" s="65">
        <v>18.5</v>
      </c>
      <c r="BZ70" s="65"/>
      <c r="CA70" s="65">
        <v>5</v>
      </c>
      <c r="CB70" s="65"/>
      <c r="CC70" s="65"/>
      <c r="CD70" s="64">
        <f t="shared" si="31"/>
        <v>1302.9567857142858</v>
      </c>
      <c r="CE70" s="66"/>
      <c r="CF70" s="66"/>
      <c r="CG70" s="66">
        <f t="shared" si="44"/>
        <v>390.88703571428573</v>
      </c>
      <c r="CH70" s="67">
        <f t="shared" si="32"/>
        <v>390.88703571428573</v>
      </c>
      <c r="CI70" s="67">
        <f t="shared" si="33"/>
        <v>1693.8438214285716</v>
      </c>
      <c r="CJ70" s="68">
        <f t="shared" si="34"/>
        <v>-1693.8438214285716</v>
      </c>
    </row>
    <row r="71" spans="1:88" ht="78.75">
      <c r="A71" s="173" t="s">
        <v>104</v>
      </c>
      <c r="B71" s="175" t="s">
        <v>220</v>
      </c>
      <c r="C71" s="181" t="s">
        <v>276</v>
      </c>
      <c r="D71" s="176">
        <v>6597.03</v>
      </c>
      <c r="E71" s="176">
        <v>6978.96</v>
      </c>
      <c r="F71" s="176">
        <v>0</v>
      </c>
      <c r="G71" s="176">
        <v>0</v>
      </c>
      <c r="H71" s="176">
        <v>0</v>
      </c>
      <c r="I71" s="176">
        <v>0</v>
      </c>
      <c r="J71" s="176">
        <v>0</v>
      </c>
      <c r="K71" s="176">
        <v>0</v>
      </c>
      <c r="L71" s="176">
        <v>0</v>
      </c>
      <c r="M71" s="176">
        <v>0</v>
      </c>
      <c r="N71" s="178">
        <v>10819.78</v>
      </c>
      <c r="O71" s="178">
        <f t="shared" si="26"/>
        <v>2756.2099999999991</v>
      </c>
      <c r="P71" s="181">
        <v>528</v>
      </c>
      <c r="Q71" s="64">
        <f t="shared" si="35"/>
        <v>13575.99</v>
      </c>
      <c r="R71" s="178">
        <v>549.14</v>
      </c>
      <c r="S71" s="178">
        <v>510.5</v>
      </c>
      <c r="T71" s="178">
        <v>0</v>
      </c>
      <c r="U71" s="178">
        <v>0</v>
      </c>
      <c r="V71" s="178">
        <v>0</v>
      </c>
      <c r="W71" s="178">
        <v>0</v>
      </c>
      <c r="X71" s="178">
        <v>0</v>
      </c>
      <c r="Y71" s="178">
        <v>0</v>
      </c>
      <c r="Z71" s="178">
        <v>0</v>
      </c>
      <c r="AA71" s="178">
        <v>0</v>
      </c>
      <c r="AB71" s="64">
        <f t="shared" si="40"/>
        <v>1059.6399999999999</v>
      </c>
      <c r="AC71" s="65"/>
      <c r="AD71" s="65"/>
      <c r="AE71" s="65">
        <f t="shared" si="36"/>
        <v>83.266751477577714</v>
      </c>
      <c r="AF71" s="65">
        <f t="shared" si="37"/>
        <v>73.90450533462112</v>
      </c>
      <c r="AG71" s="65"/>
      <c r="AH71" s="65">
        <v>18.5</v>
      </c>
      <c r="AI71" s="65"/>
      <c r="AJ71" s="65">
        <v>5</v>
      </c>
      <c r="AK71" s="65"/>
      <c r="AL71" s="65"/>
      <c r="AM71" s="64">
        <f t="shared" si="27"/>
        <v>180.67125681219883</v>
      </c>
      <c r="AN71" s="66">
        <v>832.18</v>
      </c>
      <c r="AO71" s="66">
        <v>46.73</v>
      </c>
      <c r="AP71" s="66">
        <f t="shared" si="41"/>
        <v>317.87437704365959</v>
      </c>
      <c r="AQ71" s="67">
        <f t="shared" si="28"/>
        <v>1196.7843770436596</v>
      </c>
      <c r="AR71" s="67">
        <f t="shared" si="29"/>
        <v>1377.4556338558584</v>
      </c>
      <c r="AS71" s="68">
        <f t="shared" si="30"/>
        <v>-317.81563385585855</v>
      </c>
      <c r="AT71" s="176"/>
      <c r="AU71" s="176"/>
      <c r="AV71" s="176"/>
      <c r="AW71" s="176"/>
      <c r="AX71" s="176"/>
      <c r="AY71" s="176"/>
      <c r="AZ71" s="176"/>
      <c r="BA71" s="176"/>
      <c r="BB71" s="176"/>
      <c r="BC71" s="176"/>
      <c r="BD71" s="178"/>
      <c r="BE71" s="178">
        <f t="shared" si="22"/>
        <v>0</v>
      </c>
      <c r="BF71" s="181"/>
      <c r="BG71" s="181" t="s">
        <v>276</v>
      </c>
      <c r="BH71" s="64">
        <f t="shared" si="42"/>
        <v>0</v>
      </c>
      <c r="BI71" s="178"/>
      <c r="BJ71" s="178"/>
      <c r="BK71" s="178"/>
      <c r="BL71" s="178"/>
      <c r="BM71" s="178"/>
      <c r="BN71" s="178"/>
      <c r="BO71" s="178"/>
      <c r="BP71" s="178"/>
      <c r="BQ71" s="178"/>
      <c r="BR71" s="178"/>
      <c r="BS71" s="64">
        <f t="shared" si="43"/>
        <v>0</v>
      </c>
      <c r="BT71" s="65"/>
      <c r="BU71" s="65"/>
      <c r="BV71" s="65">
        <f t="shared" si="38"/>
        <v>0</v>
      </c>
      <c r="BW71" s="65">
        <f t="shared" si="39"/>
        <v>0</v>
      </c>
      <c r="BX71" s="65"/>
      <c r="BY71" s="65">
        <v>18.5</v>
      </c>
      <c r="BZ71" s="65"/>
      <c r="CA71" s="65">
        <v>5</v>
      </c>
      <c r="CB71" s="65"/>
      <c r="CC71" s="65"/>
      <c r="CD71" s="64">
        <f t="shared" si="31"/>
        <v>23.5</v>
      </c>
      <c r="CE71" s="66"/>
      <c r="CF71" s="66"/>
      <c r="CG71" s="66">
        <f t="shared" si="44"/>
        <v>7.05</v>
      </c>
      <c r="CH71" s="67">
        <f t="shared" si="32"/>
        <v>7.05</v>
      </c>
      <c r="CI71" s="67">
        <f t="shared" si="33"/>
        <v>30.55</v>
      </c>
      <c r="CJ71" s="68">
        <f t="shared" si="34"/>
        <v>-30.55</v>
      </c>
    </row>
    <row r="72" spans="1:88" ht="78.75">
      <c r="A72" s="173" t="s">
        <v>105</v>
      </c>
      <c r="B72" s="175" t="s">
        <v>221</v>
      </c>
      <c r="C72" s="181" t="s">
        <v>276</v>
      </c>
      <c r="D72" s="176">
        <v>17785.8</v>
      </c>
      <c r="E72" s="176">
        <v>10233.450000000001</v>
      </c>
      <c r="F72" s="176">
        <v>0</v>
      </c>
      <c r="G72" s="176">
        <v>0</v>
      </c>
      <c r="H72" s="176">
        <v>0</v>
      </c>
      <c r="I72" s="176">
        <v>0</v>
      </c>
      <c r="J72" s="176">
        <v>0</v>
      </c>
      <c r="K72" s="176">
        <v>0</v>
      </c>
      <c r="L72" s="176">
        <v>872.11</v>
      </c>
      <c r="M72" s="176">
        <v>0</v>
      </c>
      <c r="N72" s="178">
        <v>24071.84</v>
      </c>
      <c r="O72" s="178">
        <f t="shared" si="26"/>
        <v>4819.5200000000004</v>
      </c>
      <c r="P72" s="181">
        <v>1238</v>
      </c>
      <c r="Q72" s="64">
        <f t="shared" si="35"/>
        <v>28891.360000000001</v>
      </c>
      <c r="R72" s="178">
        <v>1480.51</v>
      </c>
      <c r="S72" s="178">
        <v>748.56</v>
      </c>
      <c r="T72" s="178">
        <v>0</v>
      </c>
      <c r="U72" s="178">
        <v>0</v>
      </c>
      <c r="V72" s="178">
        <v>0</v>
      </c>
      <c r="W72" s="178">
        <v>0</v>
      </c>
      <c r="X72" s="178">
        <v>0</v>
      </c>
      <c r="Y72" s="178">
        <v>0</v>
      </c>
      <c r="Z72" s="178">
        <v>700</v>
      </c>
      <c r="AA72" s="178">
        <v>0</v>
      </c>
      <c r="AB72" s="64">
        <f t="shared" si="40"/>
        <v>2929.0699999999997</v>
      </c>
      <c r="AC72" s="65"/>
      <c r="AD72" s="65"/>
      <c r="AE72" s="65">
        <f t="shared" si="36"/>
        <v>185.25181832606711</v>
      </c>
      <c r="AF72" s="65">
        <f t="shared" si="37"/>
        <v>129.22971818196484</v>
      </c>
      <c r="AG72" s="65"/>
      <c r="AH72" s="65">
        <v>18.5</v>
      </c>
      <c r="AI72" s="65"/>
      <c r="AJ72" s="65">
        <v>5</v>
      </c>
      <c r="AK72" s="65"/>
      <c r="AL72" s="65"/>
      <c r="AM72" s="64">
        <f t="shared" si="27"/>
        <v>337.98153650803192</v>
      </c>
      <c r="AN72" s="66">
        <v>832.18</v>
      </c>
      <c r="AO72" s="66">
        <v>46.73</v>
      </c>
      <c r="AP72" s="66">
        <f t="shared" si="41"/>
        <v>365.06746095240959</v>
      </c>
      <c r="AQ72" s="67">
        <f t="shared" si="28"/>
        <v>1243.9774609524095</v>
      </c>
      <c r="AR72" s="67">
        <f t="shared" si="29"/>
        <v>1581.9589974604414</v>
      </c>
      <c r="AS72" s="68">
        <f t="shared" si="30"/>
        <v>1347.1110025395583</v>
      </c>
      <c r="AT72" s="176"/>
      <c r="AU72" s="176"/>
      <c r="AV72" s="176"/>
      <c r="AW72" s="176"/>
      <c r="AX72" s="176"/>
      <c r="AY72" s="176"/>
      <c r="AZ72" s="176"/>
      <c r="BA72" s="176"/>
      <c r="BB72" s="176"/>
      <c r="BC72" s="176"/>
      <c r="BD72" s="178"/>
      <c r="BE72" s="178">
        <f t="shared" si="22"/>
        <v>0</v>
      </c>
      <c r="BF72" s="181"/>
      <c r="BG72" s="181" t="s">
        <v>276</v>
      </c>
      <c r="BH72" s="64">
        <f t="shared" si="42"/>
        <v>0</v>
      </c>
      <c r="BI72" s="178"/>
      <c r="BJ72" s="178"/>
      <c r="BK72" s="178"/>
      <c r="BL72" s="178"/>
      <c r="BM72" s="178"/>
      <c r="BN72" s="178"/>
      <c r="BO72" s="178"/>
      <c r="BP72" s="178"/>
      <c r="BQ72" s="178"/>
      <c r="BR72" s="178"/>
      <c r="BS72" s="64">
        <f t="shared" si="43"/>
        <v>0</v>
      </c>
      <c r="BT72" s="65"/>
      <c r="BU72" s="65"/>
      <c r="BV72" s="65">
        <f t="shared" si="38"/>
        <v>0</v>
      </c>
      <c r="BW72" s="65">
        <f t="shared" si="39"/>
        <v>0</v>
      </c>
      <c r="BX72" s="65"/>
      <c r="BY72" s="65">
        <v>18.5</v>
      </c>
      <c r="BZ72" s="65"/>
      <c r="CA72" s="65">
        <v>5</v>
      </c>
      <c r="CB72" s="65"/>
      <c r="CC72" s="65"/>
      <c r="CD72" s="64">
        <f t="shared" si="31"/>
        <v>23.5</v>
      </c>
      <c r="CE72" s="66"/>
      <c r="CF72" s="66"/>
      <c r="CG72" s="66">
        <f t="shared" si="44"/>
        <v>7.05</v>
      </c>
      <c r="CH72" s="67">
        <f t="shared" si="32"/>
        <v>7.05</v>
      </c>
      <c r="CI72" s="67">
        <f t="shared" si="33"/>
        <v>30.55</v>
      </c>
      <c r="CJ72" s="68">
        <f t="shared" si="34"/>
        <v>-30.55</v>
      </c>
    </row>
    <row r="73" spans="1:88" ht="78.75">
      <c r="A73" s="173" t="s">
        <v>106</v>
      </c>
      <c r="B73" s="175" t="s">
        <v>222</v>
      </c>
      <c r="C73" s="181" t="s">
        <v>276</v>
      </c>
      <c r="D73" s="176">
        <v>49636.81</v>
      </c>
      <c r="E73" s="176">
        <v>24739.43</v>
      </c>
      <c r="F73" s="176">
        <v>0</v>
      </c>
      <c r="G73" s="176">
        <v>0</v>
      </c>
      <c r="H73" s="176">
        <v>0</v>
      </c>
      <c r="I73" s="176">
        <v>0</v>
      </c>
      <c r="J73" s="176">
        <v>0</v>
      </c>
      <c r="K73" s="176">
        <v>0</v>
      </c>
      <c r="L73" s="176">
        <v>5919.95</v>
      </c>
      <c r="M73" s="176">
        <v>0</v>
      </c>
      <c r="N73" s="178">
        <v>67370</v>
      </c>
      <c r="O73" s="178">
        <f t="shared" si="26"/>
        <v>12926.189999999988</v>
      </c>
      <c r="P73" s="181">
        <v>3158</v>
      </c>
      <c r="Q73" s="64">
        <f t="shared" si="35"/>
        <v>80296.189999999988</v>
      </c>
      <c r="R73" s="178">
        <v>4131.82</v>
      </c>
      <c r="S73" s="178">
        <v>1809.64</v>
      </c>
      <c r="T73" s="178">
        <v>0</v>
      </c>
      <c r="U73" s="178">
        <v>0</v>
      </c>
      <c r="V73" s="178">
        <v>0</v>
      </c>
      <c r="W73" s="178">
        <v>0</v>
      </c>
      <c r="X73" s="178">
        <v>0</v>
      </c>
      <c r="Y73" s="178">
        <v>0</v>
      </c>
      <c r="Z73" s="178">
        <v>700</v>
      </c>
      <c r="AA73" s="178">
        <v>0</v>
      </c>
      <c r="AB73" s="64">
        <f t="shared" si="40"/>
        <v>6641.46</v>
      </c>
      <c r="AC73" s="65"/>
      <c r="AD73" s="65"/>
      <c r="AE73" s="65">
        <f t="shared" si="36"/>
        <v>518.46535207226111</v>
      </c>
      <c r="AF73" s="65">
        <f t="shared" si="37"/>
        <v>346.60046869118304</v>
      </c>
      <c r="AG73" s="65"/>
      <c r="AH73" s="65">
        <v>18.5</v>
      </c>
      <c r="AI73" s="65"/>
      <c r="AJ73" s="65">
        <v>5</v>
      </c>
      <c r="AK73" s="65"/>
      <c r="AL73" s="65"/>
      <c r="AM73" s="64">
        <f t="shared" si="27"/>
        <v>888.56582076344421</v>
      </c>
      <c r="AN73" s="66">
        <v>832.18</v>
      </c>
      <c r="AO73" s="66">
        <v>46.73</v>
      </c>
      <c r="AP73" s="66">
        <f t="shared" si="41"/>
        <v>530.24274622903317</v>
      </c>
      <c r="AQ73" s="67">
        <f t="shared" si="28"/>
        <v>1409.1527462290333</v>
      </c>
      <c r="AR73" s="67">
        <f t="shared" si="29"/>
        <v>2297.7185669924775</v>
      </c>
      <c r="AS73" s="68">
        <f t="shared" si="30"/>
        <v>4343.7414330075226</v>
      </c>
      <c r="AT73" s="176"/>
      <c r="AU73" s="176"/>
      <c r="AV73" s="176"/>
      <c r="AW73" s="176"/>
      <c r="AX73" s="176"/>
      <c r="AY73" s="176"/>
      <c r="AZ73" s="176"/>
      <c r="BA73" s="176"/>
      <c r="BB73" s="176"/>
      <c r="BC73" s="176"/>
      <c r="BD73" s="178"/>
      <c r="BE73" s="178">
        <f t="shared" si="22"/>
        <v>0</v>
      </c>
      <c r="BF73" s="181"/>
      <c r="BG73" s="181" t="s">
        <v>276</v>
      </c>
      <c r="BH73" s="64">
        <f t="shared" si="42"/>
        <v>0</v>
      </c>
      <c r="BI73" s="178"/>
      <c r="BJ73" s="178"/>
      <c r="BK73" s="178"/>
      <c r="BL73" s="178"/>
      <c r="BM73" s="178"/>
      <c r="BN73" s="178"/>
      <c r="BO73" s="178"/>
      <c r="BP73" s="178"/>
      <c r="BQ73" s="178"/>
      <c r="BR73" s="178"/>
      <c r="BS73" s="64">
        <f t="shared" si="43"/>
        <v>0</v>
      </c>
      <c r="BT73" s="65"/>
      <c r="BU73" s="65"/>
      <c r="BV73" s="65">
        <f t="shared" si="38"/>
        <v>0</v>
      </c>
      <c r="BW73" s="65">
        <f t="shared" si="39"/>
        <v>0</v>
      </c>
      <c r="BX73" s="65"/>
      <c r="BY73" s="65">
        <v>18.5</v>
      </c>
      <c r="BZ73" s="65"/>
      <c r="CA73" s="65">
        <v>5</v>
      </c>
      <c r="CB73" s="65"/>
      <c r="CC73" s="65"/>
      <c r="CD73" s="64">
        <f t="shared" si="31"/>
        <v>23.5</v>
      </c>
      <c r="CE73" s="66"/>
      <c r="CF73" s="66"/>
      <c r="CG73" s="66">
        <f t="shared" si="44"/>
        <v>7.05</v>
      </c>
      <c r="CH73" s="67">
        <f t="shared" si="32"/>
        <v>7.05</v>
      </c>
      <c r="CI73" s="67">
        <f t="shared" si="33"/>
        <v>30.55</v>
      </c>
      <c r="CJ73" s="68">
        <f t="shared" si="34"/>
        <v>-30.55</v>
      </c>
    </row>
    <row r="74" spans="1:88" ht="78.75">
      <c r="A74" s="173" t="s">
        <v>223</v>
      </c>
      <c r="B74" s="175" t="s">
        <v>224</v>
      </c>
      <c r="C74" s="181" t="s">
        <v>276</v>
      </c>
      <c r="D74" s="176">
        <v>2641.72</v>
      </c>
      <c r="E74" s="176">
        <v>10023.6</v>
      </c>
      <c r="F74" s="176">
        <v>0</v>
      </c>
      <c r="G74" s="176">
        <v>165</v>
      </c>
      <c r="H74" s="176">
        <v>0</v>
      </c>
      <c r="I74" s="176">
        <v>0</v>
      </c>
      <c r="J74" s="176">
        <v>0</v>
      </c>
      <c r="K74" s="176">
        <v>0</v>
      </c>
      <c r="L74" s="176">
        <v>0</v>
      </c>
      <c r="M74" s="176">
        <v>0</v>
      </c>
      <c r="N74" s="178">
        <v>8515.74</v>
      </c>
      <c r="O74" s="178">
        <f t="shared" si="26"/>
        <v>4314.58</v>
      </c>
      <c r="P74" s="181">
        <v>1148</v>
      </c>
      <c r="Q74" s="64">
        <f t="shared" si="35"/>
        <v>12830.32</v>
      </c>
      <c r="R74" s="178">
        <v>219.88</v>
      </c>
      <c r="S74" s="178">
        <v>733.21</v>
      </c>
      <c r="T74" s="178">
        <v>0</v>
      </c>
      <c r="U74" s="178">
        <v>6.94</v>
      </c>
      <c r="V74" s="178">
        <v>0</v>
      </c>
      <c r="W74" s="178">
        <v>0</v>
      </c>
      <c r="X74" s="178">
        <v>0</v>
      </c>
      <c r="Y74" s="178">
        <v>0</v>
      </c>
      <c r="Z74" s="178">
        <v>0</v>
      </c>
      <c r="AA74" s="178">
        <v>0</v>
      </c>
      <c r="AB74" s="64">
        <f t="shared" si="40"/>
        <v>960.03000000000009</v>
      </c>
      <c r="AC74" s="65">
        <v>317.95999999999998</v>
      </c>
      <c r="AD74" s="65">
        <v>192</v>
      </c>
      <c r="AE74" s="65">
        <f t="shared" si="36"/>
        <v>65.53534417776217</v>
      </c>
      <c r="AF74" s="65">
        <f t="shared" si="37"/>
        <v>115.69035038210068</v>
      </c>
      <c r="AG74" s="65"/>
      <c r="AH74" s="65">
        <v>18.5</v>
      </c>
      <c r="AI74" s="65"/>
      <c r="AJ74" s="65">
        <v>5</v>
      </c>
      <c r="AK74" s="65"/>
      <c r="AL74" s="65"/>
      <c r="AM74" s="64">
        <f t="shared" si="27"/>
        <v>714.68569455986278</v>
      </c>
      <c r="AN74" s="66">
        <v>832.18</v>
      </c>
      <c r="AO74" s="66">
        <v>46.73</v>
      </c>
      <c r="AP74" s="66">
        <f t="shared" si="41"/>
        <v>478.07870836795882</v>
      </c>
      <c r="AQ74" s="67">
        <f t="shared" si="28"/>
        <v>1356.9887083679587</v>
      </c>
      <c r="AR74" s="67">
        <f t="shared" si="29"/>
        <v>2071.6744029278216</v>
      </c>
      <c r="AS74" s="68">
        <f t="shared" si="30"/>
        <v>-1111.6444029278214</v>
      </c>
      <c r="AT74" s="176"/>
      <c r="AU74" s="176"/>
      <c r="AV74" s="176"/>
      <c r="AW74" s="176"/>
      <c r="AX74" s="176"/>
      <c r="AY74" s="176"/>
      <c r="AZ74" s="176"/>
      <c r="BA74" s="176"/>
      <c r="BB74" s="176"/>
      <c r="BC74" s="176"/>
      <c r="BD74" s="178"/>
      <c r="BE74" s="178">
        <f t="shared" si="22"/>
        <v>0</v>
      </c>
      <c r="BF74" s="181"/>
      <c r="BG74" s="181" t="s">
        <v>276</v>
      </c>
      <c r="BH74" s="64">
        <f t="shared" si="42"/>
        <v>0</v>
      </c>
      <c r="BI74" s="178"/>
      <c r="BJ74" s="178"/>
      <c r="BK74" s="178"/>
      <c r="BL74" s="178"/>
      <c r="BM74" s="178"/>
      <c r="BN74" s="178"/>
      <c r="BO74" s="178"/>
      <c r="BP74" s="178"/>
      <c r="BQ74" s="178"/>
      <c r="BR74" s="178"/>
      <c r="BS74" s="64">
        <f t="shared" si="43"/>
        <v>0</v>
      </c>
      <c r="BT74" s="65">
        <v>317.95999999999998</v>
      </c>
      <c r="BU74" s="65">
        <v>192</v>
      </c>
      <c r="BV74" s="65">
        <f t="shared" si="38"/>
        <v>0</v>
      </c>
      <c r="BW74" s="65">
        <f t="shared" si="39"/>
        <v>0</v>
      </c>
      <c r="BX74" s="65"/>
      <c r="BY74" s="65">
        <v>18.5</v>
      </c>
      <c r="BZ74" s="65"/>
      <c r="CA74" s="65">
        <v>5</v>
      </c>
      <c r="CB74" s="65"/>
      <c r="CC74" s="65"/>
      <c r="CD74" s="64">
        <f t="shared" si="31"/>
        <v>533.46</v>
      </c>
      <c r="CE74" s="66"/>
      <c r="CF74" s="66"/>
      <c r="CG74" s="66">
        <f t="shared" si="44"/>
        <v>160.03800000000001</v>
      </c>
      <c r="CH74" s="67">
        <f t="shared" si="32"/>
        <v>160.03800000000001</v>
      </c>
      <c r="CI74" s="67">
        <f t="shared" si="33"/>
        <v>693.49800000000005</v>
      </c>
      <c r="CJ74" s="68">
        <f t="shared" si="34"/>
        <v>-693.49800000000005</v>
      </c>
    </row>
    <row r="75" spans="1:88" ht="78.75">
      <c r="A75" s="173" t="s">
        <v>225</v>
      </c>
      <c r="B75" s="175" t="s">
        <v>226</v>
      </c>
      <c r="C75" s="181" t="s">
        <v>276</v>
      </c>
      <c r="D75" s="176">
        <v>3627.61</v>
      </c>
      <c r="E75" s="176">
        <v>9297.7199999999993</v>
      </c>
      <c r="F75" s="176">
        <v>0</v>
      </c>
      <c r="G75" s="176">
        <v>0</v>
      </c>
      <c r="H75" s="176">
        <v>0</v>
      </c>
      <c r="I75" s="176">
        <v>0</v>
      </c>
      <c r="J75" s="176">
        <v>0</v>
      </c>
      <c r="K75" s="176">
        <v>0</v>
      </c>
      <c r="L75" s="176">
        <v>0</v>
      </c>
      <c r="M75" s="176">
        <v>0</v>
      </c>
      <c r="N75" s="178">
        <v>8081.95</v>
      </c>
      <c r="O75" s="178">
        <f t="shared" si="26"/>
        <v>4843.38</v>
      </c>
      <c r="P75" s="181">
        <v>1087</v>
      </c>
      <c r="Q75" s="64">
        <f t="shared" si="35"/>
        <v>12925.33</v>
      </c>
      <c r="R75" s="178">
        <v>301.97000000000003</v>
      </c>
      <c r="S75" s="178">
        <v>680.11</v>
      </c>
      <c r="T75" s="178">
        <v>0</v>
      </c>
      <c r="U75" s="178">
        <v>0</v>
      </c>
      <c r="V75" s="178">
        <v>0</v>
      </c>
      <c r="W75" s="178">
        <v>0</v>
      </c>
      <c r="X75" s="178">
        <v>0</v>
      </c>
      <c r="Y75" s="178">
        <v>0</v>
      </c>
      <c r="Z75" s="178">
        <v>0</v>
      </c>
      <c r="AA75" s="178">
        <v>0</v>
      </c>
      <c r="AB75" s="64">
        <f t="shared" si="40"/>
        <v>982.08</v>
      </c>
      <c r="AC75" s="65">
        <v>317.86</v>
      </c>
      <c r="AD75" s="65">
        <v>151</v>
      </c>
      <c r="AE75" s="65">
        <f t="shared" si="36"/>
        <v>62.196987563906951</v>
      </c>
      <c r="AF75" s="65">
        <f t="shared" si="37"/>
        <v>129.86949581040534</v>
      </c>
      <c r="AG75" s="65"/>
      <c r="AH75" s="65">
        <v>18.5</v>
      </c>
      <c r="AI75" s="65"/>
      <c r="AJ75" s="65">
        <v>5</v>
      </c>
      <c r="AK75" s="65"/>
      <c r="AL75" s="65"/>
      <c r="AM75" s="64">
        <f t="shared" si="27"/>
        <v>684.42648337431228</v>
      </c>
      <c r="AN75" s="66">
        <v>832.18</v>
      </c>
      <c r="AO75" s="66">
        <v>46.73</v>
      </c>
      <c r="AP75" s="66">
        <f t="shared" si="41"/>
        <v>469.00094501229364</v>
      </c>
      <c r="AQ75" s="67">
        <f t="shared" si="28"/>
        <v>1347.9109450122937</v>
      </c>
      <c r="AR75" s="67">
        <f t="shared" si="29"/>
        <v>2032.337428386606</v>
      </c>
      <c r="AS75" s="68">
        <f t="shared" si="30"/>
        <v>-1050.2574283866061</v>
      </c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8"/>
      <c r="BE75" s="178">
        <f t="shared" si="22"/>
        <v>0</v>
      </c>
      <c r="BF75" s="181"/>
      <c r="BG75" s="181" t="s">
        <v>276</v>
      </c>
      <c r="BH75" s="64">
        <f t="shared" si="42"/>
        <v>0</v>
      </c>
      <c r="BI75" s="178"/>
      <c r="BJ75" s="178"/>
      <c r="BK75" s="178"/>
      <c r="BL75" s="178"/>
      <c r="BM75" s="178"/>
      <c r="BN75" s="178"/>
      <c r="BO75" s="178"/>
      <c r="BP75" s="178"/>
      <c r="BQ75" s="178"/>
      <c r="BR75" s="178"/>
      <c r="BS75" s="64">
        <f t="shared" si="43"/>
        <v>0</v>
      </c>
      <c r="BT75" s="65">
        <v>317.86</v>
      </c>
      <c r="BU75" s="65">
        <v>151</v>
      </c>
      <c r="BV75" s="65">
        <f t="shared" si="38"/>
        <v>0</v>
      </c>
      <c r="BW75" s="65">
        <f t="shared" si="39"/>
        <v>0</v>
      </c>
      <c r="BX75" s="65"/>
      <c r="BY75" s="65">
        <v>18.5</v>
      </c>
      <c r="BZ75" s="65"/>
      <c r="CA75" s="65">
        <v>5</v>
      </c>
      <c r="CB75" s="65"/>
      <c r="CC75" s="65"/>
      <c r="CD75" s="64">
        <f t="shared" si="31"/>
        <v>492.36</v>
      </c>
      <c r="CE75" s="66"/>
      <c r="CF75" s="66"/>
      <c r="CG75" s="66">
        <f t="shared" si="44"/>
        <v>147.708</v>
      </c>
      <c r="CH75" s="67">
        <f t="shared" si="32"/>
        <v>147.708</v>
      </c>
      <c r="CI75" s="67">
        <f t="shared" si="33"/>
        <v>640.06799999999998</v>
      </c>
      <c r="CJ75" s="68">
        <f t="shared" si="34"/>
        <v>-640.06799999999998</v>
      </c>
    </row>
    <row r="76" spans="1:88" ht="78.75">
      <c r="A76" s="173" t="s">
        <v>50</v>
      </c>
      <c r="B76" s="175" t="s">
        <v>227</v>
      </c>
      <c r="C76" s="181" t="s">
        <v>276</v>
      </c>
      <c r="D76" s="176">
        <v>10858.7</v>
      </c>
      <c r="E76" s="176">
        <v>7243.14</v>
      </c>
      <c r="F76" s="176">
        <v>11056.03</v>
      </c>
      <c r="G76" s="176">
        <v>250</v>
      </c>
      <c r="H76" s="176">
        <v>0</v>
      </c>
      <c r="I76" s="176">
        <v>0</v>
      </c>
      <c r="J76" s="176">
        <v>0</v>
      </c>
      <c r="K76" s="176">
        <v>0</v>
      </c>
      <c r="L76" s="176">
        <v>0</v>
      </c>
      <c r="M76" s="176">
        <v>0</v>
      </c>
      <c r="N76" s="178">
        <v>20644.530000000002</v>
      </c>
      <c r="O76" s="178">
        <f t="shared" ref="O76:O101" si="45">Q76-N76</f>
        <v>8763.34</v>
      </c>
      <c r="P76" s="181">
        <v>1834</v>
      </c>
      <c r="Q76" s="64">
        <f t="shared" si="35"/>
        <v>29407.870000000003</v>
      </c>
      <c r="R76" s="178">
        <v>903.92</v>
      </c>
      <c r="S76" s="178">
        <v>529.82000000000005</v>
      </c>
      <c r="T76" s="178">
        <v>706.35</v>
      </c>
      <c r="U76" s="178">
        <v>10.51</v>
      </c>
      <c r="V76" s="178">
        <v>0</v>
      </c>
      <c r="W76" s="178">
        <v>0</v>
      </c>
      <c r="X76" s="178">
        <v>0</v>
      </c>
      <c r="Y76" s="178">
        <v>0</v>
      </c>
      <c r="Z76" s="178">
        <v>0</v>
      </c>
      <c r="AA76" s="178">
        <v>0</v>
      </c>
      <c r="AB76" s="64">
        <f t="shared" si="40"/>
        <v>2150.6000000000004</v>
      </c>
      <c r="AC76" s="65"/>
      <c r="AD76" s="65"/>
      <c r="AE76" s="65">
        <f t="shared" si="36"/>
        <v>158.87596133021165</v>
      </c>
      <c r="AF76" s="65">
        <f t="shared" si="37"/>
        <v>234.97857847518836</v>
      </c>
      <c r="AG76" s="65"/>
      <c r="AH76" s="65">
        <v>18.5</v>
      </c>
      <c r="AI76" s="65"/>
      <c r="AJ76" s="65">
        <v>5</v>
      </c>
      <c r="AK76" s="65"/>
      <c r="AL76" s="65"/>
      <c r="AM76" s="64">
        <f t="shared" si="27"/>
        <v>417.35453980540001</v>
      </c>
      <c r="AN76" s="66">
        <v>832.18</v>
      </c>
      <c r="AO76" s="66">
        <v>46.73</v>
      </c>
      <c r="AP76" s="66">
        <f t="shared" si="41"/>
        <v>388.87936194162</v>
      </c>
      <c r="AQ76" s="67">
        <f t="shared" si="28"/>
        <v>1267.78936194162</v>
      </c>
      <c r="AR76" s="67">
        <f t="shared" si="29"/>
        <v>1685.14390174702</v>
      </c>
      <c r="AS76" s="68">
        <f t="shared" si="30"/>
        <v>465.45609825298038</v>
      </c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8"/>
      <c r="BE76" s="178">
        <f t="shared" ref="BE76:BE101" si="46">BH76-BD76</f>
        <v>0</v>
      </c>
      <c r="BF76" s="181"/>
      <c r="BG76" s="181" t="s">
        <v>276</v>
      </c>
      <c r="BH76" s="64">
        <f t="shared" si="42"/>
        <v>0</v>
      </c>
      <c r="BI76" s="178"/>
      <c r="BJ76" s="178"/>
      <c r="BK76" s="178"/>
      <c r="BL76" s="178"/>
      <c r="BM76" s="178"/>
      <c r="BN76" s="178"/>
      <c r="BO76" s="178"/>
      <c r="BP76" s="178"/>
      <c r="BQ76" s="178"/>
      <c r="BR76" s="178"/>
      <c r="BS76" s="64">
        <f t="shared" si="43"/>
        <v>0</v>
      </c>
      <c r="BT76" s="65"/>
      <c r="BU76" s="65"/>
      <c r="BV76" s="65">
        <f t="shared" si="38"/>
        <v>0</v>
      </c>
      <c r="BW76" s="65">
        <f t="shared" si="39"/>
        <v>0</v>
      </c>
      <c r="BX76" s="65"/>
      <c r="BY76" s="65">
        <v>18.5</v>
      </c>
      <c r="BZ76" s="65"/>
      <c r="CA76" s="65">
        <v>5</v>
      </c>
      <c r="CB76" s="65"/>
      <c r="CC76" s="65"/>
      <c r="CD76" s="64">
        <f t="shared" si="31"/>
        <v>23.5</v>
      </c>
      <c r="CE76" s="66"/>
      <c r="CF76" s="66"/>
      <c r="CG76" s="66">
        <f t="shared" si="44"/>
        <v>7.05</v>
      </c>
      <c r="CH76" s="67">
        <f t="shared" si="32"/>
        <v>7.05</v>
      </c>
      <c r="CI76" s="67">
        <f t="shared" si="33"/>
        <v>30.55</v>
      </c>
      <c r="CJ76" s="68">
        <f t="shared" si="34"/>
        <v>-30.55</v>
      </c>
    </row>
    <row r="77" spans="1:88" s="69" customFormat="1" ht="78.75">
      <c r="A77" s="173" t="s">
        <v>51</v>
      </c>
      <c r="B77" s="175" t="s">
        <v>228</v>
      </c>
      <c r="C77" s="181" t="s">
        <v>276</v>
      </c>
      <c r="D77" s="176">
        <v>7872.83</v>
      </c>
      <c r="E77" s="176">
        <v>3484.29</v>
      </c>
      <c r="F77" s="176">
        <v>0</v>
      </c>
      <c r="G77" s="176">
        <v>5</v>
      </c>
      <c r="H77" s="176">
        <v>0</v>
      </c>
      <c r="I77" s="176">
        <v>0</v>
      </c>
      <c r="J77" s="176">
        <v>0</v>
      </c>
      <c r="K77" s="176">
        <v>0</v>
      </c>
      <c r="L77" s="176">
        <v>0</v>
      </c>
      <c r="M77" s="176">
        <v>0</v>
      </c>
      <c r="N77" s="178">
        <v>8319.99</v>
      </c>
      <c r="O77" s="178">
        <f t="shared" si="45"/>
        <v>3042.1299999999992</v>
      </c>
      <c r="P77" s="181">
        <v>410</v>
      </c>
      <c r="Q77" s="64">
        <f t="shared" si="35"/>
        <v>11362.119999999999</v>
      </c>
      <c r="R77" s="178">
        <v>655.34</v>
      </c>
      <c r="S77" s="178">
        <v>254.87</v>
      </c>
      <c r="T77" s="178">
        <v>0</v>
      </c>
      <c r="U77" s="178">
        <v>0.21</v>
      </c>
      <c r="V77" s="178">
        <v>0</v>
      </c>
      <c r="W77" s="178">
        <v>0</v>
      </c>
      <c r="X77" s="178">
        <v>0</v>
      </c>
      <c r="Y77" s="178">
        <v>0</v>
      </c>
      <c r="Z77" s="178">
        <v>0</v>
      </c>
      <c r="AA77" s="178">
        <v>0</v>
      </c>
      <c r="AB77" s="64">
        <f t="shared" si="40"/>
        <v>910.42000000000007</v>
      </c>
      <c r="AC77" s="65"/>
      <c r="AD77" s="65"/>
      <c r="AE77" s="65">
        <f t="shared" si="36"/>
        <v>64.028893344035808</v>
      </c>
      <c r="AF77" s="65">
        <f t="shared" si="37"/>
        <v>81.571111349864836</v>
      </c>
      <c r="AG77" s="65"/>
      <c r="AH77" s="65">
        <v>18.5</v>
      </c>
      <c r="AI77" s="65"/>
      <c r="AJ77" s="65">
        <v>5</v>
      </c>
      <c r="AK77" s="65"/>
      <c r="AL77" s="65"/>
      <c r="AM77" s="64">
        <f t="shared" si="27"/>
        <v>169.10000469390064</v>
      </c>
      <c r="AN77" s="66">
        <v>832.18</v>
      </c>
      <c r="AO77" s="66">
        <v>46.73</v>
      </c>
      <c r="AP77" s="66">
        <f t="shared" si="41"/>
        <v>314.40300140817016</v>
      </c>
      <c r="AQ77" s="67">
        <f t="shared" si="28"/>
        <v>1193.3130014081701</v>
      </c>
      <c r="AR77" s="67">
        <f t="shared" si="29"/>
        <v>1362.4130061020708</v>
      </c>
      <c r="AS77" s="68">
        <f t="shared" si="30"/>
        <v>-451.99300610207069</v>
      </c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8"/>
      <c r="BE77" s="178">
        <f t="shared" si="46"/>
        <v>0</v>
      </c>
      <c r="BF77" s="181"/>
      <c r="BG77" s="181" t="s">
        <v>276</v>
      </c>
      <c r="BH77" s="64">
        <f t="shared" si="42"/>
        <v>0</v>
      </c>
      <c r="BI77" s="178"/>
      <c r="BJ77" s="178"/>
      <c r="BK77" s="178"/>
      <c r="BL77" s="178"/>
      <c r="BM77" s="178"/>
      <c r="BN77" s="178"/>
      <c r="BO77" s="178"/>
      <c r="BP77" s="178"/>
      <c r="BQ77" s="178"/>
      <c r="BR77" s="178"/>
      <c r="BS77" s="64">
        <f t="shared" si="43"/>
        <v>0</v>
      </c>
      <c r="BT77" s="65"/>
      <c r="BU77" s="65"/>
      <c r="BV77" s="65">
        <f t="shared" si="38"/>
        <v>0</v>
      </c>
      <c r="BW77" s="65">
        <f t="shared" si="39"/>
        <v>0</v>
      </c>
      <c r="BX77" s="65"/>
      <c r="BY77" s="65">
        <v>18.5</v>
      </c>
      <c r="BZ77" s="65"/>
      <c r="CA77" s="65">
        <v>5</v>
      </c>
      <c r="CB77" s="65"/>
      <c r="CC77" s="65"/>
      <c r="CD77" s="64">
        <f t="shared" si="31"/>
        <v>23.5</v>
      </c>
      <c r="CE77" s="66"/>
      <c r="CF77" s="66"/>
      <c r="CG77" s="66">
        <f t="shared" si="44"/>
        <v>7.05</v>
      </c>
      <c r="CH77" s="67">
        <f t="shared" si="32"/>
        <v>7.05</v>
      </c>
      <c r="CI77" s="67">
        <f t="shared" si="33"/>
        <v>30.55</v>
      </c>
      <c r="CJ77" s="68">
        <f t="shared" si="34"/>
        <v>-30.55</v>
      </c>
    </row>
    <row r="78" spans="1:88" ht="78.75">
      <c r="A78" s="173" t="s">
        <v>229</v>
      </c>
      <c r="B78" s="175" t="s">
        <v>230</v>
      </c>
      <c r="C78" s="181" t="s">
        <v>276</v>
      </c>
      <c r="D78" s="176">
        <v>0</v>
      </c>
      <c r="E78" s="176">
        <v>20417.990000000002</v>
      </c>
      <c r="F78" s="176">
        <v>0</v>
      </c>
      <c r="G78" s="176">
        <v>0</v>
      </c>
      <c r="H78" s="176">
        <v>0</v>
      </c>
      <c r="I78" s="176">
        <v>0</v>
      </c>
      <c r="J78" s="176">
        <v>0</v>
      </c>
      <c r="K78" s="176">
        <v>0</v>
      </c>
      <c r="L78" s="176">
        <v>0</v>
      </c>
      <c r="M78" s="176">
        <v>0</v>
      </c>
      <c r="N78" s="178">
        <v>11414.51</v>
      </c>
      <c r="O78" s="178">
        <f t="shared" si="45"/>
        <v>9003.4800000000014</v>
      </c>
      <c r="P78" s="181">
        <v>1576</v>
      </c>
      <c r="Q78" s="64">
        <f t="shared" si="35"/>
        <v>20417.990000000002</v>
      </c>
      <c r="R78" s="178">
        <v>0</v>
      </c>
      <c r="S78" s="178">
        <v>3885</v>
      </c>
      <c r="T78" s="178">
        <v>0</v>
      </c>
      <c r="U78" s="178">
        <v>0</v>
      </c>
      <c r="V78" s="178">
        <v>0</v>
      </c>
      <c r="W78" s="178">
        <v>0</v>
      </c>
      <c r="X78" s="178">
        <v>0</v>
      </c>
      <c r="Y78" s="178">
        <v>0</v>
      </c>
      <c r="Z78" s="178">
        <v>0</v>
      </c>
      <c r="AA78" s="178">
        <v>0</v>
      </c>
      <c r="AB78" s="64">
        <f t="shared" si="40"/>
        <v>3885</v>
      </c>
      <c r="AC78" s="65"/>
      <c r="AD78" s="65"/>
      <c r="AE78" s="65">
        <f t="shared" si="36"/>
        <v>87.84366848571095</v>
      </c>
      <c r="AF78" s="65">
        <f t="shared" si="37"/>
        <v>241.41764803485759</v>
      </c>
      <c r="AG78" s="65"/>
      <c r="AH78" s="65">
        <v>18.5</v>
      </c>
      <c r="AI78" s="65"/>
      <c r="AJ78" s="65">
        <v>5</v>
      </c>
      <c r="AK78" s="65"/>
      <c r="AL78" s="65"/>
      <c r="AM78" s="64">
        <f t="shared" si="27"/>
        <v>352.76131652056853</v>
      </c>
      <c r="AN78" s="66">
        <v>832.18</v>
      </c>
      <c r="AO78" s="66">
        <v>46.73</v>
      </c>
      <c r="AP78" s="66">
        <f t="shared" si="41"/>
        <v>369.50139495617054</v>
      </c>
      <c r="AQ78" s="67">
        <f t="shared" si="28"/>
        <v>1248.4113949561706</v>
      </c>
      <c r="AR78" s="67">
        <f t="shared" si="29"/>
        <v>1601.1727114767391</v>
      </c>
      <c r="AS78" s="68">
        <f t="shared" si="30"/>
        <v>2283.8272885232609</v>
      </c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8"/>
      <c r="BE78" s="178">
        <f t="shared" si="46"/>
        <v>0</v>
      </c>
      <c r="BF78" s="181"/>
      <c r="BG78" s="181" t="s">
        <v>276</v>
      </c>
      <c r="BH78" s="64">
        <f t="shared" si="42"/>
        <v>0</v>
      </c>
      <c r="BI78" s="178"/>
      <c r="BJ78" s="178"/>
      <c r="BK78" s="178"/>
      <c r="BL78" s="178"/>
      <c r="BM78" s="178"/>
      <c r="BN78" s="178"/>
      <c r="BO78" s="178"/>
      <c r="BP78" s="178"/>
      <c r="BQ78" s="178"/>
      <c r="BR78" s="178"/>
      <c r="BS78" s="64">
        <f t="shared" si="43"/>
        <v>0</v>
      </c>
      <c r="BT78" s="65"/>
      <c r="BU78" s="65"/>
      <c r="BV78" s="65">
        <f t="shared" si="38"/>
        <v>0</v>
      </c>
      <c r="BW78" s="65">
        <f t="shared" si="39"/>
        <v>0</v>
      </c>
      <c r="BX78" s="65"/>
      <c r="BY78" s="65">
        <v>18.5</v>
      </c>
      <c r="BZ78" s="65"/>
      <c r="CA78" s="65">
        <v>5</v>
      </c>
      <c r="CB78" s="65"/>
      <c r="CC78" s="65"/>
      <c r="CD78" s="64">
        <f t="shared" si="31"/>
        <v>23.5</v>
      </c>
      <c r="CE78" s="66"/>
      <c r="CF78" s="66"/>
      <c r="CG78" s="66">
        <f t="shared" si="44"/>
        <v>7.05</v>
      </c>
      <c r="CH78" s="67">
        <f t="shared" si="32"/>
        <v>7.05</v>
      </c>
      <c r="CI78" s="67">
        <f t="shared" si="33"/>
        <v>30.55</v>
      </c>
      <c r="CJ78" s="68">
        <f t="shared" si="34"/>
        <v>-30.55</v>
      </c>
    </row>
    <row r="79" spans="1:88" ht="56.25">
      <c r="A79" s="173" t="s">
        <v>52</v>
      </c>
      <c r="B79" s="175" t="s">
        <v>231</v>
      </c>
      <c r="C79" s="181" t="s">
        <v>277</v>
      </c>
      <c r="D79" s="176">
        <v>13156.04</v>
      </c>
      <c r="E79" s="176">
        <v>8411.68</v>
      </c>
      <c r="F79" s="176">
        <v>0</v>
      </c>
      <c r="G79" s="176">
        <v>50</v>
      </c>
      <c r="H79" s="176">
        <v>0</v>
      </c>
      <c r="I79" s="176">
        <v>990.45</v>
      </c>
      <c r="J79" s="176">
        <v>0</v>
      </c>
      <c r="K79" s="176">
        <v>0</v>
      </c>
      <c r="L79" s="176">
        <v>0</v>
      </c>
      <c r="M79" s="176">
        <v>0</v>
      </c>
      <c r="N79" s="178">
        <v>14969.24</v>
      </c>
      <c r="O79" s="178">
        <f t="shared" si="45"/>
        <v>7638.9300000000021</v>
      </c>
      <c r="P79" s="181">
        <v>950</v>
      </c>
      <c r="Q79" s="64">
        <f t="shared" si="35"/>
        <v>22608.170000000002</v>
      </c>
      <c r="R79" s="178">
        <v>1095.0999999999999</v>
      </c>
      <c r="S79" s="178">
        <v>615.29999999999995</v>
      </c>
      <c r="T79" s="178">
        <v>0</v>
      </c>
      <c r="U79" s="178">
        <v>2.1</v>
      </c>
      <c r="V79" s="178">
        <v>0</v>
      </c>
      <c r="W79" s="178">
        <v>64.33</v>
      </c>
      <c r="X79" s="178">
        <v>0</v>
      </c>
      <c r="Y79" s="178">
        <v>0</v>
      </c>
      <c r="Z79" s="178">
        <v>0</v>
      </c>
      <c r="AA79" s="178">
        <v>0</v>
      </c>
      <c r="AB79" s="64">
        <f t="shared" si="40"/>
        <v>1776.8299999999997</v>
      </c>
      <c r="AC79" s="65"/>
      <c r="AD79" s="65"/>
      <c r="AE79" s="65">
        <f t="shared" si="36"/>
        <v>115.20012300510872</v>
      </c>
      <c r="AF79" s="65">
        <f t="shared" si="37"/>
        <v>204.82885663131535</v>
      </c>
      <c r="AG79" s="65">
        <v>1279.4567857142858</v>
      </c>
      <c r="AH79" s="65">
        <v>18.5</v>
      </c>
      <c r="AI79" s="65"/>
      <c r="AJ79" s="65">
        <v>5</v>
      </c>
      <c r="AK79" s="65"/>
      <c r="AL79" s="65"/>
      <c r="AM79" s="64">
        <f t="shared" si="27"/>
        <v>1622.9857653507099</v>
      </c>
      <c r="AN79" s="66">
        <v>832.18</v>
      </c>
      <c r="AO79" s="66">
        <v>46.73</v>
      </c>
      <c r="AP79" s="66">
        <f t="shared" si="41"/>
        <v>750.56872960521298</v>
      </c>
      <c r="AQ79" s="67">
        <f t="shared" si="28"/>
        <v>1629.4787296052129</v>
      </c>
      <c r="AR79" s="67">
        <f t="shared" si="29"/>
        <v>3252.4644949559229</v>
      </c>
      <c r="AS79" s="68">
        <f t="shared" si="30"/>
        <v>-1475.6344949559232</v>
      </c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8"/>
      <c r="BE79" s="178">
        <f t="shared" si="46"/>
        <v>0</v>
      </c>
      <c r="BF79" s="181"/>
      <c r="BG79" s="181" t="s">
        <v>277</v>
      </c>
      <c r="BH79" s="64">
        <f t="shared" si="42"/>
        <v>0</v>
      </c>
      <c r="BI79" s="178"/>
      <c r="BJ79" s="178"/>
      <c r="BK79" s="178"/>
      <c r="BL79" s="178"/>
      <c r="BM79" s="178"/>
      <c r="BN79" s="178"/>
      <c r="BO79" s="178"/>
      <c r="BP79" s="178"/>
      <c r="BQ79" s="178"/>
      <c r="BR79" s="178"/>
      <c r="BS79" s="64">
        <f t="shared" si="43"/>
        <v>0</v>
      </c>
      <c r="BT79" s="65"/>
      <c r="BU79" s="65"/>
      <c r="BV79" s="65">
        <f t="shared" si="38"/>
        <v>0</v>
      </c>
      <c r="BW79" s="65">
        <f t="shared" si="39"/>
        <v>0</v>
      </c>
      <c r="BX79" s="65">
        <v>1279.4567857142858</v>
      </c>
      <c r="BY79" s="65">
        <v>18.5</v>
      </c>
      <c r="BZ79" s="65"/>
      <c r="CA79" s="65">
        <v>5</v>
      </c>
      <c r="CB79" s="65"/>
      <c r="CC79" s="65"/>
      <c r="CD79" s="64">
        <f t="shared" si="31"/>
        <v>1302.9567857142858</v>
      </c>
      <c r="CE79" s="66"/>
      <c r="CF79" s="66"/>
      <c r="CG79" s="66">
        <f t="shared" si="44"/>
        <v>390.88703571428573</v>
      </c>
      <c r="CH79" s="67">
        <f t="shared" si="32"/>
        <v>390.88703571428573</v>
      </c>
      <c r="CI79" s="67">
        <f t="shared" si="33"/>
        <v>1693.8438214285716</v>
      </c>
      <c r="CJ79" s="68">
        <f t="shared" si="34"/>
        <v>-1693.8438214285716</v>
      </c>
    </row>
    <row r="80" spans="1:88" ht="78.75">
      <c r="A80" s="173" t="s">
        <v>232</v>
      </c>
      <c r="B80" s="175" t="s">
        <v>233</v>
      </c>
      <c r="C80" s="181" t="s">
        <v>276</v>
      </c>
      <c r="D80" s="176">
        <v>11945.78</v>
      </c>
      <c r="E80" s="176">
        <v>9665.01</v>
      </c>
      <c r="F80" s="176">
        <v>0</v>
      </c>
      <c r="G80" s="176">
        <v>0</v>
      </c>
      <c r="H80" s="176">
        <v>0</v>
      </c>
      <c r="I80" s="176">
        <v>0</v>
      </c>
      <c r="J80" s="176">
        <v>0</v>
      </c>
      <c r="K80" s="176">
        <v>0</v>
      </c>
      <c r="L80" s="176">
        <v>0</v>
      </c>
      <c r="M80" s="176">
        <v>0</v>
      </c>
      <c r="N80" s="178">
        <v>17316.100000000002</v>
      </c>
      <c r="O80" s="178">
        <f t="shared" si="45"/>
        <v>4294.6899999999987</v>
      </c>
      <c r="P80" s="181">
        <v>933</v>
      </c>
      <c r="Q80" s="64">
        <f t="shared" si="35"/>
        <v>21610.79</v>
      </c>
      <c r="R80" s="178">
        <v>994.39</v>
      </c>
      <c r="S80" s="178">
        <v>706.98</v>
      </c>
      <c r="T80" s="178">
        <v>0</v>
      </c>
      <c r="U80" s="178">
        <v>0</v>
      </c>
      <c r="V80" s="178">
        <v>0</v>
      </c>
      <c r="W80" s="178">
        <v>0</v>
      </c>
      <c r="X80" s="178">
        <v>0</v>
      </c>
      <c r="Y80" s="178">
        <v>0</v>
      </c>
      <c r="Z80" s="178">
        <v>0</v>
      </c>
      <c r="AA80" s="178">
        <v>0</v>
      </c>
      <c r="AB80" s="64">
        <f t="shared" si="40"/>
        <v>1701.37</v>
      </c>
      <c r="AC80" s="65">
        <v>297.2</v>
      </c>
      <c r="AD80" s="65"/>
      <c r="AE80" s="65">
        <f t="shared" si="36"/>
        <v>133.26106401986766</v>
      </c>
      <c r="AF80" s="65">
        <f t="shared" si="37"/>
        <v>115.15702359963282</v>
      </c>
      <c r="AG80" s="65"/>
      <c r="AH80" s="65">
        <v>18.5</v>
      </c>
      <c r="AI80" s="65"/>
      <c r="AJ80" s="65">
        <v>5</v>
      </c>
      <c r="AK80" s="65"/>
      <c r="AL80" s="65"/>
      <c r="AM80" s="64">
        <f t="shared" si="27"/>
        <v>569.11808761950044</v>
      </c>
      <c r="AN80" s="66">
        <v>832.18</v>
      </c>
      <c r="AO80" s="66">
        <v>46.73</v>
      </c>
      <c r="AP80" s="66">
        <f t="shared" si="41"/>
        <v>434.40842628585011</v>
      </c>
      <c r="AQ80" s="67">
        <f t="shared" si="28"/>
        <v>1313.3184262858501</v>
      </c>
      <c r="AR80" s="67">
        <f t="shared" si="29"/>
        <v>1882.4365139053507</v>
      </c>
      <c r="AS80" s="68">
        <f t="shared" si="30"/>
        <v>-181.0665139053508</v>
      </c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8"/>
      <c r="BE80" s="178">
        <f t="shared" si="46"/>
        <v>0</v>
      </c>
      <c r="BF80" s="181"/>
      <c r="BG80" s="181" t="s">
        <v>276</v>
      </c>
      <c r="BH80" s="64">
        <f t="shared" si="42"/>
        <v>0</v>
      </c>
      <c r="BI80" s="178"/>
      <c r="BJ80" s="178"/>
      <c r="BK80" s="178"/>
      <c r="BL80" s="178"/>
      <c r="BM80" s="178"/>
      <c r="BN80" s="178"/>
      <c r="BO80" s="178"/>
      <c r="BP80" s="178"/>
      <c r="BQ80" s="178"/>
      <c r="BR80" s="178"/>
      <c r="BS80" s="64">
        <f t="shared" si="43"/>
        <v>0</v>
      </c>
      <c r="BT80" s="65">
        <v>297.2</v>
      </c>
      <c r="BU80" s="65"/>
      <c r="BV80" s="65">
        <f t="shared" si="38"/>
        <v>0</v>
      </c>
      <c r="BW80" s="65">
        <f t="shared" si="39"/>
        <v>0</v>
      </c>
      <c r="BX80" s="65"/>
      <c r="BY80" s="65">
        <v>18.5</v>
      </c>
      <c r="BZ80" s="65"/>
      <c r="CA80" s="65">
        <v>5</v>
      </c>
      <c r="CB80" s="65"/>
      <c r="CC80" s="65"/>
      <c r="CD80" s="64">
        <f t="shared" si="31"/>
        <v>320.7</v>
      </c>
      <c r="CE80" s="66"/>
      <c r="CF80" s="66"/>
      <c r="CG80" s="66">
        <f t="shared" si="44"/>
        <v>96.21</v>
      </c>
      <c r="CH80" s="67">
        <f t="shared" si="32"/>
        <v>96.21</v>
      </c>
      <c r="CI80" s="67">
        <f t="shared" si="33"/>
        <v>416.90999999999997</v>
      </c>
      <c r="CJ80" s="68">
        <f t="shared" si="34"/>
        <v>-416.90999999999997</v>
      </c>
    </row>
    <row r="81" spans="1:88" ht="78.75">
      <c r="A81" s="173" t="s">
        <v>53</v>
      </c>
      <c r="B81" s="175" t="s">
        <v>234</v>
      </c>
      <c r="C81" s="181" t="s">
        <v>276</v>
      </c>
      <c r="D81" s="176">
        <v>11960.06</v>
      </c>
      <c r="E81" s="176">
        <v>15772.68</v>
      </c>
      <c r="F81" s="176">
        <v>0</v>
      </c>
      <c r="G81" s="176">
        <v>5</v>
      </c>
      <c r="H81" s="176">
        <v>5276.47</v>
      </c>
      <c r="I81" s="176">
        <v>0</v>
      </c>
      <c r="J81" s="176">
        <v>0</v>
      </c>
      <c r="K81" s="176">
        <v>0</v>
      </c>
      <c r="L81" s="176">
        <v>0</v>
      </c>
      <c r="M81" s="176">
        <v>0</v>
      </c>
      <c r="N81" s="178">
        <v>23624.98</v>
      </c>
      <c r="O81" s="178">
        <f t="shared" si="45"/>
        <v>9389.23</v>
      </c>
      <c r="P81" s="181">
        <v>2231</v>
      </c>
      <c r="Q81" s="64">
        <f t="shared" si="35"/>
        <v>33014.21</v>
      </c>
      <c r="R81" s="178">
        <v>995.55</v>
      </c>
      <c r="S81" s="178">
        <v>1153.74</v>
      </c>
      <c r="T81" s="178">
        <v>0</v>
      </c>
      <c r="U81" s="178">
        <v>0.21</v>
      </c>
      <c r="V81" s="178">
        <v>950</v>
      </c>
      <c r="W81" s="178">
        <v>0</v>
      </c>
      <c r="X81" s="178">
        <v>0</v>
      </c>
      <c r="Y81" s="178">
        <v>0</v>
      </c>
      <c r="Z81" s="178">
        <v>0</v>
      </c>
      <c r="AA81" s="178">
        <v>0</v>
      </c>
      <c r="AB81" s="64">
        <f t="shared" si="40"/>
        <v>3099.5</v>
      </c>
      <c r="AC81" s="65">
        <v>330.58</v>
      </c>
      <c r="AD81" s="65">
        <v>148.22999999999999</v>
      </c>
      <c r="AE81" s="65">
        <f t="shared" si="36"/>
        <v>181.81287774083611</v>
      </c>
      <c r="AF81" s="65">
        <f t="shared" si="37"/>
        <v>251.76107721218077</v>
      </c>
      <c r="AG81" s="65"/>
      <c r="AH81" s="65">
        <v>18.5</v>
      </c>
      <c r="AI81" s="65"/>
      <c r="AJ81" s="65">
        <v>5</v>
      </c>
      <c r="AK81" s="65"/>
      <c r="AL81" s="65"/>
      <c r="AM81" s="64">
        <f t="shared" si="27"/>
        <v>935.88395495301688</v>
      </c>
      <c r="AN81" s="66">
        <v>832.18</v>
      </c>
      <c r="AO81" s="66">
        <v>46.73</v>
      </c>
      <c r="AP81" s="66">
        <f t="shared" si="41"/>
        <v>544.43818648590502</v>
      </c>
      <c r="AQ81" s="67">
        <f t="shared" si="28"/>
        <v>1423.348186485905</v>
      </c>
      <c r="AR81" s="67">
        <f t="shared" si="29"/>
        <v>2359.2321414389216</v>
      </c>
      <c r="AS81" s="68">
        <f t="shared" si="30"/>
        <v>740.26785856107836</v>
      </c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8"/>
      <c r="BE81" s="178">
        <f t="shared" si="46"/>
        <v>0</v>
      </c>
      <c r="BF81" s="181"/>
      <c r="BG81" s="181" t="s">
        <v>276</v>
      </c>
      <c r="BH81" s="64">
        <f t="shared" si="42"/>
        <v>0</v>
      </c>
      <c r="BI81" s="178"/>
      <c r="BJ81" s="178"/>
      <c r="BK81" s="178"/>
      <c r="BL81" s="178"/>
      <c r="BM81" s="178"/>
      <c r="BN81" s="178"/>
      <c r="BO81" s="178"/>
      <c r="BP81" s="178"/>
      <c r="BQ81" s="178"/>
      <c r="BR81" s="178"/>
      <c r="BS81" s="64">
        <f t="shared" si="43"/>
        <v>0</v>
      </c>
      <c r="BT81" s="65">
        <v>330.58</v>
      </c>
      <c r="BU81" s="65">
        <v>148.22999999999999</v>
      </c>
      <c r="BV81" s="65">
        <f t="shared" si="38"/>
        <v>0</v>
      </c>
      <c r="BW81" s="65">
        <f t="shared" si="39"/>
        <v>0</v>
      </c>
      <c r="BX81" s="65"/>
      <c r="BY81" s="65">
        <v>18.5</v>
      </c>
      <c r="BZ81" s="65"/>
      <c r="CA81" s="65">
        <v>5</v>
      </c>
      <c r="CB81" s="65"/>
      <c r="CC81" s="65"/>
      <c r="CD81" s="64">
        <f t="shared" si="31"/>
        <v>502.30999999999995</v>
      </c>
      <c r="CE81" s="66"/>
      <c r="CF81" s="66"/>
      <c r="CG81" s="66">
        <f t="shared" si="44"/>
        <v>150.69299999999998</v>
      </c>
      <c r="CH81" s="67">
        <f t="shared" si="32"/>
        <v>150.69299999999998</v>
      </c>
      <c r="CI81" s="67">
        <f t="shared" si="33"/>
        <v>653.00299999999993</v>
      </c>
      <c r="CJ81" s="68">
        <f t="shared" si="34"/>
        <v>-653.00299999999993</v>
      </c>
    </row>
    <row r="82" spans="1:88" ht="78.75">
      <c r="A82" s="173" t="s">
        <v>235</v>
      </c>
      <c r="B82" s="175" t="s">
        <v>236</v>
      </c>
      <c r="C82" s="181" t="s">
        <v>276</v>
      </c>
      <c r="D82" s="176">
        <v>7048.3</v>
      </c>
      <c r="E82" s="176">
        <v>7333.23</v>
      </c>
      <c r="F82" s="176">
        <v>0</v>
      </c>
      <c r="G82" s="176">
        <v>35</v>
      </c>
      <c r="H82" s="176">
        <v>0</v>
      </c>
      <c r="I82" s="176">
        <v>0</v>
      </c>
      <c r="J82" s="176">
        <v>0</v>
      </c>
      <c r="K82" s="176">
        <v>0</v>
      </c>
      <c r="L82" s="176">
        <v>0</v>
      </c>
      <c r="M82" s="176">
        <v>0</v>
      </c>
      <c r="N82" s="178">
        <v>10419.449999999999</v>
      </c>
      <c r="O82" s="178">
        <f t="shared" si="45"/>
        <v>3997.08</v>
      </c>
      <c r="P82" s="181">
        <v>979</v>
      </c>
      <c r="Q82" s="64">
        <f t="shared" si="35"/>
        <v>14416.529999999999</v>
      </c>
      <c r="R82" s="178">
        <v>586.72</v>
      </c>
      <c r="S82" s="178">
        <v>536.41</v>
      </c>
      <c r="T82" s="178">
        <v>0</v>
      </c>
      <c r="U82" s="178">
        <v>1.47</v>
      </c>
      <c r="V82" s="178">
        <v>0</v>
      </c>
      <c r="W82" s="178">
        <v>0</v>
      </c>
      <c r="X82" s="178">
        <v>0</v>
      </c>
      <c r="Y82" s="178">
        <v>0</v>
      </c>
      <c r="Z82" s="178">
        <v>0</v>
      </c>
      <c r="AA82" s="178">
        <v>0</v>
      </c>
      <c r="AB82" s="64">
        <f t="shared" si="40"/>
        <v>1124.6000000000001</v>
      </c>
      <c r="AC82" s="65">
        <v>297.2</v>
      </c>
      <c r="AD82" s="65">
        <v>167.2</v>
      </c>
      <c r="AE82" s="65">
        <f t="shared" si="36"/>
        <v>80.185895987076165</v>
      </c>
      <c r="AF82" s="65">
        <f t="shared" si="37"/>
        <v>107.17696408579444</v>
      </c>
      <c r="AG82" s="65"/>
      <c r="AH82" s="65">
        <v>18.5</v>
      </c>
      <c r="AI82" s="65"/>
      <c r="AJ82" s="65">
        <v>5</v>
      </c>
      <c r="AK82" s="65"/>
      <c r="AL82" s="65"/>
      <c r="AM82" s="64">
        <f t="shared" si="27"/>
        <v>675.26286007287058</v>
      </c>
      <c r="AN82" s="66">
        <v>832.18</v>
      </c>
      <c r="AO82" s="66">
        <v>46.73</v>
      </c>
      <c r="AP82" s="66">
        <f t="shared" si="41"/>
        <v>466.25185802186115</v>
      </c>
      <c r="AQ82" s="67">
        <f t="shared" si="28"/>
        <v>1345.161858021861</v>
      </c>
      <c r="AR82" s="67">
        <f t="shared" si="29"/>
        <v>2020.4247180947316</v>
      </c>
      <c r="AS82" s="68">
        <f t="shared" si="30"/>
        <v>-895.82471809473145</v>
      </c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8"/>
      <c r="BE82" s="178">
        <f t="shared" si="46"/>
        <v>0</v>
      </c>
      <c r="BF82" s="181"/>
      <c r="BG82" s="181" t="s">
        <v>276</v>
      </c>
      <c r="BH82" s="64">
        <f t="shared" si="42"/>
        <v>0</v>
      </c>
      <c r="BI82" s="178"/>
      <c r="BJ82" s="178"/>
      <c r="BK82" s="178"/>
      <c r="BL82" s="178"/>
      <c r="BM82" s="178"/>
      <c r="BN82" s="178"/>
      <c r="BO82" s="178"/>
      <c r="BP82" s="178"/>
      <c r="BQ82" s="178"/>
      <c r="BR82" s="178"/>
      <c r="BS82" s="64">
        <f t="shared" si="43"/>
        <v>0</v>
      </c>
      <c r="BT82" s="65">
        <v>297.2</v>
      </c>
      <c r="BU82" s="65">
        <v>167.2</v>
      </c>
      <c r="BV82" s="65">
        <f t="shared" si="38"/>
        <v>0</v>
      </c>
      <c r="BW82" s="65">
        <f t="shared" si="39"/>
        <v>0</v>
      </c>
      <c r="BX82" s="65"/>
      <c r="BY82" s="65">
        <v>18.5</v>
      </c>
      <c r="BZ82" s="65"/>
      <c r="CA82" s="65">
        <v>5</v>
      </c>
      <c r="CB82" s="65"/>
      <c r="CC82" s="65"/>
      <c r="CD82" s="64">
        <f t="shared" si="31"/>
        <v>487.9</v>
      </c>
      <c r="CE82" s="66"/>
      <c r="CF82" s="66"/>
      <c r="CG82" s="66">
        <f t="shared" si="44"/>
        <v>146.36999999999998</v>
      </c>
      <c r="CH82" s="67">
        <f t="shared" si="32"/>
        <v>146.36999999999998</v>
      </c>
      <c r="CI82" s="67">
        <f t="shared" si="33"/>
        <v>634.27</v>
      </c>
      <c r="CJ82" s="68">
        <f t="shared" si="34"/>
        <v>-634.27</v>
      </c>
    </row>
    <row r="83" spans="1:88" s="70" customFormat="1" ht="56.25">
      <c r="A83" s="173" t="s">
        <v>237</v>
      </c>
      <c r="B83" s="175" t="s">
        <v>238</v>
      </c>
      <c r="C83" s="181" t="s">
        <v>277</v>
      </c>
      <c r="D83" s="176">
        <v>43.35</v>
      </c>
      <c r="E83" s="176">
        <v>4308.33</v>
      </c>
      <c r="F83" s="176">
        <v>0</v>
      </c>
      <c r="G83" s="176">
        <v>0</v>
      </c>
      <c r="H83" s="176">
        <v>0</v>
      </c>
      <c r="I83" s="176">
        <v>0</v>
      </c>
      <c r="J83" s="176">
        <v>0</v>
      </c>
      <c r="K83" s="176">
        <v>0</v>
      </c>
      <c r="L83" s="176">
        <v>0</v>
      </c>
      <c r="M83" s="176">
        <v>0</v>
      </c>
      <c r="N83" s="178">
        <v>4351.68</v>
      </c>
      <c r="O83" s="178">
        <f t="shared" si="45"/>
        <v>0</v>
      </c>
      <c r="P83" s="181">
        <v>285</v>
      </c>
      <c r="Q83" s="64">
        <f t="shared" si="35"/>
        <v>4351.68</v>
      </c>
      <c r="R83" s="178">
        <v>3.61</v>
      </c>
      <c r="S83" s="178">
        <v>4725</v>
      </c>
      <c r="T83" s="178">
        <v>0</v>
      </c>
      <c r="U83" s="178">
        <v>0</v>
      </c>
      <c r="V83" s="178">
        <v>0</v>
      </c>
      <c r="W83" s="178">
        <v>0</v>
      </c>
      <c r="X83" s="178">
        <v>0</v>
      </c>
      <c r="Y83" s="178">
        <v>0</v>
      </c>
      <c r="Z83" s="178">
        <v>0</v>
      </c>
      <c r="AA83" s="178">
        <v>0</v>
      </c>
      <c r="AB83" s="64">
        <f t="shared" si="40"/>
        <v>4728.6099999999997</v>
      </c>
      <c r="AC83" s="65"/>
      <c r="AD83" s="65"/>
      <c r="AE83" s="65">
        <f t="shared" si="36"/>
        <v>33.489614120614782</v>
      </c>
      <c r="AF83" s="65">
        <f t="shared" si="37"/>
        <v>0</v>
      </c>
      <c r="AG83" s="65">
        <v>1279.4567857142858</v>
      </c>
      <c r="AH83" s="65">
        <v>18.5</v>
      </c>
      <c r="AI83" s="65"/>
      <c r="AJ83" s="65">
        <v>5</v>
      </c>
      <c r="AK83" s="65"/>
      <c r="AL83" s="65"/>
      <c r="AM83" s="64">
        <f t="shared" si="27"/>
        <v>1336.4463998349006</v>
      </c>
      <c r="AN83" s="66">
        <v>832.18</v>
      </c>
      <c r="AO83" s="66">
        <v>46.73</v>
      </c>
      <c r="AP83" s="66">
        <f t="shared" si="41"/>
        <v>664.60691995047011</v>
      </c>
      <c r="AQ83" s="67">
        <f t="shared" si="28"/>
        <v>1543.5169199504701</v>
      </c>
      <c r="AR83" s="67">
        <f t="shared" si="29"/>
        <v>2879.9633197853709</v>
      </c>
      <c r="AS83" s="68">
        <f t="shared" si="30"/>
        <v>1848.6466802146288</v>
      </c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8"/>
      <c r="BE83" s="178">
        <f t="shared" si="46"/>
        <v>0</v>
      </c>
      <c r="BF83" s="181"/>
      <c r="BG83" s="181" t="s">
        <v>277</v>
      </c>
      <c r="BH83" s="64">
        <f t="shared" si="42"/>
        <v>0</v>
      </c>
      <c r="BI83" s="178"/>
      <c r="BJ83" s="178"/>
      <c r="BK83" s="178"/>
      <c r="BL83" s="178"/>
      <c r="BM83" s="178"/>
      <c r="BN83" s="178"/>
      <c r="BO83" s="178"/>
      <c r="BP83" s="178"/>
      <c r="BQ83" s="178"/>
      <c r="BR83" s="178"/>
      <c r="BS83" s="64">
        <f t="shared" si="43"/>
        <v>0</v>
      </c>
      <c r="BT83" s="65"/>
      <c r="BU83" s="65"/>
      <c r="BV83" s="65">
        <f t="shared" si="38"/>
        <v>0</v>
      </c>
      <c r="BW83" s="65">
        <f t="shared" si="39"/>
        <v>0</v>
      </c>
      <c r="BX83" s="65">
        <v>1279.4567857142858</v>
      </c>
      <c r="BY83" s="65">
        <v>18.5</v>
      </c>
      <c r="BZ83" s="65"/>
      <c r="CA83" s="65">
        <v>5</v>
      </c>
      <c r="CB83" s="65"/>
      <c r="CC83" s="65"/>
      <c r="CD83" s="64">
        <f t="shared" si="31"/>
        <v>1302.9567857142858</v>
      </c>
      <c r="CE83" s="66"/>
      <c r="CF83" s="66"/>
      <c r="CG83" s="66">
        <f t="shared" si="44"/>
        <v>390.88703571428573</v>
      </c>
      <c r="CH83" s="67">
        <f t="shared" si="32"/>
        <v>390.88703571428573</v>
      </c>
      <c r="CI83" s="67">
        <f t="shared" si="33"/>
        <v>1693.8438214285716</v>
      </c>
      <c r="CJ83" s="68">
        <f t="shared" si="34"/>
        <v>-1693.8438214285716</v>
      </c>
    </row>
    <row r="84" spans="1:88" ht="78.75">
      <c r="A84" s="173" t="s">
        <v>54</v>
      </c>
      <c r="B84" s="175" t="s">
        <v>239</v>
      </c>
      <c r="C84" s="181" t="s">
        <v>276</v>
      </c>
      <c r="D84" s="176">
        <v>13531.31</v>
      </c>
      <c r="E84" s="176">
        <v>11226.94</v>
      </c>
      <c r="F84" s="176">
        <v>0</v>
      </c>
      <c r="G84" s="176">
        <v>40</v>
      </c>
      <c r="H84" s="176">
        <v>0</v>
      </c>
      <c r="I84" s="176">
        <v>0</v>
      </c>
      <c r="J84" s="176">
        <v>0</v>
      </c>
      <c r="K84" s="176">
        <v>0</v>
      </c>
      <c r="L84" s="176">
        <v>0</v>
      </c>
      <c r="M84" s="176">
        <v>0</v>
      </c>
      <c r="N84" s="178">
        <v>19984.669999999998</v>
      </c>
      <c r="O84" s="178">
        <f t="shared" si="45"/>
        <v>4813.5800000000017</v>
      </c>
      <c r="P84" s="181">
        <v>1309</v>
      </c>
      <c r="Q84" s="64">
        <f t="shared" si="35"/>
        <v>24798.25</v>
      </c>
      <c r="R84" s="178">
        <v>1126.3800000000001</v>
      </c>
      <c r="S84" s="178">
        <v>821.23</v>
      </c>
      <c r="T84" s="178">
        <v>0</v>
      </c>
      <c r="U84" s="178">
        <v>1.68</v>
      </c>
      <c r="V84" s="178">
        <v>0</v>
      </c>
      <c r="W84" s="178">
        <v>0</v>
      </c>
      <c r="X84" s="178">
        <v>0</v>
      </c>
      <c r="Y84" s="178">
        <v>0</v>
      </c>
      <c r="Z84" s="178">
        <v>0</v>
      </c>
      <c r="AA84" s="178">
        <v>0</v>
      </c>
      <c r="AB84" s="64">
        <f t="shared" si="40"/>
        <v>1949.2900000000002</v>
      </c>
      <c r="AC84" s="65"/>
      <c r="AD84" s="65"/>
      <c r="AE84" s="65">
        <f t="shared" si="36"/>
        <v>153.79781753893357</v>
      </c>
      <c r="AF84" s="65">
        <f t="shared" si="37"/>
        <v>129.07044412023239</v>
      </c>
      <c r="AG84" s="65"/>
      <c r="AH84" s="65"/>
      <c r="AI84" s="65"/>
      <c r="AJ84" s="65">
        <v>5</v>
      </c>
      <c r="AK84" s="65"/>
      <c r="AL84" s="65"/>
      <c r="AM84" s="64">
        <f t="shared" si="27"/>
        <v>287.86826165916597</v>
      </c>
      <c r="AN84" s="66">
        <v>832.18</v>
      </c>
      <c r="AO84" s="66"/>
      <c r="AP84" s="66">
        <f t="shared" si="41"/>
        <v>336.01447849774979</v>
      </c>
      <c r="AQ84" s="67">
        <f t="shared" si="28"/>
        <v>1168.1944784977497</v>
      </c>
      <c r="AR84" s="67">
        <f t="shared" si="29"/>
        <v>1456.0627401569157</v>
      </c>
      <c r="AS84" s="68">
        <f t="shared" si="30"/>
        <v>493.22725984308454</v>
      </c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8"/>
      <c r="BE84" s="178">
        <f t="shared" si="46"/>
        <v>0</v>
      </c>
      <c r="BF84" s="181"/>
      <c r="BG84" s="181" t="s">
        <v>276</v>
      </c>
      <c r="BH84" s="64">
        <f t="shared" si="42"/>
        <v>0</v>
      </c>
      <c r="BI84" s="178"/>
      <c r="BJ84" s="178"/>
      <c r="BK84" s="178"/>
      <c r="BL84" s="178"/>
      <c r="BM84" s="178"/>
      <c r="BN84" s="178"/>
      <c r="BO84" s="178"/>
      <c r="BP84" s="178"/>
      <c r="BQ84" s="178"/>
      <c r="BR84" s="178"/>
      <c r="BS84" s="64">
        <f t="shared" si="43"/>
        <v>0</v>
      </c>
      <c r="BT84" s="65"/>
      <c r="BU84" s="65"/>
      <c r="BV84" s="65">
        <f t="shared" si="38"/>
        <v>0</v>
      </c>
      <c r="BW84" s="65">
        <f t="shared" si="39"/>
        <v>0</v>
      </c>
      <c r="BX84" s="65"/>
      <c r="BY84" s="65"/>
      <c r="BZ84" s="65"/>
      <c r="CA84" s="65">
        <v>5</v>
      </c>
      <c r="CB84" s="65"/>
      <c r="CC84" s="65"/>
      <c r="CD84" s="64">
        <f t="shared" si="31"/>
        <v>5</v>
      </c>
      <c r="CE84" s="66"/>
      <c r="CF84" s="66"/>
      <c r="CG84" s="66">
        <f t="shared" si="44"/>
        <v>1.5</v>
      </c>
      <c r="CH84" s="67">
        <f t="shared" si="32"/>
        <v>1.5</v>
      </c>
      <c r="CI84" s="67">
        <f t="shared" si="33"/>
        <v>6.5</v>
      </c>
      <c r="CJ84" s="68">
        <f t="shared" si="34"/>
        <v>-6.5</v>
      </c>
    </row>
    <row r="85" spans="1:88" ht="78.75">
      <c r="A85" s="173" t="s">
        <v>240</v>
      </c>
      <c r="B85" s="175" t="s">
        <v>241</v>
      </c>
      <c r="C85" s="181" t="s">
        <v>276</v>
      </c>
      <c r="D85" s="176">
        <v>11082.9</v>
      </c>
      <c r="E85" s="176">
        <v>31105.82</v>
      </c>
      <c r="F85" s="176">
        <v>0</v>
      </c>
      <c r="G85" s="176">
        <v>15</v>
      </c>
      <c r="H85" s="176">
        <v>0</v>
      </c>
      <c r="I85" s="176">
        <v>0</v>
      </c>
      <c r="J85" s="176">
        <v>0</v>
      </c>
      <c r="K85" s="176">
        <v>0</v>
      </c>
      <c r="L85" s="176">
        <v>0</v>
      </c>
      <c r="M85" s="176">
        <v>0</v>
      </c>
      <c r="N85" s="178">
        <v>33259.01</v>
      </c>
      <c r="O85" s="178">
        <f t="shared" si="45"/>
        <v>8944.7099999999991</v>
      </c>
      <c r="P85" s="181">
        <v>3995</v>
      </c>
      <c r="Q85" s="64">
        <f t="shared" si="35"/>
        <v>42203.72</v>
      </c>
      <c r="R85" s="178">
        <v>922.52</v>
      </c>
      <c r="S85" s="178">
        <v>2275.33</v>
      </c>
      <c r="T85" s="178">
        <v>0</v>
      </c>
      <c r="U85" s="178">
        <v>0.63</v>
      </c>
      <c r="V85" s="178">
        <v>0</v>
      </c>
      <c r="W85" s="178">
        <v>0</v>
      </c>
      <c r="X85" s="178">
        <v>0</v>
      </c>
      <c r="Y85" s="178">
        <v>0</v>
      </c>
      <c r="Z85" s="178">
        <v>0</v>
      </c>
      <c r="AA85" s="178">
        <v>0</v>
      </c>
      <c r="AB85" s="64">
        <f t="shared" si="40"/>
        <v>3198.48</v>
      </c>
      <c r="AC85" s="65"/>
      <c r="AD85" s="65"/>
      <c r="AE85" s="65">
        <f t="shared" si="36"/>
        <v>255.95434658193349</v>
      </c>
      <c r="AF85" s="65">
        <f t="shared" si="37"/>
        <v>239.84180012104994</v>
      </c>
      <c r="AG85" s="65"/>
      <c r="AH85" s="65"/>
      <c r="AI85" s="65"/>
      <c r="AJ85" s="65">
        <v>5</v>
      </c>
      <c r="AK85" s="65"/>
      <c r="AL85" s="65"/>
      <c r="AM85" s="64">
        <f t="shared" si="27"/>
        <v>500.79614670298344</v>
      </c>
      <c r="AN85" s="66">
        <v>832.18</v>
      </c>
      <c r="AO85" s="66"/>
      <c r="AP85" s="66">
        <f t="shared" si="41"/>
        <v>399.89284401089503</v>
      </c>
      <c r="AQ85" s="67">
        <f t="shared" si="28"/>
        <v>1232.0728440108951</v>
      </c>
      <c r="AR85" s="67">
        <f t="shared" si="29"/>
        <v>1732.8689907138785</v>
      </c>
      <c r="AS85" s="68">
        <f t="shared" si="30"/>
        <v>1465.6110092861215</v>
      </c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8"/>
      <c r="BE85" s="178">
        <f t="shared" si="46"/>
        <v>0</v>
      </c>
      <c r="BF85" s="181"/>
      <c r="BG85" s="181" t="s">
        <v>276</v>
      </c>
      <c r="BH85" s="64">
        <f t="shared" si="42"/>
        <v>0</v>
      </c>
      <c r="BI85" s="178"/>
      <c r="BJ85" s="178"/>
      <c r="BK85" s="178"/>
      <c r="BL85" s="178"/>
      <c r="BM85" s="178"/>
      <c r="BN85" s="178"/>
      <c r="BO85" s="178"/>
      <c r="BP85" s="178"/>
      <c r="BQ85" s="178"/>
      <c r="BR85" s="178"/>
      <c r="BS85" s="64">
        <f t="shared" si="43"/>
        <v>0</v>
      </c>
      <c r="BT85" s="65"/>
      <c r="BU85" s="65"/>
      <c r="BV85" s="65">
        <f t="shared" si="38"/>
        <v>0</v>
      </c>
      <c r="BW85" s="65">
        <f t="shared" si="39"/>
        <v>0</v>
      </c>
      <c r="BX85" s="65"/>
      <c r="BY85" s="65"/>
      <c r="BZ85" s="65"/>
      <c r="CA85" s="65">
        <v>5</v>
      </c>
      <c r="CB85" s="65"/>
      <c r="CC85" s="65"/>
      <c r="CD85" s="64">
        <f t="shared" si="31"/>
        <v>5</v>
      </c>
      <c r="CE85" s="66"/>
      <c r="CF85" s="66"/>
      <c r="CG85" s="66">
        <f t="shared" si="44"/>
        <v>1.5</v>
      </c>
      <c r="CH85" s="67">
        <f t="shared" si="32"/>
        <v>1.5</v>
      </c>
      <c r="CI85" s="67">
        <f t="shared" si="33"/>
        <v>6.5</v>
      </c>
      <c r="CJ85" s="68">
        <f t="shared" si="34"/>
        <v>-6.5</v>
      </c>
    </row>
    <row r="86" spans="1:88" ht="56.25">
      <c r="A86" s="173" t="s">
        <v>242</v>
      </c>
      <c r="B86" s="175" t="s">
        <v>243</v>
      </c>
      <c r="C86" s="181" t="s">
        <v>277</v>
      </c>
      <c r="D86" s="176">
        <v>9323.68</v>
      </c>
      <c r="E86" s="176">
        <v>15908.61</v>
      </c>
      <c r="F86" s="176">
        <v>0</v>
      </c>
      <c r="G86" s="176">
        <v>60</v>
      </c>
      <c r="H86" s="176">
        <v>0</v>
      </c>
      <c r="I86" s="176">
        <v>10248.200000000001</v>
      </c>
      <c r="J86" s="176">
        <v>0</v>
      </c>
      <c r="K86" s="176">
        <v>0</v>
      </c>
      <c r="L86" s="176">
        <v>0</v>
      </c>
      <c r="M86" s="176">
        <v>0</v>
      </c>
      <c r="N86" s="178">
        <v>23984.920000000002</v>
      </c>
      <c r="O86" s="178">
        <f t="shared" si="45"/>
        <v>11555.570000000003</v>
      </c>
      <c r="P86" s="181">
        <v>2841</v>
      </c>
      <c r="Q86" s="64">
        <f t="shared" si="35"/>
        <v>35540.490000000005</v>
      </c>
      <c r="R86" s="178">
        <v>776.07</v>
      </c>
      <c r="S86" s="178">
        <v>1163.69</v>
      </c>
      <c r="T86" s="178">
        <v>0</v>
      </c>
      <c r="U86" s="178">
        <v>2.52</v>
      </c>
      <c r="V86" s="178">
        <v>0</v>
      </c>
      <c r="W86" s="178">
        <v>665.64</v>
      </c>
      <c r="X86" s="178">
        <v>0</v>
      </c>
      <c r="Y86" s="178">
        <v>0</v>
      </c>
      <c r="Z86" s="178">
        <v>0</v>
      </c>
      <c r="AA86" s="178">
        <v>0</v>
      </c>
      <c r="AB86" s="64">
        <f t="shared" si="40"/>
        <v>2607.92</v>
      </c>
      <c r="AC86" s="65">
        <v>841.64</v>
      </c>
      <c r="AD86" s="65">
        <v>112</v>
      </c>
      <c r="AE86" s="65">
        <f t="shared" si="36"/>
        <v>184.5829002853647</v>
      </c>
      <c r="AF86" s="65">
        <f t="shared" si="37"/>
        <v>309.84891742994489</v>
      </c>
      <c r="AG86" s="65">
        <v>1279.4567857142858</v>
      </c>
      <c r="AH86" s="65"/>
      <c r="AI86" s="65"/>
      <c r="AJ86" s="65">
        <v>5</v>
      </c>
      <c r="AK86" s="65"/>
      <c r="AL86" s="65"/>
      <c r="AM86" s="64">
        <f t="shared" si="27"/>
        <v>2732.528603429595</v>
      </c>
      <c r="AN86" s="66">
        <v>832.18</v>
      </c>
      <c r="AO86" s="66"/>
      <c r="AP86" s="66">
        <f t="shared" si="41"/>
        <v>1069.4125810288783</v>
      </c>
      <c r="AQ86" s="67">
        <f t="shared" si="28"/>
        <v>1901.5925810288782</v>
      </c>
      <c r="AR86" s="67">
        <f t="shared" si="29"/>
        <v>4634.1211844584732</v>
      </c>
      <c r="AS86" s="68">
        <f t="shared" si="30"/>
        <v>-2026.2011844584731</v>
      </c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8"/>
      <c r="BE86" s="178">
        <f t="shared" si="46"/>
        <v>0</v>
      </c>
      <c r="BF86" s="181"/>
      <c r="BG86" s="181" t="s">
        <v>277</v>
      </c>
      <c r="BH86" s="64">
        <f t="shared" si="42"/>
        <v>0</v>
      </c>
      <c r="BI86" s="178"/>
      <c r="BJ86" s="178"/>
      <c r="BK86" s="178"/>
      <c r="BL86" s="178"/>
      <c r="BM86" s="178"/>
      <c r="BN86" s="178"/>
      <c r="BO86" s="178"/>
      <c r="BP86" s="178"/>
      <c r="BQ86" s="178"/>
      <c r="BR86" s="178"/>
      <c r="BS86" s="64">
        <f t="shared" si="43"/>
        <v>0</v>
      </c>
      <c r="BT86" s="65">
        <v>841.64</v>
      </c>
      <c r="BU86" s="65">
        <v>112</v>
      </c>
      <c r="BV86" s="65">
        <f t="shared" si="38"/>
        <v>0</v>
      </c>
      <c r="BW86" s="65">
        <f t="shared" si="39"/>
        <v>0</v>
      </c>
      <c r="BX86" s="65">
        <v>1279.4567857142858</v>
      </c>
      <c r="BY86" s="65"/>
      <c r="BZ86" s="65"/>
      <c r="CA86" s="65">
        <v>5</v>
      </c>
      <c r="CB86" s="65"/>
      <c r="CC86" s="65"/>
      <c r="CD86" s="64">
        <f t="shared" si="31"/>
        <v>2238.0967857142859</v>
      </c>
      <c r="CE86" s="66"/>
      <c r="CF86" s="66"/>
      <c r="CG86" s="66">
        <f t="shared" si="44"/>
        <v>671.42903571428576</v>
      </c>
      <c r="CH86" s="67">
        <f t="shared" si="32"/>
        <v>671.42903571428576</v>
      </c>
      <c r="CI86" s="67">
        <f t="shared" si="33"/>
        <v>2909.5258214285718</v>
      </c>
      <c r="CJ86" s="68">
        <f t="shared" si="34"/>
        <v>-2909.5258214285718</v>
      </c>
    </row>
    <row r="87" spans="1:88" ht="56.25">
      <c r="A87" s="173" t="s">
        <v>244</v>
      </c>
      <c r="B87" s="175" t="s">
        <v>245</v>
      </c>
      <c r="C87" s="181" t="s">
        <v>277</v>
      </c>
      <c r="D87" s="176">
        <v>9953.7900000000009</v>
      </c>
      <c r="E87" s="176">
        <v>18416.22</v>
      </c>
      <c r="F87" s="176">
        <v>0</v>
      </c>
      <c r="G87" s="176">
        <v>0</v>
      </c>
      <c r="H87" s="176">
        <v>0</v>
      </c>
      <c r="I87" s="176">
        <v>12418.95</v>
      </c>
      <c r="J87" s="176">
        <v>0</v>
      </c>
      <c r="K87" s="176">
        <v>0</v>
      </c>
      <c r="L87" s="176">
        <v>0</v>
      </c>
      <c r="M87" s="176">
        <v>0</v>
      </c>
      <c r="N87" s="179">
        <v>29721.300000000003</v>
      </c>
      <c r="O87" s="178">
        <f t="shared" si="45"/>
        <v>11067.660000000003</v>
      </c>
      <c r="P87" s="181">
        <v>3189</v>
      </c>
      <c r="Q87" s="64">
        <f t="shared" si="35"/>
        <v>40788.960000000006</v>
      </c>
      <c r="R87" s="178">
        <v>828.53</v>
      </c>
      <c r="S87" s="178">
        <v>1347.11</v>
      </c>
      <c r="T87" s="178">
        <v>0</v>
      </c>
      <c r="U87" s="178">
        <v>0</v>
      </c>
      <c r="V87" s="178">
        <v>0</v>
      </c>
      <c r="W87" s="178">
        <v>806.63</v>
      </c>
      <c r="X87" s="178">
        <v>0</v>
      </c>
      <c r="Y87" s="178">
        <v>0</v>
      </c>
      <c r="Z87" s="178">
        <v>0</v>
      </c>
      <c r="AA87" s="178">
        <v>0</v>
      </c>
      <c r="AB87" s="64">
        <f t="shared" si="40"/>
        <v>2982.27</v>
      </c>
      <c r="AC87" s="65">
        <v>1054.42</v>
      </c>
      <c r="AD87" s="65">
        <v>140</v>
      </c>
      <c r="AE87" s="65">
        <f t="shared" si="36"/>
        <v>228.72887440322543</v>
      </c>
      <c r="AF87" s="65">
        <f t="shared" si="37"/>
        <v>296.76618890134398</v>
      </c>
      <c r="AG87" s="65">
        <v>1279.4567857142858</v>
      </c>
      <c r="AH87" s="65"/>
      <c r="AI87" s="65"/>
      <c r="AJ87" s="65">
        <v>5</v>
      </c>
      <c r="AK87" s="65"/>
      <c r="AL87" s="65"/>
      <c r="AM87" s="64">
        <f t="shared" si="27"/>
        <v>3004.3718490188558</v>
      </c>
      <c r="AN87" s="66">
        <v>832.18</v>
      </c>
      <c r="AO87" s="66"/>
      <c r="AP87" s="66">
        <f t="shared" si="41"/>
        <v>1150.9655547056566</v>
      </c>
      <c r="AQ87" s="67">
        <f t="shared" si="28"/>
        <v>1983.1455547056567</v>
      </c>
      <c r="AR87" s="67">
        <f t="shared" si="29"/>
        <v>4987.5174037245124</v>
      </c>
      <c r="AS87" s="68">
        <f t="shared" si="30"/>
        <v>-2005.2474037245124</v>
      </c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9"/>
      <c r="BE87" s="178">
        <f t="shared" si="46"/>
        <v>0</v>
      </c>
      <c r="BF87" s="181"/>
      <c r="BG87" s="181" t="s">
        <v>277</v>
      </c>
      <c r="BH87" s="64">
        <f t="shared" si="42"/>
        <v>0</v>
      </c>
      <c r="BI87" s="178"/>
      <c r="BJ87" s="178"/>
      <c r="BK87" s="178"/>
      <c r="BL87" s="178"/>
      <c r="BM87" s="178"/>
      <c r="BN87" s="178"/>
      <c r="BO87" s="178"/>
      <c r="BP87" s="178"/>
      <c r="BQ87" s="178"/>
      <c r="BR87" s="178"/>
      <c r="BS87" s="64">
        <f t="shared" si="43"/>
        <v>0</v>
      </c>
      <c r="BT87" s="65">
        <v>1054.42</v>
      </c>
      <c r="BU87" s="65">
        <v>140</v>
      </c>
      <c r="BV87" s="65">
        <f t="shared" si="38"/>
        <v>0</v>
      </c>
      <c r="BW87" s="65">
        <f t="shared" si="39"/>
        <v>0</v>
      </c>
      <c r="BX87" s="65">
        <v>1279.4567857142858</v>
      </c>
      <c r="BY87" s="65"/>
      <c r="BZ87" s="65"/>
      <c r="CA87" s="65">
        <v>5</v>
      </c>
      <c r="CB87" s="65"/>
      <c r="CC87" s="65"/>
      <c r="CD87" s="64">
        <f t="shared" si="31"/>
        <v>2478.8767857142857</v>
      </c>
      <c r="CE87" s="66"/>
      <c r="CF87" s="66"/>
      <c r="CG87" s="66">
        <f t="shared" si="44"/>
        <v>743.66303571428568</v>
      </c>
      <c r="CH87" s="67">
        <f t="shared" si="32"/>
        <v>743.66303571428568</v>
      </c>
      <c r="CI87" s="67">
        <f t="shared" si="33"/>
        <v>3222.5398214285715</v>
      </c>
      <c r="CJ87" s="68">
        <f t="shared" si="34"/>
        <v>-3222.5398214285715</v>
      </c>
    </row>
    <row r="88" spans="1:88" ht="78.75">
      <c r="A88" s="173" t="s">
        <v>55</v>
      </c>
      <c r="B88" s="175" t="s">
        <v>194</v>
      </c>
      <c r="C88" s="181" t="s">
        <v>276</v>
      </c>
      <c r="D88" s="176">
        <v>6360.72</v>
      </c>
      <c r="E88" s="176">
        <v>4687.55</v>
      </c>
      <c r="F88" s="176">
        <v>11756.13</v>
      </c>
      <c r="G88" s="176">
        <v>70</v>
      </c>
      <c r="H88" s="176">
        <v>0</v>
      </c>
      <c r="I88" s="176">
        <v>0</v>
      </c>
      <c r="J88" s="176">
        <v>0</v>
      </c>
      <c r="K88" s="176">
        <v>0</v>
      </c>
      <c r="L88" s="176">
        <v>0</v>
      </c>
      <c r="M88" s="176">
        <v>0</v>
      </c>
      <c r="N88" s="180">
        <v>17338</v>
      </c>
      <c r="O88" s="178">
        <f t="shared" si="45"/>
        <v>5536.4000000000015</v>
      </c>
      <c r="P88" s="181">
        <v>1264</v>
      </c>
      <c r="Q88" s="64">
        <f t="shared" si="35"/>
        <v>22874.400000000001</v>
      </c>
      <c r="R88" s="178">
        <v>529.46</v>
      </c>
      <c r="S88" s="178">
        <v>342.89</v>
      </c>
      <c r="T88" s="178">
        <v>751.07</v>
      </c>
      <c r="U88" s="178">
        <v>2.94</v>
      </c>
      <c r="V88" s="178">
        <v>0</v>
      </c>
      <c r="W88" s="178">
        <v>0</v>
      </c>
      <c r="X88" s="178">
        <v>0</v>
      </c>
      <c r="Y88" s="178">
        <v>0</v>
      </c>
      <c r="Z88" s="178">
        <v>0</v>
      </c>
      <c r="AA88" s="178">
        <v>0</v>
      </c>
      <c r="AB88" s="64">
        <f t="shared" si="40"/>
        <v>1626.3600000000001</v>
      </c>
      <c r="AC88" s="65"/>
      <c r="AD88" s="65"/>
      <c r="AE88" s="65">
        <f t="shared" si="36"/>
        <v>133.4296018142922</v>
      </c>
      <c r="AF88" s="65">
        <f t="shared" si="37"/>
        <v>148.45200595549562</v>
      </c>
      <c r="AG88" s="65"/>
      <c r="AH88" s="65"/>
      <c r="AI88" s="65"/>
      <c r="AJ88" s="65">
        <v>5</v>
      </c>
      <c r="AK88" s="65"/>
      <c r="AL88" s="65"/>
      <c r="AM88" s="64">
        <f t="shared" si="27"/>
        <v>286.88160776978782</v>
      </c>
      <c r="AN88" s="66">
        <v>832.18</v>
      </c>
      <c r="AO88" s="66"/>
      <c r="AP88" s="66">
        <f t="shared" si="41"/>
        <v>335.7184823309363</v>
      </c>
      <c r="AQ88" s="67">
        <f t="shared" si="28"/>
        <v>1167.8984823309363</v>
      </c>
      <c r="AR88" s="67">
        <f t="shared" si="29"/>
        <v>1454.780090100724</v>
      </c>
      <c r="AS88" s="68">
        <f t="shared" si="30"/>
        <v>171.57990989927612</v>
      </c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80"/>
      <c r="BE88" s="178">
        <f t="shared" si="46"/>
        <v>0</v>
      </c>
      <c r="BF88" s="181"/>
      <c r="BG88" s="181" t="s">
        <v>276</v>
      </c>
      <c r="BH88" s="64">
        <f t="shared" si="42"/>
        <v>0</v>
      </c>
      <c r="BI88" s="178"/>
      <c r="BJ88" s="178"/>
      <c r="BK88" s="178"/>
      <c r="BL88" s="178"/>
      <c r="BM88" s="178"/>
      <c r="BN88" s="178"/>
      <c r="BO88" s="178"/>
      <c r="BP88" s="178"/>
      <c r="BQ88" s="178"/>
      <c r="BR88" s="178"/>
      <c r="BS88" s="64">
        <f t="shared" si="43"/>
        <v>0</v>
      </c>
      <c r="BT88" s="65"/>
      <c r="BU88" s="65"/>
      <c r="BV88" s="65">
        <f t="shared" si="38"/>
        <v>0</v>
      </c>
      <c r="BW88" s="65">
        <f t="shared" si="39"/>
        <v>0</v>
      </c>
      <c r="BX88" s="65"/>
      <c r="BY88" s="65"/>
      <c r="BZ88" s="65"/>
      <c r="CA88" s="65">
        <v>5</v>
      </c>
      <c r="CB88" s="65"/>
      <c r="CC88" s="65"/>
      <c r="CD88" s="64">
        <f t="shared" si="31"/>
        <v>5</v>
      </c>
      <c r="CE88" s="66"/>
      <c r="CF88" s="66"/>
      <c r="CG88" s="66">
        <f t="shared" si="44"/>
        <v>1.5</v>
      </c>
      <c r="CH88" s="67">
        <f t="shared" si="32"/>
        <v>1.5</v>
      </c>
      <c r="CI88" s="67">
        <f t="shared" si="33"/>
        <v>6.5</v>
      </c>
      <c r="CJ88" s="68">
        <f t="shared" si="34"/>
        <v>-6.5</v>
      </c>
    </row>
    <row r="89" spans="1:88" ht="78.75">
      <c r="A89" s="173" t="s">
        <v>246</v>
      </c>
      <c r="B89" s="175" t="s">
        <v>247</v>
      </c>
      <c r="C89" s="181" t="s">
        <v>276</v>
      </c>
      <c r="D89" s="176">
        <v>0</v>
      </c>
      <c r="E89" s="176">
        <v>3307.26</v>
      </c>
      <c r="F89" s="176">
        <v>0</v>
      </c>
      <c r="G89" s="176">
        <v>0</v>
      </c>
      <c r="H89" s="176">
        <v>0</v>
      </c>
      <c r="I89" s="176">
        <v>0</v>
      </c>
      <c r="J89" s="176">
        <v>0</v>
      </c>
      <c r="K89" s="176">
        <v>0</v>
      </c>
      <c r="L89" s="176">
        <v>0</v>
      </c>
      <c r="M89" s="176">
        <v>0</v>
      </c>
      <c r="N89" s="180">
        <v>3307.26</v>
      </c>
      <c r="O89" s="178">
        <f t="shared" si="45"/>
        <v>0</v>
      </c>
      <c r="P89" s="181">
        <v>187</v>
      </c>
      <c r="Q89" s="64">
        <f t="shared" si="35"/>
        <v>3307.26</v>
      </c>
      <c r="R89" s="178">
        <v>0</v>
      </c>
      <c r="S89" s="178">
        <v>3850</v>
      </c>
      <c r="T89" s="178">
        <v>0</v>
      </c>
      <c r="U89" s="178">
        <v>0</v>
      </c>
      <c r="V89" s="178">
        <v>0</v>
      </c>
      <c r="W89" s="178">
        <v>0</v>
      </c>
      <c r="X89" s="178">
        <v>0</v>
      </c>
      <c r="Y89" s="178">
        <v>0</v>
      </c>
      <c r="Z89" s="178">
        <v>0</v>
      </c>
      <c r="AA89" s="178">
        <v>0</v>
      </c>
      <c r="AB89" s="64">
        <f t="shared" si="40"/>
        <v>3850</v>
      </c>
      <c r="AC89" s="65"/>
      <c r="AD89" s="65"/>
      <c r="AE89" s="65">
        <f t="shared" si="36"/>
        <v>25.451977442400278</v>
      </c>
      <c r="AF89" s="65">
        <f t="shared" si="37"/>
        <v>0</v>
      </c>
      <c r="AG89" s="65"/>
      <c r="AH89" s="65"/>
      <c r="AI89" s="65"/>
      <c r="AJ89" s="65">
        <v>5</v>
      </c>
      <c r="AK89" s="65"/>
      <c r="AL89" s="65"/>
      <c r="AM89" s="64">
        <f t="shared" si="27"/>
        <v>30.451977442400278</v>
      </c>
      <c r="AN89" s="66">
        <v>832.18</v>
      </c>
      <c r="AO89" s="66"/>
      <c r="AP89" s="66">
        <f t="shared" si="41"/>
        <v>258.78959323272005</v>
      </c>
      <c r="AQ89" s="67">
        <f t="shared" si="28"/>
        <v>1090.9695932327199</v>
      </c>
      <c r="AR89" s="67">
        <f t="shared" si="29"/>
        <v>1121.4215706751202</v>
      </c>
      <c r="AS89" s="68">
        <f t="shared" si="30"/>
        <v>2728.5784293248798</v>
      </c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80"/>
      <c r="BE89" s="178">
        <f t="shared" si="46"/>
        <v>0</v>
      </c>
      <c r="BF89" s="181"/>
      <c r="BG89" s="181" t="s">
        <v>276</v>
      </c>
      <c r="BH89" s="64">
        <f t="shared" si="42"/>
        <v>0</v>
      </c>
      <c r="BI89" s="178"/>
      <c r="BJ89" s="178"/>
      <c r="BK89" s="178"/>
      <c r="BL89" s="178"/>
      <c r="BM89" s="178"/>
      <c r="BN89" s="178"/>
      <c r="BO89" s="178"/>
      <c r="BP89" s="178"/>
      <c r="BQ89" s="178"/>
      <c r="BR89" s="178"/>
      <c r="BS89" s="64">
        <f t="shared" si="43"/>
        <v>0</v>
      </c>
      <c r="BT89" s="65"/>
      <c r="BU89" s="65"/>
      <c r="BV89" s="65">
        <f t="shared" si="38"/>
        <v>0</v>
      </c>
      <c r="BW89" s="65">
        <f t="shared" si="39"/>
        <v>0</v>
      </c>
      <c r="BX89" s="65"/>
      <c r="BY89" s="65"/>
      <c r="BZ89" s="65"/>
      <c r="CA89" s="65">
        <v>5</v>
      </c>
      <c r="CB89" s="65"/>
      <c r="CC89" s="65"/>
      <c r="CD89" s="64">
        <f t="shared" si="31"/>
        <v>5</v>
      </c>
      <c r="CE89" s="66"/>
      <c r="CF89" s="66"/>
      <c r="CG89" s="66">
        <f t="shared" si="44"/>
        <v>1.5</v>
      </c>
      <c r="CH89" s="67">
        <f t="shared" si="32"/>
        <v>1.5</v>
      </c>
      <c r="CI89" s="67">
        <f t="shared" si="33"/>
        <v>6.5</v>
      </c>
      <c r="CJ89" s="68">
        <f t="shared" si="34"/>
        <v>-6.5</v>
      </c>
    </row>
    <row r="90" spans="1:88" ht="78.75">
      <c r="A90" s="173" t="s">
        <v>248</v>
      </c>
      <c r="B90" s="175" t="s">
        <v>249</v>
      </c>
      <c r="C90" s="181" t="s">
        <v>276</v>
      </c>
      <c r="D90" s="176">
        <v>0</v>
      </c>
      <c r="E90" s="176">
        <v>4682.6099999999997</v>
      </c>
      <c r="F90" s="176">
        <v>0</v>
      </c>
      <c r="G90" s="176">
        <v>0</v>
      </c>
      <c r="H90" s="176">
        <v>0</v>
      </c>
      <c r="I90" s="176">
        <v>0</v>
      </c>
      <c r="J90" s="176">
        <v>0</v>
      </c>
      <c r="K90" s="176">
        <v>0</v>
      </c>
      <c r="L90" s="176">
        <v>0</v>
      </c>
      <c r="M90" s="176">
        <v>0</v>
      </c>
      <c r="N90" s="180">
        <v>4682.6099999999997</v>
      </c>
      <c r="O90" s="178">
        <f t="shared" si="45"/>
        <v>0</v>
      </c>
      <c r="P90" s="181">
        <v>283</v>
      </c>
      <c r="Q90" s="64">
        <f t="shared" si="35"/>
        <v>4682.6099999999997</v>
      </c>
      <c r="R90" s="178">
        <v>0</v>
      </c>
      <c r="S90" s="178">
        <v>3850</v>
      </c>
      <c r="T90" s="178">
        <v>0</v>
      </c>
      <c r="U90" s="178">
        <v>0</v>
      </c>
      <c r="V90" s="178">
        <v>0</v>
      </c>
      <c r="W90" s="178">
        <v>0</v>
      </c>
      <c r="X90" s="178">
        <v>0</v>
      </c>
      <c r="Y90" s="178">
        <v>0</v>
      </c>
      <c r="Z90" s="178">
        <v>0</v>
      </c>
      <c r="AA90" s="178">
        <v>0</v>
      </c>
      <c r="AB90" s="64">
        <f t="shared" si="40"/>
        <v>3850</v>
      </c>
      <c r="AC90" s="65"/>
      <c r="AD90" s="65"/>
      <c r="AE90" s="65">
        <f t="shared" si="36"/>
        <v>36.036381805953553</v>
      </c>
      <c r="AF90" s="65">
        <f t="shared" si="37"/>
        <v>0</v>
      </c>
      <c r="AG90" s="65"/>
      <c r="AH90" s="65"/>
      <c r="AI90" s="65"/>
      <c r="AJ90" s="65">
        <v>5</v>
      </c>
      <c r="AK90" s="65"/>
      <c r="AL90" s="65"/>
      <c r="AM90" s="64">
        <f t="shared" si="27"/>
        <v>41.036381805953553</v>
      </c>
      <c r="AN90" s="66">
        <v>832.18</v>
      </c>
      <c r="AO90" s="66"/>
      <c r="AP90" s="66">
        <f t="shared" si="41"/>
        <v>261.96491454178602</v>
      </c>
      <c r="AQ90" s="67">
        <f t="shared" si="28"/>
        <v>1094.144914541786</v>
      </c>
      <c r="AR90" s="67">
        <f t="shared" si="29"/>
        <v>1135.1812963477396</v>
      </c>
      <c r="AS90" s="68">
        <f t="shared" si="30"/>
        <v>2714.8187036522604</v>
      </c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80"/>
      <c r="BE90" s="178">
        <f t="shared" si="46"/>
        <v>0</v>
      </c>
      <c r="BF90" s="181"/>
      <c r="BG90" s="181" t="s">
        <v>276</v>
      </c>
      <c r="BH90" s="64">
        <f t="shared" si="42"/>
        <v>0</v>
      </c>
      <c r="BI90" s="178"/>
      <c r="BJ90" s="178"/>
      <c r="BK90" s="178"/>
      <c r="BL90" s="178"/>
      <c r="BM90" s="178"/>
      <c r="BN90" s="178"/>
      <c r="BO90" s="178"/>
      <c r="BP90" s="178"/>
      <c r="BQ90" s="178"/>
      <c r="BR90" s="178"/>
      <c r="BS90" s="64">
        <f t="shared" si="43"/>
        <v>0</v>
      </c>
      <c r="BT90" s="65"/>
      <c r="BU90" s="65"/>
      <c r="BV90" s="65">
        <f t="shared" si="38"/>
        <v>0</v>
      </c>
      <c r="BW90" s="65">
        <f t="shared" si="39"/>
        <v>0</v>
      </c>
      <c r="BX90" s="65"/>
      <c r="BY90" s="65"/>
      <c r="BZ90" s="65"/>
      <c r="CA90" s="65">
        <v>5</v>
      </c>
      <c r="CB90" s="65"/>
      <c r="CC90" s="65"/>
      <c r="CD90" s="64">
        <f t="shared" si="31"/>
        <v>5</v>
      </c>
      <c r="CE90" s="66"/>
      <c r="CF90" s="66"/>
      <c r="CG90" s="66">
        <f t="shared" si="44"/>
        <v>1.5</v>
      </c>
      <c r="CH90" s="67">
        <f t="shared" si="32"/>
        <v>1.5</v>
      </c>
      <c r="CI90" s="67">
        <f t="shared" si="33"/>
        <v>6.5</v>
      </c>
      <c r="CJ90" s="68">
        <f t="shared" si="34"/>
        <v>-6.5</v>
      </c>
    </row>
    <row r="91" spans="1:88" ht="78.75">
      <c r="A91" s="173" t="s">
        <v>250</v>
      </c>
      <c r="B91" s="175" t="s">
        <v>251</v>
      </c>
      <c r="C91" s="181" t="s">
        <v>276</v>
      </c>
      <c r="D91" s="176">
        <v>0</v>
      </c>
      <c r="E91" s="176">
        <v>8971.8799999999992</v>
      </c>
      <c r="F91" s="176">
        <v>0</v>
      </c>
      <c r="G91" s="176">
        <v>0</v>
      </c>
      <c r="H91" s="176">
        <v>0</v>
      </c>
      <c r="I91" s="176">
        <v>0</v>
      </c>
      <c r="J91" s="176">
        <v>0</v>
      </c>
      <c r="K91" s="176">
        <v>0</v>
      </c>
      <c r="L91" s="176">
        <v>0</v>
      </c>
      <c r="M91" s="176">
        <v>0</v>
      </c>
      <c r="N91" s="180">
        <v>8971.8799999999992</v>
      </c>
      <c r="O91" s="178">
        <f t="shared" si="45"/>
        <v>0</v>
      </c>
      <c r="P91" s="181">
        <v>384</v>
      </c>
      <c r="Q91" s="64">
        <f t="shared" si="35"/>
        <v>8971.8799999999992</v>
      </c>
      <c r="R91" s="178">
        <v>0</v>
      </c>
      <c r="S91" s="178">
        <v>0</v>
      </c>
      <c r="T91" s="178">
        <v>0</v>
      </c>
      <c r="U91" s="178">
        <v>0</v>
      </c>
      <c r="V91" s="178">
        <v>0</v>
      </c>
      <c r="W91" s="178">
        <v>0</v>
      </c>
      <c r="X91" s="178">
        <v>0</v>
      </c>
      <c r="Y91" s="178">
        <v>0</v>
      </c>
      <c r="Z91" s="178">
        <v>0</v>
      </c>
      <c r="AA91" s="178">
        <v>0</v>
      </c>
      <c r="AB91" s="64">
        <f t="shared" si="40"/>
        <v>0</v>
      </c>
      <c r="AC91" s="65"/>
      <c r="AD91" s="65"/>
      <c r="AE91" s="65">
        <f t="shared" si="36"/>
        <v>69.045701691406833</v>
      </c>
      <c r="AF91" s="65">
        <f t="shared" si="37"/>
        <v>0</v>
      </c>
      <c r="AG91" s="65"/>
      <c r="AH91" s="65"/>
      <c r="AI91" s="65"/>
      <c r="AJ91" s="65">
        <v>5</v>
      </c>
      <c r="AK91" s="65"/>
      <c r="AL91" s="65"/>
      <c r="AM91" s="64">
        <f t="shared" si="27"/>
        <v>74.045701691406833</v>
      </c>
      <c r="AN91" s="66">
        <v>832.18</v>
      </c>
      <c r="AO91" s="66"/>
      <c r="AP91" s="66">
        <f t="shared" si="41"/>
        <v>271.86771050742203</v>
      </c>
      <c r="AQ91" s="67">
        <f t="shared" si="28"/>
        <v>1104.0477105074219</v>
      </c>
      <c r="AR91" s="67">
        <f t="shared" si="29"/>
        <v>1178.0934121988287</v>
      </c>
      <c r="AS91" s="68">
        <f t="shared" si="30"/>
        <v>-1178.0934121988287</v>
      </c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80"/>
      <c r="BE91" s="178">
        <f t="shared" si="46"/>
        <v>0</v>
      </c>
      <c r="BF91" s="181"/>
      <c r="BG91" s="181" t="s">
        <v>276</v>
      </c>
      <c r="BH91" s="64">
        <f t="shared" si="42"/>
        <v>0</v>
      </c>
      <c r="BI91" s="178"/>
      <c r="BJ91" s="178"/>
      <c r="BK91" s="178"/>
      <c r="BL91" s="178"/>
      <c r="BM91" s="178"/>
      <c r="BN91" s="178"/>
      <c r="BO91" s="178"/>
      <c r="BP91" s="178"/>
      <c r="BQ91" s="178"/>
      <c r="BR91" s="178"/>
      <c r="BS91" s="64">
        <f t="shared" si="43"/>
        <v>0</v>
      </c>
      <c r="BT91" s="65"/>
      <c r="BU91" s="65"/>
      <c r="BV91" s="65">
        <f t="shared" si="38"/>
        <v>0</v>
      </c>
      <c r="BW91" s="65">
        <f t="shared" si="39"/>
        <v>0</v>
      </c>
      <c r="BX91" s="65"/>
      <c r="BY91" s="65"/>
      <c r="BZ91" s="65"/>
      <c r="CA91" s="65">
        <v>5</v>
      </c>
      <c r="CB91" s="65"/>
      <c r="CC91" s="65"/>
      <c r="CD91" s="64">
        <f t="shared" si="31"/>
        <v>5</v>
      </c>
      <c r="CE91" s="66"/>
      <c r="CF91" s="66"/>
      <c r="CG91" s="66">
        <f t="shared" si="44"/>
        <v>1.5</v>
      </c>
      <c r="CH91" s="67">
        <f t="shared" si="32"/>
        <v>1.5</v>
      </c>
      <c r="CI91" s="67">
        <f t="shared" si="33"/>
        <v>6.5</v>
      </c>
      <c r="CJ91" s="68">
        <f t="shared" si="34"/>
        <v>-6.5</v>
      </c>
    </row>
    <row r="92" spans="1:88" ht="78.75">
      <c r="A92" s="173" t="s">
        <v>107</v>
      </c>
      <c r="B92" s="175" t="s">
        <v>252</v>
      </c>
      <c r="C92" s="181" t="s">
        <v>276</v>
      </c>
      <c r="D92" s="176">
        <v>12751.52</v>
      </c>
      <c r="E92" s="176">
        <v>21666.44</v>
      </c>
      <c r="F92" s="176">
        <v>0</v>
      </c>
      <c r="G92" s="176">
        <v>25</v>
      </c>
      <c r="H92" s="176">
        <v>0</v>
      </c>
      <c r="I92" s="176">
        <v>0</v>
      </c>
      <c r="J92" s="176">
        <v>0</v>
      </c>
      <c r="K92" s="176">
        <v>0</v>
      </c>
      <c r="L92" s="176">
        <v>0</v>
      </c>
      <c r="M92" s="176">
        <v>0</v>
      </c>
      <c r="N92" s="180">
        <v>20461.490000000002</v>
      </c>
      <c r="O92" s="178">
        <f t="shared" si="45"/>
        <v>13981.469999999998</v>
      </c>
      <c r="P92" s="181">
        <v>1861</v>
      </c>
      <c r="Q92" s="64">
        <f t="shared" si="35"/>
        <v>34442.959999999999</v>
      </c>
      <c r="R92" s="178">
        <v>1061.42</v>
      </c>
      <c r="S92" s="178">
        <v>1584.86</v>
      </c>
      <c r="T92" s="178">
        <v>0</v>
      </c>
      <c r="U92" s="178">
        <v>1.05</v>
      </c>
      <c r="V92" s="178">
        <v>0</v>
      </c>
      <c r="W92" s="178">
        <v>0</v>
      </c>
      <c r="X92" s="178">
        <v>0</v>
      </c>
      <c r="Y92" s="178">
        <v>0</v>
      </c>
      <c r="Z92" s="178">
        <v>0</v>
      </c>
      <c r="AA92" s="178">
        <v>0</v>
      </c>
      <c r="AB92" s="64">
        <f t="shared" si="40"/>
        <v>2647.33</v>
      </c>
      <c r="AC92" s="65">
        <v>1202.3399999999999</v>
      </c>
      <c r="AD92" s="65">
        <v>172.8</v>
      </c>
      <c r="AE92" s="65">
        <f t="shared" si="36"/>
        <v>157.46732398356914</v>
      </c>
      <c r="AF92" s="65">
        <f t="shared" si="37"/>
        <v>374.89655149674564</v>
      </c>
      <c r="AG92" s="65"/>
      <c r="AH92" s="65"/>
      <c r="AI92" s="65"/>
      <c r="AJ92" s="65">
        <v>5</v>
      </c>
      <c r="AK92" s="65"/>
      <c r="AL92" s="65"/>
      <c r="AM92" s="64">
        <f t="shared" si="27"/>
        <v>1912.5038754803147</v>
      </c>
      <c r="AN92" s="66">
        <v>832.18</v>
      </c>
      <c r="AO92" s="66"/>
      <c r="AP92" s="66">
        <f t="shared" si="41"/>
        <v>823.40516264409439</v>
      </c>
      <c r="AQ92" s="67">
        <f t="shared" si="28"/>
        <v>1655.5851626440945</v>
      </c>
      <c r="AR92" s="67">
        <f t="shared" si="29"/>
        <v>3568.0890381244089</v>
      </c>
      <c r="AS92" s="68">
        <f t="shared" si="30"/>
        <v>-920.75903812440902</v>
      </c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80"/>
      <c r="BE92" s="178">
        <f t="shared" si="46"/>
        <v>0</v>
      </c>
      <c r="BF92" s="181"/>
      <c r="BG92" s="181" t="s">
        <v>276</v>
      </c>
      <c r="BH92" s="64">
        <f t="shared" si="42"/>
        <v>0</v>
      </c>
      <c r="BI92" s="178"/>
      <c r="BJ92" s="178"/>
      <c r="BK92" s="178"/>
      <c r="BL92" s="178"/>
      <c r="BM92" s="178"/>
      <c r="BN92" s="178"/>
      <c r="BO92" s="178"/>
      <c r="BP92" s="178"/>
      <c r="BQ92" s="178"/>
      <c r="BR92" s="178"/>
      <c r="BS92" s="64">
        <f t="shared" si="43"/>
        <v>0</v>
      </c>
      <c r="BT92" s="65">
        <v>1202.3399999999999</v>
      </c>
      <c r="BU92" s="65">
        <v>172.8</v>
      </c>
      <c r="BV92" s="65">
        <f t="shared" si="38"/>
        <v>0</v>
      </c>
      <c r="BW92" s="65">
        <f t="shared" si="39"/>
        <v>0</v>
      </c>
      <c r="BX92" s="65"/>
      <c r="BY92" s="65"/>
      <c r="BZ92" s="65"/>
      <c r="CA92" s="65">
        <v>5</v>
      </c>
      <c r="CB92" s="65"/>
      <c r="CC92" s="65"/>
      <c r="CD92" s="64">
        <f t="shared" si="31"/>
        <v>1380.1399999999999</v>
      </c>
      <c r="CE92" s="66"/>
      <c r="CF92" s="66"/>
      <c r="CG92" s="66">
        <f t="shared" si="44"/>
        <v>414.04199999999997</v>
      </c>
      <c r="CH92" s="67">
        <f t="shared" si="32"/>
        <v>414.04199999999997</v>
      </c>
      <c r="CI92" s="67">
        <f t="shared" si="33"/>
        <v>1794.1819999999998</v>
      </c>
      <c r="CJ92" s="68">
        <f t="shared" si="34"/>
        <v>-1794.1819999999998</v>
      </c>
    </row>
    <row r="93" spans="1:88" ht="78.75">
      <c r="A93" s="173" t="s">
        <v>253</v>
      </c>
      <c r="B93" s="175" t="s">
        <v>254</v>
      </c>
      <c r="C93" s="181" t="s">
        <v>276</v>
      </c>
      <c r="D93" s="176">
        <v>4397.68</v>
      </c>
      <c r="E93" s="176">
        <v>14894.68</v>
      </c>
      <c r="F93" s="176">
        <v>0</v>
      </c>
      <c r="G93" s="176">
        <v>10</v>
      </c>
      <c r="H93" s="176">
        <v>0</v>
      </c>
      <c r="I93" s="176">
        <v>0</v>
      </c>
      <c r="J93" s="176">
        <v>0</v>
      </c>
      <c r="K93" s="176">
        <v>0</v>
      </c>
      <c r="L93" s="176">
        <v>0</v>
      </c>
      <c r="M93" s="176">
        <v>0</v>
      </c>
      <c r="N93" s="180">
        <v>14091.46</v>
      </c>
      <c r="O93" s="178">
        <f t="shared" si="45"/>
        <v>5210.9000000000015</v>
      </c>
      <c r="P93" s="181">
        <v>1475</v>
      </c>
      <c r="Q93" s="64">
        <f t="shared" si="35"/>
        <v>19302.36</v>
      </c>
      <c r="R93" s="178">
        <v>366.08</v>
      </c>
      <c r="S93" s="178">
        <v>1089.52</v>
      </c>
      <c r="T93" s="178">
        <v>0</v>
      </c>
      <c r="U93" s="178">
        <v>0.42</v>
      </c>
      <c r="V93" s="178">
        <v>0</v>
      </c>
      <c r="W93" s="178">
        <v>0</v>
      </c>
      <c r="X93" s="178">
        <v>0</v>
      </c>
      <c r="Y93" s="178">
        <v>0</v>
      </c>
      <c r="Z93" s="178">
        <v>0</v>
      </c>
      <c r="AA93" s="178">
        <v>0</v>
      </c>
      <c r="AB93" s="64">
        <f t="shared" si="40"/>
        <v>1456.02</v>
      </c>
      <c r="AC93" s="65">
        <v>323.02999999999997</v>
      </c>
      <c r="AD93" s="65">
        <v>393</v>
      </c>
      <c r="AE93" s="65">
        <f t="shared" si="36"/>
        <v>108.44491272246083</v>
      </c>
      <c r="AF93" s="65">
        <f t="shared" si="37"/>
        <v>139.72410913833758</v>
      </c>
      <c r="AG93" s="65"/>
      <c r="AH93" s="65"/>
      <c r="AI93" s="65"/>
      <c r="AJ93" s="65">
        <v>5</v>
      </c>
      <c r="AK93" s="65"/>
      <c r="AL93" s="65"/>
      <c r="AM93" s="64">
        <f t="shared" si="27"/>
        <v>969.19902186079833</v>
      </c>
      <c r="AN93" s="66">
        <v>832.18</v>
      </c>
      <c r="AO93" s="66"/>
      <c r="AP93" s="66">
        <f t="shared" si="41"/>
        <v>540.41370655823948</v>
      </c>
      <c r="AQ93" s="67">
        <f t="shared" si="28"/>
        <v>1372.5937065582393</v>
      </c>
      <c r="AR93" s="67">
        <f t="shared" si="29"/>
        <v>2341.7927284190378</v>
      </c>
      <c r="AS93" s="68">
        <f t="shared" si="30"/>
        <v>-885.77272841903778</v>
      </c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80"/>
      <c r="BE93" s="178">
        <f t="shared" si="46"/>
        <v>0</v>
      </c>
      <c r="BF93" s="181"/>
      <c r="BG93" s="181" t="s">
        <v>276</v>
      </c>
      <c r="BH93" s="64">
        <f t="shared" si="42"/>
        <v>0</v>
      </c>
      <c r="BI93" s="178"/>
      <c r="BJ93" s="178"/>
      <c r="BK93" s="178"/>
      <c r="BL93" s="178"/>
      <c r="BM93" s="178"/>
      <c r="BN93" s="178"/>
      <c r="BO93" s="178"/>
      <c r="BP93" s="178"/>
      <c r="BQ93" s="178"/>
      <c r="BR93" s="178"/>
      <c r="BS93" s="64">
        <f t="shared" si="43"/>
        <v>0</v>
      </c>
      <c r="BT93" s="65">
        <v>323.02999999999997</v>
      </c>
      <c r="BU93" s="65">
        <v>393</v>
      </c>
      <c r="BV93" s="65">
        <f t="shared" si="38"/>
        <v>0</v>
      </c>
      <c r="BW93" s="65">
        <f t="shared" si="39"/>
        <v>0</v>
      </c>
      <c r="BX93" s="65"/>
      <c r="BY93" s="65"/>
      <c r="BZ93" s="65"/>
      <c r="CA93" s="65">
        <v>5</v>
      </c>
      <c r="CB93" s="65"/>
      <c r="CC93" s="65"/>
      <c r="CD93" s="64">
        <f t="shared" si="31"/>
        <v>721.03</v>
      </c>
      <c r="CE93" s="66"/>
      <c r="CF93" s="66"/>
      <c r="CG93" s="66">
        <f t="shared" si="44"/>
        <v>216.309</v>
      </c>
      <c r="CH93" s="67">
        <f t="shared" si="32"/>
        <v>216.309</v>
      </c>
      <c r="CI93" s="67">
        <f t="shared" si="33"/>
        <v>937.33899999999994</v>
      </c>
      <c r="CJ93" s="68">
        <f t="shared" si="34"/>
        <v>-937.33899999999994</v>
      </c>
    </row>
    <row r="94" spans="1:88" ht="78.75">
      <c r="A94" s="173" t="s">
        <v>255</v>
      </c>
      <c r="B94" s="175" t="s">
        <v>256</v>
      </c>
      <c r="C94" s="181" t="s">
        <v>276</v>
      </c>
      <c r="D94" s="176">
        <v>3120.36</v>
      </c>
      <c r="E94" s="176">
        <v>10412.370000000001</v>
      </c>
      <c r="F94" s="176">
        <v>0</v>
      </c>
      <c r="G94" s="176">
        <v>0</v>
      </c>
      <c r="H94" s="176">
        <v>0</v>
      </c>
      <c r="I94" s="176">
        <v>0</v>
      </c>
      <c r="J94" s="176">
        <v>0</v>
      </c>
      <c r="K94" s="176">
        <v>0</v>
      </c>
      <c r="L94" s="176">
        <v>0</v>
      </c>
      <c r="M94" s="176">
        <v>0</v>
      </c>
      <c r="N94" s="180">
        <v>7766.89</v>
      </c>
      <c r="O94" s="178">
        <f t="shared" si="45"/>
        <v>5765.8400000000011</v>
      </c>
      <c r="P94" s="181">
        <v>958</v>
      </c>
      <c r="Q94" s="64">
        <f t="shared" si="35"/>
        <v>13532.730000000001</v>
      </c>
      <c r="R94" s="178">
        <v>259.75</v>
      </c>
      <c r="S94" s="178">
        <v>3885</v>
      </c>
      <c r="T94" s="178">
        <v>0</v>
      </c>
      <c r="U94" s="178">
        <v>0</v>
      </c>
      <c r="V94" s="178">
        <v>0</v>
      </c>
      <c r="W94" s="178">
        <v>0</v>
      </c>
      <c r="X94" s="178">
        <v>0</v>
      </c>
      <c r="Y94" s="178">
        <v>0</v>
      </c>
      <c r="Z94" s="178">
        <v>0</v>
      </c>
      <c r="AA94" s="178">
        <v>0</v>
      </c>
      <c r="AB94" s="64">
        <f t="shared" si="40"/>
        <v>4144.75</v>
      </c>
      <c r="AC94" s="65"/>
      <c r="AD94" s="65">
        <v>253.8</v>
      </c>
      <c r="AE94" s="65">
        <f t="shared" si="36"/>
        <v>59.772352061103234</v>
      </c>
      <c r="AF94" s="65">
        <f t="shared" si="37"/>
        <v>154.60416769352554</v>
      </c>
      <c r="AG94" s="65"/>
      <c r="AH94" s="65"/>
      <c r="AI94" s="65"/>
      <c r="AJ94" s="65">
        <v>5</v>
      </c>
      <c r="AK94" s="65"/>
      <c r="AL94" s="65"/>
      <c r="AM94" s="64">
        <f t="shared" si="27"/>
        <v>473.17651975462877</v>
      </c>
      <c r="AN94" s="66">
        <v>832.18</v>
      </c>
      <c r="AO94" s="66"/>
      <c r="AP94" s="66">
        <f t="shared" si="41"/>
        <v>391.60695592638859</v>
      </c>
      <c r="AQ94" s="67">
        <f t="shared" si="28"/>
        <v>1223.7869559263886</v>
      </c>
      <c r="AR94" s="67">
        <f t="shared" si="29"/>
        <v>1696.9634756810174</v>
      </c>
      <c r="AS94" s="68">
        <f t="shared" si="30"/>
        <v>2447.7865243189826</v>
      </c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80"/>
      <c r="BE94" s="178">
        <f t="shared" si="46"/>
        <v>0</v>
      </c>
      <c r="BF94" s="181"/>
      <c r="BG94" s="181" t="s">
        <v>276</v>
      </c>
      <c r="BH94" s="64">
        <f t="shared" si="42"/>
        <v>0</v>
      </c>
      <c r="BI94" s="178"/>
      <c r="BJ94" s="178"/>
      <c r="BK94" s="178"/>
      <c r="BL94" s="178"/>
      <c r="BM94" s="178"/>
      <c r="BN94" s="178"/>
      <c r="BO94" s="178"/>
      <c r="BP94" s="178"/>
      <c r="BQ94" s="178"/>
      <c r="BR94" s="178"/>
      <c r="BS94" s="64">
        <f t="shared" si="43"/>
        <v>0</v>
      </c>
      <c r="BT94" s="65"/>
      <c r="BU94" s="65">
        <v>253.8</v>
      </c>
      <c r="BV94" s="65">
        <f t="shared" si="38"/>
        <v>0</v>
      </c>
      <c r="BW94" s="65">
        <f t="shared" si="39"/>
        <v>0</v>
      </c>
      <c r="BX94" s="65"/>
      <c r="BY94" s="65"/>
      <c r="BZ94" s="65"/>
      <c r="CA94" s="65">
        <v>5</v>
      </c>
      <c r="CB94" s="65"/>
      <c r="CC94" s="65"/>
      <c r="CD94" s="64">
        <f t="shared" si="31"/>
        <v>258.8</v>
      </c>
      <c r="CE94" s="66"/>
      <c r="CF94" s="66"/>
      <c r="CG94" s="66">
        <f t="shared" si="44"/>
        <v>77.64</v>
      </c>
      <c r="CH94" s="67">
        <f t="shared" si="32"/>
        <v>77.64</v>
      </c>
      <c r="CI94" s="67">
        <f t="shared" si="33"/>
        <v>336.44</v>
      </c>
      <c r="CJ94" s="68">
        <f t="shared" si="34"/>
        <v>-336.44</v>
      </c>
    </row>
    <row r="95" spans="1:88" ht="78.75">
      <c r="A95" s="173" t="s">
        <v>257</v>
      </c>
      <c r="B95" s="175" t="s">
        <v>258</v>
      </c>
      <c r="C95" s="181" t="s">
        <v>276</v>
      </c>
      <c r="D95" s="176">
        <v>169.5</v>
      </c>
      <c r="E95" s="176">
        <v>11460.46</v>
      </c>
      <c r="F95" s="176">
        <v>0</v>
      </c>
      <c r="G95" s="176">
        <v>0</v>
      </c>
      <c r="H95" s="176">
        <v>0</v>
      </c>
      <c r="I95" s="176">
        <v>0</v>
      </c>
      <c r="J95" s="176">
        <v>0</v>
      </c>
      <c r="K95" s="176">
        <v>0</v>
      </c>
      <c r="L95" s="176">
        <v>0</v>
      </c>
      <c r="M95" s="176">
        <v>0</v>
      </c>
      <c r="N95" s="180">
        <v>8189.91</v>
      </c>
      <c r="O95" s="178">
        <f t="shared" si="45"/>
        <v>3440.0499999999993</v>
      </c>
      <c r="P95" s="181">
        <v>1117</v>
      </c>
      <c r="Q95" s="64">
        <f t="shared" si="35"/>
        <v>11629.96</v>
      </c>
      <c r="R95" s="178">
        <v>14.11</v>
      </c>
      <c r="S95" s="178">
        <v>3885</v>
      </c>
      <c r="T95" s="178">
        <v>0</v>
      </c>
      <c r="U95" s="178">
        <v>0</v>
      </c>
      <c r="V95" s="178">
        <v>0</v>
      </c>
      <c r="W95" s="178">
        <v>0</v>
      </c>
      <c r="X95" s="178">
        <v>0</v>
      </c>
      <c r="Y95" s="178">
        <v>0</v>
      </c>
      <c r="Z95" s="178">
        <v>0</v>
      </c>
      <c r="AA95" s="178">
        <v>0</v>
      </c>
      <c r="AB95" s="64">
        <f t="shared" si="40"/>
        <v>3899.11</v>
      </c>
      <c r="AC95" s="65"/>
      <c r="AD95" s="65"/>
      <c r="AE95" s="65">
        <f t="shared" si="36"/>
        <v>63.027825019892134</v>
      </c>
      <c r="AF95" s="65">
        <f t="shared" si="37"/>
        <v>92.240864657033896</v>
      </c>
      <c r="AG95" s="65"/>
      <c r="AH95" s="65"/>
      <c r="AI95" s="65"/>
      <c r="AJ95" s="65">
        <v>5</v>
      </c>
      <c r="AK95" s="65"/>
      <c r="AL95" s="65"/>
      <c r="AM95" s="64">
        <f t="shared" si="27"/>
        <v>160.26868967692604</v>
      </c>
      <c r="AN95" s="66">
        <v>832.18</v>
      </c>
      <c r="AO95" s="66"/>
      <c r="AP95" s="66">
        <f t="shared" si="41"/>
        <v>297.7346069030778</v>
      </c>
      <c r="AQ95" s="67">
        <f t="shared" si="28"/>
        <v>1129.9146069030778</v>
      </c>
      <c r="AR95" s="67">
        <f t="shared" si="29"/>
        <v>1290.1832965800038</v>
      </c>
      <c r="AS95" s="68">
        <f t="shared" si="30"/>
        <v>2608.9267034199966</v>
      </c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80"/>
      <c r="BE95" s="178">
        <f t="shared" si="46"/>
        <v>0</v>
      </c>
      <c r="BF95" s="181"/>
      <c r="BG95" s="181" t="s">
        <v>276</v>
      </c>
      <c r="BH95" s="64">
        <f t="shared" si="42"/>
        <v>0</v>
      </c>
      <c r="BI95" s="178"/>
      <c r="BJ95" s="178"/>
      <c r="BK95" s="178"/>
      <c r="BL95" s="178"/>
      <c r="BM95" s="178"/>
      <c r="BN95" s="178"/>
      <c r="BO95" s="178"/>
      <c r="BP95" s="178"/>
      <c r="BQ95" s="178"/>
      <c r="BR95" s="178"/>
      <c r="BS95" s="64">
        <f t="shared" si="43"/>
        <v>0</v>
      </c>
      <c r="BT95" s="65"/>
      <c r="BU95" s="65"/>
      <c r="BV95" s="65">
        <f t="shared" si="38"/>
        <v>0</v>
      </c>
      <c r="BW95" s="65">
        <f t="shared" si="39"/>
        <v>0</v>
      </c>
      <c r="BX95" s="65"/>
      <c r="BY95" s="65"/>
      <c r="BZ95" s="65"/>
      <c r="CA95" s="65">
        <v>5</v>
      </c>
      <c r="CB95" s="65"/>
      <c r="CC95" s="65"/>
      <c r="CD95" s="64">
        <f t="shared" si="31"/>
        <v>5</v>
      </c>
      <c r="CE95" s="66"/>
      <c r="CF95" s="66"/>
      <c r="CG95" s="66">
        <f t="shared" si="44"/>
        <v>1.5</v>
      </c>
      <c r="CH95" s="67">
        <f t="shared" si="32"/>
        <v>1.5</v>
      </c>
      <c r="CI95" s="67">
        <f t="shared" si="33"/>
        <v>6.5</v>
      </c>
      <c r="CJ95" s="68">
        <f t="shared" si="34"/>
        <v>-6.5</v>
      </c>
    </row>
    <row r="96" spans="1:88" ht="78.75">
      <c r="A96" s="173" t="s">
        <v>108</v>
      </c>
      <c r="B96" s="175" t="s">
        <v>259</v>
      </c>
      <c r="C96" s="181" t="s">
        <v>276</v>
      </c>
      <c r="D96" s="176">
        <v>9331.19</v>
      </c>
      <c r="E96" s="176">
        <v>18486.27</v>
      </c>
      <c r="F96" s="176">
        <v>0</v>
      </c>
      <c r="G96" s="176">
        <v>75</v>
      </c>
      <c r="H96" s="176">
        <v>0</v>
      </c>
      <c r="I96" s="176">
        <v>0</v>
      </c>
      <c r="J96" s="176">
        <v>0</v>
      </c>
      <c r="K96" s="176">
        <v>0</v>
      </c>
      <c r="L96" s="176">
        <v>0</v>
      </c>
      <c r="M96" s="176">
        <v>0</v>
      </c>
      <c r="N96" s="180">
        <v>23573.82</v>
      </c>
      <c r="O96" s="178">
        <f t="shared" si="45"/>
        <v>4318.6399999999994</v>
      </c>
      <c r="P96" s="181">
        <v>2141</v>
      </c>
      <c r="Q96" s="64">
        <f t="shared" si="35"/>
        <v>27892.46</v>
      </c>
      <c r="R96" s="178">
        <v>776.76</v>
      </c>
      <c r="S96" s="178">
        <v>1352.24</v>
      </c>
      <c r="T96" s="178">
        <v>0</v>
      </c>
      <c r="U96" s="178">
        <v>3.15</v>
      </c>
      <c r="V96" s="178">
        <v>0</v>
      </c>
      <c r="W96" s="178">
        <v>0</v>
      </c>
      <c r="X96" s="178">
        <v>0</v>
      </c>
      <c r="Y96" s="178">
        <v>0</v>
      </c>
      <c r="Z96" s="178">
        <v>0</v>
      </c>
      <c r="AA96" s="178">
        <v>0</v>
      </c>
      <c r="AB96" s="64">
        <f t="shared" si="40"/>
        <v>2132.15</v>
      </c>
      <c r="AC96" s="65"/>
      <c r="AD96" s="65"/>
      <c r="AE96" s="65">
        <f t="shared" si="36"/>
        <v>181.41916113979684</v>
      </c>
      <c r="AF96" s="65">
        <f t="shared" si="37"/>
        <v>115.79921447143295</v>
      </c>
      <c r="AG96" s="65"/>
      <c r="AH96" s="65"/>
      <c r="AI96" s="65"/>
      <c r="AJ96" s="65">
        <v>5</v>
      </c>
      <c r="AK96" s="65"/>
      <c r="AL96" s="65"/>
      <c r="AM96" s="64">
        <f t="shared" si="27"/>
        <v>302.21837561122982</v>
      </c>
      <c r="AN96" s="66">
        <v>832.18</v>
      </c>
      <c r="AO96" s="66"/>
      <c r="AP96" s="66">
        <f t="shared" si="41"/>
        <v>340.31951268336894</v>
      </c>
      <c r="AQ96" s="67">
        <f t="shared" si="28"/>
        <v>1172.4995126833689</v>
      </c>
      <c r="AR96" s="67">
        <f t="shared" si="29"/>
        <v>1474.7178882945987</v>
      </c>
      <c r="AS96" s="68">
        <f t="shared" si="30"/>
        <v>657.43211170540144</v>
      </c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80"/>
      <c r="BE96" s="178">
        <f t="shared" si="46"/>
        <v>0</v>
      </c>
      <c r="BF96" s="181"/>
      <c r="BG96" s="181" t="s">
        <v>276</v>
      </c>
      <c r="BH96" s="64">
        <f t="shared" si="42"/>
        <v>0</v>
      </c>
      <c r="BI96" s="178"/>
      <c r="BJ96" s="178"/>
      <c r="BK96" s="178"/>
      <c r="BL96" s="178"/>
      <c r="BM96" s="178"/>
      <c r="BN96" s="178"/>
      <c r="BO96" s="178"/>
      <c r="BP96" s="178"/>
      <c r="BQ96" s="178"/>
      <c r="BR96" s="178"/>
      <c r="BS96" s="64">
        <f t="shared" si="43"/>
        <v>0</v>
      </c>
      <c r="BT96" s="65"/>
      <c r="BU96" s="65"/>
      <c r="BV96" s="65">
        <f t="shared" si="38"/>
        <v>0</v>
      </c>
      <c r="BW96" s="65">
        <f t="shared" si="39"/>
        <v>0</v>
      </c>
      <c r="BX96" s="65"/>
      <c r="BY96" s="65"/>
      <c r="BZ96" s="65"/>
      <c r="CA96" s="65">
        <v>5</v>
      </c>
      <c r="CB96" s="65"/>
      <c r="CC96" s="65"/>
      <c r="CD96" s="64">
        <f t="shared" si="31"/>
        <v>5</v>
      </c>
      <c r="CE96" s="66"/>
      <c r="CF96" s="66"/>
      <c r="CG96" s="66">
        <f t="shared" si="44"/>
        <v>1.5</v>
      </c>
      <c r="CH96" s="67">
        <f t="shared" si="32"/>
        <v>1.5</v>
      </c>
      <c r="CI96" s="67">
        <f t="shared" si="33"/>
        <v>6.5</v>
      </c>
      <c r="CJ96" s="68">
        <f t="shared" si="34"/>
        <v>-6.5</v>
      </c>
    </row>
    <row r="97" spans="1:88" ht="78.75">
      <c r="A97" s="173" t="s">
        <v>56</v>
      </c>
      <c r="B97" s="175" t="s">
        <v>260</v>
      </c>
      <c r="C97" s="181" t="s">
        <v>276</v>
      </c>
      <c r="D97" s="176">
        <v>6746.47</v>
      </c>
      <c r="E97" s="176">
        <v>15122.1</v>
      </c>
      <c r="F97" s="176">
        <v>4896.84</v>
      </c>
      <c r="G97" s="176">
        <v>70</v>
      </c>
      <c r="H97" s="176">
        <v>0</v>
      </c>
      <c r="I97" s="176">
        <v>0</v>
      </c>
      <c r="J97" s="176">
        <v>0</v>
      </c>
      <c r="K97" s="176">
        <v>0</v>
      </c>
      <c r="L97" s="176">
        <v>0</v>
      </c>
      <c r="M97" s="176">
        <v>0</v>
      </c>
      <c r="N97" s="180">
        <v>18879.12</v>
      </c>
      <c r="O97" s="178">
        <f t="shared" si="45"/>
        <v>7956.2900000000009</v>
      </c>
      <c r="P97" s="181">
        <v>1516</v>
      </c>
      <c r="Q97" s="64">
        <f t="shared" si="35"/>
        <v>26835.41</v>
      </c>
      <c r="R97" s="178">
        <v>561.58000000000004</v>
      </c>
      <c r="S97" s="178">
        <v>1106.1500000000001</v>
      </c>
      <c r="T97" s="178">
        <v>312.85000000000002</v>
      </c>
      <c r="U97" s="178">
        <v>2.94</v>
      </c>
      <c r="V97" s="178">
        <v>0</v>
      </c>
      <c r="W97" s="178">
        <v>0</v>
      </c>
      <c r="X97" s="178">
        <v>0</v>
      </c>
      <c r="Y97" s="178">
        <v>0</v>
      </c>
      <c r="Z97" s="178">
        <v>0</v>
      </c>
      <c r="AA97" s="178">
        <v>0</v>
      </c>
      <c r="AB97" s="64">
        <f t="shared" si="40"/>
        <v>1983.52</v>
      </c>
      <c r="AC97" s="65"/>
      <c r="AD97" s="65"/>
      <c r="AE97" s="65">
        <f t="shared" si="36"/>
        <v>145.2897372363733</v>
      </c>
      <c r="AF97" s="65">
        <f t="shared" si="37"/>
        <v>213.33848899350664</v>
      </c>
      <c r="AG97" s="65"/>
      <c r="AH97" s="65"/>
      <c r="AI97" s="65"/>
      <c r="AJ97" s="65">
        <v>5</v>
      </c>
      <c r="AK97" s="65"/>
      <c r="AL97" s="65"/>
      <c r="AM97" s="64">
        <f t="shared" si="27"/>
        <v>363.62822622987994</v>
      </c>
      <c r="AN97" s="66">
        <v>832.18</v>
      </c>
      <c r="AO97" s="66"/>
      <c r="AP97" s="66">
        <f t="shared" si="41"/>
        <v>358.74246786896396</v>
      </c>
      <c r="AQ97" s="67">
        <f t="shared" si="28"/>
        <v>1190.9224678689638</v>
      </c>
      <c r="AR97" s="67">
        <f t="shared" si="29"/>
        <v>1554.5506940988439</v>
      </c>
      <c r="AS97" s="68">
        <f t="shared" si="30"/>
        <v>428.96930590115608</v>
      </c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80"/>
      <c r="BE97" s="178">
        <f t="shared" si="46"/>
        <v>0</v>
      </c>
      <c r="BF97" s="181"/>
      <c r="BG97" s="181" t="s">
        <v>276</v>
      </c>
      <c r="BH97" s="64">
        <f t="shared" si="42"/>
        <v>0</v>
      </c>
      <c r="BI97" s="178"/>
      <c r="BJ97" s="178"/>
      <c r="BK97" s="178"/>
      <c r="BL97" s="178"/>
      <c r="BM97" s="178"/>
      <c r="BN97" s="178"/>
      <c r="BO97" s="178"/>
      <c r="BP97" s="178"/>
      <c r="BQ97" s="178"/>
      <c r="BR97" s="178"/>
      <c r="BS97" s="64">
        <f t="shared" si="43"/>
        <v>0</v>
      </c>
      <c r="BT97" s="65"/>
      <c r="BU97" s="65"/>
      <c r="BV97" s="65">
        <f t="shared" si="38"/>
        <v>0</v>
      </c>
      <c r="BW97" s="65">
        <f t="shared" si="39"/>
        <v>0</v>
      </c>
      <c r="BX97" s="65"/>
      <c r="BY97" s="65"/>
      <c r="BZ97" s="65"/>
      <c r="CA97" s="65">
        <v>5</v>
      </c>
      <c r="CB97" s="65"/>
      <c r="CC97" s="65"/>
      <c r="CD97" s="64">
        <f t="shared" si="31"/>
        <v>5</v>
      </c>
      <c r="CE97" s="66"/>
      <c r="CF97" s="66"/>
      <c r="CG97" s="66">
        <f t="shared" si="44"/>
        <v>1.5</v>
      </c>
      <c r="CH97" s="67">
        <f t="shared" si="32"/>
        <v>1.5</v>
      </c>
      <c r="CI97" s="67">
        <f t="shared" si="33"/>
        <v>6.5</v>
      </c>
      <c r="CJ97" s="68">
        <f t="shared" si="34"/>
        <v>-6.5</v>
      </c>
    </row>
    <row r="98" spans="1:88" ht="78.75">
      <c r="A98" s="173" t="s">
        <v>57</v>
      </c>
      <c r="B98" s="175" t="s">
        <v>261</v>
      </c>
      <c r="C98" s="181" t="s">
        <v>276</v>
      </c>
      <c r="D98" s="176">
        <v>6609.29</v>
      </c>
      <c r="E98" s="176">
        <v>4593.5</v>
      </c>
      <c r="F98" s="176">
        <v>6175.85</v>
      </c>
      <c r="G98" s="176">
        <v>5</v>
      </c>
      <c r="H98" s="176">
        <v>0</v>
      </c>
      <c r="I98" s="176">
        <v>0</v>
      </c>
      <c r="J98" s="176">
        <v>0</v>
      </c>
      <c r="K98" s="176">
        <v>0</v>
      </c>
      <c r="L98" s="176">
        <v>0</v>
      </c>
      <c r="M98" s="176">
        <v>0</v>
      </c>
      <c r="N98" s="180">
        <v>14500.38</v>
      </c>
      <c r="O98" s="178">
        <f t="shared" si="45"/>
        <v>2883.26</v>
      </c>
      <c r="P98" s="181">
        <v>828</v>
      </c>
      <c r="Q98" s="64">
        <f t="shared" si="35"/>
        <v>17383.64</v>
      </c>
      <c r="R98" s="178">
        <v>550.16</v>
      </c>
      <c r="S98" s="178">
        <v>336.01</v>
      </c>
      <c r="T98" s="178">
        <v>394.56</v>
      </c>
      <c r="U98" s="178">
        <v>0.21</v>
      </c>
      <c r="V98" s="178">
        <v>0</v>
      </c>
      <c r="W98" s="178">
        <v>0</v>
      </c>
      <c r="X98" s="178">
        <v>0</v>
      </c>
      <c r="Y98" s="178">
        <v>0</v>
      </c>
      <c r="Z98" s="178">
        <v>0</v>
      </c>
      <c r="AA98" s="178">
        <v>0</v>
      </c>
      <c r="AB98" s="64">
        <f t="shared" si="40"/>
        <v>1280.94</v>
      </c>
      <c r="AC98" s="65">
        <v>489.80100000000004</v>
      </c>
      <c r="AD98" s="65"/>
      <c r="AE98" s="65">
        <f t="shared" si="36"/>
        <v>111.59187504648322</v>
      </c>
      <c r="AF98" s="65">
        <f t="shared" si="37"/>
        <v>77.311200543898963</v>
      </c>
      <c r="AG98" s="65"/>
      <c r="AH98" s="65"/>
      <c r="AI98" s="65"/>
      <c r="AJ98" s="65">
        <v>5</v>
      </c>
      <c r="AK98" s="65"/>
      <c r="AL98" s="65"/>
      <c r="AM98" s="64">
        <f t="shared" si="27"/>
        <v>683.70407559038222</v>
      </c>
      <c r="AN98" s="66">
        <v>832.18</v>
      </c>
      <c r="AO98" s="66"/>
      <c r="AP98" s="66">
        <f t="shared" si="41"/>
        <v>454.76522267711459</v>
      </c>
      <c r="AQ98" s="67">
        <f t="shared" si="28"/>
        <v>1286.9452226771145</v>
      </c>
      <c r="AR98" s="67">
        <f t="shared" si="29"/>
        <v>1970.6492982674968</v>
      </c>
      <c r="AS98" s="68">
        <f t="shared" si="30"/>
        <v>-689.70929826749671</v>
      </c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80"/>
      <c r="BE98" s="178">
        <f t="shared" si="46"/>
        <v>0</v>
      </c>
      <c r="BF98" s="181"/>
      <c r="BG98" s="181" t="s">
        <v>276</v>
      </c>
      <c r="BH98" s="64">
        <f t="shared" si="42"/>
        <v>0</v>
      </c>
      <c r="BI98" s="178"/>
      <c r="BJ98" s="178"/>
      <c r="BK98" s="178"/>
      <c r="BL98" s="178"/>
      <c r="BM98" s="178"/>
      <c r="BN98" s="178"/>
      <c r="BO98" s="178"/>
      <c r="BP98" s="178"/>
      <c r="BQ98" s="178"/>
      <c r="BR98" s="178"/>
      <c r="BS98" s="64">
        <f t="shared" si="43"/>
        <v>0</v>
      </c>
      <c r="BT98" s="65">
        <v>489.80100000000004</v>
      </c>
      <c r="BU98" s="65"/>
      <c r="BV98" s="65">
        <f t="shared" si="38"/>
        <v>0</v>
      </c>
      <c r="BW98" s="65">
        <f t="shared" si="39"/>
        <v>0</v>
      </c>
      <c r="BX98" s="65"/>
      <c r="BY98" s="65"/>
      <c r="BZ98" s="65"/>
      <c r="CA98" s="65">
        <v>5</v>
      </c>
      <c r="CB98" s="65"/>
      <c r="CC98" s="65"/>
      <c r="CD98" s="64">
        <f t="shared" si="31"/>
        <v>494.80100000000004</v>
      </c>
      <c r="CE98" s="66"/>
      <c r="CF98" s="66"/>
      <c r="CG98" s="66">
        <f t="shared" si="44"/>
        <v>148.44030000000001</v>
      </c>
      <c r="CH98" s="67">
        <f t="shared" si="32"/>
        <v>148.44030000000001</v>
      </c>
      <c r="CI98" s="67">
        <f t="shared" si="33"/>
        <v>643.24130000000002</v>
      </c>
      <c r="CJ98" s="68">
        <f t="shared" si="34"/>
        <v>-643.24130000000002</v>
      </c>
    </row>
    <row r="99" spans="1:88" ht="78.75">
      <c r="A99" s="173" t="s">
        <v>58</v>
      </c>
      <c r="B99" s="175" t="s">
        <v>261</v>
      </c>
      <c r="C99" s="181" t="s">
        <v>276</v>
      </c>
      <c r="D99" s="176">
        <v>8072.96</v>
      </c>
      <c r="E99" s="176">
        <v>6438.53</v>
      </c>
      <c r="F99" s="176">
        <v>10646.06</v>
      </c>
      <c r="G99" s="176">
        <v>5</v>
      </c>
      <c r="H99" s="176">
        <v>0</v>
      </c>
      <c r="I99" s="176">
        <v>0</v>
      </c>
      <c r="J99" s="176">
        <v>0</v>
      </c>
      <c r="K99" s="176">
        <v>0</v>
      </c>
      <c r="L99" s="176">
        <v>0</v>
      </c>
      <c r="M99" s="176">
        <v>0</v>
      </c>
      <c r="N99" s="180">
        <v>19219.850000000002</v>
      </c>
      <c r="O99" s="178">
        <f t="shared" si="45"/>
        <v>5942.6999999999971</v>
      </c>
      <c r="P99" s="181">
        <v>1325</v>
      </c>
      <c r="Q99" s="64">
        <f t="shared" si="35"/>
        <v>25162.55</v>
      </c>
      <c r="R99" s="178">
        <v>671.99</v>
      </c>
      <c r="S99" s="178">
        <v>470.97</v>
      </c>
      <c r="T99" s="178">
        <v>680.14</v>
      </c>
      <c r="U99" s="178">
        <v>0.21</v>
      </c>
      <c r="V99" s="178">
        <v>0</v>
      </c>
      <c r="W99" s="178">
        <v>0</v>
      </c>
      <c r="X99" s="178">
        <v>0</v>
      </c>
      <c r="Y99" s="178">
        <v>0</v>
      </c>
      <c r="Z99" s="178">
        <v>0</v>
      </c>
      <c r="AA99" s="178">
        <v>0</v>
      </c>
      <c r="AB99" s="64">
        <f t="shared" si="40"/>
        <v>1823.31</v>
      </c>
      <c r="AC99" s="65">
        <v>489.80100000000004</v>
      </c>
      <c r="AD99" s="65"/>
      <c r="AE99" s="65">
        <f t="shared" si="36"/>
        <v>147.91192366076965</v>
      </c>
      <c r="AF99" s="65">
        <f t="shared" si="37"/>
        <v>159.34645903325682</v>
      </c>
      <c r="AG99" s="65"/>
      <c r="AH99" s="65"/>
      <c r="AI99" s="65"/>
      <c r="AJ99" s="65">
        <v>5</v>
      </c>
      <c r="AK99" s="65"/>
      <c r="AL99" s="65"/>
      <c r="AM99" s="64">
        <f t="shared" si="27"/>
        <v>802.05938269402645</v>
      </c>
      <c r="AN99" s="66">
        <v>832.18</v>
      </c>
      <c r="AO99" s="66"/>
      <c r="AP99" s="66">
        <f t="shared" si="41"/>
        <v>490.27181480820792</v>
      </c>
      <c r="AQ99" s="67">
        <f t="shared" si="28"/>
        <v>1322.4518148082079</v>
      </c>
      <c r="AR99" s="67">
        <f t="shared" si="29"/>
        <v>2124.5111975022346</v>
      </c>
      <c r="AS99" s="68">
        <f t="shared" si="30"/>
        <v>-301.20119750223466</v>
      </c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80"/>
      <c r="BE99" s="178">
        <f t="shared" si="46"/>
        <v>0</v>
      </c>
      <c r="BF99" s="181"/>
      <c r="BG99" s="181" t="s">
        <v>276</v>
      </c>
      <c r="BH99" s="64">
        <f t="shared" si="42"/>
        <v>0</v>
      </c>
      <c r="BI99" s="178"/>
      <c r="BJ99" s="178"/>
      <c r="BK99" s="178"/>
      <c r="BL99" s="178"/>
      <c r="BM99" s="178"/>
      <c r="BN99" s="178"/>
      <c r="BO99" s="178"/>
      <c r="BP99" s="178"/>
      <c r="BQ99" s="178"/>
      <c r="BR99" s="178"/>
      <c r="BS99" s="64">
        <f t="shared" si="43"/>
        <v>0</v>
      </c>
      <c r="BT99" s="65">
        <v>489.80100000000004</v>
      </c>
      <c r="BU99" s="65"/>
      <c r="BV99" s="65">
        <f t="shared" si="38"/>
        <v>0</v>
      </c>
      <c r="BW99" s="65">
        <f t="shared" si="39"/>
        <v>0</v>
      </c>
      <c r="BX99" s="65"/>
      <c r="BY99" s="65"/>
      <c r="BZ99" s="65"/>
      <c r="CA99" s="65">
        <v>5</v>
      </c>
      <c r="CB99" s="65"/>
      <c r="CC99" s="65"/>
      <c r="CD99" s="64">
        <f t="shared" si="31"/>
        <v>494.80100000000004</v>
      </c>
      <c r="CE99" s="66"/>
      <c r="CF99" s="66"/>
      <c r="CG99" s="66">
        <f t="shared" si="44"/>
        <v>148.44030000000001</v>
      </c>
      <c r="CH99" s="67">
        <f t="shared" si="32"/>
        <v>148.44030000000001</v>
      </c>
      <c r="CI99" s="67">
        <f t="shared" si="33"/>
        <v>643.24130000000002</v>
      </c>
      <c r="CJ99" s="68">
        <f t="shared" si="34"/>
        <v>-643.24130000000002</v>
      </c>
    </row>
    <row r="100" spans="1:88" ht="78.75">
      <c r="A100" s="173" t="s">
        <v>59</v>
      </c>
      <c r="B100" s="175" t="s">
        <v>252</v>
      </c>
      <c r="C100" s="181" t="s">
        <v>276</v>
      </c>
      <c r="D100" s="176">
        <v>13811.75</v>
      </c>
      <c r="E100" s="176">
        <v>30337.88</v>
      </c>
      <c r="F100" s="176">
        <v>0</v>
      </c>
      <c r="G100" s="176">
        <v>90</v>
      </c>
      <c r="H100" s="176">
        <v>0</v>
      </c>
      <c r="I100" s="176">
        <v>0</v>
      </c>
      <c r="J100" s="176">
        <v>0</v>
      </c>
      <c r="K100" s="176">
        <v>0</v>
      </c>
      <c r="L100" s="176">
        <v>0</v>
      </c>
      <c r="M100" s="176">
        <v>0</v>
      </c>
      <c r="N100" s="180">
        <v>27031.65</v>
      </c>
      <c r="O100" s="178">
        <f t="shared" si="45"/>
        <v>17207.980000000003</v>
      </c>
      <c r="P100" s="181">
        <v>2744</v>
      </c>
      <c r="Q100" s="64">
        <f t="shared" si="35"/>
        <v>44239.630000000005</v>
      </c>
      <c r="R100" s="178">
        <v>1149.6600000000001</v>
      </c>
      <c r="S100" s="178">
        <v>2219.16</v>
      </c>
      <c r="T100" s="178">
        <v>0</v>
      </c>
      <c r="U100" s="178">
        <v>3.79</v>
      </c>
      <c r="V100" s="178">
        <v>0</v>
      </c>
      <c r="W100" s="178">
        <v>0</v>
      </c>
      <c r="X100" s="178">
        <v>0</v>
      </c>
      <c r="Y100" s="178">
        <v>0</v>
      </c>
      <c r="Z100" s="178">
        <v>0</v>
      </c>
      <c r="AA100" s="178">
        <v>0</v>
      </c>
      <c r="AB100" s="64">
        <f t="shared" si="40"/>
        <v>3372.6099999999997</v>
      </c>
      <c r="AC100" s="65">
        <v>1202.3399999999999</v>
      </c>
      <c r="AD100" s="65">
        <v>172.8</v>
      </c>
      <c r="AE100" s="65">
        <f t="shared" si="36"/>
        <v>208.02989363728872</v>
      </c>
      <c r="AF100" s="65">
        <f t="shared" si="37"/>
        <v>461.41159407594273</v>
      </c>
      <c r="AG100" s="65"/>
      <c r="AH100" s="65"/>
      <c r="AI100" s="65"/>
      <c r="AJ100" s="65">
        <v>5</v>
      </c>
      <c r="AK100" s="65"/>
      <c r="AL100" s="65"/>
      <c r="AM100" s="64">
        <f t="shared" si="27"/>
        <v>2049.5814877132316</v>
      </c>
      <c r="AN100" s="66">
        <v>832.18</v>
      </c>
      <c r="AO100" s="66"/>
      <c r="AP100" s="66">
        <f t="shared" si="41"/>
        <v>864.52844631396943</v>
      </c>
      <c r="AQ100" s="67">
        <f t="shared" si="28"/>
        <v>1696.7084463139695</v>
      </c>
      <c r="AR100" s="67">
        <f t="shared" si="29"/>
        <v>3746.2899340272011</v>
      </c>
      <c r="AS100" s="68">
        <f t="shared" si="30"/>
        <v>-373.6799340272014</v>
      </c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80"/>
      <c r="BE100" s="178">
        <f t="shared" si="46"/>
        <v>0</v>
      </c>
      <c r="BF100" s="181"/>
      <c r="BG100" s="181" t="s">
        <v>276</v>
      </c>
      <c r="BH100" s="64">
        <f t="shared" si="42"/>
        <v>0</v>
      </c>
      <c r="BI100" s="178"/>
      <c r="BJ100" s="178"/>
      <c r="BK100" s="178"/>
      <c r="BL100" s="178"/>
      <c r="BM100" s="178"/>
      <c r="BN100" s="178"/>
      <c r="BO100" s="178"/>
      <c r="BP100" s="178"/>
      <c r="BQ100" s="178"/>
      <c r="BR100" s="178"/>
      <c r="BS100" s="64">
        <f t="shared" si="43"/>
        <v>0</v>
      </c>
      <c r="BT100" s="65">
        <v>1202.3399999999999</v>
      </c>
      <c r="BU100" s="65">
        <v>172.8</v>
      </c>
      <c r="BV100" s="65">
        <f t="shared" si="38"/>
        <v>0</v>
      </c>
      <c r="BW100" s="65">
        <f t="shared" si="39"/>
        <v>0</v>
      </c>
      <c r="BX100" s="65"/>
      <c r="BY100" s="65"/>
      <c r="BZ100" s="65"/>
      <c r="CA100" s="65">
        <v>5</v>
      </c>
      <c r="CB100" s="65"/>
      <c r="CC100" s="65"/>
      <c r="CD100" s="64">
        <f t="shared" si="31"/>
        <v>1380.1399999999999</v>
      </c>
      <c r="CE100" s="66"/>
      <c r="CF100" s="66"/>
      <c r="CG100" s="66">
        <f t="shared" si="44"/>
        <v>414.04199999999997</v>
      </c>
      <c r="CH100" s="67">
        <f t="shared" si="32"/>
        <v>414.04199999999997</v>
      </c>
      <c r="CI100" s="67">
        <f t="shared" si="33"/>
        <v>1794.1819999999998</v>
      </c>
      <c r="CJ100" s="68">
        <f t="shared" si="34"/>
        <v>-1794.1819999999998</v>
      </c>
    </row>
    <row r="101" spans="1:88" ht="78.75">
      <c r="A101" s="173" t="s">
        <v>60</v>
      </c>
      <c r="B101" s="175" t="s">
        <v>262</v>
      </c>
      <c r="C101" s="181" t="s">
        <v>276</v>
      </c>
      <c r="D101" s="176">
        <v>17139.54</v>
      </c>
      <c r="E101" s="176">
        <v>10132.98</v>
      </c>
      <c r="F101" s="176">
        <v>0</v>
      </c>
      <c r="G101" s="176">
        <v>40</v>
      </c>
      <c r="H101" s="176">
        <v>0</v>
      </c>
      <c r="I101" s="176">
        <v>0</v>
      </c>
      <c r="J101" s="176">
        <v>0</v>
      </c>
      <c r="K101" s="176">
        <v>0</v>
      </c>
      <c r="L101" s="176">
        <v>0</v>
      </c>
      <c r="M101" s="176">
        <v>0</v>
      </c>
      <c r="N101" s="180">
        <v>20753.169999999998</v>
      </c>
      <c r="O101" s="178">
        <f t="shared" si="45"/>
        <v>6559.3500000000022</v>
      </c>
      <c r="P101" s="181">
        <v>1179</v>
      </c>
      <c r="Q101" s="64">
        <f t="shared" si="35"/>
        <v>27312.52</v>
      </c>
      <c r="R101" s="178">
        <v>1426.72</v>
      </c>
      <c r="S101" s="178">
        <v>741.21</v>
      </c>
      <c r="T101" s="178">
        <v>0</v>
      </c>
      <c r="U101" s="178">
        <v>1.68</v>
      </c>
      <c r="V101" s="178">
        <v>0</v>
      </c>
      <c r="W101" s="178">
        <v>0</v>
      </c>
      <c r="X101" s="178">
        <v>0</v>
      </c>
      <c r="Y101" s="178">
        <v>0</v>
      </c>
      <c r="Z101" s="178">
        <v>0</v>
      </c>
      <c r="AA101" s="178">
        <v>0</v>
      </c>
      <c r="AB101" s="64">
        <f t="shared" si="40"/>
        <v>2169.61</v>
      </c>
      <c r="AC101" s="65">
        <v>1018.16</v>
      </c>
      <c r="AD101" s="65">
        <v>276.52</v>
      </c>
      <c r="AE101" s="65">
        <f t="shared" si="36"/>
        <v>159.71203192319263</v>
      </c>
      <c r="AF101" s="65">
        <f t="shared" si="37"/>
        <v>175.88119811866559</v>
      </c>
      <c r="AG101" s="65"/>
      <c r="AH101" s="65"/>
      <c r="AI101" s="65"/>
      <c r="AJ101" s="65">
        <v>5</v>
      </c>
      <c r="AK101" s="65"/>
      <c r="AL101" s="65"/>
      <c r="AM101" s="64">
        <f t="shared" si="27"/>
        <v>1635.2732300418581</v>
      </c>
      <c r="AN101" s="66">
        <v>832.22</v>
      </c>
      <c r="AO101" s="66"/>
      <c r="AP101" s="66">
        <f t="shared" si="41"/>
        <v>740.24796901255741</v>
      </c>
      <c r="AQ101" s="67">
        <f t="shared" si="28"/>
        <v>1572.4679690125574</v>
      </c>
      <c r="AR101" s="67">
        <f t="shared" si="29"/>
        <v>3207.7411990544156</v>
      </c>
      <c r="AS101" s="68">
        <f t="shared" si="30"/>
        <v>-1038.1311990544154</v>
      </c>
      <c r="AT101" s="176"/>
      <c r="AU101" s="176"/>
      <c r="AV101" s="176"/>
      <c r="AW101" s="176"/>
      <c r="AX101" s="176"/>
      <c r="AY101" s="176"/>
      <c r="AZ101" s="176"/>
      <c r="BA101" s="176"/>
      <c r="BB101" s="176"/>
      <c r="BC101" s="176"/>
      <c r="BD101" s="180"/>
      <c r="BE101" s="178">
        <f t="shared" si="46"/>
        <v>0</v>
      </c>
      <c r="BF101" s="181"/>
      <c r="BG101" s="181" t="s">
        <v>276</v>
      </c>
      <c r="BH101" s="64">
        <f t="shared" si="42"/>
        <v>0</v>
      </c>
      <c r="BI101" s="178"/>
      <c r="BJ101" s="178"/>
      <c r="BK101" s="178"/>
      <c r="BL101" s="178"/>
      <c r="BM101" s="178"/>
      <c r="BN101" s="178"/>
      <c r="BO101" s="178"/>
      <c r="BP101" s="178"/>
      <c r="BQ101" s="178"/>
      <c r="BR101" s="178"/>
      <c r="BS101" s="64">
        <f t="shared" si="43"/>
        <v>0</v>
      </c>
      <c r="BT101" s="65">
        <v>1018.16</v>
      </c>
      <c r="BU101" s="65">
        <v>276.52</v>
      </c>
      <c r="BV101" s="65">
        <f>(BD101/$N$102)*14883.89</f>
        <v>0</v>
      </c>
      <c r="BW101" s="65">
        <f>(BE101/$O$102)*15324.97</f>
        <v>0</v>
      </c>
      <c r="BX101" s="65"/>
      <c r="BY101" s="65"/>
      <c r="BZ101" s="65"/>
      <c r="CA101" s="65">
        <v>5</v>
      </c>
      <c r="CB101" s="65"/>
      <c r="CC101" s="65"/>
      <c r="CD101" s="64">
        <f t="shared" si="31"/>
        <v>1299.6799999999998</v>
      </c>
      <c r="CE101" s="66"/>
      <c r="CF101" s="66"/>
      <c r="CG101" s="66">
        <f t="shared" si="44"/>
        <v>389.90399999999994</v>
      </c>
      <c r="CH101" s="67">
        <f t="shared" si="32"/>
        <v>389.90399999999994</v>
      </c>
      <c r="CI101" s="67">
        <f t="shared" si="33"/>
        <v>1689.5839999999998</v>
      </c>
      <c r="CJ101" s="68">
        <f t="shared" si="34"/>
        <v>-1689.5839999999998</v>
      </c>
    </row>
    <row r="102" spans="1:88" ht="22.5">
      <c r="A102" s="173" t="s">
        <v>263</v>
      </c>
      <c r="B102" s="175" t="s">
        <v>264</v>
      </c>
      <c r="C102" s="183"/>
      <c r="D102" s="182">
        <f t="shared" ref="D102:AI102" si="47">SUM(D3:D101)</f>
        <v>742503.25000000012</v>
      </c>
      <c r="E102" s="182">
        <f t="shared" si="47"/>
        <v>830931.07999999984</v>
      </c>
      <c r="F102" s="182">
        <f t="shared" si="47"/>
        <v>341659.36</v>
      </c>
      <c r="G102" s="182">
        <f t="shared" si="47"/>
        <v>2245</v>
      </c>
      <c r="H102" s="182">
        <f t="shared" si="47"/>
        <v>7077.2800000000007</v>
      </c>
      <c r="I102" s="182">
        <f t="shared" si="47"/>
        <v>24590.550000000003</v>
      </c>
      <c r="J102" s="182">
        <f t="shared" si="47"/>
        <v>0</v>
      </c>
      <c r="K102" s="182">
        <f t="shared" si="47"/>
        <v>322824.52</v>
      </c>
      <c r="L102" s="182">
        <f t="shared" si="47"/>
        <v>230996.75</v>
      </c>
      <c r="M102" s="182">
        <f t="shared" si="47"/>
        <v>2735.07</v>
      </c>
      <c r="N102" s="182">
        <f t="shared" si="47"/>
        <v>1934030.2400000002</v>
      </c>
      <c r="O102" s="182">
        <f t="shared" si="47"/>
        <v>571532.62</v>
      </c>
      <c r="P102" s="183">
        <f t="shared" si="47"/>
        <v>159308</v>
      </c>
      <c r="Q102" s="182">
        <f t="shared" si="47"/>
        <v>2505562.86</v>
      </c>
      <c r="R102" s="182">
        <f t="shared" si="47"/>
        <v>61697.569999999992</v>
      </c>
      <c r="S102" s="182">
        <f t="shared" si="47"/>
        <v>130650.81</v>
      </c>
      <c r="T102" s="182">
        <f t="shared" si="47"/>
        <v>21826.669999999991</v>
      </c>
      <c r="U102" s="182">
        <f t="shared" si="47"/>
        <v>1444.3800000000006</v>
      </c>
      <c r="V102" s="182">
        <f t="shared" si="47"/>
        <v>1900</v>
      </c>
      <c r="W102" s="182">
        <f t="shared" si="47"/>
        <v>1597.19</v>
      </c>
      <c r="X102" s="182">
        <f t="shared" si="47"/>
        <v>0</v>
      </c>
      <c r="Y102" s="182">
        <f t="shared" si="47"/>
        <v>24213.040000000001</v>
      </c>
      <c r="Z102" s="182">
        <f t="shared" si="47"/>
        <v>14120.14</v>
      </c>
      <c r="AA102" s="182">
        <f t="shared" si="47"/>
        <v>3900</v>
      </c>
      <c r="AB102" s="182">
        <f t="shared" si="47"/>
        <v>261349.79999999981</v>
      </c>
      <c r="AC102" s="182">
        <f t="shared" si="47"/>
        <v>25584.909999999993</v>
      </c>
      <c r="AD102" s="182">
        <f t="shared" si="47"/>
        <v>5160.7900000000009</v>
      </c>
      <c r="AE102" s="182">
        <f t="shared" si="47"/>
        <v>14883.89</v>
      </c>
      <c r="AF102" s="182">
        <f t="shared" si="47"/>
        <v>15324.970000000005</v>
      </c>
      <c r="AG102" s="182">
        <f t="shared" si="47"/>
        <v>43211.999880952375</v>
      </c>
      <c r="AH102" s="182">
        <f t="shared" si="47"/>
        <v>1277.2099999999998</v>
      </c>
      <c r="AI102" s="182">
        <f t="shared" si="47"/>
        <v>0</v>
      </c>
      <c r="AJ102" s="182">
        <f t="shared" ref="AJ102:BF102" si="48">SUM(AJ3:AJ101)</f>
        <v>470</v>
      </c>
      <c r="AK102" s="182">
        <f t="shared" si="48"/>
        <v>0</v>
      </c>
      <c r="AL102" s="182">
        <f t="shared" si="48"/>
        <v>0</v>
      </c>
      <c r="AM102" s="182">
        <f t="shared" si="48"/>
        <v>91865.778084539692</v>
      </c>
      <c r="AN102" s="182">
        <f t="shared" si="48"/>
        <v>79057.139999999912</v>
      </c>
      <c r="AO102" s="182">
        <f t="shared" si="48"/>
        <v>1962.6600000000005</v>
      </c>
      <c r="AP102" s="182">
        <f t="shared" si="48"/>
        <v>51865.673425361892</v>
      </c>
      <c r="AQ102" s="182">
        <f t="shared" si="48"/>
        <v>122067.1334253619</v>
      </c>
      <c r="AR102" s="182">
        <f t="shared" si="48"/>
        <v>213932.91150990158</v>
      </c>
      <c r="AS102" s="68">
        <f t="shared" si="48"/>
        <v>23228.388490098409</v>
      </c>
      <c r="AT102" s="182">
        <f t="shared" si="48"/>
        <v>0</v>
      </c>
      <c r="AU102" s="182">
        <f t="shared" si="48"/>
        <v>0</v>
      </c>
      <c r="AV102" s="182">
        <f t="shared" si="48"/>
        <v>0</v>
      </c>
      <c r="AW102" s="182">
        <f t="shared" si="48"/>
        <v>0</v>
      </c>
      <c r="AX102" s="182">
        <f t="shared" si="48"/>
        <v>0</v>
      </c>
      <c r="AY102" s="182">
        <f t="shared" si="48"/>
        <v>0</v>
      </c>
      <c r="AZ102" s="182">
        <f t="shared" si="48"/>
        <v>0</v>
      </c>
      <c r="BA102" s="182">
        <f t="shared" si="48"/>
        <v>0</v>
      </c>
      <c r="BB102" s="182">
        <f t="shared" si="48"/>
        <v>0</v>
      </c>
      <c r="BC102" s="182">
        <f t="shared" si="48"/>
        <v>0</v>
      </c>
      <c r="BD102" s="182">
        <f t="shared" si="48"/>
        <v>0</v>
      </c>
      <c r="BE102" s="182">
        <f t="shared" si="48"/>
        <v>0</v>
      </c>
      <c r="BF102" s="183">
        <f t="shared" si="48"/>
        <v>0</v>
      </c>
      <c r="BG102" s="183"/>
      <c r="BH102" s="182">
        <f t="shared" ref="BH102:CJ102" si="49">SUM(BH3:BH101)</f>
        <v>0</v>
      </c>
      <c r="BI102" s="182">
        <f t="shared" si="49"/>
        <v>0</v>
      </c>
      <c r="BJ102" s="182">
        <f t="shared" si="49"/>
        <v>0</v>
      </c>
      <c r="BK102" s="182">
        <f t="shared" si="49"/>
        <v>0</v>
      </c>
      <c r="BL102" s="182">
        <f t="shared" si="49"/>
        <v>0</v>
      </c>
      <c r="BM102" s="182">
        <f t="shared" si="49"/>
        <v>0</v>
      </c>
      <c r="BN102" s="182">
        <f t="shared" si="49"/>
        <v>0</v>
      </c>
      <c r="BO102" s="182">
        <f t="shared" si="49"/>
        <v>0</v>
      </c>
      <c r="BP102" s="182">
        <f t="shared" si="49"/>
        <v>0</v>
      </c>
      <c r="BQ102" s="182">
        <f t="shared" si="49"/>
        <v>0</v>
      </c>
      <c r="BR102" s="182">
        <f t="shared" si="49"/>
        <v>0</v>
      </c>
      <c r="BS102" s="182">
        <f t="shared" si="49"/>
        <v>0</v>
      </c>
      <c r="BT102" s="182">
        <f t="shared" si="49"/>
        <v>25584.909999999993</v>
      </c>
      <c r="BU102" s="182">
        <f t="shared" si="49"/>
        <v>5160.7900000000009</v>
      </c>
      <c r="BV102" s="182">
        <f t="shared" si="49"/>
        <v>0</v>
      </c>
      <c r="BW102" s="182">
        <f t="shared" si="49"/>
        <v>0</v>
      </c>
      <c r="BX102" s="182">
        <f t="shared" si="49"/>
        <v>43624.789999999994</v>
      </c>
      <c r="BY102" s="182">
        <f t="shared" si="49"/>
        <v>1277.2099999999998</v>
      </c>
      <c r="BZ102" s="182">
        <f t="shared" si="49"/>
        <v>0</v>
      </c>
      <c r="CA102" s="182">
        <f t="shared" si="49"/>
        <v>475</v>
      </c>
      <c r="CB102" s="182">
        <f t="shared" si="49"/>
        <v>0</v>
      </c>
      <c r="CC102" s="182">
        <f t="shared" si="49"/>
        <v>0</v>
      </c>
      <c r="CD102" s="182">
        <f t="shared" si="49"/>
        <v>65826.503071428568</v>
      </c>
      <c r="CE102" s="182">
        <f t="shared" si="49"/>
        <v>0</v>
      </c>
      <c r="CF102" s="182">
        <f t="shared" si="49"/>
        <v>0</v>
      </c>
      <c r="CG102" s="182">
        <f t="shared" si="49"/>
        <v>19747.950921428564</v>
      </c>
      <c r="CH102" s="182">
        <f t="shared" si="49"/>
        <v>19747.950921428564</v>
      </c>
      <c r="CI102" s="182">
        <f t="shared" si="49"/>
        <v>85574.45399285719</v>
      </c>
      <c r="CJ102" s="68">
        <f t="shared" si="49"/>
        <v>-85574.45399285719</v>
      </c>
    </row>
    <row r="104" spans="1:88" ht="15">
      <c r="AF104" s="197"/>
      <c r="BW104" s="197"/>
    </row>
  </sheetData>
  <mergeCells count="6">
    <mergeCell ref="D1:P1"/>
    <mergeCell ref="AT1:BF1"/>
    <mergeCell ref="Q1:AS1"/>
    <mergeCell ref="BH1:CJ1"/>
    <mergeCell ref="A1:A2"/>
    <mergeCell ref="B1:B2"/>
  </mergeCells>
  <phoneticPr fontId="41" type="noConversion"/>
  <conditionalFormatting sqref="J3:P12 D3:I83 Q3:AA101 C3:C102 N13:O17 J13:L83 M13:M101 P13:P102 N17:N86 O18:O101">
    <cfRule type="cellIs" dxfId="97" priority="275" stopIfTrue="1" operator="lessThan">
      <formula>0</formula>
    </cfRule>
    <cfRule type="cellIs" dxfId="96" priority="276" stopIfTrue="1" operator="lessThan">
      <formula>0</formula>
    </cfRule>
  </conditionalFormatting>
  <conditionalFormatting sqref="AS3:AS102">
    <cfRule type="cellIs" dxfId="95" priority="97" stopIfTrue="1" operator="lessThan">
      <formula>0</formula>
    </cfRule>
    <cfRule type="cellIs" dxfId="94" priority="98" stopIfTrue="1" operator="lessThan">
      <formula>0</formula>
    </cfRule>
  </conditionalFormatting>
  <conditionalFormatting sqref="BD3:BH3 AZ3:BC12 AT3:AY83 BI3:BR101 BD4:BF12 BG4:BG16 BH4:BH101 BF13:BF16 BD13:BE17 AZ13:BB83 BC13:BC101 BF17:BG102 BD18:BD86 BE18:BE101">
    <cfRule type="cellIs" dxfId="93" priority="3" stopIfTrue="1" operator="lessThan">
      <formula>0</formula>
    </cfRule>
    <cfRule type="cellIs" dxfId="92" priority="4" stopIfTrue="1" operator="lessThan">
      <formula>0</formula>
    </cfRule>
  </conditionalFormatting>
  <conditionalFormatting sqref="CJ3:CJ102">
    <cfRule type="cellIs" dxfId="91" priority="1" stopIfTrue="1" operator="lessThan">
      <formula>0</formula>
    </cfRule>
    <cfRule type="cellIs" dxfId="9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7B31-EA57-4B44-AC91-E7954B79F45A}">
  <dimension ref="A1:TH118"/>
  <sheetViews>
    <sheetView topLeftCell="A66" zoomScale="90" zoomScaleNormal="90" workbookViewId="0">
      <selection activeCell="KZ55" sqref="KZ55"/>
    </sheetView>
  </sheetViews>
  <sheetFormatPr defaultColWidth="8.85546875" defaultRowHeight="15" outlineLevelCol="1"/>
  <cols>
    <col min="1" max="1" width="6" style="3" bestFit="1" customWidth="1"/>
    <col min="2" max="2" width="28.42578125" style="3" bestFit="1" customWidth="1"/>
    <col min="3" max="3" width="10.85546875" style="4" hidden="1" customWidth="1" outlineLevel="1"/>
    <col min="4" max="4" width="10.140625" style="4" hidden="1" customWidth="1" outlineLevel="1"/>
    <col min="5" max="5" width="10.85546875" style="4" hidden="1" customWidth="1" outlineLevel="1"/>
    <col min="6" max="13" width="9.140625" style="4" hidden="1" customWidth="1" outlineLevel="1"/>
    <col min="14" max="16" width="10.85546875" style="4" hidden="1" customWidth="1" outlineLevel="1"/>
    <col min="17" max="17" width="0.42578125" style="4" customWidth="1" collapsed="1"/>
    <col min="18" max="27" width="9.140625" style="4" hidden="1" customWidth="1" outlineLevel="1"/>
    <col min="28" max="28" width="9.140625" style="4" hidden="1" customWidth="1" collapsed="1"/>
    <col min="29" max="43" width="9.140625" style="4" hidden="1" customWidth="1" outlineLevel="1"/>
    <col min="44" max="44" width="9.140625" style="4" hidden="1" customWidth="1" collapsed="1"/>
    <col min="45" max="45" width="9.85546875" style="4" hidden="1" customWidth="1"/>
    <col min="46" max="46" width="10.140625" style="4" hidden="1" customWidth="1" outlineLevel="1"/>
    <col min="47" max="47" width="10.85546875" style="4" hidden="1" customWidth="1" outlineLevel="1"/>
    <col min="48" max="55" width="8.5703125" style="4" hidden="1" customWidth="1" outlineLevel="1"/>
    <col min="56" max="59" width="10.85546875" style="4" hidden="1" customWidth="1" outlineLevel="1"/>
    <col min="60" max="60" width="11" style="4" hidden="1" customWidth="1" collapsed="1"/>
    <col min="61" max="70" width="8.5703125" style="4" hidden="1" customWidth="1" outlineLevel="1"/>
    <col min="71" max="71" width="8.85546875" style="4" hidden="1" customWidth="1" collapsed="1"/>
    <col min="72" max="86" width="8.5703125" style="4" hidden="1" customWidth="1" outlineLevel="1"/>
    <col min="87" max="87" width="8.85546875" style="4" hidden="1" customWidth="1" collapsed="1"/>
    <col min="88" max="88" width="9.85546875" style="4" hidden="1" customWidth="1"/>
    <col min="89" max="89" width="10.140625" style="4" hidden="1" customWidth="1" outlineLevel="1"/>
    <col min="90" max="90" width="10.85546875" style="4" hidden="1" customWidth="1" outlineLevel="1"/>
    <col min="91" max="98" width="8.5703125" style="4" hidden="1" customWidth="1" outlineLevel="1"/>
    <col min="99" max="102" width="10.85546875" style="4" hidden="1" customWidth="1" outlineLevel="1"/>
    <col min="103" max="103" width="11" style="4" hidden="1" customWidth="1" collapsed="1"/>
    <col min="104" max="113" width="8.5703125" style="4" hidden="1" customWidth="1" outlineLevel="1"/>
    <col min="114" max="114" width="8.85546875" style="4" hidden="1" customWidth="1" collapsed="1"/>
    <col min="115" max="129" width="8.5703125" style="4" hidden="1" customWidth="1" outlineLevel="1"/>
    <col min="130" max="130" width="8.85546875" style="4" hidden="1" customWidth="1" collapsed="1"/>
    <col min="131" max="131" width="9.85546875" style="4" hidden="1" customWidth="1"/>
    <col min="132" max="132" width="10.140625" style="4" hidden="1" customWidth="1" outlineLevel="1"/>
    <col min="133" max="133" width="10.85546875" style="4" hidden="1" customWidth="1" outlineLevel="1"/>
    <col min="134" max="141" width="8.5703125" style="4" hidden="1" customWidth="1" outlineLevel="1"/>
    <col min="142" max="145" width="10.85546875" style="4" hidden="1" customWidth="1" outlineLevel="1"/>
    <col min="146" max="146" width="8.85546875" style="4" hidden="1" customWidth="1" collapsed="1"/>
    <col min="147" max="156" width="8.5703125" style="4" hidden="1" customWidth="1" outlineLevel="1"/>
    <col min="157" max="157" width="8.85546875" style="4" hidden="1" customWidth="1" collapsed="1"/>
    <col min="158" max="172" width="8.5703125" style="4" hidden="1" customWidth="1" outlineLevel="1"/>
    <col min="173" max="173" width="8.85546875" style="4" hidden="1" customWidth="1" collapsed="1"/>
    <col min="174" max="174" width="9.85546875" style="4" hidden="1" customWidth="1"/>
    <col min="175" max="175" width="10.140625" style="4" hidden="1" customWidth="1" outlineLevel="1"/>
    <col min="176" max="176" width="10.85546875" style="4" hidden="1" customWidth="1" outlineLevel="1"/>
    <col min="177" max="184" width="8.5703125" style="4" hidden="1" customWidth="1" outlineLevel="1"/>
    <col min="185" max="188" width="10.85546875" style="4" hidden="1" customWidth="1" outlineLevel="1"/>
    <col min="189" max="189" width="11" style="4" hidden="1" customWidth="1" collapsed="1"/>
    <col min="190" max="199" width="8.5703125" style="4" hidden="1" customWidth="1" outlineLevel="1"/>
    <col min="200" max="200" width="8.85546875" style="4" hidden="1" customWidth="1" collapsed="1"/>
    <col min="201" max="215" width="8.5703125" style="4" hidden="1" customWidth="1" outlineLevel="1"/>
    <col min="216" max="216" width="8.85546875" style="4" hidden="1" customWidth="1" collapsed="1"/>
    <col min="217" max="217" width="9.85546875" style="4" hidden="1" customWidth="1"/>
    <col min="218" max="218" width="10.140625" style="4" hidden="1" customWidth="1" outlineLevel="1"/>
    <col min="219" max="219" width="10.85546875" style="4" hidden="1" customWidth="1" outlineLevel="1"/>
    <col min="220" max="227" width="8.5703125" style="4" hidden="1" customWidth="1" outlineLevel="1"/>
    <col min="228" max="231" width="10.85546875" style="4" hidden="1" customWidth="1" outlineLevel="1"/>
    <col min="232" max="232" width="11" style="4" hidden="1" customWidth="1" collapsed="1"/>
    <col min="233" max="242" width="8.5703125" style="4" hidden="1" customWidth="1" outlineLevel="1"/>
    <col min="243" max="243" width="8.85546875" style="4" hidden="1" customWidth="1" collapsed="1"/>
    <col min="244" max="258" width="8.5703125" style="4" hidden="1" customWidth="1" outlineLevel="1"/>
    <col min="259" max="259" width="8.85546875" style="4" hidden="1" customWidth="1" collapsed="1"/>
    <col min="260" max="260" width="9.85546875" style="4" hidden="1" customWidth="1"/>
    <col min="261" max="261" width="10.140625" style="4" hidden="1" customWidth="1" outlineLevel="1"/>
    <col min="262" max="262" width="10.85546875" style="4" hidden="1" customWidth="1" outlineLevel="1"/>
    <col min="263" max="270" width="8.5703125" style="4" hidden="1" customWidth="1" outlineLevel="1"/>
    <col min="271" max="274" width="10.85546875" style="4" hidden="1" customWidth="1" outlineLevel="1"/>
    <col min="275" max="275" width="11" style="4" hidden="1" customWidth="1" collapsed="1"/>
    <col min="276" max="285" width="8.5703125" style="4" hidden="1" customWidth="1" outlineLevel="1"/>
    <col min="286" max="286" width="8.85546875" style="4" hidden="1" customWidth="1" collapsed="1"/>
    <col min="287" max="301" width="8.5703125" style="4" hidden="1" customWidth="1" outlineLevel="1"/>
    <col min="302" max="302" width="8.85546875" style="4" hidden="1" customWidth="1" collapsed="1"/>
    <col min="303" max="303" width="7.5703125" style="4" hidden="1" customWidth="1"/>
    <col min="304" max="304" width="10.140625" style="4" hidden="1" customWidth="1" outlineLevel="1"/>
    <col min="305" max="305" width="10.85546875" style="4" hidden="1" customWidth="1" outlineLevel="1"/>
    <col min="306" max="313" width="8.5703125" style="4" hidden="1" customWidth="1" outlineLevel="1"/>
    <col min="314" max="317" width="10.85546875" style="4" hidden="1" customWidth="1" outlineLevel="1"/>
    <col min="318" max="318" width="11" style="4" hidden="1" customWidth="1" collapsed="1"/>
    <col min="319" max="328" width="8.5703125" style="4" hidden="1" customWidth="1" outlineLevel="1"/>
    <col min="329" max="329" width="8.85546875" style="4" hidden="1" customWidth="1" collapsed="1"/>
    <col min="330" max="344" width="8.5703125" style="4" hidden="1" customWidth="1" outlineLevel="1"/>
    <col min="345" max="345" width="8.85546875" style="4" hidden="1" customWidth="1" collapsed="1"/>
    <col min="346" max="346" width="9.85546875" style="4" hidden="1" customWidth="1"/>
    <col min="347" max="347" width="10.140625" style="4" hidden="1" customWidth="1" outlineLevel="1"/>
    <col min="348" max="348" width="10.85546875" style="4" hidden="1" customWidth="1" outlineLevel="1"/>
    <col min="349" max="356" width="8.5703125" style="4" hidden="1" customWidth="1" outlineLevel="1"/>
    <col min="357" max="360" width="10.85546875" style="4" hidden="1" customWidth="1" outlineLevel="1"/>
    <col min="361" max="361" width="11" style="4" hidden="1" customWidth="1" collapsed="1"/>
    <col min="362" max="371" width="8.5703125" style="4" hidden="1" customWidth="1" outlineLevel="1"/>
    <col min="372" max="372" width="8.85546875" style="4" hidden="1" customWidth="1" collapsed="1"/>
    <col min="373" max="387" width="8.5703125" style="4" hidden="1" customWidth="1" outlineLevel="1"/>
    <col min="388" max="388" width="8.85546875" style="4" hidden="1" customWidth="1" collapsed="1"/>
    <col min="389" max="389" width="9.85546875" style="4" hidden="1" customWidth="1"/>
    <col min="390" max="390" width="10.140625" style="4" hidden="1" customWidth="1" outlineLevel="1"/>
    <col min="391" max="391" width="10.85546875" style="4" hidden="1" customWidth="1" outlineLevel="1"/>
    <col min="392" max="399" width="8.5703125" style="4" hidden="1" customWidth="1" outlineLevel="1"/>
    <col min="400" max="403" width="10.85546875" style="4" hidden="1" customWidth="1" outlineLevel="1"/>
    <col min="404" max="404" width="11" style="4" hidden="1" customWidth="1" collapsed="1"/>
    <col min="405" max="414" width="8.5703125" style="4" hidden="1" customWidth="1" outlineLevel="1"/>
    <col min="415" max="415" width="8.85546875" style="4" hidden="1" customWidth="1" collapsed="1"/>
    <col min="416" max="430" width="8.5703125" style="4" hidden="1" customWidth="1" outlineLevel="1"/>
    <col min="431" max="431" width="8.85546875" style="4" hidden="1" customWidth="1" collapsed="1"/>
    <col min="432" max="432" width="9.85546875" style="4" hidden="1" customWidth="1"/>
    <col min="433" max="433" width="10.140625" style="4" hidden="1" customWidth="1" outlineLevel="1"/>
    <col min="434" max="434" width="10.85546875" style="4" hidden="1" customWidth="1" outlineLevel="1"/>
    <col min="435" max="442" width="8.5703125" style="4" hidden="1" customWidth="1" outlineLevel="1"/>
    <col min="443" max="446" width="10.85546875" style="4" hidden="1" customWidth="1" outlineLevel="1"/>
    <col min="447" max="447" width="11" style="4" hidden="1" customWidth="1" collapsed="1"/>
    <col min="448" max="457" width="8.5703125" style="4" hidden="1" customWidth="1" outlineLevel="1"/>
    <col min="458" max="458" width="8.85546875" style="4" hidden="1" customWidth="1" collapsed="1"/>
    <col min="459" max="473" width="8.5703125" style="4" hidden="1" customWidth="1" outlineLevel="1"/>
    <col min="474" max="474" width="8.85546875" style="4" hidden="1" customWidth="1" collapsed="1"/>
    <col min="475" max="475" width="1.42578125" style="4" hidden="1" customWidth="1"/>
    <col min="476" max="476" width="10.140625" style="4" hidden="1" customWidth="1" outlineLevel="1"/>
    <col min="477" max="477" width="10.85546875" style="4" hidden="1" customWidth="1" outlineLevel="1"/>
    <col min="478" max="485" width="8.5703125" style="4" hidden="1" customWidth="1" outlineLevel="1"/>
    <col min="486" max="489" width="10.85546875" style="4" hidden="1" customWidth="1" outlineLevel="1"/>
    <col min="490" max="490" width="11" style="4" hidden="1" customWidth="1" collapsed="1"/>
    <col min="491" max="500" width="8.5703125" style="4" hidden="1" customWidth="1" outlineLevel="1"/>
    <col min="501" max="501" width="8.85546875" style="4" hidden="1" customWidth="1" collapsed="1"/>
    <col min="502" max="516" width="8.5703125" style="4" hidden="1" customWidth="1" outlineLevel="1"/>
    <col min="517" max="517" width="8.85546875" style="4" hidden="1" customWidth="1" collapsed="1"/>
    <col min="518" max="518" width="9.85546875" style="4" hidden="1" customWidth="1"/>
    <col min="519" max="519" width="11.5703125" hidden="1" customWidth="1"/>
    <col min="520" max="520" width="10" hidden="1" customWidth="1"/>
    <col min="521" max="521" width="0.85546875" customWidth="1"/>
    <col min="522" max="522" width="12" customWidth="1"/>
    <col min="523" max="523" width="13.5703125" customWidth="1"/>
    <col min="524" max="524" width="14" customWidth="1"/>
    <col min="525" max="525" width="23.85546875" customWidth="1"/>
  </cols>
  <sheetData>
    <row r="1" spans="1:528" ht="15.75" thickBot="1">
      <c r="A1" s="520" t="s">
        <v>25</v>
      </c>
      <c r="B1" s="520" t="s">
        <v>26</v>
      </c>
      <c r="C1" s="184"/>
      <c r="D1" s="522">
        <v>45292</v>
      </c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4"/>
      <c r="Q1" s="503">
        <v>45292</v>
      </c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5"/>
      <c r="AT1" s="492">
        <v>45292</v>
      </c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4"/>
      <c r="BG1" s="198"/>
      <c r="BH1" s="503">
        <v>45323</v>
      </c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4"/>
      <c r="CF1" s="504"/>
      <c r="CG1" s="504"/>
      <c r="CH1" s="504"/>
      <c r="CI1" s="504"/>
      <c r="CJ1" s="505"/>
      <c r="CK1" s="492">
        <v>45352</v>
      </c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4"/>
      <c r="CX1" s="198"/>
      <c r="CY1" s="503">
        <v>45352</v>
      </c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4"/>
      <c r="DO1" s="504"/>
      <c r="DP1" s="504"/>
      <c r="DQ1" s="504"/>
      <c r="DR1" s="504"/>
      <c r="DS1" s="504"/>
      <c r="DT1" s="504"/>
      <c r="DU1" s="504"/>
      <c r="DV1" s="504"/>
      <c r="DW1" s="504"/>
      <c r="DX1" s="504"/>
      <c r="DY1" s="504"/>
      <c r="DZ1" s="504"/>
      <c r="EA1" s="505"/>
      <c r="EB1" s="492">
        <v>45383</v>
      </c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4"/>
      <c r="EO1" s="198"/>
      <c r="EP1" s="503">
        <v>45383</v>
      </c>
      <c r="EQ1" s="504"/>
      <c r="ER1" s="504"/>
      <c r="ES1" s="504"/>
      <c r="ET1" s="504"/>
      <c r="EU1" s="504"/>
      <c r="EV1" s="504"/>
      <c r="EW1" s="504"/>
      <c r="EX1" s="504"/>
      <c r="EY1" s="504"/>
      <c r="EZ1" s="504"/>
      <c r="FA1" s="504"/>
      <c r="FB1" s="504"/>
      <c r="FC1" s="504"/>
      <c r="FD1" s="504"/>
      <c r="FE1" s="504"/>
      <c r="FF1" s="504"/>
      <c r="FG1" s="504"/>
      <c r="FH1" s="504"/>
      <c r="FI1" s="504"/>
      <c r="FJ1" s="504"/>
      <c r="FK1" s="504"/>
      <c r="FL1" s="504"/>
      <c r="FM1" s="504"/>
      <c r="FN1" s="504"/>
      <c r="FO1" s="504"/>
      <c r="FP1" s="504"/>
      <c r="FQ1" s="504"/>
      <c r="FR1" s="505"/>
      <c r="FS1" s="492">
        <v>45352</v>
      </c>
      <c r="FT1" s="493"/>
      <c r="FU1" s="493"/>
      <c r="FV1" s="493"/>
      <c r="FW1" s="493"/>
      <c r="FX1" s="493"/>
      <c r="FY1" s="493"/>
      <c r="FZ1" s="493"/>
      <c r="GA1" s="493"/>
      <c r="GB1" s="493"/>
      <c r="GC1" s="493"/>
      <c r="GD1" s="493"/>
      <c r="GE1" s="494"/>
      <c r="GF1" s="198"/>
      <c r="GG1" s="492">
        <v>45413</v>
      </c>
      <c r="GH1" s="493"/>
      <c r="GI1" s="493"/>
      <c r="GJ1" s="493"/>
      <c r="GK1" s="493"/>
      <c r="GL1" s="493"/>
      <c r="GM1" s="493"/>
      <c r="GN1" s="493"/>
      <c r="GO1" s="493"/>
      <c r="GP1" s="493"/>
      <c r="GQ1" s="493"/>
      <c r="GR1" s="493"/>
      <c r="GS1" s="493"/>
      <c r="GT1" s="493"/>
      <c r="GU1" s="493"/>
      <c r="GV1" s="493"/>
      <c r="GW1" s="493"/>
      <c r="GX1" s="493"/>
      <c r="GY1" s="493"/>
      <c r="GZ1" s="493"/>
      <c r="HA1" s="493"/>
      <c r="HB1" s="493"/>
      <c r="HC1" s="493"/>
      <c r="HD1" s="493"/>
      <c r="HE1" s="493"/>
      <c r="HF1" s="493"/>
      <c r="HG1" s="493"/>
      <c r="HH1" s="493"/>
      <c r="HI1" s="494"/>
      <c r="HJ1" s="492">
        <v>45444</v>
      </c>
      <c r="HK1" s="493"/>
      <c r="HL1" s="493"/>
      <c r="HM1" s="493"/>
      <c r="HN1" s="493"/>
      <c r="HO1" s="493"/>
      <c r="HP1" s="493"/>
      <c r="HQ1" s="493"/>
      <c r="HR1" s="493"/>
      <c r="HS1" s="493"/>
      <c r="HT1" s="493"/>
      <c r="HU1" s="493"/>
      <c r="HV1" s="494"/>
      <c r="HW1" s="198"/>
      <c r="HX1" s="525">
        <v>45444</v>
      </c>
      <c r="HY1" s="526"/>
      <c r="HZ1" s="526"/>
      <c r="IA1" s="526"/>
      <c r="IB1" s="526"/>
      <c r="IC1" s="526"/>
      <c r="ID1" s="526"/>
      <c r="IE1" s="526"/>
      <c r="IF1" s="526"/>
      <c r="IG1" s="526"/>
      <c r="IH1" s="526"/>
      <c r="II1" s="526"/>
      <c r="IJ1" s="526"/>
      <c r="IK1" s="526"/>
      <c r="IL1" s="526"/>
      <c r="IM1" s="526"/>
      <c r="IN1" s="526"/>
      <c r="IO1" s="526"/>
      <c r="IP1" s="526"/>
      <c r="IQ1" s="526"/>
      <c r="IR1" s="526"/>
      <c r="IS1" s="526"/>
      <c r="IT1" s="526"/>
      <c r="IU1" s="526"/>
      <c r="IV1" s="526"/>
      <c r="IW1" s="526"/>
      <c r="IX1" s="526"/>
      <c r="IY1" s="526"/>
      <c r="IZ1" s="527"/>
      <c r="JA1" s="492">
        <v>45474</v>
      </c>
      <c r="JB1" s="493"/>
      <c r="JC1" s="493"/>
      <c r="JD1" s="493"/>
      <c r="JE1" s="493"/>
      <c r="JF1" s="493"/>
      <c r="JG1" s="493"/>
      <c r="JH1" s="493"/>
      <c r="JI1" s="493"/>
      <c r="JJ1" s="493"/>
      <c r="JK1" s="493"/>
      <c r="JL1" s="493"/>
      <c r="JM1" s="494"/>
      <c r="JN1" s="198"/>
      <c r="JO1" s="492">
        <v>45474</v>
      </c>
      <c r="JP1" s="493"/>
      <c r="JQ1" s="493"/>
      <c r="JR1" s="493"/>
      <c r="JS1" s="493"/>
      <c r="JT1" s="493"/>
      <c r="JU1" s="493"/>
      <c r="JV1" s="493"/>
      <c r="JW1" s="493"/>
      <c r="JX1" s="493"/>
      <c r="JY1" s="493"/>
      <c r="JZ1" s="493"/>
      <c r="KA1" s="493"/>
      <c r="KB1" s="493"/>
      <c r="KC1" s="493"/>
      <c r="KD1" s="493"/>
      <c r="KE1" s="493"/>
      <c r="KF1" s="493"/>
      <c r="KG1" s="493"/>
      <c r="KH1" s="493"/>
      <c r="KI1" s="493"/>
      <c r="KJ1" s="493"/>
      <c r="KK1" s="493"/>
      <c r="KL1" s="493"/>
      <c r="KM1" s="493"/>
      <c r="KN1" s="493"/>
      <c r="KO1" s="493"/>
      <c r="KP1" s="493"/>
      <c r="KQ1" s="494"/>
      <c r="KR1" s="492">
        <v>45505</v>
      </c>
      <c r="KS1" s="493"/>
      <c r="KT1" s="493"/>
      <c r="KU1" s="493"/>
      <c r="KV1" s="493"/>
      <c r="KW1" s="493"/>
      <c r="KX1" s="493"/>
      <c r="KY1" s="493"/>
      <c r="KZ1" s="493"/>
      <c r="LA1" s="493"/>
      <c r="LB1" s="493"/>
      <c r="LC1" s="493"/>
      <c r="LD1" s="494"/>
      <c r="LE1" s="198"/>
      <c r="LF1" s="525">
        <v>45505</v>
      </c>
      <c r="LG1" s="526"/>
      <c r="LH1" s="526"/>
      <c r="LI1" s="526"/>
      <c r="LJ1" s="526"/>
      <c r="LK1" s="526"/>
      <c r="LL1" s="526"/>
      <c r="LM1" s="526"/>
      <c r="LN1" s="526"/>
      <c r="LO1" s="526"/>
      <c r="LP1" s="526"/>
      <c r="LQ1" s="526"/>
      <c r="LR1" s="526"/>
      <c r="LS1" s="526"/>
      <c r="LT1" s="526"/>
      <c r="LU1" s="526"/>
      <c r="LV1" s="526"/>
      <c r="LW1" s="526"/>
      <c r="LX1" s="526"/>
      <c r="LY1" s="526"/>
      <c r="LZ1" s="526"/>
      <c r="MA1" s="526"/>
      <c r="MB1" s="526"/>
      <c r="MC1" s="526"/>
      <c r="MD1" s="526"/>
      <c r="ME1" s="526"/>
      <c r="MF1" s="526"/>
      <c r="MG1" s="526"/>
      <c r="MH1" s="527"/>
      <c r="MI1" s="492">
        <v>45536</v>
      </c>
      <c r="MJ1" s="493"/>
      <c r="MK1" s="493"/>
      <c r="ML1" s="493"/>
      <c r="MM1" s="493"/>
      <c r="MN1" s="493"/>
      <c r="MO1" s="493"/>
      <c r="MP1" s="493"/>
      <c r="MQ1" s="493"/>
      <c r="MR1" s="493"/>
      <c r="MS1" s="493"/>
      <c r="MT1" s="493"/>
      <c r="MU1" s="494"/>
      <c r="MV1" s="198"/>
      <c r="MW1" s="492">
        <v>45536</v>
      </c>
      <c r="MX1" s="493"/>
      <c r="MY1" s="493"/>
      <c r="MZ1" s="493"/>
      <c r="NA1" s="493"/>
      <c r="NB1" s="493"/>
      <c r="NC1" s="493"/>
      <c r="ND1" s="493"/>
      <c r="NE1" s="493"/>
      <c r="NF1" s="493"/>
      <c r="NG1" s="493"/>
      <c r="NH1" s="493"/>
      <c r="NI1" s="494"/>
      <c r="NJ1" s="492"/>
      <c r="NK1" s="493"/>
      <c r="NL1" s="493"/>
      <c r="NM1" s="493"/>
      <c r="NN1" s="493"/>
      <c r="NO1" s="493"/>
      <c r="NP1" s="493"/>
      <c r="NQ1" s="493"/>
      <c r="NR1" s="493"/>
      <c r="NS1" s="493"/>
      <c r="NT1" s="493"/>
      <c r="NU1" s="493"/>
      <c r="NV1" s="494"/>
      <c r="NW1" s="492"/>
      <c r="NX1" s="493"/>
      <c r="NY1" s="493"/>
      <c r="NZ1" s="492">
        <v>45566</v>
      </c>
      <c r="OA1" s="493"/>
      <c r="OB1" s="493"/>
      <c r="OC1" s="493"/>
      <c r="OD1" s="493"/>
      <c r="OE1" s="493"/>
      <c r="OF1" s="493"/>
      <c r="OG1" s="493"/>
      <c r="OH1" s="493"/>
      <c r="OI1" s="493"/>
      <c r="OJ1" s="493"/>
      <c r="OK1" s="493"/>
      <c r="OL1" s="494"/>
      <c r="OM1" s="198"/>
      <c r="ON1" s="492">
        <v>45566</v>
      </c>
      <c r="OO1" s="493"/>
      <c r="OP1" s="493"/>
      <c r="OQ1" s="493"/>
      <c r="OR1" s="493"/>
      <c r="OS1" s="493"/>
      <c r="OT1" s="493"/>
      <c r="OU1" s="493"/>
      <c r="OV1" s="493"/>
      <c r="OW1" s="493"/>
      <c r="OX1" s="493"/>
      <c r="OY1" s="493"/>
      <c r="OZ1" s="493"/>
      <c r="PA1" s="493"/>
      <c r="PB1" s="493"/>
      <c r="PC1" s="493"/>
      <c r="PD1" s="493"/>
      <c r="PE1" s="493"/>
      <c r="PF1" s="493"/>
      <c r="PG1" s="493"/>
      <c r="PH1" s="493"/>
      <c r="PI1" s="493"/>
      <c r="PJ1" s="493"/>
      <c r="PK1" s="493"/>
      <c r="PL1" s="493"/>
      <c r="PM1" s="493"/>
      <c r="PN1" s="493"/>
      <c r="PO1" s="493"/>
      <c r="PP1" s="494"/>
      <c r="PQ1" s="492">
        <v>45597</v>
      </c>
      <c r="PR1" s="493"/>
      <c r="PS1" s="493"/>
      <c r="PT1" s="493"/>
      <c r="PU1" s="493"/>
      <c r="PV1" s="493"/>
      <c r="PW1" s="493"/>
      <c r="PX1" s="493"/>
      <c r="PY1" s="493"/>
      <c r="PZ1" s="493"/>
      <c r="QA1" s="493"/>
      <c r="QB1" s="493"/>
      <c r="QC1" s="494"/>
      <c r="QD1" s="198"/>
      <c r="QE1" s="492">
        <v>45597</v>
      </c>
      <c r="QF1" s="493"/>
      <c r="QG1" s="493"/>
      <c r="QH1" s="493"/>
      <c r="QI1" s="493"/>
      <c r="QJ1" s="493"/>
      <c r="QK1" s="493"/>
      <c r="QL1" s="493"/>
      <c r="QM1" s="493"/>
      <c r="QN1" s="493"/>
      <c r="QO1" s="493"/>
      <c r="QP1" s="493"/>
      <c r="QQ1" s="493"/>
      <c r="QR1" s="493"/>
      <c r="QS1" s="493"/>
      <c r="QT1" s="493"/>
      <c r="QU1" s="493"/>
      <c r="QV1" s="493"/>
      <c r="QW1" s="493"/>
      <c r="QX1" s="493"/>
      <c r="QY1" s="493"/>
      <c r="QZ1" s="493"/>
      <c r="RA1" s="493"/>
      <c r="RB1" s="493"/>
      <c r="RC1" s="493"/>
      <c r="RD1" s="493"/>
      <c r="RE1" s="493"/>
      <c r="RF1" s="493"/>
      <c r="RG1" s="494"/>
      <c r="RH1" s="492">
        <v>45627</v>
      </c>
      <c r="RI1" s="493"/>
      <c r="RJ1" s="493"/>
      <c r="RK1" s="493"/>
      <c r="RL1" s="493"/>
      <c r="RM1" s="493"/>
      <c r="RN1" s="493"/>
      <c r="RO1" s="493"/>
      <c r="RP1" s="493"/>
      <c r="RQ1" s="493"/>
      <c r="RR1" s="493"/>
      <c r="RS1" s="493"/>
      <c r="RT1" s="494"/>
      <c r="RU1" s="198"/>
      <c r="RV1" s="492">
        <v>45627</v>
      </c>
      <c r="RW1" s="493"/>
      <c r="RX1" s="493"/>
      <c r="RY1" s="493"/>
      <c r="RZ1" s="493"/>
      <c r="SA1" s="493"/>
      <c r="SB1" s="493"/>
      <c r="SC1" s="493"/>
      <c r="SD1" s="493"/>
      <c r="SE1" s="493"/>
      <c r="SF1" s="493"/>
      <c r="SG1" s="493"/>
      <c r="SH1" s="493"/>
      <c r="SI1" s="493"/>
      <c r="SJ1" s="493"/>
      <c r="SK1" s="493"/>
      <c r="SL1" s="493"/>
      <c r="SM1" s="493"/>
      <c r="SN1" s="493"/>
      <c r="SO1" s="493"/>
      <c r="SP1" s="493"/>
      <c r="SQ1" s="493"/>
      <c r="SR1" s="493"/>
      <c r="SS1" s="493"/>
      <c r="ST1" s="493"/>
      <c r="SU1" s="493"/>
      <c r="SV1" s="493"/>
      <c r="SW1" s="493"/>
      <c r="SX1" s="494"/>
      <c r="SY1" s="502" t="s">
        <v>496</v>
      </c>
      <c r="SZ1" s="502"/>
      <c r="TA1" s="502"/>
      <c r="TB1" s="502"/>
    </row>
    <row r="2" spans="1:528" ht="168.75" thickBot="1">
      <c r="A2" s="521"/>
      <c r="B2" s="521"/>
      <c r="C2" s="177" t="s">
        <v>274</v>
      </c>
      <c r="D2" s="177" t="s">
        <v>1</v>
      </c>
      <c r="E2" s="177" t="s">
        <v>0</v>
      </c>
      <c r="F2" s="177" t="s">
        <v>2</v>
      </c>
      <c r="G2" s="177" t="s">
        <v>266</v>
      </c>
      <c r="H2" s="177" t="s">
        <v>61</v>
      </c>
      <c r="I2" s="177" t="s">
        <v>111</v>
      </c>
      <c r="J2" s="177" t="s">
        <v>103</v>
      </c>
      <c r="K2" s="177" t="s">
        <v>109</v>
      </c>
      <c r="L2" s="177" t="s">
        <v>119</v>
      </c>
      <c r="M2" s="177" t="s">
        <v>265</v>
      </c>
      <c r="N2" s="177" t="s">
        <v>3</v>
      </c>
      <c r="O2" s="177" t="s">
        <v>110</v>
      </c>
      <c r="P2" s="177" t="s">
        <v>267</v>
      </c>
      <c r="Q2" s="63" t="s">
        <v>4</v>
      </c>
      <c r="R2" s="177" t="s">
        <v>6</v>
      </c>
      <c r="S2" s="177" t="s">
        <v>5</v>
      </c>
      <c r="T2" s="177" t="s">
        <v>7</v>
      </c>
      <c r="U2" s="177" t="s">
        <v>268</v>
      </c>
      <c r="V2" s="177" t="s">
        <v>269</v>
      </c>
      <c r="W2" s="177" t="s">
        <v>112</v>
      </c>
      <c r="X2" s="177" t="s">
        <v>270</v>
      </c>
      <c r="Y2" s="177" t="s">
        <v>271</v>
      </c>
      <c r="Z2" s="177" t="s">
        <v>272</v>
      </c>
      <c r="AA2" s="177" t="s">
        <v>273</v>
      </c>
      <c r="AB2" s="63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115</v>
      </c>
      <c r="AI2" s="1" t="s">
        <v>14</v>
      </c>
      <c r="AJ2" s="1" t="s">
        <v>15</v>
      </c>
      <c r="AK2" s="1" t="s">
        <v>16</v>
      </c>
      <c r="AL2" s="1" t="s">
        <v>17</v>
      </c>
      <c r="AM2" s="2" t="s">
        <v>18</v>
      </c>
      <c r="AN2" s="1" t="s">
        <v>19</v>
      </c>
      <c r="AO2" s="1" t="s">
        <v>20</v>
      </c>
      <c r="AP2" s="1" t="s">
        <v>21</v>
      </c>
      <c r="AQ2" s="63" t="s">
        <v>22</v>
      </c>
      <c r="AR2" s="63" t="s">
        <v>23</v>
      </c>
      <c r="AS2" s="63" t="s">
        <v>24</v>
      </c>
      <c r="AT2" s="177" t="s">
        <v>1</v>
      </c>
      <c r="AU2" s="177" t="s">
        <v>0</v>
      </c>
      <c r="AV2" s="177" t="s">
        <v>2</v>
      </c>
      <c r="AW2" s="177" t="s">
        <v>266</v>
      </c>
      <c r="AX2" s="177" t="s">
        <v>61</v>
      </c>
      <c r="AY2" s="177" t="s">
        <v>111</v>
      </c>
      <c r="AZ2" s="177" t="s">
        <v>103</v>
      </c>
      <c r="BA2" s="177" t="s">
        <v>109</v>
      </c>
      <c r="BB2" s="177" t="s">
        <v>119</v>
      </c>
      <c r="BC2" s="177" t="s">
        <v>265</v>
      </c>
      <c r="BD2" s="177" t="s">
        <v>3</v>
      </c>
      <c r="BE2" s="177" t="s">
        <v>110</v>
      </c>
      <c r="BF2" s="177" t="s">
        <v>267</v>
      </c>
      <c r="BG2" s="177" t="s">
        <v>274</v>
      </c>
      <c r="BH2" s="63" t="s">
        <v>4</v>
      </c>
      <c r="BI2" s="177" t="s">
        <v>6</v>
      </c>
      <c r="BJ2" s="177" t="s">
        <v>5</v>
      </c>
      <c r="BK2" s="177" t="s">
        <v>7</v>
      </c>
      <c r="BL2" s="177" t="s">
        <v>268</v>
      </c>
      <c r="BM2" s="177" t="s">
        <v>269</v>
      </c>
      <c r="BN2" s="177" t="s">
        <v>112</v>
      </c>
      <c r="BO2" s="177" t="s">
        <v>270</v>
      </c>
      <c r="BP2" s="177" t="s">
        <v>271</v>
      </c>
      <c r="BQ2" s="177" t="s">
        <v>272</v>
      </c>
      <c r="BR2" s="177" t="s">
        <v>273</v>
      </c>
      <c r="BS2" s="63" t="s">
        <v>8</v>
      </c>
      <c r="BT2" s="1" t="s">
        <v>9</v>
      </c>
      <c r="BU2" s="1" t="s">
        <v>10</v>
      </c>
      <c r="BV2" s="1" t="s">
        <v>11</v>
      </c>
      <c r="BW2" s="1" t="s">
        <v>12</v>
      </c>
      <c r="BX2" s="1" t="s">
        <v>13</v>
      </c>
      <c r="BY2" s="1" t="s">
        <v>115</v>
      </c>
      <c r="BZ2" s="1" t="s">
        <v>14</v>
      </c>
      <c r="CA2" s="1" t="s">
        <v>15</v>
      </c>
      <c r="CB2" s="1" t="s">
        <v>16</v>
      </c>
      <c r="CC2" s="1" t="s">
        <v>17</v>
      </c>
      <c r="CD2" s="2" t="s">
        <v>18</v>
      </c>
      <c r="CE2" s="1" t="s">
        <v>19</v>
      </c>
      <c r="CF2" s="1" t="s">
        <v>20</v>
      </c>
      <c r="CG2" s="1" t="s">
        <v>21</v>
      </c>
      <c r="CH2" s="63" t="s">
        <v>22</v>
      </c>
      <c r="CI2" s="63" t="s">
        <v>23</v>
      </c>
      <c r="CJ2" s="63" t="s">
        <v>24</v>
      </c>
      <c r="CK2" s="177" t="s">
        <v>1</v>
      </c>
      <c r="CL2" s="177" t="s">
        <v>0</v>
      </c>
      <c r="CM2" s="177" t="s">
        <v>2</v>
      </c>
      <c r="CN2" s="177" t="s">
        <v>266</v>
      </c>
      <c r="CO2" s="177" t="s">
        <v>61</v>
      </c>
      <c r="CP2" s="177" t="s">
        <v>111</v>
      </c>
      <c r="CQ2" s="177" t="s">
        <v>103</v>
      </c>
      <c r="CR2" s="177" t="s">
        <v>109</v>
      </c>
      <c r="CS2" s="177" t="s">
        <v>119</v>
      </c>
      <c r="CT2" s="177" t="s">
        <v>265</v>
      </c>
      <c r="CU2" s="177" t="s">
        <v>3</v>
      </c>
      <c r="CV2" s="177" t="s">
        <v>110</v>
      </c>
      <c r="CW2" s="177" t="s">
        <v>267</v>
      </c>
      <c r="CX2" s="177" t="s">
        <v>274</v>
      </c>
      <c r="CY2" s="63" t="s">
        <v>4</v>
      </c>
      <c r="CZ2" s="177" t="s">
        <v>6</v>
      </c>
      <c r="DA2" s="177" t="s">
        <v>5</v>
      </c>
      <c r="DB2" s="177" t="s">
        <v>7</v>
      </c>
      <c r="DC2" s="177" t="s">
        <v>268</v>
      </c>
      <c r="DD2" s="177" t="s">
        <v>269</v>
      </c>
      <c r="DE2" s="177" t="s">
        <v>112</v>
      </c>
      <c r="DF2" s="177" t="s">
        <v>270</v>
      </c>
      <c r="DG2" s="177" t="s">
        <v>271</v>
      </c>
      <c r="DH2" s="177" t="s">
        <v>272</v>
      </c>
      <c r="DI2" s="177" t="s">
        <v>273</v>
      </c>
      <c r="DJ2" s="63" t="s">
        <v>8</v>
      </c>
      <c r="DK2" s="1" t="s">
        <v>9</v>
      </c>
      <c r="DL2" s="1" t="s">
        <v>10</v>
      </c>
      <c r="DM2" s="1" t="s">
        <v>11</v>
      </c>
      <c r="DN2" s="1" t="s">
        <v>12</v>
      </c>
      <c r="DO2" s="1" t="s">
        <v>13</v>
      </c>
      <c r="DP2" s="1" t="s">
        <v>115</v>
      </c>
      <c r="DQ2" s="1" t="s">
        <v>14</v>
      </c>
      <c r="DR2" s="1" t="s">
        <v>15</v>
      </c>
      <c r="DS2" s="1" t="s">
        <v>16</v>
      </c>
      <c r="DT2" s="1" t="s">
        <v>17</v>
      </c>
      <c r="DU2" s="2" t="s">
        <v>18</v>
      </c>
      <c r="DV2" s="1" t="s">
        <v>19</v>
      </c>
      <c r="DW2" s="1" t="s">
        <v>20</v>
      </c>
      <c r="DX2" s="1" t="s">
        <v>21</v>
      </c>
      <c r="DY2" s="63" t="s">
        <v>22</v>
      </c>
      <c r="DZ2" s="63" t="s">
        <v>23</v>
      </c>
      <c r="EA2" s="63" t="s">
        <v>24</v>
      </c>
      <c r="EB2" s="177" t="s">
        <v>1</v>
      </c>
      <c r="EC2" s="177" t="s">
        <v>0</v>
      </c>
      <c r="ED2" s="177" t="s">
        <v>2</v>
      </c>
      <c r="EE2" s="177" t="s">
        <v>266</v>
      </c>
      <c r="EF2" s="177" t="s">
        <v>61</v>
      </c>
      <c r="EG2" s="177" t="s">
        <v>111</v>
      </c>
      <c r="EH2" s="177" t="s">
        <v>103</v>
      </c>
      <c r="EI2" s="177" t="s">
        <v>109</v>
      </c>
      <c r="EJ2" s="177" t="s">
        <v>119</v>
      </c>
      <c r="EK2" s="177" t="s">
        <v>265</v>
      </c>
      <c r="EL2" s="177" t="s">
        <v>3</v>
      </c>
      <c r="EM2" s="177" t="s">
        <v>110</v>
      </c>
      <c r="EN2" s="177" t="s">
        <v>267</v>
      </c>
      <c r="EO2" s="177" t="s">
        <v>274</v>
      </c>
      <c r="EP2" s="63" t="s">
        <v>4</v>
      </c>
      <c r="EQ2" s="177" t="s">
        <v>6</v>
      </c>
      <c r="ER2" s="177" t="s">
        <v>5</v>
      </c>
      <c r="ES2" s="177" t="s">
        <v>7</v>
      </c>
      <c r="ET2" s="177" t="s">
        <v>268</v>
      </c>
      <c r="EU2" s="177" t="s">
        <v>269</v>
      </c>
      <c r="EV2" s="177" t="s">
        <v>112</v>
      </c>
      <c r="EW2" s="177" t="s">
        <v>270</v>
      </c>
      <c r="EX2" s="177" t="s">
        <v>271</v>
      </c>
      <c r="EY2" s="177" t="s">
        <v>272</v>
      </c>
      <c r="EZ2" s="177" t="s">
        <v>273</v>
      </c>
      <c r="FA2" s="63" t="s">
        <v>8</v>
      </c>
      <c r="FB2" s="1" t="s">
        <v>9</v>
      </c>
      <c r="FC2" s="1" t="s">
        <v>10</v>
      </c>
      <c r="FD2" s="1" t="s">
        <v>11</v>
      </c>
      <c r="FE2" s="1" t="s">
        <v>12</v>
      </c>
      <c r="FF2" s="1" t="s">
        <v>13</v>
      </c>
      <c r="FG2" s="1" t="s">
        <v>115</v>
      </c>
      <c r="FH2" s="1" t="s">
        <v>14</v>
      </c>
      <c r="FI2" s="1" t="s">
        <v>15</v>
      </c>
      <c r="FJ2" s="1" t="s">
        <v>16</v>
      </c>
      <c r="FK2" s="1" t="s">
        <v>17</v>
      </c>
      <c r="FL2" s="2" t="s">
        <v>18</v>
      </c>
      <c r="FM2" s="1" t="s">
        <v>19</v>
      </c>
      <c r="FN2" s="1" t="s">
        <v>20</v>
      </c>
      <c r="FO2" s="1" t="s">
        <v>21</v>
      </c>
      <c r="FP2" s="63" t="s">
        <v>22</v>
      </c>
      <c r="FQ2" s="63" t="s">
        <v>23</v>
      </c>
      <c r="FR2" s="63" t="s">
        <v>24</v>
      </c>
      <c r="FS2" s="177" t="s">
        <v>1</v>
      </c>
      <c r="FT2" s="177" t="s">
        <v>0</v>
      </c>
      <c r="FU2" s="177" t="s">
        <v>2</v>
      </c>
      <c r="FV2" s="177" t="s">
        <v>266</v>
      </c>
      <c r="FW2" s="177" t="s">
        <v>61</v>
      </c>
      <c r="FX2" s="177" t="s">
        <v>111</v>
      </c>
      <c r="FY2" s="177" t="s">
        <v>103</v>
      </c>
      <c r="FZ2" s="177" t="s">
        <v>109</v>
      </c>
      <c r="GA2" s="177" t="s">
        <v>119</v>
      </c>
      <c r="GB2" s="177" t="s">
        <v>265</v>
      </c>
      <c r="GC2" s="177" t="s">
        <v>3</v>
      </c>
      <c r="GD2" s="177" t="s">
        <v>110</v>
      </c>
      <c r="GE2" s="177" t="s">
        <v>267</v>
      </c>
      <c r="GF2" s="177" t="s">
        <v>274</v>
      </c>
      <c r="GG2" s="63" t="s">
        <v>4</v>
      </c>
      <c r="GH2" s="177" t="s">
        <v>6</v>
      </c>
      <c r="GI2" s="177" t="s">
        <v>5</v>
      </c>
      <c r="GJ2" s="177" t="s">
        <v>7</v>
      </c>
      <c r="GK2" s="177" t="s">
        <v>268</v>
      </c>
      <c r="GL2" s="177" t="s">
        <v>269</v>
      </c>
      <c r="GM2" s="177" t="s">
        <v>112</v>
      </c>
      <c r="GN2" s="177" t="s">
        <v>270</v>
      </c>
      <c r="GO2" s="177" t="s">
        <v>271</v>
      </c>
      <c r="GP2" s="177" t="s">
        <v>272</v>
      </c>
      <c r="GQ2" s="177" t="s">
        <v>273</v>
      </c>
      <c r="GR2" s="63" t="s">
        <v>8</v>
      </c>
      <c r="GS2" s="1" t="s">
        <v>9</v>
      </c>
      <c r="GT2" s="1" t="s">
        <v>10</v>
      </c>
      <c r="GU2" s="1" t="s">
        <v>11</v>
      </c>
      <c r="GV2" s="1" t="s">
        <v>12</v>
      </c>
      <c r="GW2" s="1" t="s">
        <v>13</v>
      </c>
      <c r="GX2" s="1" t="s">
        <v>115</v>
      </c>
      <c r="GY2" s="1" t="s">
        <v>14</v>
      </c>
      <c r="GZ2" s="1" t="s">
        <v>15</v>
      </c>
      <c r="HA2" s="1" t="s">
        <v>16</v>
      </c>
      <c r="HB2" s="1" t="s">
        <v>17</v>
      </c>
      <c r="HC2" s="2" t="s">
        <v>18</v>
      </c>
      <c r="HD2" s="1" t="s">
        <v>19</v>
      </c>
      <c r="HE2" s="1" t="s">
        <v>20</v>
      </c>
      <c r="HF2" s="1" t="s">
        <v>21</v>
      </c>
      <c r="HG2" s="63" t="s">
        <v>22</v>
      </c>
      <c r="HH2" s="63" t="s">
        <v>23</v>
      </c>
      <c r="HI2" s="63" t="s">
        <v>24</v>
      </c>
      <c r="HJ2" s="177" t="s">
        <v>1</v>
      </c>
      <c r="HK2" s="177" t="s">
        <v>0</v>
      </c>
      <c r="HL2" s="177" t="s">
        <v>2</v>
      </c>
      <c r="HM2" s="177" t="s">
        <v>266</v>
      </c>
      <c r="HN2" s="177" t="s">
        <v>61</v>
      </c>
      <c r="HO2" s="177" t="s">
        <v>111</v>
      </c>
      <c r="HP2" s="177" t="s">
        <v>103</v>
      </c>
      <c r="HQ2" s="177" t="s">
        <v>109</v>
      </c>
      <c r="HR2" s="177" t="s">
        <v>119</v>
      </c>
      <c r="HS2" s="177" t="s">
        <v>265</v>
      </c>
      <c r="HT2" s="177" t="s">
        <v>3</v>
      </c>
      <c r="HU2" s="177" t="s">
        <v>110</v>
      </c>
      <c r="HV2" s="177" t="s">
        <v>267</v>
      </c>
      <c r="HW2" s="177" t="s">
        <v>274</v>
      </c>
      <c r="HX2" s="63" t="s">
        <v>4</v>
      </c>
      <c r="HY2" s="177" t="s">
        <v>6</v>
      </c>
      <c r="HZ2" s="177" t="s">
        <v>5</v>
      </c>
      <c r="IA2" s="177" t="s">
        <v>7</v>
      </c>
      <c r="IB2" s="177" t="s">
        <v>268</v>
      </c>
      <c r="IC2" s="177" t="s">
        <v>269</v>
      </c>
      <c r="ID2" s="177" t="s">
        <v>112</v>
      </c>
      <c r="IE2" s="177" t="s">
        <v>270</v>
      </c>
      <c r="IF2" s="177" t="s">
        <v>271</v>
      </c>
      <c r="IG2" s="177" t="s">
        <v>272</v>
      </c>
      <c r="IH2" s="177" t="s">
        <v>273</v>
      </c>
      <c r="II2" s="63" t="s">
        <v>8</v>
      </c>
      <c r="IJ2" s="1" t="s">
        <v>9</v>
      </c>
      <c r="IK2" s="1" t="s">
        <v>10</v>
      </c>
      <c r="IL2" s="1" t="s">
        <v>11</v>
      </c>
      <c r="IM2" s="1" t="s">
        <v>12</v>
      </c>
      <c r="IN2" s="1" t="s">
        <v>13</v>
      </c>
      <c r="IO2" s="1" t="s">
        <v>115</v>
      </c>
      <c r="IP2" s="1" t="s">
        <v>14</v>
      </c>
      <c r="IQ2" s="1" t="s">
        <v>15</v>
      </c>
      <c r="IR2" s="1" t="s">
        <v>16</v>
      </c>
      <c r="IS2" s="1" t="s">
        <v>17</v>
      </c>
      <c r="IT2" s="2" t="s">
        <v>18</v>
      </c>
      <c r="IU2" s="1" t="s">
        <v>19</v>
      </c>
      <c r="IV2" s="1" t="s">
        <v>20</v>
      </c>
      <c r="IW2" s="1" t="s">
        <v>21</v>
      </c>
      <c r="IX2" s="63" t="s">
        <v>22</v>
      </c>
      <c r="IY2" s="63" t="s">
        <v>23</v>
      </c>
      <c r="IZ2" s="63" t="s">
        <v>24</v>
      </c>
      <c r="JA2" s="177" t="s">
        <v>1</v>
      </c>
      <c r="JB2" s="177" t="s">
        <v>0</v>
      </c>
      <c r="JC2" s="177" t="s">
        <v>2</v>
      </c>
      <c r="JD2" s="177" t="s">
        <v>266</v>
      </c>
      <c r="JE2" s="177" t="s">
        <v>61</v>
      </c>
      <c r="JF2" s="177" t="s">
        <v>111</v>
      </c>
      <c r="JG2" s="177" t="s">
        <v>103</v>
      </c>
      <c r="JH2" s="177" t="s">
        <v>109</v>
      </c>
      <c r="JI2" s="177" t="s">
        <v>119</v>
      </c>
      <c r="JJ2" s="177" t="s">
        <v>265</v>
      </c>
      <c r="JK2" s="177" t="s">
        <v>3</v>
      </c>
      <c r="JL2" s="177" t="s">
        <v>110</v>
      </c>
      <c r="JM2" s="177" t="s">
        <v>267</v>
      </c>
      <c r="JN2" s="177" t="s">
        <v>274</v>
      </c>
      <c r="JO2" s="63" t="s">
        <v>4</v>
      </c>
      <c r="JP2" s="177" t="s">
        <v>6</v>
      </c>
      <c r="JQ2" s="177" t="s">
        <v>5</v>
      </c>
      <c r="JR2" s="177" t="s">
        <v>7</v>
      </c>
      <c r="JS2" s="177" t="s">
        <v>268</v>
      </c>
      <c r="JT2" s="177" t="s">
        <v>269</v>
      </c>
      <c r="JU2" s="177" t="s">
        <v>112</v>
      </c>
      <c r="JV2" s="177" t="s">
        <v>270</v>
      </c>
      <c r="JW2" s="177" t="s">
        <v>271</v>
      </c>
      <c r="JX2" s="177" t="s">
        <v>272</v>
      </c>
      <c r="JY2" s="177" t="s">
        <v>273</v>
      </c>
      <c r="JZ2" s="215" t="s">
        <v>8</v>
      </c>
      <c r="KA2" s="1" t="s">
        <v>9</v>
      </c>
      <c r="KB2" s="1" t="s">
        <v>10</v>
      </c>
      <c r="KC2" s="1" t="s">
        <v>11</v>
      </c>
      <c r="KD2" s="1" t="s">
        <v>12</v>
      </c>
      <c r="KE2" s="1" t="s">
        <v>13</v>
      </c>
      <c r="KF2" s="1" t="s">
        <v>115</v>
      </c>
      <c r="KG2" s="1" t="s">
        <v>14</v>
      </c>
      <c r="KH2" s="1" t="s">
        <v>15</v>
      </c>
      <c r="KI2" s="1" t="s">
        <v>16</v>
      </c>
      <c r="KJ2" s="1" t="s">
        <v>17</v>
      </c>
      <c r="KK2" s="2" t="s">
        <v>18</v>
      </c>
      <c r="KL2" s="1" t="s">
        <v>19</v>
      </c>
      <c r="KM2" s="1" t="s">
        <v>20</v>
      </c>
      <c r="KN2" s="1" t="s">
        <v>21</v>
      </c>
      <c r="KO2" s="63" t="s">
        <v>22</v>
      </c>
      <c r="KP2" s="63" t="s">
        <v>23</v>
      </c>
      <c r="KQ2" s="63" t="s">
        <v>24</v>
      </c>
      <c r="KR2" s="177" t="s">
        <v>1</v>
      </c>
      <c r="KS2" s="177" t="s">
        <v>0</v>
      </c>
      <c r="KT2" s="177" t="s">
        <v>2</v>
      </c>
      <c r="KU2" s="177" t="s">
        <v>266</v>
      </c>
      <c r="KV2" s="177" t="s">
        <v>61</v>
      </c>
      <c r="KW2" s="177" t="s">
        <v>111</v>
      </c>
      <c r="KX2" s="177" t="s">
        <v>103</v>
      </c>
      <c r="KY2" s="177" t="s">
        <v>109</v>
      </c>
      <c r="KZ2" s="177" t="s">
        <v>119</v>
      </c>
      <c r="LA2" s="177" t="s">
        <v>265</v>
      </c>
      <c r="LB2" s="177" t="s">
        <v>3</v>
      </c>
      <c r="LC2" s="177" t="s">
        <v>110</v>
      </c>
      <c r="LD2" s="177" t="s">
        <v>267</v>
      </c>
      <c r="LE2" s="177" t="s">
        <v>274</v>
      </c>
      <c r="LF2" s="63" t="s">
        <v>4</v>
      </c>
      <c r="LG2" s="177" t="s">
        <v>6</v>
      </c>
      <c r="LH2" s="177" t="s">
        <v>5</v>
      </c>
      <c r="LI2" s="177" t="s">
        <v>7</v>
      </c>
      <c r="LJ2" s="177" t="s">
        <v>268</v>
      </c>
      <c r="LK2" s="177" t="s">
        <v>269</v>
      </c>
      <c r="LL2" s="177" t="s">
        <v>112</v>
      </c>
      <c r="LM2" s="177" t="s">
        <v>270</v>
      </c>
      <c r="LN2" s="177" t="s">
        <v>271</v>
      </c>
      <c r="LO2" s="177" t="s">
        <v>272</v>
      </c>
      <c r="LP2" s="177" t="s">
        <v>273</v>
      </c>
      <c r="LQ2" s="63" t="s">
        <v>8</v>
      </c>
      <c r="LR2" s="1" t="s">
        <v>9</v>
      </c>
      <c r="LS2" s="1" t="s">
        <v>10</v>
      </c>
      <c r="LT2" s="1" t="s">
        <v>11</v>
      </c>
      <c r="LU2" s="1" t="s">
        <v>12</v>
      </c>
      <c r="LV2" s="1" t="s">
        <v>13</v>
      </c>
      <c r="LW2" s="1" t="s">
        <v>115</v>
      </c>
      <c r="LX2" s="1" t="s">
        <v>14</v>
      </c>
      <c r="LY2" s="1" t="s">
        <v>15</v>
      </c>
      <c r="LZ2" s="1" t="s">
        <v>16</v>
      </c>
      <c r="MA2" s="1" t="s">
        <v>17</v>
      </c>
      <c r="MB2" s="2" t="s">
        <v>18</v>
      </c>
      <c r="MC2" s="1" t="s">
        <v>19</v>
      </c>
      <c r="MD2" s="1" t="s">
        <v>20</v>
      </c>
      <c r="ME2" s="1" t="s">
        <v>21</v>
      </c>
      <c r="MF2" s="63" t="s">
        <v>22</v>
      </c>
      <c r="MG2" s="63" t="s">
        <v>23</v>
      </c>
      <c r="MH2" s="63" t="s">
        <v>24</v>
      </c>
      <c r="MI2" s="177" t="s">
        <v>1</v>
      </c>
      <c r="MJ2" s="177" t="s">
        <v>0</v>
      </c>
      <c r="MK2" s="177" t="s">
        <v>2</v>
      </c>
      <c r="ML2" s="177" t="s">
        <v>266</v>
      </c>
      <c r="MM2" s="177" t="s">
        <v>61</v>
      </c>
      <c r="MN2" s="177" t="s">
        <v>111</v>
      </c>
      <c r="MO2" s="177" t="s">
        <v>103</v>
      </c>
      <c r="MP2" s="177" t="s">
        <v>109</v>
      </c>
      <c r="MQ2" s="177" t="s">
        <v>119</v>
      </c>
      <c r="MR2" s="177" t="s">
        <v>265</v>
      </c>
      <c r="MS2" s="177" t="s">
        <v>3</v>
      </c>
      <c r="MT2" s="177" t="s">
        <v>110</v>
      </c>
      <c r="MU2" s="177" t="s">
        <v>267</v>
      </c>
      <c r="MV2" s="177" t="s">
        <v>274</v>
      </c>
      <c r="MW2" s="63" t="s">
        <v>4</v>
      </c>
      <c r="MX2" s="177" t="s">
        <v>6</v>
      </c>
      <c r="MY2" s="177" t="s">
        <v>5</v>
      </c>
      <c r="MZ2" s="177" t="s">
        <v>7</v>
      </c>
      <c r="NA2" s="177" t="s">
        <v>268</v>
      </c>
      <c r="NB2" s="177" t="s">
        <v>269</v>
      </c>
      <c r="NC2" s="177" t="s">
        <v>112</v>
      </c>
      <c r="ND2" s="177" t="s">
        <v>270</v>
      </c>
      <c r="NE2" s="177" t="s">
        <v>271</v>
      </c>
      <c r="NF2" s="177" t="s">
        <v>272</v>
      </c>
      <c r="NG2" s="177" t="s">
        <v>273</v>
      </c>
      <c r="NH2" s="63" t="s">
        <v>8</v>
      </c>
      <c r="NI2" s="1" t="s">
        <v>9</v>
      </c>
      <c r="NJ2" s="1" t="s">
        <v>10</v>
      </c>
      <c r="NK2" s="1" t="s">
        <v>11</v>
      </c>
      <c r="NL2" s="1" t="s">
        <v>12</v>
      </c>
      <c r="NM2" s="1" t="s">
        <v>13</v>
      </c>
      <c r="NN2" s="1" t="s">
        <v>115</v>
      </c>
      <c r="NO2" s="1" t="s">
        <v>14</v>
      </c>
      <c r="NP2" s="1" t="s">
        <v>15</v>
      </c>
      <c r="NQ2" s="1" t="s">
        <v>16</v>
      </c>
      <c r="NR2" s="1" t="s">
        <v>17</v>
      </c>
      <c r="NS2" s="2" t="s">
        <v>18</v>
      </c>
      <c r="NT2" s="1" t="s">
        <v>19</v>
      </c>
      <c r="NU2" s="1" t="s">
        <v>20</v>
      </c>
      <c r="NV2" s="1" t="s">
        <v>21</v>
      </c>
      <c r="NW2" s="63" t="s">
        <v>22</v>
      </c>
      <c r="NX2" s="63" t="s">
        <v>23</v>
      </c>
      <c r="NY2" s="63" t="s">
        <v>24</v>
      </c>
      <c r="NZ2" s="177" t="s">
        <v>1</v>
      </c>
      <c r="OA2" s="177" t="s">
        <v>0</v>
      </c>
      <c r="OB2" s="177" t="s">
        <v>2</v>
      </c>
      <c r="OC2" s="177" t="s">
        <v>266</v>
      </c>
      <c r="OD2" s="177" t="s">
        <v>61</v>
      </c>
      <c r="OE2" s="177" t="s">
        <v>111</v>
      </c>
      <c r="OF2" s="177" t="s">
        <v>103</v>
      </c>
      <c r="OG2" s="177" t="s">
        <v>109</v>
      </c>
      <c r="OH2" s="177" t="s">
        <v>119</v>
      </c>
      <c r="OI2" s="177" t="s">
        <v>265</v>
      </c>
      <c r="OJ2" s="177" t="s">
        <v>3</v>
      </c>
      <c r="OK2" s="177" t="s">
        <v>110</v>
      </c>
      <c r="OL2" s="177" t="s">
        <v>267</v>
      </c>
      <c r="OM2" s="177" t="s">
        <v>274</v>
      </c>
      <c r="ON2" s="63" t="s">
        <v>4</v>
      </c>
      <c r="OO2" s="177" t="s">
        <v>6</v>
      </c>
      <c r="OP2" s="177" t="s">
        <v>5</v>
      </c>
      <c r="OQ2" s="177" t="s">
        <v>7</v>
      </c>
      <c r="OR2" s="177" t="s">
        <v>268</v>
      </c>
      <c r="OS2" s="177" t="s">
        <v>269</v>
      </c>
      <c r="OT2" s="177" t="s">
        <v>112</v>
      </c>
      <c r="OU2" s="177" t="s">
        <v>270</v>
      </c>
      <c r="OV2" s="177" t="s">
        <v>271</v>
      </c>
      <c r="OW2" s="177" t="s">
        <v>272</v>
      </c>
      <c r="OX2" s="177" t="s">
        <v>273</v>
      </c>
      <c r="OY2" s="63" t="s">
        <v>8</v>
      </c>
      <c r="OZ2" s="1" t="s">
        <v>9</v>
      </c>
      <c r="PA2" s="1" t="s">
        <v>10</v>
      </c>
      <c r="PB2" s="1" t="s">
        <v>11</v>
      </c>
      <c r="PC2" s="1" t="s">
        <v>12</v>
      </c>
      <c r="PD2" s="1" t="s">
        <v>13</v>
      </c>
      <c r="PE2" s="1" t="s">
        <v>115</v>
      </c>
      <c r="PF2" s="1" t="s">
        <v>14</v>
      </c>
      <c r="PG2" s="1" t="s">
        <v>15</v>
      </c>
      <c r="PH2" s="1" t="s">
        <v>16</v>
      </c>
      <c r="PI2" s="1" t="s">
        <v>17</v>
      </c>
      <c r="PJ2" s="2" t="s">
        <v>18</v>
      </c>
      <c r="PK2" s="1" t="s">
        <v>19</v>
      </c>
      <c r="PL2" s="1" t="s">
        <v>20</v>
      </c>
      <c r="PM2" s="1" t="s">
        <v>21</v>
      </c>
      <c r="PN2" s="63" t="s">
        <v>22</v>
      </c>
      <c r="PO2" s="63" t="s">
        <v>23</v>
      </c>
      <c r="PP2" s="63" t="s">
        <v>24</v>
      </c>
      <c r="PQ2" s="177" t="s">
        <v>1</v>
      </c>
      <c r="PR2" s="177" t="s">
        <v>0</v>
      </c>
      <c r="PS2" s="177" t="s">
        <v>2</v>
      </c>
      <c r="PT2" s="177" t="s">
        <v>266</v>
      </c>
      <c r="PU2" s="177" t="s">
        <v>61</v>
      </c>
      <c r="PV2" s="177" t="s">
        <v>111</v>
      </c>
      <c r="PW2" s="177" t="s">
        <v>103</v>
      </c>
      <c r="PX2" s="177" t="s">
        <v>109</v>
      </c>
      <c r="PY2" s="177" t="s">
        <v>119</v>
      </c>
      <c r="PZ2" s="177" t="s">
        <v>265</v>
      </c>
      <c r="QA2" s="177" t="s">
        <v>3</v>
      </c>
      <c r="QB2" s="177" t="s">
        <v>110</v>
      </c>
      <c r="QC2" s="177" t="s">
        <v>267</v>
      </c>
      <c r="QD2" s="177" t="s">
        <v>274</v>
      </c>
      <c r="QE2" s="63" t="s">
        <v>4</v>
      </c>
      <c r="QF2" s="177" t="s">
        <v>6</v>
      </c>
      <c r="QG2" s="177" t="s">
        <v>5</v>
      </c>
      <c r="QH2" s="177" t="s">
        <v>7</v>
      </c>
      <c r="QI2" s="177" t="s">
        <v>268</v>
      </c>
      <c r="QJ2" s="177" t="s">
        <v>269</v>
      </c>
      <c r="QK2" s="177" t="s">
        <v>112</v>
      </c>
      <c r="QL2" s="177" t="s">
        <v>270</v>
      </c>
      <c r="QM2" s="177" t="s">
        <v>271</v>
      </c>
      <c r="QN2" s="177" t="s">
        <v>272</v>
      </c>
      <c r="QO2" s="177" t="s">
        <v>273</v>
      </c>
      <c r="QP2" s="63" t="s">
        <v>8</v>
      </c>
      <c r="QQ2" s="1" t="s">
        <v>9</v>
      </c>
      <c r="QR2" s="1" t="s">
        <v>10</v>
      </c>
      <c r="QS2" s="1" t="s">
        <v>11</v>
      </c>
      <c r="QT2" s="1" t="s">
        <v>12</v>
      </c>
      <c r="QU2" s="1" t="s">
        <v>13</v>
      </c>
      <c r="QV2" s="1" t="s">
        <v>115</v>
      </c>
      <c r="QW2" s="1" t="s">
        <v>14</v>
      </c>
      <c r="QX2" s="1" t="s">
        <v>15</v>
      </c>
      <c r="QY2" s="1" t="s">
        <v>16</v>
      </c>
      <c r="QZ2" s="1" t="s">
        <v>17</v>
      </c>
      <c r="RA2" s="2" t="s">
        <v>18</v>
      </c>
      <c r="RB2" s="1" t="s">
        <v>19</v>
      </c>
      <c r="RC2" s="1" t="s">
        <v>20</v>
      </c>
      <c r="RD2" s="1" t="s">
        <v>21</v>
      </c>
      <c r="RE2" s="63" t="s">
        <v>22</v>
      </c>
      <c r="RF2" s="63" t="s">
        <v>23</v>
      </c>
      <c r="RG2" s="63" t="s">
        <v>24</v>
      </c>
      <c r="RH2" s="177" t="s">
        <v>1</v>
      </c>
      <c r="RI2" s="177" t="s">
        <v>0</v>
      </c>
      <c r="RJ2" s="177" t="s">
        <v>2</v>
      </c>
      <c r="RK2" s="177" t="s">
        <v>266</v>
      </c>
      <c r="RL2" s="177" t="s">
        <v>61</v>
      </c>
      <c r="RM2" s="177" t="s">
        <v>111</v>
      </c>
      <c r="RN2" s="177" t="s">
        <v>103</v>
      </c>
      <c r="RO2" s="177" t="s">
        <v>109</v>
      </c>
      <c r="RP2" s="177" t="s">
        <v>119</v>
      </c>
      <c r="RQ2" s="177" t="s">
        <v>265</v>
      </c>
      <c r="RR2" s="177" t="s">
        <v>3</v>
      </c>
      <c r="RS2" s="177" t="s">
        <v>110</v>
      </c>
      <c r="RT2" s="177" t="s">
        <v>267</v>
      </c>
      <c r="RU2" s="177" t="s">
        <v>274</v>
      </c>
      <c r="RV2" s="63" t="s">
        <v>4</v>
      </c>
      <c r="RW2" s="177" t="s">
        <v>6</v>
      </c>
      <c r="RX2" s="177" t="s">
        <v>5</v>
      </c>
      <c r="RY2" s="177" t="s">
        <v>7</v>
      </c>
      <c r="RZ2" s="177" t="s">
        <v>268</v>
      </c>
      <c r="SA2" s="177" t="s">
        <v>269</v>
      </c>
      <c r="SB2" s="177" t="s">
        <v>112</v>
      </c>
      <c r="SC2" s="177" t="s">
        <v>270</v>
      </c>
      <c r="SD2" s="177" t="s">
        <v>271</v>
      </c>
      <c r="SE2" s="177" t="s">
        <v>272</v>
      </c>
      <c r="SF2" s="177" t="s">
        <v>273</v>
      </c>
      <c r="SG2" s="63" t="s">
        <v>8</v>
      </c>
      <c r="SH2" s="1" t="s">
        <v>9</v>
      </c>
      <c r="SI2" s="1" t="s">
        <v>10</v>
      </c>
      <c r="SJ2" s="1" t="s">
        <v>11</v>
      </c>
      <c r="SK2" s="1" t="s">
        <v>12</v>
      </c>
      <c r="SL2" s="1" t="s">
        <v>13</v>
      </c>
      <c r="SM2" s="1" t="s">
        <v>115</v>
      </c>
      <c r="SN2" s="1" t="s">
        <v>14</v>
      </c>
      <c r="SO2" s="1" t="s">
        <v>15</v>
      </c>
      <c r="SP2" s="1" t="s">
        <v>16</v>
      </c>
      <c r="SQ2" s="1" t="s">
        <v>17</v>
      </c>
      <c r="SR2" s="2" t="s">
        <v>18</v>
      </c>
      <c r="SS2" s="1" t="s">
        <v>19</v>
      </c>
      <c r="ST2" s="1" t="s">
        <v>20</v>
      </c>
      <c r="SU2" s="1" t="s">
        <v>21</v>
      </c>
      <c r="SV2" s="63" t="s">
        <v>22</v>
      </c>
      <c r="SW2" s="63" t="s">
        <v>23</v>
      </c>
      <c r="SX2" s="63" t="s">
        <v>24</v>
      </c>
      <c r="SY2" s="63" t="s">
        <v>4</v>
      </c>
      <c r="SZ2" s="63" t="s">
        <v>8</v>
      </c>
      <c r="TA2" s="63" t="s">
        <v>23</v>
      </c>
      <c r="TB2" s="63" t="s">
        <v>8</v>
      </c>
      <c r="TC2" s="263" t="s">
        <v>497</v>
      </c>
      <c r="TD2" s="263" t="s">
        <v>498</v>
      </c>
      <c r="TE2" s="263" t="s">
        <v>499</v>
      </c>
    </row>
    <row r="3" spans="1:528">
      <c r="A3" s="173" t="s">
        <v>120</v>
      </c>
      <c r="B3" s="175" t="s">
        <v>121</v>
      </c>
      <c r="C3" s="181" t="s">
        <v>275</v>
      </c>
      <c r="D3" s="176">
        <v>19509.23</v>
      </c>
      <c r="E3" s="176">
        <v>12587.13</v>
      </c>
      <c r="F3" s="176">
        <v>196.25</v>
      </c>
      <c r="G3" s="174">
        <v>0</v>
      </c>
      <c r="H3" s="176">
        <v>0</v>
      </c>
      <c r="I3" s="176">
        <v>0</v>
      </c>
      <c r="J3" s="176">
        <v>0</v>
      </c>
      <c r="K3" s="176">
        <v>40</v>
      </c>
      <c r="L3" s="176">
        <v>2122.08</v>
      </c>
      <c r="M3" s="176">
        <v>0</v>
      </c>
      <c r="N3" s="176">
        <v>34454.69</v>
      </c>
      <c r="O3" s="178">
        <v>0</v>
      </c>
      <c r="P3" s="181">
        <v>1379</v>
      </c>
      <c r="Q3" s="64">
        <f t="shared" ref="Q3:Q48" si="0">SUM(D3:M3)</f>
        <v>34454.69</v>
      </c>
      <c r="R3" s="178">
        <v>1623.98</v>
      </c>
      <c r="S3" s="178">
        <v>4357.1400000000003</v>
      </c>
      <c r="T3" s="178">
        <v>12.54</v>
      </c>
      <c r="U3" s="178">
        <v>0</v>
      </c>
      <c r="V3" s="178">
        <v>0</v>
      </c>
      <c r="W3" s="178">
        <v>0</v>
      </c>
      <c r="X3" s="178">
        <v>0</v>
      </c>
      <c r="Y3" s="178">
        <v>2.78</v>
      </c>
      <c r="Z3" s="178">
        <v>117.89</v>
      </c>
      <c r="AA3" s="178">
        <v>0</v>
      </c>
      <c r="AB3" s="64">
        <f>SUM(R3:AA3)</f>
        <v>6114.3300000000008</v>
      </c>
      <c r="AC3" s="65"/>
      <c r="AD3" s="219">
        <v>276.52</v>
      </c>
      <c r="AE3" s="65">
        <f>(N3/$N$116)*21028.32</f>
        <v>374.61888228841758</v>
      </c>
      <c r="AF3" s="65">
        <f t="shared" ref="AF3:AF16" si="1">(O3/$O$116)*15324.97</f>
        <v>0</v>
      </c>
      <c r="AG3" s="65"/>
      <c r="AH3" s="65">
        <v>20</v>
      </c>
      <c r="AI3" s="65"/>
      <c r="AJ3" s="65">
        <v>5</v>
      </c>
      <c r="AK3" s="65">
        <f>39081.75/95</f>
        <v>411.38684210526316</v>
      </c>
      <c r="AL3" s="65"/>
      <c r="AM3" s="64">
        <f t="shared" ref="AM3:AM66" si="2">SUM(AC3:AL3)</f>
        <v>1087.5257243936808</v>
      </c>
      <c r="AN3" s="66">
        <f>61284.58/95</f>
        <v>645.10084210526315</v>
      </c>
      <c r="AO3" s="66">
        <v>0</v>
      </c>
      <c r="AP3" s="66">
        <f>(AM3+AN3+AO3)*20%</f>
        <v>346.52531329978882</v>
      </c>
      <c r="AQ3" s="67">
        <f t="shared" ref="AQ3:AQ66" si="3">SUM(AN3:AP3)</f>
        <v>991.62615540505203</v>
      </c>
      <c r="AR3" s="67">
        <f t="shared" ref="AR3:AR66" si="4">AM3+AQ3</f>
        <v>2079.1518797987328</v>
      </c>
      <c r="AS3" s="68">
        <f t="shared" ref="AS3:AS66" si="5">AB3-AR3</f>
        <v>4035.178120201268</v>
      </c>
      <c r="AT3" s="205">
        <v>16000.97</v>
      </c>
      <c r="AU3" s="205">
        <v>12307.76</v>
      </c>
      <c r="AV3" s="205">
        <v>0</v>
      </c>
      <c r="AW3" s="205">
        <v>0</v>
      </c>
      <c r="AX3" s="205">
        <v>0</v>
      </c>
      <c r="AY3" s="205">
        <v>0</v>
      </c>
      <c r="AZ3" s="205">
        <v>0</v>
      </c>
      <c r="BA3" s="205">
        <v>43.8</v>
      </c>
      <c r="BB3" s="205">
        <v>1755</v>
      </c>
      <c r="BC3" s="205">
        <v>0</v>
      </c>
      <c r="BD3" s="205">
        <v>30107.53</v>
      </c>
      <c r="BE3" s="178">
        <v>0</v>
      </c>
      <c r="BF3" s="206">
        <v>1292</v>
      </c>
      <c r="BG3" s="181" t="s">
        <v>275</v>
      </c>
      <c r="BH3" s="64">
        <f>SUM(AT3:BC3)</f>
        <v>30107.53</v>
      </c>
      <c r="BI3" s="205">
        <v>1331.93</v>
      </c>
      <c r="BJ3" s="205">
        <v>4357.1400000000003</v>
      </c>
      <c r="BK3" s="205">
        <v>0</v>
      </c>
      <c r="BL3" s="205">
        <v>0</v>
      </c>
      <c r="BM3" s="205">
        <v>0</v>
      </c>
      <c r="BN3" s="205">
        <v>0</v>
      </c>
      <c r="BO3" s="205">
        <v>0</v>
      </c>
      <c r="BP3" s="205">
        <v>3.04</v>
      </c>
      <c r="BQ3" s="205">
        <v>97.5</v>
      </c>
      <c r="BR3" s="205">
        <v>0</v>
      </c>
      <c r="BS3" s="64">
        <f>SUM(BI3:BR3)</f>
        <v>5789.6100000000006</v>
      </c>
      <c r="BT3" s="65"/>
      <c r="BU3" s="219">
        <v>276.52</v>
      </c>
      <c r="BV3" s="65">
        <f>(BD3/$BD$116)*21083.85</f>
        <v>330.21081534930914</v>
      </c>
      <c r="BW3" s="65">
        <f>(BE3/$O$116)*12925.76</f>
        <v>0</v>
      </c>
      <c r="BX3" s="65"/>
      <c r="BY3" s="65">
        <v>20</v>
      </c>
      <c r="BZ3" s="65"/>
      <c r="CA3" s="65">
        <v>5</v>
      </c>
      <c r="CB3" s="65">
        <f>37537.5/96</f>
        <v>391.015625</v>
      </c>
      <c r="CC3" s="65"/>
      <c r="CD3" s="64">
        <f t="shared" ref="CD3:CD66" si="6">SUM(BT3:CC3)</f>
        <v>1022.7464403493091</v>
      </c>
      <c r="CE3" s="66">
        <f>63860.36/96</f>
        <v>665.21208333333334</v>
      </c>
      <c r="CF3" s="66"/>
      <c r="CG3" s="66">
        <f>(CD3+CE3+CF3)*20%</f>
        <v>337.59170473652853</v>
      </c>
      <c r="CH3" s="67">
        <f t="shared" ref="CH3:CH45" si="7">SUM(CE3:CG3)</f>
        <v>1002.8037880698619</v>
      </c>
      <c r="CI3" s="67">
        <f t="shared" ref="CI3:CI66" si="8">CD3+CH3</f>
        <v>2025.5502284191709</v>
      </c>
      <c r="CJ3" s="68">
        <f t="shared" ref="CJ3:CJ66" si="9">BS3-CI3</f>
        <v>3764.0597715808299</v>
      </c>
      <c r="CK3" s="209">
        <v>22187.93</v>
      </c>
      <c r="CL3" s="209">
        <v>9297.5499999999993</v>
      </c>
      <c r="CM3" s="209">
        <v>0</v>
      </c>
      <c r="CN3" s="209">
        <v>0</v>
      </c>
      <c r="CO3" s="209">
        <v>0</v>
      </c>
      <c r="CP3" s="209">
        <v>0</v>
      </c>
      <c r="CQ3" s="209">
        <v>13043.52</v>
      </c>
      <c r="CR3" s="209">
        <v>23.6</v>
      </c>
      <c r="CS3" s="209">
        <v>1586.68</v>
      </c>
      <c r="CT3" s="209">
        <v>0</v>
      </c>
      <c r="CU3" s="209">
        <v>46139.28</v>
      </c>
      <c r="CV3" s="178">
        <v>0</v>
      </c>
      <c r="CW3" s="210">
        <v>1895</v>
      </c>
      <c r="CX3" s="181" t="s">
        <v>275</v>
      </c>
      <c r="CY3" s="64">
        <f>SUM(CK3:CT3)</f>
        <v>46139.28</v>
      </c>
      <c r="CZ3" s="209">
        <v>1846.95</v>
      </c>
      <c r="DA3" s="209">
        <v>4357.1400000000003</v>
      </c>
      <c r="DB3" s="209">
        <v>0</v>
      </c>
      <c r="DC3" s="209">
        <v>0</v>
      </c>
      <c r="DD3" s="209">
        <v>0</v>
      </c>
      <c r="DE3" s="209">
        <v>0</v>
      </c>
      <c r="DF3" s="209">
        <v>0</v>
      </c>
      <c r="DG3" s="209">
        <v>1.64</v>
      </c>
      <c r="DH3" s="209">
        <v>88.11</v>
      </c>
      <c r="DI3" s="209">
        <v>0</v>
      </c>
      <c r="DJ3" s="211">
        <f>SUM(CZ3:DI3)</f>
        <v>6293.84</v>
      </c>
      <c r="DK3" s="65"/>
      <c r="DL3" s="65"/>
      <c r="DM3" s="65">
        <f>(CU3/$CU$116)*24055.75</f>
        <v>501.59845680769541</v>
      </c>
      <c r="DN3" s="65">
        <f>(CV3/$O$116)*16258.02</f>
        <v>0</v>
      </c>
      <c r="DO3" s="65"/>
      <c r="DP3" s="65">
        <v>20</v>
      </c>
      <c r="DQ3" s="65"/>
      <c r="DR3" s="65">
        <v>5</v>
      </c>
      <c r="DS3" s="65">
        <f>42418.5/99</f>
        <v>428.469696969697</v>
      </c>
      <c r="DT3" s="65"/>
      <c r="DU3" s="64">
        <f t="shared" ref="DU3:DU66" si="10">SUM(DK3:DT3)</f>
        <v>955.06815377739235</v>
      </c>
      <c r="DV3" s="66">
        <f>59038.72/99</f>
        <v>596.35070707070713</v>
      </c>
      <c r="DW3" s="66"/>
      <c r="DX3" s="66">
        <f>(DU3+DV3+DW3)*20%</f>
        <v>310.28377216961991</v>
      </c>
      <c r="DY3" s="67">
        <f t="shared" ref="DY3:DY66" si="11">SUM(DV3:DX3)</f>
        <v>906.63447924032698</v>
      </c>
      <c r="DZ3" s="67">
        <f t="shared" ref="DZ3:DZ66" si="12">DU3+DY3</f>
        <v>1861.7026330177193</v>
      </c>
      <c r="EA3" s="68">
        <f t="shared" ref="EA3:EA66" si="13">DJ3-DZ3</f>
        <v>4432.1373669822806</v>
      </c>
      <c r="EB3" s="209">
        <v>14559.71</v>
      </c>
      <c r="EC3" s="209">
        <v>10885.16</v>
      </c>
      <c r="ED3" s="209">
        <v>0</v>
      </c>
      <c r="EE3" s="209">
        <v>0</v>
      </c>
      <c r="EF3" s="209">
        <v>0</v>
      </c>
      <c r="EG3" s="209">
        <v>0</v>
      </c>
      <c r="EH3" s="209">
        <v>14262.2</v>
      </c>
      <c r="EI3" s="209">
        <v>0</v>
      </c>
      <c r="EJ3" s="209">
        <v>2111.15</v>
      </c>
      <c r="EK3" s="209">
        <v>0</v>
      </c>
      <c r="EL3" s="209">
        <v>41818.22</v>
      </c>
      <c r="EM3" s="178">
        <v>0</v>
      </c>
      <c r="EN3" s="210">
        <v>2010</v>
      </c>
      <c r="EO3" s="181" t="s">
        <v>275</v>
      </c>
      <c r="EP3" s="212">
        <f>SUM(EB3:EK3)</f>
        <v>41818.22</v>
      </c>
      <c r="EQ3" s="209">
        <v>1211.97</v>
      </c>
      <c r="ER3" s="209">
        <v>4357.1400000000003</v>
      </c>
      <c r="ES3" s="209">
        <v>0</v>
      </c>
      <c r="ET3" s="209">
        <v>0</v>
      </c>
      <c r="EU3" s="209">
        <v>0</v>
      </c>
      <c r="EV3" s="209">
        <v>0</v>
      </c>
      <c r="EW3" s="209">
        <v>0</v>
      </c>
      <c r="EX3" s="209">
        <v>0</v>
      </c>
      <c r="EY3" s="209">
        <v>117.29</v>
      </c>
      <c r="EZ3" s="209">
        <v>0</v>
      </c>
      <c r="FA3" s="64">
        <f>SUM(EQ3:EZ3)</f>
        <v>5686.4000000000005</v>
      </c>
      <c r="FB3" s="249">
        <v>1134.23</v>
      </c>
      <c r="FC3" s="217">
        <v>276.52</v>
      </c>
      <c r="FD3" s="65">
        <f>(EL3/$EL$116)*26325.65</f>
        <v>466.77709920482857</v>
      </c>
      <c r="FE3" s="65">
        <f>(EM3/$O$116)*14846.27</f>
        <v>0</v>
      </c>
      <c r="FF3" s="65">
        <f>52000/60</f>
        <v>866.66666666666663</v>
      </c>
      <c r="FG3" s="65">
        <v>20</v>
      </c>
      <c r="FH3" s="65">
        <f>14375.2/102</f>
        <v>140.93333333333334</v>
      </c>
      <c r="FI3" s="65">
        <v>5</v>
      </c>
      <c r="FJ3" s="65">
        <f>43317.38/102</f>
        <v>424.68019607843132</v>
      </c>
      <c r="FK3" s="65"/>
      <c r="FL3" s="64">
        <f t="shared" ref="FL3:FL66" si="14">SUM(FB3:FK3)</f>
        <v>3334.8072952832599</v>
      </c>
      <c r="FM3" s="66">
        <f>67770.74/102</f>
        <v>664.41901960784321</v>
      </c>
      <c r="FN3" s="66"/>
      <c r="FO3" s="66">
        <f>(FL3+FM3+FN3)*20%</f>
        <v>799.84526297822072</v>
      </c>
      <c r="FP3" s="67">
        <f t="shared" ref="FP3:FP19" si="15">SUM(FM3:FO3)</f>
        <v>1464.2642825860639</v>
      </c>
      <c r="FQ3" s="67">
        <f t="shared" ref="FQ3:FQ66" si="16">FL3+FP3</f>
        <v>4799.0715778693238</v>
      </c>
      <c r="FR3" s="68">
        <f t="shared" ref="FR3:FR66" si="17">FA3-FQ3</f>
        <v>887.3284221306767</v>
      </c>
      <c r="FS3" s="209">
        <v>21194.7</v>
      </c>
      <c r="FT3" s="209">
        <v>15063.19</v>
      </c>
      <c r="FU3" s="209">
        <v>0</v>
      </c>
      <c r="FV3" s="209">
        <v>0</v>
      </c>
      <c r="FW3" s="209">
        <v>0</v>
      </c>
      <c r="FX3" s="209">
        <v>0</v>
      </c>
      <c r="FY3" s="209">
        <v>18929.759999999998</v>
      </c>
      <c r="FZ3" s="209">
        <v>0</v>
      </c>
      <c r="GA3" s="209">
        <v>3567.38</v>
      </c>
      <c r="GB3" s="209">
        <v>0</v>
      </c>
      <c r="GC3" s="209">
        <v>58755.03</v>
      </c>
      <c r="GD3" s="178">
        <v>0</v>
      </c>
      <c r="GE3" s="210">
        <v>2715</v>
      </c>
      <c r="GF3" s="181" t="s">
        <v>275</v>
      </c>
      <c r="GG3" s="64">
        <f>SUM(FS3:GB3)</f>
        <v>58755.029999999992</v>
      </c>
      <c r="GH3" s="209">
        <v>1764.28</v>
      </c>
      <c r="GI3" s="209">
        <v>4357.1400000000003</v>
      </c>
      <c r="GJ3" s="209">
        <v>0</v>
      </c>
      <c r="GK3" s="209">
        <v>0</v>
      </c>
      <c r="GL3" s="209">
        <v>0</v>
      </c>
      <c r="GM3" s="209">
        <v>0</v>
      </c>
      <c r="GN3" s="209">
        <v>0</v>
      </c>
      <c r="GO3" s="209">
        <v>0</v>
      </c>
      <c r="GP3" s="209">
        <v>198.13</v>
      </c>
      <c r="GQ3" s="209">
        <v>0</v>
      </c>
      <c r="GR3" s="211">
        <f>SUM(GH3:GQ3)</f>
        <v>6319.55</v>
      </c>
      <c r="GS3" s="249">
        <v>1134.23</v>
      </c>
      <c r="GT3" s="217">
        <v>276.52</v>
      </c>
      <c r="GU3" s="65">
        <f>(GC3/$GC$116)*30198.86</f>
        <v>651.07885906024057</v>
      </c>
      <c r="GV3" s="65">
        <f>(GD3/$O$116)*16844.27</f>
        <v>0</v>
      </c>
      <c r="GW3" s="65">
        <f>52000/60</f>
        <v>866.66666666666663</v>
      </c>
      <c r="GX3" s="65">
        <v>20</v>
      </c>
      <c r="GY3" s="65">
        <f>18860.4/102</f>
        <v>184.90588235294118</v>
      </c>
      <c r="GZ3" s="65">
        <v>5</v>
      </c>
      <c r="HA3" s="65">
        <f>36564.75/102</f>
        <v>358.47794117647061</v>
      </c>
      <c r="HB3" s="65"/>
      <c r="HC3" s="64">
        <f t="shared" ref="HC3:HC16" si="18">SUM(GS3:HB3)</f>
        <v>3496.8793492563191</v>
      </c>
      <c r="HD3" s="66">
        <f>88425.86/102</f>
        <v>866.92019607843133</v>
      </c>
      <c r="HE3" s="66"/>
      <c r="HF3" s="66">
        <f>(HC3+HD3+HE3)*20%</f>
        <v>872.75990906695006</v>
      </c>
      <c r="HG3" s="67">
        <f t="shared" ref="HG3:HG66" si="19">SUM(HD3:HF3)</f>
        <v>1739.6801051453813</v>
      </c>
      <c r="HH3" s="67">
        <f t="shared" ref="HH3:HH66" si="20">HC3+HG3</f>
        <v>5236.5594544017003</v>
      </c>
      <c r="HI3" s="68">
        <f t="shared" ref="HI3:HI66" si="21">GR3-HH3</f>
        <v>1082.9905455982998</v>
      </c>
      <c r="HJ3" s="205">
        <v>24995.47</v>
      </c>
      <c r="HK3" s="205">
        <v>15777.34</v>
      </c>
      <c r="HL3" s="205">
        <v>7.8</v>
      </c>
      <c r="HM3" s="205">
        <v>0</v>
      </c>
      <c r="HN3" s="205">
        <v>0</v>
      </c>
      <c r="HO3" s="205">
        <v>0</v>
      </c>
      <c r="HP3" s="205">
        <v>19587.2</v>
      </c>
      <c r="HQ3" s="205">
        <v>11.56</v>
      </c>
      <c r="HR3" s="205">
        <v>2396.5100000000002</v>
      </c>
      <c r="HS3" s="205">
        <v>0</v>
      </c>
      <c r="HT3" s="205">
        <v>62775.88</v>
      </c>
      <c r="HU3" s="178">
        <v>0</v>
      </c>
      <c r="HV3" s="206">
        <v>2924</v>
      </c>
      <c r="HW3" s="181" t="s">
        <v>275</v>
      </c>
      <c r="HX3" s="64">
        <f>SUM(HJ3:HS3)</f>
        <v>62775.88</v>
      </c>
      <c r="HY3" s="205">
        <v>2080.65</v>
      </c>
      <c r="HZ3" s="205">
        <v>4357.1400000000003</v>
      </c>
      <c r="IA3" s="205">
        <v>0.5</v>
      </c>
      <c r="IB3" s="205">
        <v>0</v>
      </c>
      <c r="IC3" s="205">
        <v>0</v>
      </c>
      <c r="ID3" s="205">
        <v>0</v>
      </c>
      <c r="IE3" s="205">
        <v>0</v>
      </c>
      <c r="IF3" s="205">
        <v>0.8</v>
      </c>
      <c r="IG3" s="205">
        <v>133.02000000000001</v>
      </c>
      <c r="IH3" s="205">
        <v>0</v>
      </c>
      <c r="II3" s="214">
        <f>SUM(HY3:IH3)</f>
        <v>6572.1100000000015</v>
      </c>
      <c r="IJ3" s="249">
        <v>1134.23</v>
      </c>
      <c r="IK3" s="217">
        <v>276.52</v>
      </c>
      <c r="IL3" s="65">
        <f>(HT3/$HT$116)*31846.83</f>
        <v>695.39710079364875</v>
      </c>
      <c r="IM3" s="65">
        <f>(HU3/$O$116)*17321.85</f>
        <v>0</v>
      </c>
      <c r="IN3" s="65">
        <f>52000/60</f>
        <v>866.66666666666663</v>
      </c>
      <c r="IO3" s="65">
        <v>20</v>
      </c>
      <c r="IP3" s="65">
        <f>24366/105</f>
        <v>232.05714285714285</v>
      </c>
      <c r="IQ3" s="65">
        <v>5</v>
      </c>
      <c r="IR3" s="65">
        <f>46791/105</f>
        <v>445.62857142857143</v>
      </c>
      <c r="IS3" s="65"/>
      <c r="IT3" s="64">
        <f t="shared" ref="IT3:IT16" si="22">SUM(IJ3:IS3)</f>
        <v>3675.4994817460297</v>
      </c>
      <c r="IU3" s="66">
        <f>56573.45/105</f>
        <v>538.79476190476191</v>
      </c>
      <c r="IV3" s="66"/>
      <c r="IW3" s="66">
        <f>(IT3+IU3+IV3)*20%</f>
        <v>842.85884873015846</v>
      </c>
      <c r="IX3" s="67">
        <f t="shared" ref="IX3:IX16" si="23">SUM(IU3:IW3)</f>
        <v>1381.6536106349204</v>
      </c>
      <c r="IY3" s="67">
        <f t="shared" ref="IY3:IY66" si="24">IT3+IX3</f>
        <v>5057.1530923809496</v>
      </c>
      <c r="IZ3" s="68">
        <f t="shared" ref="IZ3:IZ66" si="25">II3-IY3</f>
        <v>1514.9569076190519</v>
      </c>
      <c r="JA3" s="209">
        <v>23605.13</v>
      </c>
      <c r="JB3" s="209">
        <v>13430.65</v>
      </c>
      <c r="JC3" s="209">
        <v>23.2</v>
      </c>
      <c r="JD3" s="209">
        <v>0</v>
      </c>
      <c r="JE3" s="209">
        <v>0</v>
      </c>
      <c r="JF3" s="209">
        <v>0</v>
      </c>
      <c r="JG3" s="209">
        <v>21822.71</v>
      </c>
      <c r="JH3" s="209">
        <v>0</v>
      </c>
      <c r="JI3" s="209">
        <v>3176.16</v>
      </c>
      <c r="JJ3" s="209">
        <v>0</v>
      </c>
      <c r="JK3" s="209">
        <v>62057.85</v>
      </c>
      <c r="JL3" s="178">
        <v>0</v>
      </c>
      <c r="JM3" s="210">
        <v>2810</v>
      </c>
      <c r="JN3" s="181" t="s">
        <v>275</v>
      </c>
      <c r="JO3" s="64">
        <f>SUM(JA3:JJ3)</f>
        <v>62057.849999999991</v>
      </c>
      <c r="JP3" s="209">
        <v>1964.91</v>
      </c>
      <c r="JQ3" s="209">
        <v>4357.1400000000003</v>
      </c>
      <c r="JR3" s="209">
        <v>1.48</v>
      </c>
      <c r="JS3" s="209">
        <v>0</v>
      </c>
      <c r="JT3" s="209">
        <v>0</v>
      </c>
      <c r="JU3" s="209">
        <v>0</v>
      </c>
      <c r="JV3" s="209">
        <v>0</v>
      </c>
      <c r="JW3" s="209">
        <v>0</v>
      </c>
      <c r="JX3" s="209">
        <v>176.28</v>
      </c>
      <c r="JY3" s="209">
        <v>0</v>
      </c>
      <c r="JZ3" s="211">
        <f>SUM(JP3:JY3)</f>
        <v>6499.8099999999995</v>
      </c>
      <c r="KA3" s="249">
        <v>1134.23</v>
      </c>
      <c r="KB3" s="217">
        <v>276.52</v>
      </c>
      <c r="KC3" s="65">
        <f>(JK3/$N$116)*39010.72</f>
        <v>1251.7495125370945</v>
      </c>
      <c r="KD3" s="65">
        <f>(JL3/$O$116)*19244.4</f>
        <v>0</v>
      </c>
      <c r="KE3" s="65">
        <f>52000/60</f>
        <v>866.66666666666663</v>
      </c>
      <c r="KF3" s="65">
        <v>20</v>
      </c>
      <c r="KG3" s="65"/>
      <c r="KH3" s="65">
        <v>5</v>
      </c>
      <c r="KI3" s="65">
        <f>58143.75/107</f>
        <v>543.39953271028037</v>
      </c>
      <c r="KJ3" s="65"/>
      <c r="KK3" s="64">
        <f t="shared" ref="KK3:KK16" si="26">SUM(KA3:KJ3)</f>
        <v>4097.5657119140415</v>
      </c>
      <c r="KL3" s="66">
        <f>53213.34/107</f>
        <v>497.32093457943921</v>
      </c>
      <c r="KM3" s="66"/>
      <c r="KN3" s="66">
        <f>(KK3+KL3+KM3)*20%</f>
        <v>918.97732929869619</v>
      </c>
      <c r="KO3" s="67">
        <f t="shared" ref="KO3:KO66" si="27">SUM(KL3:KN3)</f>
        <v>1416.2982638781355</v>
      </c>
      <c r="KP3" s="67">
        <f t="shared" ref="KP3:KP66" si="28">KK3+KO3</f>
        <v>5513.8639757921774</v>
      </c>
      <c r="KQ3" s="68">
        <f t="shared" ref="KQ3:KQ66" si="29">JZ3-KP3</f>
        <v>985.94602420782212</v>
      </c>
      <c r="KR3" s="209">
        <v>29275.9</v>
      </c>
      <c r="KS3" s="209">
        <v>16605.75</v>
      </c>
      <c r="KT3" s="209">
        <v>0</v>
      </c>
      <c r="KU3" s="209">
        <v>0</v>
      </c>
      <c r="KV3" s="209">
        <v>0</v>
      </c>
      <c r="KW3" s="209">
        <v>0</v>
      </c>
      <c r="KX3" s="209">
        <v>23503.26</v>
      </c>
      <c r="KY3" s="209">
        <v>123.7</v>
      </c>
      <c r="KZ3" s="209">
        <v>3051.23</v>
      </c>
      <c r="LA3" s="209">
        <v>0</v>
      </c>
      <c r="LB3" s="209">
        <v>72559.839999999997</v>
      </c>
      <c r="LC3" s="178">
        <v>0</v>
      </c>
      <c r="LD3" s="210">
        <v>2982</v>
      </c>
      <c r="LE3" s="181" t="s">
        <v>275</v>
      </c>
      <c r="LF3" s="64">
        <f>SUM(KR3:LA3)</f>
        <v>72559.839999999997</v>
      </c>
      <c r="LG3" s="209">
        <v>2436.94</v>
      </c>
      <c r="LH3" s="209">
        <v>4357.1400000000003</v>
      </c>
      <c r="LI3" s="209">
        <v>0</v>
      </c>
      <c r="LJ3" s="209">
        <v>0</v>
      </c>
      <c r="LK3" s="209">
        <v>0</v>
      </c>
      <c r="LL3" s="209">
        <v>0</v>
      </c>
      <c r="LM3" s="209">
        <v>0</v>
      </c>
      <c r="LN3" s="209">
        <v>8.59</v>
      </c>
      <c r="LO3" s="209">
        <v>169.35</v>
      </c>
      <c r="LP3" s="209">
        <v>0</v>
      </c>
      <c r="LQ3" s="211">
        <f>SUM(LG3:LP3)</f>
        <v>6972.02</v>
      </c>
      <c r="LR3" s="249">
        <v>1134.23</v>
      </c>
      <c r="LS3" s="217">
        <v>264</v>
      </c>
      <c r="LT3" s="65">
        <f>(LB3/$LB$116)*39133.48</f>
        <v>739.75684878962102</v>
      </c>
      <c r="LU3" s="65">
        <f>(LC3/$O$116)*17015.75</f>
        <v>0</v>
      </c>
      <c r="LV3" s="65">
        <f>52000/60</f>
        <v>866.66666666666663</v>
      </c>
      <c r="LW3" s="65">
        <v>20</v>
      </c>
      <c r="LX3" s="65"/>
      <c r="LY3" s="65">
        <v>5</v>
      </c>
      <c r="LZ3" s="65">
        <f>54360/107</f>
        <v>508.03738317757012</v>
      </c>
      <c r="MA3" s="65"/>
      <c r="MB3" s="64">
        <f t="shared" ref="MB3:MB66" si="30">SUM(LR3:MA3)</f>
        <v>3537.6908986338576</v>
      </c>
      <c r="MC3" s="66">
        <f>63509.75/107</f>
        <v>593.54906542056074</v>
      </c>
      <c r="MD3" s="66"/>
      <c r="ME3" s="66">
        <f>(MB3+MC3+MD3)*20%</f>
        <v>826.24799281088372</v>
      </c>
      <c r="MF3" s="67">
        <f t="shared" ref="MF3:MF66" si="31">SUM(MC3:ME3)</f>
        <v>1419.7970582314445</v>
      </c>
      <c r="MG3" s="67">
        <f t="shared" ref="MG3:MG66" si="32">MB3+MF3</f>
        <v>4957.4879568653023</v>
      </c>
      <c r="MH3" s="68">
        <f t="shared" ref="MH3:MH66" si="33">LQ3-MG3</f>
        <v>2014.5320431346981</v>
      </c>
      <c r="MI3" s="209">
        <v>23943.49</v>
      </c>
      <c r="MJ3" s="209">
        <v>12050.12</v>
      </c>
      <c r="MK3" s="209">
        <v>0</v>
      </c>
      <c r="ML3" s="209">
        <v>0</v>
      </c>
      <c r="MM3" s="209">
        <v>0</v>
      </c>
      <c r="MN3" s="209">
        <v>0</v>
      </c>
      <c r="MO3" s="209">
        <v>21215.439999999999</v>
      </c>
      <c r="MP3" s="209">
        <v>0</v>
      </c>
      <c r="MQ3" s="209">
        <v>1955.61</v>
      </c>
      <c r="MR3" s="209">
        <v>0</v>
      </c>
      <c r="MS3" s="209">
        <v>59164.66</v>
      </c>
      <c r="MT3" s="178">
        <v>0</v>
      </c>
      <c r="MU3" s="210">
        <v>2608</v>
      </c>
      <c r="MV3" s="181" t="s">
        <v>275</v>
      </c>
      <c r="MW3" s="64">
        <f>SUM(MI3:MR3)</f>
        <v>59164.66</v>
      </c>
      <c r="MX3" s="209">
        <v>1993.08</v>
      </c>
      <c r="MY3" s="209">
        <v>4357.1400000000003</v>
      </c>
      <c r="MZ3" s="209">
        <v>0</v>
      </c>
      <c r="NA3" s="209">
        <v>0</v>
      </c>
      <c r="NB3" s="209">
        <v>0</v>
      </c>
      <c r="NC3" s="209">
        <v>0</v>
      </c>
      <c r="ND3" s="209">
        <v>0</v>
      </c>
      <c r="NE3" s="209">
        <v>0</v>
      </c>
      <c r="NF3" s="209">
        <v>108.64</v>
      </c>
      <c r="NG3" s="209">
        <v>0</v>
      </c>
      <c r="NH3" s="211">
        <f>SUM(MX3:NG3)</f>
        <v>6458.8600000000006</v>
      </c>
      <c r="NI3" s="229">
        <v>1134.23</v>
      </c>
      <c r="NJ3" s="240">
        <v>264</v>
      </c>
      <c r="NK3" s="65">
        <f>(MS3/$N$116)*0</f>
        <v>0</v>
      </c>
      <c r="NL3" s="65">
        <f>(MT3/$O$116)*13804.26</f>
        <v>0</v>
      </c>
      <c r="NM3" s="65">
        <f>52000/60</f>
        <v>866.66666666666663</v>
      </c>
      <c r="NN3" s="65">
        <v>20</v>
      </c>
      <c r="NO3" s="65"/>
      <c r="NP3" s="65">
        <v>5</v>
      </c>
      <c r="NQ3" s="65">
        <f>51195/109</f>
        <v>469.67889908256882</v>
      </c>
      <c r="NR3" s="65"/>
      <c r="NS3" s="64">
        <f t="shared" ref="NS3:NS16" si="34">SUM(NI3:NR3)</f>
        <v>2759.5755657492355</v>
      </c>
      <c r="NT3" s="66">
        <f>78812.25/109</f>
        <v>723.04816513761466</v>
      </c>
      <c r="NU3" s="66"/>
      <c r="NV3" s="66">
        <f>(NS3+NT3+NU3)*20%</f>
        <v>696.52474617737016</v>
      </c>
      <c r="NW3" s="67">
        <f t="shared" ref="NW3:NW66" si="35">SUM(NT3:NV3)</f>
        <v>1419.5729113149848</v>
      </c>
      <c r="NX3" s="67">
        <f t="shared" ref="NX3:NX66" si="36">NS3+NW3</f>
        <v>4179.1484770642201</v>
      </c>
      <c r="NY3" s="68">
        <f t="shared" ref="NY3:NY66" si="37">NH3-NX3</f>
        <v>2279.7115229357805</v>
      </c>
      <c r="NZ3" s="209">
        <v>21543.119999999999</v>
      </c>
      <c r="OA3" s="209">
        <v>11947.08</v>
      </c>
      <c r="OB3" s="209">
        <v>0</v>
      </c>
      <c r="OC3" s="209">
        <v>0</v>
      </c>
      <c r="OD3" s="209">
        <v>0</v>
      </c>
      <c r="OE3" s="209">
        <v>0</v>
      </c>
      <c r="OF3" s="209">
        <v>21862.42</v>
      </c>
      <c r="OG3" s="209">
        <v>11.12</v>
      </c>
      <c r="OH3" s="209">
        <v>2000.44</v>
      </c>
      <c r="OI3" s="209">
        <v>0</v>
      </c>
      <c r="OJ3" s="209">
        <v>57364.18</v>
      </c>
      <c r="OK3" s="178">
        <f>ON3-OJ3</f>
        <v>0</v>
      </c>
      <c r="OL3" s="210">
        <v>2783</v>
      </c>
      <c r="OM3" s="181" t="s">
        <v>275</v>
      </c>
      <c r="ON3" s="64">
        <f>SUM(NZ3:OI3)</f>
        <v>57364.18</v>
      </c>
      <c r="OO3" s="209">
        <v>1793.27</v>
      </c>
      <c r="OP3" s="209">
        <v>4357.1400000000003</v>
      </c>
      <c r="OQ3" s="209">
        <v>0</v>
      </c>
      <c r="OR3" s="209">
        <v>0</v>
      </c>
      <c r="OS3" s="209">
        <v>0</v>
      </c>
      <c r="OT3" s="209">
        <v>0</v>
      </c>
      <c r="OU3" s="209">
        <v>0</v>
      </c>
      <c r="OV3" s="209">
        <v>0.77</v>
      </c>
      <c r="OW3" s="209">
        <v>111.14</v>
      </c>
      <c r="OX3" s="209">
        <v>0</v>
      </c>
      <c r="OY3" s="211">
        <f>SUM(OO3:OX3)</f>
        <v>6262.3200000000006</v>
      </c>
      <c r="OZ3" s="65">
        <v>1134.23</v>
      </c>
      <c r="PA3" s="240">
        <v>264</v>
      </c>
      <c r="PB3" s="65">
        <f>(OJ3/$OJ$116)*56307.47</f>
        <v>1240.4006253387756</v>
      </c>
      <c r="PC3" s="65">
        <f>(OK3/$O$116)*16757.91</f>
        <v>0</v>
      </c>
      <c r="PD3" s="65">
        <f>52000/60</f>
        <v>866.66666666666663</v>
      </c>
      <c r="PE3" s="65">
        <v>20</v>
      </c>
      <c r="PF3" s="65">
        <f>3288/100</f>
        <v>32.880000000000003</v>
      </c>
      <c r="PG3" s="65">
        <v>5</v>
      </c>
      <c r="PH3" s="65">
        <f>54472.54/110</f>
        <v>495.2049090909091</v>
      </c>
      <c r="PI3" s="65"/>
      <c r="PJ3" s="64">
        <f t="shared" ref="PJ3:PJ66" si="38">SUM(OZ3:PI3)</f>
        <v>4058.3822010963513</v>
      </c>
      <c r="PK3" s="66">
        <f>70758.13/110</f>
        <v>643.25572727272731</v>
      </c>
      <c r="PL3" s="66"/>
      <c r="PM3" s="66">
        <f>(PJ3+PK3+PL3)*20%</f>
        <v>940.32758567381575</v>
      </c>
      <c r="PN3" s="67">
        <f t="shared" ref="PN3:PN66" si="39">SUM(PK3:PM3)</f>
        <v>1583.5833129465432</v>
      </c>
      <c r="PO3" s="67">
        <f t="shared" ref="PO3:PO66" si="40">PJ3+PN3</f>
        <v>5641.9655140428949</v>
      </c>
      <c r="PP3" s="68">
        <f t="shared" ref="PP3:PP66" si="41">OY3-PO3</f>
        <v>620.35448595710568</v>
      </c>
      <c r="PQ3" s="209">
        <v>17457.73</v>
      </c>
      <c r="PR3" s="209">
        <v>11118.41</v>
      </c>
      <c r="PS3" s="209">
        <v>0</v>
      </c>
      <c r="PT3" s="209">
        <v>0</v>
      </c>
      <c r="PU3" s="209">
        <v>0</v>
      </c>
      <c r="PV3" s="209">
        <v>0</v>
      </c>
      <c r="PW3" s="209">
        <v>17458.669999999998</v>
      </c>
      <c r="PX3" s="209">
        <v>0</v>
      </c>
      <c r="PY3" s="209">
        <v>1963.77</v>
      </c>
      <c r="PZ3" s="209">
        <v>11.2</v>
      </c>
      <c r="QA3" s="209">
        <v>48009.78</v>
      </c>
      <c r="QB3" s="178">
        <v>0</v>
      </c>
      <c r="QC3" s="210">
        <v>2415</v>
      </c>
      <c r="QD3" s="181" t="s">
        <v>275</v>
      </c>
      <c r="QE3" s="64">
        <f>SUM(PQ3:PZ3)</f>
        <v>48009.779999999992</v>
      </c>
      <c r="QF3" s="209">
        <v>1453.2</v>
      </c>
      <c r="QG3" s="209">
        <v>4357.1400000000003</v>
      </c>
      <c r="QH3" s="209">
        <v>0</v>
      </c>
      <c r="QI3" s="209">
        <v>0</v>
      </c>
      <c r="QJ3" s="209">
        <v>0</v>
      </c>
      <c r="QK3" s="209">
        <v>0</v>
      </c>
      <c r="QL3" s="209">
        <v>0</v>
      </c>
      <c r="QM3" s="209">
        <v>0</v>
      </c>
      <c r="QN3" s="209">
        <v>109.1</v>
      </c>
      <c r="QO3" s="209">
        <v>0.62</v>
      </c>
      <c r="QP3" s="211">
        <f>SUM(QF3:QO3)</f>
        <v>5920.06</v>
      </c>
      <c r="QQ3" s="249">
        <v>1134.23</v>
      </c>
      <c r="QR3" s="240">
        <v>264</v>
      </c>
      <c r="QS3" s="65">
        <f>(QA3/$QA$116)*27743.06</f>
        <v>564.35524808072171</v>
      </c>
      <c r="QT3" s="65">
        <f>(QB3/$O$116)*10429.01</f>
        <v>0</v>
      </c>
      <c r="QU3" s="65">
        <f>52000/60</f>
        <v>866.66666666666663</v>
      </c>
      <c r="QV3" s="65">
        <v>20</v>
      </c>
      <c r="QW3" s="65">
        <f>2074.8/110</f>
        <v>18.861818181818183</v>
      </c>
      <c r="QX3" s="65">
        <v>5</v>
      </c>
      <c r="QY3" s="65">
        <f>47096.25/110</f>
        <v>428.14772727272725</v>
      </c>
      <c r="QZ3" s="65"/>
      <c r="RA3" s="64">
        <f t="shared" ref="RA3:RA16" si="42">SUM(QQ3:QZ3)</f>
        <v>3301.2614602019339</v>
      </c>
      <c r="RB3" s="66">
        <f>68119.05/110</f>
        <v>619.2640909090909</v>
      </c>
      <c r="RC3" s="66"/>
      <c r="RD3" s="66">
        <f>(RA3+RB3+RC3)*20%</f>
        <v>784.10511022220498</v>
      </c>
      <c r="RE3" s="67">
        <f t="shared" ref="RE3:RE66" si="43">SUM(RB3:RD3)</f>
        <v>1403.369201131296</v>
      </c>
      <c r="RF3" s="67">
        <f t="shared" ref="RF3:RF66" si="44">RA3+RE3</f>
        <v>4704.6306613332299</v>
      </c>
      <c r="RG3" s="68">
        <f t="shared" ref="RG3:RG66" si="45">QP3-RF3</f>
        <v>1215.4293386667705</v>
      </c>
      <c r="RH3" s="205">
        <v>22439.51</v>
      </c>
      <c r="RI3" s="205">
        <v>13094.7</v>
      </c>
      <c r="RJ3" s="205">
        <v>0</v>
      </c>
      <c r="RK3" s="205">
        <v>0</v>
      </c>
      <c r="RL3" s="205">
        <v>0</v>
      </c>
      <c r="RM3" s="205">
        <v>0</v>
      </c>
      <c r="RN3" s="205">
        <v>18726.04</v>
      </c>
      <c r="RO3" s="205">
        <v>0</v>
      </c>
      <c r="RP3" s="205">
        <v>1695.5</v>
      </c>
      <c r="RQ3" s="205">
        <v>0</v>
      </c>
      <c r="RR3" s="205">
        <v>55955.75</v>
      </c>
      <c r="RS3" s="178">
        <v>0</v>
      </c>
      <c r="RT3" s="206">
        <v>2503</v>
      </c>
      <c r="RU3" s="181" t="s">
        <v>275</v>
      </c>
      <c r="RV3" s="64">
        <f>SUM(RH3:RQ3)</f>
        <v>55955.75</v>
      </c>
      <c r="RW3" s="209">
        <v>1867.88</v>
      </c>
      <c r="RX3" s="209">
        <v>4357.1400000000003</v>
      </c>
      <c r="RY3" s="209">
        <v>0</v>
      </c>
      <c r="RZ3" s="209">
        <v>0</v>
      </c>
      <c r="SA3" s="209">
        <v>0</v>
      </c>
      <c r="SB3" s="209">
        <v>0</v>
      </c>
      <c r="SC3" s="209">
        <v>0</v>
      </c>
      <c r="SD3" s="209">
        <v>0</v>
      </c>
      <c r="SE3" s="209">
        <v>94.2</v>
      </c>
      <c r="SF3" s="209">
        <v>0</v>
      </c>
      <c r="SG3" s="211">
        <v>6319.22</v>
      </c>
      <c r="SH3" s="249">
        <v>1134.23</v>
      </c>
      <c r="SI3" s="240">
        <v>264</v>
      </c>
      <c r="SJ3" s="65">
        <f>(RR3/$RR$116)*25115.94</f>
        <v>549.87189803692831</v>
      </c>
      <c r="SK3" s="65">
        <f>(RS3/$O$116)*12319.54</f>
        <v>0</v>
      </c>
      <c r="SL3" s="65">
        <f>52000/60</f>
        <v>866.66666666666663</v>
      </c>
      <c r="SM3" s="65">
        <v>20</v>
      </c>
      <c r="SN3" s="65">
        <f>56040/113</f>
        <v>495.92920353982299</v>
      </c>
      <c r="SO3" s="65">
        <v>5</v>
      </c>
      <c r="SP3" s="65">
        <f>48423.75/113</f>
        <v>428.52876106194691</v>
      </c>
      <c r="SQ3" s="65"/>
      <c r="SR3" s="64">
        <f t="shared" ref="SR3:SR16" si="46">SUM(SH3:SQ3)</f>
        <v>3764.2265293053651</v>
      </c>
      <c r="SS3" s="66">
        <f>67380.17/113</f>
        <v>596.28469026548669</v>
      </c>
      <c r="ST3" s="66"/>
      <c r="SU3" s="66">
        <f>(SR3+SS3+ST3)*20%</f>
        <v>872.10224391417034</v>
      </c>
      <c r="SV3" s="67">
        <f t="shared" ref="SV3:SV16" si="47">SUM(SS3:SU3)</f>
        <v>1468.3869341796571</v>
      </c>
      <c r="SW3" s="67">
        <f t="shared" ref="SW3:SW66" si="48">SR3+SV3</f>
        <v>5232.6134634850223</v>
      </c>
      <c r="SX3" s="68">
        <f t="shared" ref="SX3:SX66" si="49">SG3-SW3</f>
        <v>1086.606536514978</v>
      </c>
      <c r="SY3" s="64">
        <f>Q3+BH3+CY3+EP3+GG3+HX3+JO3+LF3+MW3+ON3+QE3+RV3</f>
        <v>629162.69000000006</v>
      </c>
      <c r="SZ3" s="211">
        <f>AB3+BS3+DJ3+FA3+GR3+II3+JZ3+LQ3+NH3+OY3+QP3+SG3</f>
        <v>75208.13</v>
      </c>
      <c r="TA3" s="67">
        <f>AR3+CI3+DZ3+FQ3+HH3+IY3+KP3+MG3+NX3+PO3+RF3+SW3</f>
        <v>51288.898914470446</v>
      </c>
      <c r="TB3" s="68">
        <f>SZ3-TA3</f>
        <v>23919.231085529558</v>
      </c>
      <c r="TC3" s="264"/>
      <c r="TD3" s="265"/>
      <c r="TE3" s="265"/>
      <c r="TF3" s="490" t="s">
        <v>500</v>
      </c>
      <c r="TG3" s="491"/>
      <c r="TH3" s="491"/>
    </row>
    <row r="4" spans="1:528">
      <c r="A4" s="173" t="s">
        <v>122</v>
      </c>
      <c r="B4" s="175" t="s">
        <v>123</v>
      </c>
      <c r="C4" s="181" t="s">
        <v>275</v>
      </c>
      <c r="D4" s="176">
        <v>3004.91</v>
      </c>
      <c r="E4" s="176">
        <v>7573.64</v>
      </c>
      <c r="F4" s="176">
        <v>0</v>
      </c>
      <c r="G4" s="174">
        <v>0</v>
      </c>
      <c r="H4" s="176">
        <v>0</v>
      </c>
      <c r="I4" s="176">
        <v>0</v>
      </c>
      <c r="J4" s="176">
        <v>0</v>
      </c>
      <c r="K4" s="176">
        <v>104.08</v>
      </c>
      <c r="L4" s="176">
        <v>0</v>
      </c>
      <c r="M4" s="176">
        <v>0</v>
      </c>
      <c r="N4" s="176">
        <v>10682.630000000001</v>
      </c>
      <c r="O4" s="178">
        <f>Q4-N4</f>
        <v>0</v>
      </c>
      <c r="P4" s="181">
        <v>946</v>
      </c>
      <c r="Q4" s="64">
        <f t="shared" si="0"/>
        <v>10682.63</v>
      </c>
      <c r="R4" s="178">
        <v>250.14</v>
      </c>
      <c r="S4" s="178">
        <v>4357.1400000000003</v>
      </c>
      <c r="T4" s="178">
        <v>0</v>
      </c>
      <c r="U4" s="178">
        <v>0</v>
      </c>
      <c r="V4" s="178">
        <v>0</v>
      </c>
      <c r="W4" s="178">
        <v>0</v>
      </c>
      <c r="X4" s="178">
        <v>0</v>
      </c>
      <c r="Y4" s="178">
        <v>7.23</v>
      </c>
      <c r="Z4" s="178">
        <v>0</v>
      </c>
      <c r="AA4" s="178">
        <v>0</v>
      </c>
      <c r="AB4" s="64">
        <f t="shared" ref="AB4:AB81" si="50">SUM(R4:AA4)</f>
        <v>4614.51</v>
      </c>
      <c r="AC4" s="65"/>
      <c r="AD4" s="65"/>
      <c r="AE4" s="65">
        <f t="shared" ref="AE4:AE67" si="51">(N4/$N$116)*21028.32</f>
        <v>116.15007740602856</v>
      </c>
      <c r="AF4" s="65">
        <f t="shared" si="1"/>
        <v>0</v>
      </c>
      <c r="AG4" s="65"/>
      <c r="AH4" s="65">
        <v>20</v>
      </c>
      <c r="AI4" s="65"/>
      <c r="AJ4" s="65">
        <v>5</v>
      </c>
      <c r="AK4" s="65">
        <f t="shared" ref="AK4:AK12" si="52">39081.75/95</f>
        <v>411.38684210526316</v>
      </c>
      <c r="AL4" s="65"/>
      <c r="AM4" s="64">
        <f t="shared" si="2"/>
        <v>552.53691951129167</v>
      </c>
      <c r="AN4" s="66">
        <f t="shared" ref="AN4:AN12" si="53">61284.58/95</f>
        <v>645.10084210526315</v>
      </c>
      <c r="AO4" s="66">
        <v>0</v>
      </c>
      <c r="AP4" s="66">
        <f t="shared" ref="AP4:AP67" si="54">(AM4+AN4+AO4)*20%</f>
        <v>239.52755232331097</v>
      </c>
      <c r="AQ4" s="67">
        <f t="shared" si="3"/>
        <v>884.6283944285741</v>
      </c>
      <c r="AR4" s="67">
        <f t="shared" si="4"/>
        <v>1437.1653139398659</v>
      </c>
      <c r="AS4" s="68">
        <f t="shared" si="5"/>
        <v>3177.3446860601343</v>
      </c>
      <c r="AT4" s="205">
        <v>3605.52</v>
      </c>
      <c r="AU4" s="205">
        <v>8367.5</v>
      </c>
      <c r="AV4" s="205">
        <v>46.8</v>
      </c>
      <c r="AW4" s="205">
        <v>0</v>
      </c>
      <c r="AX4" s="205">
        <v>0</v>
      </c>
      <c r="AY4" s="205">
        <v>0</v>
      </c>
      <c r="AZ4" s="205">
        <v>0</v>
      </c>
      <c r="BA4" s="205">
        <v>73.260000000000005</v>
      </c>
      <c r="BB4" s="205">
        <v>0</v>
      </c>
      <c r="BC4" s="205">
        <v>0</v>
      </c>
      <c r="BD4" s="205">
        <v>12093.08</v>
      </c>
      <c r="BE4" s="178">
        <f t="shared" ref="BE4:BE8" si="55">BH4-BD4</f>
        <v>0</v>
      </c>
      <c r="BF4" s="206">
        <v>942</v>
      </c>
      <c r="BG4" s="181" t="s">
        <v>275</v>
      </c>
      <c r="BH4" s="64">
        <f t="shared" ref="BH4:BH81" si="56">SUM(AT4:BC4)</f>
        <v>12093.08</v>
      </c>
      <c r="BI4" s="205">
        <v>300.12</v>
      </c>
      <c r="BJ4" s="205">
        <v>4357.1400000000003</v>
      </c>
      <c r="BK4" s="205">
        <v>2.99</v>
      </c>
      <c r="BL4" s="205">
        <v>0</v>
      </c>
      <c r="BM4" s="205">
        <v>0</v>
      </c>
      <c r="BN4" s="205">
        <v>0</v>
      </c>
      <c r="BO4" s="205">
        <v>0</v>
      </c>
      <c r="BP4" s="205">
        <v>5.09</v>
      </c>
      <c r="BQ4" s="205">
        <v>0</v>
      </c>
      <c r="BR4" s="205">
        <v>0</v>
      </c>
      <c r="BS4" s="64">
        <f t="shared" ref="BS4:BS81" si="57">SUM(BI4:BR4)</f>
        <v>4665.34</v>
      </c>
      <c r="BT4" s="65"/>
      <c r="BU4" s="65"/>
      <c r="BV4" s="65">
        <f t="shared" ref="BV4:BV67" si="58">(BD4/$BD$116)*21083.85</f>
        <v>132.63345770591022</v>
      </c>
      <c r="BW4" s="65">
        <f t="shared" ref="BW4:BW67" si="59">(BE4/$O$116)*12925.76</f>
        <v>0</v>
      </c>
      <c r="BX4" s="65"/>
      <c r="BY4" s="65">
        <v>20</v>
      </c>
      <c r="BZ4" s="65"/>
      <c r="CA4" s="65">
        <v>5</v>
      </c>
      <c r="CB4" s="65">
        <f t="shared" ref="CB4:CB14" si="60">37537.5/96</f>
        <v>391.015625</v>
      </c>
      <c r="CC4" s="65"/>
      <c r="CD4" s="64">
        <f t="shared" si="6"/>
        <v>548.64908270591025</v>
      </c>
      <c r="CE4" s="66">
        <f t="shared" ref="CE4:CE67" si="61">63860.36/96</f>
        <v>665.21208333333334</v>
      </c>
      <c r="CF4" s="66"/>
      <c r="CG4" s="66">
        <f t="shared" ref="CG4:CG67" si="62">(CD4+CE4+CF4)*20%</f>
        <v>242.7722332078487</v>
      </c>
      <c r="CH4" s="67">
        <f t="shared" si="7"/>
        <v>907.98431654118201</v>
      </c>
      <c r="CI4" s="67">
        <f t="shared" si="8"/>
        <v>1456.6333992470923</v>
      </c>
      <c r="CJ4" s="68">
        <f t="shared" si="9"/>
        <v>3208.7066007529079</v>
      </c>
      <c r="CK4" s="209">
        <v>2945.03</v>
      </c>
      <c r="CL4" s="209">
        <v>9835.59</v>
      </c>
      <c r="CM4" s="209">
        <v>65.599999999999994</v>
      </c>
      <c r="CN4" s="209">
        <v>0</v>
      </c>
      <c r="CO4" s="209">
        <v>0</v>
      </c>
      <c r="CP4" s="209">
        <v>0</v>
      </c>
      <c r="CQ4" s="209">
        <v>0</v>
      </c>
      <c r="CR4" s="209">
        <v>1203.42</v>
      </c>
      <c r="CS4" s="209">
        <v>0</v>
      </c>
      <c r="CT4" s="209">
        <v>0</v>
      </c>
      <c r="CU4" s="209">
        <v>14049.64</v>
      </c>
      <c r="CV4" s="178">
        <f t="shared" ref="CV4:CV8" si="63">CY4-CU4</f>
        <v>0</v>
      </c>
      <c r="CW4" s="210">
        <v>1096</v>
      </c>
      <c r="CX4" s="181" t="s">
        <v>275</v>
      </c>
      <c r="CY4" s="64">
        <f t="shared" ref="CY4:CY30" si="64">SUM(CK4:CT4)</f>
        <v>14049.640000000001</v>
      </c>
      <c r="CZ4" s="209">
        <v>245.14</v>
      </c>
      <c r="DA4" s="209">
        <v>4357.1400000000003</v>
      </c>
      <c r="DB4" s="209">
        <v>4.1900000000000004</v>
      </c>
      <c r="DC4" s="209">
        <v>0</v>
      </c>
      <c r="DD4" s="209">
        <v>0</v>
      </c>
      <c r="DE4" s="209">
        <v>0</v>
      </c>
      <c r="DF4" s="209">
        <v>0</v>
      </c>
      <c r="DG4" s="209">
        <v>83.57</v>
      </c>
      <c r="DH4" s="209">
        <v>0</v>
      </c>
      <c r="DI4" s="209">
        <v>0</v>
      </c>
      <c r="DJ4" s="211">
        <f t="shared" ref="DJ4:DJ30" si="65">SUM(CZ4:DI4)</f>
        <v>4690.04</v>
      </c>
      <c r="DK4" s="65"/>
      <c r="DL4" s="65"/>
      <c r="DM4" s="65">
        <f t="shared" ref="DM4:DM67" si="66">(CU4/$CU$116)*24055.75</f>
        <v>152.73922225712386</v>
      </c>
      <c r="DN4" s="65">
        <f t="shared" ref="DN4:DN67" si="67">(CV4/$O$116)*16258.02</f>
        <v>0</v>
      </c>
      <c r="DO4" s="65"/>
      <c r="DP4" s="65">
        <v>20</v>
      </c>
      <c r="DQ4" s="65"/>
      <c r="DR4" s="65">
        <v>5</v>
      </c>
      <c r="DS4" s="65">
        <f>DS$3</f>
        <v>428.469696969697</v>
      </c>
      <c r="DT4" s="65"/>
      <c r="DU4" s="64">
        <f t="shared" si="10"/>
        <v>606.20891922682085</v>
      </c>
      <c r="DV4" s="66">
        <f>DV$3</f>
        <v>596.35070707070713</v>
      </c>
      <c r="DW4" s="66"/>
      <c r="DX4" s="66">
        <f t="shared" ref="DX4:DX67" si="68">(DU4+DV4+DW4)*20%</f>
        <v>240.5119252595056</v>
      </c>
      <c r="DY4" s="67">
        <f t="shared" si="11"/>
        <v>836.8626323302127</v>
      </c>
      <c r="DZ4" s="67">
        <f t="shared" si="12"/>
        <v>1443.0715515570337</v>
      </c>
      <c r="EA4" s="68">
        <f t="shared" si="13"/>
        <v>3246.9684484429663</v>
      </c>
      <c r="EB4" s="209">
        <v>2810.03</v>
      </c>
      <c r="EC4" s="209">
        <v>9531</v>
      </c>
      <c r="ED4" s="209">
        <v>50.53</v>
      </c>
      <c r="EE4" s="209">
        <v>0</v>
      </c>
      <c r="EF4" s="209">
        <v>0</v>
      </c>
      <c r="EG4" s="209">
        <v>0</v>
      </c>
      <c r="EH4" s="209">
        <v>0</v>
      </c>
      <c r="EI4" s="209">
        <v>1827.56</v>
      </c>
      <c r="EJ4" s="209">
        <v>0</v>
      </c>
      <c r="EK4" s="209">
        <v>0</v>
      </c>
      <c r="EL4" s="209">
        <v>14219.12</v>
      </c>
      <c r="EM4" s="178">
        <f t="shared" ref="EM4:EM8" si="69">EP4-EL4</f>
        <v>0</v>
      </c>
      <c r="EN4" s="210">
        <v>1080</v>
      </c>
      <c r="EO4" s="181" t="s">
        <v>275</v>
      </c>
      <c r="EP4" s="212">
        <f t="shared" ref="EP4:EP67" si="70">SUM(EB4:EK4)</f>
        <v>14219.12</v>
      </c>
      <c r="EQ4" s="209">
        <v>233.91</v>
      </c>
      <c r="ER4" s="209">
        <v>4357.1400000000003</v>
      </c>
      <c r="ES4" s="209">
        <v>3.23</v>
      </c>
      <c r="ET4" s="209">
        <v>0</v>
      </c>
      <c r="EU4" s="209">
        <v>0</v>
      </c>
      <c r="EV4" s="209">
        <v>0</v>
      </c>
      <c r="EW4" s="209">
        <v>0</v>
      </c>
      <c r="EX4" s="209">
        <v>126.84</v>
      </c>
      <c r="EY4" s="209">
        <v>0</v>
      </c>
      <c r="EZ4" s="209">
        <v>0</v>
      </c>
      <c r="FA4" s="64">
        <f t="shared" ref="FA4:FA30" si="71">SUM(EQ4:EZ4)</f>
        <v>4721.12</v>
      </c>
      <c r="FB4" s="65"/>
      <c r="FC4" s="65"/>
      <c r="FD4" s="65">
        <f t="shared" ref="FD4:FD67" si="72">(EL4/$EL$116)*26325.65</f>
        <v>158.71454085911265</v>
      </c>
      <c r="FE4" s="65">
        <f t="shared" ref="FE4:FE67" si="73">(EM4/$O$116)*14846.27</f>
        <v>0</v>
      </c>
      <c r="FF4" s="65">
        <f t="shared" ref="FF4:FF12" si="74">52000/60</f>
        <v>866.66666666666663</v>
      </c>
      <c r="FG4" s="65">
        <v>20</v>
      </c>
      <c r="FH4" s="65">
        <f t="shared" ref="FH4:FH67" si="75">14375.2/102</f>
        <v>140.93333333333334</v>
      </c>
      <c r="FI4" s="65">
        <v>5</v>
      </c>
      <c r="FJ4" s="65">
        <f>FJ$3</f>
        <v>424.68019607843132</v>
      </c>
      <c r="FK4" s="65"/>
      <c r="FL4" s="64">
        <f t="shared" si="14"/>
        <v>1615.9947369375441</v>
      </c>
      <c r="FM4" s="66">
        <f>FM$3</f>
        <v>664.41901960784321</v>
      </c>
      <c r="FN4" s="66"/>
      <c r="FO4" s="66">
        <f t="shared" ref="FO4:FO67" si="76">(FL4+FM4+FN4)*20%</f>
        <v>456.08275130907754</v>
      </c>
      <c r="FP4" s="67">
        <f t="shared" si="15"/>
        <v>1120.5017709169208</v>
      </c>
      <c r="FQ4" s="67">
        <f t="shared" si="16"/>
        <v>2736.4965078544647</v>
      </c>
      <c r="FR4" s="68">
        <f t="shared" si="17"/>
        <v>1984.6234921455352</v>
      </c>
      <c r="FS4" s="209">
        <v>2996.19</v>
      </c>
      <c r="FT4" s="209">
        <v>12995.38</v>
      </c>
      <c r="FU4" s="209">
        <v>0.3</v>
      </c>
      <c r="FV4" s="209">
        <v>0</v>
      </c>
      <c r="FW4" s="209">
        <v>0</v>
      </c>
      <c r="FX4" s="209">
        <v>0</v>
      </c>
      <c r="FY4" s="209">
        <v>0</v>
      </c>
      <c r="FZ4" s="209">
        <v>2550.8200000000002</v>
      </c>
      <c r="GA4" s="209">
        <v>0</v>
      </c>
      <c r="GB4" s="209">
        <v>0</v>
      </c>
      <c r="GC4" s="209">
        <v>18542.689999999999</v>
      </c>
      <c r="GD4" s="178">
        <f t="shared" ref="GD4:GD8" si="77">GG4-GC4</f>
        <v>0</v>
      </c>
      <c r="GE4" s="210">
        <v>1382</v>
      </c>
      <c r="GF4" s="181" t="s">
        <v>275</v>
      </c>
      <c r="GG4" s="64">
        <f t="shared" ref="GG4:GG30" si="78">SUM(FS4:GB4)</f>
        <v>18542.689999999999</v>
      </c>
      <c r="GH4" s="209">
        <v>249.4</v>
      </c>
      <c r="GI4" s="209">
        <v>4357.1400000000003</v>
      </c>
      <c r="GJ4" s="209">
        <v>0.02</v>
      </c>
      <c r="GK4" s="209">
        <v>0</v>
      </c>
      <c r="GL4" s="209">
        <v>0</v>
      </c>
      <c r="GM4" s="209">
        <v>0</v>
      </c>
      <c r="GN4" s="209">
        <v>0</v>
      </c>
      <c r="GO4" s="209">
        <v>176.71</v>
      </c>
      <c r="GP4" s="209">
        <v>0</v>
      </c>
      <c r="GQ4" s="209">
        <v>0</v>
      </c>
      <c r="GR4" s="211">
        <f t="shared" ref="GR4:GR67" si="79">SUM(GH4:GQ4)</f>
        <v>4783.2700000000004</v>
      </c>
      <c r="GS4" s="65"/>
      <c r="GT4" s="65"/>
      <c r="GU4" s="65">
        <f t="shared" ref="GU4:GU67" si="80">(GC4/$GC$116)*30198.86</f>
        <v>205.47608347928224</v>
      </c>
      <c r="GV4" s="65">
        <f t="shared" ref="GV4:GV67" si="81">(GD4/$O$116)*16844.27</f>
        <v>0</v>
      </c>
      <c r="GW4" s="65">
        <f t="shared" ref="GW4:GW10" si="82">52000/60</f>
        <v>866.66666666666663</v>
      </c>
      <c r="GX4" s="65">
        <v>20</v>
      </c>
      <c r="GY4" s="65">
        <f t="shared" ref="GY4:GY67" si="83">18860.4/102</f>
        <v>184.90588235294118</v>
      </c>
      <c r="GZ4" s="65">
        <v>5</v>
      </c>
      <c r="HA4" s="65">
        <f>HA$3</f>
        <v>358.47794117647061</v>
      </c>
      <c r="HB4" s="65"/>
      <c r="HC4" s="64">
        <f t="shared" si="18"/>
        <v>1640.5265736753609</v>
      </c>
      <c r="HD4" s="66">
        <f>HD$3</f>
        <v>866.92019607843133</v>
      </c>
      <c r="HE4" s="66"/>
      <c r="HF4" s="66">
        <f t="shared" ref="HF4:HF67" si="84">(HC4+HD4+HE4)*20%</f>
        <v>501.48935395075841</v>
      </c>
      <c r="HG4" s="67">
        <f t="shared" si="19"/>
        <v>1368.4095500291896</v>
      </c>
      <c r="HH4" s="67">
        <f t="shared" si="20"/>
        <v>3008.9361237045505</v>
      </c>
      <c r="HI4" s="68">
        <f t="shared" si="21"/>
        <v>1774.33387629545</v>
      </c>
      <c r="HJ4" s="205">
        <v>5532.5</v>
      </c>
      <c r="HK4" s="205">
        <v>14804.05</v>
      </c>
      <c r="HL4" s="205">
        <v>0</v>
      </c>
      <c r="HM4" s="205">
        <v>0</v>
      </c>
      <c r="HN4" s="205">
        <v>0</v>
      </c>
      <c r="HO4" s="205">
        <v>0</v>
      </c>
      <c r="HP4" s="205">
        <v>0</v>
      </c>
      <c r="HQ4" s="205">
        <v>3062.04</v>
      </c>
      <c r="HR4" s="205">
        <v>0</v>
      </c>
      <c r="HS4" s="205">
        <v>0</v>
      </c>
      <c r="HT4" s="205">
        <v>23398.59</v>
      </c>
      <c r="HU4" s="178">
        <f t="shared" ref="HU4:HU8" si="85">HX4-HT4</f>
        <v>0</v>
      </c>
      <c r="HV4" s="206">
        <v>1486</v>
      </c>
      <c r="HW4" s="181" t="s">
        <v>275</v>
      </c>
      <c r="HX4" s="64">
        <f t="shared" ref="HX4:HX30" si="86">SUM(HJ4:HS4)</f>
        <v>23398.59</v>
      </c>
      <c r="HY4" s="205">
        <v>460.53</v>
      </c>
      <c r="HZ4" s="205">
        <v>4357.1400000000003</v>
      </c>
      <c r="IA4" s="205">
        <v>0</v>
      </c>
      <c r="IB4" s="205">
        <v>0</v>
      </c>
      <c r="IC4" s="205">
        <v>0</v>
      </c>
      <c r="ID4" s="205">
        <v>0</v>
      </c>
      <c r="IE4" s="205">
        <v>0</v>
      </c>
      <c r="IF4" s="205">
        <v>212.64</v>
      </c>
      <c r="IG4" s="205">
        <v>0</v>
      </c>
      <c r="IH4" s="205">
        <v>0</v>
      </c>
      <c r="II4" s="214">
        <f t="shared" ref="II4:II30" si="87">SUM(HY4:IH4)</f>
        <v>5030.3100000000004</v>
      </c>
      <c r="IJ4" s="65"/>
      <c r="IK4" s="65"/>
      <c r="IL4" s="65">
        <f t="shared" ref="IL4:IL67" si="88">(HT4/$HT$116)*31846.83</f>
        <v>259.19687065572418</v>
      </c>
      <c r="IM4" s="65">
        <f t="shared" ref="IM4:IM67" si="89">(HU4/$O$116)*17321.85</f>
        <v>0</v>
      </c>
      <c r="IN4" s="65">
        <f t="shared" ref="IN4:IN11" si="90">52000/60</f>
        <v>866.66666666666663</v>
      </c>
      <c r="IO4" s="65">
        <v>20</v>
      </c>
      <c r="IP4" s="65">
        <f t="shared" ref="IP4:IP67" si="91">24366/105</f>
        <v>232.05714285714285</v>
      </c>
      <c r="IQ4" s="65">
        <v>5</v>
      </c>
      <c r="IR4" s="65">
        <f>IR$3</f>
        <v>445.62857142857143</v>
      </c>
      <c r="IS4" s="65"/>
      <c r="IT4" s="64">
        <f t="shared" si="22"/>
        <v>1828.5492516081051</v>
      </c>
      <c r="IU4" s="66">
        <f>IU$3</f>
        <v>538.79476190476191</v>
      </c>
      <c r="IV4" s="66"/>
      <c r="IW4" s="66">
        <f t="shared" ref="IW4:IW67" si="92">(IT4+IU4+IV4)*20%</f>
        <v>473.46880270257344</v>
      </c>
      <c r="IX4" s="67">
        <f t="shared" si="23"/>
        <v>1012.2635646073354</v>
      </c>
      <c r="IY4" s="67">
        <f t="shared" si="24"/>
        <v>2840.8128162154408</v>
      </c>
      <c r="IZ4" s="68">
        <f t="shared" si="25"/>
        <v>2189.4971837845596</v>
      </c>
      <c r="JA4" s="209">
        <v>6865.6</v>
      </c>
      <c r="JB4" s="209">
        <v>16029.97</v>
      </c>
      <c r="JC4" s="209">
        <v>71.760000000000005</v>
      </c>
      <c r="JD4" s="209">
        <v>0</v>
      </c>
      <c r="JE4" s="209">
        <v>0</v>
      </c>
      <c r="JF4" s="209">
        <v>0</v>
      </c>
      <c r="JG4" s="209">
        <v>0</v>
      </c>
      <c r="JH4" s="209">
        <v>3608.09</v>
      </c>
      <c r="JI4" s="209">
        <v>0</v>
      </c>
      <c r="JJ4" s="209">
        <v>0</v>
      </c>
      <c r="JK4" s="209">
        <v>26575.42</v>
      </c>
      <c r="JL4" s="178">
        <f t="shared" ref="JL4:JL8" si="93">JO4-JK4</f>
        <v>0</v>
      </c>
      <c r="JM4" s="210">
        <v>1463</v>
      </c>
      <c r="JN4" s="181" t="s">
        <v>275</v>
      </c>
      <c r="JO4" s="64">
        <f t="shared" ref="JO4:JO30" si="94">SUM(JA4:JJ4)</f>
        <v>26575.42</v>
      </c>
      <c r="JP4" s="209">
        <v>571.5</v>
      </c>
      <c r="JQ4" s="209">
        <v>4357.1400000000003</v>
      </c>
      <c r="JR4" s="209">
        <v>4.58</v>
      </c>
      <c r="JS4" s="209">
        <v>0</v>
      </c>
      <c r="JT4" s="209">
        <v>0</v>
      </c>
      <c r="JU4" s="209">
        <v>0</v>
      </c>
      <c r="JV4" s="209">
        <v>0</v>
      </c>
      <c r="JW4" s="209">
        <v>250.34</v>
      </c>
      <c r="JX4" s="209">
        <v>0</v>
      </c>
      <c r="JY4" s="209">
        <v>0</v>
      </c>
      <c r="JZ4" s="211">
        <f t="shared" ref="JZ4:JZ30" si="95">SUM(JP4:JY4)</f>
        <v>5183.5600000000004</v>
      </c>
      <c r="KA4" s="65"/>
      <c r="KB4" s="65"/>
      <c r="KC4" s="65">
        <f t="shared" ref="KC4:KC67" si="96">(JK4/$N$116)*39010.72</f>
        <v>536.04449768189761</v>
      </c>
      <c r="KD4" s="65">
        <f t="shared" ref="KD4:KD67" si="97">(JL4/$O$116)*19244.4</f>
        <v>0</v>
      </c>
      <c r="KE4" s="65">
        <f t="shared" ref="KE4:KE12" si="98">52000/60</f>
        <v>866.66666666666663</v>
      </c>
      <c r="KF4" s="65">
        <v>20</v>
      </c>
      <c r="KG4" s="65"/>
      <c r="KH4" s="65">
        <v>5</v>
      </c>
      <c r="KI4" s="65">
        <f>KI$3</f>
        <v>543.39953271028037</v>
      </c>
      <c r="KJ4" s="65"/>
      <c r="KK4" s="64">
        <f t="shared" si="26"/>
        <v>1971.1106970588444</v>
      </c>
      <c r="KL4" s="66">
        <f>KL$3</f>
        <v>497.32093457943921</v>
      </c>
      <c r="KM4" s="66"/>
      <c r="KN4" s="66">
        <f t="shared" ref="KN4:KN67" si="99">(KK4+KL4+KM4)*20%</f>
        <v>493.68632632765679</v>
      </c>
      <c r="KO4" s="67">
        <f t="shared" si="27"/>
        <v>991.007260907096</v>
      </c>
      <c r="KP4" s="67">
        <f t="shared" si="28"/>
        <v>2962.1179579659401</v>
      </c>
      <c r="KQ4" s="68">
        <f t="shared" si="29"/>
        <v>2221.4420420340603</v>
      </c>
      <c r="KR4" s="209">
        <v>3897.22</v>
      </c>
      <c r="KS4" s="209">
        <v>12726.13</v>
      </c>
      <c r="KT4" s="209">
        <v>0.33</v>
      </c>
      <c r="KU4" s="209">
        <v>0</v>
      </c>
      <c r="KV4" s="209">
        <v>0</v>
      </c>
      <c r="KW4" s="209">
        <v>0</v>
      </c>
      <c r="KX4" s="209">
        <v>0</v>
      </c>
      <c r="KY4" s="209">
        <v>2710.18</v>
      </c>
      <c r="KZ4" s="209">
        <v>0</v>
      </c>
      <c r="LA4" s="209">
        <v>0</v>
      </c>
      <c r="LB4" s="209">
        <v>19333.86</v>
      </c>
      <c r="LC4" s="178">
        <f t="shared" ref="LC4:LC8" si="100">LF4-LB4</f>
        <v>0</v>
      </c>
      <c r="LD4" s="210">
        <v>1129</v>
      </c>
      <c r="LE4" s="181" t="s">
        <v>275</v>
      </c>
      <c r="LF4" s="64">
        <f t="shared" ref="LF4:LF30" si="101">SUM(KR4:LA4)</f>
        <v>19333.86</v>
      </c>
      <c r="LG4" s="209">
        <v>324.41000000000003</v>
      </c>
      <c r="LH4" s="209">
        <v>4357.1400000000003</v>
      </c>
      <c r="LI4" s="209">
        <v>0.02</v>
      </c>
      <c r="LJ4" s="209">
        <v>0</v>
      </c>
      <c r="LK4" s="209">
        <v>0</v>
      </c>
      <c r="LL4" s="209">
        <v>0</v>
      </c>
      <c r="LM4" s="209">
        <v>0</v>
      </c>
      <c r="LN4" s="209">
        <v>188.2</v>
      </c>
      <c r="LO4" s="209">
        <v>0</v>
      </c>
      <c r="LP4" s="209">
        <v>0</v>
      </c>
      <c r="LQ4" s="211">
        <f t="shared" ref="LQ4:LQ67" si="102">SUM(LG4:LP4)</f>
        <v>4869.7700000000004</v>
      </c>
      <c r="LR4" s="65"/>
      <c r="LS4" s="65"/>
      <c r="LT4" s="65">
        <f t="shared" ref="LT4:LT67" si="103">(LB4/$LB$116)*39133.48</f>
        <v>197.1111753904047</v>
      </c>
      <c r="LU4" s="65">
        <f t="shared" ref="LU4:LU67" si="104">(LC4/$O$116)*17015.75</f>
        <v>0</v>
      </c>
      <c r="LV4" s="65">
        <f t="shared" ref="LV4:LV15" si="105">52000/60</f>
        <v>866.66666666666663</v>
      </c>
      <c r="LW4" s="65">
        <v>20</v>
      </c>
      <c r="LX4" s="65"/>
      <c r="LY4" s="65">
        <v>5</v>
      </c>
      <c r="LZ4" s="65">
        <f>LZ$3</f>
        <v>508.03738317757012</v>
      </c>
      <c r="MA4" s="65"/>
      <c r="MB4" s="64">
        <f t="shared" si="30"/>
        <v>1596.8152252346413</v>
      </c>
      <c r="MC4" s="66">
        <f>MC$3</f>
        <v>593.54906542056074</v>
      </c>
      <c r="MD4" s="66"/>
      <c r="ME4" s="66">
        <f t="shared" ref="ME4:ME67" si="106">(MB4+MC4+MD4)*20%</f>
        <v>438.07285813104045</v>
      </c>
      <c r="MF4" s="67">
        <f t="shared" si="31"/>
        <v>1031.6219235516012</v>
      </c>
      <c r="MG4" s="67">
        <f t="shared" si="32"/>
        <v>2628.4371487862427</v>
      </c>
      <c r="MH4" s="68">
        <f t="shared" si="33"/>
        <v>2241.3328512137577</v>
      </c>
      <c r="MI4" s="209">
        <v>3140.04</v>
      </c>
      <c r="MJ4" s="209">
        <v>11867.23</v>
      </c>
      <c r="MK4" s="209">
        <v>23.6</v>
      </c>
      <c r="ML4" s="209">
        <v>0</v>
      </c>
      <c r="MM4" s="209">
        <v>0</v>
      </c>
      <c r="MN4" s="209">
        <v>0</v>
      </c>
      <c r="MO4" s="209">
        <v>0</v>
      </c>
      <c r="MP4" s="209">
        <v>2587.64</v>
      </c>
      <c r="MQ4" s="209">
        <v>0</v>
      </c>
      <c r="MR4" s="209">
        <v>0</v>
      </c>
      <c r="MS4" s="209">
        <v>17618.509999999998</v>
      </c>
      <c r="MT4" s="178">
        <f t="shared" ref="MT4:MT8" si="107">MW4-MS4</f>
        <v>0</v>
      </c>
      <c r="MU4" s="210">
        <v>1118</v>
      </c>
      <c r="MV4" s="181" t="s">
        <v>275</v>
      </c>
      <c r="MW4" s="64">
        <f t="shared" ref="MW4:MW30" si="108">SUM(MI4:MR4)</f>
        <v>17618.510000000002</v>
      </c>
      <c r="MX4" s="209">
        <v>261.38</v>
      </c>
      <c r="MY4" s="209">
        <v>4357.1400000000003</v>
      </c>
      <c r="MZ4" s="209">
        <v>1.51</v>
      </c>
      <c r="NA4" s="209">
        <v>0</v>
      </c>
      <c r="NB4" s="209">
        <v>0</v>
      </c>
      <c r="NC4" s="209">
        <v>0</v>
      </c>
      <c r="ND4" s="209">
        <v>0</v>
      </c>
      <c r="NE4" s="209">
        <v>179.69</v>
      </c>
      <c r="NF4" s="209">
        <v>0</v>
      </c>
      <c r="NG4" s="209">
        <v>0</v>
      </c>
      <c r="NH4" s="211">
        <f t="shared" ref="NH4:NH67" si="109">SUM(MX4:NG4)</f>
        <v>4799.72</v>
      </c>
      <c r="NI4" s="65"/>
      <c r="NJ4" s="65"/>
      <c r="NK4" s="65">
        <f t="shared" ref="NK4:NK67" si="110">(MS4/$N$116)*0</f>
        <v>0</v>
      </c>
      <c r="NL4" s="65">
        <f t="shared" ref="NL4:NL67" si="111">(MT4/$O$116)*13804.26</f>
        <v>0</v>
      </c>
      <c r="NM4" s="65">
        <f t="shared" ref="NM4:NM11" si="112">52000/60</f>
        <v>866.66666666666663</v>
      </c>
      <c r="NN4" s="65">
        <v>20</v>
      </c>
      <c r="NO4" s="65"/>
      <c r="NP4" s="65">
        <v>5</v>
      </c>
      <c r="NQ4" s="65">
        <f>NQ$3</f>
        <v>469.67889908256882</v>
      </c>
      <c r="NR4" s="65"/>
      <c r="NS4" s="64">
        <f t="shared" si="34"/>
        <v>1361.3455657492354</v>
      </c>
      <c r="NT4" s="66">
        <f t="shared" ref="NT4:NT67" si="113">78812.25/109</f>
        <v>723.04816513761466</v>
      </c>
      <c r="NU4" s="66"/>
      <c r="NV4" s="66">
        <f t="shared" ref="NV4:NV67" si="114">(NS4+NT4+NU4)*20%</f>
        <v>416.87874617736998</v>
      </c>
      <c r="NW4" s="67">
        <f t="shared" si="35"/>
        <v>1139.9269113149846</v>
      </c>
      <c r="NX4" s="67">
        <f t="shared" si="36"/>
        <v>2501.2724770642199</v>
      </c>
      <c r="NY4" s="68">
        <f t="shared" si="37"/>
        <v>2298.4475229357804</v>
      </c>
      <c r="NZ4" s="209">
        <v>2807.67</v>
      </c>
      <c r="OA4" s="209">
        <v>11656.4</v>
      </c>
      <c r="OB4" s="209">
        <v>0</v>
      </c>
      <c r="OC4" s="209">
        <v>0</v>
      </c>
      <c r="OD4" s="209">
        <v>0</v>
      </c>
      <c r="OE4" s="209">
        <v>0</v>
      </c>
      <c r="OF4" s="209">
        <v>0</v>
      </c>
      <c r="OG4" s="209">
        <v>2302.6999999999998</v>
      </c>
      <c r="OH4" s="209">
        <v>0</v>
      </c>
      <c r="OI4" s="209">
        <v>0</v>
      </c>
      <c r="OJ4" s="209">
        <v>16766.77</v>
      </c>
      <c r="OK4" s="178">
        <f t="shared" ref="OK4:OK67" si="115">ON4-OJ4</f>
        <v>0</v>
      </c>
      <c r="OL4" s="210">
        <v>1122</v>
      </c>
      <c r="OM4" s="181" t="s">
        <v>275</v>
      </c>
      <c r="ON4" s="64">
        <f t="shared" ref="ON4:ON30" si="116">SUM(NZ4:OI4)</f>
        <v>16766.77</v>
      </c>
      <c r="OO4" s="209">
        <v>233.71</v>
      </c>
      <c r="OP4" s="209">
        <v>4357.1400000000003</v>
      </c>
      <c r="OQ4" s="209">
        <v>0</v>
      </c>
      <c r="OR4" s="209">
        <v>0</v>
      </c>
      <c r="OS4" s="209">
        <v>0</v>
      </c>
      <c r="OT4" s="209">
        <v>0</v>
      </c>
      <c r="OU4" s="209">
        <v>0</v>
      </c>
      <c r="OV4" s="209">
        <v>159.84</v>
      </c>
      <c r="OW4" s="209">
        <v>0</v>
      </c>
      <c r="OX4" s="209">
        <v>0</v>
      </c>
      <c r="OY4" s="211">
        <f t="shared" ref="OY4:OY30" si="117">SUM(OO4:OX4)</f>
        <v>4750.6900000000005</v>
      </c>
      <c r="OZ4" s="65"/>
      <c r="PA4" s="65"/>
      <c r="PB4" s="65">
        <f t="shared" ref="PB4:PB67" si="118">(OJ4/$OJ$116)*56307.47</f>
        <v>362.55224066501825</v>
      </c>
      <c r="PC4" s="65">
        <f t="shared" ref="PC4:PC67" si="119">(OK4/$O$116)*16757.91</f>
        <v>0</v>
      </c>
      <c r="PD4" s="65">
        <f t="shared" ref="PD4:PD15" si="120">52000/60</f>
        <v>866.66666666666663</v>
      </c>
      <c r="PE4" s="65">
        <v>20</v>
      </c>
      <c r="PF4" s="65">
        <f t="shared" ref="PF4:PF67" si="121">3288/100</f>
        <v>32.880000000000003</v>
      </c>
      <c r="PG4" s="65">
        <v>5</v>
      </c>
      <c r="PH4" s="65">
        <f>PH$3</f>
        <v>495.2049090909091</v>
      </c>
      <c r="PI4" s="65"/>
      <c r="PJ4" s="64">
        <f t="shared" si="38"/>
        <v>1782.3038164225941</v>
      </c>
      <c r="PK4" s="66">
        <f>PK$3</f>
        <v>643.25572727272731</v>
      </c>
      <c r="PL4" s="66"/>
      <c r="PM4" s="66">
        <f t="shared" ref="PM4:PM67" si="122">(PJ4+PK4+PL4)*20%</f>
        <v>485.11190873906429</v>
      </c>
      <c r="PN4" s="67">
        <f t="shared" si="39"/>
        <v>1128.3676360117915</v>
      </c>
      <c r="PO4" s="67">
        <f t="shared" si="40"/>
        <v>2910.6714524343856</v>
      </c>
      <c r="PP4" s="68">
        <f t="shared" si="41"/>
        <v>1840.0185475656149</v>
      </c>
      <c r="PQ4" s="209">
        <v>3194.22</v>
      </c>
      <c r="PR4" s="209">
        <v>9621.9</v>
      </c>
      <c r="PS4" s="209">
        <v>0</v>
      </c>
      <c r="PT4" s="209">
        <v>0</v>
      </c>
      <c r="PU4" s="209">
        <v>0</v>
      </c>
      <c r="PV4" s="209">
        <v>0</v>
      </c>
      <c r="PW4" s="209">
        <v>0</v>
      </c>
      <c r="PX4" s="209">
        <v>2130.7199999999998</v>
      </c>
      <c r="PY4" s="209">
        <v>0</v>
      </c>
      <c r="PZ4" s="209">
        <v>0</v>
      </c>
      <c r="QA4" s="209">
        <v>14946.84</v>
      </c>
      <c r="QB4" s="178">
        <f t="shared" ref="QB4:QB8" si="123">QE4-QA4</f>
        <v>0</v>
      </c>
      <c r="QC4" s="210">
        <v>1000</v>
      </c>
      <c r="QD4" s="181" t="s">
        <v>275</v>
      </c>
      <c r="QE4" s="64">
        <f t="shared" ref="QE4:QE30" si="124">SUM(PQ4:PZ4)</f>
        <v>14946.839999999998</v>
      </c>
      <c r="QF4" s="209">
        <v>265.88</v>
      </c>
      <c r="QG4" s="209">
        <v>4357.1400000000003</v>
      </c>
      <c r="QH4" s="209">
        <v>0</v>
      </c>
      <c r="QI4" s="209">
        <v>0</v>
      </c>
      <c r="QJ4" s="209">
        <v>0</v>
      </c>
      <c r="QK4" s="209">
        <v>0</v>
      </c>
      <c r="QL4" s="209">
        <v>0</v>
      </c>
      <c r="QM4" s="209">
        <v>147.96</v>
      </c>
      <c r="QN4" s="209">
        <v>0</v>
      </c>
      <c r="QO4" s="209">
        <v>0</v>
      </c>
      <c r="QP4" s="211">
        <f t="shared" ref="QP4:QP67" si="125">SUM(QF4:QO4)</f>
        <v>4770.9800000000005</v>
      </c>
      <c r="QQ4" s="65"/>
      <c r="QR4" s="65"/>
      <c r="QS4" s="65">
        <f t="shared" ref="QS4:QS67" si="126">(QA4/$QA$116)*27743.06</f>
        <v>175.70019267371887</v>
      </c>
      <c r="QT4" s="65">
        <f t="shared" ref="QT4:QT67" si="127">(QB4/$O$116)*10429.01</f>
        <v>0</v>
      </c>
      <c r="QU4" s="65">
        <f t="shared" ref="QU4:QU17" si="128">52000/60</f>
        <v>866.66666666666663</v>
      </c>
      <c r="QV4" s="65">
        <v>20</v>
      </c>
      <c r="QW4" s="65">
        <f t="shared" ref="QW4:QW67" si="129">2074.8/110</f>
        <v>18.861818181818183</v>
      </c>
      <c r="QX4" s="65">
        <v>5</v>
      </c>
      <c r="QY4" s="65">
        <f>QY$3</f>
        <v>428.14772727272725</v>
      </c>
      <c r="QZ4" s="65"/>
      <c r="RA4" s="64">
        <f t="shared" si="42"/>
        <v>1514.3764047949307</v>
      </c>
      <c r="RB4" s="66">
        <f t="shared" ref="RB4:RB67" si="130">68119.05/110</f>
        <v>619.2640909090909</v>
      </c>
      <c r="RC4" s="66"/>
      <c r="RD4" s="66">
        <f t="shared" ref="RD4:RD67" si="131">(RA4+RB4+RC4)*20%</f>
        <v>426.72809914080437</v>
      </c>
      <c r="RE4" s="67">
        <f t="shared" si="43"/>
        <v>1045.9921900498953</v>
      </c>
      <c r="RF4" s="67">
        <f t="shared" si="44"/>
        <v>2560.368594844826</v>
      </c>
      <c r="RG4" s="68">
        <f t="shared" si="45"/>
        <v>2210.6114051551745</v>
      </c>
      <c r="RH4" s="205">
        <v>3073.98</v>
      </c>
      <c r="RI4" s="205">
        <v>9290.41</v>
      </c>
      <c r="RJ4" s="205">
        <v>11.19</v>
      </c>
      <c r="RK4" s="205">
        <v>0</v>
      </c>
      <c r="RL4" s="205">
        <v>0</v>
      </c>
      <c r="RM4" s="205">
        <v>0</v>
      </c>
      <c r="RN4" s="205">
        <v>0</v>
      </c>
      <c r="RO4" s="205">
        <v>3264.45</v>
      </c>
      <c r="RP4" s="205">
        <v>0</v>
      </c>
      <c r="RQ4" s="205">
        <v>0</v>
      </c>
      <c r="RR4" s="205">
        <v>15640.03</v>
      </c>
      <c r="RS4" s="178">
        <f t="shared" ref="RS4:RS8" si="132">RV4-RR4</f>
        <v>0</v>
      </c>
      <c r="RT4" s="206">
        <v>1056</v>
      </c>
      <c r="RU4" s="181" t="s">
        <v>275</v>
      </c>
      <c r="RV4" s="64">
        <f t="shared" ref="RV4:RV16" si="133">SUM(RH4:RQ4)</f>
        <v>15640.029999999999</v>
      </c>
      <c r="RW4" s="209">
        <v>255.88</v>
      </c>
      <c r="RX4" s="209">
        <v>4357.1400000000003</v>
      </c>
      <c r="RY4" s="209">
        <v>0.71</v>
      </c>
      <c r="RZ4" s="209">
        <v>0</v>
      </c>
      <c r="SA4" s="209">
        <v>0</v>
      </c>
      <c r="SB4" s="209">
        <v>0</v>
      </c>
      <c r="SC4" s="209">
        <v>0</v>
      </c>
      <c r="SD4" s="209">
        <v>226.7</v>
      </c>
      <c r="SE4" s="209">
        <v>0</v>
      </c>
      <c r="SF4" s="209">
        <v>0</v>
      </c>
      <c r="SG4" s="211">
        <v>4840.43</v>
      </c>
      <c r="SH4" s="65"/>
      <c r="SI4" s="65"/>
      <c r="SJ4" s="65">
        <f t="shared" ref="SJ4:SJ67" si="134">(RR4/$RR$116)*25115.94</f>
        <v>153.69310538156489</v>
      </c>
      <c r="SK4" s="65">
        <f t="shared" ref="SK4:SK67" si="135">(RS4/$O$116)*12319.54</f>
        <v>0</v>
      </c>
      <c r="SL4" s="65">
        <f t="shared" ref="SL4:SL31" si="136">52000/60</f>
        <v>866.66666666666663</v>
      </c>
      <c r="SM4" s="65">
        <v>20</v>
      </c>
      <c r="SN4" s="65">
        <f t="shared" ref="SN4:SN67" si="137">56040/113</f>
        <v>495.92920353982299</v>
      </c>
      <c r="SO4" s="65">
        <v>5</v>
      </c>
      <c r="SP4" s="65">
        <f>SP$3</f>
        <v>428.52876106194691</v>
      </c>
      <c r="SQ4" s="65"/>
      <c r="SR4" s="64">
        <f t="shared" si="46"/>
        <v>1969.8177366500015</v>
      </c>
      <c r="SS4" s="66">
        <f>SS$3</f>
        <v>596.28469026548669</v>
      </c>
      <c r="ST4" s="66"/>
      <c r="SU4" s="66">
        <f t="shared" ref="SU4:SU67" si="138">(SR4+SS4+ST4)*20%</f>
        <v>513.22048538309764</v>
      </c>
      <c r="SV4" s="67">
        <f t="shared" si="47"/>
        <v>1109.5051756485843</v>
      </c>
      <c r="SW4" s="67">
        <f t="shared" si="48"/>
        <v>3079.3229122985858</v>
      </c>
      <c r="SX4" s="68">
        <f t="shared" si="49"/>
        <v>1761.1070877014145</v>
      </c>
      <c r="SY4" s="64">
        <f t="shared" ref="SY4:SY67" si="139">Q4+BH4+CY4+EP4+GG4+HX4+JO4+LF4+MW4+ON4+QE4+RV4</f>
        <v>203867.18</v>
      </c>
      <c r="SZ4" s="211">
        <f t="shared" ref="SZ4:SZ67" si="140">AB4+BS4+DJ4+FA4+GR4+II4+JZ4+LQ4+NH4+OY4+QP4+SG4</f>
        <v>57719.740000000005</v>
      </c>
      <c r="TA4" s="67">
        <f t="shared" ref="TA4:TA67" si="141">AR4+CI4+DZ4+FQ4+HH4+IY4+KP4+MG4+NX4+PO4+RF4+SW4</f>
        <v>29565.306255912645</v>
      </c>
      <c r="TB4" s="68">
        <f t="shared" ref="TB4:TB67" si="142">SZ4-TA4</f>
        <v>28154.433744087361</v>
      </c>
      <c r="TC4" s="264"/>
      <c r="TD4" s="265"/>
      <c r="TE4" s="265"/>
      <c r="TF4" s="491"/>
      <c r="TG4" s="491"/>
      <c r="TH4" s="491"/>
    </row>
    <row r="5" spans="1:528">
      <c r="A5" s="173" t="s">
        <v>124</v>
      </c>
      <c r="B5" s="175" t="s">
        <v>125</v>
      </c>
      <c r="C5" s="181" t="s">
        <v>275</v>
      </c>
      <c r="D5" s="176">
        <v>5068.1000000000004</v>
      </c>
      <c r="E5" s="176">
        <v>4329.42</v>
      </c>
      <c r="F5" s="176">
        <v>0</v>
      </c>
      <c r="G5" s="174">
        <v>0</v>
      </c>
      <c r="H5" s="176">
        <v>0</v>
      </c>
      <c r="I5" s="176">
        <v>0</v>
      </c>
      <c r="J5" s="176">
        <v>0</v>
      </c>
      <c r="K5" s="176">
        <v>13349.66</v>
      </c>
      <c r="L5" s="176">
        <v>0</v>
      </c>
      <c r="M5" s="176">
        <v>0</v>
      </c>
      <c r="N5" s="176">
        <v>22747.18</v>
      </c>
      <c r="O5" s="178">
        <f>Q5-N5</f>
        <v>0</v>
      </c>
      <c r="P5" s="181">
        <v>1362</v>
      </c>
      <c r="Q5" s="64">
        <f t="shared" si="0"/>
        <v>22747.18</v>
      </c>
      <c r="R5" s="178">
        <v>421.87</v>
      </c>
      <c r="S5" s="178">
        <v>4357.1400000000003</v>
      </c>
      <c r="T5" s="178">
        <v>0</v>
      </c>
      <c r="U5" s="178">
        <v>0</v>
      </c>
      <c r="V5" s="178">
        <v>0</v>
      </c>
      <c r="W5" s="178">
        <v>0</v>
      </c>
      <c r="X5" s="178">
        <v>0</v>
      </c>
      <c r="Y5" s="178">
        <v>500</v>
      </c>
      <c r="Z5" s="178">
        <v>0</v>
      </c>
      <c r="AA5" s="178">
        <v>0</v>
      </c>
      <c r="AB5" s="64">
        <f t="shared" si="50"/>
        <v>5279.01</v>
      </c>
      <c r="AC5" s="65"/>
      <c r="AD5" s="65"/>
      <c r="AE5" s="65">
        <f t="shared" si="51"/>
        <v>247.32549173460697</v>
      </c>
      <c r="AF5" s="65">
        <f t="shared" si="1"/>
        <v>0</v>
      </c>
      <c r="AG5" s="65"/>
      <c r="AH5" s="65">
        <v>20</v>
      </c>
      <c r="AI5" s="65"/>
      <c r="AJ5" s="65">
        <v>5</v>
      </c>
      <c r="AK5" s="65">
        <f t="shared" si="52"/>
        <v>411.38684210526316</v>
      </c>
      <c r="AL5" s="65"/>
      <c r="AM5" s="64">
        <f t="shared" si="2"/>
        <v>683.7123338398701</v>
      </c>
      <c r="AN5" s="66">
        <f t="shared" si="53"/>
        <v>645.10084210526315</v>
      </c>
      <c r="AO5" s="66">
        <v>0</v>
      </c>
      <c r="AP5" s="66">
        <f t="shared" si="54"/>
        <v>265.76263518902664</v>
      </c>
      <c r="AQ5" s="67">
        <f t="shared" si="3"/>
        <v>910.86347729428985</v>
      </c>
      <c r="AR5" s="67">
        <f t="shared" si="4"/>
        <v>1594.5758111341599</v>
      </c>
      <c r="AS5" s="68">
        <f t="shared" si="5"/>
        <v>3684.43418886584</v>
      </c>
      <c r="AT5" s="205">
        <v>5822.44</v>
      </c>
      <c r="AU5" s="205">
        <v>4524.2</v>
      </c>
      <c r="AV5" s="205">
        <v>23.2</v>
      </c>
      <c r="AW5" s="205">
        <v>0</v>
      </c>
      <c r="AX5" s="205">
        <v>0</v>
      </c>
      <c r="AY5" s="205">
        <v>0</v>
      </c>
      <c r="AZ5" s="205">
        <v>0</v>
      </c>
      <c r="BA5" s="205">
        <v>11449.43</v>
      </c>
      <c r="BB5" s="205">
        <v>0</v>
      </c>
      <c r="BC5" s="205">
        <v>0</v>
      </c>
      <c r="BD5" s="205">
        <v>21819.27</v>
      </c>
      <c r="BE5" s="178">
        <f t="shared" si="55"/>
        <v>0</v>
      </c>
      <c r="BF5" s="206">
        <v>1201</v>
      </c>
      <c r="BG5" s="181" t="s">
        <v>275</v>
      </c>
      <c r="BH5" s="64">
        <f t="shared" si="56"/>
        <v>21819.27</v>
      </c>
      <c r="BI5" s="205">
        <v>484.67</v>
      </c>
      <c r="BJ5" s="205">
        <v>4357.1400000000003</v>
      </c>
      <c r="BK5" s="205">
        <v>1.48</v>
      </c>
      <c r="BL5" s="205">
        <v>0</v>
      </c>
      <c r="BM5" s="205">
        <v>0</v>
      </c>
      <c r="BN5" s="205">
        <v>0</v>
      </c>
      <c r="BO5" s="205">
        <v>0</v>
      </c>
      <c r="BP5" s="205">
        <v>500</v>
      </c>
      <c r="BQ5" s="205">
        <v>0</v>
      </c>
      <c r="BR5" s="205">
        <v>0</v>
      </c>
      <c r="BS5" s="64">
        <f t="shared" si="57"/>
        <v>5343.29</v>
      </c>
      <c r="BT5" s="65"/>
      <c r="BU5" s="65"/>
      <c r="BV5" s="65">
        <f t="shared" si="58"/>
        <v>239.307539908678</v>
      </c>
      <c r="BW5" s="65">
        <f t="shared" si="59"/>
        <v>0</v>
      </c>
      <c r="BX5" s="65"/>
      <c r="BY5" s="65">
        <v>20</v>
      </c>
      <c r="BZ5" s="65"/>
      <c r="CA5" s="65">
        <v>5</v>
      </c>
      <c r="CB5" s="65">
        <f t="shared" si="60"/>
        <v>391.015625</v>
      </c>
      <c r="CC5" s="65"/>
      <c r="CD5" s="64">
        <f t="shared" si="6"/>
        <v>655.323164908678</v>
      </c>
      <c r="CE5" s="66">
        <f t="shared" si="61"/>
        <v>665.21208333333334</v>
      </c>
      <c r="CF5" s="66"/>
      <c r="CG5" s="66">
        <f t="shared" si="62"/>
        <v>264.10704964840227</v>
      </c>
      <c r="CH5" s="67">
        <f t="shared" si="7"/>
        <v>929.31913298173561</v>
      </c>
      <c r="CI5" s="67">
        <f t="shared" si="8"/>
        <v>1584.6422978904136</v>
      </c>
      <c r="CJ5" s="68">
        <f t="shared" si="9"/>
        <v>3758.6477021095861</v>
      </c>
      <c r="CK5" s="209">
        <v>5281.5</v>
      </c>
      <c r="CL5" s="209">
        <v>4108.62</v>
      </c>
      <c r="CM5" s="209">
        <v>51.98</v>
      </c>
      <c r="CN5" s="209">
        <v>0</v>
      </c>
      <c r="CO5" s="209">
        <v>0</v>
      </c>
      <c r="CP5" s="209">
        <v>0</v>
      </c>
      <c r="CQ5" s="209">
        <v>0</v>
      </c>
      <c r="CR5" s="209">
        <v>12765.15</v>
      </c>
      <c r="CS5" s="209">
        <v>0</v>
      </c>
      <c r="CT5" s="209">
        <v>0</v>
      </c>
      <c r="CU5" s="209">
        <v>22207.25</v>
      </c>
      <c r="CV5" s="178">
        <f t="shared" si="63"/>
        <v>0</v>
      </c>
      <c r="CW5" s="210">
        <v>1321</v>
      </c>
      <c r="CX5" s="181" t="s">
        <v>275</v>
      </c>
      <c r="CY5" s="64">
        <f t="shared" si="64"/>
        <v>22207.25</v>
      </c>
      <c r="CZ5" s="209">
        <v>439.65</v>
      </c>
      <c r="DA5" s="209">
        <v>4357.1400000000003</v>
      </c>
      <c r="DB5" s="209">
        <v>3.32</v>
      </c>
      <c r="DC5" s="209">
        <v>0</v>
      </c>
      <c r="DD5" s="209">
        <v>0</v>
      </c>
      <c r="DE5" s="209">
        <v>0</v>
      </c>
      <c r="DF5" s="209">
        <v>0</v>
      </c>
      <c r="DG5" s="209">
        <v>500</v>
      </c>
      <c r="DH5" s="209">
        <v>0</v>
      </c>
      <c r="DI5" s="209">
        <v>0</v>
      </c>
      <c r="DJ5" s="211">
        <f t="shared" si="65"/>
        <v>5300.11</v>
      </c>
      <c r="DK5" s="65"/>
      <c r="DL5" s="65"/>
      <c r="DM5" s="65">
        <f t="shared" si="66"/>
        <v>241.42384384720989</v>
      </c>
      <c r="DN5" s="65">
        <f t="shared" si="67"/>
        <v>0</v>
      </c>
      <c r="DO5" s="65"/>
      <c r="DP5" s="65">
        <v>20</v>
      </c>
      <c r="DQ5" s="65"/>
      <c r="DR5" s="65">
        <v>5</v>
      </c>
      <c r="DS5" s="65">
        <f t="shared" ref="DS5:DS16" si="143">DS$3</f>
        <v>428.469696969697</v>
      </c>
      <c r="DT5" s="65"/>
      <c r="DU5" s="64">
        <f t="shared" si="10"/>
        <v>694.89354081690692</v>
      </c>
      <c r="DV5" s="66">
        <f t="shared" ref="DV5:DV68" si="144">DV$3</f>
        <v>596.35070707070713</v>
      </c>
      <c r="DW5" s="66"/>
      <c r="DX5" s="66">
        <f t="shared" si="68"/>
        <v>258.24884957752283</v>
      </c>
      <c r="DY5" s="67">
        <f t="shared" si="11"/>
        <v>854.59955664822996</v>
      </c>
      <c r="DZ5" s="67">
        <f t="shared" si="12"/>
        <v>1549.493097465137</v>
      </c>
      <c r="EA5" s="68">
        <f t="shared" si="13"/>
        <v>3750.6169025348627</v>
      </c>
      <c r="EB5" s="209">
        <v>5279.64</v>
      </c>
      <c r="EC5" s="209">
        <v>8643.66</v>
      </c>
      <c r="ED5" s="209">
        <v>0</v>
      </c>
      <c r="EE5" s="209">
        <v>0</v>
      </c>
      <c r="EF5" s="209">
        <v>0</v>
      </c>
      <c r="EG5" s="209">
        <v>0</v>
      </c>
      <c r="EH5" s="209">
        <v>0</v>
      </c>
      <c r="EI5" s="209">
        <v>20899.29</v>
      </c>
      <c r="EJ5" s="209">
        <v>10.5</v>
      </c>
      <c r="EK5" s="209">
        <v>0</v>
      </c>
      <c r="EL5" s="209">
        <v>34833.089999999997</v>
      </c>
      <c r="EM5" s="178">
        <f t="shared" si="69"/>
        <v>0</v>
      </c>
      <c r="EN5" s="210">
        <v>2218</v>
      </c>
      <c r="EO5" s="181" t="s">
        <v>275</v>
      </c>
      <c r="EP5" s="212">
        <f t="shared" si="70"/>
        <v>34833.089999999997</v>
      </c>
      <c r="EQ5" s="209">
        <v>439.48</v>
      </c>
      <c r="ER5" s="209">
        <v>4357.1400000000003</v>
      </c>
      <c r="ES5" s="209">
        <v>0</v>
      </c>
      <c r="ET5" s="209">
        <v>0</v>
      </c>
      <c r="EU5" s="209">
        <v>0</v>
      </c>
      <c r="EV5" s="209">
        <v>0</v>
      </c>
      <c r="EW5" s="209">
        <v>0</v>
      </c>
      <c r="EX5" s="209">
        <v>500</v>
      </c>
      <c r="EY5" s="209">
        <v>0.57999999999999996</v>
      </c>
      <c r="EZ5" s="209">
        <v>0</v>
      </c>
      <c r="FA5" s="64">
        <f t="shared" si="71"/>
        <v>5297.2000000000007</v>
      </c>
      <c r="FB5" s="65"/>
      <c r="FC5" s="65"/>
      <c r="FD5" s="65">
        <f t="shared" si="72"/>
        <v>388.80872276583557</v>
      </c>
      <c r="FE5" s="65">
        <f t="shared" si="73"/>
        <v>0</v>
      </c>
      <c r="FF5" s="65">
        <f t="shared" si="74"/>
        <v>866.66666666666663</v>
      </c>
      <c r="FG5" s="65">
        <v>20</v>
      </c>
      <c r="FH5" s="65">
        <f t="shared" si="75"/>
        <v>140.93333333333334</v>
      </c>
      <c r="FI5" s="65">
        <v>5</v>
      </c>
      <c r="FJ5" s="65">
        <f t="shared" ref="FJ5:FJ68" si="145">FJ$3</f>
        <v>424.68019607843132</v>
      </c>
      <c r="FK5" s="65"/>
      <c r="FL5" s="64">
        <f t="shared" si="14"/>
        <v>1846.088918844267</v>
      </c>
      <c r="FM5" s="66">
        <f t="shared" ref="FM5:FM68" si="146">FM$3</f>
        <v>664.41901960784321</v>
      </c>
      <c r="FN5" s="66"/>
      <c r="FO5" s="66">
        <f t="shared" si="76"/>
        <v>502.10158769042209</v>
      </c>
      <c r="FP5" s="67">
        <f t="shared" si="15"/>
        <v>1166.5206072982653</v>
      </c>
      <c r="FQ5" s="67">
        <f t="shared" si="16"/>
        <v>3012.6095261425326</v>
      </c>
      <c r="FR5" s="68">
        <f t="shared" si="17"/>
        <v>2284.5904738574682</v>
      </c>
      <c r="FS5" s="209">
        <v>6749.64</v>
      </c>
      <c r="FT5" s="209">
        <v>8207.1200000000008</v>
      </c>
      <c r="FU5" s="209">
        <v>12.5</v>
      </c>
      <c r="FV5" s="209">
        <v>0</v>
      </c>
      <c r="FW5" s="209">
        <v>0</v>
      </c>
      <c r="FX5" s="209">
        <v>0</v>
      </c>
      <c r="FY5" s="209">
        <v>0</v>
      </c>
      <c r="FZ5" s="209">
        <v>23446.82</v>
      </c>
      <c r="GA5" s="209">
        <v>9.5</v>
      </c>
      <c r="GB5" s="209">
        <v>0</v>
      </c>
      <c r="GC5" s="209">
        <v>38425.58</v>
      </c>
      <c r="GD5" s="178">
        <f t="shared" si="77"/>
        <v>0</v>
      </c>
      <c r="GE5" s="210">
        <v>2447</v>
      </c>
      <c r="GF5" s="181" t="s">
        <v>275</v>
      </c>
      <c r="GG5" s="64">
        <f t="shared" si="78"/>
        <v>38425.58</v>
      </c>
      <c r="GH5" s="209">
        <v>561.84</v>
      </c>
      <c r="GI5" s="209">
        <v>4357.1400000000003</v>
      </c>
      <c r="GJ5" s="209">
        <v>0.8</v>
      </c>
      <c r="GK5" s="209">
        <v>0</v>
      </c>
      <c r="GL5" s="209">
        <v>0</v>
      </c>
      <c r="GM5" s="209">
        <v>0</v>
      </c>
      <c r="GN5" s="209">
        <v>0</v>
      </c>
      <c r="GO5" s="209">
        <v>500</v>
      </c>
      <c r="GP5" s="209">
        <v>0.53</v>
      </c>
      <c r="GQ5" s="209">
        <v>0</v>
      </c>
      <c r="GR5" s="211">
        <f t="shared" si="79"/>
        <v>5420.31</v>
      </c>
      <c r="GS5" s="65"/>
      <c r="GT5" s="65"/>
      <c r="GU5" s="65">
        <f t="shared" si="80"/>
        <v>425.80325097490379</v>
      </c>
      <c r="GV5" s="65">
        <f t="shared" si="81"/>
        <v>0</v>
      </c>
      <c r="GW5" s="65">
        <f t="shared" si="82"/>
        <v>866.66666666666663</v>
      </c>
      <c r="GX5" s="65">
        <v>20</v>
      </c>
      <c r="GY5" s="65">
        <f t="shared" si="83"/>
        <v>184.90588235294118</v>
      </c>
      <c r="GZ5" s="65">
        <v>5</v>
      </c>
      <c r="HA5" s="65">
        <f t="shared" ref="HA5:HA68" si="147">HA$3</f>
        <v>358.47794117647061</v>
      </c>
      <c r="HB5" s="65"/>
      <c r="HC5" s="64">
        <f t="shared" si="18"/>
        <v>1860.8537411709822</v>
      </c>
      <c r="HD5" s="66">
        <f t="shared" ref="HD5:HD68" si="148">HD$3</f>
        <v>866.92019607843133</v>
      </c>
      <c r="HE5" s="66"/>
      <c r="HF5" s="66">
        <f t="shared" si="84"/>
        <v>545.55478744988272</v>
      </c>
      <c r="HG5" s="67">
        <f t="shared" si="19"/>
        <v>1412.4749835283142</v>
      </c>
      <c r="HH5" s="67">
        <f t="shared" si="20"/>
        <v>3273.3287246992963</v>
      </c>
      <c r="HI5" s="68">
        <f t="shared" si="21"/>
        <v>2146.9812753007041</v>
      </c>
      <c r="HJ5" s="205">
        <v>9014.14</v>
      </c>
      <c r="HK5" s="205">
        <v>10080.59</v>
      </c>
      <c r="HL5" s="205">
        <v>0</v>
      </c>
      <c r="HM5" s="205">
        <v>0</v>
      </c>
      <c r="HN5" s="205">
        <v>0</v>
      </c>
      <c r="HO5" s="205">
        <v>0</v>
      </c>
      <c r="HP5" s="205">
        <v>0</v>
      </c>
      <c r="HQ5" s="205">
        <v>25746.15</v>
      </c>
      <c r="HR5" s="205">
        <v>13.4</v>
      </c>
      <c r="HS5" s="205">
        <v>0</v>
      </c>
      <c r="HT5" s="205">
        <v>44854.28</v>
      </c>
      <c r="HU5" s="178">
        <f t="shared" si="85"/>
        <v>0</v>
      </c>
      <c r="HV5" s="206">
        <v>2817</v>
      </c>
      <c r="HW5" s="181" t="s">
        <v>275</v>
      </c>
      <c r="HX5" s="64">
        <f t="shared" si="86"/>
        <v>44854.280000000006</v>
      </c>
      <c r="HY5" s="205">
        <v>750.34</v>
      </c>
      <c r="HZ5" s="205">
        <v>4357.1400000000003</v>
      </c>
      <c r="IA5" s="205">
        <v>0</v>
      </c>
      <c r="IB5" s="205">
        <v>0</v>
      </c>
      <c r="IC5" s="205">
        <v>0</v>
      </c>
      <c r="ID5" s="205">
        <v>0</v>
      </c>
      <c r="IE5" s="205">
        <v>0</v>
      </c>
      <c r="IF5" s="205">
        <v>500</v>
      </c>
      <c r="IG5" s="205">
        <v>0.74</v>
      </c>
      <c r="IH5" s="205">
        <v>0</v>
      </c>
      <c r="II5" s="214">
        <f t="shared" si="87"/>
        <v>5608.22</v>
      </c>
      <c r="IJ5" s="65"/>
      <c r="IK5" s="65"/>
      <c r="IL5" s="65">
        <f t="shared" si="88"/>
        <v>496.87135043246781</v>
      </c>
      <c r="IM5" s="65">
        <f t="shared" si="89"/>
        <v>0</v>
      </c>
      <c r="IN5" s="65">
        <f t="shared" si="90"/>
        <v>866.66666666666663</v>
      </c>
      <c r="IO5" s="65">
        <v>20</v>
      </c>
      <c r="IP5" s="65">
        <f t="shared" si="91"/>
        <v>232.05714285714285</v>
      </c>
      <c r="IQ5" s="65">
        <v>5</v>
      </c>
      <c r="IR5" s="65">
        <f t="shared" ref="IR5:IR68" si="149">IR$3</f>
        <v>445.62857142857143</v>
      </c>
      <c r="IS5" s="65"/>
      <c r="IT5" s="64">
        <f t="shared" si="22"/>
        <v>2066.2237313848486</v>
      </c>
      <c r="IU5" s="66">
        <f t="shared" ref="IU5:IU68" si="150">IU$3</f>
        <v>538.79476190476191</v>
      </c>
      <c r="IV5" s="66"/>
      <c r="IW5" s="66">
        <f t="shared" si="92"/>
        <v>521.00369865792209</v>
      </c>
      <c r="IX5" s="67">
        <f t="shared" si="23"/>
        <v>1059.7984605626839</v>
      </c>
      <c r="IY5" s="67">
        <f t="shared" si="24"/>
        <v>3126.0221919475325</v>
      </c>
      <c r="IZ5" s="68">
        <f t="shared" si="25"/>
        <v>2482.1978080524677</v>
      </c>
      <c r="JA5" s="209">
        <v>10188.030000000001</v>
      </c>
      <c r="JB5" s="209">
        <v>11832.8</v>
      </c>
      <c r="JC5" s="209">
        <v>63.7</v>
      </c>
      <c r="JD5" s="209">
        <v>0</v>
      </c>
      <c r="JE5" s="209">
        <v>0</v>
      </c>
      <c r="JF5" s="209">
        <v>0</v>
      </c>
      <c r="JG5" s="209">
        <v>0</v>
      </c>
      <c r="JH5" s="209">
        <v>28091.9</v>
      </c>
      <c r="JI5" s="209">
        <v>5.7</v>
      </c>
      <c r="JJ5" s="209">
        <v>0</v>
      </c>
      <c r="JK5" s="209">
        <v>50182.13</v>
      </c>
      <c r="JL5" s="178">
        <f t="shared" si="93"/>
        <v>0</v>
      </c>
      <c r="JM5" s="210">
        <v>3028</v>
      </c>
      <c r="JN5" s="181" t="s">
        <v>275</v>
      </c>
      <c r="JO5" s="64">
        <f t="shared" si="94"/>
        <v>50182.130000000005</v>
      </c>
      <c r="JP5" s="209">
        <v>848.07</v>
      </c>
      <c r="JQ5" s="209">
        <v>4357.1400000000003</v>
      </c>
      <c r="JR5" s="209">
        <v>4.07</v>
      </c>
      <c r="JS5" s="209">
        <v>0</v>
      </c>
      <c r="JT5" s="209">
        <v>0</v>
      </c>
      <c r="JU5" s="209">
        <v>0</v>
      </c>
      <c r="JV5" s="209">
        <v>0</v>
      </c>
      <c r="JW5" s="209">
        <v>500</v>
      </c>
      <c r="JX5" s="209">
        <v>0.32</v>
      </c>
      <c r="JY5" s="209">
        <v>0</v>
      </c>
      <c r="JZ5" s="211">
        <f t="shared" si="95"/>
        <v>5709.5999999999995</v>
      </c>
      <c r="KA5" s="65"/>
      <c r="KB5" s="65"/>
      <c r="KC5" s="65">
        <f t="shared" si="96"/>
        <v>1012.2080730410914</v>
      </c>
      <c r="KD5" s="65">
        <f t="shared" si="97"/>
        <v>0</v>
      </c>
      <c r="KE5" s="65">
        <f t="shared" si="98"/>
        <v>866.66666666666663</v>
      </c>
      <c r="KF5" s="65">
        <v>20</v>
      </c>
      <c r="KG5" s="65"/>
      <c r="KH5" s="65">
        <v>5</v>
      </c>
      <c r="KI5" s="65">
        <f t="shared" ref="KI5:KI68" si="151">KI$3</f>
        <v>543.39953271028037</v>
      </c>
      <c r="KJ5" s="65"/>
      <c r="KK5" s="64">
        <f t="shared" si="26"/>
        <v>2447.2742724180384</v>
      </c>
      <c r="KL5" s="66">
        <f t="shared" ref="KL5:KL68" si="152">KL$3</f>
        <v>497.32093457943921</v>
      </c>
      <c r="KM5" s="66"/>
      <c r="KN5" s="66">
        <f t="shared" si="99"/>
        <v>588.91904139949554</v>
      </c>
      <c r="KO5" s="67">
        <f t="shared" si="27"/>
        <v>1086.2399759789348</v>
      </c>
      <c r="KP5" s="67">
        <f t="shared" si="28"/>
        <v>3533.514248396973</v>
      </c>
      <c r="KQ5" s="68">
        <f t="shared" si="29"/>
        <v>2176.0857516030264</v>
      </c>
      <c r="KR5" s="209">
        <v>9228.85</v>
      </c>
      <c r="KS5" s="209">
        <v>10501.58</v>
      </c>
      <c r="KT5" s="209">
        <v>0</v>
      </c>
      <c r="KU5" s="209">
        <v>0</v>
      </c>
      <c r="KV5" s="209">
        <v>0</v>
      </c>
      <c r="KW5" s="209">
        <v>0</v>
      </c>
      <c r="KX5" s="209">
        <v>0</v>
      </c>
      <c r="KY5" s="209">
        <v>26614.04</v>
      </c>
      <c r="KZ5" s="209">
        <v>36.58</v>
      </c>
      <c r="LA5" s="209">
        <v>0</v>
      </c>
      <c r="LB5" s="209">
        <v>46381.05</v>
      </c>
      <c r="LC5" s="178">
        <f t="shared" si="100"/>
        <v>0</v>
      </c>
      <c r="LD5" s="210">
        <v>2696</v>
      </c>
      <c r="LE5" s="181" t="s">
        <v>275</v>
      </c>
      <c r="LF5" s="64">
        <f t="shared" si="101"/>
        <v>46381.05</v>
      </c>
      <c r="LG5" s="209">
        <v>768.23</v>
      </c>
      <c r="LH5" s="209">
        <v>4357.1400000000003</v>
      </c>
      <c r="LI5" s="209">
        <v>0</v>
      </c>
      <c r="LJ5" s="209">
        <v>0</v>
      </c>
      <c r="LK5" s="209">
        <v>0</v>
      </c>
      <c r="LL5" s="209">
        <v>0</v>
      </c>
      <c r="LM5" s="209">
        <v>0</v>
      </c>
      <c r="LN5" s="209">
        <v>500</v>
      </c>
      <c r="LO5" s="209">
        <v>2.0299999999999998</v>
      </c>
      <c r="LP5" s="209">
        <v>0</v>
      </c>
      <c r="LQ5" s="211">
        <f t="shared" si="102"/>
        <v>5627.4000000000005</v>
      </c>
      <c r="LR5" s="65"/>
      <c r="LS5" s="65"/>
      <c r="LT5" s="65">
        <f t="shared" si="103"/>
        <v>472.860736621716</v>
      </c>
      <c r="LU5" s="65">
        <f t="shared" si="104"/>
        <v>0</v>
      </c>
      <c r="LV5" s="65">
        <f t="shared" si="105"/>
        <v>866.66666666666663</v>
      </c>
      <c r="LW5" s="65">
        <v>20</v>
      </c>
      <c r="LX5" s="65"/>
      <c r="LY5" s="65">
        <v>5</v>
      </c>
      <c r="LZ5" s="65">
        <f t="shared" ref="LZ5:LZ68" si="153">LZ$3</f>
        <v>508.03738317757012</v>
      </c>
      <c r="MA5" s="65"/>
      <c r="MB5" s="64">
        <f t="shared" si="30"/>
        <v>1872.5647864659527</v>
      </c>
      <c r="MC5" s="66">
        <f t="shared" ref="MC5:MC68" si="154">MC$3</f>
        <v>593.54906542056074</v>
      </c>
      <c r="MD5" s="66"/>
      <c r="ME5" s="66">
        <f t="shared" si="106"/>
        <v>493.22277037730277</v>
      </c>
      <c r="MF5" s="67">
        <f t="shared" si="31"/>
        <v>1086.7718357978636</v>
      </c>
      <c r="MG5" s="67">
        <f t="shared" si="32"/>
        <v>2959.336622263816</v>
      </c>
      <c r="MH5" s="68">
        <f t="shared" si="33"/>
        <v>2668.0633777361845</v>
      </c>
      <c r="MI5" s="209">
        <v>6936.63</v>
      </c>
      <c r="MJ5" s="209">
        <v>6214.75</v>
      </c>
      <c r="MK5" s="209">
        <v>50.7</v>
      </c>
      <c r="ML5" s="209">
        <v>0</v>
      </c>
      <c r="MM5" s="209">
        <v>0</v>
      </c>
      <c r="MN5" s="209">
        <v>0</v>
      </c>
      <c r="MO5" s="209">
        <v>0</v>
      </c>
      <c r="MP5" s="209">
        <v>15366.45</v>
      </c>
      <c r="MQ5" s="209">
        <v>0</v>
      </c>
      <c r="MR5" s="209">
        <v>0</v>
      </c>
      <c r="MS5" s="209">
        <v>28568.53</v>
      </c>
      <c r="MT5" s="178">
        <f t="shared" si="107"/>
        <v>0</v>
      </c>
      <c r="MU5" s="210">
        <v>1719</v>
      </c>
      <c r="MV5" s="181" t="s">
        <v>275</v>
      </c>
      <c r="MW5" s="64">
        <f t="shared" si="108"/>
        <v>28568.530000000002</v>
      </c>
      <c r="MX5" s="209">
        <v>577.41999999999996</v>
      </c>
      <c r="MY5" s="209">
        <v>4357.1400000000003</v>
      </c>
      <c r="MZ5" s="209">
        <v>3.24</v>
      </c>
      <c r="NA5" s="209">
        <v>0</v>
      </c>
      <c r="NB5" s="209">
        <v>0</v>
      </c>
      <c r="NC5" s="209">
        <v>0</v>
      </c>
      <c r="ND5" s="209">
        <v>0</v>
      </c>
      <c r="NE5" s="209">
        <v>500</v>
      </c>
      <c r="NF5" s="209">
        <v>0</v>
      </c>
      <c r="NG5" s="209">
        <v>0</v>
      </c>
      <c r="NH5" s="211">
        <f t="shared" si="109"/>
        <v>5437.8</v>
      </c>
      <c r="NI5" s="65"/>
      <c r="NJ5" s="65"/>
      <c r="NK5" s="65">
        <f t="shared" si="110"/>
        <v>0</v>
      </c>
      <c r="NL5" s="65">
        <f t="shared" si="111"/>
        <v>0</v>
      </c>
      <c r="NM5" s="65">
        <f t="shared" si="112"/>
        <v>866.66666666666663</v>
      </c>
      <c r="NN5" s="65">
        <v>20</v>
      </c>
      <c r="NO5" s="65"/>
      <c r="NP5" s="65">
        <v>5</v>
      </c>
      <c r="NQ5" s="65">
        <f t="shared" ref="NQ5:NQ68" si="155">NQ$3</f>
        <v>469.67889908256882</v>
      </c>
      <c r="NR5" s="65"/>
      <c r="NS5" s="64">
        <f t="shared" si="34"/>
        <v>1361.3455657492354</v>
      </c>
      <c r="NT5" s="66">
        <f t="shared" si="113"/>
        <v>723.04816513761466</v>
      </c>
      <c r="NU5" s="66"/>
      <c r="NV5" s="66">
        <f t="shared" si="114"/>
        <v>416.87874617736998</v>
      </c>
      <c r="NW5" s="67">
        <f t="shared" si="35"/>
        <v>1139.9269113149846</v>
      </c>
      <c r="NX5" s="67">
        <f t="shared" si="36"/>
        <v>2501.2724770642199</v>
      </c>
      <c r="NY5" s="68">
        <f t="shared" si="37"/>
        <v>2936.5275229357803</v>
      </c>
      <c r="NZ5" s="209">
        <v>6437.15</v>
      </c>
      <c r="OA5" s="209">
        <v>7662.91</v>
      </c>
      <c r="OB5" s="209">
        <v>18</v>
      </c>
      <c r="OC5" s="209">
        <v>0</v>
      </c>
      <c r="OD5" s="209">
        <v>0</v>
      </c>
      <c r="OE5" s="209">
        <v>0</v>
      </c>
      <c r="OF5" s="209">
        <v>0</v>
      </c>
      <c r="OG5" s="209">
        <v>18367.52</v>
      </c>
      <c r="OH5" s="209">
        <v>0</v>
      </c>
      <c r="OI5" s="209">
        <v>0</v>
      </c>
      <c r="OJ5" s="209">
        <v>32485.58</v>
      </c>
      <c r="OK5" s="178">
        <f t="shared" si="115"/>
        <v>0</v>
      </c>
      <c r="OL5" s="210">
        <v>2002</v>
      </c>
      <c r="OM5" s="181" t="s">
        <v>275</v>
      </c>
      <c r="ON5" s="64">
        <f t="shared" si="116"/>
        <v>32485.58</v>
      </c>
      <c r="OO5" s="209">
        <v>535.85</v>
      </c>
      <c r="OP5" s="209">
        <v>4357.1400000000003</v>
      </c>
      <c r="OQ5" s="209">
        <v>1.1499999999999999</v>
      </c>
      <c r="OR5" s="209">
        <v>0</v>
      </c>
      <c r="OS5" s="209">
        <v>0</v>
      </c>
      <c r="OT5" s="209">
        <v>0</v>
      </c>
      <c r="OU5" s="209">
        <v>0</v>
      </c>
      <c r="OV5" s="209">
        <v>500</v>
      </c>
      <c r="OW5" s="209">
        <v>0</v>
      </c>
      <c r="OX5" s="209">
        <v>0</v>
      </c>
      <c r="OY5" s="211">
        <f t="shared" si="117"/>
        <v>5394.14</v>
      </c>
      <c r="OZ5" s="65"/>
      <c r="PA5" s="65"/>
      <c r="PB5" s="65">
        <f t="shared" si="118"/>
        <v>702.44416893073048</v>
      </c>
      <c r="PC5" s="65">
        <f t="shared" si="119"/>
        <v>0</v>
      </c>
      <c r="PD5" s="65">
        <f t="shared" si="120"/>
        <v>866.66666666666663</v>
      </c>
      <c r="PE5" s="65">
        <v>20</v>
      </c>
      <c r="PF5" s="65">
        <f t="shared" si="121"/>
        <v>32.880000000000003</v>
      </c>
      <c r="PG5" s="65">
        <v>5</v>
      </c>
      <c r="PH5" s="65">
        <f t="shared" ref="PH5:PH68" si="156">PH$3</f>
        <v>495.2049090909091</v>
      </c>
      <c r="PI5" s="65"/>
      <c r="PJ5" s="64">
        <f t="shared" si="38"/>
        <v>2122.1957446883061</v>
      </c>
      <c r="PK5" s="66">
        <f t="shared" ref="PK5:PK68" si="157">PK$3</f>
        <v>643.25572727272731</v>
      </c>
      <c r="PL5" s="66"/>
      <c r="PM5" s="66">
        <f t="shared" si="122"/>
        <v>553.09029439220672</v>
      </c>
      <c r="PN5" s="67">
        <f t="shared" si="39"/>
        <v>1196.3460216649341</v>
      </c>
      <c r="PO5" s="67">
        <f t="shared" si="40"/>
        <v>3318.5417663532403</v>
      </c>
      <c r="PP5" s="68">
        <f t="shared" si="41"/>
        <v>2075.59823364676</v>
      </c>
      <c r="PQ5" s="209">
        <v>4546.76</v>
      </c>
      <c r="PR5" s="209">
        <v>6333.92</v>
      </c>
      <c r="PS5" s="209">
        <v>0</v>
      </c>
      <c r="PT5" s="209">
        <v>0</v>
      </c>
      <c r="PU5" s="209">
        <v>0</v>
      </c>
      <c r="PV5" s="209">
        <v>0</v>
      </c>
      <c r="PW5" s="209">
        <v>0</v>
      </c>
      <c r="PX5" s="209">
        <v>14688.9</v>
      </c>
      <c r="PY5" s="209">
        <v>0</v>
      </c>
      <c r="PZ5" s="209">
        <v>0</v>
      </c>
      <c r="QA5" s="209">
        <v>25569.58</v>
      </c>
      <c r="QB5" s="178">
        <f t="shared" si="123"/>
        <v>0</v>
      </c>
      <c r="QC5" s="210">
        <v>1647</v>
      </c>
      <c r="QD5" s="181" t="s">
        <v>275</v>
      </c>
      <c r="QE5" s="64">
        <f t="shared" si="124"/>
        <v>25569.58</v>
      </c>
      <c r="QF5" s="209">
        <v>378.49</v>
      </c>
      <c r="QG5" s="209">
        <v>4357.1400000000003</v>
      </c>
      <c r="QH5" s="209">
        <v>0</v>
      </c>
      <c r="QI5" s="209">
        <v>0</v>
      </c>
      <c r="QJ5" s="209">
        <v>0</v>
      </c>
      <c r="QK5" s="209">
        <v>0</v>
      </c>
      <c r="QL5" s="209">
        <v>0</v>
      </c>
      <c r="QM5" s="209">
        <v>500</v>
      </c>
      <c r="QN5" s="209">
        <v>0</v>
      </c>
      <c r="QO5" s="209">
        <v>0</v>
      </c>
      <c r="QP5" s="211">
        <f t="shared" si="125"/>
        <v>5235.63</v>
      </c>
      <c r="QQ5" s="65"/>
      <c r="QR5" s="65"/>
      <c r="QS5" s="65">
        <f t="shared" si="126"/>
        <v>300.57056425211408</v>
      </c>
      <c r="QT5" s="65">
        <f t="shared" si="127"/>
        <v>0</v>
      </c>
      <c r="QU5" s="65">
        <f t="shared" si="128"/>
        <v>866.66666666666663</v>
      </c>
      <c r="QV5" s="65">
        <v>20</v>
      </c>
      <c r="QW5" s="65">
        <f t="shared" si="129"/>
        <v>18.861818181818183</v>
      </c>
      <c r="QX5" s="65">
        <v>5</v>
      </c>
      <c r="QY5" s="65">
        <f t="shared" ref="QY5:QY68" si="158">QY$3</f>
        <v>428.14772727272725</v>
      </c>
      <c r="QZ5" s="65"/>
      <c r="RA5" s="64">
        <f t="shared" si="42"/>
        <v>1639.2467763733262</v>
      </c>
      <c r="RB5" s="66">
        <f t="shared" si="130"/>
        <v>619.2640909090909</v>
      </c>
      <c r="RC5" s="66"/>
      <c r="RD5" s="66">
        <f t="shared" si="131"/>
        <v>451.70217345648348</v>
      </c>
      <c r="RE5" s="67">
        <f t="shared" si="43"/>
        <v>1070.9662643655743</v>
      </c>
      <c r="RF5" s="67">
        <f t="shared" si="44"/>
        <v>2710.2130407389004</v>
      </c>
      <c r="RG5" s="68">
        <f t="shared" si="45"/>
        <v>2525.4169592610997</v>
      </c>
      <c r="RH5" s="205">
        <v>5909.12</v>
      </c>
      <c r="RI5" s="205">
        <v>6935.55</v>
      </c>
      <c r="RJ5" s="205">
        <v>0</v>
      </c>
      <c r="RK5" s="205">
        <v>0</v>
      </c>
      <c r="RL5" s="205">
        <v>0</v>
      </c>
      <c r="RM5" s="205">
        <v>0</v>
      </c>
      <c r="RN5" s="205">
        <v>0</v>
      </c>
      <c r="RO5" s="205">
        <v>18831.14</v>
      </c>
      <c r="RP5" s="205">
        <v>0</v>
      </c>
      <c r="RQ5" s="205">
        <v>0</v>
      </c>
      <c r="RR5" s="205">
        <v>31675.81</v>
      </c>
      <c r="RS5" s="178">
        <f t="shared" si="132"/>
        <v>0</v>
      </c>
      <c r="RT5" s="206">
        <v>1905</v>
      </c>
      <c r="RU5" s="181" t="s">
        <v>275</v>
      </c>
      <c r="RV5" s="64">
        <f t="shared" si="133"/>
        <v>31675.809999999998</v>
      </c>
      <c r="RW5" s="209">
        <v>491.88</v>
      </c>
      <c r="RX5" s="209">
        <v>4357.1400000000003</v>
      </c>
      <c r="RY5" s="209">
        <v>0</v>
      </c>
      <c r="RZ5" s="209">
        <v>0</v>
      </c>
      <c r="SA5" s="209">
        <v>0</v>
      </c>
      <c r="SB5" s="209">
        <v>0</v>
      </c>
      <c r="SC5" s="209">
        <v>0</v>
      </c>
      <c r="SD5" s="209">
        <v>500</v>
      </c>
      <c r="SE5" s="209">
        <v>0</v>
      </c>
      <c r="SF5" s="209">
        <v>0</v>
      </c>
      <c r="SG5" s="211">
        <v>5349.02</v>
      </c>
      <c r="SH5" s="65"/>
      <c r="SI5" s="65"/>
      <c r="SJ5" s="65">
        <f t="shared" si="134"/>
        <v>311.27520883121247</v>
      </c>
      <c r="SK5" s="65">
        <f t="shared" si="135"/>
        <v>0</v>
      </c>
      <c r="SL5" s="65">
        <f t="shared" si="136"/>
        <v>866.66666666666663</v>
      </c>
      <c r="SM5" s="65">
        <v>20</v>
      </c>
      <c r="SN5" s="65">
        <f t="shared" si="137"/>
        <v>495.92920353982299</v>
      </c>
      <c r="SO5" s="65">
        <v>5</v>
      </c>
      <c r="SP5" s="65">
        <f t="shared" ref="SP5:SP68" si="159">SP$3</f>
        <v>428.52876106194691</v>
      </c>
      <c r="SQ5" s="65"/>
      <c r="SR5" s="64">
        <f t="shared" si="46"/>
        <v>2127.3998400996493</v>
      </c>
      <c r="SS5" s="66">
        <f t="shared" ref="SS5:SS68" si="160">SS$3</f>
        <v>596.28469026548669</v>
      </c>
      <c r="ST5" s="66"/>
      <c r="SU5" s="66">
        <f t="shared" si="138"/>
        <v>544.73690607302728</v>
      </c>
      <c r="SV5" s="67">
        <f t="shared" si="47"/>
        <v>1141.021596338514</v>
      </c>
      <c r="SW5" s="67">
        <f t="shared" si="48"/>
        <v>3268.4214364381633</v>
      </c>
      <c r="SX5" s="68">
        <f t="shared" si="49"/>
        <v>2080.5985635618372</v>
      </c>
      <c r="SY5" s="64">
        <f t="shared" si="139"/>
        <v>399749.33000000007</v>
      </c>
      <c r="SZ5" s="211">
        <f t="shared" si="140"/>
        <v>65001.73000000001</v>
      </c>
      <c r="TA5" s="67">
        <f t="shared" si="141"/>
        <v>32431.971240534385</v>
      </c>
      <c r="TB5" s="68">
        <f t="shared" si="142"/>
        <v>32569.758759465625</v>
      </c>
      <c r="TC5" s="264"/>
      <c r="TD5" s="265"/>
      <c r="TE5" s="265"/>
      <c r="TF5" s="491"/>
      <c r="TG5" s="491"/>
      <c r="TH5" s="491"/>
    </row>
    <row r="6" spans="1:528">
      <c r="A6" s="173" t="s">
        <v>126</v>
      </c>
      <c r="B6" s="175" t="s">
        <v>127</v>
      </c>
      <c r="C6" s="181" t="s">
        <v>275</v>
      </c>
      <c r="D6" s="176">
        <v>19593.64</v>
      </c>
      <c r="E6" s="176">
        <v>15001.6</v>
      </c>
      <c r="F6" s="176">
        <v>29041.47</v>
      </c>
      <c r="G6" s="174">
        <v>0</v>
      </c>
      <c r="H6" s="176">
        <v>0</v>
      </c>
      <c r="I6" s="176">
        <v>0</v>
      </c>
      <c r="J6" s="176">
        <v>0</v>
      </c>
      <c r="K6" s="176">
        <v>20</v>
      </c>
      <c r="L6" s="176">
        <v>0</v>
      </c>
      <c r="M6" s="176">
        <v>0</v>
      </c>
      <c r="N6" s="176">
        <v>63656.71</v>
      </c>
      <c r="O6" s="178">
        <f>Q6-N6</f>
        <v>0</v>
      </c>
      <c r="P6" s="181">
        <v>2890</v>
      </c>
      <c r="Q6" s="64">
        <f t="shared" si="0"/>
        <v>63656.71</v>
      </c>
      <c r="R6" s="178">
        <v>1630.96</v>
      </c>
      <c r="S6" s="178">
        <v>4357.1400000000003</v>
      </c>
      <c r="T6" s="178">
        <v>1855.24</v>
      </c>
      <c r="U6" s="178">
        <v>0</v>
      </c>
      <c r="V6" s="178">
        <v>0</v>
      </c>
      <c r="W6" s="178">
        <v>0</v>
      </c>
      <c r="X6" s="178">
        <v>0</v>
      </c>
      <c r="Y6" s="178">
        <v>1.39</v>
      </c>
      <c r="Z6" s="178">
        <v>0</v>
      </c>
      <c r="AA6" s="178">
        <v>0</v>
      </c>
      <c r="AB6" s="64">
        <f t="shared" si="50"/>
        <v>7844.7300000000005</v>
      </c>
      <c r="AC6" s="65"/>
      <c r="AD6" s="65"/>
      <c r="AE6" s="65">
        <f t="shared" si="51"/>
        <v>692.12654504678267</v>
      </c>
      <c r="AF6" s="65">
        <f t="shared" si="1"/>
        <v>0</v>
      </c>
      <c r="AG6" s="65"/>
      <c r="AH6" s="65">
        <v>20</v>
      </c>
      <c r="AI6" s="65"/>
      <c r="AJ6" s="65">
        <v>5</v>
      </c>
      <c r="AK6" s="65">
        <f t="shared" si="52"/>
        <v>411.38684210526316</v>
      </c>
      <c r="AL6" s="65"/>
      <c r="AM6" s="64">
        <f t="shared" si="2"/>
        <v>1128.5133871520459</v>
      </c>
      <c r="AN6" s="66">
        <f t="shared" si="53"/>
        <v>645.10084210526315</v>
      </c>
      <c r="AO6" s="66">
        <v>0</v>
      </c>
      <c r="AP6" s="66">
        <f t="shared" si="54"/>
        <v>354.72284585146184</v>
      </c>
      <c r="AQ6" s="67">
        <f t="shared" si="3"/>
        <v>999.82368795672505</v>
      </c>
      <c r="AR6" s="67">
        <f t="shared" si="4"/>
        <v>2128.3370751087709</v>
      </c>
      <c r="AS6" s="68">
        <f t="shared" si="5"/>
        <v>5716.39292489123</v>
      </c>
      <c r="AT6" s="205">
        <v>23181.8</v>
      </c>
      <c r="AU6" s="205">
        <v>17692.09</v>
      </c>
      <c r="AV6" s="205">
        <v>38843.4</v>
      </c>
      <c r="AW6" s="205">
        <v>0</v>
      </c>
      <c r="AX6" s="205">
        <v>0</v>
      </c>
      <c r="AY6" s="205">
        <v>0</v>
      </c>
      <c r="AZ6" s="205">
        <v>0</v>
      </c>
      <c r="BA6" s="205">
        <v>150.5</v>
      </c>
      <c r="BB6" s="205">
        <v>0</v>
      </c>
      <c r="BC6" s="205">
        <v>0</v>
      </c>
      <c r="BD6" s="205">
        <v>79867.789999999994</v>
      </c>
      <c r="BE6" s="178">
        <f t="shared" si="55"/>
        <v>0</v>
      </c>
      <c r="BF6" s="206">
        <v>3553</v>
      </c>
      <c r="BG6" s="181" t="s">
        <v>275</v>
      </c>
      <c r="BH6" s="64">
        <f t="shared" si="56"/>
        <v>79867.790000000008</v>
      </c>
      <c r="BI6" s="205">
        <v>1929.63</v>
      </c>
      <c r="BJ6" s="205">
        <v>4357.1400000000003</v>
      </c>
      <c r="BK6" s="205">
        <v>2480.81</v>
      </c>
      <c r="BL6" s="205">
        <v>0</v>
      </c>
      <c r="BM6" s="205">
        <v>0</v>
      </c>
      <c r="BN6" s="205">
        <v>0</v>
      </c>
      <c r="BO6" s="205">
        <v>0</v>
      </c>
      <c r="BP6" s="205">
        <v>10.45</v>
      </c>
      <c r="BQ6" s="205">
        <v>0</v>
      </c>
      <c r="BR6" s="205">
        <v>0</v>
      </c>
      <c r="BS6" s="64">
        <f t="shared" si="57"/>
        <v>8778.0300000000007</v>
      </c>
      <c r="BT6" s="65"/>
      <c r="BU6" s="65"/>
      <c r="BV6" s="65">
        <f t="shared" si="58"/>
        <v>875.96717685068813</v>
      </c>
      <c r="BW6" s="65">
        <f t="shared" si="59"/>
        <v>0</v>
      </c>
      <c r="BX6" s="65"/>
      <c r="BY6" s="65">
        <v>20</v>
      </c>
      <c r="BZ6" s="65"/>
      <c r="CA6" s="65">
        <v>5</v>
      </c>
      <c r="CB6" s="65">
        <f t="shared" si="60"/>
        <v>391.015625</v>
      </c>
      <c r="CC6" s="65"/>
      <c r="CD6" s="64">
        <f t="shared" si="6"/>
        <v>1291.9828018506882</v>
      </c>
      <c r="CE6" s="66">
        <f t="shared" si="61"/>
        <v>665.21208333333334</v>
      </c>
      <c r="CF6" s="66"/>
      <c r="CG6" s="66">
        <f t="shared" si="62"/>
        <v>391.43897703680432</v>
      </c>
      <c r="CH6" s="67">
        <f t="shared" si="7"/>
        <v>1056.6510603701377</v>
      </c>
      <c r="CI6" s="67">
        <f t="shared" si="8"/>
        <v>2348.6338622208259</v>
      </c>
      <c r="CJ6" s="68">
        <f t="shared" si="9"/>
        <v>6429.3961377791748</v>
      </c>
      <c r="CK6" s="209">
        <v>30296.94</v>
      </c>
      <c r="CL6" s="209">
        <v>18980.41</v>
      </c>
      <c r="CM6" s="209">
        <v>39562.449999999997</v>
      </c>
      <c r="CN6" s="209">
        <v>0</v>
      </c>
      <c r="CO6" s="209">
        <v>0</v>
      </c>
      <c r="CP6" s="209">
        <v>0</v>
      </c>
      <c r="CQ6" s="209">
        <v>0</v>
      </c>
      <c r="CR6" s="209">
        <v>12.5</v>
      </c>
      <c r="CS6" s="209">
        <v>9.5</v>
      </c>
      <c r="CT6" s="209">
        <v>0</v>
      </c>
      <c r="CU6" s="209">
        <v>88861.8</v>
      </c>
      <c r="CV6" s="178">
        <f t="shared" si="63"/>
        <v>0</v>
      </c>
      <c r="CW6" s="210">
        <v>3916</v>
      </c>
      <c r="CX6" s="181" t="s">
        <v>275</v>
      </c>
      <c r="CY6" s="64">
        <f t="shared" si="64"/>
        <v>88861.799999999988</v>
      </c>
      <c r="CZ6" s="209">
        <v>2521.88</v>
      </c>
      <c r="DA6" s="209">
        <v>4357.1400000000003</v>
      </c>
      <c r="DB6" s="209">
        <v>2527.27</v>
      </c>
      <c r="DC6" s="209">
        <v>0</v>
      </c>
      <c r="DD6" s="209">
        <v>0</v>
      </c>
      <c r="DE6" s="209">
        <v>0</v>
      </c>
      <c r="DF6" s="209">
        <v>0</v>
      </c>
      <c r="DG6" s="209">
        <v>0.87</v>
      </c>
      <c r="DH6" s="209">
        <v>0.53</v>
      </c>
      <c r="DI6" s="209">
        <v>0</v>
      </c>
      <c r="DJ6" s="211">
        <f t="shared" si="65"/>
        <v>9407.6900000000023</v>
      </c>
      <c r="DK6" s="65"/>
      <c r="DL6" s="65"/>
      <c r="DM6" s="65">
        <f t="shared" si="66"/>
        <v>966.0519572293731</v>
      </c>
      <c r="DN6" s="65">
        <f t="shared" si="67"/>
        <v>0</v>
      </c>
      <c r="DO6" s="65"/>
      <c r="DP6" s="65">
        <v>20</v>
      </c>
      <c r="DQ6" s="65"/>
      <c r="DR6" s="65">
        <v>5</v>
      </c>
      <c r="DS6" s="65">
        <f t="shared" si="143"/>
        <v>428.469696969697</v>
      </c>
      <c r="DT6" s="65"/>
      <c r="DU6" s="64">
        <f t="shared" si="10"/>
        <v>1419.5216541990701</v>
      </c>
      <c r="DV6" s="66">
        <f t="shared" si="144"/>
        <v>596.35070707070713</v>
      </c>
      <c r="DW6" s="66"/>
      <c r="DX6" s="66">
        <f t="shared" si="68"/>
        <v>403.17447225395546</v>
      </c>
      <c r="DY6" s="67">
        <f t="shared" si="11"/>
        <v>999.52517932466253</v>
      </c>
      <c r="DZ6" s="67">
        <f t="shared" si="12"/>
        <v>2419.0468335237329</v>
      </c>
      <c r="EA6" s="68">
        <f t="shared" si="13"/>
        <v>6988.6431664762695</v>
      </c>
      <c r="EB6" s="209">
        <v>33798.17</v>
      </c>
      <c r="EC6" s="209">
        <v>21952.12</v>
      </c>
      <c r="ED6" s="209">
        <v>39975.22</v>
      </c>
      <c r="EE6" s="209">
        <v>0</v>
      </c>
      <c r="EF6" s="209">
        <v>0</v>
      </c>
      <c r="EG6" s="209">
        <v>0</v>
      </c>
      <c r="EH6" s="209">
        <v>0</v>
      </c>
      <c r="EI6" s="209">
        <v>20.98</v>
      </c>
      <c r="EJ6" s="209">
        <v>8.3800000000000008</v>
      </c>
      <c r="EK6" s="209">
        <v>0</v>
      </c>
      <c r="EL6" s="209">
        <v>95754.87</v>
      </c>
      <c r="EM6" s="178">
        <f t="shared" si="69"/>
        <v>0</v>
      </c>
      <c r="EN6" s="210">
        <v>4074</v>
      </c>
      <c r="EO6" s="181" t="s">
        <v>275</v>
      </c>
      <c r="EP6" s="212">
        <f t="shared" si="70"/>
        <v>95754.87</v>
      </c>
      <c r="EQ6" s="209">
        <v>2813.35</v>
      </c>
      <c r="ER6" s="209">
        <v>4357.1400000000003</v>
      </c>
      <c r="ES6" s="209">
        <v>2553.83</v>
      </c>
      <c r="ET6" s="209">
        <v>0</v>
      </c>
      <c r="EU6" s="209">
        <v>0</v>
      </c>
      <c r="EV6" s="209">
        <v>0</v>
      </c>
      <c r="EW6" s="209">
        <v>0</v>
      </c>
      <c r="EX6" s="209">
        <v>1.46</v>
      </c>
      <c r="EY6" s="209">
        <v>0.47</v>
      </c>
      <c r="EZ6" s="209">
        <v>0</v>
      </c>
      <c r="FA6" s="64">
        <f t="shared" si="71"/>
        <v>9726.2499999999982</v>
      </c>
      <c r="FB6" s="65"/>
      <c r="FC6" s="65"/>
      <c r="FD6" s="65">
        <f t="shared" si="72"/>
        <v>1068.8207306130071</v>
      </c>
      <c r="FE6" s="65">
        <f t="shared" si="73"/>
        <v>0</v>
      </c>
      <c r="FF6" s="65">
        <f t="shared" si="74"/>
        <v>866.66666666666663</v>
      </c>
      <c r="FG6" s="65">
        <v>20</v>
      </c>
      <c r="FH6" s="65">
        <f t="shared" si="75"/>
        <v>140.93333333333334</v>
      </c>
      <c r="FI6" s="65">
        <v>5</v>
      </c>
      <c r="FJ6" s="65">
        <f t="shared" si="145"/>
        <v>424.68019607843132</v>
      </c>
      <c r="FK6" s="65"/>
      <c r="FL6" s="64">
        <f t="shared" si="14"/>
        <v>2526.1009266914384</v>
      </c>
      <c r="FM6" s="66">
        <f t="shared" si="146"/>
        <v>664.41901960784321</v>
      </c>
      <c r="FN6" s="66"/>
      <c r="FO6" s="66">
        <f t="shared" si="76"/>
        <v>638.10398925985635</v>
      </c>
      <c r="FP6" s="67">
        <f t="shared" si="15"/>
        <v>1302.5230088676994</v>
      </c>
      <c r="FQ6" s="67">
        <f t="shared" si="16"/>
        <v>3828.6239355591379</v>
      </c>
      <c r="FR6" s="68">
        <f t="shared" si="17"/>
        <v>5897.6260644408603</v>
      </c>
      <c r="FS6" s="209">
        <v>38062.769999999997</v>
      </c>
      <c r="FT6" s="209">
        <v>26012.15</v>
      </c>
      <c r="FU6" s="209">
        <v>49080</v>
      </c>
      <c r="FV6" s="209">
        <v>0</v>
      </c>
      <c r="FW6" s="209">
        <v>0</v>
      </c>
      <c r="FX6" s="209">
        <v>0</v>
      </c>
      <c r="FY6" s="209">
        <v>0</v>
      </c>
      <c r="FZ6" s="209">
        <v>82.9</v>
      </c>
      <c r="GA6" s="209">
        <v>0</v>
      </c>
      <c r="GB6" s="209">
        <v>0</v>
      </c>
      <c r="GC6" s="209">
        <v>113237.82</v>
      </c>
      <c r="GD6" s="178">
        <f t="shared" si="77"/>
        <v>0</v>
      </c>
      <c r="GE6" s="210">
        <v>4576</v>
      </c>
      <c r="GF6" s="181" t="s">
        <v>275</v>
      </c>
      <c r="GG6" s="64">
        <f t="shared" si="78"/>
        <v>113237.81999999999</v>
      </c>
      <c r="GH6" s="209">
        <v>3168.34</v>
      </c>
      <c r="GI6" s="209">
        <v>4357.1400000000003</v>
      </c>
      <c r="GJ6" s="209">
        <v>3135.13</v>
      </c>
      <c r="GK6" s="209">
        <v>0</v>
      </c>
      <c r="GL6" s="209">
        <v>0</v>
      </c>
      <c r="GM6" s="209">
        <v>0</v>
      </c>
      <c r="GN6" s="209">
        <v>0</v>
      </c>
      <c r="GO6" s="209">
        <v>5.76</v>
      </c>
      <c r="GP6" s="209">
        <v>0</v>
      </c>
      <c r="GQ6" s="209">
        <v>0</v>
      </c>
      <c r="GR6" s="211">
        <f t="shared" si="79"/>
        <v>10666.37</v>
      </c>
      <c r="GS6" s="65"/>
      <c r="GT6" s="65"/>
      <c r="GU6" s="65">
        <f t="shared" si="80"/>
        <v>1254.8159816796774</v>
      </c>
      <c r="GV6" s="65">
        <f t="shared" si="81"/>
        <v>0</v>
      </c>
      <c r="GW6" s="65">
        <f t="shared" si="82"/>
        <v>866.66666666666663</v>
      </c>
      <c r="GX6" s="65">
        <v>20</v>
      </c>
      <c r="GY6" s="65">
        <f t="shared" si="83"/>
        <v>184.90588235294118</v>
      </c>
      <c r="GZ6" s="65">
        <v>5</v>
      </c>
      <c r="HA6" s="65">
        <f t="shared" si="147"/>
        <v>358.47794117647061</v>
      </c>
      <c r="HB6" s="65"/>
      <c r="HC6" s="64">
        <f t="shared" si="18"/>
        <v>2689.8664718757559</v>
      </c>
      <c r="HD6" s="66">
        <f t="shared" si="148"/>
        <v>866.92019607843133</v>
      </c>
      <c r="HE6" s="66"/>
      <c r="HF6" s="66">
        <f t="shared" si="84"/>
        <v>711.35733359083747</v>
      </c>
      <c r="HG6" s="67">
        <f t="shared" si="19"/>
        <v>1578.2775296692689</v>
      </c>
      <c r="HH6" s="67">
        <f t="shared" si="20"/>
        <v>4268.1440015450244</v>
      </c>
      <c r="HI6" s="68">
        <f t="shared" si="21"/>
        <v>6398.2259984549764</v>
      </c>
      <c r="HJ6" s="205">
        <v>51202.69</v>
      </c>
      <c r="HK6" s="205">
        <v>27883.61</v>
      </c>
      <c r="HL6" s="205">
        <v>53104.79</v>
      </c>
      <c r="HM6" s="205">
        <v>0</v>
      </c>
      <c r="HN6" s="205">
        <v>16.940000000000001</v>
      </c>
      <c r="HO6" s="205">
        <v>0</v>
      </c>
      <c r="HP6" s="205">
        <v>0</v>
      </c>
      <c r="HQ6" s="205">
        <v>82.2</v>
      </c>
      <c r="HR6" s="205">
        <v>0</v>
      </c>
      <c r="HS6" s="205">
        <v>0</v>
      </c>
      <c r="HT6" s="205">
        <v>132290.23000000001</v>
      </c>
      <c r="HU6" s="178">
        <f t="shared" si="85"/>
        <v>0</v>
      </c>
      <c r="HV6" s="206">
        <v>5105</v>
      </c>
      <c r="HW6" s="181" t="s">
        <v>275</v>
      </c>
      <c r="HX6" s="64">
        <f t="shared" si="86"/>
        <v>132290.23000000001</v>
      </c>
      <c r="HY6" s="205">
        <v>4262.12</v>
      </c>
      <c r="HZ6" s="205">
        <v>4357.1400000000003</v>
      </c>
      <c r="IA6" s="205">
        <v>3392.33</v>
      </c>
      <c r="IB6" s="205">
        <v>0</v>
      </c>
      <c r="IC6" s="205">
        <v>1.1000000000000001</v>
      </c>
      <c r="ID6" s="205">
        <v>0</v>
      </c>
      <c r="IE6" s="205">
        <v>0</v>
      </c>
      <c r="IF6" s="205">
        <v>5.71</v>
      </c>
      <c r="IG6" s="205">
        <v>0</v>
      </c>
      <c r="IH6" s="205">
        <v>0</v>
      </c>
      <c r="II6" s="214">
        <f t="shared" si="87"/>
        <v>12018.4</v>
      </c>
      <c r="IJ6" s="65"/>
      <c r="IK6" s="65"/>
      <c r="IL6" s="65">
        <f t="shared" si="88"/>
        <v>1465.4393121263292</v>
      </c>
      <c r="IM6" s="65">
        <f t="shared" si="89"/>
        <v>0</v>
      </c>
      <c r="IN6" s="65">
        <f t="shared" si="90"/>
        <v>866.66666666666663</v>
      </c>
      <c r="IO6" s="65">
        <v>20</v>
      </c>
      <c r="IP6" s="65">
        <f t="shared" si="91"/>
        <v>232.05714285714285</v>
      </c>
      <c r="IQ6" s="65">
        <v>5</v>
      </c>
      <c r="IR6" s="65">
        <f t="shared" si="149"/>
        <v>445.62857142857143</v>
      </c>
      <c r="IS6" s="65"/>
      <c r="IT6" s="64">
        <f t="shared" si="22"/>
        <v>3034.7916930787101</v>
      </c>
      <c r="IU6" s="66">
        <f t="shared" si="150"/>
        <v>538.79476190476191</v>
      </c>
      <c r="IV6" s="66"/>
      <c r="IW6" s="66">
        <f t="shared" si="92"/>
        <v>714.71729099669437</v>
      </c>
      <c r="IX6" s="67">
        <f t="shared" si="23"/>
        <v>1253.5120529014562</v>
      </c>
      <c r="IY6" s="67">
        <f t="shared" si="24"/>
        <v>4288.3037459801662</v>
      </c>
      <c r="IZ6" s="68">
        <f t="shared" si="25"/>
        <v>7730.0962540198334</v>
      </c>
      <c r="JA6" s="209">
        <v>48144.6</v>
      </c>
      <c r="JB6" s="209">
        <v>26704.36</v>
      </c>
      <c r="JC6" s="209">
        <v>55036.03</v>
      </c>
      <c r="JD6" s="209">
        <v>0</v>
      </c>
      <c r="JE6" s="209">
        <v>12</v>
      </c>
      <c r="JF6" s="209">
        <v>0</v>
      </c>
      <c r="JG6" s="209">
        <v>0</v>
      </c>
      <c r="JH6" s="209">
        <v>35.81</v>
      </c>
      <c r="JI6" s="209">
        <v>0</v>
      </c>
      <c r="JJ6" s="209">
        <v>0</v>
      </c>
      <c r="JK6" s="209">
        <v>129932.8</v>
      </c>
      <c r="JL6" s="178">
        <f t="shared" si="93"/>
        <v>0</v>
      </c>
      <c r="JM6" s="210">
        <v>4853</v>
      </c>
      <c r="JN6" s="181" t="s">
        <v>275</v>
      </c>
      <c r="JO6" s="64">
        <f t="shared" si="94"/>
        <v>129932.79999999999</v>
      </c>
      <c r="JP6" s="209">
        <v>4007.58</v>
      </c>
      <c r="JQ6" s="209">
        <v>4357.1400000000003</v>
      </c>
      <c r="JR6" s="209">
        <v>3515.46</v>
      </c>
      <c r="JS6" s="209">
        <v>0</v>
      </c>
      <c r="JT6" s="209">
        <v>0.78</v>
      </c>
      <c r="JU6" s="209">
        <v>0</v>
      </c>
      <c r="JV6" s="209">
        <v>0</v>
      </c>
      <c r="JW6" s="209">
        <v>2.4900000000000002</v>
      </c>
      <c r="JX6" s="209">
        <v>0</v>
      </c>
      <c r="JY6" s="209">
        <v>0</v>
      </c>
      <c r="JZ6" s="211">
        <f t="shared" si="95"/>
        <v>11883.45</v>
      </c>
      <c r="KA6" s="65"/>
      <c r="KB6" s="65"/>
      <c r="KC6" s="65">
        <f t="shared" si="96"/>
        <v>2620.8339325738775</v>
      </c>
      <c r="KD6" s="65">
        <f t="shared" si="97"/>
        <v>0</v>
      </c>
      <c r="KE6" s="65">
        <f t="shared" si="98"/>
        <v>866.66666666666663</v>
      </c>
      <c r="KF6" s="65">
        <v>20</v>
      </c>
      <c r="KG6" s="65"/>
      <c r="KH6" s="65">
        <v>5</v>
      </c>
      <c r="KI6" s="65">
        <f t="shared" si="151"/>
        <v>543.39953271028037</v>
      </c>
      <c r="KJ6" s="65"/>
      <c r="KK6" s="64">
        <f t="shared" si="26"/>
        <v>4055.9001319508243</v>
      </c>
      <c r="KL6" s="66">
        <f t="shared" si="152"/>
        <v>497.32093457943921</v>
      </c>
      <c r="KM6" s="66"/>
      <c r="KN6" s="66">
        <f t="shared" si="99"/>
        <v>910.64421330605273</v>
      </c>
      <c r="KO6" s="67">
        <f t="shared" si="27"/>
        <v>1407.9651478854919</v>
      </c>
      <c r="KP6" s="67">
        <f t="shared" si="28"/>
        <v>5463.8652798363164</v>
      </c>
      <c r="KQ6" s="68">
        <f t="shared" si="29"/>
        <v>6419.5847201636843</v>
      </c>
      <c r="KR6" s="209">
        <v>44337.04</v>
      </c>
      <c r="KS6" s="209">
        <v>28952.16</v>
      </c>
      <c r="KT6" s="209">
        <v>50580.42</v>
      </c>
      <c r="KU6" s="209">
        <v>0</v>
      </c>
      <c r="KV6" s="209">
        <v>17.66</v>
      </c>
      <c r="KW6" s="209">
        <v>0</v>
      </c>
      <c r="KX6" s="209">
        <v>0</v>
      </c>
      <c r="KY6" s="209">
        <v>53.7</v>
      </c>
      <c r="KZ6" s="209">
        <v>0</v>
      </c>
      <c r="LA6" s="209">
        <v>0</v>
      </c>
      <c r="LB6" s="209">
        <v>123940.98</v>
      </c>
      <c r="LC6" s="178">
        <f t="shared" si="100"/>
        <v>0</v>
      </c>
      <c r="LD6" s="210">
        <v>4609</v>
      </c>
      <c r="LE6" s="181" t="s">
        <v>275</v>
      </c>
      <c r="LF6" s="64">
        <f t="shared" si="101"/>
        <v>123940.98</v>
      </c>
      <c r="LG6" s="209">
        <v>3690.62</v>
      </c>
      <c r="LH6" s="209">
        <v>4357.1400000000003</v>
      </c>
      <c r="LI6" s="209">
        <v>3230.57</v>
      </c>
      <c r="LJ6" s="209">
        <v>0</v>
      </c>
      <c r="LK6" s="209">
        <v>1.1399999999999999</v>
      </c>
      <c r="LL6" s="209">
        <v>0</v>
      </c>
      <c r="LM6" s="209">
        <v>0</v>
      </c>
      <c r="LN6" s="209">
        <v>3.73</v>
      </c>
      <c r="LO6" s="209">
        <v>0</v>
      </c>
      <c r="LP6" s="209">
        <v>0</v>
      </c>
      <c r="LQ6" s="211">
        <f t="shared" si="102"/>
        <v>11283.199999999999</v>
      </c>
      <c r="LR6" s="65"/>
      <c r="LS6" s="65"/>
      <c r="LT6" s="65">
        <f t="shared" si="103"/>
        <v>1263.5941424443249</v>
      </c>
      <c r="LU6" s="65">
        <f t="shared" si="104"/>
        <v>0</v>
      </c>
      <c r="LV6" s="65">
        <f t="shared" si="105"/>
        <v>866.66666666666663</v>
      </c>
      <c r="LW6" s="65">
        <v>20</v>
      </c>
      <c r="LX6" s="65"/>
      <c r="LY6" s="65">
        <v>5</v>
      </c>
      <c r="LZ6" s="65">
        <f t="shared" si="153"/>
        <v>508.03738317757012</v>
      </c>
      <c r="MA6" s="65"/>
      <c r="MB6" s="64">
        <f t="shared" si="30"/>
        <v>2663.2981922885615</v>
      </c>
      <c r="MC6" s="66">
        <f t="shared" si="154"/>
        <v>593.54906542056074</v>
      </c>
      <c r="MD6" s="66"/>
      <c r="ME6" s="66">
        <f t="shared" si="106"/>
        <v>651.36945154182456</v>
      </c>
      <c r="MF6" s="67">
        <f t="shared" si="31"/>
        <v>1244.9185169623852</v>
      </c>
      <c r="MG6" s="67">
        <f t="shared" si="32"/>
        <v>3908.2167092509467</v>
      </c>
      <c r="MH6" s="68">
        <f t="shared" si="33"/>
        <v>7374.9832907490527</v>
      </c>
      <c r="MI6" s="209">
        <v>28175.47</v>
      </c>
      <c r="MJ6" s="209">
        <v>20655.240000000002</v>
      </c>
      <c r="MK6" s="209">
        <v>37457.449999999997</v>
      </c>
      <c r="ML6" s="209">
        <v>0</v>
      </c>
      <c r="MM6" s="209">
        <v>0</v>
      </c>
      <c r="MN6" s="209">
        <v>0</v>
      </c>
      <c r="MO6" s="209">
        <v>0</v>
      </c>
      <c r="MP6" s="209">
        <v>36.1</v>
      </c>
      <c r="MQ6" s="209">
        <v>0</v>
      </c>
      <c r="MR6" s="209">
        <v>87.34</v>
      </c>
      <c r="MS6" s="209">
        <v>86411.6</v>
      </c>
      <c r="MT6" s="178">
        <f t="shared" si="107"/>
        <v>0</v>
      </c>
      <c r="MU6" s="210">
        <v>3648</v>
      </c>
      <c r="MV6" s="181" t="s">
        <v>275</v>
      </c>
      <c r="MW6" s="64">
        <f t="shared" si="108"/>
        <v>86411.6</v>
      </c>
      <c r="MX6" s="209">
        <v>2345.35</v>
      </c>
      <c r="MY6" s="209">
        <v>4357.1400000000003</v>
      </c>
      <c r="MZ6" s="209">
        <v>2392.52</v>
      </c>
      <c r="NA6" s="209">
        <v>0</v>
      </c>
      <c r="NB6" s="209">
        <v>0</v>
      </c>
      <c r="NC6" s="209">
        <v>0</v>
      </c>
      <c r="ND6" s="209">
        <v>0</v>
      </c>
      <c r="NE6" s="209">
        <v>2.5099999999999998</v>
      </c>
      <c r="NF6" s="209">
        <v>0</v>
      </c>
      <c r="NG6" s="209">
        <v>4.8499999999999996</v>
      </c>
      <c r="NH6" s="211">
        <f t="shared" si="109"/>
        <v>9102.3700000000008</v>
      </c>
      <c r="NI6" s="65"/>
      <c r="NJ6" s="65"/>
      <c r="NK6" s="65">
        <f t="shared" si="110"/>
        <v>0</v>
      </c>
      <c r="NL6" s="65">
        <f t="shared" si="111"/>
        <v>0</v>
      </c>
      <c r="NM6" s="65">
        <f t="shared" si="112"/>
        <v>866.66666666666663</v>
      </c>
      <c r="NN6" s="65">
        <v>20</v>
      </c>
      <c r="NO6" s="65"/>
      <c r="NP6" s="65">
        <v>5</v>
      </c>
      <c r="NQ6" s="65">
        <f t="shared" si="155"/>
        <v>469.67889908256882</v>
      </c>
      <c r="NR6" s="65"/>
      <c r="NS6" s="64">
        <f t="shared" si="34"/>
        <v>1361.3455657492354</v>
      </c>
      <c r="NT6" s="66">
        <f t="shared" si="113"/>
        <v>723.04816513761466</v>
      </c>
      <c r="NU6" s="66"/>
      <c r="NV6" s="66">
        <f t="shared" si="114"/>
        <v>416.87874617736998</v>
      </c>
      <c r="NW6" s="67">
        <f t="shared" si="35"/>
        <v>1139.9269113149846</v>
      </c>
      <c r="NX6" s="67">
        <f t="shared" si="36"/>
        <v>2501.2724770642199</v>
      </c>
      <c r="NY6" s="68">
        <f t="shared" si="37"/>
        <v>6601.0975229357809</v>
      </c>
      <c r="NZ6" s="209">
        <v>30080.03</v>
      </c>
      <c r="OA6" s="209">
        <v>20011.16</v>
      </c>
      <c r="OB6" s="209">
        <v>43390.64</v>
      </c>
      <c r="OC6" s="209">
        <v>0</v>
      </c>
      <c r="OD6" s="209">
        <v>0</v>
      </c>
      <c r="OE6" s="209">
        <v>0</v>
      </c>
      <c r="OF6" s="209">
        <v>0</v>
      </c>
      <c r="OG6" s="209">
        <v>28.16</v>
      </c>
      <c r="OH6" s="209">
        <v>0</v>
      </c>
      <c r="OI6" s="209">
        <v>157.86000000000001</v>
      </c>
      <c r="OJ6" s="209">
        <v>93667.85</v>
      </c>
      <c r="OK6" s="178">
        <f t="shared" si="115"/>
        <v>0</v>
      </c>
      <c r="OL6" s="210">
        <v>4078</v>
      </c>
      <c r="OM6" s="181" t="s">
        <v>275</v>
      </c>
      <c r="ON6" s="64">
        <f t="shared" si="116"/>
        <v>93667.85</v>
      </c>
      <c r="OO6" s="209">
        <v>2503.88</v>
      </c>
      <c r="OP6" s="209">
        <v>4357.1400000000003</v>
      </c>
      <c r="OQ6" s="209">
        <v>2772.11</v>
      </c>
      <c r="OR6" s="209">
        <v>0</v>
      </c>
      <c r="OS6" s="209">
        <v>0</v>
      </c>
      <c r="OT6" s="209">
        <v>0</v>
      </c>
      <c r="OU6" s="209">
        <v>0</v>
      </c>
      <c r="OV6" s="209">
        <v>1.96</v>
      </c>
      <c r="OW6" s="209">
        <v>0</v>
      </c>
      <c r="OX6" s="209">
        <v>8.77</v>
      </c>
      <c r="OY6" s="211">
        <f t="shared" si="117"/>
        <v>9643.86</v>
      </c>
      <c r="OZ6" s="65"/>
      <c r="PA6" s="65"/>
      <c r="PB6" s="65">
        <f t="shared" si="118"/>
        <v>2025.4043501386866</v>
      </c>
      <c r="PC6" s="65">
        <f t="shared" si="119"/>
        <v>0</v>
      </c>
      <c r="PD6" s="65">
        <f t="shared" si="120"/>
        <v>866.66666666666663</v>
      </c>
      <c r="PE6" s="65">
        <v>20</v>
      </c>
      <c r="PF6" s="65">
        <f t="shared" si="121"/>
        <v>32.880000000000003</v>
      </c>
      <c r="PG6" s="65">
        <v>5</v>
      </c>
      <c r="PH6" s="65">
        <f t="shared" si="156"/>
        <v>495.2049090909091</v>
      </c>
      <c r="PI6" s="65"/>
      <c r="PJ6" s="64">
        <f t="shared" si="38"/>
        <v>3445.1559258962625</v>
      </c>
      <c r="PK6" s="66">
        <f t="shared" si="157"/>
        <v>643.25572727272731</v>
      </c>
      <c r="PL6" s="66"/>
      <c r="PM6" s="66">
        <f t="shared" si="122"/>
        <v>817.68233063379796</v>
      </c>
      <c r="PN6" s="67">
        <f t="shared" si="39"/>
        <v>1460.9380579065253</v>
      </c>
      <c r="PO6" s="67">
        <f t="shared" si="40"/>
        <v>4906.093983802788</v>
      </c>
      <c r="PP6" s="68">
        <f t="shared" si="41"/>
        <v>4737.7660161972126</v>
      </c>
      <c r="PQ6" s="209">
        <v>25867.89</v>
      </c>
      <c r="PR6" s="209">
        <v>16386.240000000002</v>
      </c>
      <c r="PS6" s="209">
        <v>37135.75</v>
      </c>
      <c r="PT6" s="209">
        <v>0</v>
      </c>
      <c r="PU6" s="209">
        <v>0</v>
      </c>
      <c r="PV6" s="209">
        <v>0</v>
      </c>
      <c r="PW6" s="209">
        <v>0</v>
      </c>
      <c r="PX6" s="209">
        <v>14.5</v>
      </c>
      <c r="PY6" s="209">
        <v>0</v>
      </c>
      <c r="PZ6" s="209">
        <v>504.45</v>
      </c>
      <c r="QA6" s="209">
        <v>79908.83</v>
      </c>
      <c r="QB6" s="178">
        <f t="shared" si="123"/>
        <v>0</v>
      </c>
      <c r="QC6" s="210">
        <v>3371</v>
      </c>
      <c r="QD6" s="181" t="s">
        <v>275</v>
      </c>
      <c r="QE6" s="64">
        <f t="shared" si="124"/>
        <v>79908.83</v>
      </c>
      <c r="QF6" s="209">
        <v>2153.2600000000002</v>
      </c>
      <c r="QG6" s="209">
        <v>4357.1400000000003</v>
      </c>
      <c r="QH6" s="209">
        <v>2372.46</v>
      </c>
      <c r="QI6" s="209">
        <v>0</v>
      </c>
      <c r="QJ6" s="209">
        <v>0</v>
      </c>
      <c r="QK6" s="209">
        <v>0</v>
      </c>
      <c r="QL6" s="209">
        <v>0</v>
      </c>
      <c r="QM6" s="209">
        <v>1.01</v>
      </c>
      <c r="QN6" s="209">
        <v>0</v>
      </c>
      <c r="QO6" s="209">
        <v>28.02</v>
      </c>
      <c r="QP6" s="211">
        <f t="shared" si="125"/>
        <v>8911.8900000000012</v>
      </c>
      <c r="QQ6" s="65"/>
      <c r="QR6" s="65"/>
      <c r="QS6" s="65">
        <f t="shared" si="126"/>
        <v>939.32876964839693</v>
      </c>
      <c r="QT6" s="65">
        <f t="shared" si="127"/>
        <v>0</v>
      </c>
      <c r="QU6" s="65">
        <f t="shared" si="128"/>
        <v>866.66666666666663</v>
      </c>
      <c r="QV6" s="65">
        <v>20</v>
      </c>
      <c r="QW6" s="65">
        <f t="shared" si="129"/>
        <v>18.861818181818183</v>
      </c>
      <c r="QX6" s="65">
        <v>5</v>
      </c>
      <c r="QY6" s="65">
        <f t="shared" si="158"/>
        <v>428.14772727272725</v>
      </c>
      <c r="QZ6" s="65"/>
      <c r="RA6" s="64">
        <f t="shared" si="42"/>
        <v>2278.004981769609</v>
      </c>
      <c r="RB6" s="66">
        <f t="shared" si="130"/>
        <v>619.2640909090909</v>
      </c>
      <c r="RC6" s="66"/>
      <c r="RD6" s="66">
        <f t="shared" si="131"/>
        <v>579.45381453573998</v>
      </c>
      <c r="RE6" s="67">
        <f t="shared" si="43"/>
        <v>1198.7179054448309</v>
      </c>
      <c r="RF6" s="67">
        <f t="shared" si="44"/>
        <v>3476.7228872144397</v>
      </c>
      <c r="RG6" s="68">
        <f t="shared" si="45"/>
        <v>5435.1671127855616</v>
      </c>
      <c r="RH6" s="205">
        <v>27450.720000000001</v>
      </c>
      <c r="RI6" s="205">
        <v>17975.59</v>
      </c>
      <c r="RJ6" s="205">
        <v>37929.339999999997</v>
      </c>
      <c r="RK6" s="205">
        <v>0</v>
      </c>
      <c r="RL6" s="205">
        <v>0</v>
      </c>
      <c r="RM6" s="205">
        <v>0</v>
      </c>
      <c r="RN6" s="205">
        <v>0</v>
      </c>
      <c r="RO6" s="205">
        <v>48.56</v>
      </c>
      <c r="RP6" s="205">
        <v>0</v>
      </c>
      <c r="RQ6" s="205">
        <v>495.07</v>
      </c>
      <c r="RR6" s="205">
        <v>83899.28</v>
      </c>
      <c r="RS6" s="178">
        <f t="shared" si="132"/>
        <v>0</v>
      </c>
      <c r="RT6" s="206">
        <v>3408</v>
      </c>
      <c r="RU6" s="181" t="s">
        <v>275</v>
      </c>
      <c r="RV6" s="64">
        <f t="shared" si="133"/>
        <v>83899.28</v>
      </c>
      <c r="RW6" s="209">
        <v>2285.02</v>
      </c>
      <c r="RX6" s="209">
        <v>4357.1400000000003</v>
      </c>
      <c r="RY6" s="209">
        <v>2423.0300000000002</v>
      </c>
      <c r="RZ6" s="209">
        <v>0</v>
      </c>
      <c r="SA6" s="209">
        <v>0</v>
      </c>
      <c r="SB6" s="209">
        <v>0</v>
      </c>
      <c r="SC6" s="209">
        <v>0</v>
      </c>
      <c r="SD6" s="209">
        <v>3.37</v>
      </c>
      <c r="SE6" s="209">
        <v>0</v>
      </c>
      <c r="SF6" s="209">
        <v>27.5</v>
      </c>
      <c r="SG6" s="211">
        <v>9068.56</v>
      </c>
      <c r="SH6" s="65"/>
      <c r="SI6" s="65"/>
      <c r="SJ6" s="65">
        <f t="shared" si="134"/>
        <v>824.47034196720972</v>
      </c>
      <c r="SK6" s="65">
        <f t="shared" si="135"/>
        <v>0</v>
      </c>
      <c r="SL6" s="65">
        <f t="shared" si="136"/>
        <v>866.66666666666663</v>
      </c>
      <c r="SM6" s="65">
        <v>20</v>
      </c>
      <c r="SN6" s="65">
        <f t="shared" si="137"/>
        <v>495.92920353982299</v>
      </c>
      <c r="SO6" s="65">
        <v>5</v>
      </c>
      <c r="SP6" s="65">
        <f t="shared" si="159"/>
        <v>428.52876106194691</v>
      </c>
      <c r="SQ6" s="65"/>
      <c r="SR6" s="64">
        <f t="shared" si="46"/>
        <v>2640.5949732356466</v>
      </c>
      <c r="SS6" s="66">
        <f t="shared" si="160"/>
        <v>596.28469026548669</v>
      </c>
      <c r="ST6" s="66"/>
      <c r="SU6" s="66">
        <f t="shared" si="138"/>
        <v>647.37593270022671</v>
      </c>
      <c r="SV6" s="67">
        <f t="shared" si="47"/>
        <v>1243.6606229657134</v>
      </c>
      <c r="SW6" s="67">
        <f t="shared" si="48"/>
        <v>3884.2555962013603</v>
      </c>
      <c r="SX6" s="68">
        <f t="shared" si="49"/>
        <v>5184.3044037986392</v>
      </c>
      <c r="SY6" s="64">
        <f t="shared" si="139"/>
        <v>1171430.56</v>
      </c>
      <c r="SZ6" s="211">
        <f t="shared" si="140"/>
        <v>118334.8</v>
      </c>
      <c r="TA6" s="67">
        <f t="shared" si="141"/>
        <v>43421.516387307733</v>
      </c>
      <c r="TB6" s="68">
        <f t="shared" si="142"/>
        <v>74913.283612692263</v>
      </c>
      <c r="TC6" s="264"/>
      <c r="TD6" s="265"/>
      <c r="TE6" s="265"/>
      <c r="TF6" s="491"/>
      <c r="TG6" s="491"/>
      <c r="TH6" s="491"/>
    </row>
    <row r="7" spans="1:528">
      <c r="A7" s="173" t="s">
        <v>128</v>
      </c>
      <c r="B7" s="175" t="s">
        <v>129</v>
      </c>
      <c r="C7" s="181" t="s">
        <v>275</v>
      </c>
      <c r="D7" s="176">
        <v>3013.93</v>
      </c>
      <c r="E7" s="176">
        <v>5953</v>
      </c>
      <c r="F7" s="176">
        <v>0</v>
      </c>
      <c r="G7" s="174">
        <v>0</v>
      </c>
      <c r="H7" s="176">
        <v>0</v>
      </c>
      <c r="I7" s="176">
        <v>0</v>
      </c>
      <c r="J7" s="176">
        <v>0</v>
      </c>
      <c r="K7" s="176">
        <v>0</v>
      </c>
      <c r="L7" s="176">
        <v>0</v>
      </c>
      <c r="M7" s="176">
        <v>0</v>
      </c>
      <c r="N7" s="176">
        <v>8966.93</v>
      </c>
      <c r="O7" s="178">
        <f>Q7-N7</f>
        <v>0</v>
      </c>
      <c r="P7" s="181">
        <v>424</v>
      </c>
      <c r="Q7" s="64">
        <f t="shared" si="0"/>
        <v>8966.93</v>
      </c>
      <c r="R7" s="178">
        <v>250.87</v>
      </c>
      <c r="S7" s="178">
        <v>4357.1400000000003</v>
      </c>
      <c r="T7" s="178">
        <v>0</v>
      </c>
      <c r="U7" s="178">
        <v>0</v>
      </c>
      <c r="V7" s="178">
        <v>0</v>
      </c>
      <c r="W7" s="178">
        <v>0</v>
      </c>
      <c r="X7" s="178">
        <v>0</v>
      </c>
      <c r="Y7" s="178">
        <v>0</v>
      </c>
      <c r="Z7" s="178">
        <v>0</v>
      </c>
      <c r="AA7" s="178">
        <v>0</v>
      </c>
      <c r="AB7" s="64">
        <f t="shared" si="50"/>
        <v>4608.01</v>
      </c>
      <c r="AC7" s="65"/>
      <c r="AD7" s="65"/>
      <c r="AE7" s="65">
        <f t="shared" si="51"/>
        <v>97.495617988682525</v>
      </c>
      <c r="AF7" s="65">
        <f t="shared" si="1"/>
        <v>0</v>
      </c>
      <c r="AG7" s="65"/>
      <c r="AH7" s="65">
        <v>20</v>
      </c>
      <c r="AI7" s="65"/>
      <c r="AJ7" s="65">
        <v>5</v>
      </c>
      <c r="AK7" s="65">
        <f t="shared" si="52"/>
        <v>411.38684210526316</v>
      </c>
      <c r="AL7" s="65"/>
      <c r="AM7" s="64">
        <f t="shared" si="2"/>
        <v>533.88246009394572</v>
      </c>
      <c r="AN7" s="66">
        <f t="shared" si="53"/>
        <v>645.10084210526315</v>
      </c>
      <c r="AO7" s="66">
        <v>0</v>
      </c>
      <c r="AP7" s="66">
        <f t="shared" si="54"/>
        <v>235.79666043984182</v>
      </c>
      <c r="AQ7" s="67">
        <f t="shared" si="3"/>
        <v>880.897502545105</v>
      </c>
      <c r="AR7" s="67">
        <f t="shared" si="4"/>
        <v>1414.7799626390506</v>
      </c>
      <c r="AS7" s="68">
        <f t="shared" si="5"/>
        <v>3193.2300373609496</v>
      </c>
      <c r="AT7" s="205">
        <v>3170.44</v>
      </c>
      <c r="AU7" s="205">
        <v>5430.52</v>
      </c>
      <c r="AV7" s="205">
        <v>0</v>
      </c>
      <c r="AW7" s="205">
        <v>0</v>
      </c>
      <c r="AX7" s="205">
        <v>0</v>
      </c>
      <c r="AY7" s="205">
        <v>0</v>
      </c>
      <c r="AZ7" s="205">
        <v>0</v>
      </c>
      <c r="BA7" s="205">
        <v>0</v>
      </c>
      <c r="BB7" s="205">
        <v>0</v>
      </c>
      <c r="BC7" s="205">
        <v>0</v>
      </c>
      <c r="BD7" s="205">
        <v>8600.9599999999991</v>
      </c>
      <c r="BE7" s="178">
        <f t="shared" si="55"/>
        <v>0</v>
      </c>
      <c r="BF7" s="206">
        <v>386</v>
      </c>
      <c r="BG7" s="181" t="s">
        <v>275</v>
      </c>
      <c r="BH7" s="64">
        <f t="shared" si="56"/>
        <v>8600.9600000000009</v>
      </c>
      <c r="BI7" s="205">
        <v>263.91000000000003</v>
      </c>
      <c r="BJ7" s="205">
        <v>4357.1400000000003</v>
      </c>
      <c r="BK7" s="205">
        <v>0</v>
      </c>
      <c r="BL7" s="205">
        <v>0</v>
      </c>
      <c r="BM7" s="205">
        <v>0</v>
      </c>
      <c r="BN7" s="205">
        <v>0</v>
      </c>
      <c r="BO7" s="205">
        <v>0</v>
      </c>
      <c r="BP7" s="205">
        <v>0</v>
      </c>
      <c r="BQ7" s="205">
        <v>0</v>
      </c>
      <c r="BR7" s="205">
        <v>0</v>
      </c>
      <c r="BS7" s="64">
        <f t="shared" si="57"/>
        <v>4621.05</v>
      </c>
      <c r="BT7" s="65"/>
      <c r="BU7" s="65"/>
      <c r="BV7" s="65">
        <f t="shared" si="58"/>
        <v>94.332879993370213</v>
      </c>
      <c r="BW7" s="65">
        <f t="shared" si="59"/>
        <v>0</v>
      </c>
      <c r="BX7" s="65"/>
      <c r="BY7" s="65">
        <v>20</v>
      </c>
      <c r="BZ7" s="65"/>
      <c r="CA7" s="65">
        <v>5</v>
      </c>
      <c r="CB7" s="65">
        <f t="shared" si="60"/>
        <v>391.015625</v>
      </c>
      <c r="CC7" s="65"/>
      <c r="CD7" s="64">
        <f t="shared" si="6"/>
        <v>510.34850499337023</v>
      </c>
      <c r="CE7" s="66">
        <f t="shared" si="61"/>
        <v>665.21208333333334</v>
      </c>
      <c r="CF7" s="66"/>
      <c r="CG7" s="66">
        <f t="shared" si="62"/>
        <v>235.11211766534072</v>
      </c>
      <c r="CH7" s="67">
        <f t="shared" si="7"/>
        <v>900.32420099867409</v>
      </c>
      <c r="CI7" s="67">
        <f t="shared" si="8"/>
        <v>1410.6727059920443</v>
      </c>
      <c r="CJ7" s="68">
        <f t="shared" si="9"/>
        <v>3210.3772940079562</v>
      </c>
      <c r="CK7" s="209">
        <v>4629.6400000000003</v>
      </c>
      <c r="CL7" s="209">
        <v>6931.1</v>
      </c>
      <c r="CM7" s="209">
        <v>0</v>
      </c>
      <c r="CN7" s="209">
        <v>0</v>
      </c>
      <c r="CO7" s="209">
        <v>0</v>
      </c>
      <c r="CP7" s="209">
        <v>0</v>
      </c>
      <c r="CQ7" s="209">
        <v>0</v>
      </c>
      <c r="CR7" s="209">
        <v>0</v>
      </c>
      <c r="CS7" s="209">
        <v>0</v>
      </c>
      <c r="CT7" s="209">
        <v>0</v>
      </c>
      <c r="CU7" s="209">
        <v>11560.74</v>
      </c>
      <c r="CV7" s="178">
        <f t="shared" si="63"/>
        <v>0</v>
      </c>
      <c r="CW7" s="210">
        <v>482</v>
      </c>
      <c r="CX7" s="181" t="s">
        <v>275</v>
      </c>
      <c r="CY7" s="64">
        <f t="shared" si="64"/>
        <v>11560.740000000002</v>
      </c>
      <c r="CZ7" s="209">
        <v>385.37</v>
      </c>
      <c r="DA7" s="209">
        <v>4357.1400000000003</v>
      </c>
      <c r="DB7" s="209">
        <v>0</v>
      </c>
      <c r="DC7" s="209">
        <v>0</v>
      </c>
      <c r="DD7" s="209">
        <v>0</v>
      </c>
      <c r="DE7" s="209">
        <v>0</v>
      </c>
      <c r="DF7" s="209">
        <v>0</v>
      </c>
      <c r="DG7" s="209">
        <v>0</v>
      </c>
      <c r="DH7" s="209">
        <v>0</v>
      </c>
      <c r="DI7" s="209">
        <v>0</v>
      </c>
      <c r="DJ7" s="211">
        <f t="shared" si="65"/>
        <v>4742.51</v>
      </c>
      <c r="DK7" s="65"/>
      <c r="DL7" s="65"/>
      <c r="DM7" s="65">
        <f t="shared" si="66"/>
        <v>125.68140082712597</v>
      </c>
      <c r="DN7" s="65">
        <f t="shared" si="67"/>
        <v>0</v>
      </c>
      <c r="DO7" s="65"/>
      <c r="DP7" s="65">
        <v>20</v>
      </c>
      <c r="DQ7" s="65"/>
      <c r="DR7" s="65">
        <v>5</v>
      </c>
      <c r="DS7" s="65">
        <f t="shared" si="143"/>
        <v>428.469696969697</v>
      </c>
      <c r="DT7" s="65"/>
      <c r="DU7" s="64">
        <f t="shared" si="10"/>
        <v>579.15109779682302</v>
      </c>
      <c r="DV7" s="66">
        <f t="shared" si="144"/>
        <v>596.35070707070713</v>
      </c>
      <c r="DW7" s="66"/>
      <c r="DX7" s="66">
        <f t="shared" si="68"/>
        <v>235.10036097350604</v>
      </c>
      <c r="DY7" s="67">
        <f t="shared" si="11"/>
        <v>831.45106804421312</v>
      </c>
      <c r="DZ7" s="67">
        <f t="shared" si="12"/>
        <v>1410.6021658410361</v>
      </c>
      <c r="EA7" s="68">
        <f t="shared" si="13"/>
        <v>3331.9078341589639</v>
      </c>
      <c r="EB7" s="209">
        <v>4119.21</v>
      </c>
      <c r="EC7" s="209">
        <v>7181.88</v>
      </c>
      <c r="ED7" s="209">
        <v>0</v>
      </c>
      <c r="EE7" s="209">
        <v>0</v>
      </c>
      <c r="EF7" s="209">
        <v>0</v>
      </c>
      <c r="EG7" s="209">
        <v>0</v>
      </c>
      <c r="EH7" s="209">
        <v>0</v>
      </c>
      <c r="EI7" s="209">
        <v>0</v>
      </c>
      <c r="EJ7" s="209">
        <v>0</v>
      </c>
      <c r="EK7" s="209">
        <v>0</v>
      </c>
      <c r="EL7" s="209">
        <v>11301.09</v>
      </c>
      <c r="EM7" s="178">
        <f t="shared" si="69"/>
        <v>0</v>
      </c>
      <c r="EN7" s="210">
        <v>482</v>
      </c>
      <c r="EO7" s="181" t="s">
        <v>275</v>
      </c>
      <c r="EP7" s="212">
        <f t="shared" si="70"/>
        <v>11301.09</v>
      </c>
      <c r="EQ7" s="209">
        <v>342.88</v>
      </c>
      <c r="ER7" s="209">
        <v>4357.1400000000003</v>
      </c>
      <c r="ES7" s="209">
        <v>0</v>
      </c>
      <c r="ET7" s="209">
        <v>0</v>
      </c>
      <c r="EU7" s="209">
        <v>0</v>
      </c>
      <c r="EV7" s="209">
        <v>0</v>
      </c>
      <c r="EW7" s="209">
        <v>0</v>
      </c>
      <c r="EX7" s="209">
        <v>0</v>
      </c>
      <c r="EY7" s="209">
        <v>0</v>
      </c>
      <c r="EZ7" s="209">
        <v>0</v>
      </c>
      <c r="FA7" s="64">
        <f t="shared" si="71"/>
        <v>4700.0200000000004</v>
      </c>
      <c r="FB7" s="65"/>
      <c r="FC7" s="65"/>
      <c r="FD7" s="65">
        <f t="shared" si="72"/>
        <v>126.14334153994828</v>
      </c>
      <c r="FE7" s="65">
        <f t="shared" si="73"/>
        <v>0</v>
      </c>
      <c r="FF7" s="65">
        <f t="shared" si="74"/>
        <v>866.66666666666663</v>
      </c>
      <c r="FG7" s="65">
        <v>20</v>
      </c>
      <c r="FH7" s="65">
        <f t="shared" si="75"/>
        <v>140.93333333333334</v>
      </c>
      <c r="FI7" s="65">
        <v>5</v>
      </c>
      <c r="FJ7" s="65">
        <f t="shared" si="145"/>
        <v>424.68019607843132</v>
      </c>
      <c r="FK7" s="65"/>
      <c r="FL7" s="64">
        <f t="shared" si="14"/>
        <v>1583.4235376183797</v>
      </c>
      <c r="FM7" s="66">
        <f t="shared" si="146"/>
        <v>664.41901960784321</v>
      </c>
      <c r="FN7" s="66"/>
      <c r="FO7" s="66">
        <f t="shared" si="76"/>
        <v>449.56851144524467</v>
      </c>
      <c r="FP7" s="67">
        <f t="shared" si="15"/>
        <v>1113.9875310530879</v>
      </c>
      <c r="FQ7" s="67">
        <f t="shared" si="16"/>
        <v>2697.4110686714675</v>
      </c>
      <c r="FR7" s="68">
        <f t="shared" si="17"/>
        <v>2002.6089313285329</v>
      </c>
      <c r="FS7" s="209">
        <v>5933.64</v>
      </c>
      <c r="FT7" s="209">
        <v>12111.8</v>
      </c>
      <c r="FU7" s="209">
        <v>0</v>
      </c>
      <c r="FV7" s="209">
        <v>0</v>
      </c>
      <c r="FW7" s="209">
        <v>0</v>
      </c>
      <c r="FX7" s="209">
        <v>0</v>
      </c>
      <c r="FY7" s="209">
        <v>0</v>
      </c>
      <c r="FZ7" s="209">
        <v>46.7</v>
      </c>
      <c r="GA7" s="209">
        <v>0</v>
      </c>
      <c r="GB7" s="209">
        <v>0</v>
      </c>
      <c r="GC7" s="209">
        <v>18092.14</v>
      </c>
      <c r="GD7" s="178">
        <f t="shared" si="77"/>
        <v>0</v>
      </c>
      <c r="GE7" s="210">
        <v>787</v>
      </c>
      <c r="GF7" s="181" t="s">
        <v>275</v>
      </c>
      <c r="GG7" s="64">
        <f t="shared" si="78"/>
        <v>18092.14</v>
      </c>
      <c r="GH7" s="209">
        <v>493.91</v>
      </c>
      <c r="GI7" s="209">
        <v>4357.1400000000003</v>
      </c>
      <c r="GJ7" s="209">
        <v>0</v>
      </c>
      <c r="GK7" s="209">
        <v>0</v>
      </c>
      <c r="GL7" s="209">
        <v>0</v>
      </c>
      <c r="GM7" s="209">
        <v>0</v>
      </c>
      <c r="GN7" s="209">
        <v>0</v>
      </c>
      <c r="GO7" s="209">
        <v>3.24</v>
      </c>
      <c r="GP7" s="209">
        <v>0</v>
      </c>
      <c r="GQ7" s="209">
        <v>0</v>
      </c>
      <c r="GR7" s="211">
        <f t="shared" si="79"/>
        <v>4854.29</v>
      </c>
      <c r="GS7" s="65"/>
      <c r="GT7" s="65"/>
      <c r="GU7" s="65">
        <f t="shared" si="80"/>
        <v>200.48342872360274</v>
      </c>
      <c r="GV7" s="65">
        <f t="shared" si="81"/>
        <v>0</v>
      </c>
      <c r="GW7" s="65">
        <f t="shared" si="82"/>
        <v>866.66666666666663</v>
      </c>
      <c r="GX7" s="65">
        <v>20</v>
      </c>
      <c r="GY7" s="65">
        <f t="shared" si="83"/>
        <v>184.90588235294118</v>
      </c>
      <c r="GZ7" s="65">
        <v>5</v>
      </c>
      <c r="HA7" s="65">
        <f t="shared" si="147"/>
        <v>358.47794117647061</v>
      </c>
      <c r="HB7" s="65"/>
      <c r="HC7" s="64">
        <f t="shared" si="18"/>
        <v>1635.5339189196811</v>
      </c>
      <c r="HD7" s="66">
        <f t="shared" si="148"/>
        <v>866.92019607843133</v>
      </c>
      <c r="HE7" s="66"/>
      <c r="HF7" s="66">
        <f t="shared" si="84"/>
        <v>500.49082299962248</v>
      </c>
      <c r="HG7" s="67">
        <f t="shared" si="19"/>
        <v>1367.4110190780539</v>
      </c>
      <c r="HH7" s="67">
        <f t="shared" si="20"/>
        <v>3002.944937997735</v>
      </c>
      <c r="HI7" s="68">
        <f t="shared" si="21"/>
        <v>1851.345062002265</v>
      </c>
      <c r="HJ7" s="205">
        <v>7500.38</v>
      </c>
      <c r="HK7" s="205">
        <v>13743.52</v>
      </c>
      <c r="HL7" s="205">
        <v>20.2</v>
      </c>
      <c r="HM7" s="205">
        <v>0</v>
      </c>
      <c r="HN7" s="205">
        <v>0</v>
      </c>
      <c r="HO7" s="205">
        <v>0</v>
      </c>
      <c r="HP7" s="205">
        <v>0</v>
      </c>
      <c r="HQ7" s="205">
        <v>13</v>
      </c>
      <c r="HR7" s="205">
        <v>0</v>
      </c>
      <c r="HS7" s="205">
        <v>0</v>
      </c>
      <c r="HT7" s="205">
        <v>21277.1</v>
      </c>
      <c r="HU7" s="178">
        <f t="shared" si="85"/>
        <v>0</v>
      </c>
      <c r="HV7" s="206">
        <v>881</v>
      </c>
      <c r="HW7" s="181" t="s">
        <v>275</v>
      </c>
      <c r="HX7" s="64">
        <f t="shared" si="86"/>
        <v>21277.100000000002</v>
      </c>
      <c r="HY7" s="205">
        <v>624.33000000000004</v>
      </c>
      <c r="HZ7" s="205">
        <v>4357.1400000000003</v>
      </c>
      <c r="IA7" s="205">
        <v>1.29</v>
      </c>
      <c r="IB7" s="205">
        <v>0</v>
      </c>
      <c r="IC7" s="205">
        <v>0</v>
      </c>
      <c r="ID7" s="205">
        <v>0</v>
      </c>
      <c r="IE7" s="205">
        <v>0</v>
      </c>
      <c r="IF7" s="205">
        <v>0.9</v>
      </c>
      <c r="IG7" s="205">
        <v>0</v>
      </c>
      <c r="IH7" s="205">
        <v>0</v>
      </c>
      <c r="II7" s="214">
        <f t="shared" si="87"/>
        <v>4983.66</v>
      </c>
      <c r="IJ7" s="65"/>
      <c r="IK7" s="65"/>
      <c r="IL7" s="65">
        <f t="shared" si="88"/>
        <v>235.69615676110865</v>
      </c>
      <c r="IM7" s="65">
        <f t="shared" si="89"/>
        <v>0</v>
      </c>
      <c r="IN7" s="65">
        <f t="shared" si="90"/>
        <v>866.66666666666663</v>
      </c>
      <c r="IO7" s="65">
        <v>20</v>
      </c>
      <c r="IP7" s="65">
        <f t="shared" si="91"/>
        <v>232.05714285714285</v>
      </c>
      <c r="IQ7" s="65">
        <v>5</v>
      </c>
      <c r="IR7" s="65">
        <f t="shared" si="149"/>
        <v>445.62857142857143</v>
      </c>
      <c r="IS7" s="65"/>
      <c r="IT7" s="64">
        <f t="shared" si="22"/>
        <v>1805.0485377134896</v>
      </c>
      <c r="IU7" s="66">
        <f t="shared" si="150"/>
        <v>538.79476190476191</v>
      </c>
      <c r="IV7" s="66"/>
      <c r="IW7" s="66">
        <f t="shared" si="92"/>
        <v>468.76865992365032</v>
      </c>
      <c r="IX7" s="67">
        <f t="shared" si="23"/>
        <v>1007.5634218284122</v>
      </c>
      <c r="IY7" s="67">
        <f t="shared" si="24"/>
        <v>2812.6119595419018</v>
      </c>
      <c r="IZ7" s="68">
        <f t="shared" si="25"/>
        <v>2171.0480404580981</v>
      </c>
      <c r="JA7" s="209">
        <v>11780.08</v>
      </c>
      <c r="JB7" s="209">
        <v>16270.03</v>
      </c>
      <c r="JC7" s="209">
        <v>105.5</v>
      </c>
      <c r="JD7" s="209">
        <v>0</v>
      </c>
      <c r="JE7" s="209">
        <v>0</v>
      </c>
      <c r="JF7" s="209">
        <v>0</v>
      </c>
      <c r="JG7" s="209">
        <v>0</v>
      </c>
      <c r="JH7" s="209">
        <v>0</v>
      </c>
      <c r="JI7" s="209">
        <v>25.77</v>
      </c>
      <c r="JJ7" s="209">
        <v>0</v>
      </c>
      <c r="JK7" s="209">
        <v>28181.38</v>
      </c>
      <c r="JL7" s="178">
        <f t="shared" si="93"/>
        <v>0</v>
      </c>
      <c r="JM7" s="210">
        <v>1130</v>
      </c>
      <c r="JN7" s="181" t="s">
        <v>275</v>
      </c>
      <c r="JO7" s="64">
        <f t="shared" si="94"/>
        <v>28181.38</v>
      </c>
      <c r="JP7" s="209">
        <v>980.58</v>
      </c>
      <c r="JQ7" s="209">
        <v>4357.1400000000003</v>
      </c>
      <c r="JR7" s="209">
        <v>6.74</v>
      </c>
      <c r="JS7" s="209">
        <v>0</v>
      </c>
      <c r="JT7" s="209">
        <v>0</v>
      </c>
      <c r="JU7" s="209">
        <v>0</v>
      </c>
      <c r="JV7" s="209">
        <v>0</v>
      </c>
      <c r="JW7" s="209">
        <v>0</v>
      </c>
      <c r="JX7" s="209">
        <v>1.43</v>
      </c>
      <c r="JY7" s="209">
        <v>0</v>
      </c>
      <c r="JZ7" s="211">
        <f t="shared" si="95"/>
        <v>5345.89</v>
      </c>
      <c r="KA7" s="65"/>
      <c r="KB7" s="65"/>
      <c r="KC7" s="65">
        <f t="shared" si="96"/>
        <v>568.43781532268076</v>
      </c>
      <c r="KD7" s="65">
        <f t="shared" si="97"/>
        <v>0</v>
      </c>
      <c r="KE7" s="65">
        <f t="shared" si="98"/>
        <v>866.66666666666663</v>
      </c>
      <c r="KF7" s="65">
        <v>20</v>
      </c>
      <c r="KG7" s="65"/>
      <c r="KH7" s="65">
        <v>5</v>
      </c>
      <c r="KI7" s="65">
        <f t="shared" si="151"/>
        <v>543.39953271028037</v>
      </c>
      <c r="KJ7" s="65"/>
      <c r="KK7" s="64">
        <f t="shared" si="26"/>
        <v>2003.5040146996275</v>
      </c>
      <c r="KL7" s="66">
        <f t="shared" si="152"/>
        <v>497.32093457943921</v>
      </c>
      <c r="KM7" s="66"/>
      <c r="KN7" s="66">
        <f t="shared" si="99"/>
        <v>500.16498985581342</v>
      </c>
      <c r="KO7" s="67">
        <f t="shared" si="27"/>
        <v>997.48592443525263</v>
      </c>
      <c r="KP7" s="67">
        <f t="shared" si="28"/>
        <v>3000.9899391348799</v>
      </c>
      <c r="KQ7" s="68">
        <f t="shared" si="29"/>
        <v>2344.9000608651204</v>
      </c>
      <c r="KR7" s="209">
        <v>10665.31</v>
      </c>
      <c r="KS7" s="209">
        <v>21097.43</v>
      </c>
      <c r="KT7" s="209">
        <v>11.6</v>
      </c>
      <c r="KU7" s="209">
        <v>0</v>
      </c>
      <c r="KV7" s="209">
        <v>0</v>
      </c>
      <c r="KW7" s="209">
        <v>0</v>
      </c>
      <c r="KX7" s="209">
        <v>0</v>
      </c>
      <c r="KY7" s="209">
        <v>0</v>
      </c>
      <c r="KZ7" s="209">
        <v>0</v>
      </c>
      <c r="LA7" s="209">
        <v>0</v>
      </c>
      <c r="LB7" s="209">
        <v>31774.34</v>
      </c>
      <c r="LC7" s="178">
        <f t="shared" si="100"/>
        <v>0</v>
      </c>
      <c r="LD7" s="210">
        <v>1287</v>
      </c>
      <c r="LE7" s="181" t="s">
        <v>275</v>
      </c>
      <c r="LF7" s="64">
        <f t="shared" si="101"/>
        <v>31774.339999999997</v>
      </c>
      <c r="LG7" s="209">
        <v>887.79</v>
      </c>
      <c r="LH7" s="209">
        <v>4357.1400000000003</v>
      </c>
      <c r="LI7" s="209">
        <v>0.74</v>
      </c>
      <c r="LJ7" s="209">
        <v>0</v>
      </c>
      <c r="LK7" s="209">
        <v>0</v>
      </c>
      <c r="LL7" s="209">
        <v>0</v>
      </c>
      <c r="LM7" s="209">
        <v>0</v>
      </c>
      <c r="LN7" s="209">
        <v>0</v>
      </c>
      <c r="LO7" s="209">
        <v>0</v>
      </c>
      <c r="LP7" s="209">
        <v>0</v>
      </c>
      <c r="LQ7" s="211">
        <f t="shared" si="102"/>
        <v>5245.67</v>
      </c>
      <c r="LR7" s="65"/>
      <c r="LS7" s="65"/>
      <c r="LT7" s="65">
        <f t="shared" si="103"/>
        <v>323.94346005683042</v>
      </c>
      <c r="LU7" s="65">
        <f t="shared" si="104"/>
        <v>0</v>
      </c>
      <c r="LV7" s="65">
        <f t="shared" si="105"/>
        <v>866.66666666666663</v>
      </c>
      <c r="LW7" s="65">
        <v>20</v>
      </c>
      <c r="LX7" s="65"/>
      <c r="LY7" s="65">
        <v>5</v>
      </c>
      <c r="LZ7" s="65">
        <f t="shared" si="153"/>
        <v>508.03738317757012</v>
      </c>
      <c r="MA7" s="65"/>
      <c r="MB7" s="64">
        <f t="shared" si="30"/>
        <v>1723.6475099010672</v>
      </c>
      <c r="MC7" s="66">
        <f t="shared" si="154"/>
        <v>593.54906542056074</v>
      </c>
      <c r="MD7" s="66"/>
      <c r="ME7" s="66">
        <f t="shared" si="106"/>
        <v>463.43931506432568</v>
      </c>
      <c r="MF7" s="67">
        <f t="shared" si="31"/>
        <v>1056.9883804848864</v>
      </c>
      <c r="MG7" s="67">
        <f t="shared" si="32"/>
        <v>2780.6358903859536</v>
      </c>
      <c r="MH7" s="68">
        <f t="shared" si="33"/>
        <v>2465.0341096140464</v>
      </c>
      <c r="MI7" s="209">
        <v>4251.16</v>
      </c>
      <c r="MJ7" s="209">
        <v>13685.49</v>
      </c>
      <c r="MK7" s="209">
        <v>12.8</v>
      </c>
      <c r="ML7" s="209">
        <v>0</v>
      </c>
      <c r="MM7" s="209">
        <v>0</v>
      </c>
      <c r="MN7" s="209">
        <v>0</v>
      </c>
      <c r="MO7" s="209">
        <v>0</v>
      </c>
      <c r="MP7" s="209">
        <v>0</v>
      </c>
      <c r="MQ7" s="209">
        <v>0</v>
      </c>
      <c r="MR7" s="209">
        <v>0</v>
      </c>
      <c r="MS7" s="209">
        <v>17949.45</v>
      </c>
      <c r="MT7" s="178">
        <f t="shared" si="107"/>
        <v>0</v>
      </c>
      <c r="MU7" s="210">
        <v>764</v>
      </c>
      <c r="MV7" s="181" t="s">
        <v>275</v>
      </c>
      <c r="MW7" s="64">
        <f t="shared" si="108"/>
        <v>17949.45</v>
      </c>
      <c r="MX7" s="209">
        <v>353.87</v>
      </c>
      <c r="MY7" s="209">
        <v>4357.1400000000003</v>
      </c>
      <c r="MZ7" s="209">
        <v>0.82</v>
      </c>
      <c r="NA7" s="209">
        <v>0</v>
      </c>
      <c r="NB7" s="209">
        <v>0</v>
      </c>
      <c r="NC7" s="209">
        <v>0</v>
      </c>
      <c r="ND7" s="209">
        <v>0</v>
      </c>
      <c r="NE7" s="209">
        <v>0</v>
      </c>
      <c r="NF7" s="209">
        <v>0</v>
      </c>
      <c r="NG7" s="209">
        <v>0</v>
      </c>
      <c r="NH7" s="211">
        <f t="shared" si="109"/>
        <v>4711.83</v>
      </c>
      <c r="NI7" s="65"/>
      <c r="NJ7" s="65"/>
      <c r="NK7" s="65">
        <f t="shared" si="110"/>
        <v>0</v>
      </c>
      <c r="NL7" s="65">
        <f t="shared" si="111"/>
        <v>0</v>
      </c>
      <c r="NM7" s="65">
        <f t="shared" si="112"/>
        <v>866.66666666666663</v>
      </c>
      <c r="NN7" s="65">
        <v>20</v>
      </c>
      <c r="NO7" s="65"/>
      <c r="NP7" s="65">
        <v>5</v>
      </c>
      <c r="NQ7" s="65">
        <f t="shared" si="155"/>
        <v>469.67889908256882</v>
      </c>
      <c r="NR7" s="65"/>
      <c r="NS7" s="64">
        <f t="shared" si="34"/>
        <v>1361.3455657492354</v>
      </c>
      <c r="NT7" s="66">
        <f t="shared" si="113"/>
        <v>723.04816513761466</v>
      </c>
      <c r="NU7" s="66"/>
      <c r="NV7" s="66">
        <f t="shared" si="114"/>
        <v>416.87874617736998</v>
      </c>
      <c r="NW7" s="67">
        <f t="shared" si="35"/>
        <v>1139.9269113149846</v>
      </c>
      <c r="NX7" s="67">
        <f t="shared" si="36"/>
        <v>2501.2724770642199</v>
      </c>
      <c r="NY7" s="68">
        <f t="shared" si="37"/>
        <v>2210.5575229357801</v>
      </c>
      <c r="NZ7" s="209">
        <v>3107.08</v>
      </c>
      <c r="OA7" s="209">
        <v>11487.18</v>
      </c>
      <c r="OB7" s="209">
        <v>0</v>
      </c>
      <c r="OC7" s="209">
        <v>0</v>
      </c>
      <c r="OD7" s="209">
        <v>0</v>
      </c>
      <c r="OE7" s="209">
        <v>0</v>
      </c>
      <c r="OF7" s="209">
        <v>0</v>
      </c>
      <c r="OG7" s="209">
        <v>0</v>
      </c>
      <c r="OH7" s="209">
        <v>0</v>
      </c>
      <c r="OI7" s="209">
        <v>0</v>
      </c>
      <c r="OJ7" s="209">
        <v>14594.26</v>
      </c>
      <c r="OK7" s="178">
        <f t="shared" si="115"/>
        <v>0</v>
      </c>
      <c r="OL7" s="210">
        <v>620</v>
      </c>
      <c r="OM7" s="181" t="s">
        <v>275</v>
      </c>
      <c r="ON7" s="64">
        <f t="shared" si="116"/>
        <v>14594.26</v>
      </c>
      <c r="OO7" s="209">
        <v>258.63</v>
      </c>
      <c r="OP7" s="209">
        <v>4357.1400000000003</v>
      </c>
      <c r="OQ7" s="209">
        <v>0</v>
      </c>
      <c r="OR7" s="209">
        <v>0</v>
      </c>
      <c r="OS7" s="209">
        <v>0</v>
      </c>
      <c r="OT7" s="209">
        <v>0</v>
      </c>
      <c r="OU7" s="209">
        <v>0</v>
      </c>
      <c r="OV7" s="209">
        <v>0</v>
      </c>
      <c r="OW7" s="209">
        <v>0</v>
      </c>
      <c r="OX7" s="209">
        <v>0</v>
      </c>
      <c r="OY7" s="211">
        <f t="shared" si="117"/>
        <v>4615.7700000000004</v>
      </c>
      <c r="OZ7" s="65"/>
      <c r="PA7" s="65"/>
      <c r="PB7" s="65">
        <f t="shared" si="118"/>
        <v>315.57549032090554</v>
      </c>
      <c r="PC7" s="65">
        <f t="shared" si="119"/>
        <v>0</v>
      </c>
      <c r="PD7" s="65">
        <f t="shared" si="120"/>
        <v>866.66666666666663</v>
      </c>
      <c r="PE7" s="65">
        <v>20</v>
      </c>
      <c r="PF7" s="65">
        <f t="shared" si="121"/>
        <v>32.880000000000003</v>
      </c>
      <c r="PG7" s="65">
        <v>5</v>
      </c>
      <c r="PH7" s="65">
        <f t="shared" si="156"/>
        <v>495.2049090909091</v>
      </c>
      <c r="PI7" s="65"/>
      <c r="PJ7" s="64">
        <f t="shared" si="38"/>
        <v>1735.3270660784813</v>
      </c>
      <c r="PK7" s="66">
        <f t="shared" si="157"/>
        <v>643.25572727272731</v>
      </c>
      <c r="PL7" s="66"/>
      <c r="PM7" s="66">
        <f t="shared" si="122"/>
        <v>475.71655867024174</v>
      </c>
      <c r="PN7" s="67">
        <f t="shared" si="39"/>
        <v>1118.9722859429689</v>
      </c>
      <c r="PO7" s="67">
        <f t="shared" si="40"/>
        <v>2854.2993520214504</v>
      </c>
      <c r="PP7" s="68">
        <f t="shared" si="41"/>
        <v>1761.47064797855</v>
      </c>
      <c r="PQ7" s="209">
        <v>2007.91</v>
      </c>
      <c r="PR7" s="209">
        <v>8830.7199999999993</v>
      </c>
      <c r="PS7" s="209">
        <v>0</v>
      </c>
      <c r="PT7" s="209">
        <v>0</v>
      </c>
      <c r="PU7" s="209">
        <v>0</v>
      </c>
      <c r="PV7" s="209">
        <v>0</v>
      </c>
      <c r="PW7" s="209">
        <v>0</v>
      </c>
      <c r="PX7" s="209">
        <v>3</v>
      </c>
      <c r="PY7" s="209">
        <v>0</v>
      </c>
      <c r="PZ7" s="209">
        <v>21.8</v>
      </c>
      <c r="QA7" s="209">
        <v>10863.43</v>
      </c>
      <c r="QB7" s="178">
        <f t="shared" si="123"/>
        <v>0</v>
      </c>
      <c r="QC7" s="210">
        <v>464</v>
      </c>
      <c r="QD7" s="181" t="s">
        <v>275</v>
      </c>
      <c r="QE7" s="64">
        <f t="shared" si="124"/>
        <v>10863.429999999998</v>
      </c>
      <c r="QF7" s="209">
        <v>167.13</v>
      </c>
      <c r="QG7" s="209">
        <v>4357.1400000000003</v>
      </c>
      <c r="QH7" s="209">
        <v>0</v>
      </c>
      <c r="QI7" s="209">
        <v>0</v>
      </c>
      <c r="QJ7" s="209">
        <v>0</v>
      </c>
      <c r="QK7" s="209">
        <v>0</v>
      </c>
      <c r="QL7" s="209">
        <v>0</v>
      </c>
      <c r="QM7" s="209">
        <v>0.21</v>
      </c>
      <c r="QN7" s="209">
        <v>0</v>
      </c>
      <c r="QO7" s="209">
        <v>1.21</v>
      </c>
      <c r="QP7" s="211">
        <f t="shared" si="125"/>
        <v>4525.6900000000005</v>
      </c>
      <c r="QQ7" s="65"/>
      <c r="QR7" s="65"/>
      <c r="QS7" s="65">
        <f t="shared" si="126"/>
        <v>127.69968395309361</v>
      </c>
      <c r="QT7" s="65">
        <f t="shared" si="127"/>
        <v>0</v>
      </c>
      <c r="QU7" s="65">
        <f t="shared" si="128"/>
        <v>866.66666666666663</v>
      </c>
      <c r="QV7" s="65">
        <v>20</v>
      </c>
      <c r="QW7" s="65">
        <f t="shared" si="129"/>
        <v>18.861818181818183</v>
      </c>
      <c r="QX7" s="65">
        <v>5</v>
      </c>
      <c r="QY7" s="65">
        <f t="shared" si="158"/>
        <v>428.14772727272725</v>
      </c>
      <c r="QZ7" s="65"/>
      <c r="RA7" s="64">
        <f t="shared" si="42"/>
        <v>1466.3758960743057</v>
      </c>
      <c r="RB7" s="66">
        <f t="shared" si="130"/>
        <v>619.2640909090909</v>
      </c>
      <c r="RC7" s="66"/>
      <c r="RD7" s="66">
        <f t="shared" si="131"/>
        <v>417.12799739667935</v>
      </c>
      <c r="RE7" s="67">
        <f t="shared" si="43"/>
        <v>1036.3920883057704</v>
      </c>
      <c r="RF7" s="67">
        <f t="shared" si="44"/>
        <v>2502.7679843800761</v>
      </c>
      <c r="RG7" s="68">
        <f t="shared" si="45"/>
        <v>2022.9220156199244</v>
      </c>
      <c r="RH7" s="205">
        <v>3311.71</v>
      </c>
      <c r="RI7" s="205">
        <v>8429.56</v>
      </c>
      <c r="RJ7" s="205">
        <v>12.95</v>
      </c>
      <c r="RK7" s="205">
        <v>0</v>
      </c>
      <c r="RL7" s="205">
        <v>0</v>
      </c>
      <c r="RM7" s="205">
        <v>0</v>
      </c>
      <c r="RN7" s="205">
        <v>0</v>
      </c>
      <c r="RO7" s="205">
        <v>0</v>
      </c>
      <c r="RP7" s="205">
        <v>0</v>
      </c>
      <c r="RQ7" s="205">
        <v>0</v>
      </c>
      <c r="RR7" s="205">
        <v>11754.22</v>
      </c>
      <c r="RS7" s="178">
        <f t="shared" si="132"/>
        <v>0</v>
      </c>
      <c r="RT7" s="206">
        <v>458</v>
      </c>
      <c r="RU7" s="181" t="s">
        <v>275</v>
      </c>
      <c r="RV7" s="64">
        <f t="shared" si="133"/>
        <v>11754.220000000001</v>
      </c>
      <c r="RW7" s="209">
        <v>275.67</v>
      </c>
      <c r="RX7" s="209">
        <v>4357.1400000000003</v>
      </c>
      <c r="RY7" s="209">
        <v>0.83</v>
      </c>
      <c r="RZ7" s="209">
        <v>0</v>
      </c>
      <c r="SA7" s="209">
        <v>0</v>
      </c>
      <c r="SB7" s="209">
        <v>0</v>
      </c>
      <c r="SC7" s="209">
        <v>0</v>
      </c>
      <c r="SD7" s="209">
        <v>0</v>
      </c>
      <c r="SE7" s="209">
        <v>0</v>
      </c>
      <c r="SF7" s="209">
        <v>0</v>
      </c>
      <c r="SG7" s="211">
        <v>4633.6400000000003</v>
      </c>
      <c r="SH7" s="65"/>
      <c r="SI7" s="65"/>
      <c r="SJ7" s="65">
        <f t="shared" si="134"/>
        <v>115.50761559524487</v>
      </c>
      <c r="SK7" s="65">
        <f t="shared" si="135"/>
        <v>0</v>
      </c>
      <c r="SL7" s="65">
        <f t="shared" si="136"/>
        <v>866.66666666666663</v>
      </c>
      <c r="SM7" s="65">
        <v>20</v>
      </c>
      <c r="SN7" s="65">
        <f t="shared" si="137"/>
        <v>495.92920353982299</v>
      </c>
      <c r="SO7" s="65">
        <v>5</v>
      </c>
      <c r="SP7" s="65">
        <f t="shared" si="159"/>
        <v>428.52876106194691</v>
      </c>
      <c r="SQ7" s="65"/>
      <c r="SR7" s="64">
        <f t="shared" si="46"/>
        <v>1931.6322468636813</v>
      </c>
      <c r="SS7" s="66">
        <f t="shared" si="160"/>
        <v>596.28469026548669</v>
      </c>
      <c r="ST7" s="66"/>
      <c r="SU7" s="66">
        <f t="shared" si="138"/>
        <v>505.58338742583368</v>
      </c>
      <c r="SV7" s="67">
        <f t="shared" si="47"/>
        <v>1101.8680776913204</v>
      </c>
      <c r="SW7" s="67">
        <f t="shared" si="48"/>
        <v>3033.5003245550015</v>
      </c>
      <c r="SX7" s="68">
        <f t="shared" si="49"/>
        <v>1600.1396754449988</v>
      </c>
      <c r="SY7" s="64">
        <f t="shared" si="139"/>
        <v>194916.04</v>
      </c>
      <c r="SZ7" s="211">
        <f t="shared" si="140"/>
        <v>57588.030000000013</v>
      </c>
      <c r="TA7" s="67">
        <f t="shared" si="141"/>
        <v>29422.488768224815</v>
      </c>
      <c r="TB7" s="68">
        <f t="shared" si="142"/>
        <v>28165.541231775198</v>
      </c>
      <c r="TC7" s="264"/>
      <c r="TD7" s="265"/>
      <c r="TE7" s="265"/>
      <c r="TF7" s="491"/>
      <c r="TG7" s="491"/>
      <c r="TH7" s="491"/>
    </row>
    <row r="8" spans="1:528">
      <c r="A8" s="173" t="s">
        <v>130</v>
      </c>
      <c r="B8" s="175" t="s">
        <v>131</v>
      </c>
      <c r="C8" s="181" t="s">
        <v>275</v>
      </c>
      <c r="D8" s="176">
        <v>9547.35</v>
      </c>
      <c r="E8" s="176">
        <v>16539.53</v>
      </c>
      <c r="F8" s="176">
        <v>0</v>
      </c>
      <c r="G8" s="174">
        <v>0</v>
      </c>
      <c r="H8" s="176">
        <v>0</v>
      </c>
      <c r="I8" s="176">
        <v>0</v>
      </c>
      <c r="J8" s="176">
        <v>0</v>
      </c>
      <c r="K8" s="176">
        <v>0</v>
      </c>
      <c r="L8" s="176">
        <v>0</v>
      </c>
      <c r="M8" s="176">
        <v>0</v>
      </c>
      <c r="N8" s="176">
        <v>26086.880000000001</v>
      </c>
      <c r="O8" s="178">
        <f>Q8-N8</f>
        <v>0</v>
      </c>
      <c r="P8" s="181">
        <v>1332</v>
      </c>
      <c r="Q8" s="64">
        <f t="shared" si="0"/>
        <v>26086.879999999997</v>
      </c>
      <c r="R8" s="178">
        <v>794.72</v>
      </c>
      <c r="S8" s="178">
        <v>4357.1400000000003</v>
      </c>
      <c r="T8" s="178">
        <v>0</v>
      </c>
      <c r="U8" s="178">
        <v>0</v>
      </c>
      <c r="V8" s="178">
        <v>0</v>
      </c>
      <c r="W8" s="178">
        <v>0</v>
      </c>
      <c r="X8" s="178">
        <v>0</v>
      </c>
      <c r="Y8" s="178">
        <v>0</v>
      </c>
      <c r="Z8" s="178">
        <v>0</v>
      </c>
      <c r="AA8" s="178">
        <v>0</v>
      </c>
      <c r="AB8" s="64">
        <f t="shared" si="50"/>
        <v>5151.8600000000006</v>
      </c>
      <c r="AC8" s="65"/>
      <c r="AD8" s="65"/>
      <c r="AE8" s="65">
        <f t="shared" si="51"/>
        <v>283.63737499864527</v>
      </c>
      <c r="AF8" s="65">
        <f t="shared" si="1"/>
        <v>0</v>
      </c>
      <c r="AG8" s="65"/>
      <c r="AH8" s="65">
        <v>20</v>
      </c>
      <c r="AI8" s="65"/>
      <c r="AJ8" s="65">
        <v>5</v>
      </c>
      <c r="AK8" s="65">
        <f t="shared" si="52"/>
        <v>411.38684210526316</v>
      </c>
      <c r="AL8" s="65"/>
      <c r="AM8" s="64">
        <f t="shared" si="2"/>
        <v>720.02421710390843</v>
      </c>
      <c r="AN8" s="66">
        <f t="shared" si="53"/>
        <v>645.10084210526315</v>
      </c>
      <c r="AO8" s="66">
        <v>0</v>
      </c>
      <c r="AP8" s="66">
        <f t="shared" si="54"/>
        <v>273.02501184183433</v>
      </c>
      <c r="AQ8" s="67">
        <f t="shared" si="3"/>
        <v>918.12585394709754</v>
      </c>
      <c r="AR8" s="67">
        <f t="shared" si="4"/>
        <v>1638.1500710510059</v>
      </c>
      <c r="AS8" s="68">
        <f t="shared" si="5"/>
        <v>3513.7099289489947</v>
      </c>
      <c r="AT8" s="205">
        <v>8349.57</v>
      </c>
      <c r="AU8" s="205">
        <v>13665.22</v>
      </c>
      <c r="AV8" s="205">
        <v>0</v>
      </c>
      <c r="AW8" s="205">
        <v>0</v>
      </c>
      <c r="AX8" s="205">
        <v>0</v>
      </c>
      <c r="AY8" s="205">
        <v>0</v>
      </c>
      <c r="AZ8" s="205">
        <v>0</v>
      </c>
      <c r="BA8" s="205">
        <v>38.200000000000003</v>
      </c>
      <c r="BB8" s="205">
        <v>0</v>
      </c>
      <c r="BC8" s="205">
        <v>0</v>
      </c>
      <c r="BD8" s="205">
        <v>22052.99</v>
      </c>
      <c r="BE8" s="178">
        <f t="shared" si="55"/>
        <v>0</v>
      </c>
      <c r="BF8" s="206">
        <v>1031</v>
      </c>
      <c r="BG8" s="181" t="s">
        <v>275</v>
      </c>
      <c r="BH8" s="64">
        <f t="shared" si="56"/>
        <v>22052.99</v>
      </c>
      <c r="BI8" s="205">
        <v>695.01</v>
      </c>
      <c r="BJ8" s="205">
        <v>4357.1400000000003</v>
      </c>
      <c r="BK8" s="205">
        <v>0</v>
      </c>
      <c r="BL8" s="205">
        <v>0</v>
      </c>
      <c r="BM8" s="205">
        <v>0</v>
      </c>
      <c r="BN8" s="205">
        <v>0</v>
      </c>
      <c r="BO8" s="205">
        <v>0</v>
      </c>
      <c r="BP8" s="205">
        <v>2.65</v>
      </c>
      <c r="BQ8" s="205">
        <v>0</v>
      </c>
      <c r="BR8" s="205">
        <v>0</v>
      </c>
      <c r="BS8" s="64">
        <f t="shared" si="57"/>
        <v>5054.8</v>
      </c>
      <c r="BT8" s="65"/>
      <c r="BU8" s="65"/>
      <c r="BV8" s="65">
        <f t="shared" si="58"/>
        <v>241.87091431247137</v>
      </c>
      <c r="BW8" s="65">
        <f t="shared" si="59"/>
        <v>0</v>
      </c>
      <c r="BX8" s="65"/>
      <c r="BY8" s="65">
        <v>20</v>
      </c>
      <c r="BZ8" s="65"/>
      <c r="CA8" s="65">
        <v>5</v>
      </c>
      <c r="CB8" s="65">
        <f t="shared" si="60"/>
        <v>391.015625</v>
      </c>
      <c r="CC8" s="65"/>
      <c r="CD8" s="64">
        <f t="shared" si="6"/>
        <v>657.88653931247131</v>
      </c>
      <c r="CE8" s="66">
        <f t="shared" si="61"/>
        <v>665.21208333333334</v>
      </c>
      <c r="CF8" s="66"/>
      <c r="CG8" s="66">
        <f t="shared" si="62"/>
        <v>264.61972452916092</v>
      </c>
      <c r="CH8" s="67">
        <f t="shared" si="7"/>
        <v>929.83180786249432</v>
      </c>
      <c r="CI8" s="67">
        <f t="shared" si="8"/>
        <v>1587.7183471749656</v>
      </c>
      <c r="CJ8" s="68">
        <f t="shared" si="9"/>
        <v>3467.0816528250343</v>
      </c>
      <c r="CK8" s="209">
        <v>13386.26</v>
      </c>
      <c r="CL8" s="209">
        <v>19964.509999999998</v>
      </c>
      <c r="CM8" s="209">
        <v>25.6</v>
      </c>
      <c r="CN8" s="209">
        <v>0</v>
      </c>
      <c r="CO8" s="209">
        <v>0</v>
      </c>
      <c r="CP8" s="209">
        <v>0</v>
      </c>
      <c r="CQ8" s="209">
        <v>0</v>
      </c>
      <c r="CR8" s="209">
        <v>6</v>
      </c>
      <c r="CS8" s="209">
        <v>0</v>
      </c>
      <c r="CT8" s="209">
        <v>0</v>
      </c>
      <c r="CU8" s="209">
        <v>33382.370000000003</v>
      </c>
      <c r="CV8" s="178">
        <f t="shared" si="63"/>
        <v>0</v>
      </c>
      <c r="CW8" s="210">
        <v>1491</v>
      </c>
      <c r="CX8" s="181" t="s">
        <v>275</v>
      </c>
      <c r="CY8" s="64">
        <f t="shared" si="64"/>
        <v>33382.369999999995</v>
      </c>
      <c r="CZ8" s="209">
        <v>1114.26</v>
      </c>
      <c r="DA8" s="209">
        <v>4357.1400000000003</v>
      </c>
      <c r="DB8" s="209">
        <v>1.64</v>
      </c>
      <c r="DC8" s="209">
        <v>0</v>
      </c>
      <c r="DD8" s="209">
        <v>0</v>
      </c>
      <c r="DE8" s="209">
        <v>0</v>
      </c>
      <c r="DF8" s="209">
        <v>0</v>
      </c>
      <c r="DG8" s="209">
        <v>0.42</v>
      </c>
      <c r="DH8" s="209">
        <v>0</v>
      </c>
      <c r="DI8" s="209">
        <v>0</v>
      </c>
      <c r="DJ8" s="211">
        <f t="shared" si="65"/>
        <v>5473.4600000000009</v>
      </c>
      <c r="DK8" s="65"/>
      <c r="DL8" s="65"/>
      <c r="DM8" s="65">
        <f t="shared" si="66"/>
        <v>362.91301634059977</v>
      </c>
      <c r="DN8" s="65">
        <f t="shared" si="67"/>
        <v>0</v>
      </c>
      <c r="DO8" s="65"/>
      <c r="DP8" s="65">
        <v>20</v>
      </c>
      <c r="DQ8" s="65"/>
      <c r="DR8" s="65">
        <v>5</v>
      </c>
      <c r="DS8" s="65">
        <f t="shared" si="143"/>
        <v>428.469696969697</v>
      </c>
      <c r="DT8" s="65"/>
      <c r="DU8" s="64">
        <f t="shared" si="10"/>
        <v>816.38271331029682</v>
      </c>
      <c r="DV8" s="66">
        <f t="shared" si="144"/>
        <v>596.35070707070713</v>
      </c>
      <c r="DW8" s="66"/>
      <c r="DX8" s="66">
        <f t="shared" si="68"/>
        <v>282.54668407620079</v>
      </c>
      <c r="DY8" s="67">
        <f t="shared" si="11"/>
        <v>878.89739114690792</v>
      </c>
      <c r="DZ8" s="67">
        <f t="shared" si="12"/>
        <v>1695.2801044572047</v>
      </c>
      <c r="EA8" s="68">
        <f t="shared" si="13"/>
        <v>3778.1798955427962</v>
      </c>
      <c r="EB8" s="209">
        <v>16305.95</v>
      </c>
      <c r="EC8" s="209">
        <v>24884.52</v>
      </c>
      <c r="ED8" s="209">
        <v>0</v>
      </c>
      <c r="EE8" s="209">
        <v>0</v>
      </c>
      <c r="EF8" s="209">
        <v>0</v>
      </c>
      <c r="EG8" s="209">
        <v>0</v>
      </c>
      <c r="EH8" s="209">
        <v>0</v>
      </c>
      <c r="EI8" s="209">
        <v>0</v>
      </c>
      <c r="EJ8" s="209">
        <v>0</v>
      </c>
      <c r="EK8" s="209">
        <v>0</v>
      </c>
      <c r="EL8" s="209">
        <v>41190.47</v>
      </c>
      <c r="EM8" s="178">
        <f t="shared" si="69"/>
        <v>0</v>
      </c>
      <c r="EN8" s="210">
        <v>1816</v>
      </c>
      <c r="EO8" s="181" t="s">
        <v>275</v>
      </c>
      <c r="EP8" s="212">
        <f t="shared" si="70"/>
        <v>41190.47</v>
      </c>
      <c r="EQ8" s="209">
        <v>1357.3</v>
      </c>
      <c r="ER8" s="209">
        <v>4357.1400000000003</v>
      </c>
      <c r="ES8" s="209">
        <v>0</v>
      </c>
      <c r="ET8" s="209">
        <v>0</v>
      </c>
      <c r="EU8" s="209">
        <v>0</v>
      </c>
      <c r="EV8" s="209">
        <v>0</v>
      </c>
      <c r="EW8" s="209">
        <v>0</v>
      </c>
      <c r="EX8" s="209">
        <v>0</v>
      </c>
      <c r="EY8" s="209">
        <v>0</v>
      </c>
      <c r="EZ8" s="209">
        <v>0</v>
      </c>
      <c r="FA8" s="64">
        <f t="shared" si="71"/>
        <v>5714.4400000000005</v>
      </c>
      <c r="FB8" s="65"/>
      <c r="FC8" s="65"/>
      <c r="FD8" s="65">
        <f t="shared" si="72"/>
        <v>459.77012176710332</v>
      </c>
      <c r="FE8" s="65">
        <f t="shared" si="73"/>
        <v>0</v>
      </c>
      <c r="FF8" s="65">
        <f t="shared" si="74"/>
        <v>866.66666666666663</v>
      </c>
      <c r="FG8" s="65">
        <v>20</v>
      </c>
      <c r="FH8" s="65">
        <f t="shared" si="75"/>
        <v>140.93333333333334</v>
      </c>
      <c r="FI8" s="65">
        <v>5</v>
      </c>
      <c r="FJ8" s="65">
        <f t="shared" si="145"/>
        <v>424.68019607843132</v>
      </c>
      <c r="FK8" s="65"/>
      <c r="FL8" s="64">
        <f t="shared" si="14"/>
        <v>1917.0503178455347</v>
      </c>
      <c r="FM8" s="66">
        <f t="shared" si="146"/>
        <v>664.41901960784321</v>
      </c>
      <c r="FN8" s="66"/>
      <c r="FO8" s="66">
        <f t="shared" si="76"/>
        <v>516.29386749067567</v>
      </c>
      <c r="FP8" s="67">
        <f t="shared" si="15"/>
        <v>1180.7128870985189</v>
      </c>
      <c r="FQ8" s="67">
        <f t="shared" si="16"/>
        <v>3097.7632049440535</v>
      </c>
      <c r="FR8" s="68">
        <f t="shared" si="17"/>
        <v>2616.676795055947</v>
      </c>
      <c r="FS8" s="209">
        <v>16726.97</v>
      </c>
      <c r="FT8" s="209">
        <v>23947.96</v>
      </c>
      <c r="FU8" s="209">
        <v>0</v>
      </c>
      <c r="FV8" s="209">
        <v>0</v>
      </c>
      <c r="FW8" s="209">
        <v>0</v>
      </c>
      <c r="FX8" s="209">
        <v>0</v>
      </c>
      <c r="FY8" s="209">
        <v>0</v>
      </c>
      <c r="FZ8" s="209">
        <v>0</v>
      </c>
      <c r="GA8" s="209">
        <v>19.95</v>
      </c>
      <c r="GB8" s="209">
        <v>0</v>
      </c>
      <c r="GC8" s="209">
        <v>40694.879999999997</v>
      </c>
      <c r="GD8" s="178">
        <f t="shared" si="77"/>
        <v>0</v>
      </c>
      <c r="GE8" s="210">
        <v>1689</v>
      </c>
      <c r="GF8" s="181" t="s">
        <v>275</v>
      </c>
      <c r="GG8" s="64">
        <f t="shared" si="78"/>
        <v>40694.879999999997</v>
      </c>
      <c r="GH8" s="209">
        <v>1392.37</v>
      </c>
      <c r="GI8" s="209">
        <v>4357.1400000000003</v>
      </c>
      <c r="GJ8" s="209">
        <v>0</v>
      </c>
      <c r="GK8" s="209">
        <v>0</v>
      </c>
      <c r="GL8" s="209">
        <v>0</v>
      </c>
      <c r="GM8" s="209">
        <v>0</v>
      </c>
      <c r="GN8" s="209">
        <v>0</v>
      </c>
      <c r="GO8" s="209">
        <v>0</v>
      </c>
      <c r="GP8" s="209">
        <v>1.1100000000000001</v>
      </c>
      <c r="GQ8" s="209">
        <v>0</v>
      </c>
      <c r="GR8" s="211">
        <f t="shared" si="79"/>
        <v>5750.62</v>
      </c>
      <c r="GS8" s="65"/>
      <c r="GT8" s="65"/>
      <c r="GU8" s="65">
        <f t="shared" si="80"/>
        <v>450.9499193514734</v>
      </c>
      <c r="GV8" s="65">
        <f t="shared" si="81"/>
        <v>0</v>
      </c>
      <c r="GW8" s="65">
        <f t="shared" si="82"/>
        <v>866.66666666666663</v>
      </c>
      <c r="GX8" s="65">
        <v>20</v>
      </c>
      <c r="GY8" s="65">
        <f t="shared" si="83"/>
        <v>184.90588235294118</v>
      </c>
      <c r="GZ8" s="65">
        <v>5</v>
      </c>
      <c r="HA8" s="65">
        <f t="shared" si="147"/>
        <v>358.47794117647061</v>
      </c>
      <c r="HB8" s="65"/>
      <c r="HC8" s="64">
        <f t="shared" si="18"/>
        <v>1886.000409547552</v>
      </c>
      <c r="HD8" s="66">
        <f t="shared" si="148"/>
        <v>866.92019607843133</v>
      </c>
      <c r="HE8" s="66"/>
      <c r="HF8" s="66">
        <f t="shared" si="84"/>
        <v>550.5841211251967</v>
      </c>
      <c r="HG8" s="67">
        <f t="shared" si="19"/>
        <v>1417.504317203628</v>
      </c>
      <c r="HH8" s="67">
        <f t="shared" si="20"/>
        <v>3303.50472675118</v>
      </c>
      <c r="HI8" s="68">
        <f t="shared" si="21"/>
        <v>2447.1152732488199</v>
      </c>
      <c r="HJ8" s="205">
        <v>20662.34</v>
      </c>
      <c r="HK8" s="205">
        <v>31848.62</v>
      </c>
      <c r="HL8" s="205">
        <v>0</v>
      </c>
      <c r="HM8" s="205">
        <v>0</v>
      </c>
      <c r="HN8" s="205">
        <v>0</v>
      </c>
      <c r="HO8" s="205">
        <v>0</v>
      </c>
      <c r="HP8" s="205">
        <v>0</v>
      </c>
      <c r="HQ8" s="205">
        <v>0</v>
      </c>
      <c r="HR8" s="205">
        <v>0</v>
      </c>
      <c r="HS8" s="205">
        <v>0</v>
      </c>
      <c r="HT8" s="205">
        <v>52510.96</v>
      </c>
      <c r="HU8" s="178">
        <f t="shared" si="85"/>
        <v>0</v>
      </c>
      <c r="HV8" s="206">
        <v>2134</v>
      </c>
      <c r="HW8" s="181" t="s">
        <v>275</v>
      </c>
      <c r="HX8" s="64">
        <f t="shared" si="86"/>
        <v>52510.96</v>
      </c>
      <c r="HY8" s="205">
        <v>1719.93</v>
      </c>
      <c r="HZ8" s="205">
        <v>4357.1400000000003</v>
      </c>
      <c r="IA8" s="205">
        <v>0</v>
      </c>
      <c r="IB8" s="205">
        <v>0</v>
      </c>
      <c r="IC8" s="205">
        <v>0</v>
      </c>
      <c r="ID8" s="205">
        <v>0</v>
      </c>
      <c r="IE8" s="205">
        <v>0</v>
      </c>
      <c r="IF8" s="205">
        <v>0</v>
      </c>
      <c r="IG8" s="205">
        <v>0</v>
      </c>
      <c r="IH8" s="205">
        <v>0</v>
      </c>
      <c r="II8" s="214">
        <f t="shared" si="87"/>
        <v>6077.0700000000006</v>
      </c>
      <c r="IJ8" s="65"/>
      <c r="IK8" s="65"/>
      <c r="IL8" s="65">
        <f t="shared" si="88"/>
        <v>581.68789260925155</v>
      </c>
      <c r="IM8" s="65">
        <f t="shared" si="89"/>
        <v>0</v>
      </c>
      <c r="IN8" s="65">
        <f t="shared" si="90"/>
        <v>866.66666666666663</v>
      </c>
      <c r="IO8" s="65">
        <v>20</v>
      </c>
      <c r="IP8" s="65">
        <f t="shared" si="91"/>
        <v>232.05714285714285</v>
      </c>
      <c r="IQ8" s="65">
        <v>5</v>
      </c>
      <c r="IR8" s="65">
        <f t="shared" si="149"/>
        <v>445.62857142857143</v>
      </c>
      <c r="IS8" s="65"/>
      <c r="IT8" s="64">
        <f t="shared" si="22"/>
        <v>2151.0402735616326</v>
      </c>
      <c r="IU8" s="66">
        <f t="shared" si="150"/>
        <v>538.79476190476191</v>
      </c>
      <c r="IV8" s="66"/>
      <c r="IW8" s="66">
        <f t="shared" si="92"/>
        <v>537.96700709327888</v>
      </c>
      <c r="IX8" s="67">
        <f t="shared" si="23"/>
        <v>1076.7617689980407</v>
      </c>
      <c r="IY8" s="67">
        <f t="shared" si="24"/>
        <v>3227.8020425596733</v>
      </c>
      <c r="IZ8" s="68">
        <f t="shared" si="25"/>
        <v>2849.2679574403273</v>
      </c>
      <c r="JA8" s="209">
        <v>32324.22</v>
      </c>
      <c r="JB8" s="209">
        <v>42076.99</v>
      </c>
      <c r="JC8" s="209">
        <v>67.3</v>
      </c>
      <c r="JD8" s="209">
        <v>0</v>
      </c>
      <c r="JE8" s="209">
        <v>0</v>
      </c>
      <c r="JF8" s="209">
        <v>0</v>
      </c>
      <c r="JG8" s="209">
        <v>0</v>
      </c>
      <c r="JH8" s="209">
        <v>68.97</v>
      </c>
      <c r="JI8" s="209">
        <v>0</v>
      </c>
      <c r="JJ8" s="209">
        <v>0</v>
      </c>
      <c r="JK8" s="209">
        <v>74537.48</v>
      </c>
      <c r="JL8" s="178">
        <f t="shared" si="93"/>
        <v>0</v>
      </c>
      <c r="JM8" s="210">
        <v>2622</v>
      </c>
      <c r="JN8" s="181" t="s">
        <v>275</v>
      </c>
      <c r="JO8" s="64">
        <f t="shared" si="94"/>
        <v>74537.48</v>
      </c>
      <c r="JP8" s="209">
        <v>2690.7</v>
      </c>
      <c r="JQ8" s="209">
        <v>4357.1400000000003</v>
      </c>
      <c r="JR8" s="209">
        <v>4.3</v>
      </c>
      <c r="JS8" s="209">
        <v>0</v>
      </c>
      <c r="JT8" s="209">
        <v>0</v>
      </c>
      <c r="JU8" s="209">
        <v>0</v>
      </c>
      <c r="JV8" s="209">
        <v>0</v>
      </c>
      <c r="JW8" s="209">
        <v>4.79</v>
      </c>
      <c r="JX8" s="209">
        <v>0</v>
      </c>
      <c r="JY8" s="209">
        <v>0</v>
      </c>
      <c r="JZ8" s="211">
        <f t="shared" si="95"/>
        <v>7056.93</v>
      </c>
      <c r="KA8" s="65"/>
      <c r="KB8" s="65"/>
      <c r="KC8" s="65">
        <f t="shared" si="96"/>
        <v>1503.4722320503115</v>
      </c>
      <c r="KD8" s="65">
        <f t="shared" si="97"/>
        <v>0</v>
      </c>
      <c r="KE8" s="65">
        <f t="shared" si="98"/>
        <v>866.66666666666663</v>
      </c>
      <c r="KF8" s="65">
        <v>20</v>
      </c>
      <c r="KG8" s="65"/>
      <c r="KH8" s="65">
        <v>5</v>
      </c>
      <c r="KI8" s="65">
        <f t="shared" si="151"/>
        <v>543.39953271028037</v>
      </c>
      <c r="KJ8" s="65"/>
      <c r="KK8" s="64">
        <f t="shared" si="26"/>
        <v>2938.5384314272583</v>
      </c>
      <c r="KL8" s="66">
        <f t="shared" si="152"/>
        <v>497.32093457943921</v>
      </c>
      <c r="KM8" s="66"/>
      <c r="KN8" s="66">
        <f t="shared" si="99"/>
        <v>687.17187320133962</v>
      </c>
      <c r="KO8" s="67">
        <f t="shared" si="27"/>
        <v>1184.4928077807788</v>
      </c>
      <c r="KP8" s="67">
        <f t="shared" si="28"/>
        <v>4123.0312392080368</v>
      </c>
      <c r="KQ8" s="68">
        <f t="shared" si="29"/>
        <v>2933.8987607919635</v>
      </c>
      <c r="KR8" s="209">
        <v>29682.71</v>
      </c>
      <c r="KS8" s="209">
        <v>51274.58</v>
      </c>
      <c r="KT8" s="209">
        <v>0</v>
      </c>
      <c r="KU8" s="209">
        <v>0</v>
      </c>
      <c r="KV8" s="209">
        <v>0</v>
      </c>
      <c r="KW8" s="209">
        <v>0</v>
      </c>
      <c r="KX8" s="209">
        <v>0</v>
      </c>
      <c r="KY8" s="209">
        <v>38.200000000000003</v>
      </c>
      <c r="KZ8" s="209">
        <v>0</v>
      </c>
      <c r="LA8" s="209">
        <v>0</v>
      </c>
      <c r="LB8" s="209">
        <v>80995.490000000005</v>
      </c>
      <c r="LC8" s="178">
        <f t="shared" si="100"/>
        <v>0</v>
      </c>
      <c r="LD8" s="210">
        <v>2921</v>
      </c>
      <c r="LE8" s="181" t="s">
        <v>275</v>
      </c>
      <c r="LF8" s="64">
        <f t="shared" si="101"/>
        <v>80995.490000000005</v>
      </c>
      <c r="LG8" s="209">
        <v>2470.81</v>
      </c>
      <c r="LH8" s="209">
        <v>4357.1400000000003</v>
      </c>
      <c r="LI8" s="209">
        <v>0</v>
      </c>
      <c r="LJ8" s="209">
        <v>0</v>
      </c>
      <c r="LK8" s="209">
        <v>0</v>
      </c>
      <c r="LL8" s="209">
        <v>0</v>
      </c>
      <c r="LM8" s="209">
        <v>0</v>
      </c>
      <c r="LN8" s="209">
        <v>2.65</v>
      </c>
      <c r="LO8" s="209">
        <v>0</v>
      </c>
      <c r="LP8" s="209">
        <v>0</v>
      </c>
      <c r="LQ8" s="211">
        <f t="shared" si="102"/>
        <v>6830.6</v>
      </c>
      <c r="LR8" s="65"/>
      <c r="LS8" s="65"/>
      <c r="LT8" s="65">
        <f t="shared" si="103"/>
        <v>825.75937941113511</v>
      </c>
      <c r="LU8" s="65">
        <f t="shared" si="104"/>
        <v>0</v>
      </c>
      <c r="LV8" s="65">
        <f t="shared" si="105"/>
        <v>866.66666666666663</v>
      </c>
      <c r="LW8" s="65">
        <v>20</v>
      </c>
      <c r="LX8" s="65"/>
      <c r="LY8" s="65">
        <v>5</v>
      </c>
      <c r="LZ8" s="65">
        <f t="shared" si="153"/>
        <v>508.03738317757012</v>
      </c>
      <c r="MA8" s="65"/>
      <c r="MB8" s="64">
        <f t="shared" si="30"/>
        <v>2225.4634292553719</v>
      </c>
      <c r="MC8" s="66">
        <f t="shared" si="154"/>
        <v>593.54906542056074</v>
      </c>
      <c r="MD8" s="66"/>
      <c r="ME8" s="66">
        <f t="shared" si="106"/>
        <v>563.80249893518646</v>
      </c>
      <c r="MF8" s="67">
        <f t="shared" si="31"/>
        <v>1157.3515643557471</v>
      </c>
      <c r="MG8" s="67">
        <f t="shared" si="32"/>
        <v>3382.814993611119</v>
      </c>
      <c r="MH8" s="68">
        <f t="shared" si="33"/>
        <v>3447.7850063888814</v>
      </c>
      <c r="MI8" s="209">
        <v>19779</v>
      </c>
      <c r="MJ8" s="209">
        <v>33990.15</v>
      </c>
      <c r="MK8" s="209">
        <v>31.26</v>
      </c>
      <c r="ML8" s="209">
        <v>0</v>
      </c>
      <c r="MM8" s="209">
        <v>0</v>
      </c>
      <c r="MN8" s="209">
        <v>0</v>
      </c>
      <c r="MO8" s="209">
        <v>0</v>
      </c>
      <c r="MP8" s="209">
        <v>29.3</v>
      </c>
      <c r="MQ8" s="209">
        <v>0</v>
      </c>
      <c r="MR8" s="209">
        <v>18.8</v>
      </c>
      <c r="MS8" s="209">
        <v>53848.51</v>
      </c>
      <c r="MT8" s="178">
        <f t="shared" si="107"/>
        <v>0</v>
      </c>
      <c r="MU8" s="210">
        <v>2159</v>
      </c>
      <c r="MV8" s="181" t="s">
        <v>275</v>
      </c>
      <c r="MW8" s="64">
        <f t="shared" si="108"/>
        <v>53848.510000000009</v>
      </c>
      <c r="MX8" s="209">
        <v>1646.42</v>
      </c>
      <c r="MY8" s="209">
        <v>4357.1400000000003</v>
      </c>
      <c r="MZ8" s="209">
        <v>2</v>
      </c>
      <c r="NA8" s="209">
        <v>0</v>
      </c>
      <c r="NB8" s="209">
        <v>0</v>
      </c>
      <c r="NC8" s="209">
        <v>0</v>
      </c>
      <c r="ND8" s="209">
        <v>0</v>
      </c>
      <c r="NE8" s="209">
        <v>2.0299999999999998</v>
      </c>
      <c r="NF8" s="209">
        <v>0</v>
      </c>
      <c r="NG8" s="209">
        <v>1.04</v>
      </c>
      <c r="NH8" s="211">
        <f t="shared" si="109"/>
        <v>6008.63</v>
      </c>
      <c r="NI8" s="65"/>
      <c r="NJ8" s="65"/>
      <c r="NK8" s="65">
        <f t="shared" si="110"/>
        <v>0</v>
      </c>
      <c r="NL8" s="65">
        <f t="shared" si="111"/>
        <v>0</v>
      </c>
      <c r="NM8" s="65">
        <f t="shared" si="112"/>
        <v>866.66666666666663</v>
      </c>
      <c r="NN8" s="65">
        <v>20</v>
      </c>
      <c r="NO8" s="65"/>
      <c r="NP8" s="65">
        <v>5</v>
      </c>
      <c r="NQ8" s="65">
        <f t="shared" si="155"/>
        <v>469.67889908256882</v>
      </c>
      <c r="NR8" s="65"/>
      <c r="NS8" s="64">
        <f t="shared" si="34"/>
        <v>1361.3455657492354</v>
      </c>
      <c r="NT8" s="66">
        <f t="shared" si="113"/>
        <v>723.04816513761466</v>
      </c>
      <c r="NU8" s="66"/>
      <c r="NV8" s="66">
        <f t="shared" si="114"/>
        <v>416.87874617736998</v>
      </c>
      <c r="NW8" s="67">
        <f t="shared" si="35"/>
        <v>1139.9269113149846</v>
      </c>
      <c r="NX8" s="67">
        <f t="shared" si="36"/>
        <v>2501.2724770642199</v>
      </c>
      <c r="NY8" s="68">
        <f t="shared" si="37"/>
        <v>3507.3575229357803</v>
      </c>
      <c r="NZ8" s="209">
        <v>18796.02</v>
      </c>
      <c r="OA8" s="209">
        <v>28666.98</v>
      </c>
      <c r="OB8" s="209">
        <v>0</v>
      </c>
      <c r="OC8" s="209">
        <v>0</v>
      </c>
      <c r="OD8" s="209">
        <v>0</v>
      </c>
      <c r="OE8" s="209">
        <v>0</v>
      </c>
      <c r="OF8" s="209">
        <v>0</v>
      </c>
      <c r="OG8" s="209">
        <v>148.19999999999999</v>
      </c>
      <c r="OH8" s="209">
        <v>0</v>
      </c>
      <c r="OI8" s="209">
        <v>0</v>
      </c>
      <c r="OJ8" s="209">
        <v>47611.199999999997</v>
      </c>
      <c r="OK8" s="178">
        <f t="shared" si="115"/>
        <v>0</v>
      </c>
      <c r="OL8" s="210">
        <v>2073</v>
      </c>
      <c r="OM8" s="181" t="s">
        <v>275</v>
      </c>
      <c r="ON8" s="64">
        <f t="shared" si="116"/>
        <v>47611.199999999997</v>
      </c>
      <c r="OO8" s="209">
        <v>1564.59</v>
      </c>
      <c r="OP8" s="209">
        <v>4357.1400000000003</v>
      </c>
      <c r="OQ8" s="209">
        <v>0</v>
      </c>
      <c r="OR8" s="209">
        <v>0</v>
      </c>
      <c r="OS8" s="209">
        <v>0</v>
      </c>
      <c r="OT8" s="209">
        <v>0</v>
      </c>
      <c r="OU8" s="209">
        <v>0</v>
      </c>
      <c r="OV8" s="209">
        <v>10.29</v>
      </c>
      <c r="OW8" s="209">
        <v>0</v>
      </c>
      <c r="OX8" s="209">
        <v>0</v>
      </c>
      <c r="OY8" s="211">
        <f t="shared" si="117"/>
        <v>5932.02</v>
      </c>
      <c r="OZ8" s="65"/>
      <c r="PA8" s="65"/>
      <c r="PB8" s="65">
        <f t="shared" si="118"/>
        <v>1029.5093951160727</v>
      </c>
      <c r="PC8" s="65">
        <f t="shared" si="119"/>
        <v>0</v>
      </c>
      <c r="PD8" s="65">
        <f t="shared" si="120"/>
        <v>866.66666666666663</v>
      </c>
      <c r="PE8" s="65">
        <v>20</v>
      </c>
      <c r="PF8" s="65">
        <f t="shared" si="121"/>
        <v>32.880000000000003</v>
      </c>
      <c r="PG8" s="65">
        <v>5</v>
      </c>
      <c r="PH8" s="65">
        <f t="shared" si="156"/>
        <v>495.2049090909091</v>
      </c>
      <c r="PI8" s="65"/>
      <c r="PJ8" s="64">
        <f t="shared" si="38"/>
        <v>2449.2609708736486</v>
      </c>
      <c r="PK8" s="66">
        <f t="shared" si="157"/>
        <v>643.25572727272731</v>
      </c>
      <c r="PL8" s="66"/>
      <c r="PM8" s="66">
        <f t="shared" si="122"/>
        <v>618.50333962927516</v>
      </c>
      <c r="PN8" s="67">
        <f t="shared" si="39"/>
        <v>1261.7590669020024</v>
      </c>
      <c r="PO8" s="67">
        <f t="shared" si="40"/>
        <v>3711.020037775651</v>
      </c>
      <c r="PP8" s="68">
        <f t="shared" si="41"/>
        <v>2220.9999622243495</v>
      </c>
      <c r="PQ8" s="209">
        <v>16503.32</v>
      </c>
      <c r="PR8" s="209">
        <v>29280.82</v>
      </c>
      <c r="PS8" s="209">
        <v>51.85</v>
      </c>
      <c r="PT8" s="209">
        <v>0</v>
      </c>
      <c r="PU8" s="209">
        <v>0</v>
      </c>
      <c r="PV8" s="209">
        <v>0</v>
      </c>
      <c r="PW8" s="209">
        <v>0</v>
      </c>
      <c r="PX8" s="209">
        <v>40.200000000000003</v>
      </c>
      <c r="PY8" s="209">
        <v>0</v>
      </c>
      <c r="PZ8" s="209">
        <v>0</v>
      </c>
      <c r="QA8" s="209">
        <v>45876.19</v>
      </c>
      <c r="QB8" s="178">
        <f t="shared" si="123"/>
        <v>0</v>
      </c>
      <c r="QC8" s="210">
        <v>1971</v>
      </c>
      <c r="QD8" s="181" t="s">
        <v>275</v>
      </c>
      <c r="QE8" s="64">
        <f t="shared" si="124"/>
        <v>45876.189999999995</v>
      </c>
      <c r="QF8" s="209">
        <v>1373.75</v>
      </c>
      <c r="QG8" s="209">
        <v>4357.1400000000003</v>
      </c>
      <c r="QH8" s="209">
        <v>3.31</v>
      </c>
      <c r="QI8" s="209">
        <v>0</v>
      </c>
      <c r="QJ8" s="209">
        <v>0</v>
      </c>
      <c r="QK8" s="209">
        <v>0</v>
      </c>
      <c r="QL8" s="209">
        <v>0</v>
      </c>
      <c r="QM8" s="209">
        <v>2.79</v>
      </c>
      <c r="QN8" s="209">
        <v>0</v>
      </c>
      <c r="QO8" s="209">
        <v>0</v>
      </c>
      <c r="QP8" s="211">
        <f t="shared" si="125"/>
        <v>5736.9900000000007</v>
      </c>
      <c r="QQ8" s="65"/>
      <c r="QR8" s="65"/>
      <c r="QS8" s="65">
        <f t="shared" si="126"/>
        <v>539.27488500152106</v>
      </c>
      <c r="QT8" s="65">
        <f t="shared" si="127"/>
        <v>0</v>
      </c>
      <c r="QU8" s="65">
        <f t="shared" si="128"/>
        <v>866.66666666666663</v>
      </c>
      <c r="QV8" s="65">
        <v>20</v>
      </c>
      <c r="QW8" s="65">
        <f t="shared" si="129"/>
        <v>18.861818181818183</v>
      </c>
      <c r="QX8" s="65">
        <v>5</v>
      </c>
      <c r="QY8" s="65">
        <f t="shared" si="158"/>
        <v>428.14772727272725</v>
      </c>
      <c r="QZ8" s="65"/>
      <c r="RA8" s="64">
        <f t="shared" si="42"/>
        <v>1877.951097122733</v>
      </c>
      <c r="RB8" s="66">
        <f t="shared" si="130"/>
        <v>619.2640909090909</v>
      </c>
      <c r="RC8" s="66"/>
      <c r="RD8" s="66">
        <f t="shared" si="131"/>
        <v>499.44303760636478</v>
      </c>
      <c r="RE8" s="67">
        <f t="shared" si="43"/>
        <v>1118.7071285154557</v>
      </c>
      <c r="RF8" s="67">
        <f t="shared" si="44"/>
        <v>2996.6582256381889</v>
      </c>
      <c r="RG8" s="68">
        <f t="shared" si="45"/>
        <v>2740.3317743618118</v>
      </c>
      <c r="RH8" s="205">
        <v>14777.72</v>
      </c>
      <c r="RI8" s="205">
        <v>27517.119999999999</v>
      </c>
      <c r="RJ8" s="205">
        <v>0</v>
      </c>
      <c r="RK8" s="205">
        <v>0</v>
      </c>
      <c r="RL8" s="205">
        <v>0</v>
      </c>
      <c r="RM8" s="205">
        <v>0</v>
      </c>
      <c r="RN8" s="205">
        <v>0</v>
      </c>
      <c r="RO8" s="205">
        <v>0</v>
      </c>
      <c r="RP8" s="205">
        <v>0</v>
      </c>
      <c r="RQ8" s="205">
        <v>0</v>
      </c>
      <c r="RR8" s="205">
        <v>42294.84</v>
      </c>
      <c r="RS8" s="178">
        <f t="shared" si="132"/>
        <v>0</v>
      </c>
      <c r="RT8" s="206">
        <v>1810</v>
      </c>
      <c r="RU8" s="181" t="s">
        <v>275</v>
      </c>
      <c r="RV8" s="64">
        <f t="shared" si="133"/>
        <v>42294.84</v>
      </c>
      <c r="RW8" s="209">
        <v>1230.1099999999999</v>
      </c>
      <c r="RX8" s="209">
        <v>4357.1400000000003</v>
      </c>
      <c r="RY8" s="209">
        <v>0</v>
      </c>
      <c r="RZ8" s="209">
        <v>0</v>
      </c>
      <c r="SA8" s="209">
        <v>0</v>
      </c>
      <c r="SB8" s="209">
        <v>0</v>
      </c>
      <c r="SC8" s="209">
        <v>0</v>
      </c>
      <c r="SD8" s="209">
        <v>0</v>
      </c>
      <c r="SE8" s="209">
        <v>0</v>
      </c>
      <c r="SF8" s="209">
        <v>0</v>
      </c>
      <c r="SG8" s="211">
        <v>5587.25</v>
      </c>
      <c r="SH8" s="65"/>
      <c r="SI8" s="65"/>
      <c r="SJ8" s="65">
        <f t="shared" si="134"/>
        <v>415.62741895101391</v>
      </c>
      <c r="SK8" s="65">
        <f t="shared" si="135"/>
        <v>0</v>
      </c>
      <c r="SL8" s="65">
        <f t="shared" si="136"/>
        <v>866.66666666666663</v>
      </c>
      <c r="SM8" s="65">
        <v>20</v>
      </c>
      <c r="SN8" s="65">
        <f t="shared" si="137"/>
        <v>495.92920353982299</v>
      </c>
      <c r="SO8" s="65">
        <v>5</v>
      </c>
      <c r="SP8" s="65">
        <f t="shared" si="159"/>
        <v>428.52876106194691</v>
      </c>
      <c r="SQ8" s="65"/>
      <c r="SR8" s="64">
        <f t="shared" si="46"/>
        <v>2231.7520502194507</v>
      </c>
      <c r="SS8" s="66">
        <f t="shared" si="160"/>
        <v>596.28469026548669</v>
      </c>
      <c r="ST8" s="66"/>
      <c r="SU8" s="66">
        <f t="shared" si="138"/>
        <v>565.60734809698749</v>
      </c>
      <c r="SV8" s="67">
        <f t="shared" si="47"/>
        <v>1161.8920383624741</v>
      </c>
      <c r="SW8" s="67">
        <f t="shared" si="48"/>
        <v>3393.6440885819247</v>
      </c>
      <c r="SX8" s="68">
        <f t="shared" si="49"/>
        <v>2193.6059114180753</v>
      </c>
      <c r="SY8" s="64">
        <f t="shared" si="139"/>
        <v>561082.26</v>
      </c>
      <c r="SZ8" s="211">
        <f t="shared" si="140"/>
        <v>70374.669999999984</v>
      </c>
      <c r="TA8" s="67">
        <f t="shared" si="141"/>
        <v>34658.65955881722</v>
      </c>
      <c r="TB8" s="68">
        <f t="shared" si="142"/>
        <v>35716.010441182763</v>
      </c>
      <c r="TC8" s="264"/>
      <c r="TD8" s="265"/>
      <c r="TE8" s="265"/>
      <c r="TF8" s="491"/>
      <c r="TG8" s="491"/>
      <c r="TH8" s="491"/>
    </row>
    <row r="9" spans="1:528">
      <c r="A9" s="173" t="s">
        <v>132</v>
      </c>
      <c r="B9" s="175" t="s">
        <v>133</v>
      </c>
      <c r="C9" s="181" t="s">
        <v>275</v>
      </c>
      <c r="D9" s="176">
        <v>6500.65</v>
      </c>
      <c r="E9" s="176">
        <v>15847.82</v>
      </c>
      <c r="F9" s="176">
        <v>13.2</v>
      </c>
      <c r="G9" s="174">
        <v>0</v>
      </c>
      <c r="H9" s="176">
        <v>0</v>
      </c>
      <c r="I9" s="176">
        <v>0</v>
      </c>
      <c r="J9" s="176">
        <v>0</v>
      </c>
      <c r="K9" s="176">
        <v>23.6</v>
      </c>
      <c r="L9" s="176">
        <v>35.44</v>
      </c>
      <c r="M9" s="176">
        <v>0</v>
      </c>
      <c r="N9" s="176">
        <v>22420.71</v>
      </c>
      <c r="O9" s="178">
        <v>0</v>
      </c>
      <c r="P9" s="181">
        <v>1472</v>
      </c>
      <c r="Q9" s="64">
        <f t="shared" si="0"/>
        <v>22420.71</v>
      </c>
      <c r="R9" s="178">
        <v>541.13</v>
      </c>
      <c r="S9" s="178">
        <v>4357.1400000000003</v>
      </c>
      <c r="T9" s="178">
        <v>0.84</v>
      </c>
      <c r="U9" s="178">
        <v>0</v>
      </c>
      <c r="V9" s="178">
        <v>0</v>
      </c>
      <c r="W9" s="178">
        <v>0</v>
      </c>
      <c r="X9" s="178">
        <v>0</v>
      </c>
      <c r="Y9" s="178">
        <v>1.64</v>
      </c>
      <c r="Z9" s="178">
        <v>1.97</v>
      </c>
      <c r="AA9" s="178">
        <v>0</v>
      </c>
      <c r="AB9" s="64">
        <f t="shared" si="50"/>
        <v>4902.7200000000012</v>
      </c>
      <c r="AC9" s="65"/>
      <c r="AD9" s="65"/>
      <c r="AE9" s="65">
        <f t="shared" si="51"/>
        <v>243.77584939271679</v>
      </c>
      <c r="AF9" s="65">
        <f t="shared" si="1"/>
        <v>0</v>
      </c>
      <c r="AG9" s="65"/>
      <c r="AH9" s="65">
        <v>20</v>
      </c>
      <c r="AI9" s="65"/>
      <c r="AJ9" s="65">
        <v>5</v>
      </c>
      <c r="AK9" s="65">
        <f t="shared" si="52"/>
        <v>411.38684210526316</v>
      </c>
      <c r="AL9" s="65"/>
      <c r="AM9" s="64">
        <f t="shared" si="2"/>
        <v>680.16269149797995</v>
      </c>
      <c r="AN9" s="66">
        <f t="shared" si="53"/>
        <v>645.10084210526315</v>
      </c>
      <c r="AO9" s="66">
        <v>0</v>
      </c>
      <c r="AP9" s="66">
        <f t="shared" si="54"/>
        <v>265.05270672064864</v>
      </c>
      <c r="AQ9" s="67">
        <f t="shared" si="3"/>
        <v>910.1535488259118</v>
      </c>
      <c r="AR9" s="67">
        <f t="shared" si="4"/>
        <v>1590.3162403238916</v>
      </c>
      <c r="AS9" s="68">
        <f t="shared" si="5"/>
        <v>3312.4037596761095</v>
      </c>
      <c r="AT9" s="205">
        <v>8250.49</v>
      </c>
      <c r="AU9" s="205">
        <v>14326.99</v>
      </c>
      <c r="AV9" s="205">
        <v>0</v>
      </c>
      <c r="AW9" s="205">
        <v>0</v>
      </c>
      <c r="AX9" s="205">
        <v>0</v>
      </c>
      <c r="AY9" s="205">
        <v>0</v>
      </c>
      <c r="AZ9" s="205">
        <v>0</v>
      </c>
      <c r="BA9" s="205">
        <v>96.7</v>
      </c>
      <c r="BB9" s="205">
        <v>32.869999999999997</v>
      </c>
      <c r="BC9" s="205">
        <v>0</v>
      </c>
      <c r="BD9" s="205">
        <v>22707.05</v>
      </c>
      <c r="BE9" s="178">
        <v>0</v>
      </c>
      <c r="BF9" s="206">
        <v>1506</v>
      </c>
      <c r="BG9" s="181" t="s">
        <v>275</v>
      </c>
      <c r="BH9" s="64">
        <f t="shared" si="56"/>
        <v>22707.05</v>
      </c>
      <c r="BI9" s="205">
        <v>686.78</v>
      </c>
      <c r="BJ9" s="205">
        <v>4357.1400000000003</v>
      </c>
      <c r="BK9" s="205">
        <v>0</v>
      </c>
      <c r="BL9" s="205">
        <v>0</v>
      </c>
      <c r="BM9" s="205">
        <v>0</v>
      </c>
      <c r="BN9" s="205">
        <v>0</v>
      </c>
      <c r="BO9" s="205">
        <v>0</v>
      </c>
      <c r="BP9" s="205">
        <v>6.72</v>
      </c>
      <c r="BQ9" s="205">
        <v>1.83</v>
      </c>
      <c r="BR9" s="205">
        <v>0</v>
      </c>
      <c r="BS9" s="64">
        <f t="shared" si="57"/>
        <v>5052.47</v>
      </c>
      <c r="BT9" s="65"/>
      <c r="BU9" s="65"/>
      <c r="BV9" s="65">
        <f t="shared" si="58"/>
        <v>249.04445813647052</v>
      </c>
      <c r="BW9" s="65">
        <f t="shared" si="59"/>
        <v>0</v>
      </c>
      <c r="BX9" s="65"/>
      <c r="BY9" s="65">
        <v>20</v>
      </c>
      <c r="BZ9" s="65"/>
      <c r="CA9" s="65">
        <v>5</v>
      </c>
      <c r="CB9" s="65">
        <f t="shared" si="60"/>
        <v>391.015625</v>
      </c>
      <c r="CC9" s="65"/>
      <c r="CD9" s="64">
        <f t="shared" si="6"/>
        <v>665.06008313647055</v>
      </c>
      <c r="CE9" s="66">
        <f t="shared" si="61"/>
        <v>665.21208333333334</v>
      </c>
      <c r="CF9" s="66"/>
      <c r="CG9" s="66">
        <f t="shared" si="62"/>
        <v>266.05443329396076</v>
      </c>
      <c r="CH9" s="67">
        <f t="shared" si="7"/>
        <v>931.2665166272941</v>
      </c>
      <c r="CI9" s="67">
        <f t="shared" si="8"/>
        <v>1596.3265997637645</v>
      </c>
      <c r="CJ9" s="68">
        <f t="shared" si="9"/>
        <v>3456.1434002362357</v>
      </c>
      <c r="CK9" s="209">
        <v>9679.7099999999991</v>
      </c>
      <c r="CL9" s="209">
        <v>16598.63</v>
      </c>
      <c r="CM9" s="209">
        <v>6.6</v>
      </c>
      <c r="CN9" s="209">
        <v>0</v>
      </c>
      <c r="CO9" s="209">
        <v>0</v>
      </c>
      <c r="CP9" s="209">
        <v>0</v>
      </c>
      <c r="CQ9" s="209">
        <v>0</v>
      </c>
      <c r="CR9" s="209">
        <v>18.45</v>
      </c>
      <c r="CS9" s="209">
        <v>80.75</v>
      </c>
      <c r="CT9" s="209">
        <v>0</v>
      </c>
      <c r="CU9" s="209">
        <v>26384.14</v>
      </c>
      <c r="CV9" s="178">
        <v>0</v>
      </c>
      <c r="CW9" s="210">
        <v>1689</v>
      </c>
      <c r="CX9" s="181" t="s">
        <v>275</v>
      </c>
      <c r="CY9" s="64">
        <f t="shared" si="64"/>
        <v>26384.14</v>
      </c>
      <c r="CZ9" s="209">
        <v>805.76</v>
      </c>
      <c r="DA9" s="209">
        <v>4357.1400000000003</v>
      </c>
      <c r="DB9" s="209">
        <v>0.42</v>
      </c>
      <c r="DC9" s="209">
        <v>0</v>
      </c>
      <c r="DD9" s="209">
        <v>0</v>
      </c>
      <c r="DE9" s="209">
        <v>0</v>
      </c>
      <c r="DF9" s="209">
        <v>0</v>
      </c>
      <c r="DG9" s="209">
        <v>1.28</v>
      </c>
      <c r="DH9" s="209">
        <v>4.49</v>
      </c>
      <c r="DI9" s="209">
        <v>0</v>
      </c>
      <c r="DJ9" s="211">
        <f t="shared" si="65"/>
        <v>5169.09</v>
      </c>
      <c r="DK9" s="65"/>
      <c r="DL9" s="65"/>
      <c r="DM9" s="65">
        <f t="shared" si="66"/>
        <v>286.83247567361667</v>
      </c>
      <c r="DN9" s="65">
        <f t="shared" si="67"/>
        <v>0</v>
      </c>
      <c r="DO9" s="65"/>
      <c r="DP9" s="65">
        <v>20</v>
      </c>
      <c r="DQ9" s="65"/>
      <c r="DR9" s="65">
        <v>5</v>
      </c>
      <c r="DS9" s="65">
        <f t="shared" si="143"/>
        <v>428.469696969697</v>
      </c>
      <c r="DT9" s="65"/>
      <c r="DU9" s="64">
        <f t="shared" si="10"/>
        <v>740.30217264331372</v>
      </c>
      <c r="DV9" s="66">
        <f t="shared" si="144"/>
        <v>596.35070707070713</v>
      </c>
      <c r="DW9" s="66"/>
      <c r="DX9" s="66">
        <f t="shared" si="68"/>
        <v>267.33057594280416</v>
      </c>
      <c r="DY9" s="67">
        <f t="shared" si="11"/>
        <v>863.68128301351135</v>
      </c>
      <c r="DZ9" s="67">
        <f t="shared" si="12"/>
        <v>1603.9834556568251</v>
      </c>
      <c r="EA9" s="68">
        <f t="shared" si="13"/>
        <v>3565.1065443431753</v>
      </c>
      <c r="EB9" s="209">
        <v>10327.790000000001</v>
      </c>
      <c r="EC9" s="209">
        <v>17818.5</v>
      </c>
      <c r="ED9" s="209">
        <v>0</v>
      </c>
      <c r="EE9" s="209">
        <v>0</v>
      </c>
      <c r="EF9" s="209">
        <v>0</v>
      </c>
      <c r="EG9" s="209">
        <v>0</v>
      </c>
      <c r="EH9" s="209">
        <v>0</v>
      </c>
      <c r="EI9" s="209">
        <v>39</v>
      </c>
      <c r="EJ9" s="209">
        <v>90.26</v>
      </c>
      <c r="EK9" s="209">
        <v>0</v>
      </c>
      <c r="EL9" s="209">
        <v>28275.55</v>
      </c>
      <c r="EM9" s="178">
        <v>0</v>
      </c>
      <c r="EN9" s="210">
        <v>1772</v>
      </c>
      <c r="EO9" s="181" t="s">
        <v>275</v>
      </c>
      <c r="EP9" s="212">
        <f t="shared" si="70"/>
        <v>28275.55</v>
      </c>
      <c r="EQ9" s="209">
        <v>859.7</v>
      </c>
      <c r="ER9" s="209">
        <v>4357.1400000000003</v>
      </c>
      <c r="ES9" s="209">
        <v>0</v>
      </c>
      <c r="ET9" s="209">
        <v>0</v>
      </c>
      <c r="EU9" s="209">
        <v>0</v>
      </c>
      <c r="EV9" s="209">
        <v>0</v>
      </c>
      <c r="EW9" s="209">
        <v>0</v>
      </c>
      <c r="EX9" s="209">
        <v>2.71</v>
      </c>
      <c r="EY9" s="209">
        <v>5.01</v>
      </c>
      <c r="EZ9" s="209">
        <v>0</v>
      </c>
      <c r="FA9" s="64">
        <f t="shared" si="71"/>
        <v>5224.5600000000004</v>
      </c>
      <c r="FB9" s="65"/>
      <c r="FC9" s="65"/>
      <c r="FD9" s="65">
        <f t="shared" si="72"/>
        <v>315.6131276611269</v>
      </c>
      <c r="FE9" s="65">
        <f t="shared" si="73"/>
        <v>0</v>
      </c>
      <c r="FF9" s="65">
        <f t="shared" si="74"/>
        <v>866.66666666666663</v>
      </c>
      <c r="FG9" s="65">
        <v>20</v>
      </c>
      <c r="FH9" s="65">
        <f t="shared" si="75"/>
        <v>140.93333333333334</v>
      </c>
      <c r="FI9" s="65">
        <v>5</v>
      </c>
      <c r="FJ9" s="65">
        <f t="shared" si="145"/>
        <v>424.68019607843132</v>
      </c>
      <c r="FK9" s="65"/>
      <c r="FL9" s="64">
        <f t="shared" si="14"/>
        <v>1772.8933237395581</v>
      </c>
      <c r="FM9" s="66">
        <f t="shared" si="146"/>
        <v>664.41901960784321</v>
      </c>
      <c r="FN9" s="66"/>
      <c r="FO9" s="66">
        <f t="shared" si="76"/>
        <v>487.46246866948024</v>
      </c>
      <c r="FP9" s="67">
        <f t="shared" si="15"/>
        <v>1151.8814882773236</v>
      </c>
      <c r="FQ9" s="67">
        <f t="shared" si="16"/>
        <v>2924.7748120168817</v>
      </c>
      <c r="FR9" s="68">
        <f t="shared" si="17"/>
        <v>2299.7851879831187</v>
      </c>
      <c r="FS9" s="209">
        <v>9177.36</v>
      </c>
      <c r="FT9" s="209">
        <v>19934.97</v>
      </c>
      <c r="FU9" s="209">
        <v>13.2</v>
      </c>
      <c r="FV9" s="209">
        <v>0</v>
      </c>
      <c r="FW9" s="209">
        <v>0</v>
      </c>
      <c r="FX9" s="209">
        <v>0</v>
      </c>
      <c r="FY9" s="209">
        <v>0</v>
      </c>
      <c r="FZ9" s="209">
        <v>50.26</v>
      </c>
      <c r="GA9" s="209">
        <v>65.59</v>
      </c>
      <c r="GB9" s="209">
        <v>0</v>
      </c>
      <c r="GC9" s="209">
        <v>29241.38</v>
      </c>
      <c r="GD9" s="178">
        <v>0</v>
      </c>
      <c r="GE9" s="210">
        <v>1894</v>
      </c>
      <c r="GF9" s="181" t="s">
        <v>275</v>
      </c>
      <c r="GG9" s="64">
        <f t="shared" si="78"/>
        <v>29241.38</v>
      </c>
      <c r="GH9" s="209">
        <v>763.94</v>
      </c>
      <c r="GI9" s="209">
        <v>4357.1400000000003</v>
      </c>
      <c r="GJ9" s="209">
        <v>0.84</v>
      </c>
      <c r="GK9" s="209">
        <v>0</v>
      </c>
      <c r="GL9" s="209">
        <v>0</v>
      </c>
      <c r="GM9" s="209">
        <v>0</v>
      </c>
      <c r="GN9" s="209">
        <v>0</v>
      </c>
      <c r="GO9" s="209">
        <v>3.42</v>
      </c>
      <c r="GP9" s="209">
        <v>3.64</v>
      </c>
      <c r="GQ9" s="209">
        <v>0</v>
      </c>
      <c r="GR9" s="211">
        <f t="shared" si="79"/>
        <v>5128.9800000000005</v>
      </c>
      <c r="GS9" s="65"/>
      <c r="GT9" s="65"/>
      <c r="GU9" s="65">
        <f t="shared" si="80"/>
        <v>324.03088429615195</v>
      </c>
      <c r="GV9" s="65">
        <f t="shared" si="81"/>
        <v>0</v>
      </c>
      <c r="GW9" s="65">
        <f t="shared" si="82"/>
        <v>866.66666666666663</v>
      </c>
      <c r="GX9" s="65">
        <v>20</v>
      </c>
      <c r="GY9" s="65">
        <f t="shared" si="83"/>
        <v>184.90588235294118</v>
      </c>
      <c r="GZ9" s="65">
        <v>5</v>
      </c>
      <c r="HA9" s="65">
        <f t="shared" si="147"/>
        <v>358.47794117647061</v>
      </c>
      <c r="HB9" s="65"/>
      <c r="HC9" s="64">
        <f t="shared" si="18"/>
        <v>1759.0813744922307</v>
      </c>
      <c r="HD9" s="66">
        <f t="shared" si="148"/>
        <v>866.92019607843133</v>
      </c>
      <c r="HE9" s="66"/>
      <c r="HF9" s="66">
        <f t="shared" si="84"/>
        <v>525.20031411413242</v>
      </c>
      <c r="HG9" s="67">
        <f t="shared" si="19"/>
        <v>1392.1205101925639</v>
      </c>
      <c r="HH9" s="67">
        <f t="shared" si="20"/>
        <v>3151.2018846847945</v>
      </c>
      <c r="HI9" s="68">
        <f t="shared" si="21"/>
        <v>1977.7781153152059</v>
      </c>
      <c r="HJ9" s="205">
        <v>8986.8799999999992</v>
      </c>
      <c r="HK9" s="205">
        <v>20372.11</v>
      </c>
      <c r="HL9" s="205">
        <v>6.6</v>
      </c>
      <c r="HM9" s="205">
        <v>0</v>
      </c>
      <c r="HN9" s="205">
        <v>0</v>
      </c>
      <c r="HO9" s="205">
        <v>0</v>
      </c>
      <c r="HP9" s="205">
        <v>0</v>
      </c>
      <c r="HQ9" s="205">
        <v>88.41</v>
      </c>
      <c r="HR9" s="205">
        <v>23.37</v>
      </c>
      <c r="HS9" s="205">
        <v>0</v>
      </c>
      <c r="HT9" s="205">
        <v>29477.37</v>
      </c>
      <c r="HU9" s="178">
        <v>0</v>
      </c>
      <c r="HV9" s="206">
        <v>1931</v>
      </c>
      <c r="HW9" s="181" t="s">
        <v>275</v>
      </c>
      <c r="HX9" s="64">
        <f t="shared" si="86"/>
        <v>29477.369999999995</v>
      </c>
      <c r="HY9" s="205">
        <v>748.08</v>
      </c>
      <c r="HZ9" s="205">
        <v>4357.1400000000003</v>
      </c>
      <c r="IA9" s="205">
        <v>0.42</v>
      </c>
      <c r="IB9" s="205">
        <v>0</v>
      </c>
      <c r="IC9" s="205">
        <v>0</v>
      </c>
      <c r="ID9" s="205">
        <v>0</v>
      </c>
      <c r="IE9" s="205">
        <v>0</v>
      </c>
      <c r="IF9" s="205">
        <v>6.14</v>
      </c>
      <c r="IG9" s="205">
        <v>1.3</v>
      </c>
      <c r="IH9" s="205">
        <v>0</v>
      </c>
      <c r="II9" s="214">
        <f t="shared" si="87"/>
        <v>5113.0800000000008</v>
      </c>
      <c r="IJ9" s="65"/>
      <c r="IK9" s="65"/>
      <c r="IL9" s="65">
        <f t="shared" si="88"/>
        <v>326.5342936972238</v>
      </c>
      <c r="IM9" s="65">
        <f t="shared" si="89"/>
        <v>0</v>
      </c>
      <c r="IN9" s="65">
        <f t="shared" si="90"/>
        <v>866.66666666666663</v>
      </c>
      <c r="IO9" s="65">
        <v>20</v>
      </c>
      <c r="IP9" s="65">
        <f t="shared" si="91"/>
        <v>232.05714285714285</v>
      </c>
      <c r="IQ9" s="65">
        <v>5</v>
      </c>
      <c r="IR9" s="65">
        <f t="shared" si="149"/>
        <v>445.62857142857143</v>
      </c>
      <c r="IS9" s="65"/>
      <c r="IT9" s="64">
        <f t="shared" si="22"/>
        <v>1895.8866746496046</v>
      </c>
      <c r="IU9" s="66">
        <f t="shared" si="150"/>
        <v>538.79476190476191</v>
      </c>
      <c r="IV9" s="66"/>
      <c r="IW9" s="66">
        <f t="shared" si="92"/>
        <v>486.9362873108733</v>
      </c>
      <c r="IX9" s="67">
        <f t="shared" si="23"/>
        <v>1025.7310492156353</v>
      </c>
      <c r="IY9" s="67">
        <f t="shared" si="24"/>
        <v>2921.6177238652399</v>
      </c>
      <c r="IZ9" s="68">
        <f t="shared" si="25"/>
        <v>2191.4622761347609</v>
      </c>
      <c r="JA9" s="209">
        <v>11587.76</v>
      </c>
      <c r="JB9" s="209">
        <v>20195.990000000002</v>
      </c>
      <c r="JC9" s="209">
        <v>19.8</v>
      </c>
      <c r="JD9" s="209">
        <v>0</v>
      </c>
      <c r="JE9" s="209">
        <v>0</v>
      </c>
      <c r="JF9" s="209">
        <v>0</v>
      </c>
      <c r="JG9" s="209">
        <v>0</v>
      </c>
      <c r="JH9" s="209">
        <v>95.75</v>
      </c>
      <c r="JI9" s="209">
        <v>64.599999999999994</v>
      </c>
      <c r="JJ9" s="209">
        <v>0</v>
      </c>
      <c r="JK9" s="209">
        <v>31963.9</v>
      </c>
      <c r="JL9" s="178">
        <v>0</v>
      </c>
      <c r="JM9" s="210">
        <v>1937</v>
      </c>
      <c r="JN9" s="181" t="s">
        <v>275</v>
      </c>
      <c r="JO9" s="64">
        <f t="shared" si="94"/>
        <v>31963.899999999998</v>
      </c>
      <c r="JP9" s="209">
        <v>964.61</v>
      </c>
      <c r="JQ9" s="209">
        <v>4357.1400000000003</v>
      </c>
      <c r="JR9" s="209">
        <v>1.26</v>
      </c>
      <c r="JS9" s="209">
        <v>0</v>
      </c>
      <c r="JT9" s="209">
        <v>0</v>
      </c>
      <c r="JU9" s="209">
        <v>0</v>
      </c>
      <c r="JV9" s="209">
        <v>0</v>
      </c>
      <c r="JW9" s="209">
        <v>6.58</v>
      </c>
      <c r="JX9" s="209">
        <v>3.59</v>
      </c>
      <c r="JY9" s="209">
        <v>0</v>
      </c>
      <c r="JZ9" s="211">
        <f t="shared" si="95"/>
        <v>5333.18</v>
      </c>
      <c r="KA9" s="65"/>
      <c r="KB9" s="65"/>
      <c r="KC9" s="65">
        <f t="shared" si="96"/>
        <v>644.73384501371606</v>
      </c>
      <c r="KD9" s="65">
        <f t="shared" si="97"/>
        <v>0</v>
      </c>
      <c r="KE9" s="65">
        <f t="shared" si="98"/>
        <v>866.66666666666663</v>
      </c>
      <c r="KF9" s="65">
        <v>20</v>
      </c>
      <c r="KG9" s="65"/>
      <c r="KH9" s="65">
        <v>5</v>
      </c>
      <c r="KI9" s="65">
        <f t="shared" si="151"/>
        <v>543.39953271028037</v>
      </c>
      <c r="KJ9" s="65"/>
      <c r="KK9" s="64">
        <f t="shared" si="26"/>
        <v>2079.8000443906631</v>
      </c>
      <c r="KL9" s="66">
        <f t="shared" si="152"/>
        <v>497.32093457943921</v>
      </c>
      <c r="KM9" s="66"/>
      <c r="KN9" s="66">
        <f t="shared" si="99"/>
        <v>515.42419579402053</v>
      </c>
      <c r="KO9" s="67">
        <f t="shared" si="27"/>
        <v>1012.7451303734597</v>
      </c>
      <c r="KP9" s="67">
        <f t="shared" si="28"/>
        <v>3092.5451747641227</v>
      </c>
      <c r="KQ9" s="68">
        <f t="shared" si="29"/>
        <v>2240.6348252358775</v>
      </c>
      <c r="KR9" s="209">
        <v>13275.15</v>
      </c>
      <c r="KS9" s="209">
        <v>21085.360000000001</v>
      </c>
      <c r="KT9" s="209">
        <v>6.6</v>
      </c>
      <c r="KU9" s="209">
        <v>0</v>
      </c>
      <c r="KV9" s="209">
        <v>0</v>
      </c>
      <c r="KW9" s="209">
        <v>0</v>
      </c>
      <c r="KX9" s="209">
        <v>0</v>
      </c>
      <c r="KY9" s="209">
        <v>62.74</v>
      </c>
      <c r="KZ9" s="209">
        <v>39.9</v>
      </c>
      <c r="LA9" s="209">
        <v>0</v>
      </c>
      <c r="LB9" s="209">
        <v>34469.75</v>
      </c>
      <c r="LC9" s="178">
        <v>0</v>
      </c>
      <c r="LD9" s="210">
        <v>1934</v>
      </c>
      <c r="LE9" s="181" t="s">
        <v>275</v>
      </c>
      <c r="LF9" s="64">
        <f t="shared" si="101"/>
        <v>34469.75</v>
      </c>
      <c r="LG9" s="209">
        <v>1105.07</v>
      </c>
      <c r="LH9" s="209">
        <v>4357.1400000000003</v>
      </c>
      <c r="LI9" s="209">
        <v>0.42</v>
      </c>
      <c r="LJ9" s="209">
        <v>0</v>
      </c>
      <c r="LK9" s="209">
        <v>0</v>
      </c>
      <c r="LL9" s="209">
        <v>0</v>
      </c>
      <c r="LM9" s="209">
        <v>0</v>
      </c>
      <c r="LN9" s="209">
        <v>4.3600000000000003</v>
      </c>
      <c r="LO9" s="209">
        <v>2.2200000000000002</v>
      </c>
      <c r="LP9" s="209">
        <v>0</v>
      </c>
      <c r="LQ9" s="211">
        <f t="shared" si="102"/>
        <v>5469.21</v>
      </c>
      <c r="LR9" s="65"/>
      <c r="LS9" s="65"/>
      <c r="LT9" s="65">
        <f t="shared" si="103"/>
        <v>351.42350973439358</v>
      </c>
      <c r="LU9" s="65">
        <f t="shared" si="104"/>
        <v>0</v>
      </c>
      <c r="LV9" s="65">
        <f t="shared" si="105"/>
        <v>866.66666666666663</v>
      </c>
      <c r="LW9" s="65">
        <v>20</v>
      </c>
      <c r="LX9" s="65"/>
      <c r="LY9" s="65">
        <v>5</v>
      </c>
      <c r="LZ9" s="65">
        <f t="shared" si="153"/>
        <v>508.03738317757012</v>
      </c>
      <c r="MA9" s="65"/>
      <c r="MB9" s="64">
        <f t="shared" si="30"/>
        <v>1751.1275595786303</v>
      </c>
      <c r="MC9" s="66">
        <f t="shared" si="154"/>
        <v>593.54906542056074</v>
      </c>
      <c r="MD9" s="66"/>
      <c r="ME9" s="66">
        <f t="shared" si="106"/>
        <v>468.93532499983826</v>
      </c>
      <c r="MF9" s="67">
        <f t="shared" si="31"/>
        <v>1062.484390420399</v>
      </c>
      <c r="MG9" s="67">
        <f t="shared" si="32"/>
        <v>2813.6119499990291</v>
      </c>
      <c r="MH9" s="68">
        <f t="shared" si="33"/>
        <v>2655.5980500009709</v>
      </c>
      <c r="MI9" s="209">
        <v>9750.15</v>
      </c>
      <c r="MJ9" s="209">
        <v>14092.64</v>
      </c>
      <c r="MK9" s="209">
        <v>0</v>
      </c>
      <c r="ML9" s="209">
        <v>0</v>
      </c>
      <c r="MM9" s="209">
        <v>0</v>
      </c>
      <c r="MN9" s="209">
        <v>0</v>
      </c>
      <c r="MO9" s="209">
        <v>0</v>
      </c>
      <c r="MP9" s="209">
        <v>43.26</v>
      </c>
      <c r="MQ9" s="209">
        <v>9.5</v>
      </c>
      <c r="MR9" s="209">
        <v>0</v>
      </c>
      <c r="MS9" s="209">
        <v>23895.55</v>
      </c>
      <c r="MT9" s="178">
        <v>0</v>
      </c>
      <c r="MU9" s="210">
        <v>1359</v>
      </c>
      <c r="MV9" s="181" t="s">
        <v>275</v>
      </c>
      <c r="MW9" s="64">
        <f t="shared" si="108"/>
        <v>23895.55</v>
      </c>
      <c r="MX9" s="209">
        <v>811.63</v>
      </c>
      <c r="MY9" s="209">
        <v>4357.1400000000003</v>
      </c>
      <c r="MZ9" s="209">
        <v>0</v>
      </c>
      <c r="NA9" s="209">
        <v>0</v>
      </c>
      <c r="NB9" s="209">
        <v>0</v>
      </c>
      <c r="NC9" s="209">
        <v>0</v>
      </c>
      <c r="ND9" s="209">
        <v>0</v>
      </c>
      <c r="NE9" s="209">
        <v>3</v>
      </c>
      <c r="NF9" s="209">
        <v>0.53</v>
      </c>
      <c r="NG9" s="209">
        <v>0</v>
      </c>
      <c r="NH9" s="211">
        <f t="shared" si="109"/>
        <v>5172.3</v>
      </c>
      <c r="NI9" s="65"/>
      <c r="NJ9" s="65"/>
      <c r="NK9" s="65">
        <f t="shared" si="110"/>
        <v>0</v>
      </c>
      <c r="NL9" s="65">
        <f t="shared" si="111"/>
        <v>0</v>
      </c>
      <c r="NM9" s="65">
        <f t="shared" si="112"/>
        <v>866.66666666666663</v>
      </c>
      <c r="NN9" s="65">
        <v>20</v>
      </c>
      <c r="NO9" s="65"/>
      <c r="NP9" s="65">
        <v>5</v>
      </c>
      <c r="NQ9" s="65">
        <f t="shared" si="155"/>
        <v>469.67889908256882</v>
      </c>
      <c r="NR9" s="65"/>
      <c r="NS9" s="64">
        <f t="shared" si="34"/>
        <v>1361.3455657492354</v>
      </c>
      <c r="NT9" s="66">
        <f t="shared" si="113"/>
        <v>723.04816513761466</v>
      </c>
      <c r="NU9" s="66"/>
      <c r="NV9" s="66">
        <f t="shared" si="114"/>
        <v>416.87874617736998</v>
      </c>
      <c r="NW9" s="67">
        <f t="shared" si="35"/>
        <v>1139.9269113149846</v>
      </c>
      <c r="NX9" s="67">
        <f t="shared" si="36"/>
        <v>2501.2724770642199</v>
      </c>
      <c r="NY9" s="68">
        <f t="shared" si="37"/>
        <v>2671.0275229357803</v>
      </c>
      <c r="NZ9" s="209">
        <v>10337.34</v>
      </c>
      <c r="OA9" s="209">
        <v>18920.48</v>
      </c>
      <c r="OB9" s="209">
        <v>18.7</v>
      </c>
      <c r="OC9" s="209">
        <v>0</v>
      </c>
      <c r="OD9" s="209">
        <v>0</v>
      </c>
      <c r="OE9" s="209">
        <v>0</v>
      </c>
      <c r="OF9" s="209">
        <v>0</v>
      </c>
      <c r="OG9" s="209">
        <v>37.1</v>
      </c>
      <c r="OH9" s="209">
        <v>11.4</v>
      </c>
      <c r="OI9" s="209">
        <v>0</v>
      </c>
      <c r="OJ9" s="209">
        <v>29325.02</v>
      </c>
      <c r="OK9" s="178">
        <f t="shared" si="115"/>
        <v>0</v>
      </c>
      <c r="OL9" s="210">
        <v>1820</v>
      </c>
      <c r="OM9" s="181" t="s">
        <v>275</v>
      </c>
      <c r="ON9" s="64">
        <f t="shared" si="116"/>
        <v>29325.02</v>
      </c>
      <c r="OO9" s="209">
        <v>860.53</v>
      </c>
      <c r="OP9" s="209">
        <v>4357.1400000000003</v>
      </c>
      <c r="OQ9" s="209">
        <v>1.19</v>
      </c>
      <c r="OR9" s="209">
        <v>0</v>
      </c>
      <c r="OS9" s="209">
        <v>0</v>
      </c>
      <c r="OT9" s="209">
        <v>0</v>
      </c>
      <c r="OU9" s="209">
        <v>0</v>
      </c>
      <c r="OV9" s="209">
        <v>2.58</v>
      </c>
      <c r="OW9" s="209">
        <v>0.63</v>
      </c>
      <c r="OX9" s="209">
        <v>0</v>
      </c>
      <c r="OY9" s="211">
        <f t="shared" si="117"/>
        <v>5222.07</v>
      </c>
      <c r="OZ9" s="65"/>
      <c r="PA9" s="65"/>
      <c r="PB9" s="65">
        <f t="shared" si="118"/>
        <v>634.10255574248788</v>
      </c>
      <c r="PC9" s="65">
        <f t="shared" si="119"/>
        <v>0</v>
      </c>
      <c r="PD9" s="65">
        <f t="shared" si="120"/>
        <v>866.66666666666663</v>
      </c>
      <c r="PE9" s="65">
        <v>20</v>
      </c>
      <c r="PF9" s="65">
        <f t="shared" si="121"/>
        <v>32.880000000000003</v>
      </c>
      <c r="PG9" s="65">
        <v>5</v>
      </c>
      <c r="PH9" s="65">
        <f t="shared" si="156"/>
        <v>495.2049090909091</v>
      </c>
      <c r="PI9" s="65"/>
      <c r="PJ9" s="64">
        <f t="shared" si="38"/>
        <v>2053.8541315000639</v>
      </c>
      <c r="PK9" s="66">
        <f t="shared" si="157"/>
        <v>643.25572727272731</v>
      </c>
      <c r="PL9" s="66"/>
      <c r="PM9" s="66">
        <f t="shared" si="122"/>
        <v>539.42197175455829</v>
      </c>
      <c r="PN9" s="67">
        <f t="shared" si="39"/>
        <v>1182.6776990272856</v>
      </c>
      <c r="PO9" s="67">
        <f t="shared" si="40"/>
        <v>3236.5318305273495</v>
      </c>
      <c r="PP9" s="68">
        <f t="shared" si="41"/>
        <v>1985.5381694726502</v>
      </c>
      <c r="PQ9" s="209">
        <v>11770.71</v>
      </c>
      <c r="PR9" s="209">
        <v>19663.21</v>
      </c>
      <c r="PS9" s="209">
        <v>6.6</v>
      </c>
      <c r="PT9" s="209">
        <v>0</v>
      </c>
      <c r="PU9" s="209">
        <v>0</v>
      </c>
      <c r="PV9" s="209">
        <v>0</v>
      </c>
      <c r="PW9" s="209">
        <v>0</v>
      </c>
      <c r="PX9" s="209">
        <v>124.5</v>
      </c>
      <c r="PY9" s="209">
        <v>29.13</v>
      </c>
      <c r="PZ9" s="209">
        <v>0</v>
      </c>
      <c r="QA9" s="209">
        <v>31594.15</v>
      </c>
      <c r="QB9" s="178">
        <v>0</v>
      </c>
      <c r="QC9" s="210">
        <v>1939</v>
      </c>
      <c r="QD9" s="181" t="s">
        <v>275</v>
      </c>
      <c r="QE9" s="64">
        <f t="shared" si="124"/>
        <v>31594.149999999998</v>
      </c>
      <c r="QF9" s="209">
        <v>979.84</v>
      </c>
      <c r="QG9" s="209">
        <v>4357.1400000000003</v>
      </c>
      <c r="QH9" s="209">
        <v>0.42</v>
      </c>
      <c r="QI9" s="209">
        <v>0</v>
      </c>
      <c r="QJ9" s="209">
        <v>0</v>
      </c>
      <c r="QK9" s="209">
        <v>0</v>
      </c>
      <c r="QL9" s="209">
        <v>0</v>
      </c>
      <c r="QM9" s="209">
        <v>8.65</v>
      </c>
      <c r="QN9" s="209">
        <v>1.62</v>
      </c>
      <c r="QO9" s="209">
        <v>0</v>
      </c>
      <c r="QP9" s="211">
        <f t="shared" si="125"/>
        <v>5347.67</v>
      </c>
      <c r="QQ9" s="65"/>
      <c r="QR9" s="65"/>
      <c r="QS9" s="65">
        <f t="shared" si="126"/>
        <v>371.3894202629034</v>
      </c>
      <c r="QT9" s="65">
        <f t="shared" si="127"/>
        <v>0</v>
      </c>
      <c r="QU9" s="65">
        <f t="shared" si="128"/>
        <v>866.66666666666663</v>
      </c>
      <c r="QV9" s="65">
        <v>20</v>
      </c>
      <c r="QW9" s="65">
        <f t="shared" si="129"/>
        <v>18.861818181818183</v>
      </c>
      <c r="QX9" s="65">
        <v>5</v>
      </c>
      <c r="QY9" s="65">
        <f t="shared" si="158"/>
        <v>428.14772727272725</v>
      </c>
      <c r="QZ9" s="65"/>
      <c r="RA9" s="64">
        <f t="shared" si="42"/>
        <v>1710.0656323841154</v>
      </c>
      <c r="RB9" s="66">
        <f t="shared" si="130"/>
        <v>619.2640909090909</v>
      </c>
      <c r="RC9" s="66"/>
      <c r="RD9" s="66">
        <f t="shared" si="131"/>
        <v>465.8659446586413</v>
      </c>
      <c r="RE9" s="67">
        <f t="shared" si="43"/>
        <v>1085.1300355677322</v>
      </c>
      <c r="RF9" s="67">
        <f t="shared" si="44"/>
        <v>2795.1956679518476</v>
      </c>
      <c r="RG9" s="68">
        <f t="shared" si="45"/>
        <v>2552.4743320481525</v>
      </c>
      <c r="RH9" s="205">
        <v>11986.91</v>
      </c>
      <c r="RI9" s="205">
        <v>20896.900000000001</v>
      </c>
      <c r="RJ9" s="205">
        <v>0</v>
      </c>
      <c r="RK9" s="205">
        <v>0</v>
      </c>
      <c r="RL9" s="205">
        <v>0</v>
      </c>
      <c r="RM9" s="205">
        <v>0</v>
      </c>
      <c r="RN9" s="205">
        <v>0</v>
      </c>
      <c r="RO9" s="205">
        <v>87.8</v>
      </c>
      <c r="RP9" s="205">
        <v>58.56</v>
      </c>
      <c r="RQ9" s="205">
        <v>0</v>
      </c>
      <c r="RR9" s="205">
        <v>33030.17</v>
      </c>
      <c r="RS9" s="178">
        <v>0</v>
      </c>
      <c r="RT9" s="206">
        <v>1967</v>
      </c>
      <c r="RU9" s="181" t="s">
        <v>275</v>
      </c>
      <c r="RV9" s="64">
        <f t="shared" si="133"/>
        <v>33030.17</v>
      </c>
      <c r="RW9" s="209">
        <v>997.83</v>
      </c>
      <c r="RX9" s="209">
        <v>4357.1400000000003</v>
      </c>
      <c r="RY9" s="209">
        <v>0</v>
      </c>
      <c r="RZ9" s="209">
        <v>0</v>
      </c>
      <c r="SA9" s="209">
        <v>0</v>
      </c>
      <c r="SB9" s="209">
        <v>0</v>
      </c>
      <c r="SC9" s="209">
        <v>0</v>
      </c>
      <c r="SD9" s="209">
        <v>6.1</v>
      </c>
      <c r="SE9" s="209">
        <v>3.25</v>
      </c>
      <c r="SF9" s="209">
        <v>0</v>
      </c>
      <c r="SG9" s="211">
        <v>5364.32</v>
      </c>
      <c r="SH9" s="65"/>
      <c r="SI9" s="65"/>
      <c r="SJ9" s="65">
        <f t="shared" si="134"/>
        <v>324.58437730496701</v>
      </c>
      <c r="SK9" s="65">
        <f t="shared" si="135"/>
        <v>0</v>
      </c>
      <c r="SL9" s="65">
        <f t="shared" si="136"/>
        <v>866.66666666666663</v>
      </c>
      <c r="SM9" s="65">
        <v>20</v>
      </c>
      <c r="SN9" s="65">
        <f t="shared" si="137"/>
        <v>495.92920353982299</v>
      </c>
      <c r="SO9" s="65">
        <v>5</v>
      </c>
      <c r="SP9" s="65">
        <f t="shared" si="159"/>
        <v>428.52876106194691</v>
      </c>
      <c r="SQ9" s="65"/>
      <c r="SR9" s="64">
        <f t="shared" si="46"/>
        <v>2140.7090085734035</v>
      </c>
      <c r="SS9" s="66">
        <f t="shared" si="160"/>
        <v>596.28469026548669</v>
      </c>
      <c r="ST9" s="66"/>
      <c r="SU9" s="66">
        <f t="shared" si="138"/>
        <v>547.39873976777801</v>
      </c>
      <c r="SV9" s="67">
        <f t="shared" si="47"/>
        <v>1143.6834300332648</v>
      </c>
      <c r="SW9" s="67">
        <f t="shared" si="48"/>
        <v>3284.3924386066683</v>
      </c>
      <c r="SX9" s="68">
        <f t="shared" si="49"/>
        <v>2079.9275613933314</v>
      </c>
      <c r="SY9" s="64">
        <f t="shared" si="139"/>
        <v>342784.74</v>
      </c>
      <c r="SZ9" s="211">
        <f t="shared" si="140"/>
        <v>62499.65</v>
      </c>
      <c r="TA9" s="67">
        <f t="shared" si="141"/>
        <v>31511.770255224637</v>
      </c>
      <c r="TB9" s="68">
        <f t="shared" si="142"/>
        <v>30987.879744775364</v>
      </c>
      <c r="TC9" s="264"/>
      <c r="TD9" s="265"/>
      <c r="TE9" s="265"/>
      <c r="TF9" s="491"/>
      <c r="TG9" s="491"/>
      <c r="TH9" s="491"/>
    </row>
    <row r="10" spans="1:528">
      <c r="A10" s="173" t="s">
        <v>134</v>
      </c>
      <c r="B10" s="175" t="s">
        <v>135</v>
      </c>
      <c r="C10" s="181" t="s">
        <v>275</v>
      </c>
      <c r="D10" s="176">
        <v>5892.81</v>
      </c>
      <c r="E10" s="176">
        <v>15598.14</v>
      </c>
      <c r="F10" s="176">
        <v>0</v>
      </c>
      <c r="G10" s="174">
        <v>0</v>
      </c>
      <c r="H10" s="176">
        <v>0</v>
      </c>
      <c r="I10" s="176">
        <v>21.3</v>
      </c>
      <c r="J10" s="176">
        <v>0</v>
      </c>
      <c r="K10" s="176">
        <v>0</v>
      </c>
      <c r="L10" s="176">
        <v>0</v>
      </c>
      <c r="M10" s="176">
        <v>0</v>
      </c>
      <c r="N10" s="176">
        <v>21512.25</v>
      </c>
      <c r="O10" s="178">
        <v>0</v>
      </c>
      <c r="P10" s="181">
        <v>1467</v>
      </c>
      <c r="Q10" s="64">
        <f t="shared" si="0"/>
        <v>21512.25</v>
      </c>
      <c r="R10" s="178">
        <v>490.55</v>
      </c>
      <c r="S10" s="178">
        <v>4357.1400000000003</v>
      </c>
      <c r="T10" s="178">
        <v>0</v>
      </c>
      <c r="U10" s="178">
        <v>0</v>
      </c>
      <c r="V10" s="178">
        <v>0</v>
      </c>
      <c r="W10" s="178">
        <v>1.38</v>
      </c>
      <c r="X10" s="178">
        <v>0</v>
      </c>
      <c r="Y10" s="178">
        <v>0</v>
      </c>
      <c r="Z10" s="178">
        <v>0</v>
      </c>
      <c r="AA10" s="178">
        <v>0</v>
      </c>
      <c r="AB10" s="64">
        <f t="shared" si="50"/>
        <v>4849.0700000000006</v>
      </c>
      <c r="AC10" s="65"/>
      <c r="AD10" s="65"/>
      <c r="AE10" s="65">
        <f t="shared" si="51"/>
        <v>233.89834738054557</v>
      </c>
      <c r="AF10" s="65">
        <f t="shared" si="1"/>
        <v>0</v>
      </c>
      <c r="AG10" s="65"/>
      <c r="AH10" s="65">
        <v>20</v>
      </c>
      <c r="AI10" s="65"/>
      <c r="AJ10" s="65">
        <v>5</v>
      </c>
      <c r="AK10" s="65">
        <f t="shared" si="52"/>
        <v>411.38684210526316</v>
      </c>
      <c r="AL10" s="65"/>
      <c r="AM10" s="64">
        <f t="shared" si="2"/>
        <v>670.28518948580881</v>
      </c>
      <c r="AN10" s="66">
        <f t="shared" si="53"/>
        <v>645.10084210526315</v>
      </c>
      <c r="AO10" s="66">
        <v>0</v>
      </c>
      <c r="AP10" s="66">
        <f t="shared" si="54"/>
        <v>263.07720631821439</v>
      </c>
      <c r="AQ10" s="67">
        <f t="shared" si="3"/>
        <v>908.17804842347755</v>
      </c>
      <c r="AR10" s="67">
        <f t="shared" si="4"/>
        <v>1578.4632379092864</v>
      </c>
      <c r="AS10" s="68">
        <f t="shared" si="5"/>
        <v>3270.6067620907143</v>
      </c>
      <c r="AT10" s="205">
        <v>8649.74</v>
      </c>
      <c r="AU10" s="205">
        <v>17975.259999999998</v>
      </c>
      <c r="AV10" s="205">
        <v>0</v>
      </c>
      <c r="AW10" s="205">
        <v>0</v>
      </c>
      <c r="AX10" s="205">
        <v>0</v>
      </c>
      <c r="AY10" s="205">
        <v>123.9</v>
      </c>
      <c r="AZ10" s="205">
        <v>0</v>
      </c>
      <c r="BA10" s="205">
        <v>0</v>
      </c>
      <c r="BB10" s="205">
        <v>0</v>
      </c>
      <c r="BC10" s="205">
        <v>0</v>
      </c>
      <c r="BD10" s="205">
        <v>26748.9</v>
      </c>
      <c r="BE10" s="178">
        <v>0</v>
      </c>
      <c r="BF10" s="206">
        <v>1853</v>
      </c>
      <c r="BG10" s="181" t="s">
        <v>275</v>
      </c>
      <c r="BH10" s="64">
        <f t="shared" si="56"/>
        <v>26748.9</v>
      </c>
      <c r="BI10" s="205">
        <v>720.04</v>
      </c>
      <c r="BJ10" s="205">
        <v>4357.1400000000003</v>
      </c>
      <c r="BK10" s="205">
        <v>0</v>
      </c>
      <c r="BL10" s="205">
        <v>0</v>
      </c>
      <c r="BM10" s="205">
        <v>0</v>
      </c>
      <c r="BN10" s="205">
        <v>8.0500000000000007</v>
      </c>
      <c r="BO10" s="205">
        <v>0</v>
      </c>
      <c r="BP10" s="205">
        <v>0</v>
      </c>
      <c r="BQ10" s="205">
        <v>0</v>
      </c>
      <c r="BR10" s="205">
        <v>0</v>
      </c>
      <c r="BS10" s="64">
        <f t="shared" si="57"/>
        <v>5085.2300000000005</v>
      </c>
      <c r="BT10" s="65"/>
      <c r="BU10" s="65"/>
      <c r="BV10" s="65">
        <f t="shared" si="58"/>
        <v>293.37431794295765</v>
      </c>
      <c r="BW10" s="65">
        <f t="shared" si="59"/>
        <v>0</v>
      </c>
      <c r="BX10" s="65"/>
      <c r="BY10" s="65">
        <v>20</v>
      </c>
      <c r="BZ10" s="65"/>
      <c r="CA10" s="65">
        <v>5</v>
      </c>
      <c r="CB10" s="65">
        <f t="shared" si="60"/>
        <v>391.015625</v>
      </c>
      <c r="CC10" s="65"/>
      <c r="CD10" s="64">
        <f t="shared" si="6"/>
        <v>709.38994294295765</v>
      </c>
      <c r="CE10" s="66">
        <f t="shared" si="61"/>
        <v>665.21208333333334</v>
      </c>
      <c r="CF10" s="66"/>
      <c r="CG10" s="66">
        <f t="shared" si="62"/>
        <v>274.92040525525817</v>
      </c>
      <c r="CH10" s="67">
        <f t="shared" si="7"/>
        <v>940.13248858859151</v>
      </c>
      <c r="CI10" s="67">
        <f t="shared" si="8"/>
        <v>1649.522431531549</v>
      </c>
      <c r="CJ10" s="68">
        <f t="shared" si="9"/>
        <v>3435.7075684684514</v>
      </c>
      <c r="CK10" s="209">
        <v>10014.36</v>
      </c>
      <c r="CL10" s="209">
        <v>21230.76</v>
      </c>
      <c r="CM10" s="209">
        <v>14.87</v>
      </c>
      <c r="CN10" s="209">
        <v>0</v>
      </c>
      <c r="CO10" s="209">
        <v>4.72</v>
      </c>
      <c r="CP10" s="209">
        <v>93.65</v>
      </c>
      <c r="CQ10" s="209">
        <v>0</v>
      </c>
      <c r="CR10" s="209">
        <v>0</v>
      </c>
      <c r="CS10" s="209">
        <v>0</v>
      </c>
      <c r="CT10" s="209">
        <v>0</v>
      </c>
      <c r="CU10" s="209">
        <v>31358.36</v>
      </c>
      <c r="CV10" s="178">
        <v>0</v>
      </c>
      <c r="CW10" s="210">
        <v>2078</v>
      </c>
      <c r="CX10" s="181" t="s">
        <v>275</v>
      </c>
      <c r="CY10" s="64">
        <f t="shared" si="64"/>
        <v>31358.36</v>
      </c>
      <c r="CZ10" s="209">
        <v>833.63</v>
      </c>
      <c r="DA10" s="209">
        <v>4357.1400000000003</v>
      </c>
      <c r="DB10" s="209">
        <v>0.95</v>
      </c>
      <c r="DC10" s="209">
        <v>0</v>
      </c>
      <c r="DD10" s="209">
        <v>0.31</v>
      </c>
      <c r="DE10" s="209">
        <v>6.08</v>
      </c>
      <c r="DF10" s="209">
        <v>0</v>
      </c>
      <c r="DG10" s="209">
        <v>0</v>
      </c>
      <c r="DH10" s="209">
        <v>0</v>
      </c>
      <c r="DI10" s="209">
        <v>0</v>
      </c>
      <c r="DJ10" s="211">
        <f t="shared" si="65"/>
        <v>5198.1100000000006</v>
      </c>
      <c r="DK10" s="65"/>
      <c r="DL10" s="65"/>
      <c r="DM10" s="65">
        <f t="shared" si="66"/>
        <v>340.90919893028598</v>
      </c>
      <c r="DN10" s="65">
        <f t="shared" si="67"/>
        <v>0</v>
      </c>
      <c r="DO10" s="65"/>
      <c r="DP10" s="65">
        <v>20</v>
      </c>
      <c r="DQ10" s="65"/>
      <c r="DR10" s="65">
        <v>5</v>
      </c>
      <c r="DS10" s="65">
        <f t="shared" si="143"/>
        <v>428.469696969697</v>
      </c>
      <c r="DT10" s="65"/>
      <c r="DU10" s="64">
        <f t="shared" si="10"/>
        <v>794.37889589998304</v>
      </c>
      <c r="DV10" s="66">
        <f t="shared" si="144"/>
        <v>596.35070707070713</v>
      </c>
      <c r="DW10" s="66"/>
      <c r="DX10" s="66">
        <f t="shared" si="68"/>
        <v>278.14592059413803</v>
      </c>
      <c r="DY10" s="67">
        <f t="shared" si="11"/>
        <v>874.49662766484516</v>
      </c>
      <c r="DZ10" s="67">
        <f t="shared" si="12"/>
        <v>1668.8755235648282</v>
      </c>
      <c r="EA10" s="68">
        <f t="shared" si="13"/>
        <v>3529.2344764351724</v>
      </c>
      <c r="EB10" s="209">
        <v>13647.06</v>
      </c>
      <c r="EC10" s="209">
        <v>28009.72</v>
      </c>
      <c r="ED10" s="209">
        <v>0</v>
      </c>
      <c r="EE10" s="209">
        <v>0</v>
      </c>
      <c r="EF10" s="209">
        <v>0</v>
      </c>
      <c r="EG10" s="209">
        <v>261.25</v>
      </c>
      <c r="EH10" s="209">
        <v>0</v>
      </c>
      <c r="EI10" s="209">
        <v>0</v>
      </c>
      <c r="EJ10" s="209">
        <v>0</v>
      </c>
      <c r="EK10" s="209">
        <v>0</v>
      </c>
      <c r="EL10" s="209">
        <v>41918.03</v>
      </c>
      <c r="EM10" s="178">
        <v>0</v>
      </c>
      <c r="EN10" s="210">
        <v>2786</v>
      </c>
      <c r="EO10" s="181" t="s">
        <v>275</v>
      </c>
      <c r="EP10" s="212">
        <f t="shared" si="70"/>
        <v>41918.03</v>
      </c>
      <c r="EQ10" s="209">
        <v>1136.04</v>
      </c>
      <c r="ER10" s="209">
        <v>4357.1400000000003</v>
      </c>
      <c r="ES10" s="209">
        <v>0</v>
      </c>
      <c r="ET10" s="209">
        <v>0</v>
      </c>
      <c r="EU10" s="209">
        <v>0</v>
      </c>
      <c r="EV10" s="209">
        <v>16.97</v>
      </c>
      <c r="EW10" s="209">
        <v>0</v>
      </c>
      <c r="EX10" s="209">
        <v>0</v>
      </c>
      <c r="EY10" s="209">
        <v>0</v>
      </c>
      <c r="EZ10" s="209">
        <v>0</v>
      </c>
      <c r="FA10" s="64">
        <f t="shared" si="71"/>
        <v>5510.1500000000005</v>
      </c>
      <c r="FB10" s="65"/>
      <c r="FC10" s="65"/>
      <c r="FD10" s="65">
        <f t="shared" si="72"/>
        <v>467.8911835028124</v>
      </c>
      <c r="FE10" s="65">
        <f t="shared" si="73"/>
        <v>0</v>
      </c>
      <c r="FF10" s="65">
        <f t="shared" si="74"/>
        <v>866.66666666666663</v>
      </c>
      <c r="FG10" s="65">
        <v>20</v>
      </c>
      <c r="FH10" s="65">
        <f t="shared" si="75"/>
        <v>140.93333333333334</v>
      </c>
      <c r="FI10" s="65">
        <v>5</v>
      </c>
      <c r="FJ10" s="65">
        <f t="shared" si="145"/>
        <v>424.68019607843132</v>
      </c>
      <c r="FK10" s="65"/>
      <c r="FL10" s="64">
        <f t="shared" si="14"/>
        <v>1925.1713795812439</v>
      </c>
      <c r="FM10" s="66">
        <f t="shared" si="146"/>
        <v>664.41901960784321</v>
      </c>
      <c r="FN10" s="66"/>
      <c r="FO10" s="66">
        <f t="shared" si="76"/>
        <v>517.91807983781746</v>
      </c>
      <c r="FP10" s="67">
        <f t="shared" si="15"/>
        <v>1182.3370994456607</v>
      </c>
      <c r="FQ10" s="67">
        <f t="shared" si="16"/>
        <v>3107.5084790269048</v>
      </c>
      <c r="FR10" s="68">
        <f t="shared" si="17"/>
        <v>2402.6415209730958</v>
      </c>
      <c r="FS10" s="209">
        <v>13980.59</v>
      </c>
      <c r="FT10" s="209">
        <v>28457.32</v>
      </c>
      <c r="FU10" s="209">
        <v>0</v>
      </c>
      <c r="FV10" s="209">
        <v>0</v>
      </c>
      <c r="FW10" s="209">
        <v>0</v>
      </c>
      <c r="FX10" s="209">
        <v>398.3</v>
      </c>
      <c r="FY10" s="209">
        <v>0</v>
      </c>
      <c r="FZ10" s="209">
        <v>532.58000000000004</v>
      </c>
      <c r="GA10" s="209">
        <v>0</v>
      </c>
      <c r="GB10" s="209">
        <v>0</v>
      </c>
      <c r="GC10" s="209">
        <v>43368.79</v>
      </c>
      <c r="GD10" s="178">
        <v>0</v>
      </c>
      <c r="GE10" s="210">
        <v>2684</v>
      </c>
      <c r="GF10" s="181" t="s">
        <v>275</v>
      </c>
      <c r="GG10" s="64">
        <f t="shared" si="78"/>
        <v>43368.790000000008</v>
      </c>
      <c r="GH10" s="209">
        <v>1163.8</v>
      </c>
      <c r="GI10" s="209">
        <v>4357.1400000000003</v>
      </c>
      <c r="GJ10" s="209">
        <v>0</v>
      </c>
      <c r="GK10" s="209">
        <v>0</v>
      </c>
      <c r="GL10" s="209">
        <v>0</v>
      </c>
      <c r="GM10" s="209">
        <v>25.87</v>
      </c>
      <c r="GN10" s="209">
        <v>0</v>
      </c>
      <c r="GO10" s="209">
        <v>36.979999999999997</v>
      </c>
      <c r="GP10" s="209">
        <v>0</v>
      </c>
      <c r="GQ10" s="209">
        <v>0</v>
      </c>
      <c r="GR10" s="211">
        <f t="shared" si="79"/>
        <v>5583.79</v>
      </c>
      <c r="GS10" s="65"/>
      <c r="GT10" s="65"/>
      <c r="GU10" s="65">
        <f t="shared" si="80"/>
        <v>480.58017010668152</v>
      </c>
      <c r="GV10" s="65">
        <f t="shared" si="81"/>
        <v>0</v>
      </c>
      <c r="GW10" s="65">
        <f t="shared" si="82"/>
        <v>866.66666666666663</v>
      </c>
      <c r="GX10" s="65">
        <v>20</v>
      </c>
      <c r="GY10" s="65">
        <f t="shared" si="83"/>
        <v>184.90588235294118</v>
      </c>
      <c r="GZ10" s="65">
        <v>5</v>
      </c>
      <c r="HA10" s="65">
        <f t="shared" si="147"/>
        <v>358.47794117647061</v>
      </c>
      <c r="HB10" s="65"/>
      <c r="HC10" s="64">
        <f t="shared" si="18"/>
        <v>1915.6306603027601</v>
      </c>
      <c r="HD10" s="66">
        <f t="shared" si="148"/>
        <v>866.92019607843133</v>
      </c>
      <c r="HE10" s="66"/>
      <c r="HF10" s="66">
        <f t="shared" si="84"/>
        <v>556.51017127623834</v>
      </c>
      <c r="HG10" s="67">
        <f t="shared" si="19"/>
        <v>1423.4303673546697</v>
      </c>
      <c r="HH10" s="67">
        <f t="shared" si="20"/>
        <v>3339.0610276574298</v>
      </c>
      <c r="HI10" s="68">
        <f t="shared" si="21"/>
        <v>2244.7289723425702</v>
      </c>
      <c r="HJ10" s="205">
        <v>9368.06</v>
      </c>
      <c r="HK10" s="205">
        <v>22305.759999999998</v>
      </c>
      <c r="HL10" s="205">
        <v>0</v>
      </c>
      <c r="HM10" s="205">
        <v>0</v>
      </c>
      <c r="HN10" s="205">
        <v>7.5</v>
      </c>
      <c r="HO10" s="205">
        <v>165.6</v>
      </c>
      <c r="HP10" s="205">
        <v>0</v>
      </c>
      <c r="HQ10" s="205">
        <v>0</v>
      </c>
      <c r="HR10" s="205">
        <v>0</v>
      </c>
      <c r="HS10" s="205">
        <v>0</v>
      </c>
      <c r="HT10" s="205">
        <v>31846.92</v>
      </c>
      <c r="HU10" s="178">
        <v>0</v>
      </c>
      <c r="HV10" s="206">
        <v>2211</v>
      </c>
      <c r="HW10" s="181" t="s">
        <v>275</v>
      </c>
      <c r="HX10" s="64">
        <f t="shared" si="86"/>
        <v>31846.92</v>
      </c>
      <c r="HY10" s="205">
        <v>779.84</v>
      </c>
      <c r="HZ10" s="205">
        <v>4357.1400000000003</v>
      </c>
      <c r="IA10" s="205">
        <v>0</v>
      </c>
      <c r="IB10" s="205">
        <v>0</v>
      </c>
      <c r="IC10" s="205">
        <v>0.49</v>
      </c>
      <c r="ID10" s="205">
        <v>10.76</v>
      </c>
      <c r="IE10" s="205">
        <v>0</v>
      </c>
      <c r="IF10" s="205">
        <v>0</v>
      </c>
      <c r="IG10" s="205">
        <v>0</v>
      </c>
      <c r="IH10" s="205">
        <v>0</v>
      </c>
      <c r="II10" s="214">
        <f t="shared" si="87"/>
        <v>5148.2300000000005</v>
      </c>
      <c r="IJ10" s="65"/>
      <c r="IK10" s="65"/>
      <c r="IL10" s="65">
        <f t="shared" si="88"/>
        <v>352.78288153359648</v>
      </c>
      <c r="IM10" s="65">
        <f t="shared" si="89"/>
        <v>0</v>
      </c>
      <c r="IN10" s="65">
        <f t="shared" si="90"/>
        <v>866.66666666666663</v>
      </c>
      <c r="IO10" s="65">
        <v>20</v>
      </c>
      <c r="IP10" s="65">
        <f t="shared" si="91"/>
        <v>232.05714285714285</v>
      </c>
      <c r="IQ10" s="65">
        <v>5</v>
      </c>
      <c r="IR10" s="65">
        <f t="shared" si="149"/>
        <v>445.62857142857143</v>
      </c>
      <c r="IS10" s="65"/>
      <c r="IT10" s="64">
        <f t="shared" si="22"/>
        <v>1922.1352624859774</v>
      </c>
      <c r="IU10" s="66">
        <f t="shared" si="150"/>
        <v>538.79476190476191</v>
      </c>
      <c r="IV10" s="66"/>
      <c r="IW10" s="66">
        <f t="shared" si="92"/>
        <v>492.18600487814786</v>
      </c>
      <c r="IX10" s="67">
        <f t="shared" si="23"/>
        <v>1030.9807667829098</v>
      </c>
      <c r="IY10" s="67">
        <f t="shared" si="24"/>
        <v>2953.1160292688874</v>
      </c>
      <c r="IZ10" s="68">
        <f t="shared" si="25"/>
        <v>2195.1139707311131</v>
      </c>
      <c r="JA10" s="209">
        <v>10524.67</v>
      </c>
      <c r="JB10" s="209">
        <v>29859.27</v>
      </c>
      <c r="JC10" s="209">
        <v>0</v>
      </c>
      <c r="JD10" s="209">
        <v>0</v>
      </c>
      <c r="JE10" s="209">
        <v>6.5</v>
      </c>
      <c r="JF10" s="209">
        <v>280.55</v>
      </c>
      <c r="JG10" s="209">
        <v>0</v>
      </c>
      <c r="JH10" s="209">
        <v>0</v>
      </c>
      <c r="JI10" s="209">
        <v>0</v>
      </c>
      <c r="JJ10" s="209">
        <v>0</v>
      </c>
      <c r="JK10" s="209">
        <v>40670.99</v>
      </c>
      <c r="JL10" s="178">
        <v>0</v>
      </c>
      <c r="JM10" s="210">
        <v>2650</v>
      </c>
      <c r="JN10" s="181" t="s">
        <v>275</v>
      </c>
      <c r="JO10" s="64">
        <f t="shared" si="94"/>
        <v>40670.990000000005</v>
      </c>
      <c r="JP10" s="209">
        <v>876.11</v>
      </c>
      <c r="JQ10" s="209">
        <v>4357.1400000000003</v>
      </c>
      <c r="JR10" s="209">
        <v>0</v>
      </c>
      <c r="JS10" s="209">
        <v>0</v>
      </c>
      <c r="JT10" s="209">
        <v>0.42</v>
      </c>
      <c r="JU10" s="209">
        <v>18.22</v>
      </c>
      <c r="JV10" s="209">
        <v>0</v>
      </c>
      <c r="JW10" s="209">
        <v>0</v>
      </c>
      <c r="JX10" s="209">
        <v>0</v>
      </c>
      <c r="JY10" s="209">
        <v>0</v>
      </c>
      <c r="JZ10" s="211">
        <f t="shared" si="95"/>
        <v>5251.89</v>
      </c>
      <c r="KA10" s="65"/>
      <c r="KB10" s="65"/>
      <c r="KC10" s="65">
        <f t="shared" si="96"/>
        <v>820.36183829928109</v>
      </c>
      <c r="KD10" s="65">
        <f t="shared" si="97"/>
        <v>0</v>
      </c>
      <c r="KE10" s="65">
        <f t="shared" si="98"/>
        <v>866.66666666666663</v>
      </c>
      <c r="KF10" s="65">
        <v>20</v>
      </c>
      <c r="KG10" s="65"/>
      <c r="KH10" s="65">
        <v>5</v>
      </c>
      <c r="KI10" s="65">
        <f t="shared" si="151"/>
        <v>543.39953271028037</v>
      </c>
      <c r="KJ10" s="65"/>
      <c r="KK10" s="64">
        <f t="shared" si="26"/>
        <v>2255.4280376762281</v>
      </c>
      <c r="KL10" s="66">
        <f t="shared" si="152"/>
        <v>497.32093457943921</v>
      </c>
      <c r="KM10" s="66"/>
      <c r="KN10" s="66">
        <f t="shared" si="99"/>
        <v>550.54979445113349</v>
      </c>
      <c r="KO10" s="67">
        <f t="shared" si="27"/>
        <v>1047.8707290305726</v>
      </c>
      <c r="KP10" s="67">
        <f t="shared" si="28"/>
        <v>3303.298766706801</v>
      </c>
      <c r="KQ10" s="68">
        <f t="shared" si="29"/>
        <v>1948.5912332931994</v>
      </c>
      <c r="KR10" s="209">
        <v>13198.71</v>
      </c>
      <c r="KS10" s="209">
        <v>32103.74</v>
      </c>
      <c r="KT10" s="209">
        <v>0</v>
      </c>
      <c r="KU10" s="209">
        <v>0</v>
      </c>
      <c r="KV10" s="209">
        <v>0</v>
      </c>
      <c r="KW10" s="209">
        <v>357.5</v>
      </c>
      <c r="KX10" s="209">
        <v>0</v>
      </c>
      <c r="KY10" s="209">
        <v>0</v>
      </c>
      <c r="KZ10" s="209">
        <v>0</v>
      </c>
      <c r="LA10" s="209">
        <v>0</v>
      </c>
      <c r="LB10" s="209">
        <v>45659.95</v>
      </c>
      <c r="LC10" s="178">
        <v>0</v>
      </c>
      <c r="LD10" s="210">
        <v>2838</v>
      </c>
      <c r="LE10" s="181" t="s">
        <v>275</v>
      </c>
      <c r="LF10" s="64">
        <f t="shared" si="101"/>
        <v>45659.95</v>
      </c>
      <c r="LG10" s="209">
        <v>1098.7</v>
      </c>
      <c r="LH10" s="209">
        <v>4357.1400000000003</v>
      </c>
      <c r="LI10" s="209">
        <v>0</v>
      </c>
      <c r="LJ10" s="209">
        <v>0</v>
      </c>
      <c r="LK10" s="209">
        <v>0</v>
      </c>
      <c r="LL10" s="209">
        <v>23.22</v>
      </c>
      <c r="LM10" s="209">
        <v>0</v>
      </c>
      <c r="LN10" s="209">
        <v>0</v>
      </c>
      <c r="LO10" s="209">
        <v>0</v>
      </c>
      <c r="LP10" s="209">
        <v>0</v>
      </c>
      <c r="LQ10" s="211">
        <f t="shared" si="102"/>
        <v>5479.06</v>
      </c>
      <c r="LR10" s="65"/>
      <c r="LS10" s="65"/>
      <c r="LT10" s="65">
        <f t="shared" si="103"/>
        <v>465.50902989713944</v>
      </c>
      <c r="LU10" s="65">
        <f t="shared" si="104"/>
        <v>0</v>
      </c>
      <c r="LV10" s="65">
        <f t="shared" si="105"/>
        <v>866.66666666666663</v>
      </c>
      <c r="LW10" s="65">
        <v>20</v>
      </c>
      <c r="LX10" s="65"/>
      <c r="LY10" s="65">
        <v>5</v>
      </c>
      <c r="LZ10" s="65">
        <f t="shared" si="153"/>
        <v>508.03738317757012</v>
      </c>
      <c r="MA10" s="65"/>
      <c r="MB10" s="64">
        <f t="shared" si="30"/>
        <v>1865.2130797413761</v>
      </c>
      <c r="MC10" s="66">
        <f t="shared" si="154"/>
        <v>593.54906542056074</v>
      </c>
      <c r="MD10" s="66"/>
      <c r="ME10" s="66">
        <f t="shared" si="106"/>
        <v>491.75242903238745</v>
      </c>
      <c r="MF10" s="67">
        <f t="shared" si="31"/>
        <v>1085.3014944529482</v>
      </c>
      <c r="MG10" s="67">
        <f t="shared" si="32"/>
        <v>2950.5145741943243</v>
      </c>
      <c r="MH10" s="68">
        <f t="shared" si="33"/>
        <v>2528.5454258056761</v>
      </c>
      <c r="MI10" s="209">
        <v>8359.61</v>
      </c>
      <c r="MJ10" s="209">
        <v>21912.62</v>
      </c>
      <c r="MK10" s="209">
        <v>13.2</v>
      </c>
      <c r="ML10" s="209">
        <v>0</v>
      </c>
      <c r="MM10" s="209">
        <v>0</v>
      </c>
      <c r="MN10" s="209">
        <v>152.1</v>
      </c>
      <c r="MO10" s="209">
        <v>0</v>
      </c>
      <c r="MP10" s="209">
        <v>0</v>
      </c>
      <c r="MQ10" s="209">
        <v>0</v>
      </c>
      <c r="MR10" s="209">
        <v>0</v>
      </c>
      <c r="MS10" s="209">
        <v>30437.53</v>
      </c>
      <c r="MT10" s="178">
        <v>0</v>
      </c>
      <c r="MU10" s="210">
        <v>2110</v>
      </c>
      <c r="MV10" s="181" t="s">
        <v>275</v>
      </c>
      <c r="MW10" s="64">
        <f t="shared" si="108"/>
        <v>30437.53</v>
      </c>
      <c r="MX10" s="209">
        <v>695.89</v>
      </c>
      <c r="MY10" s="209">
        <v>4357.1400000000003</v>
      </c>
      <c r="MZ10" s="209">
        <v>0.84</v>
      </c>
      <c r="NA10" s="209">
        <v>0</v>
      </c>
      <c r="NB10" s="209">
        <v>0</v>
      </c>
      <c r="NC10" s="209">
        <v>9.8800000000000008</v>
      </c>
      <c r="ND10" s="209">
        <v>0</v>
      </c>
      <c r="NE10" s="209">
        <v>0</v>
      </c>
      <c r="NF10" s="209">
        <v>0</v>
      </c>
      <c r="NG10" s="209">
        <v>0</v>
      </c>
      <c r="NH10" s="211">
        <f t="shared" si="109"/>
        <v>5063.7500000000009</v>
      </c>
      <c r="NI10" s="65"/>
      <c r="NJ10" s="65"/>
      <c r="NK10" s="65">
        <f t="shared" si="110"/>
        <v>0</v>
      </c>
      <c r="NL10" s="65">
        <f t="shared" si="111"/>
        <v>0</v>
      </c>
      <c r="NM10" s="65">
        <f t="shared" si="112"/>
        <v>866.66666666666663</v>
      </c>
      <c r="NN10" s="65">
        <v>20</v>
      </c>
      <c r="NO10" s="65"/>
      <c r="NP10" s="65">
        <v>5</v>
      </c>
      <c r="NQ10" s="65">
        <f t="shared" si="155"/>
        <v>469.67889908256882</v>
      </c>
      <c r="NR10" s="65"/>
      <c r="NS10" s="64">
        <f t="shared" si="34"/>
        <v>1361.3455657492354</v>
      </c>
      <c r="NT10" s="66">
        <f t="shared" si="113"/>
        <v>723.04816513761466</v>
      </c>
      <c r="NU10" s="66"/>
      <c r="NV10" s="66">
        <f t="shared" si="114"/>
        <v>416.87874617736998</v>
      </c>
      <c r="NW10" s="67">
        <f t="shared" si="35"/>
        <v>1139.9269113149846</v>
      </c>
      <c r="NX10" s="67">
        <f t="shared" si="36"/>
        <v>2501.2724770642199</v>
      </c>
      <c r="NY10" s="68">
        <f t="shared" si="37"/>
        <v>2562.4775229357811</v>
      </c>
      <c r="NZ10" s="209">
        <v>9385.1200000000008</v>
      </c>
      <c r="OA10" s="209">
        <v>22465.360000000001</v>
      </c>
      <c r="OB10" s="209">
        <v>0</v>
      </c>
      <c r="OC10" s="209">
        <v>0</v>
      </c>
      <c r="OD10" s="209">
        <v>0</v>
      </c>
      <c r="OE10" s="209">
        <v>218.8</v>
      </c>
      <c r="OF10" s="209">
        <v>0</v>
      </c>
      <c r="OG10" s="209">
        <v>22.43</v>
      </c>
      <c r="OH10" s="209">
        <v>0</v>
      </c>
      <c r="OI10" s="209">
        <v>0</v>
      </c>
      <c r="OJ10" s="209">
        <v>32091.71</v>
      </c>
      <c r="OK10" s="178">
        <f t="shared" si="115"/>
        <v>0</v>
      </c>
      <c r="OL10" s="210">
        <v>2123</v>
      </c>
      <c r="OM10" s="181" t="s">
        <v>275</v>
      </c>
      <c r="ON10" s="64">
        <f t="shared" si="116"/>
        <v>32091.710000000003</v>
      </c>
      <c r="OO10" s="209">
        <v>781.26</v>
      </c>
      <c r="OP10" s="209">
        <v>4357.1400000000003</v>
      </c>
      <c r="OQ10" s="209">
        <v>0</v>
      </c>
      <c r="OR10" s="209">
        <v>0</v>
      </c>
      <c r="OS10" s="209">
        <v>0</v>
      </c>
      <c r="OT10" s="209">
        <v>14.21</v>
      </c>
      <c r="OU10" s="209">
        <v>0</v>
      </c>
      <c r="OV10" s="209">
        <v>1.56</v>
      </c>
      <c r="OW10" s="209">
        <v>0</v>
      </c>
      <c r="OX10" s="209">
        <v>0</v>
      </c>
      <c r="OY10" s="211">
        <f t="shared" si="117"/>
        <v>5154.170000000001</v>
      </c>
      <c r="OZ10" s="65"/>
      <c r="PA10" s="65"/>
      <c r="PB10" s="65">
        <f t="shared" si="118"/>
        <v>693.92741519517301</v>
      </c>
      <c r="PC10" s="65">
        <f t="shared" si="119"/>
        <v>0</v>
      </c>
      <c r="PD10" s="65">
        <f t="shared" si="120"/>
        <v>866.66666666666663</v>
      </c>
      <c r="PE10" s="65">
        <v>20</v>
      </c>
      <c r="PF10" s="65">
        <f t="shared" si="121"/>
        <v>32.880000000000003</v>
      </c>
      <c r="PG10" s="65">
        <v>5</v>
      </c>
      <c r="PH10" s="65">
        <f t="shared" si="156"/>
        <v>495.2049090909091</v>
      </c>
      <c r="PI10" s="65"/>
      <c r="PJ10" s="64">
        <f t="shared" si="38"/>
        <v>2113.6789909527488</v>
      </c>
      <c r="PK10" s="66">
        <f t="shared" si="157"/>
        <v>643.25572727272731</v>
      </c>
      <c r="PL10" s="66"/>
      <c r="PM10" s="66">
        <f t="shared" si="122"/>
        <v>551.38694364509524</v>
      </c>
      <c r="PN10" s="67">
        <f t="shared" si="39"/>
        <v>1194.6426709178227</v>
      </c>
      <c r="PO10" s="67">
        <f t="shared" si="40"/>
        <v>3308.3216618705715</v>
      </c>
      <c r="PP10" s="68">
        <f t="shared" si="41"/>
        <v>1845.8483381294295</v>
      </c>
      <c r="PQ10" s="209">
        <v>9521.86</v>
      </c>
      <c r="PR10" s="209">
        <v>18944.599999999999</v>
      </c>
      <c r="PS10" s="209">
        <v>0</v>
      </c>
      <c r="PT10" s="209">
        <v>0</v>
      </c>
      <c r="PU10" s="209">
        <v>0</v>
      </c>
      <c r="PV10" s="209">
        <v>219.85</v>
      </c>
      <c r="PW10" s="209">
        <v>0</v>
      </c>
      <c r="PX10" s="209">
        <v>0</v>
      </c>
      <c r="PY10" s="209">
        <v>0</v>
      </c>
      <c r="PZ10" s="209">
        <v>0</v>
      </c>
      <c r="QA10" s="209">
        <v>28686.31</v>
      </c>
      <c r="QB10" s="178">
        <v>0</v>
      </c>
      <c r="QC10" s="210">
        <v>1828</v>
      </c>
      <c r="QD10" s="181" t="s">
        <v>275</v>
      </c>
      <c r="QE10" s="64">
        <f t="shared" si="124"/>
        <v>28686.309999999998</v>
      </c>
      <c r="QF10" s="209">
        <v>792.64</v>
      </c>
      <c r="QG10" s="209">
        <v>4357.1400000000003</v>
      </c>
      <c r="QH10" s="209">
        <v>0</v>
      </c>
      <c r="QI10" s="209">
        <v>0</v>
      </c>
      <c r="QJ10" s="209">
        <v>0</v>
      </c>
      <c r="QK10" s="209">
        <v>14.28</v>
      </c>
      <c r="QL10" s="209">
        <v>0</v>
      </c>
      <c r="QM10" s="209">
        <v>0</v>
      </c>
      <c r="QN10" s="209">
        <v>0</v>
      </c>
      <c r="QO10" s="209">
        <v>0</v>
      </c>
      <c r="QP10" s="211">
        <f t="shared" si="125"/>
        <v>5164.0600000000004</v>
      </c>
      <c r="QQ10" s="65"/>
      <c r="QR10" s="65"/>
      <c r="QS10" s="65">
        <f t="shared" si="126"/>
        <v>337.2077438507423</v>
      </c>
      <c r="QT10" s="65">
        <f t="shared" si="127"/>
        <v>0</v>
      </c>
      <c r="QU10" s="65">
        <f t="shared" si="128"/>
        <v>866.66666666666663</v>
      </c>
      <c r="QV10" s="65">
        <v>20</v>
      </c>
      <c r="QW10" s="65">
        <f t="shared" si="129"/>
        <v>18.861818181818183</v>
      </c>
      <c r="QX10" s="65">
        <v>5</v>
      </c>
      <c r="QY10" s="65">
        <f t="shared" si="158"/>
        <v>428.14772727272725</v>
      </c>
      <c r="QZ10" s="65"/>
      <c r="RA10" s="64">
        <f t="shared" si="42"/>
        <v>1675.8839559719543</v>
      </c>
      <c r="RB10" s="66">
        <f t="shared" si="130"/>
        <v>619.2640909090909</v>
      </c>
      <c r="RC10" s="66"/>
      <c r="RD10" s="66">
        <f t="shared" si="131"/>
        <v>459.02960937620901</v>
      </c>
      <c r="RE10" s="67">
        <f t="shared" si="43"/>
        <v>1078.2937002853</v>
      </c>
      <c r="RF10" s="67">
        <f t="shared" si="44"/>
        <v>2754.1776562572541</v>
      </c>
      <c r="RG10" s="68">
        <f t="shared" si="45"/>
        <v>2409.8823437427463</v>
      </c>
      <c r="RH10" s="205">
        <v>9958.07</v>
      </c>
      <c r="RI10" s="205">
        <v>18143.650000000001</v>
      </c>
      <c r="RJ10" s="205">
        <v>0</v>
      </c>
      <c r="RK10" s="205">
        <v>0</v>
      </c>
      <c r="RL10" s="205">
        <v>0</v>
      </c>
      <c r="RM10" s="205">
        <v>270.8</v>
      </c>
      <c r="RN10" s="205">
        <v>0</v>
      </c>
      <c r="RO10" s="205">
        <v>0</v>
      </c>
      <c r="RP10" s="205">
        <v>14.59</v>
      </c>
      <c r="RQ10" s="205">
        <v>0</v>
      </c>
      <c r="RR10" s="205">
        <v>28387.11</v>
      </c>
      <c r="RS10" s="178">
        <v>0</v>
      </c>
      <c r="RT10" s="206">
        <v>1899</v>
      </c>
      <c r="RU10" s="181" t="s">
        <v>275</v>
      </c>
      <c r="RV10" s="64">
        <f t="shared" si="133"/>
        <v>28387.11</v>
      </c>
      <c r="RW10" s="209">
        <v>828.95</v>
      </c>
      <c r="RX10" s="209">
        <v>4357.1400000000003</v>
      </c>
      <c r="RY10" s="209">
        <v>0</v>
      </c>
      <c r="RZ10" s="209">
        <v>0</v>
      </c>
      <c r="SA10" s="209">
        <v>0</v>
      </c>
      <c r="SB10" s="209">
        <v>17.59</v>
      </c>
      <c r="SC10" s="209">
        <v>0</v>
      </c>
      <c r="SD10" s="209">
        <v>0</v>
      </c>
      <c r="SE10" s="209">
        <v>0.81</v>
      </c>
      <c r="SF10" s="209">
        <v>0</v>
      </c>
      <c r="SG10" s="211">
        <v>5204.49</v>
      </c>
      <c r="SH10" s="65"/>
      <c r="SI10" s="65"/>
      <c r="SJ10" s="65">
        <f t="shared" si="134"/>
        <v>278.95746291458994</v>
      </c>
      <c r="SK10" s="65">
        <f t="shared" si="135"/>
        <v>0</v>
      </c>
      <c r="SL10" s="65">
        <f t="shared" si="136"/>
        <v>866.66666666666663</v>
      </c>
      <c r="SM10" s="65">
        <v>20</v>
      </c>
      <c r="SN10" s="65">
        <f t="shared" si="137"/>
        <v>495.92920353982299</v>
      </c>
      <c r="SO10" s="65">
        <v>5</v>
      </c>
      <c r="SP10" s="65">
        <f t="shared" si="159"/>
        <v>428.52876106194691</v>
      </c>
      <c r="SQ10" s="65"/>
      <c r="SR10" s="64">
        <f t="shared" si="46"/>
        <v>2095.0820941830266</v>
      </c>
      <c r="SS10" s="66">
        <f t="shared" si="160"/>
        <v>596.28469026548669</v>
      </c>
      <c r="ST10" s="66"/>
      <c r="SU10" s="66">
        <f t="shared" si="138"/>
        <v>538.27335688970277</v>
      </c>
      <c r="SV10" s="67">
        <f t="shared" si="47"/>
        <v>1134.5580471551893</v>
      </c>
      <c r="SW10" s="67">
        <f t="shared" si="48"/>
        <v>3229.6401413382159</v>
      </c>
      <c r="SX10" s="68">
        <f t="shared" si="49"/>
        <v>1974.8498586617839</v>
      </c>
      <c r="SY10" s="64">
        <f t="shared" si="139"/>
        <v>402686.85</v>
      </c>
      <c r="SZ10" s="211">
        <f t="shared" si="140"/>
        <v>62691.999999999993</v>
      </c>
      <c r="TA10" s="67">
        <f t="shared" si="141"/>
        <v>32343.772006390271</v>
      </c>
      <c r="TB10" s="68">
        <f t="shared" si="142"/>
        <v>30348.227993609722</v>
      </c>
      <c r="TC10" s="264"/>
      <c r="TD10" s="265"/>
      <c r="TE10" s="265"/>
    </row>
    <row r="11" spans="1:528">
      <c r="A11" s="173" t="s">
        <v>136</v>
      </c>
      <c r="B11" s="175" t="s">
        <v>137</v>
      </c>
      <c r="C11" s="181" t="s">
        <v>275</v>
      </c>
      <c r="D11" s="176">
        <v>2745.84</v>
      </c>
      <c r="E11" s="176">
        <v>6252.53</v>
      </c>
      <c r="F11" s="176">
        <v>0</v>
      </c>
      <c r="G11" s="174">
        <v>0</v>
      </c>
      <c r="H11" s="176">
        <v>0</v>
      </c>
      <c r="I11" s="176">
        <v>0</v>
      </c>
      <c r="J11" s="176">
        <v>0</v>
      </c>
      <c r="K11" s="176">
        <v>0</v>
      </c>
      <c r="L11" s="176">
        <v>5</v>
      </c>
      <c r="M11" s="176">
        <v>0</v>
      </c>
      <c r="N11" s="176">
        <v>9003.3700000000008</v>
      </c>
      <c r="O11" s="178">
        <v>0</v>
      </c>
      <c r="P11" s="181">
        <v>818</v>
      </c>
      <c r="Q11" s="64">
        <f t="shared" si="0"/>
        <v>9003.369999999999</v>
      </c>
      <c r="R11" s="178">
        <v>228.57</v>
      </c>
      <c r="S11" s="178">
        <v>4357.1400000000003</v>
      </c>
      <c r="T11" s="178">
        <v>0</v>
      </c>
      <c r="U11" s="178">
        <v>0</v>
      </c>
      <c r="V11" s="178">
        <v>0</v>
      </c>
      <c r="W11" s="178">
        <v>0</v>
      </c>
      <c r="X11" s="178">
        <v>0</v>
      </c>
      <c r="Y11" s="178">
        <v>0</v>
      </c>
      <c r="Z11" s="178">
        <v>0.28000000000000003</v>
      </c>
      <c r="AA11" s="178">
        <v>0</v>
      </c>
      <c r="AB11" s="64">
        <f t="shared" si="50"/>
        <v>4585.99</v>
      </c>
      <c r="AC11" s="65"/>
      <c r="AD11" s="65"/>
      <c r="AE11" s="65">
        <f t="shared" si="51"/>
        <v>97.891822745439597</v>
      </c>
      <c r="AF11" s="65">
        <f t="shared" si="1"/>
        <v>0</v>
      </c>
      <c r="AG11" s="65"/>
      <c r="AH11" s="65">
        <v>20</v>
      </c>
      <c r="AI11" s="65"/>
      <c r="AJ11" s="65">
        <v>5</v>
      </c>
      <c r="AK11" s="65">
        <f t="shared" si="52"/>
        <v>411.38684210526316</v>
      </c>
      <c r="AL11" s="65"/>
      <c r="AM11" s="64">
        <f t="shared" si="2"/>
        <v>534.27866485070274</v>
      </c>
      <c r="AN11" s="66">
        <f t="shared" si="53"/>
        <v>645.10084210526315</v>
      </c>
      <c r="AO11" s="66">
        <v>0</v>
      </c>
      <c r="AP11" s="66">
        <f t="shared" si="54"/>
        <v>235.87590139119322</v>
      </c>
      <c r="AQ11" s="67">
        <f t="shared" si="3"/>
        <v>880.97674349645638</v>
      </c>
      <c r="AR11" s="67">
        <f t="shared" si="4"/>
        <v>1415.2554083471591</v>
      </c>
      <c r="AS11" s="68">
        <f t="shared" si="5"/>
        <v>3170.7345916528407</v>
      </c>
      <c r="AT11" s="205">
        <v>2965.26</v>
      </c>
      <c r="AU11" s="205">
        <v>5211.28</v>
      </c>
      <c r="AV11" s="205">
        <v>0</v>
      </c>
      <c r="AW11" s="205">
        <v>0</v>
      </c>
      <c r="AX11" s="205">
        <v>0</v>
      </c>
      <c r="AY11" s="205">
        <v>0</v>
      </c>
      <c r="AZ11" s="205">
        <v>0</v>
      </c>
      <c r="BA11" s="205">
        <v>0</v>
      </c>
      <c r="BB11" s="205">
        <v>0</v>
      </c>
      <c r="BC11" s="205">
        <v>0</v>
      </c>
      <c r="BD11" s="205">
        <v>8176.54</v>
      </c>
      <c r="BE11" s="178">
        <v>0</v>
      </c>
      <c r="BF11" s="206">
        <v>655</v>
      </c>
      <c r="BG11" s="181" t="s">
        <v>275</v>
      </c>
      <c r="BH11" s="64">
        <f t="shared" si="56"/>
        <v>8176.54</v>
      </c>
      <c r="BI11" s="205">
        <v>246.84</v>
      </c>
      <c r="BJ11" s="205">
        <v>4357.1400000000003</v>
      </c>
      <c r="BK11" s="205">
        <v>0</v>
      </c>
      <c r="BL11" s="205">
        <v>0</v>
      </c>
      <c r="BM11" s="205">
        <v>0</v>
      </c>
      <c r="BN11" s="205">
        <v>0</v>
      </c>
      <c r="BO11" s="205">
        <v>0</v>
      </c>
      <c r="BP11" s="205">
        <v>0</v>
      </c>
      <c r="BQ11" s="205">
        <v>0</v>
      </c>
      <c r="BR11" s="205">
        <v>0</v>
      </c>
      <c r="BS11" s="64">
        <f t="shared" si="57"/>
        <v>4603.9800000000005</v>
      </c>
      <c r="BT11" s="65"/>
      <c r="BU11" s="65"/>
      <c r="BV11" s="65">
        <f t="shared" si="58"/>
        <v>89.677962295021885</v>
      </c>
      <c r="BW11" s="65">
        <f t="shared" si="59"/>
        <v>0</v>
      </c>
      <c r="BX11" s="65"/>
      <c r="BY11" s="65">
        <v>20</v>
      </c>
      <c r="BZ11" s="65"/>
      <c r="CA11" s="65">
        <v>5</v>
      </c>
      <c r="CB11" s="65">
        <f t="shared" si="60"/>
        <v>391.015625</v>
      </c>
      <c r="CC11" s="65"/>
      <c r="CD11" s="64">
        <f t="shared" si="6"/>
        <v>505.69358729502187</v>
      </c>
      <c r="CE11" s="66">
        <f t="shared" si="61"/>
        <v>665.21208333333334</v>
      </c>
      <c r="CF11" s="66"/>
      <c r="CG11" s="66">
        <f t="shared" si="62"/>
        <v>234.18113412567106</v>
      </c>
      <c r="CH11" s="67">
        <f t="shared" si="7"/>
        <v>899.3932174590044</v>
      </c>
      <c r="CI11" s="67">
        <f t="shared" si="8"/>
        <v>1405.0868047540262</v>
      </c>
      <c r="CJ11" s="68">
        <f t="shared" si="9"/>
        <v>3198.8931952459743</v>
      </c>
      <c r="CK11" s="209">
        <v>2508.44</v>
      </c>
      <c r="CL11" s="209">
        <v>6925.74</v>
      </c>
      <c r="CM11" s="209">
        <v>0</v>
      </c>
      <c r="CN11" s="209">
        <v>0</v>
      </c>
      <c r="CO11" s="209">
        <v>0</v>
      </c>
      <c r="CP11" s="209">
        <v>0</v>
      </c>
      <c r="CQ11" s="209">
        <v>0</v>
      </c>
      <c r="CR11" s="209">
        <v>0</v>
      </c>
      <c r="CS11" s="209">
        <v>0</v>
      </c>
      <c r="CT11" s="209">
        <v>0</v>
      </c>
      <c r="CU11" s="209">
        <v>9434.18</v>
      </c>
      <c r="CV11" s="178">
        <v>0</v>
      </c>
      <c r="CW11" s="210">
        <v>886</v>
      </c>
      <c r="CX11" s="181" t="s">
        <v>275</v>
      </c>
      <c r="CY11" s="64">
        <f t="shared" si="64"/>
        <v>9434.18</v>
      </c>
      <c r="CZ11" s="209">
        <v>208.81</v>
      </c>
      <c r="DA11" s="209">
        <v>4357.1400000000003</v>
      </c>
      <c r="DB11" s="209">
        <v>0</v>
      </c>
      <c r="DC11" s="209">
        <v>0</v>
      </c>
      <c r="DD11" s="209">
        <v>0</v>
      </c>
      <c r="DE11" s="209">
        <v>0</v>
      </c>
      <c r="DF11" s="209">
        <v>0</v>
      </c>
      <c r="DG11" s="209">
        <v>0</v>
      </c>
      <c r="DH11" s="209">
        <v>0</v>
      </c>
      <c r="DI11" s="209">
        <v>0</v>
      </c>
      <c r="DJ11" s="211">
        <f t="shared" si="65"/>
        <v>4565.9500000000007</v>
      </c>
      <c r="DK11" s="65"/>
      <c r="DL11" s="65"/>
      <c r="DM11" s="65">
        <f t="shared" si="66"/>
        <v>102.56272159526598</v>
      </c>
      <c r="DN11" s="65">
        <f t="shared" si="67"/>
        <v>0</v>
      </c>
      <c r="DO11" s="65"/>
      <c r="DP11" s="65">
        <v>20</v>
      </c>
      <c r="DQ11" s="65"/>
      <c r="DR11" s="65">
        <v>5</v>
      </c>
      <c r="DS11" s="65">
        <f t="shared" si="143"/>
        <v>428.469696969697</v>
      </c>
      <c r="DT11" s="65"/>
      <c r="DU11" s="64">
        <f t="shared" si="10"/>
        <v>556.032418564963</v>
      </c>
      <c r="DV11" s="66">
        <f t="shared" si="144"/>
        <v>596.35070707070713</v>
      </c>
      <c r="DW11" s="66"/>
      <c r="DX11" s="66">
        <f t="shared" si="68"/>
        <v>230.47662512713407</v>
      </c>
      <c r="DY11" s="67">
        <f t="shared" si="11"/>
        <v>826.8273321978412</v>
      </c>
      <c r="DZ11" s="67">
        <f t="shared" si="12"/>
        <v>1382.8597507628042</v>
      </c>
      <c r="EA11" s="68">
        <f t="shared" si="13"/>
        <v>3183.0902492371965</v>
      </c>
      <c r="EB11" s="209">
        <v>2822.25</v>
      </c>
      <c r="EC11" s="209">
        <v>7198.07</v>
      </c>
      <c r="ED11" s="209">
        <v>0</v>
      </c>
      <c r="EE11" s="209">
        <v>0</v>
      </c>
      <c r="EF11" s="209">
        <v>0</v>
      </c>
      <c r="EG11" s="209">
        <v>0</v>
      </c>
      <c r="EH11" s="209">
        <v>0</v>
      </c>
      <c r="EI11" s="209">
        <v>0</v>
      </c>
      <c r="EJ11" s="209">
        <v>0</v>
      </c>
      <c r="EK11" s="209">
        <v>0</v>
      </c>
      <c r="EL11" s="209">
        <v>10020.32</v>
      </c>
      <c r="EM11" s="178">
        <v>0</v>
      </c>
      <c r="EN11" s="210">
        <v>881</v>
      </c>
      <c r="EO11" s="181" t="s">
        <v>275</v>
      </c>
      <c r="EP11" s="212">
        <f t="shared" si="70"/>
        <v>10020.32</v>
      </c>
      <c r="EQ11" s="209">
        <v>234.93</v>
      </c>
      <c r="ER11" s="209">
        <v>4357.1400000000003</v>
      </c>
      <c r="ES11" s="209">
        <v>0</v>
      </c>
      <c r="ET11" s="209">
        <v>0</v>
      </c>
      <c r="EU11" s="209">
        <v>0</v>
      </c>
      <c r="EV11" s="209">
        <v>0</v>
      </c>
      <c r="EW11" s="209">
        <v>0</v>
      </c>
      <c r="EX11" s="209">
        <v>0</v>
      </c>
      <c r="EY11" s="209">
        <v>0</v>
      </c>
      <c r="EZ11" s="209">
        <v>0</v>
      </c>
      <c r="FA11" s="64">
        <f t="shared" si="71"/>
        <v>4592.0700000000006</v>
      </c>
      <c r="FB11" s="65"/>
      <c r="FC11" s="65"/>
      <c r="FD11" s="65">
        <f t="shared" si="72"/>
        <v>111.8473216388485</v>
      </c>
      <c r="FE11" s="65">
        <f t="shared" si="73"/>
        <v>0</v>
      </c>
      <c r="FF11" s="65">
        <f t="shared" si="74"/>
        <v>866.66666666666663</v>
      </c>
      <c r="FG11" s="65">
        <v>20</v>
      </c>
      <c r="FH11" s="65">
        <f t="shared" si="75"/>
        <v>140.93333333333334</v>
      </c>
      <c r="FI11" s="65">
        <v>5</v>
      </c>
      <c r="FJ11" s="65">
        <f t="shared" si="145"/>
        <v>424.68019607843132</v>
      </c>
      <c r="FK11" s="65"/>
      <c r="FL11" s="64">
        <f t="shared" si="14"/>
        <v>1569.1275177172797</v>
      </c>
      <c r="FM11" s="66">
        <f t="shared" si="146"/>
        <v>664.41901960784321</v>
      </c>
      <c r="FN11" s="66"/>
      <c r="FO11" s="66">
        <f t="shared" si="76"/>
        <v>446.70930746502455</v>
      </c>
      <c r="FP11" s="67">
        <f t="shared" si="15"/>
        <v>1111.1283270728677</v>
      </c>
      <c r="FQ11" s="67">
        <f t="shared" si="16"/>
        <v>2680.2558447901474</v>
      </c>
      <c r="FR11" s="68">
        <f t="shared" si="17"/>
        <v>1911.8141552098532</v>
      </c>
      <c r="FS11" s="209">
        <v>3119.05</v>
      </c>
      <c r="FT11" s="209">
        <v>8342.35</v>
      </c>
      <c r="FU11" s="209">
        <v>0</v>
      </c>
      <c r="FV11" s="209">
        <v>0</v>
      </c>
      <c r="FW11" s="209">
        <v>0</v>
      </c>
      <c r="FX11" s="209">
        <v>0</v>
      </c>
      <c r="FY11" s="209">
        <v>0</v>
      </c>
      <c r="FZ11" s="209">
        <v>0</v>
      </c>
      <c r="GA11" s="209">
        <v>0</v>
      </c>
      <c r="GB11" s="209">
        <v>0</v>
      </c>
      <c r="GC11" s="209">
        <v>11461.4</v>
      </c>
      <c r="GD11" s="178">
        <v>0</v>
      </c>
      <c r="GE11" s="210">
        <v>898</v>
      </c>
      <c r="GF11" s="181" t="s">
        <v>275</v>
      </c>
      <c r="GG11" s="64">
        <f t="shared" si="78"/>
        <v>11461.400000000001</v>
      </c>
      <c r="GH11" s="209">
        <v>259.63</v>
      </c>
      <c r="GI11" s="209">
        <v>4357.1400000000003</v>
      </c>
      <c r="GJ11" s="209">
        <v>0</v>
      </c>
      <c r="GK11" s="209">
        <v>0</v>
      </c>
      <c r="GL11" s="209">
        <v>0</v>
      </c>
      <c r="GM11" s="209">
        <v>0</v>
      </c>
      <c r="GN11" s="209">
        <v>0</v>
      </c>
      <c r="GO11" s="209">
        <v>0</v>
      </c>
      <c r="GP11" s="209">
        <v>0</v>
      </c>
      <c r="GQ11" s="209">
        <v>0</v>
      </c>
      <c r="GR11" s="211">
        <f t="shared" si="79"/>
        <v>4616.7700000000004</v>
      </c>
      <c r="GS11" s="65"/>
      <c r="GT11" s="65"/>
      <c r="GU11" s="65">
        <f t="shared" si="80"/>
        <v>127.00657688768165</v>
      </c>
      <c r="GV11" s="65">
        <f t="shared" si="81"/>
        <v>0</v>
      </c>
      <c r="GW11" s="65"/>
      <c r="GX11" s="65">
        <v>20</v>
      </c>
      <c r="GY11" s="65">
        <f t="shared" si="83"/>
        <v>184.90588235294118</v>
      </c>
      <c r="GZ11" s="65">
        <v>5</v>
      </c>
      <c r="HA11" s="65">
        <f t="shared" si="147"/>
        <v>358.47794117647061</v>
      </c>
      <c r="HB11" s="65"/>
      <c r="HC11" s="64">
        <f t="shared" si="18"/>
        <v>695.39040041709347</v>
      </c>
      <c r="HD11" s="66">
        <f t="shared" si="148"/>
        <v>866.92019607843133</v>
      </c>
      <c r="HE11" s="66"/>
      <c r="HF11" s="66">
        <f t="shared" si="84"/>
        <v>312.46211929910498</v>
      </c>
      <c r="HG11" s="67">
        <f t="shared" si="19"/>
        <v>1179.3823153775363</v>
      </c>
      <c r="HH11" s="67">
        <f t="shared" si="20"/>
        <v>1874.7727157946297</v>
      </c>
      <c r="HI11" s="68">
        <f t="shared" si="21"/>
        <v>2741.9972842053708</v>
      </c>
      <c r="HJ11" s="205">
        <v>3407.88</v>
      </c>
      <c r="HK11" s="205">
        <v>6957.48</v>
      </c>
      <c r="HL11" s="205">
        <v>0</v>
      </c>
      <c r="HM11" s="205">
        <v>0</v>
      </c>
      <c r="HN11" s="205">
        <v>0</v>
      </c>
      <c r="HO11" s="205">
        <v>0</v>
      </c>
      <c r="HP11" s="205">
        <v>0</v>
      </c>
      <c r="HQ11" s="205">
        <v>0</v>
      </c>
      <c r="HR11" s="205">
        <v>0</v>
      </c>
      <c r="HS11" s="205">
        <v>0</v>
      </c>
      <c r="HT11" s="205">
        <v>10365.36</v>
      </c>
      <c r="HU11" s="178">
        <v>0</v>
      </c>
      <c r="HV11" s="206">
        <v>857</v>
      </c>
      <c r="HW11" s="181" t="s">
        <v>275</v>
      </c>
      <c r="HX11" s="64">
        <f t="shared" si="86"/>
        <v>10365.36</v>
      </c>
      <c r="HY11" s="205">
        <v>283.68</v>
      </c>
      <c r="HZ11" s="205">
        <v>4357.1400000000003</v>
      </c>
      <c r="IA11" s="205">
        <v>0</v>
      </c>
      <c r="IB11" s="205">
        <v>0</v>
      </c>
      <c r="IC11" s="205">
        <v>0</v>
      </c>
      <c r="ID11" s="205">
        <v>0</v>
      </c>
      <c r="IE11" s="205">
        <v>0</v>
      </c>
      <c r="IF11" s="205">
        <v>0</v>
      </c>
      <c r="IG11" s="205">
        <v>0</v>
      </c>
      <c r="IH11" s="205">
        <v>0</v>
      </c>
      <c r="II11" s="214">
        <f t="shared" si="87"/>
        <v>4640.8200000000006</v>
      </c>
      <c r="IJ11" s="65"/>
      <c r="IK11" s="65"/>
      <c r="IL11" s="65">
        <f t="shared" si="88"/>
        <v>114.8218279486079</v>
      </c>
      <c r="IM11" s="65">
        <f t="shared" si="89"/>
        <v>0</v>
      </c>
      <c r="IN11" s="65">
        <f t="shared" si="90"/>
        <v>866.66666666666663</v>
      </c>
      <c r="IO11" s="65">
        <v>20</v>
      </c>
      <c r="IP11" s="65">
        <f t="shared" si="91"/>
        <v>232.05714285714285</v>
      </c>
      <c r="IQ11" s="65">
        <v>5</v>
      </c>
      <c r="IR11" s="65">
        <f t="shared" si="149"/>
        <v>445.62857142857143</v>
      </c>
      <c r="IS11" s="65"/>
      <c r="IT11" s="64">
        <f t="shared" si="22"/>
        <v>1684.1742089009888</v>
      </c>
      <c r="IU11" s="66">
        <f t="shared" si="150"/>
        <v>538.79476190476191</v>
      </c>
      <c r="IV11" s="66"/>
      <c r="IW11" s="66">
        <f t="shared" si="92"/>
        <v>444.59379416115019</v>
      </c>
      <c r="IX11" s="67">
        <f t="shared" si="23"/>
        <v>983.3885560659121</v>
      </c>
      <c r="IY11" s="67">
        <f t="shared" si="24"/>
        <v>2667.5627649669009</v>
      </c>
      <c r="IZ11" s="68">
        <f t="shared" si="25"/>
        <v>1973.2572350330997</v>
      </c>
      <c r="JA11" s="209">
        <v>3251.93</v>
      </c>
      <c r="JB11" s="209">
        <v>6904.36</v>
      </c>
      <c r="JC11" s="209">
        <v>0</v>
      </c>
      <c r="JD11" s="209">
        <v>0</v>
      </c>
      <c r="JE11" s="209">
        <v>0</v>
      </c>
      <c r="JF11" s="209">
        <v>0</v>
      </c>
      <c r="JG11" s="209">
        <v>0</v>
      </c>
      <c r="JH11" s="209">
        <v>0</v>
      </c>
      <c r="JI11" s="209">
        <v>0</v>
      </c>
      <c r="JJ11" s="209">
        <v>0</v>
      </c>
      <c r="JK11" s="209">
        <v>10156.290000000001</v>
      </c>
      <c r="JL11" s="178">
        <v>0</v>
      </c>
      <c r="JM11" s="210">
        <v>714</v>
      </c>
      <c r="JN11" s="181" t="s">
        <v>275</v>
      </c>
      <c r="JO11" s="64">
        <f t="shared" si="94"/>
        <v>10156.289999999999</v>
      </c>
      <c r="JP11" s="209">
        <v>270.7</v>
      </c>
      <c r="JQ11" s="209">
        <v>4357.1400000000003</v>
      </c>
      <c r="JR11" s="209">
        <v>0</v>
      </c>
      <c r="JS11" s="209">
        <v>0</v>
      </c>
      <c r="JT11" s="209">
        <v>0</v>
      </c>
      <c r="JU11" s="209">
        <v>0</v>
      </c>
      <c r="JV11" s="209">
        <v>0</v>
      </c>
      <c r="JW11" s="209">
        <v>0</v>
      </c>
      <c r="JX11" s="209">
        <v>0</v>
      </c>
      <c r="JY11" s="209">
        <v>0</v>
      </c>
      <c r="JZ11" s="211">
        <f t="shared" si="95"/>
        <v>4627.84</v>
      </c>
      <c r="KA11" s="65"/>
      <c r="KB11" s="65"/>
      <c r="KC11" s="65">
        <f t="shared" si="96"/>
        <v>204.85935392033994</v>
      </c>
      <c r="KD11" s="65">
        <f t="shared" si="97"/>
        <v>0</v>
      </c>
      <c r="KE11" s="65">
        <f t="shared" si="98"/>
        <v>866.66666666666663</v>
      </c>
      <c r="KF11" s="65">
        <v>20</v>
      </c>
      <c r="KG11" s="65"/>
      <c r="KH11" s="65">
        <v>5</v>
      </c>
      <c r="KI11" s="65">
        <f t="shared" si="151"/>
        <v>543.39953271028037</v>
      </c>
      <c r="KJ11" s="65"/>
      <c r="KK11" s="64">
        <f t="shared" si="26"/>
        <v>1639.925553297287</v>
      </c>
      <c r="KL11" s="66">
        <f t="shared" si="152"/>
        <v>497.32093457943921</v>
      </c>
      <c r="KM11" s="66"/>
      <c r="KN11" s="66">
        <f t="shared" si="99"/>
        <v>427.44929757534533</v>
      </c>
      <c r="KO11" s="67">
        <f t="shared" si="27"/>
        <v>924.77023215478448</v>
      </c>
      <c r="KP11" s="67">
        <f t="shared" si="28"/>
        <v>2564.6957854520715</v>
      </c>
      <c r="KQ11" s="68">
        <f t="shared" si="29"/>
        <v>2063.1442145479286</v>
      </c>
      <c r="KR11" s="209">
        <v>2544.34</v>
      </c>
      <c r="KS11" s="209">
        <v>6895.83</v>
      </c>
      <c r="KT11" s="209">
        <v>0</v>
      </c>
      <c r="KU11" s="209">
        <v>0</v>
      </c>
      <c r="KV11" s="209">
        <v>0</v>
      </c>
      <c r="KW11" s="209">
        <v>0</v>
      </c>
      <c r="KX11" s="209">
        <v>0</v>
      </c>
      <c r="KY11" s="209">
        <v>0</v>
      </c>
      <c r="KZ11" s="209">
        <v>0</v>
      </c>
      <c r="LA11" s="209">
        <v>0</v>
      </c>
      <c r="LB11" s="209">
        <v>9440.17</v>
      </c>
      <c r="LC11" s="178">
        <v>0</v>
      </c>
      <c r="LD11" s="210">
        <v>676</v>
      </c>
      <c r="LE11" s="181" t="s">
        <v>275</v>
      </c>
      <c r="LF11" s="64">
        <f t="shared" si="101"/>
        <v>9440.17</v>
      </c>
      <c r="LG11" s="209">
        <v>211.8</v>
      </c>
      <c r="LH11" s="209">
        <v>4357.1400000000003</v>
      </c>
      <c r="LI11" s="209">
        <v>0</v>
      </c>
      <c r="LJ11" s="209">
        <v>0</v>
      </c>
      <c r="LK11" s="209">
        <v>0</v>
      </c>
      <c r="LL11" s="209">
        <v>0</v>
      </c>
      <c r="LM11" s="209">
        <v>0</v>
      </c>
      <c r="LN11" s="209">
        <v>0</v>
      </c>
      <c r="LO11" s="209">
        <v>0</v>
      </c>
      <c r="LP11" s="209">
        <v>0</v>
      </c>
      <c r="LQ11" s="211">
        <f t="shared" si="102"/>
        <v>4568.9400000000005</v>
      </c>
      <c r="LR11" s="65"/>
      <c r="LS11" s="65"/>
      <c r="LT11" s="65">
        <f t="shared" si="103"/>
        <v>96.243740493891892</v>
      </c>
      <c r="LU11" s="65">
        <f t="shared" si="104"/>
        <v>0</v>
      </c>
      <c r="LV11" s="65">
        <f t="shared" si="105"/>
        <v>866.66666666666663</v>
      </c>
      <c r="LW11" s="65">
        <v>20</v>
      </c>
      <c r="LX11" s="65"/>
      <c r="LY11" s="65">
        <v>5</v>
      </c>
      <c r="LZ11" s="65">
        <f t="shared" si="153"/>
        <v>508.03738317757012</v>
      </c>
      <c r="MA11" s="65"/>
      <c r="MB11" s="64">
        <f t="shared" si="30"/>
        <v>1495.9477903381287</v>
      </c>
      <c r="MC11" s="66">
        <f t="shared" si="154"/>
        <v>593.54906542056074</v>
      </c>
      <c r="MD11" s="66"/>
      <c r="ME11" s="66">
        <f t="shared" si="106"/>
        <v>417.89937115173791</v>
      </c>
      <c r="MF11" s="67">
        <f t="shared" si="31"/>
        <v>1011.4484365722986</v>
      </c>
      <c r="MG11" s="67">
        <f t="shared" si="32"/>
        <v>2507.3962269104272</v>
      </c>
      <c r="MH11" s="68">
        <f t="shared" si="33"/>
        <v>2061.5437730895733</v>
      </c>
      <c r="MI11" s="209">
        <v>2115.54</v>
      </c>
      <c r="MJ11" s="209">
        <v>6334.32</v>
      </c>
      <c r="MK11" s="209">
        <v>0</v>
      </c>
      <c r="ML11" s="209">
        <v>0</v>
      </c>
      <c r="MM11" s="209">
        <v>0</v>
      </c>
      <c r="MN11" s="209">
        <v>0</v>
      </c>
      <c r="MO11" s="209">
        <v>0</v>
      </c>
      <c r="MP11" s="209">
        <v>0</v>
      </c>
      <c r="MQ11" s="209">
        <v>0</v>
      </c>
      <c r="MR11" s="209">
        <v>0</v>
      </c>
      <c r="MS11" s="209">
        <v>8449.86</v>
      </c>
      <c r="MT11" s="178">
        <v>0</v>
      </c>
      <c r="MU11" s="210">
        <v>698</v>
      </c>
      <c r="MV11" s="181" t="s">
        <v>275</v>
      </c>
      <c r="MW11" s="64">
        <f t="shared" si="108"/>
        <v>8449.86</v>
      </c>
      <c r="MX11" s="209">
        <v>176.1</v>
      </c>
      <c r="MY11" s="209">
        <v>4357.1400000000003</v>
      </c>
      <c r="MZ11" s="209">
        <v>0</v>
      </c>
      <c r="NA11" s="209">
        <v>0</v>
      </c>
      <c r="NB11" s="209">
        <v>0</v>
      </c>
      <c r="NC11" s="209">
        <v>0</v>
      </c>
      <c r="ND11" s="209">
        <v>0</v>
      </c>
      <c r="NE11" s="209">
        <v>0</v>
      </c>
      <c r="NF11" s="209">
        <v>0</v>
      </c>
      <c r="NG11" s="209">
        <v>0</v>
      </c>
      <c r="NH11" s="211">
        <f t="shared" si="109"/>
        <v>4533.2400000000007</v>
      </c>
      <c r="NI11" s="65"/>
      <c r="NJ11" s="65"/>
      <c r="NK11" s="65">
        <f t="shared" si="110"/>
        <v>0</v>
      </c>
      <c r="NL11" s="65">
        <f t="shared" si="111"/>
        <v>0</v>
      </c>
      <c r="NM11" s="65">
        <f t="shared" si="112"/>
        <v>866.66666666666663</v>
      </c>
      <c r="NN11" s="65">
        <v>20</v>
      </c>
      <c r="NO11" s="65"/>
      <c r="NP11" s="65">
        <v>5</v>
      </c>
      <c r="NQ11" s="65">
        <f t="shared" si="155"/>
        <v>469.67889908256882</v>
      </c>
      <c r="NR11" s="65"/>
      <c r="NS11" s="64">
        <f t="shared" si="34"/>
        <v>1361.3455657492354</v>
      </c>
      <c r="NT11" s="66">
        <f t="shared" si="113"/>
        <v>723.04816513761466</v>
      </c>
      <c r="NU11" s="66"/>
      <c r="NV11" s="66">
        <f t="shared" si="114"/>
        <v>416.87874617736998</v>
      </c>
      <c r="NW11" s="67">
        <f t="shared" si="35"/>
        <v>1139.9269113149846</v>
      </c>
      <c r="NX11" s="67">
        <f t="shared" si="36"/>
        <v>2501.2724770642199</v>
      </c>
      <c r="NY11" s="68">
        <f t="shared" si="37"/>
        <v>2031.9675229357808</v>
      </c>
      <c r="NZ11" s="209">
        <v>2144.83</v>
      </c>
      <c r="OA11" s="209">
        <v>6730.28</v>
      </c>
      <c r="OB11" s="209">
        <v>0</v>
      </c>
      <c r="OC11" s="209">
        <v>0</v>
      </c>
      <c r="OD11" s="209">
        <v>0</v>
      </c>
      <c r="OE11" s="209">
        <v>0</v>
      </c>
      <c r="OF11" s="209">
        <v>0</v>
      </c>
      <c r="OG11" s="209">
        <v>0</v>
      </c>
      <c r="OH11" s="209">
        <v>0</v>
      </c>
      <c r="OI11" s="209">
        <v>0</v>
      </c>
      <c r="OJ11" s="209">
        <v>8875.11</v>
      </c>
      <c r="OK11" s="178">
        <f t="shared" si="115"/>
        <v>0</v>
      </c>
      <c r="OL11" s="210">
        <v>801</v>
      </c>
      <c r="OM11" s="181" t="s">
        <v>275</v>
      </c>
      <c r="ON11" s="64">
        <f t="shared" si="116"/>
        <v>8875.11</v>
      </c>
      <c r="OO11" s="209">
        <v>178.54</v>
      </c>
      <c r="OP11" s="209">
        <v>4357.1400000000003</v>
      </c>
      <c r="OQ11" s="209">
        <v>0</v>
      </c>
      <c r="OR11" s="209">
        <v>0</v>
      </c>
      <c r="OS11" s="209">
        <v>0</v>
      </c>
      <c r="OT11" s="209">
        <v>0</v>
      </c>
      <c r="OU11" s="209">
        <v>0</v>
      </c>
      <c r="OV11" s="209">
        <v>0</v>
      </c>
      <c r="OW11" s="209">
        <v>0</v>
      </c>
      <c r="OX11" s="209">
        <v>0</v>
      </c>
      <c r="OY11" s="211">
        <f t="shared" si="117"/>
        <v>4535.68</v>
      </c>
      <c r="OZ11" s="65"/>
      <c r="PA11" s="65"/>
      <c r="PB11" s="65">
        <f t="shared" si="118"/>
        <v>191.90881825470919</v>
      </c>
      <c r="PC11" s="65">
        <f t="shared" si="119"/>
        <v>0</v>
      </c>
      <c r="PD11" s="65">
        <f t="shared" si="120"/>
        <v>866.66666666666663</v>
      </c>
      <c r="PE11" s="65">
        <v>20</v>
      </c>
      <c r="PF11" s="65">
        <f t="shared" si="121"/>
        <v>32.880000000000003</v>
      </c>
      <c r="PG11" s="65">
        <v>5</v>
      </c>
      <c r="PH11" s="65">
        <f t="shared" si="156"/>
        <v>495.2049090909091</v>
      </c>
      <c r="PI11" s="65"/>
      <c r="PJ11" s="64">
        <f t="shared" si="38"/>
        <v>1611.660394012285</v>
      </c>
      <c r="PK11" s="66">
        <f t="shared" si="157"/>
        <v>643.25572727272731</v>
      </c>
      <c r="PL11" s="66"/>
      <c r="PM11" s="66">
        <f t="shared" si="122"/>
        <v>450.98322425700246</v>
      </c>
      <c r="PN11" s="67">
        <f t="shared" si="39"/>
        <v>1094.2389515297298</v>
      </c>
      <c r="PO11" s="67">
        <f t="shared" si="40"/>
        <v>2705.899345542015</v>
      </c>
      <c r="PP11" s="68">
        <f t="shared" si="41"/>
        <v>1829.7806544579853</v>
      </c>
      <c r="PQ11" s="209">
        <v>2376.46</v>
      </c>
      <c r="PR11" s="209">
        <v>6379.06</v>
      </c>
      <c r="PS11" s="209">
        <v>0</v>
      </c>
      <c r="PT11" s="209">
        <v>0</v>
      </c>
      <c r="PU11" s="209">
        <v>0</v>
      </c>
      <c r="PV11" s="209">
        <v>0</v>
      </c>
      <c r="PW11" s="209">
        <v>0</v>
      </c>
      <c r="PX11" s="209">
        <v>0</v>
      </c>
      <c r="PY11" s="209">
        <v>0</v>
      </c>
      <c r="PZ11" s="209">
        <v>0</v>
      </c>
      <c r="QA11" s="209">
        <v>8755.52</v>
      </c>
      <c r="QB11" s="178">
        <v>0</v>
      </c>
      <c r="QC11" s="210">
        <v>724</v>
      </c>
      <c r="QD11" s="181" t="s">
        <v>275</v>
      </c>
      <c r="QE11" s="64">
        <f t="shared" si="124"/>
        <v>8755.52</v>
      </c>
      <c r="QF11" s="209">
        <v>197.82</v>
      </c>
      <c r="QG11" s="209">
        <v>4357.1400000000003</v>
      </c>
      <c r="QH11" s="209">
        <v>0</v>
      </c>
      <c r="QI11" s="209">
        <v>0</v>
      </c>
      <c r="QJ11" s="209">
        <v>0</v>
      </c>
      <c r="QK11" s="209">
        <v>0</v>
      </c>
      <c r="QL11" s="209">
        <v>0</v>
      </c>
      <c r="QM11" s="209">
        <v>0</v>
      </c>
      <c r="QN11" s="209">
        <v>0</v>
      </c>
      <c r="QO11" s="209">
        <v>0</v>
      </c>
      <c r="QP11" s="211">
        <f t="shared" si="125"/>
        <v>4554.96</v>
      </c>
      <c r="QQ11" s="65"/>
      <c r="QR11" s="65"/>
      <c r="QS11" s="65">
        <f t="shared" si="126"/>
        <v>102.92118942589866</v>
      </c>
      <c r="QT11" s="65">
        <f t="shared" si="127"/>
        <v>0</v>
      </c>
      <c r="QU11" s="65">
        <f t="shared" si="128"/>
        <v>866.66666666666663</v>
      </c>
      <c r="QV11" s="65">
        <v>20</v>
      </c>
      <c r="QW11" s="65">
        <f t="shared" si="129"/>
        <v>18.861818181818183</v>
      </c>
      <c r="QX11" s="65">
        <v>5</v>
      </c>
      <c r="QY11" s="65">
        <f t="shared" si="158"/>
        <v>428.14772727272725</v>
      </c>
      <c r="QZ11" s="65"/>
      <c r="RA11" s="64">
        <f t="shared" si="42"/>
        <v>1441.5974015471106</v>
      </c>
      <c r="RB11" s="66">
        <f t="shared" si="130"/>
        <v>619.2640909090909</v>
      </c>
      <c r="RC11" s="66"/>
      <c r="RD11" s="66">
        <f t="shared" si="131"/>
        <v>412.17229849124033</v>
      </c>
      <c r="RE11" s="67">
        <f t="shared" si="43"/>
        <v>1031.4363894003313</v>
      </c>
      <c r="RF11" s="67">
        <f t="shared" si="44"/>
        <v>2473.033790947442</v>
      </c>
      <c r="RG11" s="68">
        <f t="shared" si="45"/>
        <v>2081.9262090525581</v>
      </c>
      <c r="RH11" s="205">
        <v>2179.9299999999998</v>
      </c>
      <c r="RI11" s="205">
        <v>5911.01</v>
      </c>
      <c r="RJ11" s="205">
        <v>0</v>
      </c>
      <c r="RK11" s="205">
        <v>0</v>
      </c>
      <c r="RL11" s="205">
        <v>0</v>
      </c>
      <c r="RM11" s="205">
        <v>0</v>
      </c>
      <c r="RN11" s="205">
        <v>0</v>
      </c>
      <c r="RO11" s="205">
        <v>0</v>
      </c>
      <c r="RP11" s="205">
        <v>0</v>
      </c>
      <c r="RQ11" s="205">
        <v>0</v>
      </c>
      <c r="RR11" s="205">
        <v>8090.94</v>
      </c>
      <c r="RS11" s="178">
        <v>0</v>
      </c>
      <c r="RT11" s="206">
        <v>680</v>
      </c>
      <c r="RU11" s="181" t="s">
        <v>275</v>
      </c>
      <c r="RV11" s="64">
        <f t="shared" si="133"/>
        <v>8090.9400000000005</v>
      </c>
      <c r="RW11" s="209">
        <v>181.46</v>
      </c>
      <c r="RX11" s="209">
        <v>4357.1400000000003</v>
      </c>
      <c r="RY11" s="209">
        <v>0</v>
      </c>
      <c r="RZ11" s="209">
        <v>0</v>
      </c>
      <c r="SA11" s="209">
        <v>0</v>
      </c>
      <c r="SB11" s="209">
        <v>0</v>
      </c>
      <c r="SC11" s="209">
        <v>0</v>
      </c>
      <c r="SD11" s="209">
        <v>0</v>
      </c>
      <c r="SE11" s="209">
        <v>0</v>
      </c>
      <c r="SF11" s="209">
        <v>0</v>
      </c>
      <c r="SG11" s="211">
        <v>4538.6000000000004</v>
      </c>
      <c r="SH11" s="65"/>
      <c r="SI11" s="65"/>
      <c r="SJ11" s="65">
        <f t="shared" si="134"/>
        <v>79.508907211553847</v>
      </c>
      <c r="SK11" s="65">
        <f t="shared" si="135"/>
        <v>0</v>
      </c>
      <c r="SL11" s="65">
        <f t="shared" si="136"/>
        <v>866.66666666666663</v>
      </c>
      <c r="SM11" s="65">
        <v>20</v>
      </c>
      <c r="SN11" s="65">
        <f t="shared" si="137"/>
        <v>495.92920353982299</v>
      </c>
      <c r="SO11" s="65">
        <v>5</v>
      </c>
      <c r="SP11" s="65">
        <f t="shared" si="159"/>
        <v>428.52876106194691</v>
      </c>
      <c r="SQ11" s="65"/>
      <c r="SR11" s="64">
        <f t="shared" si="46"/>
        <v>1895.6335384799902</v>
      </c>
      <c r="SS11" s="66">
        <f t="shared" si="160"/>
        <v>596.28469026548669</v>
      </c>
      <c r="ST11" s="66"/>
      <c r="SU11" s="66">
        <f t="shared" si="138"/>
        <v>498.38364574909542</v>
      </c>
      <c r="SV11" s="67">
        <f t="shared" si="47"/>
        <v>1094.6683360145821</v>
      </c>
      <c r="SW11" s="67">
        <f t="shared" si="48"/>
        <v>2990.3018744945721</v>
      </c>
      <c r="SX11" s="68">
        <f t="shared" si="49"/>
        <v>1548.2981255054283</v>
      </c>
      <c r="SY11" s="64">
        <f t="shared" si="139"/>
        <v>112229.06000000001</v>
      </c>
      <c r="SZ11" s="211">
        <f t="shared" si="140"/>
        <v>54964.84</v>
      </c>
      <c r="TA11" s="67">
        <f t="shared" si="141"/>
        <v>27168.392789826416</v>
      </c>
      <c r="TB11" s="68">
        <f t="shared" si="142"/>
        <v>27796.447210173581</v>
      </c>
      <c r="TC11" s="264"/>
      <c r="TD11" s="265"/>
      <c r="TE11" s="265"/>
    </row>
    <row r="12" spans="1:528">
      <c r="A12" s="173" t="s">
        <v>138</v>
      </c>
      <c r="B12" s="175" t="s">
        <v>139</v>
      </c>
      <c r="C12" s="181" t="s">
        <v>275</v>
      </c>
      <c r="D12" s="176">
        <v>2595.0100000000002</v>
      </c>
      <c r="E12" s="176">
        <v>4117.97</v>
      </c>
      <c r="F12" s="176">
        <v>0</v>
      </c>
      <c r="G12" s="174">
        <v>0</v>
      </c>
      <c r="H12" s="176">
        <v>0</v>
      </c>
      <c r="I12" s="176">
        <v>0</v>
      </c>
      <c r="J12" s="176">
        <v>0</v>
      </c>
      <c r="K12" s="176">
        <v>0</v>
      </c>
      <c r="L12" s="176">
        <v>0</v>
      </c>
      <c r="M12" s="176">
        <v>0</v>
      </c>
      <c r="N12" s="176">
        <v>6712.9800000000005</v>
      </c>
      <c r="O12" s="178">
        <f t="shared" ref="O12:O89" si="161">Q12-N12</f>
        <v>0</v>
      </c>
      <c r="P12" s="181">
        <v>581</v>
      </c>
      <c r="Q12" s="64">
        <f t="shared" si="0"/>
        <v>6712.9800000000005</v>
      </c>
      <c r="R12" s="178">
        <v>216.01</v>
      </c>
      <c r="S12" s="178">
        <v>4357.1400000000003</v>
      </c>
      <c r="T12" s="178">
        <v>0</v>
      </c>
      <c r="U12" s="178">
        <v>0</v>
      </c>
      <c r="V12" s="178">
        <v>0</v>
      </c>
      <c r="W12" s="178">
        <v>0</v>
      </c>
      <c r="X12" s="178">
        <v>0</v>
      </c>
      <c r="Y12" s="178">
        <v>0</v>
      </c>
      <c r="Z12" s="178">
        <v>0</v>
      </c>
      <c r="AA12" s="178">
        <v>0</v>
      </c>
      <c r="AB12" s="64">
        <f t="shared" si="50"/>
        <v>4573.1500000000005</v>
      </c>
      <c r="AC12" s="65"/>
      <c r="AD12" s="65"/>
      <c r="AE12" s="65">
        <f t="shared" si="51"/>
        <v>72.988875082739142</v>
      </c>
      <c r="AF12" s="65">
        <f t="shared" si="1"/>
        <v>0</v>
      </c>
      <c r="AG12" s="65"/>
      <c r="AH12" s="65">
        <v>20</v>
      </c>
      <c r="AI12" s="65"/>
      <c r="AJ12" s="65">
        <v>0</v>
      </c>
      <c r="AK12" s="65">
        <f t="shared" si="52"/>
        <v>411.38684210526316</v>
      </c>
      <c r="AL12" s="65"/>
      <c r="AM12" s="64">
        <f t="shared" si="2"/>
        <v>504.37571718800228</v>
      </c>
      <c r="AN12" s="66">
        <f t="shared" si="53"/>
        <v>645.10084210526315</v>
      </c>
      <c r="AO12" s="66">
        <v>0</v>
      </c>
      <c r="AP12" s="66">
        <f t="shared" si="54"/>
        <v>229.89531185865309</v>
      </c>
      <c r="AQ12" s="67">
        <f t="shared" si="3"/>
        <v>874.99615396391619</v>
      </c>
      <c r="AR12" s="67">
        <f t="shared" si="4"/>
        <v>1379.3718711519184</v>
      </c>
      <c r="AS12" s="68">
        <f t="shared" si="5"/>
        <v>3193.7781288480819</v>
      </c>
      <c r="AT12" s="205">
        <v>3158.43</v>
      </c>
      <c r="AU12" s="205">
        <v>3509.99</v>
      </c>
      <c r="AV12" s="205">
        <v>0</v>
      </c>
      <c r="AW12" s="205">
        <v>0</v>
      </c>
      <c r="AX12" s="205">
        <v>0</v>
      </c>
      <c r="AY12" s="205">
        <v>0</v>
      </c>
      <c r="AZ12" s="205">
        <v>0</v>
      </c>
      <c r="BA12" s="205">
        <v>0</v>
      </c>
      <c r="BB12" s="205">
        <v>0</v>
      </c>
      <c r="BC12" s="205">
        <v>0</v>
      </c>
      <c r="BD12" s="205">
        <v>6668.42</v>
      </c>
      <c r="BE12" s="178">
        <f t="shared" ref="BE12:BE89" si="162">BH12-BD12</f>
        <v>0</v>
      </c>
      <c r="BF12" s="206">
        <v>529</v>
      </c>
      <c r="BG12" s="181" t="s">
        <v>275</v>
      </c>
      <c r="BH12" s="64">
        <f t="shared" si="56"/>
        <v>6668.42</v>
      </c>
      <c r="BI12" s="205">
        <v>262.89999999999998</v>
      </c>
      <c r="BJ12" s="205">
        <v>4357.1400000000003</v>
      </c>
      <c r="BK12" s="205">
        <v>0</v>
      </c>
      <c r="BL12" s="205">
        <v>0</v>
      </c>
      <c r="BM12" s="205">
        <v>0</v>
      </c>
      <c r="BN12" s="205">
        <v>0</v>
      </c>
      <c r="BO12" s="205">
        <v>0</v>
      </c>
      <c r="BP12" s="205">
        <v>0</v>
      </c>
      <c r="BQ12" s="205">
        <v>0</v>
      </c>
      <c r="BR12" s="205">
        <v>0</v>
      </c>
      <c r="BS12" s="64">
        <f t="shared" si="57"/>
        <v>4620.04</v>
      </c>
      <c r="BT12" s="65"/>
      <c r="BU12" s="65"/>
      <c r="BV12" s="65">
        <f t="shared" si="58"/>
        <v>73.137331600820119</v>
      </c>
      <c r="BW12" s="65">
        <f t="shared" si="59"/>
        <v>0</v>
      </c>
      <c r="BX12" s="65"/>
      <c r="BY12" s="65">
        <v>20</v>
      </c>
      <c r="BZ12" s="65"/>
      <c r="CA12" s="65">
        <v>5</v>
      </c>
      <c r="CB12" s="65">
        <f t="shared" si="60"/>
        <v>391.015625</v>
      </c>
      <c r="CC12" s="65"/>
      <c r="CD12" s="64">
        <f t="shared" si="6"/>
        <v>489.15295660082012</v>
      </c>
      <c r="CE12" s="66">
        <f t="shared" si="61"/>
        <v>665.21208333333334</v>
      </c>
      <c r="CF12" s="66"/>
      <c r="CG12" s="66">
        <f t="shared" si="62"/>
        <v>230.87300798683069</v>
      </c>
      <c r="CH12" s="67">
        <f t="shared" si="7"/>
        <v>896.085091320164</v>
      </c>
      <c r="CI12" s="67">
        <f t="shared" si="8"/>
        <v>1385.2380479209842</v>
      </c>
      <c r="CJ12" s="68">
        <f t="shared" si="9"/>
        <v>3234.8019520790158</v>
      </c>
      <c r="CK12" s="209">
        <v>3176.9</v>
      </c>
      <c r="CL12" s="209">
        <v>3987.35</v>
      </c>
      <c r="CM12" s="209">
        <v>0</v>
      </c>
      <c r="CN12" s="209">
        <v>0</v>
      </c>
      <c r="CO12" s="209">
        <v>0</v>
      </c>
      <c r="CP12" s="209">
        <v>0</v>
      </c>
      <c r="CQ12" s="209">
        <v>0</v>
      </c>
      <c r="CR12" s="209">
        <v>0</v>
      </c>
      <c r="CS12" s="209">
        <v>0</v>
      </c>
      <c r="CT12" s="209">
        <v>0</v>
      </c>
      <c r="CU12" s="209">
        <v>7164.25</v>
      </c>
      <c r="CV12" s="178">
        <f t="shared" ref="CV12:CV16" si="163">CY12-CU12</f>
        <v>0</v>
      </c>
      <c r="CW12" s="210">
        <v>576</v>
      </c>
      <c r="CX12" s="181" t="s">
        <v>275</v>
      </c>
      <c r="CY12" s="64">
        <f t="shared" si="64"/>
        <v>7164.25</v>
      </c>
      <c r="CZ12" s="209">
        <v>264.44</v>
      </c>
      <c r="DA12" s="209">
        <v>4357.1400000000003</v>
      </c>
      <c r="DB12" s="209">
        <v>0</v>
      </c>
      <c r="DC12" s="209">
        <v>0</v>
      </c>
      <c r="DD12" s="209">
        <v>0</v>
      </c>
      <c r="DE12" s="209">
        <v>0</v>
      </c>
      <c r="DF12" s="209">
        <v>0</v>
      </c>
      <c r="DG12" s="209">
        <v>0</v>
      </c>
      <c r="DH12" s="209">
        <v>0</v>
      </c>
      <c r="DI12" s="209">
        <v>0</v>
      </c>
      <c r="DJ12" s="211">
        <f t="shared" si="65"/>
        <v>4621.58</v>
      </c>
      <c r="DK12" s="65"/>
      <c r="DL12" s="65"/>
      <c r="DM12" s="65">
        <f t="shared" si="66"/>
        <v>77.8854100927568</v>
      </c>
      <c r="DN12" s="65">
        <f t="shared" si="67"/>
        <v>0</v>
      </c>
      <c r="DO12" s="65"/>
      <c r="DP12" s="65">
        <v>20</v>
      </c>
      <c r="DQ12" s="65"/>
      <c r="DR12" s="65">
        <v>5</v>
      </c>
      <c r="DS12" s="65">
        <f t="shared" si="143"/>
        <v>428.469696969697</v>
      </c>
      <c r="DT12" s="65"/>
      <c r="DU12" s="64">
        <f t="shared" si="10"/>
        <v>531.35510706245384</v>
      </c>
      <c r="DV12" s="66">
        <f t="shared" si="144"/>
        <v>596.35070707070713</v>
      </c>
      <c r="DW12" s="66"/>
      <c r="DX12" s="66">
        <f t="shared" si="68"/>
        <v>225.54116282663219</v>
      </c>
      <c r="DY12" s="67">
        <f t="shared" si="11"/>
        <v>821.89186989733935</v>
      </c>
      <c r="DZ12" s="67">
        <f t="shared" si="12"/>
        <v>1353.2469769597933</v>
      </c>
      <c r="EA12" s="68">
        <f t="shared" si="13"/>
        <v>3268.3330230402066</v>
      </c>
      <c r="EB12" s="209">
        <v>2741.24</v>
      </c>
      <c r="EC12" s="209">
        <v>4072.44</v>
      </c>
      <c r="ED12" s="209">
        <v>0</v>
      </c>
      <c r="EE12" s="209">
        <v>0</v>
      </c>
      <c r="EF12" s="209">
        <v>0</v>
      </c>
      <c r="EG12" s="209">
        <v>0</v>
      </c>
      <c r="EH12" s="209">
        <v>0</v>
      </c>
      <c r="EI12" s="209">
        <v>29.3</v>
      </c>
      <c r="EJ12" s="209">
        <v>0</v>
      </c>
      <c r="EK12" s="209">
        <v>0</v>
      </c>
      <c r="EL12" s="209">
        <v>6842.98</v>
      </c>
      <c r="EM12" s="178">
        <f t="shared" ref="EM12:EM16" si="164">EP12-EL12</f>
        <v>0</v>
      </c>
      <c r="EN12" s="210">
        <v>570</v>
      </c>
      <c r="EO12" s="181" t="s">
        <v>275</v>
      </c>
      <c r="EP12" s="212">
        <f t="shared" si="70"/>
        <v>6842.9800000000005</v>
      </c>
      <c r="EQ12" s="209">
        <v>228.18</v>
      </c>
      <c r="ER12" s="209">
        <v>4357.1400000000003</v>
      </c>
      <c r="ES12" s="209">
        <v>0</v>
      </c>
      <c r="ET12" s="209">
        <v>0</v>
      </c>
      <c r="EU12" s="209">
        <v>0</v>
      </c>
      <c r="EV12" s="209">
        <v>0</v>
      </c>
      <c r="EW12" s="209">
        <v>0</v>
      </c>
      <c r="EX12" s="209">
        <v>2.0299999999999998</v>
      </c>
      <c r="EY12" s="209">
        <v>0</v>
      </c>
      <c r="EZ12" s="209">
        <v>0</v>
      </c>
      <c r="FA12" s="64">
        <f t="shared" si="71"/>
        <v>4587.3500000000004</v>
      </c>
      <c r="FB12" s="65"/>
      <c r="FC12" s="65"/>
      <c r="FD12" s="65">
        <f t="shared" si="72"/>
        <v>76.38169090689793</v>
      </c>
      <c r="FE12" s="65">
        <f t="shared" si="73"/>
        <v>0</v>
      </c>
      <c r="FF12" s="65">
        <f t="shared" si="74"/>
        <v>866.66666666666663</v>
      </c>
      <c r="FG12" s="65">
        <v>20</v>
      </c>
      <c r="FH12" s="65">
        <f t="shared" si="75"/>
        <v>140.93333333333334</v>
      </c>
      <c r="FI12" s="65">
        <v>5</v>
      </c>
      <c r="FJ12" s="65">
        <f t="shared" si="145"/>
        <v>424.68019607843132</v>
      </c>
      <c r="FK12" s="65"/>
      <c r="FL12" s="64">
        <f t="shared" si="14"/>
        <v>1533.6618869853291</v>
      </c>
      <c r="FM12" s="66">
        <f t="shared" si="146"/>
        <v>664.41901960784321</v>
      </c>
      <c r="FN12" s="66"/>
      <c r="FO12" s="66">
        <f t="shared" si="76"/>
        <v>439.61618131863452</v>
      </c>
      <c r="FP12" s="67">
        <f t="shared" si="15"/>
        <v>1104.0352009264777</v>
      </c>
      <c r="FQ12" s="67">
        <f t="shared" si="16"/>
        <v>2637.6970879118071</v>
      </c>
      <c r="FR12" s="68">
        <f t="shared" si="17"/>
        <v>1949.6529120881933</v>
      </c>
      <c r="FS12" s="209">
        <v>3800.73</v>
      </c>
      <c r="FT12" s="209">
        <v>4693.0200000000004</v>
      </c>
      <c r="FU12" s="209">
        <v>0</v>
      </c>
      <c r="FV12" s="209">
        <v>0</v>
      </c>
      <c r="FW12" s="209">
        <v>0</v>
      </c>
      <c r="FX12" s="209">
        <v>0</v>
      </c>
      <c r="FY12" s="209">
        <v>0</v>
      </c>
      <c r="FZ12" s="209">
        <v>0</v>
      </c>
      <c r="GA12" s="209">
        <v>0</v>
      </c>
      <c r="GB12" s="209">
        <v>0</v>
      </c>
      <c r="GC12" s="209">
        <v>8493.75</v>
      </c>
      <c r="GD12" s="178">
        <f t="shared" ref="GD12:GD16" si="165">GG12-GC12</f>
        <v>0</v>
      </c>
      <c r="GE12" s="210">
        <v>658</v>
      </c>
      <c r="GF12" s="181" t="s">
        <v>275</v>
      </c>
      <c r="GG12" s="64">
        <f t="shared" si="78"/>
        <v>8493.75</v>
      </c>
      <c r="GH12" s="209">
        <v>316.37</v>
      </c>
      <c r="GI12" s="209">
        <v>4357.1400000000003</v>
      </c>
      <c r="GJ12" s="209">
        <v>0</v>
      </c>
      <c r="GK12" s="209">
        <v>0</v>
      </c>
      <c r="GL12" s="209">
        <v>0</v>
      </c>
      <c r="GM12" s="209">
        <v>0</v>
      </c>
      <c r="GN12" s="209">
        <v>0</v>
      </c>
      <c r="GO12" s="209">
        <v>0</v>
      </c>
      <c r="GP12" s="209">
        <v>0</v>
      </c>
      <c r="GQ12" s="209">
        <v>0</v>
      </c>
      <c r="GR12" s="211">
        <f t="shared" si="79"/>
        <v>4673.51</v>
      </c>
      <c r="GS12" s="65"/>
      <c r="GT12" s="65"/>
      <c r="GU12" s="65">
        <f t="shared" si="80"/>
        <v>94.12132134292024</v>
      </c>
      <c r="GV12" s="65">
        <f t="shared" si="81"/>
        <v>0</v>
      </c>
      <c r="GW12" s="65"/>
      <c r="GX12" s="65">
        <v>20</v>
      </c>
      <c r="GY12" s="65">
        <f t="shared" si="83"/>
        <v>184.90588235294118</v>
      </c>
      <c r="GZ12" s="65">
        <v>5</v>
      </c>
      <c r="HA12" s="65">
        <f t="shared" si="147"/>
        <v>358.47794117647061</v>
      </c>
      <c r="HB12" s="65"/>
      <c r="HC12" s="64">
        <f t="shared" si="18"/>
        <v>662.50514487233204</v>
      </c>
      <c r="HD12" s="66">
        <f t="shared" si="148"/>
        <v>866.92019607843133</v>
      </c>
      <c r="HE12" s="66"/>
      <c r="HF12" s="66">
        <f t="shared" si="84"/>
        <v>305.88506819015265</v>
      </c>
      <c r="HG12" s="67">
        <f t="shared" si="19"/>
        <v>1172.8052642685839</v>
      </c>
      <c r="HH12" s="67">
        <f t="shared" si="20"/>
        <v>1835.3104091409159</v>
      </c>
      <c r="HI12" s="68">
        <f t="shared" si="21"/>
        <v>2838.1995908590843</v>
      </c>
      <c r="HJ12" s="205">
        <v>4346.3</v>
      </c>
      <c r="HK12" s="205">
        <v>5685.81</v>
      </c>
      <c r="HL12" s="205">
        <v>0</v>
      </c>
      <c r="HM12" s="205">
        <v>0</v>
      </c>
      <c r="HN12" s="205">
        <v>0</v>
      </c>
      <c r="HO12" s="205">
        <v>0</v>
      </c>
      <c r="HP12" s="205">
        <v>0</v>
      </c>
      <c r="HQ12" s="205">
        <v>0</v>
      </c>
      <c r="HR12" s="205">
        <v>0</v>
      </c>
      <c r="HS12" s="205">
        <v>0</v>
      </c>
      <c r="HT12" s="205">
        <v>10032.11</v>
      </c>
      <c r="HU12" s="178">
        <f t="shared" ref="HU12:HU16" si="166">HX12-HT12</f>
        <v>0</v>
      </c>
      <c r="HV12" s="206">
        <v>775</v>
      </c>
      <c r="HW12" s="181" t="s">
        <v>275</v>
      </c>
      <c r="HX12" s="64">
        <f t="shared" si="86"/>
        <v>10032.11</v>
      </c>
      <c r="HY12" s="205">
        <v>361.78</v>
      </c>
      <c r="HZ12" s="205">
        <v>4357.1400000000003</v>
      </c>
      <c r="IA12" s="205">
        <v>0</v>
      </c>
      <c r="IB12" s="205">
        <v>0</v>
      </c>
      <c r="IC12" s="205">
        <v>0</v>
      </c>
      <c r="ID12" s="205">
        <v>0</v>
      </c>
      <c r="IE12" s="205">
        <v>0</v>
      </c>
      <c r="IF12" s="205">
        <v>0</v>
      </c>
      <c r="IG12" s="205">
        <v>0</v>
      </c>
      <c r="IH12" s="205">
        <v>0</v>
      </c>
      <c r="II12" s="214">
        <f t="shared" si="87"/>
        <v>4718.92</v>
      </c>
      <c r="IJ12" s="65"/>
      <c r="IK12" s="65"/>
      <c r="IL12" s="65">
        <f t="shared" si="88"/>
        <v>111.13026545932885</v>
      </c>
      <c r="IM12" s="65">
        <f t="shared" si="89"/>
        <v>0</v>
      </c>
      <c r="IN12" s="65">
        <f>52000/60</f>
        <v>866.66666666666663</v>
      </c>
      <c r="IO12" s="65">
        <v>20</v>
      </c>
      <c r="IP12" s="65">
        <f t="shared" si="91"/>
        <v>232.05714285714285</v>
      </c>
      <c r="IQ12" s="65">
        <v>5</v>
      </c>
      <c r="IR12" s="65">
        <f t="shared" si="149"/>
        <v>445.62857142857143</v>
      </c>
      <c r="IS12" s="65"/>
      <c r="IT12" s="64">
        <f t="shared" si="22"/>
        <v>1680.4826464117098</v>
      </c>
      <c r="IU12" s="66">
        <f t="shared" si="150"/>
        <v>538.79476190476191</v>
      </c>
      <c r="IV12" s="66"/>
      <c r="IW12" s="66">
        <f t="shared" si="92"/>
        <v>443.85548166329437</v>
      </c>
      <c r="IX12" s="67">
        <f t="shared" si="23"/>
        <v>982.65024356805634</v>
      </c>
      <c r="IY12" s="67">
        <f t="shared" si="24"/>
        <v>2663.1328899797663</v>
      </c>
      <c r="IZ12" s="68">
        <f t="shared" si="25"/>
        <v>2055.7871100202337</v>
      </c>
      <c r="JA12" s="209">
        <v>4088.63</v>
      </c>
      <c r="JB12" s="209">
        <v>5661.39</v>
      </c>
      <c r="JC12" s="209">
        <v>0</v>
      </c>
      <c r="JD12" s="209">
        <v>0</v>
      </c>
      <c r="JE12" s="209">
        <v>0</v>
      </c>
      <c r="JF12" s="209">
        <v>0</v>
      </c>
      <c r="JG12" s="209">
        <v>0</v>
      </c>
      <c r="JH12" s="209">
        <v>0</v>
      </c>
      <c r="JI12" s="209">
        <v>0</v>
      </c>
      <c r="JJ12" s="209">
        <v>0</v>
      </c>
      <c r="JK12" s="209">
        <v>9750.02</v>
      </c>
      <c r="JL12" s="178">
        <f t="shared" ref="JL12:JL16" si="167">JO12-JK12</f>
        <v>0</v>
      </c>
      <c r="JM12" s="210">
        <v>763</v>
      </c>
      <c r="JN12" s="181" t="s">
        <v>275</v>
      </c>
      <c r="JO12" s="64">
        <f t="shared" si="94"/>
        <v>9750.02</v>
      </c>
      <c r="JP12" s="209">
        <v>340.33</v>
      </c>
      <c r="JQ12" s="209">
        <v>4357.1400000000003</v>
      </c>
      <c r="JR12" s="209">
        <v>0</v>
      </c>
      <c r="JS12" s="209">
        <v>0</v>
      </c>
      <c r="JT12" s="209">
        <v>0</v>
      </c>
      <c r="JU12" s="209">
        <v>0</v>
      </c>
      <c r="JV12" s="209">
        <v>0</v>
      </c>
      <c r="JW12" s="209">
        <v>0</v>
      </c>
      <c r="JX12" s="209">
        <v>0</v>
      </c>
      <c r="JY12" s="209">
        <v>0</v>
      </c>
      <c r="JZ12" s="211">
        <f t="shared" si="95"/>
        <v>4697.47</v>
      </c>
      <c r="KA12" s="65"/>
      <c r="KB12" s="65"/>
      <c r="KC12" s="65">
        <f t="shared" si="96"/>
        <v>196.66460862287241</v>
      </c>
      <c r="KD12" s="65">
        <f t="shared" si="97"/>
        <v>0</v>
      </c>
      <c r="KE12" s="65">
        <f t="shared" si="98"/>
        <v>866.66666666666663</v>
      </c>
      <c r="KF12" s="65">
        <v>20</v>
      </c>
      <c r="KG12" s="65"/>
      <c r="KH12" s="65">
        <v>5</v>
      </c>
      <c r="KI12" s="65">
        <f t="shared" si="151"/>
        <v>543.39953271028037</v>
      </c>
      <c r="KJ12" s="65"/>
      <c r="KK12" s="64">
        <f t="shared" si="26"/>
        <v>1631.7308079998193</v>
      </c>
      <c r="KL12" s="66">
        <f t="shared" si="152"/>
        <v>497.32093457943921</v>
      </c>
      <c r="KM12" s="66"/>
      <c r="KN12" s="66">
        <f t="shared" si="99"/>
        <v>425.81034851585173</v>
      </c>
      <c r="KO12" s="67">
        <f t="shared" si="27"/>
        <v>923.13128309529088</v>
      </c>
      <c r="KP12" s="67">
        <f t="shared" si="28"/>
        <v>2554.8620910951104</v>
      </c>
      <c r="KQ12" s="68">
        <f t="shared" si="29"/>
        <v>2142.6079089048899</v>
      </c>
      <c r="KR12" s="209">
        <v>5037.03</v>
      </c>
      <c r="KS12" s="209">
        <v>6365.12</v>
      </c>
      <c r="KT12" s="209">
        <v>0</v>
      </c>
      <c r="KU12" s="209">
        <v>0</v>
      </c>
      <c r="KV12" s="209">
        <v>0</v>
      </c>
      <c r="KW12" s="209">
        <v>0</v>
      </c>
      <c r="KX12" s="209">
        <v>0</v>
      </c>
      <c r="KY12" s="209">
        <v>15.21</v>
      </c>
      <c r="KZ12" s="209">
        <v>0</v>
      </c>
      <c r="LA12" s="209">
        <v>0</v>
      </c>
      <c r="LB12" s="209">
        <v>11417.36</v>
      </c>
      <c r="LC12" s="178">
        <f t="shared" ref="LC12:LC16" si="168">LF12-LB12</f>
        <v>0</v>
      </c>
      <c r="LD12" s="210">
        <v>750</v>
      </c>
      <c r="LE12" s="181" t="s">
        <v>275</v>
      </c>
      <c r="LF12" s="64">
        <f t="shared" si="101"/>
        <v>11417.359999999999</v>
      </c>
      <c r="LG12" s="209">
        <v>419.29</v>
      </c>
      <c r="LH12" s="209">
        <v>4357.1400000000003</v>
      </c>
      <c r="LI12" s="209">
        <v>0</v>
      </c>
      <c r="LJ12" s="209">
        <v>0</v>
      </c>
      <c r="LK12" s="209">
        <v>0</v>
      </c>
      <c r="LL12" s="209">
        <v>0</v>
      </c>
      <c r="LM12" s="209">
        <v>0</v>
      </c>
      <c r="LN12" s="209">
        <v>1.06</v>
      </c>
      <c r="LO12" s="209">
        <v>0</v>
      </c>
      <c r="LP12" s="209">
        <v>0</v>
      </c>
      <c r="LQ12" s="211">
        <f t="shared" si="102"/>
        <v>4777.4900000000007</v>
      </c>
      <c r="LR12" s="65"/>
      <c r="LS12" s="65"/>
      <c r="LT12" s="65">
        <f t="shared" si="103"/>
        <v>116.40144541521408</v>
      </c>
      <c r="LU12" s="65">
        <f t="shared" si="104"/>
        <v>0</v>
      </c>
      <c r="LV12" s="65">
        <f t="shared" si="105"/>
        <v>866.66666666666663</v>
      </c>
      <c r="LW12" s="65">
        <v>20</v>
      </c>
      <c r="LX12" s="65"/>
      <c r="LY12" s="65">
        <v>5</v>
      </c>
      <c r="LZ12" s="65">
        <f t="shared" si="153"/>
        <v>508.03738317757012</v>
      </c>
      <c r="MA12" s="65"/>
      <c r="MB12" s="64">
        <f t="shared" si="30"/>
        <v>1516.1054952594509</v>
      </c>
      <c r="MC12" s="66">
        <f t="shared" si="154"/>
        <v>593.54906542056074</v>
      </c>
      <c r="MD12" s="66"/>
      <c r="ME12" s="66">
        <f t="shared" si="106"/>
        <v>421.93091213600241</v>
      </c>
      <c r="MF12" s="67">
        <f t="shared" si="31"/>
        <v>1015.4799775565632</v>
      </c>
      <c r="MG12" s="67">
        <f t="shared" si="32"/>
        <v>2531.5854728160139</v>
      </c>
      <c r="MH12" s="68">
        <f t="shared" si="33"/>
        <v>2245.9045271839868</v>
      </c>
      <c r="MI12" s="209">
        <v>4068.26</v>
      </c>
      <c r="MJ12" s="209">
        <v>4699.96</v>
      </c>
      <c r="MK12" s="209">
        <v>0</v>
      </c>
      <c r="ML12" s="209">
        <v>0</v>
      </c>
      <c r="MM12" s="209">
        <v>0</v>
      </c>
      <c r="MN12" s="209">
        <v>0</v>
      </c>
      <c r="MO12" s="209">
        <v>0</v>
      </c>
      <c r="MP12" s="209">
        <v>0</v>
      </c>
      <c r="MQ12" s="209">
        <v>0</v>
      </c>
      <c r="MR12" s="209">
        <v>0</v>
      </c>
      <c r="MS12" s="209">
        <v>8768.2199999999993</v>
      </c>
      <c r="MT12" s="178">
        <f t="shared" ref="MT12:MT16" si="169">MW12-MS12</f>
        <v>0</v>
      </c>
      <c r="MU12" s="210">
        <v>713</v>
      </c>
      <c r="MV12" s="181" t="s">
        <v>275</v>
      </c>
      <c r="MW12" s="64">
        <f t="shared" si="108"/>
        <v>8768.2200000000012</v>
      </c>
      <c r="MX12" s="209">
        <v>338.65</v>
      </c>
      <c r="MY12" s="209">
        <v>4357.1400000000003</v>
      </c>
      <c r="MZ12" s="209">
        <v>0</v>
      </c>
      <c r="NA12" s="209">
        <v>0</v>
      </c>
      <c r="NB12" s="209">
        <v>0</v>
      </c>
      <c r="NC12" s="209">
        <v>0</v>
      </c>
      <c r="ND12" s="209">
        <v>0</v>
      </c>
      <c r="NE12" s="209">
        <v>0</v>
      </c>
      <c r="NF12" s="209">
        <v>0</v>
      </c>
      <c r="NG12" s="209">
        <v>0</v>
      </c>
      <c r="NH12" s="211">
        <f t="shared" si="109"/>
        <v>4695.79</v>
      </c>
      <c r="NI12" s="65"/>
      <c r="NJ12" s="65"/>
      <c r="NK12" s="65">
        <f t="shared" si="110"/>
        <v>0</v>
      </c>
      <c r="NL12" s="65">
        <f t="shared" si="111"/>
        <v>0</v>
      </c>
      <c r="NM12" s="65"/>
      <c r="NN12" s="65">
        <v>20</v>
      </c>
      <c r="NO12" s="65"/>
      <c r="NP12" s="65">
        <v>0</v>
      </c>
      <c r="NQ12" s="65">
        <f t="shared" si="155"/>
        <v>469.67889908256882</v>
      </c>
      <c r="NR12" s="65"/>
      <c r="NS12" s="64">
        <f t="shared" si="34"/>
        <v>489.67889908256882</v>
      </c>
      <c r="NT12" s="66">
        <f t="shared" si="113"/>
        <v>723.04816513761466</v>
      </c>
      <c r="NU12" s="66"/>
      <c r="NV12" s="66">
        <f t="shared" si="114"/>
        <v>242.54541284403669</v>
      </c>
      <c r="NW12" s="67">
        <f t="shared" si="35"/>
        <v>965.59357798165138</v>
      </c>
      <c r="NX12" s="67">
        <f t="shared" si="36"/>
        <v>1455.2724770642203</v>
      </c>
      <c r="NY12" s="68">
        <f t="shared" si="37"/>
        <v>3240.5175229357797</v>
      </c>
      <c r="NZ12" s="209">
        <v>2302.66</v>
      </c>
      <c r="OA12" s="209">
        <v>4350.07</v>
      </c>
      <c r="OB12" s="209">
        <v>0</v>
      </c>
      <c r="OC12" s="209">
        <v>0</v>
      </c>
      <c r="OD12" s="209">
        <v>0</v>
      </c>
      <c r="OE12" s="209">
        <v>0</v>
      </c>
      <c r="OF12" s="209">
        <v>0</v>
      </c>
      <c r="OG12" s="209">
        <v>0</v>
      </c>
      <c r="OH12" s="209">
        <v>0</v>
      </c>
      <c r="OI12" s="209">
        <v>0</v>
      </c>
      <c r="OJ12" s="209">
        <v>6652.73</v>
      </c>
      <c r="OK12" s="178">
        <f t="shared" si="115"/>
        <v>0</v>
      </c>
      <c r="OL12" s="210">
        <v>645</v>
      </c>
      <c r="OM12" s="181" t="s">
        <v>275</v>
      </c>
      <c r="ON12" s="64">
        <f t="shared" si="116"/>
        <v>6652.73</v>
      </c>
      <c r="OO12" s="209">
        <v>191.67</v>
      </c>
      <c r="OP12" s="209">
        <v>4357.1400000000003</v>
      </c>
      <c r="OQ12" s="209">
        <v>0</v>
      </c>
      <c r="OR12" s="209">
        <v>0</v>
      </c>
      <c r="OS12" s="209">
        <v>0</v>
      </c>
      <c r="OT12" s="209">
        <v>0</v>
      </c>
      <c r="OU12" s="209">
        <v>0</v>
      </c>
      <c r="OV12" s="209">
        <v>0</v>
      </c>
      <c r="OW12" s="209">
        <v>0</v>
      </c>
      <c r="OX12" s="209">
        <v>0</v>
      </c>
      <c r="OY12" s="211">
        <f t="shared" si="117"/>
        <v>4548.8100000000004</v>
      </c>
      <c r="OZ12" s="65"/>
      <c r="PA12" s="65"/>
      <c r="PB12" s="65">
        <f t="shared" si="118"/>
        <v>143.85371589396087</v>
      </c>
      <c r="PC12" s="65">
        <f t="shared" si="119"/>
        <v>0</v>
      </c>
      <c r="PD12" s="65">
        <f t="shared" si="120"/>
        <v>866.66666666666663</v>
      </c>
      <c r="PE12" s="65">
        <v>20</v>
      </c>
      <c r="PF12" s="65">
        <f t="shared" si="121"/>
        <v>32.880000000000003</v>
      </c>
      <c r="PG12" s="65">
        <v>5</v>
      </c>
      <c r="PH12" s="65">
        <f t="shared" si="156"/>
        <v>495.2049090909091</v>
      </c>
      <c r="PI12" s="65"/>
      <c r="PJ12" s="64">
        <f t="shared" si="38"/>
        <v>1563.6052916515366</v>
      </c>
      <c r="PK12" s="66">
        <f t="shared" si="157"/>
        <v>643.25572727272731</v>
      </c>
      <c r="PL12" s="66"/>
      <c r="PM12" s="66">
        <f t="shared" si="122"/>
        <v>441.37220378485284</v>
      </c>
      <c r="PN12" s="67">
        <f t="shared" si="39"/>
        <v>1084.6279310575801</v>
      </c>
      <c r="PO12" s="67">
        <f t="shared" si="40"/>
        <v>2648.2332227091165</v>
      </c>
      <c r="PP12" s="68">
        <f t="shared" si="41"/>
        <v>1900.5767772908839</v>
      </c>
      <c r="PQ12" s="209">
        <v>2888.27</v>
      </c>
      <c r="PR12" s="209">
        <v>4547.8900000000003</v>
      </c>
      <c r="PS12" s="209">
        <v>0</v>
      </c>
      <c r="PT12" s="209">
        <v>0</v>
      </c>
      <c r="PU12" s="209">
        <v>0</v>
      </c>
      <c r="PV12" s="209">
        <v>0</v>
      </c>
      <c r="PW12" s="209">
        <v>0</v>
      </c>
      <c r="PX12" s="209">
        <v>0</v>
      </c>
      <c r="PY12" s="209">
        <v>0</v>
      </c>
      <c r="PZ12" s="209">
        <v>0</v>
      </c>
      <c r="QA12" s="209">
        <v>7436.16</v>
      </c>
      <c r="QB12" s="178">
        <f t="shared" ref="QB12:QB16" si="170">QE12-QA12</f>
        <v>0</v>
      </c>
      <c r="QC12" s="210">
        <v>664</v>
      </c>
      <c r="QD12" s="181" t="s">
        <v>275</v>
      </c>
      <c r="QE12" s="64">
        <f t="shared" si="124"/>
        <v>7436.16</v>
      </c>
      <c r="QF12" s="209">
        <v>240.42</v>
      </c>
      <c r="QG12" s="209">
        <v>4357.1400000000003</v>
      </c>
      <c r="QH12" s="209">
        <v>0</v>
      </c>
      <c r="QI12" s="209">
        <v>0</v>
      </c>
      <c r="QJ12" s="209">
        <v>0</v>
      </c>
      <c r="QK12" s="209">
        <v>0</v>
      </c>
      <c r="QL12" s="209">
        <v>0</v>
      </c>
      <c r="QM12" s="209">
        <v>0</v>
      </c>
      <c r="QN12" s="209">
        <v>0</v>
      </c>
      <c r="QO12" s="209">
        <v>0</v>
      </c>
      <c r="QP12" s="211">
        <f t="shared" si="125"/>
        <v>4597.5600000000004</v>
      </c>
      <c r="QQ12" s="65"/>
      <c r="QR12" s="65"/>
      <c r="QS12" s="65">
        <f t="shared" si="126"/>
        <v>87.412104816309082</v>
      </c>
      <c r="QT12" s="65">
        <f t="shared" si="127"/>
        <v>0</v>
      </c>
      <c r="QU12" s="65">
        <f t="shared" si="128"/>
        <v>866.66666666666663</v>
      </c>
      <c r="QV12" s="65">
        <v>20</v>
      </c>
      <c r="QW12" s="65">
        <f t="shared" si="129"/>
        <v>18.861818181818183</v>
      </c>
      <c r="QX12" s="65">
        <v>5</v>
      </c>
      <c r="QY12" s="65">
        <f t="shared" si="158"/>
        <v>428.14772727272725</v>
      </c>
      <c r="QZ12" s="65"/>
      <c r="RA12" s="64">
        <f t="shared" si="42"/>
        <v>1426.0883169375211</v>
      </c>
      <c r="RB12" s="66">
        <f t="shared" si="130"/>
        <v>619.2640909090909</v>
      </c>
      <c r="RC12" s="66"/>
      <c r="RD12" s="66">
        <f t="shared" si="131"/>
        <v>409.07048156932245</v>
      </c>
      <c r="RE12" s="67">
        <f t="shared" si="43"/>
        <v>1028.3345724784133</v>
      </c>
      <c r="RF12" s="67">
        <f t="shared" si="44"/>
        <v>2454.4228894159342</v>
      </c>
      <c r="RG12" s="68">
        <f t="shared" si="45"/>
        <v>2143.1371105840662</v>
      </c>
      <c r="RH12" s="205">
        <v>1620.56</v>
      </c>
      <c r="RI12" s="205">
        <v>4913.1499999999996</v>
      </c>
      <c r="RJ12" s="205">
        <v>13.06</v>
      </c>
      <c r="RK12" s="205">
        <v>0</v>
      </c>
      <c r="RL12" s="205">
        <v>0</v>
      </c>
      <c r="RM12" s="205">
        <v>0</v>
      </c>
      <c r="RN12" s="205">
        <v>0</v>
      </c>
      <c r="RO12" s="205">
        <v>0</v>
      </c>
      <c r="RP12" s="205">
        <v>0</v>
      </c>
      <c r="RQ12" s="205">
        <v>0</v>
      </c>
      <c r="RR12" s="205">
        <v>6546.77</v>
      </c>
      <c r="RS12" s="178">
        <f t="shared" ref="RS12:RS16" si="171">RV12-RR12</f>
        <v>0</v>
      </c>
      <c r="RT12" s="206">
        <v>659</v>
      </c>
      <c r="RU12" s="181" t="s">
        <v>275</v>
      </c>
      <c r="RV12" s="64">
        <f t="shared" si="133"/>
        <v>6546.7699999999995</v>
      </c>
      <c r="RW12" s="209">
        <v>134.88999999999999</v>
      </c>
      <c r="RX12" s="209">
        <v>4357.1400000000003</v>
      </c>
      <c r="RY12" s="209">
        <v>0.83</v>
      </c>
      <c r="RZ12" s="209">
        <v>0</v>
      </c>
      <c r="SA12" s="209">
        <v>0</v>
      </c>
      <c r="SB12" s="209">
        <v>0</v>
      </c>
      <c r="SC12" s="209">
        <v>0</v>
      </c>
      <c r="SD12" s="209">
        <v>0</v>
      </c>
      <c r="SE12" s="209">
        <v>0</v>
      </c>
      <c r="SF12" s="209">
        <v>0</v>
      </c>
      <c r="SG12" s="211">
        <v>4492.8599999999997</v>
      </c>
      <c r="SH12" s="65"/>
      <c r="SI12" s="65"/>
      <c r="SJ12" s="65">
        <f t="shared" si="134"/>
        <v>64.334493701026645</v>
      </c>
      <c r="SK12" s="65">
        <f t="shared" si="135"/>
        <v>0</v>
      </c>
      <c r="SL12" s="65">
        <f t="shared" si="136"/>
        <v>866.66666666666663</v>
      </c>
      <c r="SM12" s="65">
        <v>20</v>
      </c>
      <c r="SN12" s="65">
        <f t="shared" si="137"/>
        <v>495.92920353982299</v>
      </c>
      <c r="SO12" s="65">
        <v>5</v>
      </c>
      <c r="SP12" s="65">
        <f t="shared" si="159"/>
        <v>428.52876106194691</v>
      </c>
      <c r="SQ12" s="65"/>
      <c r="SR12" s="64">
        <f t="shared" si="46"/>
        <v>1880.4591249694631</v>
      </c>
      <c r="SS12" s="66">
        <f t="shared" si="160"/>
        <v>596.28469026548669</v>
      </c>
      <c r="ST12" s="66"/>
      <c r="SU12" s="66">
        <f t="shared" si="138"/>
        <v>495.34876304698992</v>
      </c>
      <c r="SV12" s="67">
        <f t="shared" si="47"/>
        <v>1091.6334533124766</v>
      </c>
      <c r="SW12" s="67">
        <f t="shared" si="48"/>
        <v>2972.0925782819395</v>
      </c>
      <c r="SX12" s="68">
        <f t="shared" si="49"/>
        <v>1520.7674217180602</v>
      </c>
      <c r="SY12" s="64">
        <f t="shared" si="139"/>
        <v>96485.750000000015</v>
      </c>
      <c r="SZ12" s="211">
        <f t="shared" si="140"/>
        <v>55604.53</v>
      </c>
      <c r="TA12" s="67">
        <f t="shared" si="141"/>
        <v>25870.466014447524</v>
      </c>
      <c r="TB12" s="68">
        <f t="shared" si="142"/>
        <v>29734.063985552475</v>
      </c>
      <c r="TC12" s="264"/>
      <c r="TD12" s="265"/>
      <c r="TE12" s="265"/>
    </row>
    <row r="13" spans="1:528">
      <c r="A13" s="173" t="s">
        <v>140</v>
      </c>
      <c r="B13" s="175" t="s">
        <v>141</v>
      </c>
      <c r="C13" s="181" t="s">
        <v>275</v>
      </c>
      <c r="D13" s="178">
        <v>0</v>
      </c>
      <c r="E13" s="178">
        <v>0</v>
      </c>
      <c r="F13" s="178">
        <v>0</v>
      </c>
      <c r="G13" s="178">
        <v>0</v>
      </c>
      <c r="H13" s="178">
        <v>0</v>
      </c>
      <c r="I13" s="178">
        <v>0</v>
      </c>
      <c r="J13" s="178">
        <v>0</v>
      </c>
      <c r="K13" s="178">
        <v>0</v>
      </c>
      <c r="L13" s="178">
        <v>0</v>
      </c>
      <c r="M13" s="176">
        <v>0</v>
      </c>
      <c r="N13" s="176">
        <v>0</v>
      </c>
      <c r="O13" s="178">
        <f t="shared" si="161"/>
        <v>0</v>
      </c>
      <c r="P13" s="181">
        <v>0</v>
      </c>
      <c r="Q13" s="64">
        <f t="shared" si="0"/>
        <v>0</v>
      </c>
      <c r="R13" s="178">
        <v>0</v>
      </c>
      <c r="S13" s="178">
        <v>0</v>
      </c>
      <c r="T13" s="178">
        <v>0</v>
      </c>
      <c r="U13" s="178">
        <v>0</v>
      </c>
      <c r="V13" s="178">
        <v>0</v>
      </c>
      <c r="W13" s="178">
        <v>0</v>
      </c>
      <c r="X13" s="178">
        <v>0</v>
      </c>
      <c r="Y13" s="178">
        <v>0</v>
      </c>
      <c r="Z13" s="178">
        <v>0</v>
      </c>
      <c r="AA13" s="178">
        <v>0</v>
      </c>
      <c r="AB13" s="64">
        <f t="shared" si="50"/>
        <v>0</v>
      </c>
      <c r="AC13" s="65"/>
      <c r="AD13" s="65"/>
      <c r="AE13" s="65">
        <f t="shared" si="51"/>
        <v>0</v>
      </c>
      <c r="AF13" s="65">
        <f t="shared" si="1"/>
        <v>0</v>
      </c>
      <c r="AG13" s="65"/>
      <c r="AH13" s="65">
        <v>0</v>
      </c>
      <c r="AI13" s="65"/>
      <c r="AJ13" s="65">
        <v>0</v>
      </c>
      <c r="AK13" s="65"/>
      <c r="AL13" s="65"/>
      <c r="AM13" s="64">
        <f t="shared" si="2"/>
        <v>0</v>
      </c>
      <c r="AN13" s="66"/>
      <c r="AO13" s="66">
        <v>0</v>
      </c>
      <c r="AP13" s="66">
        <f t="shared" si="54"/>
        <v>0</v>
      </c>
      <c r="AQ13" s="67">
        <f t="shared" si="3"/>
        <v>0</v>
      </c>
      <c r="AR13" s="67">
        <f t="shared" si="4"/>
        <v>0</v>
      </c>
      <c r="AS13" s="68">
        <f t="shared" si="5"/>
        <v>0</v>
      </c>
      <c r="AT13" s="178"/>
      <c r="AU13" s="178"/>
      <c r="AV13" s="178"/>
      <c r="AW13" s="178"/>
      <c r="AX13" s="178"/>
      <c r="AY13" s="178"/>
      <c r="AZ13" s="205"/>
      <c r="BA13" s="178"/>
      <c r="BB13" s="178"/>
      <c r="BC13" s="176"/>
      <c r="BD13" s="176"/>
      <c r="BE13" s="178">
        <f t="shared" si="162"/>
        <v>0</v>
      </c>
      <c r="BF13" s="181"/>
      <c r="BG13" s="181" t="s">
        <v>275</v>
      </c>
      <c r="BH13" s="64">
        <f t="shared" si="56"/>
        <v>0</v>
      </c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64">
        <f t="shared" si="57"/>
        <v>0</v>
      </c>
      <c r="BT13" s="65"/>
      <c r="BU13" s="65"/>
      <c r="BV13" s="65">
        <f t="shared" si="58"/>
        <v>0</v>
      </c>
      <c r="BW13" s="65">
        <f t="shared" si="59"/>
        <v>0</v>
      </c>
      <c r="BX13" s="65"/>
      <c r="BY13" s="65"/>
      <c r="BZ13" s="65"/>
      <c r="CA13" s="65"/>
      <c r="CB13" s="65"/>
      <c r="CC13" s="65"/>
      <c r="CD13" s="64">
        <f t="shared" si="6"/>
        <v>0</v>
      </c>
      <c r="CE13" s="66"/>
      <c r="CF13" s="66"/>
      <c r="CG13" s="66">
        <f t="shared" si="62"/>
        <v>0</v>
      </c>
      <c r="CH13" s="67">
        <f t="shared" si="7"/>
        <v>0</v>
      </c>
      <c r="CI13" s="67">
        <f t="shared" si="8"/>
        <v>0</v>
      </c>
      <c r="CJ13" s="68">
        <f t="shared" si="9"/>
        <v>0</v>
      </c>
      <c r="CK13" s="209">
        <v>0</v>
      </c>
      <c r="CL13" s="209">
        <v>620.62</v>
      </c>
      <c r="CM13" s="209">
        <v>0</v>
      </c>
      <c r="CN13" s="209">
        <v>0</v>
      </c>
      <c r="CO13" s="209">
        <v>0</v>
      </c>
      <c r="CP13" s="209">
        <v>0</v>
      </c>
      <c r="CQ13" s="209">
        <v>0</v>
      </c>
      <c r="CR13" s="209">
        <v>0</v>
      </c>
      <c r="CS13" s="209">
        <v>0</v>
      </c>
      <c r="CT13" s="209">
        <v>0</v>
      </c>
      <c r="CU13" s="209">
        <v>620.62</v>
      </c>
      <c r="CV13" s="178">
        <f t="shared" si="163"/>
        <v>0</v>
      </c>
      <c r="CW13" s="210">
        <v>46</v>
      </c>
      <c r="CX13" s="181" t="s">
        <v>275</v>
      </c>
      <c r="CY13" s="64">
        <f t="shared" si="64"/>
        <v>620.62</v>
      </c>
      <c r="CZ13" s="209">
        <v>0</v>
      </c>
      <c r="DA13" s="209">
        <v>338.71</v>
      </c>
      <c r="DB13" s="209">
        <v>0</v>
      </c>
      <c r="DC13" s="209">
        <v>0</v>
      </c>
      <c r="DD13" s="209">
        <v>0</v>
      </c>
      <c r="DE13" s="209">
        <v>0</v>
      </c>
      <c r="DF13" s="209">
        <v>0</v>
      </c>
      <c r="DG13" s="209">
        <v>0</v>
      </c>
      <c r="DH13" s="209">
        <v>0</v>
      </c>
      <c r="DI13" s="209">
        <v>0</v>
      </c>
      <c r="DJ13" s="211">
        <f t="shared" si="65"/>
        <v>338.71</v>
      </c>
      <c r="DK13" s="65"/>
      <c r="DL13" s="65"/>
      <c r="DM13" s="65">
        <f t="shared" si="66"/>
        <v>6.747006764387999</v>
      </c>
      <c r="DN13" s="65">
        <f t="shared" si="67"/>
        <v>0</v>
      </c>
      <c r="DO13" s="65"/>
      <c r="DP13" s="65">
        <v>20</v>
      </c>
      <c r="DQ13" s="65"/>
      <c r="DR13" s="65">
        <v>5</v>
      </c>
      <c r="DS13" s="65">
        <f t="shared" si="143"/>
        <v>428.469696969697</v>
      </c>
      <c r="DT13" s="65"/>
      <c r="DU13" s="64">
        <f t="shared" si="10"/>
        <v>460.216703734085</v>
      </c>
      <c r="DV13" s="66">
        <f t="shared" si="144"/>
        <v>596.35070707070713</v>
      </c>
      <c r="DW13" s="66"/>
      <c r="DX13" s="66">
        <f t="shared" si="68"/>
        <v>211.31348216095844</v>
      </c>
      <c r="DY13" s="67">
        <f t="shared" si="11"/>
        <v>807.66418923166555</v>
      </c>
      <c r="DZ13" s="67">
        <f t="shared" si="12"/>
        <v>1267.8808929657505</v>
      </c>
      <c r="EA13" s="68">
        <f t="shared" si="13"/>
        <v>-929.17089296575045</v>
      </c>
      <c r="EB13" s="209">
        <v>443.52</v>
      </c>
      <c r="EC13" s="209">
        <v>4937.55</v>
      </c>
      <c r="ED13" s="209">
        <v>0</v>
      </c>
      <c r="EE13" s="209">
        <v>0</v>
      </c>
      <c r="EF13" s="209">
        <v>0</v>
      </c>
      <c r="EG13" s="209">
        <v>0</v>
      </c>
      <c r="EH13" s="209">
        <v>0</v>
      </c>
      <c r="EI13" s="209">
        <v>0</v>
      </c>
      <c r="EJ13" s="209">
        <v>0</v>
      </c>
      <c r="EK13" s="209">
        <v>0</v>
      </c>
      <c r="EL13" s="209">
        <v>5381.07</v>
      </c>
      <c r="EM13" s="178">
        <f t="shared" si="164"/>
        <v>0</v>
      </c>
      <c r="EN13" s="210">
        <v>377</v>
      </c>
      <c r="EO13" s="181" t="s">
        <v>275</v>
      </c>
      <c r="EP13" s="212">
        <f t="shared" si="70"/>
        <v>5381.07</v>
      </c>
      <c r="EQ13" s="209">
        <v>36.92</v>
      </c>
      <c r="ER13" s="209">
        <v>3500</v>
      </c>
      <c r="ES13" s="209">
        <v>0</v>
      </c>
      <c r="ET13" s="209">
        <v>0</v>
      </c>
      <c r="EU13" s="209">
        <v>0</v>
      </c>
      <c r="EV13" s="209">
        <v>0</v>
      </c>
      <c r="EW13" s="209">
        <v>0</v>
      </c>
      <c r="EX13" s="209">
        <v>0</v>
      </c>
      <c r="EY13" s="209">
        <v>0</v>
      </c>
      <c r="EZ13" s="209">
        <v>0</v>
      </c>
      <c r="FA13" s="64">
        <f t="shared" si="71"/>
        <v>3536.92</v>
      </c>
      <c r="FB13" s="65"/>
      <c r="FC13" s="65"/>
      <c r="FD13" s="65">
        <f t="shared" si="72"/>
        <v>60.063777110028276</v>
      </c>
      <c r="FE13" s="65">
        <f t="shared" si="73"/>
        <v>0</v>
      </c>
      <c r="FF13" s="65"/>
      <c r="FG13" s="65">
        <v>20</v>
      </c>
      <c r="FH13" s="65">
        <f t="shared" si="75"/>
        <v>140.93333333333334</v>
      </c>
      <c r="FI13" s="65">
        <v>5</v>
      </c>
      <c r="FJ13" s="65">
        <f t="shared" si="145"/>
        <v>424.68019607843132</v>
      </c>
      <c r="FK13" s="65"/>
      <c r="FL13" s="64">
        <f t="shared" si="14"/>
        <v>650.67730652179296</v>
      </c>
      <c r="FM13" s="66">
        <f t="shared" si="146"/>
        <v>664.41901960784321</v>
      </c>
      <c r="FN13" s="66"/>
      <c r="FO13" s="66">
        <f t="shared" si="76"/>
        <v>263.0192652259272</v>
      </c>
      <c r="FP13" s="67">
        <f t="shared" si="15"/>
        <v>927.43828483377047</v>
      </c>
      <c r="FQ13" s="67">
        <f t="shared" si="16"/>
        <v>1578.1155913555635</v>
      </c>
      <c r="FR13" s="68">
        <f t="shared" si="17"/>
        <v>1958.8044086444365</v>
      </c>
      <c r="FS13" s="209">
        <v>102.4</v>
      </c>
      <c r="FT13" s="209">
        <v>7149.2</v>
      </c>
      <c r="FU13" s="209">
        <v>0</v>
      </c>
      <c r="FV13" s="209">
        <v>0</v>
      </c>
      <c r="FW13" s="209">
        <v>0</v>
      </c>
      <c r="FX13" s="209">
        <v>0</v>
      </c>
      <c r="FY13" s="209">
        <v>0</v>
      </c>
      <c r="FZ13" s="209">
        <v>33.299999999999997</v>
      </c>
      <c r="GA13" s="209">
        <v>0</v>
      </c>
      <c r="GB13" s="209">
        <v>0</v>
      </c>
      <c r="GC13" s="209">
        <v>7284.9</v>
      </c>
      <c r="GD13" s="178">
        <f t="shared" si="165"/>
        <v>0</v>
      </c>
      <c r="GE13" s="210">
        <v>456</v>
      </c>
      <c r="GF13" s="181" t="s">
        <v>275</v>
      </c>
      <c r="GG13" s="64">
        <f t="shared" si="78"/>
        <v>7284.9</v>
      </c>
      <c r="GH13" s="209">
        <v>8.52</v>
      </c>
      <c r="GI13" s="209">
        <v>3500</v>
      </c>
      <c r="GJ13" s="209">
        <v>0</v>
      </c>
      <c r="GK13" s="209">
        <v>0</v>
      </c>
      <c r="GL13" s="209">
        <v>0</v>
      </c>
      <c r="GM13" s="209">
        <v>0</v>
      </c>
      <c r="GN13" s="209">
        <v>0</v>
      </c>
      <c r="GO13" s="209">
        <v>2.31</v>
      </c>
      <c r="GP13" s="209">
        <v>0</v>
      </c>
      <c r="GQ13" s="209">
        <v>0</v>
      </c>
      <c r="GR13" s="211">
        <f t="shared" si="79"/>
        <v>3510.83</v>
      </c>
      <c r="GS13" s="65"/>
      <c r="GT13" s="65"/>
      <c r="GU13" s="65">
        <f t="shared" si="80"/>
        <v>80.725758805126063</v>
      </c>
      <c r="GV13" s="65">
        <f t="shared" si="81"/>
        <v>0</v>
      </c>
      <c r="GW13" s="65"/>
      <c r="GX13" s="65">
        <v>20</v>
      </c>
      <c r="GY13" s="65">
        <f t="shared" si="83"/>
        <v>184.90588235294118</v>
      </c>
      <c r="GZ13" s="65">
        <v>5</v>
      </c>
      <c r="HA13" s="65">
        <f t="shared" si="147"/>
        <v>358.47794117647061</v>
      </c>
      <c r="HB13" s="65"/>
      <c r="HC13" s="64">
        <f t="shared" si="18"/>
        <v>649.10958233453789</v>
      </c>
      <c r="HD13" s="66">
        <f t="shared" si="148"/>
        <v>866.92019607843133</v>
      </c>
      <c r="HE13" s="66"/>
      <c r="HF13" s="66">
        <f t="shared" si="84"/>
        <v>303.20595568259387</v>
      </c>
      <c r="HG13" s="67">
        <f t="shared" si="19"/>
        <v>1170.1261517610251</v>
      </c>
      <c r="HH13" s="67">
        <f t="shared" si="20"/>
        <v>1819.235734095563</v>
      </c>
      <c r="HI13" s="68">
        <f t="shared" si="21"/>
        <v>1691.594265904437</v>
      </c>
      <c r="HJ13" s="205">
        <v>219.33</v>
      </c>
      <c r="HK13" s="205">
        <v>4603.3999999999996</v>
      </c>
      <c r="HL13" s="205">
        <v>0</v>
      </c>
      <c r="HM13" s="205">
        <v>0</v>
      </c>
      <c r="HN13" s="205">
        <v>0</v>
      </c>
      <c r="HO13" s="205">
        <v>0</v>
      </c>
      <c r="HP13" s="205">
        <v>0</v>
      </c>
      <c r="HQ13" s="205">
        <v>0</v>
      </c>
      <c r="HR13" s="205">
        <v>0</v>
      </c>
      <c r="HS13" s="205">
        <v>0</v>
      </c>
      <c r="HT13" s="205">
        <v>4822.7299999999996</v>
      </c>
      <c r="HU13" s="178">
        <f t="shared" si="166"/>
        <v>0</v>
      </c>
      <c r="HV13" s="206">
        <v>325</v>
      </c>
      <c r="HW13" s="181" t="s">
        <v>275</v>
      </c>
      <c r="HX13" s="64">
        <f t="shared" si="86"/>
        <v>4822.7299999999996</v>
      </c>
      <c r="HY13" s="205">
        <v>18.260000000000002</v>
      </c>
      <c r="HZ13" s="205">
        <v>3500</v>
      </c>
      <c r="IA13" s="205">
        <v>0</v>
      </c>
      <c r="IB13" s="205">
        <v>0</v>
      </c>
      <c r="IC13" s="205">
        <v>0</v>
      </c>
      <c r="ID13" s="205">
        <v>0</v>
      </c>
      <c r="IE13" s="205">
        <v>0</v>
      </c>
      <c r="IF13" s="205">
        <v>0</v>
      </c>
      <c r="IG13" s="205">
        <v>0</v>
      </c>
      <c r="IH13" s="205">
        <v>0</v>
      </c>
      <c r="II13" s="214">
        <f t="shared" si="87"/>
        <v>3518.26</v>
      </c>
      <c r="IJ13" s="65"/>
      <c r="IK13" s="65"/>
      <c r="IL13" s="65">
        <f t="shared" si="88"/>
        <v>53.423583387609277</v>
      </c>
      <c r="IM13" s="65">
        <f t="shared" si="89"/>
        <v>0</v>
      </c>
      <c r="IN13" s="65"/>
      <c r="IO13" s="65">
        <v>20</v>
      </c>
      <c r="IP13" s="65">
        <f t="shared" si="91"/>
        <v>232.05714285714285</v>
      </c>
      <c r="IQ13" s="65">
        <v>5</v>
      </c>
      <c r="IR13" s="65">
        <f t="shared" si="149"/>
        <v>445.62857142857143</v>
      </c>
      <c r="IS13" s="65"/>
      <c r="IT13" s="64">
        <f t="shared" si="22"/>
        <v>756.10929767332357</v>
      </c>
      <c r="IU13" s="66">
        <f t="shared" si="150"/>
        <v>538.79476190476191</v>
      </c>
      <c r="IV13" s="66"/>
      <c r="IW13" s="66">
        <f t="shared" si="92"/>
        <v>258.9808119156171</v>
      </c>
      <c r="IX13" s="67">
        <f t="shared" si="23"/>
        <v>797.77557382037901</v>
      </c>
      <c r="IY13" s="67">
        <f t="shared" si="24"/>
        <v>1553.8848714937026</v>
      </c>
      <c r="IZ13" s="68">
        <f t="shared" si="25"/>
        <v>1964.3751285062976</v>
      </c>
      <c r="JA13" s="209">
        <v>1547.12</v>
      </c>
      <c r="JB13" s="209">
        <v>10294.14</v>
      </c>
      <c r="JC13" s="209">
        <v>0</v>
      </c>
      <c r="JD13" s="209">
        <v>0</v>
      </c>
      <c r="JE13" s="209">
        <v>0</v>
      </c>
      <c r="JF13" s="209">
        <v>0</v>
      </c>
      <c r="JG13" s="209">
        <v>0</v>
      </c>
      <c r="JH13" s="209">
        <v>0</v>
      </c>
      <c r="JI13" s="209">
        <v>0</v>
      </c>
      <c r="JJ13" s="209">
        <v>0</v>
      </c>
      <c r="JK13" s="209">
        <v>11841.26</v>
      </c>
      <c r="JL13" s="178">
        <f t="shared" si="167"/>
        <v>0</v>
      </c>
      <c r="JM13" s="210">
        <v>610</v>
      </c>
      <c r="JN13" s="181" t="s">
        <v>275</v>
      </c>
      <c r="JO13" s="64">
        <f t="shared" si="94"/>
        <v>11841.259999999998</v>
      </c>
      <c r="JP13" s="209">
        <v>128.78</v>
      </c>
      <c r="JQ13" s="209">
        <v>3500</v>
      </c>
      <c r="JR13" s="209">
        <v>0</v>
      </c>
      <c r="JS13" s="209">
        <v>0</v>
      </c>
      <c r="JT13" s="209">
        <v>0</v>
      </c>
      <c r="JU13" s="209">
        <v>0</v>
      </c>
      <c r="JV13" s="209">
        <v>0</v>
      </c>
      <c r="JW13" s="209">
        <v>0</v>
      </c>
      <c r="JX13" s="209">
        <v>0</v>
      </c>
      <c r="JY13" s="209">
        <v>0</v>
      </c>
      <c r="JZ13" s="211">
        <f t="shared" si="95"/>
        <v>3628.78</v>
      </c>
      <c r="KA13" s="65"/>
      <c r="KB13" s="65"/>
      <c r="KC13" s="65">
        <f t="shared" si="96"/>
        <v>238.84635759738688</v>
      </c>
      <c r="KD13" s="65">
        <f t="shared" si="97"/>
        <v>0</v>
      </c>
      <c r="KE13" s="65"/>
      <c r="KF13" s="65">
        <v>20</v>
      </c>
      <c r="KG13" s="65"/>
      <c r="KH13" s="65">
        <v>5</v>
      </c>
      <c r="KI13" s="65">
        <f t="shared" si="151"/>
        <v>543.39953271028037</v>
      </c>
      <c r="KJ13" s="65"/>
      <c r="KK13" s="64">
        <f t="shared" si="26"/>
        <v>807.2458903076672</v>
      </c>
      <c r="KL13" s="66">
        <f t="shared" si="152"/>
        <v>497.32093457943921</v>
      </c>
      <c r="KM13" s="66"/>
      <c r="KN13" s="66">
        <f t="shared" si="99"/>
        <v>260.91336497742128</v>
      </c>
      <c r="KO13" s="67">
        <f t="shared" si="27"/>
        <v>758.23429955686049</v>
      </c>
      <c r="KP13" s="67">
        <f t="shared" si="28"/>
        <v>1565.4801898645278</v>
      </c>
      <c r="KQ13" s="68">
        <f t="shared" si="29"/>
        <v>2063.2998101354724</v>
      </c>
      <c r="KR13" s="209">
        <v>1207.26</v>
      </c>
      <c r="KS13" s="209">
        <v>13285.01</v>
      </c>
      <c r="KT13" s="209">
        <v>0</v>
      </c>
      <c r="KU13" s="209">
        <v>0</v>
      </c>
      <c r="KV13" s="209">
        <v>0</v>
      </c>
      <c r="KW13" s="209">
        <v>0</v>
      </c>
      <c r="KX13" s="209">
        <v>0</v>
      </c>
      <c r="KY13" s="209">
        <v>0</v>
      </c>
      <c r="KZ13" s="209">
        <v>0</v>
      </c>
      <c r="LA13" s="209">
        <v>0</v>
      </c>
      <c r="LB13" s="209">
        <v>14492.27</v>
      </c>
      <c r="LC13" s="178">
        <f t="shared" si="168"/>
        <v>0</v>
      </c>
      <c r="LD13" s="210">
        <v>678</v>
      </c>
      <c r="LE13" s="181" t="s">
        <v>275</v>
      </c>
      <c r="LF13" s="64">
        <f t="shared" si="101"/>
        <v>14492.27</v>
      </c>
      <c r="LG13" s="209">
        <v>100.49</v>
      </c>
      <c r="LH13" s="209">
        <v>3500</v>
      </c>
      <c r="LI13" s="209">
        <v>0</v>
      </c>
      <c r="LJ13" s="209">
        <v>0</v>
      </c>
      <c r="LK13" s="209">
        <v>0</v>
      </c>
      <c r="LL13" s="209">
        <v>0</v>
      </c>
      <c r="LM13" s="209">
        <v>0</v>
      </c>
      <c r="LN13" s="209">
        <v>0</v>
      </c>
      <c r="LO13" s="209">
        <v>0</v>
      </c>
      <c r="LP13" s="209">
        <v>0</v>
      </c>
      <c r="LQ13" s="211">
        <f t="shared" si="102"/>
        <v>3600.49</v>
      </c>
      <c r="LR13" s="65"/>
      <c r="LS13" s="65"/>
      <c r="LT13" s="65">
        <f t="shared" si="103"/>
        <v>147.75054612866236</v>
      </c>
      <c r="LU13" s="65">
        <f t="shared" si="104"/>
        <v>0</v>
      </c>
      <c r="LV13" s="65">
        <f t="shared" si="105"/>
        <v>866.66666666666663</v>
      </c>
      <c r="LW13" s="65">
        <v>20</v>
      </c>
      <c r="LX13" s="65"/>
      <c r="LY13" s="65">
        <v>5</v>
      </c>
      <c r="LZ13" s="65">
        <f t="shared" si="153"/>
        <v>508.03738317757012</v>
      </c>
      <c r="MA13" s="65"/>
      <c r="MB13" s="64">
        <f t="shared" si="30"/>
        <v>1547.4545959728989</v>
      </c>
      <c r="MC13" s="66">
        <f t="shared" si="154"/>
        <v>593.54906542056074</v>
      </c>
      <c r="MD13" s="66"/>
      <c r="ME13" s="66">
        <f t="shared" si="106"/>
        <v>428.20073227869199</v>
      </c>
      <c r="MF13" s="67">
        <f t="shared" si="31"/>
        <v>1021.7497976992527</v>
      </c>
      <c r="MG13" s="67">
        <f t="shared" si="32"/>
        <v>2569.2043936721516</v>
      </c>
      <c r="MH13" s="68">
        <f t="shared" si="33"/>
        <v>1031.2856063278482</v>
      </c>
      <c r="MI13" s="209">
        <v>146</v>
      </c>
      <c r="MJ13" s="209">
        <v>4074</v>
      </c>
      <c r="MK13" s="209">
        <v>0</v>
      </c>
      <c r="ML13" s="209">
        <v>0</v>
      </c>
      <c r="MM13" s="209">
        <v>0</v>
      </c>
      <c r="MN13" s="209">
        <v>0</v>
      </c>
      <c r="MO13" s="209">
        <v>0</v>
      </c>
      <c r="MP13" s="209">
        <v>0</v>
      </c>
      <c r="MQ13" s="209">
        <v>0</v>
      </c>
      <c r="MR13" s="209">
        <v>0</v>
      </c>
      <c r="MS13" s="209">
        <v>4220</v>
      </c>
      <c r="MT13" s="178">
        <f t="shared" si="169"/>
        <v>0</v>
      </c>
      <c r="MU13" s="210">
        <v>296</v>
      </c>
      <c r="MV13" s="181" t="s">
        <v>275</v>
      </c>
      <c r="MW13" s="64">
        <f t="shared" si="108"/>
        <v>4220</v>
      </c>
      <c r="MX13" s="209">
        <v>12.15</v>
      </c>
      <c r="MY13" s="209">
        <v>3500</v>
      </c>
      <c r="MZ13" s="209">
        <v>0</v>
      </c>
      <c r="NA13" s="209">
        <v>0</v>
      </c>
      <c r="NB13" s="209">
        <v>0</v>
      </c>
      <c r="NC13" s="209">
        <v>0</v>
      </c>
      <c r="ND13" s="209">
        <v>0</v>
      </c>
      <c r="NE13" s="209">
        <v>0</v>
      </c>
      <c r="NF13" s="209">
        <v>0</v>
      </c>
      <c r="NG13" s="209">
        <v>0</v>
      </c>
      <c r="NH13" s="211">
        <f t="shared" si="109"/>
        <v>3512.15</v>
      </c>
      <c r="NI13" s="65"/>
      <c r="NJ13" s="65"/>
      <c r="NK13" s="65">
        <f t="shared" si="110"/>
        <v>0</v>
      </c>
      <c r="NL13" s="65">
        <f t="shared" si="111"/>
        <v>0</v>
      </c>
      <c r="NM13" s="65"/>
      <c r="NN13" s="65">
        <v>0</v>
      </c>
      <c r="NO13" s="65"/>
      <c r="NP13" s="65">
        <v>0</v>
      </c>
      <c r="NQ13" s="65">
        <f t="shared" si="155"/>
        <v>469.67889908256882</v>
      </c>
      <c r="NR13" s="65"/>
      <c r="NS13" s="64">
        <f t="shared" si="34"/>
        <v>469.67889908256882</v>
      </c>
      <c r="NT13" s="66">
        <f t="shared" si="113"/>
        <v>723.04816513761466</v>
      </c>
      <c r="NU13" s="66"/>
      <c r="NV13" s="66">
        <f t="shared" si="114"/>
        <v>238.54541284403669</v>
      </c>
      <c r="NW13" s="67">
        <f t="shared" si="35"/>
        <v>961.59357798165138</v>
      </c>
      <c r="NX13" s="67">
        <f t="shared" si="36"/>
        <v>1431.2724770642203</v>
      </c>
      <c r="NY13" s="68">
        <f t="shared" si="37"/>
        <v>2080.8775229357798</v>
      </c>
      <c r="NZ13" s="209">
        <v>205.36</v>
      </c>
      <c r="OA13" s="209">
        <v>4173.1000000000004</v>
      </c>
      <c r="OB13" s="209">
        <v>0</v>
      </c>
      <c r="OC13" s="209">
        <v>0</v>
      </c>
      <c r="OD13" s="209">
        <v>0</v>
      </c>
      <c r="OE13" s="209">
        <v>0</v>
      </c>
      <c r="OF13" s="209">
        <v>0</v>
      </c>
      <c r="OG13" s="209">
        <v>0</v>
      </c>
      <c r="OH13" s="209">
        <v>0</v>
      </c>
      <c r="OI13" s="209">
        <v>0</v>
      </c>
      <c r="OJ13" s="209">
        <v>4378.46</v>
      </c>
      <c r="OK13" s="178">
        <f t="shared" si="115"/>
        <v>0</v>
      </c>
      <c r="OL13" s="210">
        <v>277</v>
      </c>
      <c r="OM13" s="181" t="s">
        <v>275</v>
      </c>
      <c r="ON13" s="64">
        <f t="shared" si="116"/>
        <v>4378.46</v>
      </c>
      <c r="OO13" s="209">
        <v>17.09</v>
      </c>
      <c r="OP13" s="209">
        <v>3500</v>
      </c>
      <c r="OQ13" s="209">
        <v>0</v>
      </c>
      <c r="OR13" s="209">
        <v>0</v>
      </c>
      <c r="OS13" s="209">
        <v>0</v>
      </c>
      <c r="OT13" s="209">
        <v>0</v>
      </c>
      <c r="OU13" s="209">
        <v>0</v>
      </c>
      <c r="OV13" s="209">
        <v>0</v>
      </c>
      <c r="OW13" s="209">
        <v>0</v>
      </c>
      <c r="OX13" s="209">
        <v>0</v>
      </c>
      <c r="OY13" s="211">
        <f t="shared" si="117"/>
        <v>3517.09</v>
      </c>
      <c r="OZ13" s="65"/>
      <c r="PA13" s="65"/>
      <c r="PB13" s="65">
        <f t="shared" si="118"/>
        <v>94.676582529739221</v>
      </c>
      <c r="PC13" s="65">
        <f t="shared" si="119"/>
        <v>0</v>
      </c>
      <c r="PD13" s="65">
        <f t="shared" si="120"/>
        <v>866.66666666666663</v>
      </c>
      <c r="PE13" s="65">
        <v>20</v>
      </c>
      <c r="PF13" s="65">
        <f t="shared" si="121"/>
        <v>32.880000000000003</v>
      </c>
      <c r="PG13" s="65">
        <v>5</v>
      </c>
      <c r="PH13" s="65">
        <f t="shared" si="156"/>
        <v>495.2049090909091</v>
      </c>
      <c r="PI13" s="65"/>
      <c r="PJ13" s="64">
        <f t="shared" si="38"/>
        <v>1514.428158287315</v>
      </c>
      <c r="PK13" s="66">
        <f t="shared" si="157"/>
        <v>643.25572727272731</v>
      </c>
      <c r="PL13" s="66"/>
      <c r="PM13" s="66">
        <f t="shared" si="122"/>
        <v>431.53677711200845</v>
      </c>
      <c r="PN13" s="67">
        <f t="shared" si="39"/>
        <v>1074.7925043847358</v>
      </c>
      <c r="PO13" s="67">
        <f t="shared" si="40"/>
        <v>2589.2206626720508</v>
      </c>
      <c r="PP13" s="68">
        <f t="shared" si="41"/>
        <v>927.86933732794932</v>
      </c>
      <c r="PQ13" s="209">
        <v>72</v>
      </c>
      <c r="PR13" s="209">
        <v>3040.91</v>
      </c>
      <c r="PS13" s="209">
        <v>0</v>
      </c>
      <c r="PT13" s="209">
        <v>0</v>
      </c>
      <c r="PU13" s="209">
        <v>0</v>
      </c>
      <c r="PV13" s="209">
        <v>0</v>
      </c>
      <c r="PW13" s="209">
        <v>0</v>
      </c>
      <c r="PX13" s="209">
        <v>0</v>
      </c>
      <c r="PY13" s="209">
        <v>0</v>
      </c>
      <c r="PZ13" s="209">
        <v>0</v>
      </c>
      <c r="QA13" s="209">
        <v>3112.91</v>
      </c>
      <c r="QB13" s="178">
        <f t="shared" si="170"/>
        <v>0</v>
      </c>
      <c r="QC13" s="210">
        <v>243</v>
      </c>
      <c r="QD13" s="181" t="s">
        <v>275</v>
      </c>
      <c r="QE13" s="64">
        <f t="shared" si="124"/>
        <v>3112.91</v>
      </c>
      <c r="QF13" s="209">
        <v>5.99</v>
      </c>
      <c r="QG13" s="209">
        <v>3500</v>
      </c>
      <c r="QH13" s="209">
        <v>0</v>
      </c>
      <c r="QI13" s="209">
        <v>0</v>
      </c>
      <c r="QJ13" s="209">
        <v>0</v>
      </c>
      <c r="QK13" s="209">
        <v>0</v>
      </c>
      <c r="QL13" s="209">
        <v>0</v>
      </c>
      <c r="QM13" s="209">
        <v>0</v>
      </c>
      <c r="QN13" s="209">
        <v>0</v>
      </c>
      <c r="QO13" s="209">
        <v>0</v>
      </c>
      <c r="QP13" s="211">
        <f t="shared" si="125"/>
        <v>3505.99</v>
      </c>
      <c r="QQ13" s="65"/>
      <c r="QR13" s="65"/>
      <c r="QS13" s="65">
        <f t="shared" si="126"/>
        <v>36.592275476016745</v>
      </c>
      <c r="QT13" s="65">
        <f t="shared" si="127"/>
        <v>0</v>
      </c>
      <c r="QU13" s="65">
        <f t="shared" si="128"/>
        <v>866.66666666666663</v>
      </c>
      <c r="QV13" s="65">
        <v>20</v>
      </c>
      <c r="QW13" s="65">
        <f t="shared" si="129"/>
        <v>18.861818181818183</v>
      </c>
      <c r="QX13" s="65">
        <v>5</v>
      </c>
      <c r="QY13" s="65">
        <f t="shared" si="158"/>
        <v>428.14772727272725</v>
      </c>
      <c r="QZ13" s="65"/>
      <c r="RA13" s="64">
        <f t="shared" si="42"/>
        <v>1375.2684875972288</v>
      </c>
      <c r="RB13" s="66">
        <f t="shared" si="130"/>
        <v>619.2640909090909</v>
      </c>
      <c r="RC13" s="66"/>
      <c r="RD13" s="66">
        <f t="shared" si="131"/>
        <v>398.90651570126397</v>
      </c>
      <c r="RE13" s="67">
        <f t="shared" si="43"/>
        <v>1018.1706066103549</v>
      </c>
      <c r="RF13" s="67">
        <f t="shared" si="44"/>
        <v>2393.4390942075838</v>
      </c>
      <c r="RG13" s="68">
        <f t="shared" si="45"/>
        <v>1112.550905792416</v>
      </c>
      <c r="RH13" s="205">
        <v>240</v>
      </c>
      <c r="RI13" s="205">
        <v>2554.5100000000002</v>
      </c>
      <c r="RJ13" s="205">
        <v>0</v>
      </c>
      <c r="RK13" s="205">
        <v>0</v>
      </c>
      <c r="RL13" s="205">
        <v>0</v>
      </c>
      <c r="RM13" s="205">
        <v>0</v>
      </c>
      <c r="RN13" s="205">
        <v>0</v>
      </c>
      <c r="RO13" s="205">
        <v>0</v>
      </c>
      <c r="RP13" s="205">
        <v>0</v>
      </c>
      <c r="RQ13" s="205">
        <v>0</v>
      </c>
      <c r="RR13" s="205">
        <v>2794.51</v>
      </c>
      <c r="RS13" s="178">
        <f t="shared" si="171"/>
        <v>0</v>
      </c>
      <c r="RT13" s="206">
        <v>230</v>
      </c>
      <c r="RU13" s="181" t="s">
        <v>275</v>
      </c>
      <c r="RV13" s="64">
        <f t="shared" si="133"/>
        <v>2794.51</v>
      </c>
      <c r="RW13" s="209">
        <v>19.98</v>
      </c>
      <c r="RX13" s="209">
        <v>3500</v>
      </c>
      <c r="RY13" s="209">
        <v>0</v>
      </c>
      <c r="RZ13" s="209">
        <v>0</v>
      </c>
      <c r="SA13" s="209">
        <v>0</v>
      </c>
      <c r="SB13" s="209">
        <v>0</v>
      </c>
      <c r="SC13" s="209">
        <v>0</v>
      </c>
      <c r="SD13" s="209">
        <v>0</v>
      </c>
      <c r="SE13" s="209">
        <v>0</v>
      </c>
      <c r="SF13" s="209">
        <v>0</v>
      </c>
      <c r="SG13" s="211">
        <v>3519.98</v>
      </c>
      <c r="SH13" s="65"/>
      <c r="SI13" s="65"/>
      <c r="SJ13" s="65">
        <f t="shared" si="134"/>
        <v>27.461387217277519</v>
      </c>
      <c r="SK13" s="65">
        <f t="shared" si="135"/>
        <v>0</v>
      </c>
      <c r="SL13" s="65">
        <f t="shared" si="136"/>
        <v>866.66666666666663</v>
      </c>
      <c r="SM13" s="65">
        <v>20</v>
      </c>
      <c r="SN13" s="65">
        <f t="shared" si="137"/>
        <v>495.92920353982299</v>
      </c>
      <c r="SO13" s="65">
        <v>5</v>
      </c>
      <c r="SP13" s="65">
        <f t="shared" si="159"/>
        <v>428.52876106194691</v>
      </c>
      <c r="SQ13" s="65"/>
      <c r="SR13" s="64">
        <f t="shared" si="46"/>
        <v>1843.586018485714</v>
      </c>
      <c r="SS13" s="66">
        <f t="shared" si="160"/>
        <v>596.28469026548669</v>
      </c>
      <c r="ST13" s="66"/>
      <c r="SU13" s="66">
        <f t="shared" si="138"/>
        <v>487.97414175024016</v>
      </c>
      <c r="SV13" s="67">
        <f t="shared" si="47"/>
        <v>1084.258832015727</v>
      </c>
      <c r="SW13" s="67">
        <f t="shared" si="48"/>
        <v>2927.8448505014412</v>
      </c>
      <c r="SX13" s="68">
        <f t="shared" si="49"/>
        <v>592.1351494985588</v>
      </c>
      <c r="SY13" s="64">
        <f t="shared" si="139"/>
        <v>58948.73</v>
      </c>
      <c r="SZ13" s="211">
        <f t="shared" si="140"/>
        <v>32189.200000000001</v>
      </c>
      <c r="TA13" s="67">
        <f t="shared" si="141"/>
        <v>19695.578757892556</v>
      </c>
      <c r="TB13" s="68">
        <f t="shared" si="142"/>
        <v>12493.621242107445</v>
      </c>
      <c r="TC13" s="264"/>
      <c r="TD13" s="265"/>
      <c r="TE13" s="265"/>
    </row>
    <row r="14" spans="1:528">
      <c r="A14" s="173" t="s">
        <v>142</v>
      </c>
      <c r="B14" s="175" t="s">
        <v>143</v>
      </c>
      <c r="C14" s="181" t="s">
        <v>275</v>
      </c>
      <c r="D14" s="178">
        <v>0</v>
      </c>
      <c r="E14" s="178">
        <v>0</v>
      </c>
      <c r="F14" s="178">
        <v>0</v>
      </c>
      <c r="G14" s="178">
        <v>0</v>
      </c>
      <c r="H14" s="178">
        <v>0</v>
      </c>
      <c r="I14" s="178">
        <v>0</v>
      </c>
      <c r="J14" s="178">
        <v>0</v>
      </c>
      <c r="K14" s="178">
        <v>0</v>
      </c>
      <c r="L14" s="178">
        <v>0</v>
      </c>
      <c r="M14" s="176">
        <v>0</v>
      </c>
      <c r="N14" s="178">
        <v>0</v>
      </c>
      <c r="O14" s="178">
        <f t="shared" si="161"/>
        <v>0</v>
      </c>
      <c r="P14" s="181">
        <v>0</v>
      </c>
      <c r="Q14" s="64">
        <f t="shared" si="0"/>
        <v>0</v>
      </c>
      <c r="R14" s="178">
        <v>0</v>
      </c>
      <c r="S14" s="178">
        <v>0</v>
      </c>
      <c r="T14" s="178">
        <v>0</v>
      </c>
      <c r="U14" s="178">
        <v>0</v>
      </c>
      <c r="V14" s="178">
        <v>0</v>
      </c>
      <c r="W14" s="178">
        <v>0</v>
      </c>
      <c r="X14" s="178">
        <v>0</v>
      </c>
      <c r="Y14" s="178">
        <v>0</v>
      </c>
      <c r="Z14" s="178">
        <v>0</v>
      </c>
      <c r="AA14" s="178">
        <v>0</v>
      </c>
      <c r="AB14" s="64">
        <f t="shared" si="50"/>
        <v>0</v>
      </c>
      <c r="AC14" s="65"/>
      <c r="AD14" s="65"/>
      <c r="AE14" s="65">
        <f t="shared" si="51"/>
        <v>0</v>
      </c>
      <c r="AF14" s="65">
        <f t="shared" si="1"/>
        <v>0</v>
      </c>
      <c r="AG14" s="65"/>
      <c r="AH14" s="65">
        <v>0</v>
      </c>
      <c r="AI14" s="65"/>
      <c r="AJ14" s="65">
        <v>0</v>
      </c>
      <c r="AK14" s="65"/>
      <c r="AL14" s="65"/>
      <c r="AM14" s="64">
        <f t="shared" si="2"/>
        <v>0</v>
      </c>
      <c r="AN14" s="66"/>
      <c r="AO14" s="66">
        <v>0</v>
      </c>
      <c r="AP14" s="66">
        <f t="shared" si="54"/>
        <v>0</v>
      </c>
      <c r="AQ14" s="67">
        <f t="shared" si="3"/>
        <v>0</v>
      </c>
      <c r="AR14" s="67">
        <f t="shared" si="4"/>
        <v>0</v>
      </c>
      <c r="AS14" s="68">
        <f t="shared" si="5"/>
        <v>0</v>
      </c>
      <c r="AT14" s="205">
        <v>571.63</v>
      </c>
      <c r="AU14" s="205">
        <v>3145.9</v>
      </c>
      <c r="AV14" s="205">
        <v>37</v>
      </c>
      <c r="AW14" s="205">
        <v>0</v>
      </c>
      <c r="AX14" s="205">
        <v>1235.6199999999999</v>
      </c>
      <c r="AY14" s="205">
        <v>0</v>
      </c>
      <c r="AZ14" s="205">
        <v>0</v>
      </c>
      <c r="BA14" s="205">
        <v>0</v>
      </c>
      <c r="BB14" s="205">
        <v>0</v>
      </c>
      <c r="BC14" s="205">
        <v>0</v>
      </c>
      <c r="BD14" s="205">
        <v>4990.1499999999996</v>
      </c>
      <c r="BE14" s="178">
        <f t="shared" si="162"/>
        <v>0</v>
      </c>
      <c r="BF14" s="206">
        <v>213</v>
      </c>
      <c r="BG14" s="181" t="s">
        <v>275</v>
      </c>
      <c r="BH14" s="64">
        <f t="shared" si="56"/>
        <v>4990.1499999999996</v>
      </c>
      <c r="BI14" s="205">
        <v>47.58</v>
      </c>
      <c r="BJ14" s="205">
        <v>3500</v>
      </c>
      <c r="BK14" s="205">
        <v>2.36</v>
      </c>
      <c r="BL14" s="205">
        <v>0</v>
      </c>
      <c r="BM14" s="205">
        <v>80.08</v>
      </c>
      <c r="BN14" s="205">
        <v>0</v>
      </c>
      <c r="BO14" s="205">
        <v>0</v>
      </c>
      <c r="BP14" s="205">
        <v>0</v>
      </c>
      <c r="BQ14" s="205">
        <v>0</v>
      </c>
      <c r="BR14" s="205">
        <v>0</v>
      </c>
      <c r="BS14" s="64">
        <f t="shared" si="57"/>
        <v>3630.02</v>
      </c>
      <c r="BT14" s="65"/>
      <c r="BU14" s="65"/>
      <c r="BV14" s="65">
        <f t="shared" si="58"/>
        <v>54.730544160060781</v>
      </c>
      <c r="BW14" s="65">
        <f t="shared" si="59"/>
        <v>0</v>
      </c>
      <c r="BX14" s="65"/>
      <c r="BY14" s="65">
        <v>20</v>
      </c>
      <c r="BZ14" s="65"/>
      <c r="CA14" s="65">
        <v>5</v>
      </c>
      <c r="CB14" s="65">
        <f t="shared" si="60"/>
        <v>391.015625</v>
      </c>
      <c r="CC14" s="65"/>
      <c r="CD14" s="64">
        <f t="shared" si="6"/>
        <v>470.74616916006079</v>
      </c>
      <c r="CE14" s="66">
        <f t="shared" si="61"/>
        <v>665.21208333333334</v>
      </c>
      <c r="CF14" s="66"/>
      <c r="CG14" s="66">
        <f t="shared" si="62"/>
        <v>227.19165049867885</v>
      </c>
      <c r="CH14" s="67">
        <f t="shared" si="7"/>
        <v>892.40373383201222</v>
      </c>
      <c r="CI14" s="67">
        <f t="shared" si="8"/>
        <v>1363.1499029920731</v>
      </c>
      <c r="CJ14" s="68">
        <f t="shared" si="9"/>
        <v>2266.8700970079271</v>
      </c>
      <c r="CK14" s="209">
        <v>1685.64</v>
      </c>
      <c r="CL14" s="209">
        <v>7847.44</v>
      </c>
      <c r="CM14" s="209">
        <v>0</v>
      </c>
      <c r="CN14" s="209">
        <v>0</v>
      </c>
      <c r="CO14" s="209">
        <v>2787.6</v>
      </c>
      <c r="CP14" s="209">
        <v>0</v>
      </c>
      <c r="CQ14" s="209">
        <v>0</v>
      </c>
      <c r="CR14" s="209">
        <v>0</v>
      </c>
      <c r="CS14" s="209">
        <v>0</v>
      </c>
      <c r="CT14" s="209">
        <v>0</v>
      </c>
      <c r="CU14" s="209">
        <v>12320.68</v>
      </c>
      <c r="CV14" s="178">
        <f t="shared" si="163"/>
        <v>0</v>
      </c>
      <c r="CW14" s="210">
        <v>490</v>
      </c>
      <c r="CX14" s="181" t="s">
        <v>275</v>
      </c>
      <c r="CY14" s="64">
        <f t="shared" si="64"/>
        <v>12320.68</v>
      </c>
      <c r="CZ14" s="209">
        <v>140.32</v>
      </c>
      <c r="DA14" s="209">
        <v>3500</v>
      </c>
      <c r="DB14" s="209">
        <v>0</v>
      </c>
      <c r="DC14" s="209">
        <v>0</v>
      </c>
      <c r="DD14" s="209">
        <v>180.58</v>
      </c>
      <c r="DE14" s="209">
        <v>0</v>
      </c>
      <c r="DF14" s="209">
        <v>0</v>
      </c>
      <c r="DG14" s="209">
        <v>0</v>
      </c>
      <c r="DH14" s="209">
        <v>0</v>
      </c>
      <c r="DI14" s="209">
        <v>0</v>
      </c>
      <c r="DJ14" s="211">
        <f t="shared" si="65"/>
        <v>3820.9</v>
      </c>
      <c r="DK14" s="65"/>
      <c r="DL14" s="65"/>
      <c r="DM14" s="65">
        <f t="shared" si="66"/>
        <v>133.94301070197534</v>
      </c>
      <c r="DN14" s="65">
        <f t="shared" si="67"/>
        <v>0</v>
      </c>
      <c r="DO14" s="65"/>
      <c r="DP14" s="65">
        <v>20</v>
      </c>
      <c r="DQ14" s="65"/>
      <c r="DR14" s="65">
        <v>5</v>
      </c>
      <c r="DS14" s="65">
        <f t="shared" si="143"/>
        <v>428.469696969697</v>
      </c>
      <c r="DT14" s="65"/>
      <c r="DU14" s="64">
        <f t="shared" si="10"/>
        <v>587.41270767167236</v>
      </c>
      <c r="DV14" s="66">
        <f t="shared" si="144"/>
        <v>596.35070707070713</v>
      </c>
      <c r="DW14" s="66"/>
      <c r="DX14" s="66">
        <f t="shared" si="68"/>
        <v>236.75268294847592</v>
      </c>
      <c r="DY14" s="67">
        <f t="shared" si="11"/>
        <v>833.10339001918305</v>
      </c>
      <c r="DZ14" s="67">
        <f t="shared" si="12"/>
        <v>1420.5160976908555</v>
      </c>
      <c r="EA14" s="68">
        <f t="shared" si="13"/>
        <v>2400.3839023091446</v>
      </c>
      <c r="EB14" s="209">
        <v>1627.3</v>
      </c>
      <c r="EC14" s="209">
        <v>9184.31</v>
      </c>
      <c r="ED14" s="209">
        <v>69.7</v>
      </c>
      <c r="EE14" s="209">
        <v>0</v>
      </c>
      <c r="EF14" s="209">
        <v>3677.34</v>
      </c>
      <c r="EG14" s="209">
        <v>0</v>
      </c>
      <c r="EH14" s="209">
        <v>0</v>
      </c>
      <c r="EI14" s="209">
        <v>0</v>
      </c>
      <c r="EJ14" s="209">
        <v>0</v>
      </c>
      <c r="EK14" s="209">
        <v>0</v>
      </c>
      <c r="EL14" s="209">
        <v>14558.65</v>
      </c>
      <c r="EM14" s="178">
        <f t="shared" si="164"/>
        <v>0</v>
      </c>
      <c r="EN14" s="210">
        <v>601</v>
      </c>
      <c r="EO14" s="181" t="s">
        <v>275</v>
      </c>
      <c r="EP14" s="212">
        <f t="shared" si="70"/>
        <v>14558.65</v>
      </c>
      <c r="EQ14" s="209">
        <v>135.46</v>
      </c>
      <c r="ER14" s="209">
        <v>3500</v>
      </c>
      <c r="ES14" s="209">
        <v>4.45</v>
      </c>
      <c r="ET14" s="209">
        <v>0</v>
      </c>
      <c r="EU14" s="209">
        <v>238.2</v>
      </c>
      <c r="EV14" s="209">
        <v>0</v>
      </c>
      <c r="EW14" s="209">
        <v>0</v>
      </c>
      <c r="EX14" s="209">
        <v>0</v>
      </c>
      <c r="EY14" s="209">
        <v>0</v>
      </c>
      <c r="EZ14" s="209">
        <v>0</v>
      </c>
      <c r="FA14" s="64">
        <f t="shared" si="71"/>
        <v>3878.1099999999997</v>
      </c>
      <c r="FB14" s="65"/>
      <c r="FC14" s="65"/>
      <c r="FD14" s="65">
        <f t="shared" si="72"/>
        <v>162.50439199321198</v>
      </c>
      <c r="FE14" s="65">
        <f t="shared" si="73"/>
        <v>0</v>
      </c>
      <c r="FF14" s="65"/>
      <c r="FG14" s="65">
        <v>20</v>
      </c>
      <c r="FH14" s="65">
        <f t="shared" si="75"/>
        <v>140.93333333333334</v>
      </c>
      <c r="FI14" s="65">
        <v>5</v>
      </c>
      <c r="FJ14" s="65">
        <f t="shared" si="145"/>
        <v>424.68019607843132</v>
      </c>
      <c r="FK14" s="65"/>
      <c r="FL14" s="64">
        <f t="shared" si="14"/>
        <v>753.11792140497664</v>
      </c>
      <c r="FM14" s="66">
        <f t="shared" si="146"/>
        <v>664.41901960784321</v>
      </c>
      <c r="FN14" s="66"/>
      <c r="FO14" s="66">
        <f t="shared" si="76"/>
        <v>283.50738820256396</v>
      </c>
      <c r="FP14" s="67">
        <f t="shared" si="15"/>
        <v>947.92640781040723</v>
      </c>
      <c r="FQ14" s="67">
        <f t="shared" si="16"/>
        <v>1701.0443292153839</v>
      </c>
      <c r="FR14" s="68">
        <f t="shared" si="17"/>
        <v>2177.0656707846156</v>
      </c>
      <c r="FS14" s="209">
        <v>1113.53</v>
      </c>
      <c r="FT14" s="209">
        <v>7958.09</v>
      </c>
      <c r="FU14" s="209">
        <v>65.75</v>
      </c>
      <c r="FV14" s="209">
        <v>0</v>
      </c>
      <c r="FW14" s="209">
        <v>2469.94</v>
      </c>
      <c r="FX14" s="209">
        <v>0</v>
      </c>
      <c r="FY14" s="209">
        <v>0</v>
      </c>
      <c r="FZ14" s="209">
        <v>0</v>
      </c>
      <c r="GA14" s="209">
        <v>0</v>
      </c>
      <c r="GB14" s="209">
        <v>0</v>
      </c>
      <c r="GC14" s="209">
        <v>11607.31</v>
      </c>
      <c r="GD14" s="178">
        <f t="shared" si="165"/>
        <v>0</v>
      </c>
      <c r="GE14" s="210">
        <v>499</v>
      </c>
      <c r="GF14" s="181" t="s">
        <v>275</v>
      </c>
      <c r="GG14" s="64">
        <f t="shared" si="78"/>
        <v>11607.310000000001</v>
      </c>
      <c r="GH14" s="209">
        <v>92.69</v>
      </c>
      <c r="GI14" s="209">
        <v>3500</v>
      </c>
      <c r="GJ14" s="209">
        <v>4.2</v>
      </c>
      <c r="GK14" s="209">
        <v>0</v>
      </c>
      <c r="GL14" s="209">
        <v>159.69</v>
      </c>
      <c r="GM14" s="209">
        <v>0</v>
      </c>
      <c r="GN14" s="209">
        <v>0</v>
      </c>
      <c r="GO14" s="209">
        <v>0</v>
      </c>
      <c r="GP14" s="209">
        <v>0</v>
      </c>
      <c r="GQ14" s="209">
        <v>0</v>
      </c>
      <c r="GR14" s="211">
        <f t="shared" si="79"/>
        <v>3756.58</v>
      </c>
      <c r="GS14" s="65"/>
      <c r="GT14" s="65"/>
      <c r="GU14" s="65">
        <f t="shared" si="80"/>
        <v>128.62344128763991</v>
      </c>
      <c r="GV14" s="65">
        <f t="shared" si="81"/>
        <v>0</v>
      </c>
      <c r="GW14" s="65"/>
      <c r="GX14" s="65">
        <v>20</v>
      </c>
      <c r="GY14" s="65">
        <f t="shared" si="83"/>
        <v>184.90588235294118</v>
      </c>
      <c r="GZ14" s="65">
        <v>5</v>
      </c>
      <c r="HA14" s="65">
        <f t="shared" si="147"/>
        <v>358.47794117647061</v>
      </c>
      <c r="HB14" s="65"/>
      <c r="HC14" s="64">
        <f t="shared" si="18"/>
        <v>697.00726481705169</v>
      </c>
      <c r="HD14" s="66">
        <f t="shared" si="148"/>
        <v>866.92019607843133</v>
      </c>
      <c r="HE14" s="66"/>
      <c r="HF14" s="66">
        <f t="shared" si="84"/>
        <v>312.78549217909659</v>
      </c>
      <c r="HG14" s="67">
        <f t="shared" si="19"/>
        <v>1179.705688257528</v>
      </c>
      <c r="HH14" s="67">
        <f t="shared" si="20"/>
        <v>1876.7129530745797</v>
      </c>
      <c r="HI14" s="68">
        <f t="shared" si="21"/>
        <v>1879.8670469254203</v>
      </c>
      <c r="HJ14" s="205">
        <v>1882.98</v>
      </c>
      <c r="HK14" s="205">
        <v>7976.89</v>
      </c>
      <c r="HL14" s="205">
        <v>66.22</v>
      </c>
      <c r="HM14" s="205">
        <v>0</v>
      </c>
      <c r="HN14" s="205">
        <v>2207.14</v>
      </c>
      <c r="HO14" s="205">
        <v>0</v>
      </c>
      <c r="HP14" s="205">
        <v>0</v>
      </c>
      <c r="HQ14" s="205">
        <v>0</v>
      </c>
      <c r="HR14" s="205">
        <v>0</v>
      </c>
      <c r="HS14" s="205">
        <v>0</v>
      </c>
      <c r="HT14" s="205">
        <v>12133.23</v>
      </c>
      <c r="HU14" s="178">
        <f t="shared" si="166"/>
        <v>0</v>
      </c>
      <c r="HV14" s="206">
        <v>494</v>
      </c>
      <c r="HW14" s="181" t="s">
        <v>275</v>
      </c>
      <c r="HX14" s="64">
        <f t="shared" si="86"/>
        <v>12133.23</v>
      </c>
      <c r="HY14" s="205">
        <v>156.74</v>
      </c>
      <c r="HZ14" s="205">
        <v>3500</v>
      </c>
      <c r="IA14" s="205">
        <v>4.2300000000000004</v>
      </c>
      <c r="IB14" s="205">
        <v>0</v>
      </c>
      <c r="IC14" s="205">
        <v>142.83000000000001</v>
      </c>
      <c r="ID14" s="205">
        <v>0</v>
      </c>
      <c r="IE14" s="205">
        <v>0</v>
      </c>
      <c r="IF14" s="205">
        <v>0</v>
      </c>
      <c r="IG14" s="205">
        <v>0</v>
      </c>
      <c r="IH14" s="205">
        <v>0</v>
      </c>
      <c r="II14" s="214">
        <f t="shared" si="87"/>
        <v>3803.7999999999997</v>
      </c>
      <c r="IJ14" s="65"/>
      <c r="IK14" s="65"/>
      <c r="IL14" s="65">
        <f t="shared" si="88"/>
        <v>134.40533155827563</v>
      </c>
      <c r="IM14" s="65">
        <f t="shared" si="89"/>
        <v>0</v>
      </c>
      <c r="IN14" s="65"/>
      <c r="IO14" s="65">
        <v>20</v>
      </c>
      <c r="IP14" s="65">
        <f t="shared" si="91"/>
        <v>232.05714285714285</v>
      </c>
      <c r="IQ14" s="65">
        <v>5</v>
      </c>
      <c r="IR14" s="65">
        <f t="shared" si="149"/>
        <v>445.62857142857143</v>
      </c>
      <c r="IS14" s="65"/>
      <c r="IT14" s="64">
        <f t="shared" si="22"/>
        <v>837.09104584398983</v>
      </c>
      <c r="IU14" s="66">
        <f t="shared" si="150"/>
        <v>538.79476190476191</v>
      </c>
      <c r="IV14" s="66"/>
      <c r="IW14" s="66">
        <f t="shared" si="92"/>
        <v>275.17716154975034</v>
      </c>
      <c r="IX14" s="67">
        <f t="shared" si="23"/>
        <v>813.97192345451231</v>
      </c>
      <c r="IY14" s="67">
        <f t="shared" si="24"/>
        <v>1651.0629692985021</v>
      </c>
      <c r="IZ14" s="68">
        <f t="shared" si="25"/>
        <v>2152.7370307014976</v>
      </c>
      <c r="JA14" s="209">
        <v>1749.41</v>
      </c>
      <c r="JB14" s="209">
        <v>10151.11</v>
      </c>
      <c r="JC14" s="209">
        <v>0</v>
      </c>
      <c r="JD14" s="209">
        <v>0</v>
      </c>
      <c r="JE14" s="209">
        <v>1577.56</v>
      </c>
      <c r="JF14" s="209">
        <v>0</v>
      </c>
      <c r="JG14" s="209">
        <v>0</v>
      </c>
      <c r="JH14" s="209">
        <v>0</v>
      </c>
      <c r="JI14" s="209">
        <v>0</v>
      </c>
      <c r="JJ14" s="209">
        <v>0</v>
      </c>
      <c r="JK14" s="209">
        <v>13478.08</v>
      </c>
      <c r="JL14" s="178">
        <f t="shared" si="167"/>
        <v>0</v>
      </c>
      <c r="JM14" s="210">
        <v>501</v>
      </c>
      <c r="JN14" s="181" t="s">
        <v>275</v>
      </c>
      <c r="JO14" s="64">
        <f t="shared" si="94"/>
        <v>13478.08</v>
      </c>
      <c r="JP14" s="209">
        <v>145.62</v>
      </c>
      <c r="JQ14" s="209">
        <v>3500</v>
      </c>
      <c r="JR14" s="209">
        <v>0</v>
      </c>
      <c r="JS14" s="209">
        <v>0</v>
      </c>
      <c r="JT14" s="209">
        <v>102.25</v>
      </c>
      <c r="JU14" s="209">
        <v>0</v>
      </c>
      <c r="JV14" s="209">
        <v>0</v>
      </c>
      <c r="JW14" s="209">
        <v>0</v>
      </c>
      <c r="JX14" s="209">
        <v>0</v>
      </c>
      <c r="JY14" s="209">
        <v>0</v>
      </c>
      <c r="JZ14" s="211">
        <f t="shared" si="95"/>
        <v>3747.87</v>
      </c>
      <c r="KA14" s="65"/>
      <c r="KB14" s="65"/>
      <c r="KC14" s="65">
        <f t="shared" si="96"/>
        <v>271.86214266101649</v>
      </c>
      <c r="KD14" s="65">
        <f t="shared" si="97"/>
        <v>0</v>
      </c>
      <c r="KE14" s="65"/>
      <c r="KF14" s="65">
        <v>20</v>
      </c>
      <c r="KG14" s="65"/>
      <c r="KH14" s="65">
        <v>5</v>
      </c>
      <c r="KI14" s="65">
        <f t="shared" si="151"/>
        <v>543.39953271028037</v>
      </c>
      <c r="KJ14" s="65"/>
      <c r="KK14" s="64">
        <f t="shared" si="26"/>
        <v>840.26167537129686</v>
      </c>
      <c r="KL14" s="66">
        <f t="shared" si="152"/>
        <v>497.32093457943921</v>
      </c>
      <c r="KM14" s="66"/>
      <c r="KN14" s="66">
        <f t="shared" si="99"/>
        <v>267.51652199014723</v>
      </c>
      <c r="KO14" s="67">
        <f t="shared" si="27"/>
        <v>764.83745656958649</v>
      </c>
      <c r="KP14" s="67">
        <f t="shared" si="28"/>
        <v>1605.0991319408834</v>
      </c>
      <c r="KQ14" s="68">
        <f t="shared" si="29"/>
        <v>2142.7708680591168</v>
      </c>
      <c r="KR14" s="209">
        <v>1944.11</v>
      </c>
      <c r="KS14" s="209">
        <v>12858.36</v>
      </c>
      <c r="KT14" s="209">
        <v>58.6</v>
      </c>
      <c r="KU14" s="209">
        <v>0</v>
      </c>
      <c r="KV14" s="209">
        <v>3474.24</v>
      </c>
      <c r="KW14" s="209">
        <v>0</v>
      </c>
      <c r="KX14" s="209">
        <v>0</v>
      </c>
      <c r="KY14" s="209">
        <v>16.32</v>
      </c>
      <c r="KZ14" s="209">
        <v>0</v>
      </c>
      <c r="LA14" s="209">
        <v>0</v>
      </c>
      <c r="LB14" s="209">
        <v>18351.63</v>
      </c>
      <c r="LC14" s="178">
        <f t="shared" si="168"/>
        <v>0</v>
      </c>
      <c r="LD14" s="210">
        <v>705</v>
      </c>
      <c r="LE14" s="181" t="s">
        <v>275</v>
      </c>
      <c r="LF14" s="64">
        <f t="shared" si="101"/>
        <v>18351.63</v>
      </c>
      <c r="LG14" s="209">
        <v>161.83000000000001</v>
      </c>
      <c r="LH14" s="209">
        <v>3500</v>
      </c>
      <c r="LI14" s="209">
        <v>3.74</v>
      </c>
      <c r="LJ14" s="209">
        <v>0</v>
      </c>
      <c r="LK14" s="209">
        <v>224.69</v>
      </c>
      <c r="LL14" s="209">
        <v>0</v>
      </c>
      <c r="LM14" s="209">
        <v>0</v>
      </c>
      <c r="LN14" s="209">
        <v>1.1299999999999999</v>
      </c>
      <c r="LO14" s="209">
        <v>0</v>
      </c>
      <c r="LP14" s="209">
        <v>0</v>
      </c>
      <c r="LQ14" s="211">
        <f t="shared" si="102"/>
        <v>3891.39</v>
      </c>
      <c r="LR14" s="65"/>
      <c r="LS14" s="65"/>
      <c r="LT14" s="65">
        <f t="shared" si="103"/>
        <v>187.0972149187908</v>
      </c>
      <c r="LU14" s="65">
        <f t="shared" si="104"/>
        <v>0</v>
      </c>
      <c r="LV14" s="65">
        <f t="shared" si="105"/>
        <v>866.66666666666663</v>
      </c>
      <c r="LW14" s="65">
        <v>20</v>
      </c>
      <c r="LX14" s="65"/>
      <c r="LY14" s="65">
        <v>5</v>
      </c>
      <c r="LZ14" s="65">
        <f t="shared" si="153"/>
        <v>508.03738317757012</v>
      </c>
      <c r="MA14" s="65"/>
      <c r="MB14" s="64">
        <f t="shared" si="30"/>
        <v>1586.8012647630276</v>
      </c>
      <c r="MC14" s="66">
        <f t="shared" si="154"/>
        <v>593.54906542056074</v>
      </c>
      <c r="MD14" s="66"/>
      <c r="ME14" s="66">
        <f t="shared" si="106"/>
        <v>436.07006603671766</v>
      </c>
      <c r="MF14" s="67">
        <f t="shared" si="31"/>
        <v>1029.6191314572784</v>
      </c>
      <c r="MG14" s="67">
        <f t="shared" si="32"/>
        <v>2616.420396220306</v>
      </c>
      <c r="MH14" s="68">
        <f t="shared" si="33"/>
        <v>1274.9696037796939</v>
      </c>
      <c r="MI14" s="209">
        <v>1767.49</v>
      </c>
      <c r="MJ14" s="209">
        <v>9098.57</v>
      </c>
      <c r="MK14" s="209">
        <v>0</v>
      </c>
      <c r="ML14" s="209">
        <v>0</v>
      </c>
      <c r="MM14" s="209">
        <v>1866.47</v>
      </c>
      <c r="MN14" s="209">
        <v>0</v>
      </c>
      <c r="MO14" s="209">
        <v>0</v>
      </c>
      <c r="MP14" s="209">
        <v>0</v>
      </c>
      <c r="MQ14" s="209">
        <v>0</v>
      </c>
      <c r="MR14" s="209">
        <v>0</v>
      </c>
      <c r="MS14" s="209">
        <v>12732.53</v>
      </c>
      <c r="MT14" s="178">
        <f t="shared" si="169"/>
        <v>0</v>
      </c>
      <c r="MU14" s="210">
        <v>482</v>
      </c>
      <c r="MV14" s="181" t="s">
        <v>275</v>
      </c>
      <c r="MW14" s="64">
        <f t="shared" si="108"/>
        <v>12732.529999999999</v>
      </c>
      <c r="MX14" s="209">
        <v>147.13</v>
      </c>
      <c r="MY14" s="209">
        <v>3500</v>
      </c>
      <c r="MZ14" s="209">
        <v>0</v>
      </c>
      <c r="NA14" s="209">
        <v>0</v>
      </c>
      <c r="NB14" s="209">
        <v>120.75</v>
      </c>
      <c r="NC14" s="209">
        <v>0</v>
      </c>
      <c r="ND14" s="209">
        <v>0</v>
      </c>
      <c r="NE14" s="209">
        <v>0</v>
      </c>
      <c r="NF14" s="209">
        <v>0</v>
      </c>
      <c r="NG14" s="209">
        <v>0</v>
      </c>
      <c r="NH14" s="211">
        <f t="shared" si="109"/>
        <v>3767.88</v>
      </c>
      <c r="NI14" s="65"/>
      <c r="NJ14" s="65"/>
      <c r="NK14" s="65">
        <f t="shared" si="110"/>
        <v>0</v>
      </c>
      <c r="NL14" s="65">
        <f t="shared" si="111"/>
        <v>0</v>
      </c>
      <c r="NM14" s="65"/>
      <c r="NN14" s="65">
        <v>0</v>
      </c>
      <c r="NO14" s="65"/>
      <c r="NP14" s="65">
        <v>0</v>
      </c>
      <c r="NQ14" s="65">
        <f t="shared" si="155"/>
        <v>469.67889908256882</v>
      </c>
      <c r="NR14" s="65"/>
      <c r="NS14" s="64">
        <f t="shared" si="34"/>
        <v>469.67889908256882</v>
      </c>
      <c r="NT14" s="66">
        <f t="shared" si="113"/>
        <v>723.04816513761466</v>
      </c>
      <c r="NU14" s="66"/>
      <c r="NV14" s="66">
        <f t="shared" si="114"/>
        <v>238.54541284403669</v>
      </c>
      <c r="NW14" s="67">
        <f t="shared" si="35"/>
        <v>961.59357798165138</v>
      </c>
      <c r="NX14" s="67">
        <f t="shared" si="36"/>
        <v>1431.2724770642203</v>
      </c>
      <c r="NY14" s="68">
        <f t="shared" si="37"/>
        <v>2336.6075229357798</v>
      </c>
      <c r="NZ14" s="209">
        <v>967.81</v>
      </c>
      <c r="OA14" s="209">
        <v>7368.89</v>
      </c>
      <c r="OB14" s="209">
        <v>0</v>
      </c>
      <c r="OC14" s="209">
        <v>0</v>
      </c>
      <c r="OD14" s="209">
        <v>2239.5500000000002</v>
      </c>
      <c r="OE14" s="209">
        <v>0</v>
      </c>
      <c r="OF14" s="209">
        <v>0</v>
      </c>
      <c r="OG14" s="209">
        <v>0</v>
      </c>
      <c r="OH14" s="209">
        <v>0</v>
      </c>
      <c r="OI14" s="209">
        <v>0</v>
      </c>
      <c r="OJ14" s="209">
        <v>10576.25</v>
      </c>
      <c r="OK14" s="178">
        <f t="shared" si="115"/>
        <v>0</v>
      </c>
      <c r="OL14" s="210">
        <v>431</v>
      </c>
      <c r="OM14" s="181" t="s">
        <v>275</v>
      </c>
      <c r="ON14" s="64">
        <f t="shared" si="116"/>
        <v>10576.25</v>
      </c>
      <c r="OO14" s="209">
        <v>80.56</v>
      </c>
      <c r="OP14" s="209">
        <v>3500</v>
      </c>
      <c r="OQ14" s="209">
        <v>0</v>
      </c>
      <c r="OR14" s="209">
        <v>0</v>
      </c>
      <c r="OS14" s="209">
        <v>145.02000000000001</v>
      </c>
      <c r="OT14" s="209">
        <v>0</v>
      </c>
      <c r="OU14" s="209">
        <v>0</v>
      </c>
      <c r="OV14" s="209">
        <v>0</v>
      </c>
      <c r="OW14" s="209">
        <v>0</v>
      </c>
      <c r="OX14" s="209">
        <v>0</v>
      </c>
      <c r="OY14" s="211">
        <f t="shared" si="117"/>
        <v>3725.58</v>
      </c>
      <c r="OZ14" s="65"/>
      <c r="PA14" s="65"/>
      <c r="PB14" s="65">
        <f t="shared" si="118"/>
        <v>228.69301215042606</v>
      </c>
      <c r="PC14" s="65">
        <f t="shared" si="119"/>
        <v>0</v>
      </c>
      <c r="PD14" s="65">
        <f t="shared" si="120"/>
        <v>866.66666666666663</v>
      </c>
      <c r="PE14" s="65">
        <v>20</v>
      </c>
      <c r="PF14" s="65">
        <f t="shared" si="121"/>
        <v>32.880000000000003</v>
      </c>
      <c r="PG14" s="65">
        <v>5</v>
      </c>
      <c r="PH14" s="65">
        <f t="shared" si="156"/>
        <v>495.2049090909091</v>
      </c>
      <c r="PI14" s="65"/>
      <c r="PJ14" s="64">
        <f t="shared" si="38"/>
        <v>1648.4445879080017</v>
      </c>
      <c r="PK14" s="66">
        <f t="shared" si="157"/>
        <v>643.25572727272731</v>
      </c>
      <c r="PL14" s="66"/>
      <c r="PM14" s="66">
        <f t="shared" si="122"/>
        <v>458.34006303614581</v>
      </c>
      <c r="PN14" s="67">
        <f t="shared" si="39"/>
        <v>1101.5957903088731</v>
      </c>
      <c r="PO14" s="67">
        <f t="shared" si="40"/>
        <v>2750.0403782168751</v>
      </c>
      <c r="PP14" s="68">
        <f t="shared" si="41"/>
        <v>975.53962178312486</v>
      </c>
      <c r="PQ14" s="209">
        <v>552.15</v>
      </c>
      <c r="PR14" s="209">
        <v>7427.11</v>
      </c>
      <c r="PS14" s="209">
        <v>0</v>
      </c>
      <c r="PT14" s="209">
        <v>0</v>
      </c>
      <c r="PU14" s="209">
        <v>1779.98</v>
      </c>
      <c r="PV14" s="209">
        <v>0</v>
      </c>
      <c r="PW14" s="209">
        <v>0</v>
      </c>
      <c r="PX14" s="209">
        <v>0</v>
      </c>
      <c r="PY14" s="209">
        <v>0</v>
      </c>
      <c r="PZ14" s="209">
        <v>0</v>
      </c>
      <c r="QA14" s="209">
        <v>9759.24</v>
      </c>
      <c r="QB14" s="178">
        <f t="shared" si="170"/>
        <v>0</v>
      </c>
      <c r="QC14" s="210">
        <v>381</v>
      </c>
      <c r="QD14" s="181" t="s">
        <v>275</v>
      </c>
      <c r="QE14" s="64">
        <f t="shared" si="124"/>
        <v>9759.24</v>
      </c>
      <c r="QF14" s="209">
        <v>45.96</v>
      </c>
      <c r="QG14" s="209">
        <v>3500</v>
      </c>
      <c r="QH14" s="209">
        <v>0</v>
      </c>
      <c r="QI14" s="209">
        <v>0</v>
      </c>
      <c r="QJ14" s="209">
        <v>115.27</v>
      </c>
      <c r="QK14" s="209">
        <v>0</v>
      </c>
      <c r="QL14" s="209">
        <v>0</v>
      </c>
      <c r="QM14" s="209">
        <v>0</v>
      </c>
      <c r="QN14" s="209">
        <v>0</v>
      </c>
      <c r="QO14" s="209">
        <v>0</v>
      </c>
      <c r="QP14" s="211">
        <f t="shared" si="125"/>
        <v>3661.23</v>
      </c>
      <c r="QQ14" s="65"/>
      <c r="QR14" s="65"/>
      <c r="QS14" s="65">
        <f t="shared" si="126"/>
        <v>114.71992396714381</v>
      </c>
      <c r="QT14" s="65">
        <f t="shared" si="127"/>
        <v>0</v>
      </c>
      <c r="QU14" s="65">
        <f t="shared" si="128"/>
        <v>866.66666666666663</v>
      </c>
      <c r="QV14" s="65">
        <v>20</v>
      </c>
      <c r="QW14" s="65">
        <f t="shared" si="129"/>
        <v>18.861818181818183</v>
      </c>
      <c r="QX14" s="65">
        <v>5</v>
      </c>
      <c r="QY14" s="65">
        <f t="shared" si="158"/>
        <v>428.14772727272725</v>
      </c>
      <c r="QZ14" s="65"/>
      <c r="RA14" s="64">
        <f t="shared" si="42"/>
        <v>1453.3961360883559</v>
      </c>
      <c r="RB14" s="66">
        <f t="shared" si="130"/>
        <v>619.2640909090909</v>
      </c>
      <c r="RC14" s="66"/>
      <c r="RD14" s="66">
        <f t="shared" si="131"/>
        <v>414.53204539948939</v>
      </c>
      <c r="RE14" s="67">
        <f t="shared" si="43"/>
        <v>1033.7961363085803</v>
      </c>
      <c r="RF14" s="67">
        <f t="shared" si="44"/>
        <v>2487.1922723969365</v>
      </c>
      <c r="RG14" s="68">
        <f t="shared" si="45"/>
        <v>1174.0377276030636</v>
      </c>
      <c r="RH14" s="205">
        <v>736.91</v>
      </c>
      <c r="RI14" s="205">
        <v>7171.74</v>
      </c>
      <c r="RJ14" s="205">
        <v>0</v>
      </c>
      <c r="RK14" s="205">
        <v>0</v>
      </c>
      <c r="RL14" s="205">
        <v>1846.37</v>
      </c>
      <c r="RM14" s="205">
        <v>0</v>
      </c>
      <c r="RN14" s="205">
        <v>0</v>
      </c>
      <c r="RO14" s="205">
        <v>0</v>
      </c>
      <c r="RP14" s="205">
        <v>0</v>
      </c>
      <c r="RQ14" s="205">
        <v>0</v>
      </c>
      <c r="RR14" s="205">
        <v>9755.02</v>
      </c>
      <c r="RS14" s="178">
        <f t="shared" si="171"/>
        <v>0</v>
      </c>
      <c r="RT14" s="206">
        <v>387</v>
      </c>
      <c r="RU14" s="181" t="s">
        <v>275</v>
      </c>
      <c r="RV14" s="64">
        <f t="shared" si="133"/>
        <v>9755.02</v>
      </c>
      <c r="RW14" s="209">
        <v>61.34</v>
      </c>
      <c r="RX14" s="209">
        <v>3500</v>
      </c>
      <c r="RY14" s="209">
        <v>0</v>
      </c>
      <c r="RZ14" s="209">
        <v>0</v>
      </c>
      <c r="SA14" s="209">
        <v>119.63</v>
      </c>
      <c r="SB14" s="209">
        <v>0</v>
      </c>
      <c r="SC14" s="209">
        <v>0</v>
      </c>
      <c r="SD14" s="209">
        <v>0</v>
      </c>
      <c r="SE14" s="209">
        <v>0</v>
      </c>
      <c r="SF14" s="209">
        <v>0</v>
      </c>
      <c r="SG14" s="211">
        <v>3680.97</v>
      </c>
      <c r="SH14" s="65"/>
      <c r="SI14" s="65"/>
      <c r="SJ14" s="65">
        <f t="shared" si="134"/>
        <v>95.861665026171508</v>
      </c>
      <c r="SK14" s="65">
        <f t="shared" si="135"/>
        <v>0</v>
      </c>
      <c r="SL14" s="65">
        <f t="shared" si="136"/>
        <v>866.66666666666663</v>
      </c>
      <c r="SM14" s="65">
        <v>20</v>
      </c>
      <c r="SN14" s="65">
        <f t="shared" si="137"/>
        <v>495.92920353982299</v>
      </c>
      <c r="SO14" s="65">
        <v>5</v>
      </c>
      <c r="SP14" s="65">
        <f t="shared" si="159"/>
        <v>428.52876106194691</v>
      </c>
      <c r="SQ14" s="65"/>
      <c r="SR14" s="64">
        <f t="shared" si="46"/>
        <v>1911.9862962946079</v>
      </c>
      <c r="SS14" s="66">
        <f t="shared" si="160"/>
        <v>596.28469026548669</v>
      </c>
      <c r="ST14" s="66"/>
      <c r="SU14" s="66">
        <f t="shared" si="138"/>
        <v>501.65419731201894</v>
      </c>
      <c r="SV14" s="67">
        <f t="shared" si="47"/>
        <v>1097.9388875775057</v>
      </c>
      <c r="SW14" s="67">
        <f t="shared" si="48"/>
        <v>3009.9251838721138</v>
      </c>
      <c r="SX14" s="68">
        <f t="shared" si="49"/>
        <v>671.04481612788595</v>
      </c>
      <c r="SY14" s="64">
        <f t="shared" si="139"/>
        <v>130262.77000000002</v>
      </c>
      <c r="SZ14" s="211">
        <f t="shared" si="140"/>
        <v>41364.33</v>
      </c>
      <c r="TA14" s="67">
        <f t="shared" si="141"/>
        <v>21912.43609198273</v>
      </c>
      <c r="TB14" s="68">
        <f t="shared" si="142"/>
        <v>19451.893908017271</v>
      </c>
      <c r="TC14" s="264"/>
      <c r="TD14" s="265"/>
      <c r="TE14" s="265"/>
    </row>
    <row r="15" spans="1:528">
      <c r="A15" s="173" t="s">
        <v>144</v>
      </c>
      <c r="B15" s="175" t="s">
        <v>145</v>
      </c>
      <c r="C15" s="181" t="s">
        <v>275</v>
      </c>
      <c r="D15" s="178">
        <v>0</v>
      </c>
      <c r="E15" s="178">
        <v>0</v>
      </c>
      <c r="F15" s="178">
        <v>0</v>
      </c>
      <c r="G15" s="178">
        <v>0</v>
      </c>
      <c r="H15" s="178">
        <v>0</v>
      </c>
      <c r="I15" s="178">
        <v>0</v>
      </c>
      <c r="J15" s="178">
        <v>0</v>
      </c>
      <c r="K15" s="178">
        <v>0</v>
      </c>
      <c r="L15" s="178">
        <v>0</v>
      </c>
      <c r="M15" s="176">
        <v>0</v>
      </c>
      <c r="N15" s="178">
        <v>0</v>
      </c>
      <c r="O15" s="178">
        <f t="shared" si="161"/>
        <v>0</v>
      </c>
      <c r="P15" s="181">
        <v>0</v>
      </c>
      <c r="Q15" s="64">
        <f t="shared" si="0"/>
        <v>0</v>
      </c>
      <c r="R15" s="178">
        <v>0</v>
      </c>
      <c r="S15" s="178">
        <v>0</v>
      </c>
      <c r="T15" s="178">
        <v>0</v>
      </c>
      <c r="U15" s="178">
        <v>0</v>
      </c>
      <c r="V15" s="178">
        <v>0</v>
      </c>
      <c r="W15" s="178">
        <v>0</v>
      </c>
      <c r="X15" s="178">
        <v>0</v>
      </c>
      <c r="Y15" s="178">
        <v>0</v>
      </c>
      <c r="Z15" s="178">
        <v>0</v>
      </c>
      <c r="AA15" s="178">
        <v>0</v>
      </c>
      <c r="AB15" s="64">
        <f t="shared" si="50"/>
        <v>0</v>
      </c>
      <c r="AC15" s="65"/>
      <c r="AD15" s="65"/>
      <c r="AE15" s="65">
        <f t="shared" si="51"/>
        <v>0</v>
      </c>
      <c r="AF15" s="65">
        <f t="shared" si="1"/>
        <v>0</v>
      </c>
      <c r="AG15" s="65"/>
      <c r="AH15" s="65">
        <v>0</v>
      </c>
      <c r="AI15" s="65"/>
      <c r="AJ15" s="65">
        <v>0</v>
      </c>
      <c r="AK15" s="65"/>
      <c r="AL15" s="65"/>
      <c r="AM15" s="64">
        <f t="shared" si="2"/>
        <v>0</v>
      </c>
      <c r="AN15" s="66"/>
      <c r="AO15" s="66">
        <v>0</v>
      </c>
      <c r="AP15" s="66">
        <f t="shared" si="54"/>
        <v>0</v>
      </c>
      <c r="AQ15" s="67">
        <f t="shared" si="3"/>
        <v>0</v>
      </c>
      <c r="AR15" s="67">
        <f t="shared" si="4"/>
        <v>0</v>
      </c>
      <c r="AS15" s="68">
        <f t="shared" si="5"/>
        <v>0</v>
      </c>
      <c r="AT15" s="178"/>
      <c r="AU15" s="178"/>
      <c r="AV15" s="178"/>
      <c r="AW15" s="178"/>
      <c r="AX15" s="178"/>
      <c r="AY15" s="178"/>
      <c r="AZ15" s="178"/>
      <c r="BA15" s="178"/>
      <c r="BB15" s="178"/>
      <c r="BC15" s="176"/>
      <c r="BD15" s="178"/>
      <c r="BE15" s="178">
        <f t="shared" si="162"/>
        <v>0</v>
      </c>
      <c r="BF15" s="181"/>
      <c r="BG15" s="181" t="s">
        <v>275</v>
      </c>
      <c r="BH15" s="64">
        <f t="shared" si="56"/>
        <v>0</v>
      </c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64">
        <f t="shared" si="57"/>
        <v>0</v>
      </c>
      <c r="BT15" s="65"/>
      <c r="BU15" s="65"/>
      <c r="BV15" s="65">
        <f t="shared" si="58"/>
        <v>0</v>
      </c>
      <c r="BW15" s="65">
        <f t="shared" si="59"/>
        <v>0</v>
      </c>
      <c r="BX15" s="65"/>
      <c r="BY15" s="65"/>
      <c r="BZ15" s="65"/>
      <c r="CA15" s="65"/>
      <c r="CB15" s="65"/>
      <c r="CC15" s="65"/>
      <c r="CD15" s="64"/>
      <c r="CE15" s="66"/>
      <c r="CF15" s="66"/>
      <c r="CG15" s="66">
        <f t="shared" si="62"/>
        <v>0</v>
      </c>
      <c r="CH15" s="67">
        <f t="shared" si="7"/>
        <v>0</v>
      </c>
      <c r="CI15" s="67">
        <f t="shared" si="8"/>
        <v>0</v>
      </c>
      <c r="CJ15" s="68">
        <f t="shared" si="9"/>
        <v>0</v>
      </c>
      <c r="CK15" s="209">
        <v>0</v>
      </c>
      <c r="CL15" s="209">
        <v>7138.9</v>
      </c>
      <c r="CM15" s="209">
        <v>0</v>
      </c>
      <c r="CN15" s="209">
        <v>0</v>
      </c>
      <c r="CO15" s="209">
        <v>0</v>
      </c>
      <c r="CP15" s="209">
        <v>0</v>
      </c>
      <c r="CQ15" s="209">
        <v>0</v>
      </c>
      <c r="CR15" s="209">
        <v>100.39</v>
      </c>
      <c r="CS15" s="209">
        <v>0</v>
      </c>
      <c r="CT15" s="209">
        <v>0</v>
      </c>
      <c r="CU15" s="209">
        <v>7239.29</v>
      </c>
      <c r="CV15" s="178">
        <f t="shared" si="163"/>
        <v>0</v>
      </c>
      <c r="CW15" s="210">
        <v>615</v>
      </c>
      <c r="CX15" s="181" t="s">
        <v>275</v>
      </c>
      <c r="CY15" s="64">
        <f t="shared" si="64"/>
        <v>7239.29</v>
      </c>
      <c r="CZ15" s="209">
        <v>0</v>
      </c>
      <c r="DA15" s="209">
        <v>3900</v>
      </c>
      <c r="DB15" s="209">
        <v>0</v>
      </c>
      <c r="DC15" s="209">
        <v>0</v>
      </c>
      <c r="DD15" s="209">
        <v>0</v>
      </c>
      <c r="DE15" s="209">
        <v>0</v>
      </c>
      <c r="DF15" s="209">
        <v>0</v>
      </c>
      <c r="DG15" s="209">
        <v>6.97</v>
      </c>
      <c r="DH15" s="209">
        <v>0</v>
      </c>
      <c r="DI15" s="209">
        <v>0</v>
      </c>
      <c r="DJ15" s="211">
        <f t="shared" si="65"/>
        <v>3906.97</v>
      </c>
      <c r="DK15" s="65"/>
      <c r="DL15" s="65"/>
      <c r="DM15" s="65">
        <f t="shared" si="66"/>
        <v>78.701199766953039</v>
      </c>
      <c r="DN15" s="65">
        <f t="shared" si="67"/>
        <v>0</v>
      </c>
      <c r="DO15" s="65"/>
      <c r="DP15" s="65">
        <v>20</v>
      </c>
      <c r="DQ15" s="65"/>
      <c r="DR15" s="65">
        <v>5</v>
      </c>
      <c r="DS15" s="65">
        <f t="shared" si="143"/>
        <v>428.469696969697</v>
      </c>
      <c r="DT15" s="65"/>
      <c r="DU15" s="64">
        <f t="shared" si="10"/>
        <v>532.17089673665009</v>
      </c>
      <c r="DV15" s="66">
        <f t="shared" si="144"/>
        <v>596.35070707070713</v>
      </c>
      <c r="DW15" s="66"/>
      <c r="DX15" s="66">
        <f t="shared" si="68"/>
        <v>225.70432076147145</v>
      </c>
      <c r="DY15" s="67">
        <f t="shared" si="11"/>
        <v>822.05502783217855</v>
      </c>
      <c r="DZ15" s="67">
        <f t="shared" si="12"/>
        <v>1354.2259245688288</v>
      </c>
      <c r="EA15" s="68">
        <f t="shared" si="13"/>
        <v>2552.744075431171</v>
      </c>
      <c r="EB15" s="209">
        <v>10181.209999999999</v>
      </c>
      <c r="EC15" s="209">
        <v>19789.86</v>
      </c>
      <c r="ED15" s="209">
        <v>0</v>
      </c>
      <c r="EE15" s="209">
        <v>0</v>
      </c>
      <c r="EF15" s="209">
        <v>0</v>
      </c>
      <c r="EG15" s="209">
        <v>0</v>
      </c>
      <c r="EH15" s="209">
        <v>0</v>
      </c>
      <c r="EI15" s="209">
        <v>353.48</v>
      </c>
      <c r="EJ15" s="209">
        <v>0</v>
      </c>
      <c r="EK15" s="209">
        <v>0</v>
      </c>
      <c r="EL15" s="209">
        <v>30324.55</v>
      </c>
      <c r="EM15" s="178">
        <f t="shared" si="164"/>
        <v>0</v>
      </c>
      <c r="EN15" s="210">
        <v>2264</v>
      </c>
      <c r="EO15" s="181" t="s">
        <v>275</v>
      </c>
      <c r="EP15" s="212">
        <f t="shared" si="70"/>
        <v>30324.55</v>
      </c>
      <c r="EQ15" s="209">
        <v>847.42</v>
      </c>
      <c r="ER15" s="209">
        <v>3900</v>
      </c>
      <c r="ES15" s="209">
        <v>0</v>
      </c>
      <c r="ET15" s="209">
        <v>0</v>
      </c>
      <c r="EU15" s="209">
        <v>0</v>
      </c>
      <c r="EV15" s="209">
        <v>0</v>
      </c>
      <c r="EW15" s="209">
        <v>0</v>
      </c>
      <c r="EX15" s="209">
        <v>24.48</v>
      </c>
      <c r="EY15" s="209">
        <v>0</v>
      </c>
      <c r="EZ15" s="209">
        <v>0</v>
      </c>
      <c r="FA15" s="64">
        <f t="shared" si="71"/>
        <v>4771.8999999999996</v>
      </c>
      <c r="FB15" s="65"/>
      <c r="FC15" s="65"/>
      <c r="FD15" s="65">
        <f t="shared" si="72"/>
        <v>338.48416990708319</v>
      </c>
      <c r="FE15" s="65">
        <f t="shared" si="73"/>
        <v>0</v>
      </c>
      <c r="FF15" s="65"/>
      <c r="FG15" s="65">
        <v>20</v>
      </c>
      <c r="FH15" s="65">
        <f t="shared" si="75"/>
        <v>140.93333333333334</v>
      </c>
      <c r="FI15" s="65">
        <v>5</v>
      </c>
      <c r="FJ15" s="65">
        <f t="shared" si="145"/>
        <v>424.68019607843132</v>
      </c>
      <c r="FK15" s="65"/>
      <c r="FL15" s="64">
        <f t="shared" si="14"/>
        <v>929.09769931884784</v>
      </c>
      <c r="FM15" s="66">
        <f t="shared" si="146"/>
        <v>664.41901960784321</v>
      </c>
      <c r="FN15" s="66"/>
      <c r="FO15" s="66">
        <f t="shared" si="76"/>
        <v>318.70334378533823</v>
      </c>
      <c r="FP15" s="67">
        <f t="shared" si="15"/>
        <v>983.12236339318144</v>
      </c>
      <c r="FQ15" s="67">
        <f t="shared" si="16"/>
        <v>1912.2200627120292</v>
      </c>
      <c r="FR15" s="68">
        <f t="shared" si="17"/>
        <v>2859.6799372879705</v>
      </c>
      <c r="FS15" s="209">
        <v>15063.05</v>
      </c>
      <c r="FT15" s="209">
        <v>23962.58</v>
      </c>
      <c r="FU15" s="209">
        <v>0</v>
      </c>
      <c r="FV15" s="209">
        <v>0</v>
      </c>
      <c r="FW15" s="209">
        <v>0</v>
      </c>
      <c r="FX15" s="209">
        <v>0</v>
      </c>
      <c r="FY15" s="209">
        <v>0</v>
      </c>
      <c r="FZ15" s="209">
        <v>530</v>
      </c>
      <c r="GA15" s="209">
        <v>0</v>
      </c>
      <c r="GB15" s="209">
        <v>0</v>
      </c>
      <c r="GC15" s="209">
        <v>39555.629999999997</v>
      </c>
      <c r="GD15" s="178">
        <f t="shared" si="165"/>
        <v>0</v>
      </c>
      <c r="GE15" s="210">
        <v>2637</v>
      </c>
      <c r="GF15" s="181" t="s">
        <v>275</v>
      </c>
      <c r="GG15" s="64">
        <f t="shared" si="78"/>
        <v>39555.630000000005</v>
      </c>
      <c r="GH15" s="209">
        <v>1253.76</v>
      </c>
      <c r="GI15" s="209">
        <v>3900</v>
      </c>
      <c r="GJ15" s="209">
        <v>0</v>
      </c>
      <c r="GK15" s="209">
        <v>0</v>
      </c>
      <c r="GL15" s="209">
        <v>0</v>
      </c>
      <c r="GM15" s="209">
        <v>0</v>
      </c>
      <c r="GN15" s="209">
        <v>0</v>
      </c>
      <c r="GO15" s="209">
        <v>36.81</v>
      </c>
      <c r="GP15" s="209">
        <v>0</v>
      </c>
      <c r="GQ15" s="209">
        <v>0</v>
      </c>
      <c r="GR15" s="211">
        <f t="shared" si="79"/>
        <v>5190.5700000000006</v>
      </c>
      <c r="GS15" s="65"/>
      <c r="GT15" s="65"/>
      <c r="GU15" s="65">
        <f t="shared" si="80"/>
        <v>438.32561143801684</v>
      </c>
      <c r="GV15" s="65">
        <f t="shared" si="81"/>
        <v>0</v>
      </c>
      <c r="GW15" s="65"/>
      <c r="GX15" s="65">
        <v>20</v>
      </c>
      <c r="GY15" s="65">
        <f t="shared" si="83"/>
        <v>184.90588235294118</v>
      </c>
      <c r="GZ15" s="65">
        <v>5</v>
      </c>
      <c r="HA15" s="65">
        <f t="shared" si="147"/>
        <v>358.47794117647061</v>
      </c>
      <c r="HB15" s="65"/>
      <c r="HC15" s="64">
        <f t="shared" si="18"/>
        <v>1006.7094349674286</v>
      </c>
      <c r="HD15" s="66">
        <f t="shared" si="148"/>
        <v>866.92019607843133</v>
      </c>
      <c r="HE15" s="66"/>
      <c r="HF15" s="66">
        <f t="shared" si="84"/>
        <v>374.72592620917203</v>
      </c>
      <c r="HG15" s="67">
        <f t="shared" si="19"/>
        <v>1241.6461222876032</v>
      </c>
      <c r="HH15" s="67">
        <f t="shared" si="20"/>
        <v>2248.3555572550317</v>
      </c>
      <c r="HI15" s="68">
        <f t="shared" si="21"/>
        <v>2942.2144427449689</v>
      </c>
      <c r="HJ15" s="205">
        <v>16169.57</v>
      </c>
      <c r="HK15" s="205">
        <v>24284.76</v>
      </c>
      <c r="HL15" s="205">
        <v>0</v>
      </c>
      <c r="HM15" s="205">
        <v>0</v>
      </c>
      <c r="HN15" s="205">
        <v>0</v>
      </c>
      <c r="HO15" s="205">
        <v>0</v>
      </c>
      <c r="HP15" s="205">
        <v>0</v>
      </c>
      <c r="HQ15" s="205">
        <v>443.8</v>
      </c>
      <c r="HR15" s="205">
        <v>0</v>
      </c>
      <c r="HS15" s="205">
        <v>0</v>
      </c>
      <c r="HT15" s="205">
        <v>40898.129999999997</v>
      </c>
      <c r="HU15" s="178">
        <f t="shared" si="166"/>
        <v>0</v>
      </c>
      <c r="HV15" s="206">
        <v>2957</v>
      </c>
      <c r="HW15" s="181" t="s">
        <v>275</v>
      </c>
      <c r="HX15" s="64">
        <f t="shared" si="86"/>
        <v>40898.130000000005</v>
      </c>
      <c r="HY15" s="205">
        <v>1345.86</v>
      </c>
      <c r="HZ15" s="205">
        <v>3900</v>
      </c>
      <c r="IA15" s="205">
        <v>0</v>
      </c>
      <c r="IB15" s="205">
        <v>0</v>
      </c>
      <c r="IC15" s="205">
        <v>0</v>
      </c>
      <c r="ID15" s="205">
        <v>0</v>
      </c>
      <c r="IE15" s="205">
        <v>0</v>
      </c>
      <c r="IF15" s="205">
        <v>30.82</v>
      </c>
      <c r="IG15" s="205">
        <v>0</v>
      </c>
      <c r="IH15" s="205">
        <v>0</v>
      </c>
      <c r="II15" s="214">
        <f t="shared" si="87"/>
        <v>5276.6799999999994</v>
      </c>
      <c r="IJ15" s="65"/>
      <c r="IK15" s="65"/>
      <c r="IL15" s="65">
        <f t="shared" si="88"/>
        <v>453.04726958637218</v>
      </c>
      <c r="IM15" s="65">
        <f t="shared" si="89"/>
        <v>0</v>
      </c>
      <c r="IN15" s="65"/>
      <c r="IO15" s="65">
        <v>20</v>
      </c>
      <c r="IP15" s="65">
        <f t="shared" si="91"/>
        <v>232.05714285714285</v>
      </c>
      <c r="IQ15" s="65">
        <v>5</v>
      </c>
      <c r="IR15" s="65">
        <f t="shared" si="149"/>
        <v>445.62857142857143</v>
      </c>
      <c r="IS15" s="65"/>
      <c r="IT15" s="64">
        <f t="shared" si="22"/>
        <v>1155.7329838720864</v>
      </c>
      <c r="IU15" s="66">
        <f t="shared" si="150"/>
        <v>538.79476190476191</v>
      </c>
      <c r="IV15" s="66"/>
      <c r="IW15" s="66">
        <f t="shared" si="92"/>
        <v>338.90554915536973</v>
      </c>
      <c r="IX15" s="67">
        <f t="shared" si="23"/>
        <v>877.70031106013164</v>
      </c>
      <c r="IY15" s="67">
        <f t="shared" si="24"/>
        <v>2033.4332949322179</v>
      </c>
      <c r="IZ15" s="68">
        <f t="shared" si="25"/>
        <v>3243.2467050677815</v>
      </c>
      <c r="JA15" s="209">
        <v>19169.8</v>
      </c>
      <c r="JB15" s="209">
        <v>27256.59</v>
      </c>
      <c r="JC15" s="209">
        <v>22.68</v>
      </c>
      <c r="JD15" s="209">
        <v>0</v>
      </c>
      <c r="JE15" s="209">
        <v>0</v>
      </c>
      <c r="JF15" s="209">
        <v>0</v>
      </c>
      <c r="JG15" s="209">
        <v>0</v>
      </c>
      <c r="JH15" s="209">
        <v>287.25</v>
      </c>
      <c r="JI15" s="209">
        <v>0</v>
      </c>
      <c r="JJ15" s="209">
        <v>0</v>
      </c>
      <c r="JK15" s="209">
        <v>46736.32</v>
      </c>
      <c r="JL15" s="178">
        <f t="shared" si="167"/>
        <v>0</v>
      </c>
      <c r="JM15" s="210">
        <v>3139</v>
      </c>
      <c r="JN15" s="181" t="s">
        <v>275</v>
      </c>
      <c r="JO15" s="64">
        <f t="shared" si="94"/>
        <v>46736.32</v>
      </c>
      <c r="JP15" s="209">
        <v>1595.79</v>
      </c>
      <c r="JQ15" s="209">
        <v>3900</v>
      </c>
      <c r="JR15" s="209">
        <v>1.45</v>
      </c>
      <c r="JS15" s="209">
        <v>0</v>
      </c>
      <c r="JT15" s="209">
        <v>0</v>
      </c>
      <c r="JU15" s="209">
        <v>0</v>
      </c>
      <c r="JV15" s="209">
        <v>0</v>
      </c>
      <c r="JW15" s="209">
        <v>19.95</v>
      </c>
      <c r="JX15" s="209">
        <v>0</v>
      </c>
      <c r="JY15" s="209">
        <v>0</v>
      </c>
      <c r="JZ15" s="211">
        <f t="shared" si="95"/>
        <v>5517.19</v>
      </c>
      <c r="KA15" s="65"/>
      <c r="KB15" s="65"/>
      <c r="KC15" s="65">
        <f t="shared" si="96"/>
        <v>942.70371561015509</v>
      </c>
      <c r="KD15" s="65">
        <f t="shared" si="97"/>
        <v>0</v>
      </c>
      <c r="KE15" s="65"/>
      <c r="KF15" s="65">
        <v>20</v>
      </c>
      <c r="KG15" s="65"/>
      <c r="KH15" s="65">
        <v>5</v>
      </c>
      <c r="KI15" s="65">
        <f t="shared" si="151"/>
        <v>543.39953271028037</v>
      </c>
      <c r="KJ15" s="65"/>
      <c r="KK15" s="64">
        <f t="shared" si="26"/>
        <v>1511.1032483204353</v>
      </c>
      <c r="KL15" s="66">
        <f t="shared" si="152"/>
        <v>497.32093457943921</v>
      </c>
      <c r="KM15" s="66"/>
      <c r="KN15" s="66">
        <f t="shared" si="99"/>
        <v>401.6848365799749</v>
      </c>
      <c r="KO15" s="67">
        <f t="shared" si="27"/>
        <v>899.00577115941405</v>
      </c>
      <c r="KP15" s="67">
        <f t="shared" si="28"/>
        <v>2410.1090194798494</v>
      </c>
      <c r="KQ15" s="68">
        <f t="shared" si="29"/>
        <v>3107.0809805201502</v>
      </c>
      <c r="KR15" s="209">
        <v>22654.43</v>
      </c>
      <c r="KS15" s="209">
        <v>31220.42</v>
      </c>
      <c r="KT15" s="209">
        <v>0</v>
      </c>
      <c r="KU15" s="209">
        <v>0</v>
      </c>
      <c r="KV15" s="209">
        <v>0</v>
      </c>
      <c r="KW15" s="209">
        <v>0</v>
      </c>
      <c r="KX15" s="209">
        <v>0</v>
      </c>
      <c r="KY15" s="209">
        <v>631.92999999999995</v>
      </c>
      <c r="KZ15" s="209">
        <v>0</v>
      </c>
      <c r="LA15" s="209">
        <v>0</v>
      </c>
      <c r="LB15" s="209">
        <v>54506.78</v>
      </c>
      <c r="LC15" s="178">
        <f t="shared" si="168"/>
        <v>0</v>
      </c>
      <c r="LD15" s="210">
        <v>3604</v>
      </c>
      <c r="LE15" s="181" t="s">
        <v>275</v>
      </c>
      <c r="LF15" s="64">
        <f t="shared" si="101"/>
        <v>54506.78</v>
      </c>
      <c r="LG15" s="209">
        <v>1885.84</v>
      </c>
      <c r="LH15" s="209">
        <v>3900</v>
      </c>
      <c r="LI15" s="209">
        <v>0</v>
      </c>
      <c r="LJ15" s="209">
        <v>0</v>
      </c>
      <c r="LK15" s="209">
        <v>0</v>
      </c>
      <c r="LL15" s="209">
        <v>0</v>
      </c>
      <c r="LM15" s="209">
        <v>0</v>
      </c>
      <c r="LN15" s="209">
        <v>43.81</v>
      </c>
      <c r="LO15" s="209">
        <v>0</v>
      </c>
      <c r="LP15" s="209">
        <v>0</v>
      </c>
      <c r="LQ15" s="211">
        <f t="shared" si="102"/>
        <v>5829.6500000000005</v>
      </c>
      <c r="LR15" s="65"/>
      <c r="LS15" s="65"/>
      <c r="LT15" s="65">
        <f t="shared" si="103"/>
        <v>555.70359320623004</v>
      </c>
      <c r="LU15" s="65">
        <f t="shared" si="104"/>
        <v>0</v>
      </c>
      <c r="LV15" s="65">
        <f t="shared" si="105"/>
        <v>866.66666666666663</v>
      </c>
      <c r="LW15" s="65">
        <v>20</v>
      </c>
      <c r="LX15" s="65"/>
      <c r="LY15" s="65">
        <v>5</v>
      </c>
      <c r="LZ15" s="65">
        <f t="shared" si="153"/>
        <v>508.03738317757012</v>
      </c>
      <c r="MA15" s="65"/>
      <c r="MB15" s="64">
        <f t="shared" si="30"/>
        <v>1955.4076430504667</v>
      </c>
      <c r="MC15" s="66">
        <f t="shared" si="154"/>
        <v>593.54906542056074</v>
      </c>
      <c r="MD15" s="66"/>
      <c r="ME15" s="66">
        <f t="shared" si="106"/>
        <v>509.79134169420553</v>
      </c>
      <c r="MF15" s="67">
        <f t="shared" si="31"/>
        <v>1103.3404071147663</v>
      </c>
      <c r="MG15" s="67">
        <f t="shared" si="32"/>
        <v>3058.7480501652331</v>
      </c>
      <c r="MH15" s="68">
        <f t="shared" si="33"/>
        <v>2770.9019498347675</v>
      </c>
      <c r="MI15" s="209">
        <v>18053.34</v>
      </c>
      <c r="MJ15" s="209">
        <v>23864.3</v>
      </c>
      <c r="MK15" s="209">
        <v>0</v>
      </c>
      <c r="ML15" s="209">
        <v>0</v>
      </c>
      <c r="MM15" s="209">
        <v>0</v>
      </c>
      <c r="MN15" s="209">
        <v>0</v>
      </c>
      <c r="MO15" s="209">
        <v>0</v>
      </c>
      <c r="MP15" s="209">
        <v>389.45</v>
      </c>
      <c r="MQ15" s="209">
        <v>0</v>
      </c>
      <c r="MR15" s="209">
        <v>0</v>
      </c>
      <c r="MS15" s="209">
        <v>42307.09</v>
      </c>
      <c r="MT15" s="178">
        <f t="shared" si="169"/>
        <v>0</v>
      </c>
      <c r="MU15" s="210">
        <v>2836</v>
      </c>
      <c r="MV15" s="181" t="s">
        <v>275</v>
      </c>
      <c r="MW15" s="64">
        <f t="shared" si="108"/>
        <v>42307.09</v>
      </c>
      <c r="MX15" s="209">
        <v>1502.84</v>
      </c>
      <c r="MY15" s="209">
        <v>3900</v>
      </c>
      <c r="MZ15" s="209">
        <v>0</v>
      </c>
      <c r="NA15" s="209">
        <v>0</v>
      </c>
      <c r="NB15" s="209">
        <v>0</v>
      </c>
      <c r="NC15" s="209">
        <v>0</v>
      </c>
      <c r="ND15" s="209">
        <v>0</v>
      </c>
      <c r="NE15" s="209">
        <v>27.05</v>
      </c>
      <c r="NF15" s="209">
        <v>0</v>
      </c>
      <c r="NG15" s="209">
        <v>0</v>
      </c>
      <c r="NH15" s="211">
        <f t="shared" si="109"/>
        <v>5429.89</v>
      </c>
      <c r="NI15" s="65"/>
      <c r="NJ15" s="65"/>
      <c r="NK15" s="65">
        <f t="shared" si="110"/>
        <v>0</v>
      </c>
      <c r="NL15" s="65">
        <f t="shared" si="111"/>
        <v>0</v>
      </c>
      <c r="NM15" s="65"/>
      <c r="NN15" s="65">
        <v>0</v>
      </c>
      <c r="NO15" s="65"/>
      <c r="NP15" s="65">
        <v>0</v>
      </c>
      <c r="NQ15" s="65">
        <f t="shared" si="155"/>
        <v>469.67889908256882</v>
      </c>
      <c r="NR15" s="65"/>
      <c r="NS15" s="64">
        <f t="shared" si="34"/>
        <v>469.67889908256882</v>
      </c>
      <c r="NT15" s="66">
        <f t="shared" si="113"/>
        <v>723.04816513761466</v>
      </c>
      <c r="NU15" s="66"/>
      <c r="NV15" s="66">
        <f t="shared" si="114"/>
        <v>238.54541284403669</v>
      </c>
      <c r="NW15" s="67">
        <f t="shared" si="35"/>
        <v>961.59357798165138</v>
      </c>
      <c r="NX15" s="67">
        <f t="shared" si="36"/>
        <v>1431.2724770642203</v>
      </c>
      <c r="NY15" s="68">
        <f t="shared" si="37"/>
        <v>3998.61752293578</v>
      </c>
      <c r="NZ15" s="209">
        <v>18499.080000000002</v>
      </c>
      <c r="OA15" s="209">
        <v>30424.91</v>
      </c>
      <c r="OB15" s="209">
        <v>0</v>
      </c>
      <c r="OC15" s="209">
        <v>0</v>
      </c>
      <c r="OD15" s="209">
        <v>0</v>
      </c>
      <c r="OE15" s="209">
        <v>0</v>
      </c>
      <c r="OF15" s="209">
        <v>0</v>
      </c>
      <c r="OG15" s="209">
        <v>155.02000000000001</v>
      </c>
      <c r="OH15" s="209">
        <v>0</v>
      </c>
      <c r="OI15" s="209">
        <v>0</v>
      </c>
      <c r="OJ15" s="209">
        <v>49079.01</v>
      </c>
      <c r="OK15" s="178">
        <f t="shared" si="115"/>
        <v>0</v>
      </c>
      <c r="OL15" s="210">
        <v>3471</v>
      </c>
      <c r="OM15" s="181" t="s">
        <v>275</v>
      </c>
      <c r="ON15" s="64">
        <f t="shared" si="116"/>
        <v>49079.01</v>
      </c>
      <c r="OO15" s="209">
        <v>1539.97</v>
      </c>
      <c r="OP15" s="209">
        <v>3900</v>
      </c>
      <c r="OQ15" s="209">
        <v>0</v>
      </c>
      <c r="OR15" s="209">
        <v>0</v>
      </c>
      <c r="OS15" s="209">
        <v>0</v>
      </c>
      <c r="OT15" s="209">
        <v>0</v>
      </c>
      <c r="OU15" s="209">
        <v>0</v>
      </c>
      <c r="OV15" s="209">
        <v>10.77</v>
      </c>
      <c r="OW15" s="209">
        <v>0</v>
      </c>
      <c r="OX15" s="209">
        <v>0</v>
      </c>
      <c r="OY15" s="211">
        <f t="shared" si="117"/>
        <v>5450.7400000000007</v>
      </c>
      <c r="OZ15" s="65"/>
      <c r="PA15" s="65"/>
      <c r="PB15" s="65">
        <f t="shared" si="118"/>
        <v>1061.2482335668012</v>
      </c>
      <c r="PC15" s="65">
        <f t="shared" si="119"/>
        <v>0</v>
      </c>
      <c r="PD15" s="65">
        <f t="shared" si="120"/>
        <v>866.66666666666663</v>
      </c>
      <c r="PE15" s="65">
        <v>20</v>
      </c>
      <c r="PF15" s="65">
        <f t="shared" si="121"/>
        <v>32.880000000000003</v>
      </c>
      <c r="PG15" s="65">
        <v>5</v>
      </c>
      <c r="PH15" s="65">
        <f t="shared" si="156"/>
        <v>495.2049090909091</v>
      </c>
      <c r="PI15" s="65"/>
      <c r="PJ15" s="64">
        <f t="shared" si="38"/>
        <v>2480.9998093243771</v>
      </c>
      <c r="PK15" s="66">
        <f t="shared" si="157"/>
        <v>643.25572727272731</v>
      </c>
      <c r="PL15" s="66"/>
      <c r="PM15" s="66">
        <f t="shared" si="122"/>
        <v>624.85110731942086</v>
      </c>
      <c r="PN15" s="67">
        <f t="shared" si="39"/>
        <v>1268.1068345921481</v>
      </c>
      <c r="PO15" s="67">
        <f t="shared" si="40"/>
        <v>3749.1066439165252</v>
      </c>
      <c r="PP15" s="68">
        <f t="shared" si="41"/>
        <v>1701.6333560834755</v>
      </c>
      <c r="PQ15" s="209">
        <v>17842.88</v>
      </c>
      <c r="PR15" s="209">
        <v>26106.38</v>
      </c>
      <c r="PS15" s="209">
        <v>43.5</v>
      </c>
      <c r="PT15" s="209">
        <v>0</v>
      </c>
      <c r="PU15" s="209">
        <v>0</v>
      </c>
      <c r="PV15" s="209">
        <v>0</v>
      </c>
      <c r="PW15" s="209">
        <v>0</v>
      </c>
      <c r="PX15" s="209">
        <v>326.02</v>
      </c>
      <c r="PY15" s="209">
        <v>0</v>
      </c>
      <c r="PZ15" s="209">
        <v>0</v>
      </c>
      <c r="QA15" s="209">
        <v>44318.78</v>
      </c>
      <c r="QB15" s="178">
        <f t="shared" si="170"/>
        <v>0</v>
      </c>
      <c r="QC15" s="210">
        <v>2960</v>
      </c>
      <c r="QD15" s="181" t="s">
        <v>275</v>
      </c>
      <c r="QE15" s="64">
        <f t="shared" si="124"/>
        <v>44318.78</v>
      </c>
      <c r="QF15" s="209">
        <v>1485.32</v>
      </c>
      <c r="QG15" s="209">
        <v>3900</v>
      </c>
      <c r="QH15" s="209">
        <v>2.78</v>
      </c>
      <c r="QI15" s="209">
        <v>0</v>
      </c>
      <c r="QJ15" s="209">
        <v>0</v>
      </c>
      <c r="QK15" s="209">
        <v>0</v>
      </c>
      <c r="QL15" s="209">
        <v>0</v>
      </c>
      <c r="QM15" s="209">
        <v>22.64</v>
      </c>
      <c r="QN15" s="209">
        <v>0</v>
      </c>
      <c r="QO15" s="209">
        <v>0</v>
      </c>
      <c r="QP15" s="211">
        <f t="shared" si="125"/>
        <v>5410.74</v>
      </c>
      <c r="QQ15" s="65"/>
      <c r="QR15" s="65"/>
      <c r="QS15" s="65">
        <f t="shared" si="126"/>
        <v>520.96752123285978</v>
      </c>
      <c r="QT15" s="65">
        <f t="shared" si="127"/>
        <v>0</v>
      </c>
      <c r="QU15" s="65">
        <f t="shared" si="128"/>
        <v>866.66666666666663</v>
      </c>
      <c r="QV15" s="65">
        <v>20</v>
      </c>
      <c r="QW15" s="65">
        <f t="shared" si="129"/>
        <v>18.861818181818183</v>
      </c>
      <c r="QX15" s="65">
        <v>5</v>
      </c>
      <c r="QY15" s="65">
        <f t="shared" si="158"/>
        <v>428.14772727272725</v>
      </c>
      <c r="QZ15" s="65"/>
      <c r="RA15" s="64">
        <f t="shared" si="42"/>
        <v>1859.6437333540716</v>
      </c>
      <c r="RB15" s="66">
        <f t="shared" si="130"/>
        <v>619.2640909090909</v>
      </c>
      <c r="RC15" s="66"/>
      <c r="RD15" s="66">
        <f t="shared" si="131"/>
        <v>495.78156485263253</v>
      </c>
      <c r="RE15" s="67">
        <f t="shared" si="43"/>
        <v>1115.0456557617235</v>
      </c>
      <c r="RF15" s="67">
        <f t="shared" si="44"/>
        <v>2974.6893891157952</v>
      </c>
      <c r="RG15" s="68">
        <f t="shared" si="45"/>
        <v>2436.0506108842046</v>
      </c>
      <c r="RH15" s="205">
        <v>14891.16</v>
      </c>
      <c r="RI15" s="205">
        <v>27449.65</v>
      </c>
      <c r="RJ15" s="205">
        <v>0</v>
      </c>
      <c r="RK15" s="205">
        <v>0</v>
      </c>
      <c r="RL15" s="205">
        <v>0</v>
      </c>
      <c r="RM15" s="205">
        <v>0</v>
      </c>
      <c r="RN15" s="205">
        <v>0</v>
      </c>
      <c r="RO15" s="205">
        <v>148.54</v>
      </c>
      <c r="RP15" s="205">
        <v>20.54</v>
      </c>
      <c r="RQ15" s="205">
        <v>0</v>
      </c>
      <c r="RR15" s="205">
        <v>42509.89</v>
      </c>
      <c r="RS15" s="178">
        <f t="shared" si="171"/>
        <v>0</v>
      </c>
      <c r="RT15" s="206">
        <v>2933</v>
      </c>
      <c r="RU15" s="181" t="s">
        <v>275</v>
      </c>
      <c r="RV15" s="64">
        <f t="shared" si="133"/>
        <v>42509.89</v>
      </c>
      <c r="RW15" s="209">
        <v>1239.6199999999999</v>
      </c>
      <c r="RX15" s="209">
        <v>3900</v>
      </c>
      <c r="RY15" s="209">
        <v>0</v>
      </c>
      <c r="RZ15" s="209">
        <v>0</v>
      </c>
      <c r="SA15" s="209">
        <v>0</v>
      </c>
      <c r="SB15" s="209">
        <v>0</v>
      </c>
      <c r="SC15" s="209">
        <v>0</v>
      </c>
      <c r="SD15" s="209">
        <v>10.32</v>
      </c>
      <c r="SE15" s="209">
        <v>1.1399999999999999</v>
      </c>
      <c r="SF15" s="209">
        <v>0</v>
      </c>
      <c r="SG15" s="211">
        <v>5151.08</v>
      </c>
      <c r="SH15" s="65"/>
      <c r="SI15" s="65"/>
      <c r="SJ15" s="65">
        <f t="shared" si="134"/>
        <v>417.74069509641168</v>
      </c>
      <c r="SK15" s="65">
        <f t="shared" si="135"/>
        <v>0</v>
      </c>
      <c r="SL15" s="65">
        <f t="shared" si="136"/>
        <v>866.66666666666663</v>
      </c>
      <c r="SM15" s="65">
        <v>20</v>
      </c>
      <c r="SN15" s="65">
        <f t="shared" si="137"/>
        <v>495.92920353982299</v>
      </c>
      <c r="SO15" s="65">
        <v>5</v>
      </c>
      <c r="SP15" s="65">
        <f t="shared" si="159"/>
        <v>428.52876106194691</v>
      </c>
      <c r="SQ15" s="65"/>
      <c r="SR15" s="64">
        <f t="shared" si="46"/>
        <v>2233.8653263648484</v>
      </c>
      <c r="SS15" s="66">
        <f t="shared" si="160"/>
        <v>596.28469026548669</v>
      </c>
      <c r="ST15" s="66"/>
      <c r="SU15" s="66">
        <f t="shared" si="138"/>
        <v>566.030003326067</v>
      </c>
      <c r="SV15" s="67">
        <f t="shared" si="47"/>
        <v>1162.3146935915538</v>
      </c>
      <c r="SW15" s="67">
        <f t="shared" si="48"/>
        <v>3396.1800199564022</v>
      </c>
      <c r="SX15" s="68">
        <f t="shared" si="49"/>
        <v>1754.8999800435977</v>
      </c>
      <c r="SY15" s="64">
        <f t="shared" si="139"/>
        <v>397475.47</v>
      </c>
      <c r="SZ15" s="211">
        <f t="shared" si="140"/>
        <v>51935.409999999996</v>
      </c>
      <c r="TA15" s="67">
        <f t="shared" si="141"/>
        <v>24568.340439166135</v>
      </c>
      <c r="TB15" s="68">
        <f t="shared" si="142"/>
        <v>27367.069560833861</v>
      </c>
      <c r="TC15" s="264"/>
      <c r="TD15" s="265"/>
      <c r="TE15" s="265"/>
    </row>
    <row r="16" spans="1:528">
      <c r="A16" s="173" t="s">
        <v>146</v>
      </c>
      <c r="B16" s="175" t="s">
        <v>147</v>
      </c>
      <c r="C16" s="181" t="s">
        <v>275</v>
      </c>
      <c r="D16" s="178">
        <v>0</v>
      </c>
      <c r="E16" s="178">
        <v>0</v>
      </c>
      <c r="F16" s="178">
        <v>0</v>
      </c>
      <c r="G16" s="178">
        <v>0</v>
      </c>
      <c r="H16" s="178">
        <v>0</v>
      </c>
      <c r="I16" s="178">
        <v>0</v>
      </c>
      <c r="J16" s="178">
        <v>0</v>
      </c>
      <c r="K16" s="178">
        <v>0</v>
      </c>
      <c r="L16" s="178">
        <v>0</v>
      </c>
      <c r="M16" s="176">
        <v>0</v>
      </c>
      <c r="N16" s="178">
        <v>0</v>
      </c>
      <c r="O16" s="178">
        <f t="shared" si="161"/>
        <v>0</v>
      </c>
      <c r="P16" s="181">
        <v>0</v>
      </c>
      <c r="Q16" s="64">
        <f t="shared" si="0"/>
        <v>0</v>
      </c>
      <c r="R16" s="178">
        <v>0</v>
      </c>
      <c r="S16" s="178">
        <v>0</v>
      </c>
      <c r="T16" s="178">
        <v>0</v>
      </c>
      <c r="U16" s="178">
        <v>0</v>
      </c>
      <c r="V16" s="178">
        <v>0</v>
      </c>
      <c r="W16" s="178">
        <v>0</v>
      </c>
      <c r="X16" s="178">
        <v>0</v>
      </c>
      <c r="Y16" s="178">
        <v>0</v>
      </c>
      <c r="Z16" s="178">
        <v>0</v>
      </c>
      <c r="AA16" s="178">
        <v>0</v>
      </c>
      <c r="AB16" s="64">
        <f t="shared" si="50"/>
        <v>0</v>
      </c>
      <c r="AC16" s="65"/>
      <c r="AD16" s="65"/>
      <c r="AE16" s="65">
        <f t="shared" si="51"/>
        <v>0</v>
      </c>
      <c r="AF16" s="65">
        <f t="shared" si="1"/>
        <v>0</v>
      </c>
      <c r="AG16" s="65"/>
      <c r="AH16" s="65">
        <v>0</v>
      </c>
      <c r="AI16" s="65"/>
      <c r="AJ16" s="65">
        <v>0</v>
      </c>
      <c r="AK16" s="65"/>
      <c r="AL16" s="65"/>
      <c r="AM16" s="64">
        <f t="shared" si="2"/>
        <v>0</v>
      </c>
      <c r="AN16" s="66"/>
      <c r="AO16" s="66">
        <v>0</v>
      </c>
      <c r="AP16" s="66">
        <f t="shared" si="54"/>
        <v>0</v>
      </c>
      <c r="AQ16" s="67">
        <f t="shared" si="3"/>
        <v>0</v>
      </c>
      <c r="AR16" s="67">
        <f t="shared" si="4"/>
        <v>0</v>
      </c>
      <c r="AS16" s="68">
        <f t="shared" si="5"/>
        <v>0</v>
      </c>
      <c r="AT16" s="178"/>
      <c r="AU16" s="178"/>
      <c r="AV16" s="178"/>
      <c r="AW16" s="178"/>
      <c r="AX16" s="178"/>
      <c r="AY16" s="178"/>
      <c r="AZ16" s="178"/>
      <c r="BA16" s="178"/>
      <c r="BB16" s="178"/>
      <c r="BC16" s="176"/>
      <c r="BD16" s="178"/>
      <c r="BE16" s="178">
        <f t="shared" si="162"/>
        <v>0</v>
      </c>
      <c r="BF16" s="181"/>
      <c r="BG16" s="181" t="s">
        <v>275</v>
      </c>
      <c r="BH16" s="64">
        <f t="shared" si="56"/>
        <v>0</v>
      </c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64">
        <f t="shared" si="57"/>
        <v>0</v>
      </c>
      <c r="BT16" s="65"/>
      <c r="BU16" s="65"/>
      <c r="BV16" s="65">
        <f t="shared" si="58"/>
        <v>0</v>
      </c>
      <c r="BW16" s="65">
        <f t="shared" si="59"/>
        <v>0</v>
      </c>
      <c r="BX16" s="65"/>
      <c r="BY16" s="65"/>
      <c r="BZ16" s="65"/>
      <c r="CA16" s="65"/>
      <c r="CB16" s="65"/>
      <c r="CC16" s="65"/>
      <c r="CD16" s="64"/>
      <c r="CE16" s="66"/>
      <c r="CF16" s="66"/>
      <c r="CG16" s="66">
        <f t="shared" si="62"/>
        <v>0</v>
      </c>
      <c r="CH16" s="67">
        <f t="shared" si="7"/>
        <v>0</v>
      </c>
      <c r="CI16" s="67">
        <f t="shared" si="8"/>
        <v>0</v>
      </c>
      <c r="CJ16" s="68">
        <f t="shared" si="9"/>
        <v>0</v>
      </c>
      <c r="CK16" s="209">
        <v>0</v>
      </c>
      <c r="CL16" s="209">
        <v>251.57</v>
      </c>
      <c r="CM16" s="209">
        <v>0</v>
      </c>
      <c r="CN16" s="209">
        <v>0</v>
      </c>
      <c r="CO16" s="209">
        <v>0</v>
      </c>
      <c r="CP16" s="209">
        <v>0</v>
      </c>
      <c r="CQ16" s="209">
        <v>0</v>
      </c>
      <c r="CR16" s="209">
        <v>0</v>
      </c>
      <c r="CS16" s="209">
        <v>0</v>
      </c>
      <c r="CT16" s="209">
        <v>0</v>
      </c>
      <c r="CU16" s="209">
        <v>251.57</v>
      </c>
      <c r="CV16" s="178">
        <f t="shared" si="163"/>
        <v>0</v>
      </c>
      <c r="CW16" s="210">
        <v>12</v>
      </c>
      <c r="CX16" s="181" t="s">
        <v>275</v>
      </c>
      <c r="CY16" s="64">
        <f t="shared" si="64"/>
        <v>251.57</v>
      </c>
      <c r="CZ16" s="209">
        <v>0</v>
      </c>
      <c r="DA16" s="209">
        <v>338.71</v>
      </c>
      <c r="DB16" s="209">
        <v>0</v>
      </c>
      <c r="DC16" s="209">
        <v>0</v>
      </c>
      <c r="DD16" s="209">
        <v>0</v>
      </c>
      <c r="DE16" s="209">
        <v>0</v>
      </c>
      <c r="DF16" s="209">
        <v>0</v>
      </c>
      <c r="DG16" s="209">
        <v>0</v>
      </c>
      <c r="DH16" s="209">
        <v>0</v>
      </c>
      <c r="DI16" s="209">
        <v>0</v>
      </c>
      <c r="DJ16" s="211">
        <f t="shared" si="65"/>
        <v>338.71</v>
      </c>
      <c r="DK16" s="65"/>
      <c r="DL16" s="65"/>
      <c r="DM16" s="65">
        <f t="shared" si="66"/>
        <v>2.7349174885067979</v>
      </c>
      <c r="DN16" s="65">
        <f t="shared" si="67"/>
        <v>0</v>
      </c>
      <c r="DO16" s="65"/>
      <c r="DP16" s="65">
        <v>20</v>
      </c>
      <c r="DQ16" s="65"/>
      <c r="DR16" s="65">
        <v>5</v>
      </c>
      <c r="DS16" s="65">
        <f t="shared" si="143"/>
        <v>428.469696969697</v>
      </c>
      <c r="DT16" s="65"/>
      <c r="DU16" s="64">
        <f t="shared" si="10"/>
        <v>456.20461445820382</v>
      </c>
      <c r="DV16" s="66">
        <f t="shared" si="144"/>
        <v>596.35070707070713</v>
      </c>
      <c r="DW16" s="66"/>
      <c r="DX16" s="66">
        <f t="shared" si="68"/>
        <v>210.51106430578221</v>
      </c>
      <c r="DY16" s="67">
        <f t="shared" si="11"/>
        <v>806.86177137648929</v>
      </c>
      <c r="DZ16" s="67">
        <f t="shared" si="12"/>
        <v>1263.0663858346932</v>
      </c>
      <c r="EA16" s="68">
        <f t="shared" si="13"/>
        <v>-924.35638583469313</v>
      </c>
      <c r="EB16" s="209">
        <v>52.64</v>
      </c>
      <c r="EC16" s="209">
        <v>2027.24</v>
      </c>
      <c r="ED16" s="209">
        <v>0</v>
      </c>
      <c r="EE16" s="209">
        <v>0</v>
      </c>
      <c r="EF16" s="209">
        <v>63.12</v>
      </c>
      <c r="EG16" s="209">
        <v>0</v>
      </c>
      <c r="EH16" s="209">
        <v>0</v>
      </c>
      <c r="EI16" s="209">
        <v>0</v>
      </c>
      <c r="EJ16" s="209">
        <v>0</v>
      </c>
      <c r="EK16" s="209">
        <v>0</v>
      </c>
      <c r="EL16" s="209">
        <v>2143</v>
      </c>
      <c r="EM16" s="178">
        <f t="shared" si="164"/>
        <v>0</v>
      </c>
      <c r="EN16" s="210">
        <v>106</v>
      </c>
      <c r="EO16" s="181" t="s">
        <v>275</v>
      </c>
      <c r="EP16" s="212">
        <f t="shared" si="70"/>
        <v>2143</v>
      </c>
      <c r="EQ16" s="209">
        <v>4.38</v>
      </c>
      <c r="ER16" s="209">
        <v>3500</v>
      </c>
      <c r="ES16" s="209">
        <v>0</v>
      </c>
      <c r="ET16" s="209">
        <v>0</v>
      </c>
      <c r="EU16" s="209">
        <v>4.09</v>
      </c>
      <c r="EV16" s="209">
        <v>0</v>
      </c>
      <c r="EW16" s="209">
        <v>0</v>
      </c>
      <c r="EX16" s="209">
        <v>0</v>
      </c>
      <c r="EY16" s="209">
        <v>0</v>
      </c>
      <c r="EZ16" s="209">
        <v>0</v>
      </c>
      <c r="FA16" s="64">
        <f t="shared" si="71"/>
        <v>3508.4700000000003</v>
      </c>
      <c r="FB16" s="65"/>
      <c r="FC16" s="65"/>
      <c r="FD16" s="65">
        <f t="shared" si="72"/>
        <v>23.920275028347636</v>
      </c>
      <c r="FE16" s="65">
        <f t="shared" si="73"/>
        <v>0</v>
      </c>
      <c r="FF16" s="65"/>
      <c r="FG16" s="65">
        <v>20</v>
      </c>
      <c r="FH16" s="65">
        <f t="shared" si="75"/>
        <v>140.93333333333334</v>
      </c>
      <c r="FI16" s="65">
        <v>5</v>
      </c>
      <c r="FJ16" s="65">
        <f t="shared" si="145"/>
        <v>424.68019607843132</v>
      </c>
      <c r="FK16" s="65"/>
      <c r="FL16" s="64">
        <f t="shared" si="14"/>
        <v>614.53380444011236</v>
      </c>
      <c r="FM16" s="66">
        <f t="shared" si="146"/>
        <v>664.41901960784321</v>
      </c>
      <c r="FN16" s="66"/>
      <c r="FO16" s="66">
        <f t="shared" si="76"/>
        <v>255.79056480959113</v>
      </c>
      <c r="FP16" s="67">
        <f t="shared" si="15"/>
        <v>920.20958441743437</v>
      </c>
      <c r="FQ16" s="67">
        <f t="shared" si="16"/>
        <v>1534.7433888575467</v>
      </c>
      <c r="FR16" s="68">
        <f t="shared" si="17"/>
        <v>1973.7266111424535</v>
      </c>
      <c r="FS16" s="209">
        <v>167</v>
      </c>
      <c r="FT16" s="209">
        <v>2333.46</v>
      </c>
      <c r="FU16" s="209">
        <v>0</v>
      </c>
      <c r="FV16" s="209">
        <v>0</v>
      </c>
      <c r="FW16" s="209">
        <v>24</v>
      </c>
      <c r="FX16" s="209">
        <v>0</v>
      </c>
      <c r="FY16" s="209">
        <v>0</v>
      </c>
      <c r="FZ16" s="209">
        <v>0</v>
      </c>
      <c r="GA16" s="209">
        <v>0</v>
      </c>
      <c r="GB16" s="209">
        <v>0</v>
      </c>
      <c r="GC16" s="209">
        <v>2524.46</v>
      </c>
      <c r="GD16" s="178">
        <f t="shared" si="165"/>
        <v>0</v>
      </c>
      <c r="GE16" s="210">
        <v>105</v>
      </c>
      <c r="GF16" s="181" t="s">
        <v>275</v>
      </c>
      <c r="GG16" s="64">
        <f t="shared" si="78"/>
        <v>2524.46</v>
      </c>
      <c r="GH16" s="209">
        <v>13.9</v>
      </c>
      <c r="GI16" s="209">
        <v>3500</v>
      </c>
      <c r="GJ16" s="209">
        <v>0</v>
      </c>
      <c r="GK16" s="209">
        <v>0</v>
      </c>
      <c r="GL16" s="209">
        <v>1.56</v>
      </c>
      <c r="GM16" s="209">
        <v>0</v>
      </c>
      <c r="GN16" s="209">
        <v>0</v>
      </c>
      <c r="GO16" s="209">
        <v>0</v>
      </c>
      <c r="GP16" s="209">
        <v>0</v>
      </c>
      <c r="GQ16" s="209">
        <v>0</v>
      </c>
      <c r="GR16" s="211">
        <f t="shared" si="79"/>
        <v>3515.46</v>
      </c>
      <c r="GS16" s="65"/>
      <c r="GT16" s="65"/>
      <c r="GU16" s="65">
        <f t="shared" si="80"/>
        <v>27.974158749356693</v>
      </c>
      <c r="GV16" s="65">
        <f t="shared" si="81"/>
        <v>0</v>
      </c>
      <c r="GW16" s="65"/>
      <c r="GX16" s="65">
        <v>20</v>
      </c>
      <c r="GY16" s="65">
        <f t="shared" si="83"/>
        <v>184.90588235294118</v>
      </c>
      <c r="GZ16" s="65">
        <v>5</v>
      </c>
      <c r="HA16" s="65">
        <f t="shared" si="147"/>
        <v>358.47794117647061</v>
      </c>
      <c r="HB16" s="65"/>
      <c r="HC16" s="64">
        <f t="shared" si="18"/>
        <v>596.35798227876853</v>
      </c>
      <c r="HD16" s="66">
        <f t="shared" si="148"/>
        <v>866.92019607843133</v>
      </c>
      <c r="HE16" s="66"/>
      <c r="HF16" s="66">
        <f t="shared" si="84"/>
        <v>292.65563567144</v>
      </c>
      <c r="HG16" s="67">
        <f t="shared" si="19"/>
        <v>1159.5758317498712</v>
      </c>
      <c r="HH16" s="67">
        <f t="shared" si="20"/>
        <v>1755.9338140286397</v>
      </c>
      <c r="HI16" s="68">
        <f t="shared" si="21"/>
        <v>1759.5261859713603</v>
      </c>
      <c r="HJ16" s="205">
        <v>177</v>
      </c>
      <c r="HK16" s="205">
        <v>2682.74</v>
      </c>
      <c r="HL16" s="205">
        <v>0</v>
      </c>
      <c r="HM16" s="205">
        <v>0</v>
      </c>
      <c r="HN16" s="205">
        <v>0</v>
      </c>
      <c r="HO16" s="205">
        <v>0</v>
      </c>
      <c r="HP16" s="205">
        <v>0</v>
      </c>
      <c r="HQ16" s="205">
        <v>0</v>
      </c>
      <c r="HR16" s="205">
        <v>0</v>
      </c>
      <c r="HS16" s="205">
        <v>0</v>
      </c>
      <c r="HT16" s="205">
        <v>2859.74</v>
      </c>
      <c r="HU16" s="178">
        <f t="shared" si="166"/>
        <v>0</v>
      </c>
      <c r="HV16" s="206">
        <v>120</v>
      </c>
      <c r="HW16" s="181" t="s">
        <v>275</v>
      </c>
      <c r="HX16" s="64">
        <f t="shared" si="86"/>
        <v>2859.74</v>
      </c>
      <c r="HY16" s="205">
        <v>14.73</v>
      </c>
      <c r="HZ16" s="205">
        <v>3500</v>
      </c>
      <c r="IA16" s="205">
        <v>0</v>
      </c>
      <c r="IB16" s="205">
        <v>0</v>
      </c>
      <c r="IC16" s="205">
        <v>0</v>
      </c>
      <c r="ID16" s="205">
        <v>0</v>
      </c>
      <c r="IE16" s="205">
        <v>0</v>
      </c>
      <c r="IF16" s="205">
        <v>0</v>
      </c>
      <c r="IG16" s="205">
        <v>0</v>
      </c>
      <c r="IH16" s="205">
        <v>0</v>
      </c>
      <c r="II16" s="214">
        <f t="shared" si="87"/>
        <v>3514.73</v>
      </c>
      <c r="IJ16" s="65"/>
      <c r="IK16" s="65"/>
      <c r="IL16" s="65">
        <f t="shared" si="88"/>
        <v>31.678646400872903</v>
      </c>
      <c r="IM16" s="65">
        <f t="shared" si="89"/>
        <v>0</v>
      </c>
      <c r="IN16" s="65"/>
      <c r="IO16" s="65">
        <v>20</v>
      </c>
      <c r="IP16" s="65">
        <f t="shared" si="91"/>
        <v>232.05714285714285</v>
      </c>
      <c r="IQ16" s="65">
        <v>5</v>
      </c>
      <c r="IR16" s="65">
        <f t="shared" si="149"/>
        <v>445.62857142857143</v>
      </c>
      <c r="IS16" s="65"/>
      <c r="IT16" s="64">
        <f t="shared" si="22"/>
        <v>734.36436068658713</v>
      </c>
      <c r="IU16" s="66">
        <f t="shared" si="150"/>
        <v>538.79476190476191</v>
      </c>
      <c r="IV16" s="66"/>
      <c r="IW16" s="66">
        <f t="shared" si="92"/>
        <v>254.63182451826981</v>
      </c>
      <c r="IX16" s="67">
        <f t="shared" si="23"/>
        <v>793.42658642303172</v>
      </c>
      <c r="IY16" s="67">
        <f t="shared" si="24"/>
        <v>1527.7909471096189</v>
      </c>
      <c r="IZ16" s="68">
        <f t="shared" si="25"/>
        <v>1986.9390528903812</v>
      </c>
      <c r="JA16" s="209">
        <v>134.15</v>
      </c>
      <c r="JB16" s="209">
        <v>3683.69</v>
      </c>
      <c r="JC16" s="209">
        <v>0</v>
      </c>
      <c r="JD16" s="209">
        <v>0</v>
      </c>
      <c r="JE16" s="209">
        <v>39.4</v>
      </c>
      <c r="JF16" s="209">
        <v>0</v>
      </c>
      <c r="JG16" s="209">
        <v>0</v>
      </c>
      <c r="JH16" s="209">
        <v>0</v>
      </c>
      <c r="JI16" s="209">
        <v>0</v>
      </c>
      <c r="JJ16" s="209">
        <v>0</v>
      </c>
      <c r="JK16" s="209">
        <v>3857.24</v>
      </c>
      <c r="JL16" s="178">
        <f t="shared" si="167"/>
        <v>0</v>
      </c>
      <c r="JM16" s="210">
        <v>165</v>
      </c>
      <c r="JN16" s="181" t="s">
        <v>275</v>
      </c>
      <c r="JO16" s="64">
        <f t="shared" si="94"/>
        <v>3857.2400000000002</v>
      </c>
      <c r="JP16" s="209">
        <v>11.17</v>
      </c>
      <c r="JQ16" s="209">
        <v>3500</v>
      </c>
      <c r="JR16" s="209">
        <v>0</v>
      </c>
      <c r="JS16" s="209">
        <v>0</v>
      </c>
      <c r="JT16" s="209">
        <v>2.5499999999999998</v>
      </c>
      <c r="JU16" s="209">
        <v>0</v>
      </c>
      <c r="JV16" s="209">
        <v>0</v>
      </c>
      <c r="JW16" s="209">
        <v>0</v>
      </c>
      <c r="JX16" s="209">
        <v>0</v>
      </c>
      <c r="JY16" s="209">
        <v>0</v>
      </c>
      <c r="JZ16" s="211">
        <f t="shared" si="95"/>
        <v>3513.7200000000003</v>
      </c>
      <c r="KA16" s="65"/>
      <c r="KB16" s="65"/>
      <c r="KC16" s="65">
        <f t="shared" si="96"/>
        <v>77.803183477007039</v>
      </c>
      <c r="KD16" s="65">
        <f t="shared" si="97"/>
        <v>0</v>
      </c>
      <c r="KE16" s="65"/>
      <c r="KF16" s="65">
        <v>20</v>
      </c>
      <c r="KG16" s="65"/>
      <c r="KH16" s="65">
        <v>5</v>
      </c>
      <c r="KI16" s="65">
        <f t="shared" si="151"/>
        <v>543.39953271028037</v>
      </c>
      <c r="KJ16" s="65"/>
      <c r="KK16" s="64">
        <f t="shared" si="26"/>
        <v>646.20271618728736</v>
      </c>
      <c r="KL16" s="66">
        <f t="shared" si="152"/>
        <v>497.32093457943921</v>
      </c>
      <c r="KM16" s="66"/>
      <c r="KN16" s="66">
        <f t="shared" si="99"/>
        <v>228.70473015334534</v>
      </c>
      <c r="KO16" s="67">
        <f t="shared" si="27"/>
        <v>726.02566473278455</v>
      </c>
      <c r="KP16" s="67">
        <f t="shared" si="28"/>
        <v>1372.2283809200719</v>
      </c>
      <c r="KQ16" s="68">
        <f t="shared" si="29"/>
        <v>2141.4916190799286</v>
      </c>
      <c r="KR16" s="209">
        <v>118.4</v>
      </c>
      <c r="KS16" s="209">
        <v>2653.34</v>
      </c>
      <c r="KT16" s="209">
        <v>0</v>
      </c>
      <c r="KU16" s="209">
        <v>0</v>
      </c>
      <c r="KV16" s="209">
        <v>89.2</v>
      </c>
      <c r="KW16" s="209">
        <v>0</v>
      </c>
      <c r="KX16" s="209">
        <v>0</v>
      </c>
      <c r="KY16" s="209">
        <v>0</v>
      </c>
      <c r="KZ16" s="209">
        <v>0</v>
      </c>
      <c r="LA16" s="209">
        <v>0</v>
      </c>
      <c r="LB16" s="209">
        <v>2860.94</v>
      </c>
      <c r="LC16" s="178">
        <f t="shared" si="168"/>
        <v>0</v>
      </c>
      <c r="LD16" s="210">
        <v>132</v>
      </c>
      <c r="LE16" s="181" t="s">
        <v>275</v>
      </c>
      <c r="LF16" s="64">
        <f t="shared" si="101"/>
        <v>2860.94</v>
      </c>
      <c r="LG16" s="209">
        <v>9.86</v>
      </c>
      <c r="LH16" s="209">
        <v>3500</v>
      </c>
      <c r="LI16" s="209">
        <v>0</v>
      </c>
      <c r="LJ16" s="209">
        <v>0</v>
      </c>
      <c r="LK16" s="209">
        <v>5.78</v>
      </c>
      <c r="LL16" s="209">
        <v>0</v>
      </c>
      <c r="LM16" s="209">
        <v>0</v>
      </c>
      <c r="LN16" s="209">
        <v>0</v>
      </c>
      <c r="LO16" s="209">
        <v>0</v>
      </c>
      <c r="LP16" s="209">
        <v>0</v>
      </c>
      <c r="LQ16" s="211">
        <f t="shared" si="102"/>
        <v>3515.6400000000003</v>
      </c>
      <c r="LR16" s="65"/>
      <c r="LS16" s="65"/>
      <c r="LT16" s="65">
        <f t="shared" si="103"/>
        <v>29.167649197905874</v>
      </c>
      <c r="LU16" s="65">
        <f t="shared" si="104"/>
        <v>0</v>
      </c>
      <c r="LV16" s="65"/>
      <c r="LW16" s="65">
        <v>20</v>
      </c>
      <c r="LX16" s="65"/>
      <c r="LY16" s="65">
        <v>5</v>
      </c>
      <c r="LZ16" s="65">
        <f t="shared" si="153"/>
        <v>508.03738317757012</v>
      </c>
      <c r="MA16" s="65"/>
      <c r="MB16" s="64">
        <f t="shared" si="30"/>
        <v>562.20503237547598</v>
      </c>
      <c r="MC16" s="66">
        <f t="shared" si="154"/>
        <v>593.54906542056074</v>
      </c>
      <c r="MD16" s="66"/>
      <c r="ME16" s="66">
        <f t="shared" si="106"/>
        <v>231.15081955920732</v>
      </c>
      <c r="MF16" s="67">
        <f t="shared" si="31"/>
        <v>824.69988497976806</v>
      </c>
      <c r="MG16" s="67">
        <f t="shared" si="32"/>
        <v>1386.9049173552439</v>
      </c>
      <c r="MH16" s="68">
        <f t="shared" si="33"/>
        <v>2128.7350826447564</v>
      </c>
      <c r="MI16" s="209">
        <v>150</v>
      </c>
      <c r="MJ16" s="209">
        <v>2440.1</v>
      </c>
      <c r="MK16" s="209">
        <v>0</v>
      </c>
      <c r="ML16" s="209">
        <v>0</v>
      </c>
      <c r="MM16" s="209">
        <v>0</v>
      </c>
      <c r="MN16" s="209">
        <v>0</v>
      </c>
      <c r="MO16" s="209">
        <v>0</v>
      </c>
      <c r="MP16" s="209">
        <v>0</v>
      </c>
      <c r="MQ16" s="209">
        <v>0</v>
      </c>
      <c r="MR16" s="209">
        <v>0</v>
      </c>
      <c r="MS16" s="209">
        <v>2590.1</v>
      </c>
      <c r="MT16" s="178">
        <f t="shared" si="169"/>
        <v>0</v>
      </c>
      <c r="MU16" s="210">
        <v>125</v>
      </c>
      <c r="MV16" s="181" t="s">
        <v>275</v>
      </c>
      <c r="MW16" s="64">
        <f t="shared" si="108"/>
        <v>2590.1</v>
      </c>
      <c r="MX16" s="209">
        <v>12.49</v>
      </c>
      <c r="MY16" s="209">
        <v>3500</v>
      </c>
      <c r="MZ16" s="209">
        <v>0</v>
      </c>
      <c r="NA16" s="209">
        <v>0</v>
      </c>
      <c r="NB16" s="209">
        <v>0</v>
      </c>
      <c r="NC16" s="209">
        <v>0</v>
      </c>
      <c r="ND16" s="209">
        <v>0</v>
      </c>
      <c r="NE16" s="209">
        <v>0</v>
      </c>
      <c r="NF16" s="209">
        <v>0</v>
      </c>
      <c r="NG16" s="209">
        <v>0</v>
      </c>
      <c r="NH16" s="211">
        <f t="shared" si="109"/>
        <v>3512.49</v>
      </c>
      <c r="NI16" s="253"/>
      <c r="NJ16" s="252"/>
      <c r="NK16" s="65">
        <f t="shared" si="110"/>
        <v>0</v>
      </c>
      <c r="NL16" s="65">
        <f t="shared" si="111"/>
        <v>0</v>
      </c>
      <c r="NM16" s="65"/>
      <c r="NN16" s="65">
        <v>0</v>
      </c>
      <c r="NO16" s="65"/>
      <c r="NP16" s="65">
        <v>5</v>
      </c>
      <c r="NQ16" s="65">
        <f t="shared" si="155"/>
        <v>469.67889908256882</v>
      </c>
      <c r="NR16" s="65"/>
      <c r="NS16" s="64">
        <f t="shared" si="34"/>
        <v>474.67889908256882</v>
      </c>
      <c r="NT16" s="66">
        <f t="shared" si="113"/>
        <v>723.04816513761466</v>
      </c>
      <c r="NU16" s="66"/>
      <c r="NV16" s="66">
        <f t="shared" si="114"/>
        <v>239.54541284403669</v>
      </c>
      <c r="NW16" s="67">
        <f t="shared" si="35"/>
        <v>962.59357798165138</v>
      </c>
      <c r="NX16" s="67">
        <f t="shared" si="36"/>
        <v>1437.2724770642203</v>
      </c>
      <c r="NY16" s="68">
        <f t="shared" si="37"/>
        <v>2075.2175229357795</v>
      </c>
      <c r="NZ16" s="209">
        <v>71</v>
      </c>
      <c r="OA16" s="209">
        <v>2581.5500000000002</v>
      </c>
      <c r="OB16" s="209">
        <v>0</v>
      </c>
      <c r="OC16" s="209">
        <v>0</v>
      </c>
      <c r="OD16" s="209">
        <v>24</v>
      </c>
      <c r="OE16" s="209">
        <v>0</v>
      </c>
      <c r="OF16" s="209">
        <v>0</v>
      </c>
      <c r="OG16" s="209">
        <v>0</v>
      </c>
      <c r="OH16" s="209">
        <v>0</v>
      </c>
      <c r="OI16" s="209">
        <v>0</v>
      </c>
      <c r="OJ16" s="209">
        <v>2676.55</v>
      </c>
      <c r="OK16" s="178">
        <f t="shared" si="115"/>
        <v>0</v>
      </c>
      <c r="OL16" s="210">
        <v>122</v>
      </c>
      <c r="OM16" s="181" t="s">
        <v>275</v>
      </c>
      <c r="ON16" s="64">
        <f t="shared" si="116"/>
        <v>2676.55</v>
      </c>
      <c r="OO16" s="209">
        <v>5.91</v>
      </c>
      <c r="OP16" s="209">
        <v>3500</v>
      </c>
      <c r="OQ16" s="209">
        <v>0</v>
      </c>
      <c r="OR16" s="209">
        <v>0</v>
      </c>
      <c r="OS16" s="209">
        <v>1.56</v>
      </c>
      <c r="OT16" s="209">
        <v>0</v>
      </c>
      <c r="OU16" s="209">
        <v>0</v>
      </c>
      <c r="OV16" s="209">
        <v>0</v>
      </c>
      <c r="OW16" s="209">
        <v>0</v>
      </c>
      <c r="OX16" s="209">
        <v>0</v>
      </c>
      <c r="OY16" s="211">
        <f t="shared" si="117"/>
        <v>3507.47</v>
      </c>
      <c r="OZ16" s="65"/>
      <c r="PA16" s="252"/>
      <c r="PB16" s="65">
        <f t="shared" si="118"/>
        <v>57.875738723198005</v>
      </c>
      <c r="PC16" s="65">
        <f t="shared" si="119"/>
        <v>0</v>
      </c>
      <c r="PD16" s="65"/>
      <c r="PE16" s="65">
        <v>20</v>
      </c>
      <c r="PF16" s="65">
        <f t="shared" si="121"/>
        <v>32.880000000000003</v>
      </c>
      <c r="PG16" s="65">
        <v>5</v>
      </c>
      <c r="PH16" s="65">
        <f t="shared" si="156"/>
        <v>495.2049090909091</v>
      </c>
      <c r="PI16" s="65"/>
      <c r="PJ16" s="64">
        <f t="shared" si="38"/>
        <v>610.96064781410712</v>
      </c>
      <c r="PK16" s="66">
        <f t="shared" si="157"/>
        <v>643.25572727272731</v>
      </c>
      <c r="PL16" s="66"/>
      <c r="PM16" s="66">
        <f t="shared" si="122"/>
        <v>250.84327501736689</v>
      </c>
      <c r="PN16" s="67">
        <f t="shared" si="39"/>
        <v>894.09900229009418</v>
      </c>
      <c r="PO16" s="67">
        <f t="shared" si="40"/>
        <v>1505.0596501042014</v>
      </c>
      <c r="PP16" s="68">
        <f t="shared" si="41"/>
        <v>2002.4103498957984</v>
      </c>
      <c r="PQ16" s="209">
        <v>58</v>
      </c>
      <c r="PR16" s="209">
        <v>2527.4899999999998</v>
      </c>
      <c r="PS16" s="209">
        <v>0</v>
      </c>
      <c r="PT16" s="209">
        <v>0</v>
      </c>
      <c r="PU16" s="209">
        <v>87.12</v>
      </c>
      <c r="PV16" s="209">
        <v>0</v>
      </c>
      <c r="PW16" s="209">
        <v>0</v>
      </c>
      <c r="PX16" s="209">
        <v>0</v>
      </c>
      <c r="PY16" s="209">
        <v>0</v>
      </c>
      <c r="PZ16" s="209">
        <v>0</v>
      </c>
      <c r="QA16" s="209">
        <v>2672.61</v>
      </c>
      <c r="QB16" s="178">
        <f t="shared" si="170"/>
        <v>0</v>
      </c>
      <c r="QC16" s="210">
        <v>128</v>
      </c>
      <c r="QD16" s="181" t="s">
        <v>275</v>
      </c>
      <c r="QE16" s="64">
        <f t="shared" si="124"/>
        <v>2672.6099999999997</v>
      </c>
      <c r="QF16" s="209">
        <v>4.83</v>
      </c>
      <c r="QG16" s="209">
        <v>3500</v>
      </c>
      <c r="QH16" s="209">
        <v>0</v>
      </c>
      <c r="QI16" s="209">
        <v>0</v>
      </c>
      <c r="QJ16" s="209">
        <v>5.65</v>
      </c>
      <c r="QK16" s="209">
        <v>0</v>
      </c>
      <c r="QL16" s="209">
        <v>0</v>
      </c>
      <c r="QM16" s="209">
        <v>0</v>
      </c>
      <c r="QN16" s="209">
        <v>0</v>
      </c>
      <c r="QO16" s="209">
        <v>0</v>
      </c>
      <c r="QP16" s="211">
        <f t="shared" si="125"/>
        <v>3510.48</v>
      </c>
      <c r="QQ16" s="65"/>
      <c r="QR16" s="252"/>
      <c r="QS16" s="65">
        <f t="shared" si="126"/>
        <v>31.416546369781692</v>
      </c>
      <c r="QT16" s="65">
        <f t="shared" si="127"/>
        <v>0</v>
      </c>
      <c r="QU16" s="65">
        <f t="shared" si="128"/>
        <v>866.66666666666663</v>
      </c>
      <c r="QV16" s="65">
        <v>20</v>
      </c>
      <c r="QW16" s="65">
        <f t="shared" si="129"/>
        <v>18.861818181818183</v>
      </c>
      <c r="QX16" s="65">
        <v>5</v>
      </c>
      <c r="QY16" s="65">
        <f t="shared" si="158"/>
        <v>428.14772727272725</v>
      </c>
      <c r="QZ16" s="65"/>
      <c r="RA16" s="64">
        <f t="shared" si="42"/>
        <v>1370.0927584909937</v>
      </c>
      <c r="RB16" s="66">
        <f t="shared" si="130"/>
        <v>619.2640909090909</v>
      </c>
      <c r="RC16" s="66"/>
      <c r="RD16" s="66">
        <f t="shared" si="131"/>
        <v>397.87136988001697</v>
      </c>
      <c r="RE16" s="67">
        <f t="shared" si="43"/>
        <v>1017.1354607891078</v>
      </c>
      <c r="RF16" s="67">
        <f t="shared" si="44"/>
        <v>2387.2282192801013</v>
      </c>
      <c r="RG16" s="68">
        <f t="shared" si="45"/>
        <v>1123.2517807198988</v>
      </c>
      <c r="RH16" s="205">
        <v>266.60000000000002</v>
      </c>
      <c r="RI16" s="205">
        <v>2916.27</v>
      </c>
      <c r="RJ16" s="205">
        <v>0</v>
      </c>
      <c r="RK16" s="205">
        <v>0</v>
      </c>
      <c r="RL16" s="205">
        <v>36.36</v>
      </c>
      <c r="RM16" s="205">
        <v>0</v>
      </c>
      <c r="RN16" s="205">
        <v>0</v>
      </c>
      <c r="RO16" s="205">
        <v>0</v>
      </c>
      <c r="RP16" s="205">
        <v>0</v>
      </c>
      <c r="RQ16" s="205">
        <v>0</v>
      </c>
      <c r="RR16" s="205">
        <v>3219.23</v>
      </c>
      <c r="RS16" s="178">
        <f t="shared" si="171"/>
        <v>0</v>
      </c>
      <c r="RT16" s="206">
        <v>153</v>
      </c>
      <c r="RU16" s="181" t="s">
        <v>275</v>
      </c>
      <c r="RV16" s="64">
        <f t="shared" si="133"/>
        <v>3219.23</v>
      </c>
      <c r="RW16" s="209">
        <v>22.19</v>
      </c>
      <c r="RX16" s="209">
        <v>3500</v>
      </c>
      <c r="RY16" s="209">
        <v>0</v>
      </c>
      <c r="RZ16" s="209">
        <v>0</v>
      </c>
      <c r="SA16" s="209">
        <v>2.36</v>
      </c>
      <c r="SB16" s="209">
        <v>0</v>
      </c>
      <c r="SC16" s="209">
        <v>0</v>
      </c>
      <c r="SD16" s="209">
        <v>0</v>
      </c>
      <c r="SE16" s="209">
        <v>0</v>
      </c>
      <c r="SF16" s="209">
        <v>0</v>
      </c>
      <c r="SG16" s="211">
        <v>3524.55</v>
      </c>
      <c r="SH16" s="65"/>
      <c r="SI16" s="252"/>
      <c r="SJ16" s="65">
        <f t="shared" si="134"/>
        <v>31.635070753540443</v>
      </c>
      <c r="SK16" s="65">
        <f t="shared" si="135"/>
        <v>0</v>
      </c>
      <c r="SL16" s="65">
        <f t="shared" si="136"/>
        <v>866.66666666666663</v>
      </c>
      <c r="SM16" s="65">
        <v>20</v>
      </c>
      <c r="SN16" s="65">
        <f t="shared" si="137"/>
        <v>495.92920353982299</v>
      </c>
      <c r="SO16" s="65">
        <v>5</v>
      </c>
      <c r="SP16" s="65">
        <f t="shared" si="159"/>
        <v>428.52876106194691</v>
      </c>
      <c r="SQ16" s="65"/>
      <c r="SR16" s="64">
        <f t="shared" si="46"/>
        <v>1847.7597020219769</v>
      </c>
      <c r="SS16" s="66">
        <f t="shared" si="160"/>
        <v>596.28469026548669</v>
      </c>
      <c r="ST16" s="66"/>
      <c r="SU16" s="66">
        <f t="shared" si="138"/>
        <v>488.80887845749277</v>
      </c>
      <c r="SV16" s="67">
        <f t="shared" si="47"/>
        <v>1085.0935687229794</v>
      </c>
      <c r="SW16" s="67">
        <f t="shared" si="48"/>
        <v>2932.8532707449563</v>
      </c>
      <c r="SX16" s="68">
        <f t="shared" si="49"/>
        <v>591.69672925504392</v>
      </c>
      <c r="SY16" s="64">
        <f t="shared" si="139"/>
        <v>25655.439999999999</v>
      </c>
      <c r="SZ16" s="211">
        <f t="shared" si="140"/>
        <v>31961.72</v>
      </c>
      <c r="TA16" s="67">
        <f t="shared" si="141"/>
        <v>17103.081451299295</v>
      </c>
      <c r="TB16" s="68">
        <f t="shared" si="142"/>
        <v>14858.638548700706</v>
      </c>
      <c r="TC16" s="264"/>
      <c r="TD16" s="265"/>
      <c r="TE16" s="265"/>
    </row>
    <row r="17" spans="1:525">
      <c r="A17" s="173" t="s">
        <v>464</v>
      </c>
      <c r="B17" s="175" t="s">
        <v>478</v>
      </c>
      <c r="C17" s="181"/>
      <c r="D17" s="199"/>
      <c r="E17" s="199"/>
      <c r="F17" s="199"/>
      <c r="G17" s="199"/>
      <c r="H17" s="199"/>
      <c r="I17" s="199"/>
      <c r="J17" s="199"/>
      <c r="K17" s="199"/>
      <c r="L17" s="199"/>
      <c r="M17" s="200"/>
      <c r="N17" s="199"/>
      <c r="O17" s="199"/>
      <c r="P17" s="181"/>
      <c r="Q17" s="64">
        <f t="shared" si="0"/>
        <v>0</v>
      </c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64">
        <f t="shared" si="50"/>
        <v>0</v>
      </c>
      <c r="AC17" s="216"/>
      <c r="AD17" s="202"/>
      <c r="AE17" s="65">
        <f t="shared" si="51"/>
        <v>0</v>
      </c>
      <c r="AF17" s="202"/>
      <c r="AG17" s="202"/>
      <c r="AH17" s="202"/>
      <c r="AI17" s="202"/>
      <c r="AJ17" s="202"/>
      <c r="AK17" s="202"/>
      <c r="AL17" s="202"/>
      <c r="AM17" s="64">
        <f t="shared" si="2"/>
        <v>0</v>
      </c>
      <c r="AN17" s="203"/>
      <c r="AO17" s="203"/>
      <c r="AP17" s="66">
        <f t="shared" si="54"/>
        <v>0</v>
      </c>
      <c r="AQ17" s="67">
        <f t="shared" si="3"/>
        <v>0</v>
      </c>
      <c r="AR17" s="67">
        <f t="shared" si="4"/>
        <v>0</v>
      </c>
      <c r="AS17" s="68">
        <f t="shared" si="5"/>
        <v>0</v>
      </c>
      <c r="AT17" s="199"/>
      <c r="AU17" s="199"/>
      <c r="AV17" s="199"/>
      <c r="AW17" s="199"/>
      <c r="AX17" s="199"/>
      <c r="AY17" s="199"/>
      <c r="AZ17" s="199"/>
      <c r="BA17" s="199"/>
      <c r="BB17" s="199"/>
      <c r="BC17" s="200"/>
      <c r="BD17" s="199"/>
      <c r="BE17" s="199"/>
      <c r="BF17" s="181"/>
      <c r="BG17" s="181"/>
      <c r="BH17" s="64">
        <f t="shared" si="56"/>
        <v>0</v>
      </c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64">
        <f t="shared" si="57"/>
        <v>0</v>
      </c>
      <c r="BT17" s="216">
        <f t="shared" ref="BT17" si="172">4898.01/10</f>
        <v>489.80100000000004</v>
      </c>
      <c r="BU17" s="202"/>
      <c r="BV17" s="65">
        <f t="shared" si="58"/>
        <v>0</v>
      </c>
      <c r="BW17" s="65">
        <f t="shared" si="59"/>
        <v>0</v>
      </c>
      <c r="BX17" s="202"/>
      <c r="BY17" s="202"/>
      <c r="BZ17" s="202"/>
      <c r="CA17" s="202"/>
      <c r="CB17" s="202"/>
      <c r="CC17" s="202"/>
      <c r="CD17" s="201"/>
      <c r="CE17" s="66"/>
      <c r="CF17" s="203"/>
      <c r="CG17" s="66">
        <f t="shared" si="62"/>
        <v>0</v>
      </c>
      <c r="CH17" s="204"/>
      <c r="CI17" s="67">
        <f t="shared" si="8"/>
        <v>0</v>
      </c>
      <c r="CJ17" s="68">
        <f t="shared" si="9"/>
        <v>0</v>
      </c>
      <c r="CK17" s="199"/>
      <c r="CL17" s="199"/>
      <c r="CM17" s="199"/>
      <c r="CN17" s="199"/>
      <c r="CO17" s="199"/>
      <c r="CP17" s="199"/>
      <c r="CQ17" s="199"/>
      <c r="CR17" s="199"/>
      <c r="CS17" s="199"/>
      <c r="CT17" s="200"/>
      <c r="CU17" s="199"/>
      <c r="CV17" s="199"/>
      <c r="CW17" s="181"/>
      <c r="CX17" s="181"/>
      <c r="CY17" s="64">
        <f t="shared" si="64"/>
        <v>0</v>
      </c>
      <c r="CZ17" s="199"/>
      <c r="DA17" s="199"/>
      <c r="DB17" s="199"/>
      <c r="DC17" s="199"/>
      <c r="DD17" s="199"/>
      <c r="DE17" s="199"/>
      <c r="DF17" s="199"/>
      <c r="DG17" s="199"/>
      <c r="DH17" s="199"/>
      <c r="DI17" s="199"/>
      <c r="DJ17" s="211">
        <f t="shared" si="65"/>
        <v>0</v>
      </c>
      <c r="DK17" s="216"/>
      <c r="DL17" s="202"/>
      <c r="DM17" s="65">
        <f t="shared" si="66"/>
        <v>0</v>
      </c>
      <c r="DN17" s="65">
        <f t="shared" si="67"/>
        <v>0</v>
      </c>
      <c r="DO17" s="202"/>
      <c r="DP17" s="202"/>
      <c r="DQ17" s="202"/>
      <c r="DR17" s="202"/>
      <c r="DS17" s="202"/>
      <c r="DT17" s="202"/>
      <c r="DU17" s="64">
        <f t="shared" si="10"/>
        <v>0</v>
      </c>
      <c r="DV17" s="66"/>
      <c r="DW17" s="203"/>
      <c r="DX17" s="66">
        <f t="shared" si="68"/>
        <v>0</v>
      </c>
      <c r="DY17" s="67">
        <f t="shared" si="11"/>
        <v>0</v>
      </c>
      <c r="DZ17" s="67">
        <f t="shared" si="12"/>
        <v>0</v>
      </c>
      <c r="EA17" s="68">
        <f t="shared" si="13"/>
        <v>0</v>
      </c>
      <c r="EB17" s="209">
        <v>5570.24</v>
      </c>
      <c r="EC17" s="209">
        <v>4457.92</v>
      </c>
      <c r="ED17" s="209">
        <v>0</v>
      </c>
      <c r="EE17" s="209">
        <v>0</v>
      </c>
      <c r="EF17" s="209">
        <v>0</v>
      </c>
      <c r="EG17" s="209">
        <v>0</v>
      </c>
      <c r="EH17" s="209">
        <v>21250.03</v>
      </c>
      <c r="EI17" s="209">
        <v>0</v>
      </c>
      <c r="EJ17" s="209">
        <v>0</v>
      </c>
      <c r="EK17" s="209">
        <v>0</v>
      </c>
      <c r="EL17" s="209">
        <v>31278.19</v>
      </c>
      <c r="EM17" s="199"/>
      <c r="EN17" s="210">
        <v>1337</v>
      </c>
      <c r="EO17" s="181" t="s">
        <v>275</v>
      </c>
      <c r="EP17" s="212">
        <f t="shared" si="70"/>
        <v>31278.19</v>
      </c>
      <c r="EQ17" s="209">
        <v>463.67</v>
      </c>
      <c r="ER17" s="209">
        <v>3043.33</v>
      </c>
      <c r="ES17" s="209">
        <v>0</v>
      </c>
      <c r="ET17" s="209">
        <v>0</v>
      </c>
      <c r="EU17" s="209">
        <v>0</v>
      </c>
      <c r="EV17" s="209">
        <v>0</v>
      </c>
      <c r="EW17" s="209">
        <v>0</v>
      </c>
      <c r="EX17" s="209">
        <v>0</v>
      </c>
      <c r="EY17" s="209">
        <v>0</v>
      </c>
      <c r="EZ17" s="209">
        <v>0</v>
      </c>
      <c r="FA17" s="64">
        <f t="shared" si="71"/>
        <v>3507</v>
      </c>
      <c r="FB17" s="216">
        <f t="shared" ref="FB17" si="173">4898.01/10</f>
        <v>489.80100000000004</v>
      </c>
      <c r="FC17" s="202"/>
      <c r="FD17" s="65">
        <f t="shared" si="72"/>
        <v>349.12874810495219</v>
      </c>
      <c r="FE17" s="65">
        <f t="shared" si="73"/>
        <v>0</v>
      </c>
      <c r="FF17" s="65"/>
      <c r="FG17" s="65">
        <v>20</v>
      </c>
      <c r="FH17" s="65">
        <f t="shared" si="75"/>
        <v>140.93333333333334</v>
      </c>
      <c r="FI17" s="65">
        <v>5</v>
      </c>
      <c r="FJ17" s="65">
        <f t="shared" si="145"/>
        <v>424.68019607843132</v>
      </c>
      <c r="FK17" s="202"/>
      <c r="FL17" s="64">
        <f t="shared" si="14"/>
        <v>1429.5432775167169</v>
      </c>
      <c r="FM17" s="66">
        <f t="shared" si="146"/>
        <v>664.41901960784321</v>
      </c>
      <c r="FN17" s="203"/>
      <c r="FO17" s="66">
        <f t="shared" si="76"/>
        <v>418.79245942491201</v>
      </c>
      <c r="FP17" s="67">
        <f t="shared" si="15"/>
        <v>1083.2114790327553</v>
      </c>
      <c r="FQ17" s="67">
        <f t="shared" si="16"/>
        <v>2512.7547565494724</v>
      </c>
      <c r="FR17" s="68">
        <f t="shared" si="17"/>
        <v>994.2452434505276</v>
      </c>
      <c r="FS17" s="209">
        <v>11117.23</v>
      </c>
      <c r="FT17" s="209">
        <v>6226.81</v>
      </c>
      <c r="FU17" s="209">
        <v>0</v>
      </c>
      <c r="FV17" s="209">
        <v>0</v>
      </c>
      <c r="FW17" s="209">
        <v>0</v>
      </c>
      <c r="FX17" s="209">
        <v>0</v>
      </c>
      <c r="FY17" s="209">
        <v>32207.15</v>
      </c>
      <c r="FZ17" s="209">
        <v>0</v>
      </c>
      <c r="GA17" s="209">
        <v>0</v>
      </c>
      <c r="GB17" s="209">
        <v>0</v>
      </c>
      <c r="GC17" s="209">
        <v>49551.19</v>
      </c>
      <c r="GD17" s="199"/>
      <c r="GE17" s="210">
        <v>2074</v>
      </c>
      <c r="GF17" s="4" t="s">
        <v>275</v>
      </c>
      <c r="GG17" s="64">
        <f t="shared" si="78"/>
        <v>49551.19</v>
      </c>
      <c r="GH17" s="209">
        <v>925.41</v>
      </c>
      <c r="GI17" s="209">
        <v>4150</v>
      </c>
      <c r="GJ17" s="209">
        <v>0</v>
      </c>
      <c r="GK17" s="209">
        <v>0</v>
      </c>
      <c r="GL17" s="209">
        <v>0</v>
      </c>
      <c r="GM17" s="209">
        <v>0</v>
      </c>
      <c r="GN17" s="209">
        <v>0</v>
      </c>
      <c r="GO17" s="209">
        <v>0</v>
      </c>
      <c r="GP17" s="209">
        <v>0</v>
      </c>
      <c r="GQ17" s="209">
        <v>0</v>
      </c>
      <c r="GR17" s="211">
        <f t="shared" si="79"/>
        <v>5075.41</v>
      </c>
      <c r="GS17" s="216">
        <f t="shared" ref="GS17" si="174">4898.01/10</f>
        <v>489.80100000000004</v>
      </c>
      <c r="GT17" s="243">
        <v>560.74</v>
      </c>
      <c r="GU17" s="65">
        <f t="shared" si="80"/>
        <v>549.08885673749478</v>
      </c>
      <c r="GV17" s="65">
        <f t="shared" si="81"/>
        <v>0</v>
      </c>
      <c r="GW17" s="65"/>
      <c r="GX17" s="65">
        <v>20</v>
      </c>
      <c r="GY17" s="65">
        <f t="shared" si="83"/>
        <v>184.90588235294118</v>
      </c>
      <c r="GZ17" s="65">
        <v>5</v>
      </c>
      <c r="HA17" s="65">
        <f t="shared" si="147"/>
        <v>358.47794117647061</v>
      </c>
      <c r="HB17" s="202"/>
      <c r="HC17" s="201">
        <v>1665.38</v>
      </c>
      <c r="HD17" s="66">
        <f t="shared" si="148"/>
        <v>866.92019607843133</v>
      </c>
      <c r="HE17" s="203"/>
      <c r="HF17" s="66">
        <f t="shared" si="84"/>
        <v>506.46003921568627</v>
      </c>
      <c r="HG17" s="67">
        <f t="shared" si="19"/>
        <v>1373.3802352941175</v>
      </c>
      <c r="HH17" s="67">
        <f t="shared" si="20"/>
        <v>3038.7602352941176</v>
      </c>
      <c r="HI17" s="68">
        <f t="shared" si="21"/>
        <v>2036.6497647058823</v>
      </c>
      <c r="HJ17" s="205">
        <v>13258.66</v>
      </c>
      <c r="HK17" s="205">
        <v>5637.06</v>
      </c>
      <c r="HL17" s="205">
        <v>0</v>
      </c>
      <c r="HM17" s="205">
        <v>0</v>
      </c>
      <c r="HN17" s="205">
        <v>0</v>
      </c>
      <c r="HO17" s="205">
        <v>0</v>
      </c>
      <c r="HP17" s="205">
        <v>33031.21</v>
      </c>
      <c r="HQ17" s="205">
        <v>0</v>
      </c>
      <c r="HR17" s="205">
        <v>0</v>
      </c>
      <c r="HS17" s="205">
        <v>0</v>
      </c>
      <c r="HT17" s="205">
        <v>51926.93</v>
      </c>
      <c r="HU17" s="199"/>
      <c r="HV17" s="206">
        <v>2136</v>
      </c>
      <c r="HW17" s="181" t="s">
        <v>275</v>
      </c>
      <c r="HX17" s="64">
        <f t="shared" si="86"/>
        <v>51926.93</v>
      </c>
      <c r="HY17" s="205">
        <v>1103.6600000000001</v>
      </c>
      <c r="HZ17" s="205">
        <v>4150</v>
      </c>
      <c r="IA17" s="205">
        <v>0</v>
      </c>
      <c r="IB17" s="205">
        <v>0</v>
      </c>
      <c r="IC17" s="205">
        <v>0</v>
      </c>
      <c r="ID17" s="205">
        <v>0</v>
      </c>
      <c r="IE17" s="205">
        <v>0</v>
      </c>
      <c r="IF17" s="205">
        <v>0</v>
      </c>
      <c r="IG17" s="205">
        <v>0</v>
      </c>
      <c r="IH17" s="205">
        <v>0</v>
      </c>
      <c r="II17" s="214">
        <f t="shared" si="87"/>
        <v>5253.66</v>
      </c>
      <c r="IJ17" s="216">
        <f t="shared" ref="IJ17" si="175">4898.01/10</f>
        <v>489.80100000000004</v>
      </c>
      <c r="IK17" s="260">
        <v>317.39999999999998</v>
      </c>
      <c r="IL17" s="65">
        <f t="shared" si="88"/>
        <v>575.21832549563214</v>
      </c>
      <c r="IM17" s="65">
        <f t="shared" si="89"/>
        <v>0</v>
      </c>
      <c r="IN17" s="65"/>
      <c r="IO17" s="65">
        <v>20</v>
      </c>
      <c r="IP17" s="65">
        <f t="shared" si="91"/>
        <v>232.05714285714285</v>
      </c>
      <c r="IQ17" s="65">
        <v>5</v>
      </c>
      <c r="IR17" s="65">
        <f t="shared" si="149"/>
        <v>445.62857142857143</v>
      </c>
      <c r="IS17" s="202"/>
      <c r="IT17" s="201">
        <v>1978.78</v>
      </c>
      <c r="IU17" s="66">
        <f t="shared" si="150"/>
        <v>538.79476190476191</v>
      </c>
      <c r="IV17" s="203"/>
      <c r="IW17" s="66">
        <f t="shared" si="92"/>
        <v>503.51495238095242</v>
      </c>
      <c r="IX17" s="204"/>
      <c r="IY17" s="67">
        <f t="shared" si="24"/>
        <v>1978.78</v>
      </c>
      <c r="IZ17" s="68">
        <f t="shared" si="25"/>
        <v>3274.88</v>
      </c>
      <c r="JA17" s="209">
        <v>16556.47</v>
      </c>
      <c r="JB17" s="209">
        <v>6416.59</v>
      </c>
      <c r="JC17" s="209">
        <v>0</v>
      </c>
      <c r="JD17" s="209">
        <v>0</v>
      </c>
      <c r="JE17" s="209">
        <v>0</v>
      </c>
      <c r="JF17" s="209">
        <v>0</v>
      </c>
      <c r="JG17" s="209">
        <v>36228.550000000003</v>
      </c>
      <c r="JH17" s="209">
        <v>0</v>
      </c>
      <c r="JI17" s="209">
        <v>0</v>
      </c>
      <c r="JJ17" s="209">
        <v>0</v>
      </c>
      <c r="JK17" s="209">
        <v>59201.61</v>
      </c>
      <c r="JL17" s="199"/>
      <c r="JM17" s="210">
        <v>2297</v>
      </c>
      <c r="JN17" s="181"/>
      <c r="JO17" s="64">
        <f t="shared" si="94"/>
        <v>59201.61</v>
      </c>
      <c r="JP17" s="209">
        <v>1378.17</v>
      </c>
      <c r="JQ17" s="209">
        <v>4150</v>
      </c>
      <c r="JR17" s="209">
        <v>0</v>
      </c>
      <c r="JS17" s="209">
        <v>0</v>
      </c>
      <c r="JT17" s="209">
        <v>0</v>
      </c>
      <c r="JU17" s="209">
        <v>0</v>
      </c>
      <c r="JV17" s="209">
        <v>0</v>
      </c>
      <c r="JW17" s="209">
        <v>0</v>
      </c>
      <c r="JX17" s="209">
        <v>0</v>
      </c>
      <c r="JY17" s="209">
        <v>0</v>
      </c>
      <c r="JZ17" s="211">
        <f t="shared" si="95"/>
        <v>5528.17</v>
      </c>
      <c r="KA17" s="216">
        <f t="shared" ref="KA17" si="176">4898.01/10</f>
        <v>489.80100000000004</v>
      </c>
      <c r="KB17" s="239"/>
      <c r="KC17" s="65">
        <f t="shared" si="96"/>
        <v>1194.1371874615568</v>
      </c>
      <c r="KD17" s="65">
        <f t="shared" si="97"/>
        <v>0</v>
      </c>
      <c r="KE17" s="65"/>
      <c r="KF17" s="65">
        <v>20</v>
      </c>
      <c r="KG17" s="202"/>
      <c r="KH17" s="65">
        <v>5</v>
      </c>
      <c r="KI17" s="65">
        <f t="shared" si="151"/>
        <v>543.39953271028037</v>
      </c>
      <c r="KJ17" s="202"/>
      <c r="KK17" s="201">
        <v>2085.8000000000002</v>
      </c>
      <c r="KL17" s="66">
        <f t="shared" si="152"/>
        <v>497.32093457943921</v>
      </c>
      <c r="KM17" s="203"/>
      <c r="KN17" s="66">
        <f t="shared" si="99"/>
        <v>516.62418691588789</v>
      </c>
      <c r="KO17" s="67">
        <f t="shared" si="27"/>
        <v>1013.9451214953272</v>
      </c>
      <c r="KP17" s="67">
        <f t="shared" si="28"/>
        <v>3099.7451214953271</v>
      </c>
      <c r="KQ17" s="68">
        <f t="shared" si="29"/>
        <v>2428.424878504673</v>
      </c>
      <c r="KR17" s="209">
        <v>15202.61</v>
      </c>
      <c r="KS17" s="209">
        <v>6767.36</v>
      </c>
      <c r="KT17" s="209">
        <v>0</v>
      </c>
      <c r="KU17" s="209">
        <v>0</v>
      </c>
      <c r="KV17" s="209">
        <v>0</v>
      </c>
      <c r="KW17" s="209">
        <v>0</v>
      </c>
      <c r="KX17" s="209">
        <v>42061.97</v>
      </c>
      <c r="KY17" s="209">
        <v>0</v>
      </c>
      <c r="KZ17" s="209">
        <v>0</v>
      </c>
      <c r="LA17" s="209">
        <v>0</v>
      </c>
      <c r="LB17" s="209">
        <v>64031.94</v>
      </c>
      <c r="LC17" s="199"/>
      <c r="LD17" s="210">
        <v>2424</v>
      </c>
      <c r="LE17" s="181" t="s">
        <v>275</v>
      </c>
      <c r="LF17" s="64">
        <f t="shared" si="101"/>
        <v>64031.94</v>
      </c>
      <c r="LG17" s="209">
        <v>1265.47</v>
      </c>
      <c r="LH17" s="209">
        <v>4150</v>
      </c>
      <c r="LI17" s="209">
        <v>0</v>
      </c>
      <c r="LJ17" s="209">
        <v>0</v>
      </c>
      <c r="LK17" s="209">
        <v>0</v>
      </c>
      <c r="LL17" s="209">
        <v>0</v>
      </c>
      <c r="LM17" s="209">
        <v>0</v>
      </c>
      <c r="LN17" s="209">
        <v>0</v>
      </c>
      <c r="LO17" s="209">
        <v>0</v>
      </c>
      <c r="LP17" s="209">
        <v>0</v>
      </c>
      <c r="LQ17" s="211">
        <f t="shared" si="102"/>
        <v>5415.47</v>
      </c>
      <c r="LR17" s="228">
        <v>1020</v>
      </c>
      <c r="LS17" s="245">
        <v>317.39999999999998</v>
      </c>
      <c r="LT17" s="65">
        <f t="shared" si="103"/>
        <v>652.81381761985813</v>
      </c>
      <c r="LU17" s="65">
        <f t="shared" si="104"/>
        <v>0</v>
      </c>
      <c r="LV17" s="65"/>
      <c r="LW17" s="65">
        <v>20</v>
      </c>
      <c r="LX17" s="202"/>
      <c r="LY17" s="65">
        <v>5</v>
      </c>
      <c r="LZ17" s="65">
        <f t="shared" si="153"/>
        <v>508.03738317757012</v>
      </c>
      <c r="MA17" s="202"/>
      <c r="MB17" s="64">
        <f t="shared" si="30"/>
        <v>2523.2512007974283</v>
      </c>
      <c r="MC17" s="66">
        <f t="shared" si="154"/>
        <v>593.54906542056074</v>
      </c>
      <c r="MD17" s="203"/>
      <c r="ME17" s="66">
        <f t="shared" si="106"/>
        <v>623.3600532435978</v>
      </c>
      <c r="MF17" s="67">
        <f t="shared" si="31"/>
        <v>1216.9091186641585</v>
      </c>
      <c r="MG17" s="67">
        <f t="shared" si="32"/>
        <v>3740.1603194615868</v>
      </c>
      <c r="MH17" s="68">
        <f t="shared" si="33"/>
        <v>1675.3096805384134</v>
      </c>
      <c r="MI17" s="209">
        <v>11505.68</v>
      </c>
      <c r="MJ17" s="209">
        <v>5641.3</v>
      </c>
      <c r="MK17" s="209">
        <v>0</v>
      </c>
      <c r="ML17" s="209">
        <v>0</v>
      </c>
      <c r="MM17" s="209">
        <v>0</v>
      </c>
      <c r="MN17" s="209">
        <v>0</v>
      </c>
      <c r="MO17" s="209">
        <v>35535.129999999997</v>
      </c>
      <c r="MP17" s="209">
        <v>0</v>
      </c>
      <c r="MQ17" s="209">
        <v>0</v>
      </c>
      <c r="MR17" s="209">
        <v>0</v>
      </c>
      <c r="MS17" s="209">
        <v>52682.11</v>
      </c>
      <c r="MT17" s="199"/>
      <c r="MU17" s="210">
        <v>2187</v>
      </c>
      <c r="MV17" s="181" t="s">
        <v>275</v>
      </c>
      <c r="MW17" s="64">
        <f t="shared" si="108"/>
        <v>52682.11</v>
      </c>
      <c r="MX17" s="209">
        <v>957.74</v>
      </c>
      <c r="MY17" s="209">
        <v>4150</v>
      </c>
      <c r="MZ17" s="209">
        <v>0</v>
      </c>
      <c r="NA17" s="209">
        <v>0</v>
      </c>
      <c r="NB17" s="209">
        <v>0</v>
      </c>
      <c r="NC17" s="209">
        <v>0</v>
      </c>
      <c r="ND17" s="209">
        <v>0</v>
      </c>
      <c r="NE17" s="209">
        <v>0</v>
      </c>
      <c r="NF17" s="209">
        <v>0</v>
      </c>
      <c r="NG17" s="209">
        <v>0</v>
      </c>
      <c r="NH17" s="211">
        <f t="shared" si="109"/>
        <v>5107.74</v>
      </c>
      <c r="NI17" s="228">
        <v>1020</v>
      </c>
      <c r="NJ17" s="248">
        <v>317.39999999999998</v>
      </c>
      <c r="NK17" s="65">
        <f t="shared" si="110"/>
        <v>0</v>
      </c>
      <c r="NL17" s="65">
        <f t="shared" si="111"/>
        <v>0</v>
      </c>
      <c r="NM17" s="202"/>
      <c r="NN17" s="202"/>
      <c r="NO17" s="202"/>
      <c r="NP17" s="202"/>
      <c r="NQ17" s="65">
        <f t="shared" si="155"/>
        <v>469.67889908256882</v>
      </c>
      <c r="NR17" s="202"/>
      <c r="NS17" s="201"/>
      <c r="NT17" s="66">
        <f t="shared" si="113"/>
        <v>723.04816513761466</v>
      </c>
      <c r="NU17" s="203"/>
      <c r="NV17" s="66">
        <f t="shared" si="114"/>
        <v>144.60963302752293</v>
      </c>
      <c r="NW17" s="67">
        <f t="shared" si="35"/>
        <v>867.65779816513759</v>
      </c>
      <c r="NX17" s="67">
        <f t="shared" si="36"/>
        <v>867.65779816513759</v>
      </c>
      <c r="NY17" s="68">
        <f t="shared" si="37"/>
        <v>4240.0822018348626</v>
      </c>
      <c r="NZ17" s="209">
        <v>11501.23</v>
      </c>
      <c r="OA17" s="209">
        <v>5684.62</v>
      </c>
      <c r="OB17" s="209">
        <v>0</v>
      </c>
      <c r="OC17" s="209">
        <v>0</v>
      </c>
      <c r="OD17" s="209">
        <v>0</v>
      </c>
      <c r="OE17" s="209">
        <v>0</v>
      </c>
      <c r="OF17" s="209">
        <v>34548.06</v>
      </c>
      <c r="OG17" s="209">
        <v>0</v>
      </c>
      <c r="OH17" s="209">
        <v>0</v>
      </c>
      <c r="OI17" s="209">
        <v>0</v>
      </c>
      <c r="OJ17" s="209">
        <v>51733.91</v>
      </c>
      <c r="OK17" s="178">
        <f t="shared" si="115"/>
        <v>0</v>
      </c>
      <c r="OL17" s="210">
        <v>2212</v>
      </c>
      <c r="OM17" s="181" t="s">
        <v>275</v>
      </c>
      <c r="ON17" s="64">
        <f t="shared" si="116"/>
        <v>51733.909999999996</v>
      </c>
      <c r="OO17" s="209">
        <v>957.37</v>
      </c>
      <c r="OP17" s="209">
        <v>4150</v>
      </c>
      <c r="OQ17" s="209">
        <v>0</v>
      </c>
      <c r="OR17" s="209">
        <v>0</v>
      </c>
      <c r="OS17" s="209">
        <v>0</v>
      </c>
      <c r="OT17" s="209">
        <v>0</v>
      </c>
      <c r="OU17" s="209">
        <v>0</v>
      </c>
      <c r="OV17" s="209">
        <v>0</v>
      </c>
      <c r="OW17" s="209">
        <v>0</v>
      </c>
      <c r="OX17" s="209">
        <v>0</v>
      </c>
      <c r="OY17" s="211">
        <f t="shared" si="117"/>
        <v>5107.37</v>
      </c>
      <c r="OZ17" s="226">
        <v>1020</v>
      </c>
      <c r="PA17" s="245">
        <v>317.39999999999998</v>
      </c>
      <c r="PB17" s="65">
        <f t="shared" si="118"/>
        <v>1118.6558286934451</v>
      </c>
      <c r="PC17" s="65">
        <f t="shared" si="119"/>
        <v>0</v>
      </c>
      <c r="PD17" s="65"/>
      <c r="PE17" s="65">
        <v>20</v>
      </c>
      <c r="PF17" s="65">
        <f t="shared" si="121"/>
        <v>32.880000000000003</v>
      </c>
      <c r="PG17" s="65">
        <v>5</v>
      </c>
      <c r="PH17" s="65">
        <f t="shared" si="156"/>
        <v>495.2049090909091</v>
      </c>
      <c r="PI17" s="202"/>
      <c r="PJ17" s="64">
        <f t="shared" si="38"/>
        <v>3009.1407377843543</v>
      </c>
      <c r="PK17" s="66">
        <f t="shared" si="157"/>
        <v>643.25572727272731</v>
      </c>
      <c r="PL17" s="203"/>
      <c r="PM17" s="66">
        <f t="shared" si="122"/>
        <v>730.4792930114163</v>
      </c>
      <c r="PN17" s="67">
        <f t="shared" si="39"/>
        <v>1373.7350202841435</v>
      </c>
      <c r="PO17" s="67">
        <f t="shared" si="40"/>
        <v>4382.8757580684978</v>
      </c>
      <c r="PP17" s="68">
        <f t="shared" si="41"/>
        <v>724.49424193150207</v>
      </c>
      <c r="PQ17" s="209">
        <v>12782.05</v>
      </c>
      <c r="PR17" s="209">
        <v>4325</v>
      </c>
      <c r="PS17" s="209">
        <v>0</v>
      </c>
      <c r="PT17" s="209">
        <v>0</v>
      </c>
      <c r="PU17" s="209">
        <v>0</v>
      </c>
      <c r="PV17" s="209">
        <v>0</v>
      </c>
      <c r="PW17" s="209">
        <v>30575.75</v>
      </c>
      <c r="PX17" s="209">
        <v>0</v>
      </c>
      <c r="PY17" s="209">
        <v>0</v>
      </c>
      <c r="PZ17" s="209">
        <v>0</v>
      </c>
      <c r="QA17" s="209">
        <v>47682.8</v>
      </c>
      <c r="QB17" s="199"/>
      <c r="QC17" s="210">
        <v>1982</v>
      </c>
      <c r="QD17" s="181" t="s">
        <v>275</v>
      </c>
      <c r="QE17" s="64">
        <f t="shared" si="124"/>
        <v>47682.8</v>
      </c>
      <c r="QF17" s="209">
        <v>1063.98</v>
      </c>
      <c r="QG17" s="209">
        <v>4150</v>
      </c>
      <c r="QH17" s="209">
        <v>0</v>
      </c>
      <c r="QI17" s="209">
        <v>0</v>
      </c>
      <c r="QJ17" s="209">
        <v>0</v>
      </c>
      <c r="QK17" s="209">
        <v>0</v>
      </c>
      <c r="QL17" s="209">
        <v>0</v>
      </c>
      <c r="QM17" s="209">
        <v>0</v>
      </c>
      <c r="QN17" s="209">
        <v>0</v>
      </c>
      <c r="QO17" s="209">
        <v>0</v>
      </c>
      <c r="QP17" s="211">
        <f t="shared" si="125"/>
        <v>5213.9799999999996</v>
      </c>
      <c r="QQ17" s="226">
        <v>1020</v>
      </c>
      <c r="QR17" s="245">
        <v>317.39999999999998</v>
      </c>
      <c r="QS17" s="65">
        <f t="shared" si="126"/>
        <v>560.51159624525337</v>
      </c>
      <c r="QT17" s="65">
        <f t="shared" si="127"/>
        <v>0</v>
      </c>
      <c r="QU17" s="65">
        <f t="shared" si="128"/>
        <v>866.66666666666663</v>
      </c>
      <c r="QV17" s="65">
        <v>20</v>
      </c>
      <c r="QW17" s="65">
        <f t="shared" si="129"/>
        <v>18.861818181818183</v>
      </c>
      <c r="QX17" s="65">
        <v>5</v>
      </c>
      <c r="QY17" s="65">
        <f t="shared" si="158"/>
        <v>428.14772727272725</v>
      </c>
      <c r="QZ17" s="202"/>
      <c r="RA17" s="201">
        <v>1594.52</v>
      </c>
      <c r="RB17" s="66">
        <f t="shared" si="130"/>
        <v>619.2640909090909</v>
      </c>
      <c r="RC17" s="203"/>
      <c r="RD17" s="66">
        <f t="shared" si="131"/>
        <v>442.75681818181823</v>
      </c>
      <c r="RE17" s="67">
        <f t="shared" si="43"/>
        <v>1062.0209090909091</v>
      </c>
      <c r="RF17" s="67">
        <f t="shared" si="44"/>
        <v>2656.5409090909088</v>
      </c>
      <c r="RG17" s="68">
        <f t="shared" si="45"/>
        <v>2557.4390909090907</v>
      </c>
      <c r="RH17" s="205">
        <v>13421.53</v>
      </c>
      <c r="RI17" s="205">
        <v>5022.78</v>
      </c>
      <c r="RJ17" s="205">
        <v>0</v>
      </c>
      <c r="RK17" s="205">
        <v>0</v>
      </c>
      <c r="RL17" s="205">
        <v>0</v>
      </c>
      <c r="RM17" s="205">
        <v>0</v>
      </c>
      <c r="RN17" s="205">
        <v>34381.17</v>
      </c>
      <c r="RO17" s="205">
        <v>0</v>
      </c>
      <c r="RP17" s="205">
        <v>0</v>
      </c>
      <c r="RQ17" s="205">
        <v>0</v>
      </c>
      <c r="RR17" s="205">
        <v>52825.48</v>
      </c>
      <c r="RS17" s="199"/>
      <c r="RT17" s="206">
        <v>2059</v>
      </c>
      <c r="RU17" s="181" t="s">
        <v>275</v>
      </c>
      <c r="RV17" s="213">
        <v>52825.48</v>
      </c>
      <c r="RW17" s="209">
        <v>1117.21</v>
      </c>
      <c r="RX17" s="209">
        <v>4150</v>
      </c>
      <c r="RY17" s="209">
        <v>0</v>
      </c>
      <c r="RZ17" s="209">
        <v>0</v>
      </c>
      <c r="SA17" s="209">
        <v>0</v>
      </c>
      <c r="SB17" s="209">
        <v>0</v>
      </c>
      <c r="SC17" s="209">
        <v>0</v>
      </c>
      <c r="SD17" s="209">
        <v>0</v>
      </c>
      <c r="SE17" s="209">
        <v>0</v>
      </c>
      <c r="SF17" s="209">
        <v>0</v>
      </c>
      <c r="SG17" s="211">
        <v>5267.21</v>
      </c>
      <c r="SH17" s="226">
        <v>1020</v>
      </c>
      <c r="SI17" s="245">
        <v>317.39999999999998</v>
      </c>
      <c r="SJ17" s="65">
        <f t="shared" si="134"/>
        <v>519.11102884532511</v>
      </c>
      <c r="SK17" s="65">
        <f t="shared" si="135"/>
        <v>0</v>
      </c>
      <c r="SL17" s="65">
        <f t="shared" si="136"/>
        <v>866.66666666666663</v>
      </c>
      <c r="SM17" s="65">
        <v>20</v>
      </c>
      <c r="SN17" s="65">
        <f t="shared" si="137"/>
        <v>495.92920353982299</v>
      </c>
      <c r="SO17" s="65">
        <v>5</v>
      </c>
      <c r="SP17" s="65">
        <f t="shared" si="159"/>
        <v>428.52876106194691</v>
      </c>
      <c r="SQ17" s="202"/>
      <c r="SR17" s="201">
        <v>2073.6</v>
      </c>
      <c r="SS17" s="66">
        <f t="shared" si="160"/>
        <v>596.28469026548669</v>
      </c>
      <c r="ST17" s="203"/>
      <c r="SU17" s="66">
        <f t="shared" si="138"/>
        <v>533.97693805309734</v>
      </c>
      <c r="SV17" s="204"/>
      <c r="SW17" s="67">
        <f t="shared" si="48"/>
        <v>2073.6</v>
      </c>
      <c r="SX17" s="68">
        <f t="shared" si="49"/>
        <v>3193.61</v>
      </c>
      <c r="SY17" s="64">
        <f t="shared" si="139"/>
        <v>460914.15999999992</v>
      </c>
      <c r="SZ17" s="211">
        <f t="shared" si="140"/>
        <v>45476.01</v>
      </c>
      <c r="TA17" s="67">
        <f t="shared" si="141"/>
        <v>24350.874898125046</v>
      </c>
      <c r="TB17" s="68">
        <f t="shared" si="142"/>
        <v>21125.135101874956</v>
      </c>
      <c r="TC17" s="264"/>
      <c r="TD17" s="265"/>
      <c r="TE17" s="265"/>
    </row>
    <row r="18" spans="1:525">
      <c r="A18" s="173" t="s">
        <v>465</v>
      </c>
      <c r="B18" s="175" t="s">
        <v>480</v>
      </c>
      <c r="C18" s="181"/>
      <c r="D18" s="199"/>
      <c r="E18" s="199"/>
      <c r="F18" s="199"/>
      <c r="G18" s="199"/>
      <c r="H18" s="199"/>
      <c r="I18" s="199"/>
      <c r="J18" s="199"/>
      <c r="K18" s="199"/>
      <c r="L18" s="199"/>
      <c r="M18" s="200"/>
      <c r="N18" s="199"/>
      <c r="O18" s="199"/>
      <c r="P18" s="181"/>
      <c r="Q18" s="64">
        <f t="shared" si="0"/>
        <v>0</v>
      </c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64">
        <f t="shared" si="50"/>
        <v>0</v>
      </c>
      <c r="AC18" s="202"/>
      <c r="AD18" s="202"/>
      <c r="AE18" s="65">
        <f t="shared" si="51"/>
        <v>0</v>
      </c>
      <c r="AF18" s="202"/>
      <c r="AG18" s="202"/>
      <c r="AH18" s="202"/>
      <c r="AI18" s="202"/>
      <c r="AJ18" s="202"/>
      <c r="AK18" s="202"/>
      <c r="AL18" s="202"/>
      <c r="AM18" s="64">
        <f t="shared" si="2"/>
        <v>0</v>
      </c>
      <c r="AN18" s="203"/>
      <c r="AO18" s="203"/>
      <c r="AP18" s="66">
        <f t="shared" si="54"/>
        <v>0</v>
      </c>
      <c r="AQ18" s="67">
        <f t="shared" si="3"/>
        <v>0</v>
      </c>
      <c r="AR18" s="67">
        <f t="shared" si="4"/>
        <v>0</v>
      </c>
      <c r="AS18" s="68">
        <f t="shared" si="5"/>
        <v>0</v>
      </c>
      <c r="AT18" s="199"/>
      <c r="AU18" s="199"/>
      <c r="AV18" s="199"/>
      <c r="AW18" s="199"/>
      <c r="AX18" s="199"/>
      <c r="AY18" s="199"/>
      <c r="AZ18" s="199"/>
      <c r="BA18" s="199"/>
      <c r="BB18" s="199"/>
      <c r="BC18" s="200"/>
      <c r="BD18" s="199"/>
      <c r="BE18" s="199"/>
      <c r="BF18" s="181"/>
      <c r="BG18" s="181"/>
      <c r="BH18" s="64">
        <f t="shared" si="56"/>
        <v>0</v>
      </c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64">
        <f t="shared" si="57"/>
        <v>0</v>
      </c>
      <c r="BT18" s="202"/>
      <c r="BU18" s="202"/>
      <c r="BV18" s="65">
        <f t="shared" si="58"/>
        <v>0</v>
      </c>
      <c r="BW18" s="65">
        <f t="shared" si="59"/>
        <v>0</v>
      </c>
      <c r="BX18" s="202"/>
      <c r="BY18" s="202"/>
      <c r="BZ18" s="202"/>
      <c r="CA18" s="202"/>
      <c r="CB18" s="202"/>
      <c r="CC18" s="202"/>
      <c r="CD18" s="201"/>
      <c r="CE18" s="66"/>
      <c r="CF18" s="203"/>
      <c r="CG18" s="66">
        <f t="shared" si="62"/>
        <v>0</v>
      </c>
      <c r="CH18" s="204"/>
      <c r="CI18" s="67">
        <f t="shared" si="8"/>
        <v>0</v>
      </c>
      <c r="CJ18" s="68">
        <f t="shared" si="9"/>
        <v>0</v>
      </c>
      <c r="CK18" s="199"/>
      <c r="CL18" s="199"/>
      <c r="CM18" s="199"/>
      <c r="CN18" s="199"/>
      <c r="CO18" s="199"/>
      <c r="CP18" s="199"/>
      <c r="CQ18" s="199"/>
      <c r="CR18" s="199"/>
      <c r="CS18" s="199"/>
      <c r="CT18" s="200"/>
      <c r="CU18" s="199"/>
      <c r="CV18" s="199"/>
      <c r="CW18" s="181"/>
      <c r="CX18" s="181"/>
      <c r="CY18" s="64">
        <f t="shared" si="64"/>
        <v>0</v>
      </c>
      <c r="CZ18" s="199"/>
      <c r="DA18" s="199"/>
      <c r="DB18" s="199"/>
      <c r="DC18" s="199"/>
      <c r="DD18" s="199"/>
      <c r="DE18" s="199"/>
      <c r="DF18" s="199"/>
      <c r="DG18" s="199"/>
      <c r="DH18" s="199"/>
      <c r="DI18" s="199"/>
      <c r="DJ18" s="211">
        <f t="shared" si="65"/>
        <v>0</v>
      </c>
      <c r="DK18" s="202"/>
      <c r="DL18" s="202"/>
      <c r="DM18" s="65">
        <f t="shared" si="66"/>
        <v>0</v>
      </c>
      <c r="DN18" s="65">
        <f t="shared" si="67"/>
        <v>0</v>
      </c>
      <c r="DO18" s="202"/>
      <c r="DP18" s="202"/>
      <c r="DQ18" s="202"/>
      <c r="DR18" s="202"/>
      <c r="DS18" s="202"/>
      <c r="DT18" s="202"/>
      <c r="DU18" s="64">
        <f t="shared" si="10"/>
        <v>0</v>
      </c>
      <c r="DV18" s="66"/>
      <c r="DW18" s="203"/>
      <c r="DX18" s="66">
        <f t="shared" si="68"/>
        <v>0</v>
      </c>
      <c r="DY18" s="67">
        <f t="shared" si="11"/>
        <v>0</v>
      </c>
      <c r="DZ18" s="67">
        <f t="shared" si="12"/>
        <v>0</v>
      </c>
      <c r="EA18" s="68">
        <f t="shared" si="13"/>
        <v>0</v>
      </c>
      <c r="EB18" s="209">
        <v>7.04</v>
      </c>
      <c r="EC18" s="209">
        <v>1307.57</v>
      </c>
      <c r="ED18" s="209">
        <v>0</v>
      </c>
      <c r="EE18" s="209">
        <v>0</v>
      </c>
      <c r="EF18" s="209">
        <v>0</v>
      </c>
      <c r="EG18" s="209">
        <v>0</v>
      </c>
      <c r="EH18" s="209">
        <v>0</v>
      </c>
      <c r="EI18" s="209">
        <v>0</v>
      </c>
      <c r="EJ18" s="209">
        <v>0</v>
      </c>
      <c r="EK18" s="209">
        <v>0</v>
      </c>
      <c r="EL18" s="209">
        <v>1314.61</v>
      </c>
      <c r="EM18" s="199"/>
      <c r="EN18" s="210">
        <v>88</v>
      </c>
      <c r="EO18" s="181" t="s">
        <v>275</v>
      </c>
      <c r="EP18" s="212">
        <f t="shared" si="70"/>
        <v>1314.61</v>
      </c>
      <c r="EQ18" s="209">
        <v>0.59</v>
      </c>
      <c r="ER18" s="209">
        <v>3500</v>
      </c>
      <c r="ES18" s="209">
        <v>0</v>
      </c>
      <c r="ET18" s="209">
        <v>0</v>
      </c>
      <c r="EU18" s="209">
        <v>0</v>
      </c>
      <c r="EV18" s="209">
        <v>0</v>
      </c>
      <c r="EW18" s="209">
        <v>0</v>
      </c>
      <c r="EX18" s="209">
        <v>0</v>
      </c>
      <c r="EY18" s="209">
        <v>0</v>
      </c>
      <c r="EZ18" s="209">
        <v>0</v>
      </c>
      <c r="FA18" s="64">
        <f t="shared" si="71"/>
        <v>3500.59</v>
      </c>
      <c r="FB18" s="202"/>
      <c r="FC18" s="202"/>
      <c r="FD18" s="65">
        <f t="shared" si="72"/>
        <v>14.673743702760653</v>
      </c>
      <c r="FE18" s="65">
        <f t="shared" si="73"/>
        <v>0</v>
      </c>
      <c r="FF18" s="65"/>
      <c r="FG18" s="65">
        <v>20</v>
      </c>
      <c r="FH18" s="65">
        <f t="shared" si="75"/>
        <v>140.93333333333334</v>
      </c>
      <c r="FI18" s="65">
        <v>5</v>
      </c>
      <c r="FJ18" s="65">
        <f t="shared" si="145"/>
        <v>424.68019607843132</v>
      </c>
      <c r="FK18" s="202"/>
      <c r="FL18" s="64">
        <f t="shared" si="14"/>
        <v>605.28727311452531</v>
      </c>
      <c r="FM18" s="66">
        <f t="shared" si="146"/>
        <v>664.41901960784321</v>
      </c>
      <c r="FN18" s="203"/>
      <c r="FO18" s="66">
        <f t="shared" si="76"/>
        <v>253.94125854447373</v>
      </c>
      <c r="FP18" s="67">
        <f t="shared" si="15"/>
        <v>918.36027815231694</v>
      </c>
      <c r="FQ18" s="67">
        <f t="shared" si="16"/>
        <v>1523.6475512668421</v>
      </c>
      <c r="FR18" s="68">
        <f t="shared" si="17"/>
        <v>1976.942448733158</v>
      </c>
      <c r="FS18" s="209">
        <v>0</v>
      </c>
      <c r="FT18" s="209">
        <v>1562.11</v>
      </c>
      <c r="FU18" s="209">
        <v>0</v>
      </c>
      <c r="FV18" s="209">
        <v>0</v>
      </c>
      <c r="FW18" s="209">
        <v>0</v>
      </c>
      <c r="FX18" s="209">
        <v>0</v>
      </c>
      <c r="FY18" s="209">
        <v>0</v>
      </c>
      <c r="FZ18" s="209">
        <v>0</v>
      </c>
      <c r="GA18" s="209">
        <v>0</v>
      </c>
      <c r="GB18" s="209">
        <v>0</v>
      </c>
      <c r="GC18" s="209">
        <v>1562.11</v>
      </c>
      <c r="GD18" s="199"/>
      <c r="GE18" s="210">
        <v>112</v>
      </c>
      <c r="GF18" s="181" t="s">
        <v>275</v>
      </c>
      <c r="GG18" s="64">
        <f t="shared" si="78"/>
        <v>1562.11</v>
      </c>
      <c r="GH18" s="209">
        <v>0</v>
      </c>
      <c r="GI18" s="209">
        <v>3500</v>
      </c>
      <c r="GJ18" s="209">
        <v>0</v>
      </c>
      <c r="GK18" s="209">
        <v>0</v>
      </c>
      <c r="GL18" s="209">
        <v>0</v>
      </c>
      <c r="GM18" s="209">
        <v>0</v>
      </c>
      <c r="GN18" s="209">
        <v>0</v>
      </c>
      <c r="GO18" s="209">
        <v>0</v>
      </c>
      <c r="GP18" s="209">
        <v>0</v>
      </c>
      <c r="GQ18" s="209">
        <v>0</v>
      </c>
      <c r="GR18" s="211">
        <f t="shared" si="79"/>
        <v>3500</v>
      </c>
      <c r="GS18" s="202"/>
      <c r="GT18" s="202"/>
      <c r="GU18" s="65">
        <f t="shared" si="80"/>
        <v>17.310123006091434</v>
      </c>
      <c r="GV18" s="65">
        <f t="shared" si="81"/>
        <v>0</v>
      </c>
      <c r="GW18" s="65"/>
      <c r="GX18" s="65">
        <v>20</v>
      </c>
      <c r="GY18" s="65">
        <f t="shared" si="83"/>
        <v>184.90588235294118</v>
      </c>
      <c r="GZ18" s="65">
        <v>5</v>
      </c>
      <c r="HA18" s="65">
        <f t="shared" si="147"/>
        <v>358.47794117647061</v>
      </c>
      <c r="HB18" s="202"/>
      <c r="HC18" s="201">
        <v>916.06</v>
      </c>
      <c r="HD18" s="66">
        <f t="shared" si="148"/>
        <v>866.92019607843133</v>
      </c>
      <c r="HE18" s="203"/>
      <c r="HF18" s="66">
        <f t="shared" si="84"/>
        <v>356.59603921568623</v>
      </c>
      <c r="HG18" s="67">
        <f t="shared" si="19"/>
        <v>1223.5162352941175</v>
      </c>
      <c r="HH18" s="67">
        <f t="shared" si="20"/>
        <v>2139.5762352941174</v>
      </c>
      <c r="HI18" s="68">
        <f t="shared" si="21"/>
        <v>1360.4237647058826</v>
      </c>
      <c r="HJ18" s="205">
        <v>95</v>
      </c>
      <c r="HK18" s="205">
        <v>2134.2399999999998</v>
      </c>
      <c r="HL18" s="205">
        <v>0</v>
      </c>
      <c r="HM18" s="205">
        <v>0</v>
      </c>
      <c r="HN18" s="205">
        <v>0</v>
      </c>
      <c r="HO18" s="205">
        <v>0</v>
      </c>
      <c r="HP18" s="205">
        <v>0</v>
      </c>
      <c r="HQ18" s="205">
        <v>0</v>
      </c>
      <c r="HR18" s="205">
        <v>0</v>
      </c>
      <c r="HS18" s="205">
        <v>0</v>
      </c>
      <c r="HT18" s="205">
        <v>2229.2399999999998</v>
      </c>
      <c r="HU18" s="199"/>
      <c r="HV18" s="206">
        <v>180</v>
      </c>
      <c r="HW18" s="181" t="s">
        <v>275</v>
      </c>
      <c r="HX18" s="64">
        <f t="shared" si="86"/>
        <v>2229.2399999999998</v>
      </c>
      <c r="HY18" s="205">
        <v>7.91</v>
      </c>
      <c r="HZ18" s="205">
        <v>3500</v>
      </c>
      <c r="IA18" s="205">
        <v>0</v>
      </c>
      <c r="IB18" s="205">
        <v>0</v>
      </c>
      <c r="IC18" s="205">
        <v>0</v>
      </c>
      <c r="ID18" s="205">
        <v>0</v>
      </c>
      <c r="IE18" s="205">
        <v>0</v>
      </c>
      <c r="IF18" s="205">
        <v>0</v>
      </c>
      <c r="IG18" s="205">
        <v>0</v>
      </c>
      <c r="IH18" s="205">
        <v>0</v>
      </c>
      <c r="II18" s="214">
        <f t="shared" si="87"/>
        <v>3507.91</v>
      </c>
      <c r="IJ18" s="202"/>
      <c r="IK18" s="202"/>
      <c r="IL18" s="65">
        <f t="shared" si="88"/>
        <v>24.694309868268412</v>
      </c>
      <c r="IM18" s="65">
        <f t="shared" si="89"/>
        <v>0</v>
      </c>
      <c r="IN18" s="65"/>
      <c r="IO18" s="65">
        <v>20</v>
      </c>
      <c r="IP18" s="65">
        <f t="shared" si="91"/>
        <v>232.05714285714285</v>
      </c>
      <c r="IQ18" s="65">
        <v>5</v>
      </c>
      <c r="IR18" s="65">
        <f t="shared" si="149"/>
        <v>445.62857142857143</v>
      </c>
      <c r="IS18" s="202"/>
      <c r="IT18" s="201">
        <v>1160.43</v>
      </c>
      <c r="IU18" s="66">
        <f t="shared" si="150"/>
        <v>538.79476190476191</v>
      </c>
      <c r="IV18" s="203"/>
      <c r="IW18" s="66">
        <f t="shared" si="92"/>
        <v>339.84495238095246</v>
      </c>
      <c r="IX18" s="204"/>
      <c r="IY18" s="67">
        <f t="shared" si="24"/>
        <v>1160.43</v>
      </c>
      <c r="IZ18" s="68">
        <f t="shared" si="25"/>
        <v>2347.4799999999996</v>
      </c>
      <c r="JA18" s="209">
        <v>347.44</v>
      </c>
      <c r="JB18" s="209">
        <v>2519.64</v>
      </c>
      <c r="JC18" s="209">
        <v>0</v>
      </c>
      <c r="JD18" s="209">
        <v>0</v>
      </c>
      <c r="JE18" s="209">
        <v>0</v>
      </c>
      <c r="JF18" s="209">
        <v>0</v>
      </c>
      <c r="JG18" s="209">
        <v>0</v>
      </c>
      <c r="JH18" s="209">
        <v>0</v>
      </c>
      <c r="JI18" s="209">
        <v>0</v>
      </c>
      <c r="JJ18" s="209">
        <v>0</v>
      </c>
      <c r="JK18" s="209">
        <v>2867.08</v>
      </c>
      <c r="JL18" s="199"/>
      <c r="JM18" s="210">
        <v>204</v>
      </c>
      <c r="JN18" s="181"/>
      <c r="JO18" s="64">
        <f t="shared" si="94"/>
        <v>2867.08</v>
      </c>
      <c r="JP18" s="209">
        <v>28.92</v>
      </c>
      <c r="JQ18" s="209">
        <v>3500</v>
      </c>
      <c r="JR18" s="209">
        <v>0</v>
      </c>
      <c r="JS18" s="209">
        <v>0</v>
      </c>
      <c r="JT18" s="209">
        <v>0</v>
      </c>
      <c r="JU18" s="209">
        <v>0</v>
      </c>
      <c r="JV18" s="209">
        <v>0</v>
      </c>
      <c r="JW18" s="209">
        <v>0</v>
      </c>
      <c r="JX18" s="209">
        <v>0</v>
      </c>
      <c r="JY18" s="209">
        <v>0</v>
      </c>
      <c r="JZ18" s="211">
        <f t="shared" si="95"/>
        <v>3528.92</v>
      </c>
      <c r="KA18" s="202"/>
      <c r="KB18" s="202"/>
      <c r="KC18" s="65">
        <f t="shared" si="96"/>
        <v>57.830975330354704</v>
      </c>
      <c r="KD18" s="65">
        <f t="shared" si="97"/>
        <v>0</v>
      </c>
      <c r="KE18" s="65"/>
      <c r="KF18" s="65">
        <v>20</v>
      </c>
      <c r="KG18" s="202"/>
      <c r="KH18" s="65">
        <v>5</v>
      </c>
      <c r="KI18" s="65">
        <f t="shared" si="151"/>
        <v>543.39953271028037</v>
      </c>
      <c r="KJ18" s="202"/>
      <c r="KK18" s="201">
        <v>949.5</v>
      </c>
      <c r="KL18" s="66">
        <f t="shared" si="152"/>
        <v>497.32093457943921</v>
      </c>
      <c r="KM18" s="203"/>
      <c r="KN18" s="66">
        <f t="shared" si="99"/>
        <v>289.36418691588784</v>
      </c>
      <c r="KO18" s="67">
        <f t="shared" si="27"/>
        <v>786.68512149532705</v>
      </c>
      <c r="KP18" s="67">
        <f t="shared" si="28"/>
        <v>1736.1851214953272</v>
      </c>
      <c r="KQ18" s="68">
        <f t="shared" si="29"/>
        <v>1792.7348785046729</v>
      </c>
      <c r="KR18" s="209">
        <v>0</v>
      </c>
      <c r="KS18" s="209">
        <v>3657.36</v>
      </c>
      <c r="KT18" s="209">
        <v>0</v>
      </c>
      <c r="KU18" s="209">
        <v>0</v>
      </c>
      <c r="KV18" s="209">
        <v>0</v>
      </c>
      <c r="KW18" s="209">
        <v>0</v>
      </c>
      <c r="KX18" s="209">
        <v>0</v>
      </c>
      <c r="KY18" s="209">
        <v>0</v>
      </c>
      <c r="KZ18" s="209">
        <v>0</v>
      </c>
      <c r="LA18" s="209">
        <v>0</v>
      </c>
      <c r="LB18" s="209">
        <v>3657.36</v>
      </c>
      <c r="LC18" s="199"/>
      <c r="LD18" s="210">
        <v>275</v>
      </c>
      <c r="LE18" s="181" t="s">
        <v>275</v>
      </c>
      <c r="LF18" s="64">
        <f t="shared" si="101"/>
        <v>3657.36</v>
      </c>
      <c r="LG18" s="209">
        <v>0</v>
      </c>
      <c r="LH18" s="209">
        <v>3500</v>
      </c>
      <c r="LI18" s="209">
        <v>0</v>
      </c>
      <c r="LJ18" s="209">
        <v>0</v>
      </c>
      <c r="LK18" s="209">
        <v>0</v>
      </c>
      <c r="LL18" s="209">
        <v>0</v>
      </c>
      <c r="LM18" s="209">
        <v>0</v>
      </c>
      <c r="LN18" s="209">
        <v>0</v>
      </c>
      <c r="LO18" s="209">
        <v>0</v>
      </c>
      <c r="LP18" s="209">
        <v>0</v>
      </c>
      <c r="LQ18" s="211">
        <f t="shared" si="102"/>
        <v>3500</v>
      </c>
      <c r="LR18" s="202"/>
      <c r="LS18" s="202"/>
      <c r="LT18" s="65">
        <f t="shared" si="103"/>
        <v>37.287252955480724</v>
      </c>
      <c r="LU18" s="65">
        <f t="shared" si="104"/>
        <v>0</v>
      </c>
      <c r="LV18" s="65"/>
      <c r="LW18" s="65">
        <v>20</v>
      </c>
      <c r="LX18" s="202"/>
      <c r="LY18" s="65">
        <v>5</v>
      </c>
      <c r="LZ18" s="65">
        <f t="shared" si="153"/>
        <v>508.03738317757012</v>
      </c>
      <c r="MA18" s="202"/>
      <c r="MB18" s="64">
        <f t="shared" si="30"/>
        <v>570.32463613305083</v>
      </c>
      <c r="MC18" s="66">
        <f t="shared" si="154"/>
        <v>593.54906542056074</v>
      </c>
      <c r="MD18" s="203"/>
      <c r="ME18" s="66">
        <f t="shared" si="106"/>
        <v>232.77474031072234</v>
      </c>
      <c r="MF18" s="67">
        <f t="shared" si="31"/>
        <v>826.32380573128307</v>
      </c>
      <c r="MG18" s="67">
        <f t="shared" si="32"/>
        <v>1396.648441864334</v>
      </c>
      <c r="MH18" s="68">
        <f t="shared" si="33"/>
        <v>2103.351558135666</v>
      </c>
      <c r="MI18" s="209">
        <v>0</v>
      </c>
      <c r="MJ18" s="209">
        <v>2046.33</v>
      </c>
      <c r="MK18" s="209">
        <v>0</v>
      </c>
      <c r="ML18" s="209">
        <v>0</v>
      </c>
      <c r="MM18" s="209">
        <v>0</v>
      </c>
      <c r="MN18" s="209">
        <v>0</v>
      </c>
      <c r="MO18" s="209">
        <v>0</v>
      </c>
      <c r="MP18" s="209">
        <v>0</v>
      </c>
      <c r="MQ18" s="209">
        <v>0</v>
      </c>
      <c r="MR18" s="209">
        <v>0</v>
      </c>
      <c r="MS18" s="209">
        <v>2046.33</v>
      </c>
      <c r="MT18" s="199"/>
      <c r="MU18" s="210">
        <v>163</v>
      </c>
      <c r="MV18" s="181" t="s">
        <v>275</v>
      </c>
      <c r="MW18" s="64">
        <f t="shared" si="108"/>
        <v>2046.33</v>
      </c>
      <c r="MX18" s="209">
        <v>0</v>
      </c>
      <c r="MY18" s="209">
        <v>3500</v>
      </c>
      <c r="MZ18" s="209">
        <v>0</v>
      </c>
      <c r="NA18" s="209">
        <v>0</v>
      </c>
      <c r="NB18" s="209">
        <v>0</v>
      </c>
      <c r="NC18" s="209">
        <v>0</v>
      </c>
      <c r="ND18" s="209">
        <v>0</v>
      </c>
      <c r="NE18" s="209">
        <v>0</v>
      </c>
      <c r="NF18" s="209">
        <v>0</v>
      </c>
      <c r="NG18" s="209">
        <v>0</v>
      </c>
      <c r="NH18" s="211">
        <f t="shared" si="109"/>
        <v>3500</v>
      </c>
      <c r="NI18" s="202"/>
      <c r="NJ18" s="202"/>
      <c r="NK18" s="65">
        <f t="shared" si="110"/>
        <v>0</v>
      </c>
      <c r="NL18" s="65">
        <f t="shared" si="111"/>
        <v>0</v>
      </c>
      <c r="NM18" s="202"/>
      <c r="NN18" s="202"/>
      <c r="NO18" s="202"/>
      <c r="NP18" s="202"/>
      <c r="NQ18" s="65">
        <f t="shared" si="155"/>
        <v>469.67889908256882</v>
      </c>
      <c r="NR18" s="202"/>
      <c r="NS18" s="201"/>
      <c r="NT18" s="66">
        <f t="shared" si="113"/>
        <v>723.04816513761466</v>
      </c>
      <c r="NU18" s="203"/>
      <c r="NV18" s="66">
        <f t="shared" si="114"/>
        <v>144.60963302752293</v>
      </c>
      <c r="NW18" s="67">
        <f t="shared" si="35"/>
        <v>867.65779816513759</v>
      </c>
      <c r="NX18" s="67">
        <f t="shared" si="36"/>
        <v>867.65779816513759</v>
      </c>
      <c r="NY18" s="68">
        <f t="shared" si="37"/>
        <v>2632.3422018348624</v>
      </c>
      <c r="NZ18" s="209">
        <v>11.9</v>
      </c>
      <c r="OA18" s="209">
        <v>1972.96</v>
      </c>
      <c r="OB18" s="209">
        <v>0</v>
      </c>
      <c r="OC18" s="209">
        <v>0</v>
      </c>
      <c r="OD18" s="209">
        <v>0</v>
      </c>
      <c r="OE18" s="209">
        <v>0</v>
      </c>
      <c r="OF18" s="209">
        <v>0</v>
      </c>
      <c r="OG18" s="209">
        <v>0</v>
      </c>
      <c r="OH18" s="209">
        <v>0</v>
      </c>
      <c r="OI18" s="209">
        <v>0</v>
      </c>
      <c r="OJ18" s="209">
        <v>1984.86</v>
      </c>
      <c r="OK18" s="178">
        <f t="shared" si="115"/>
        <v>0</v>
      </c>
      <c r="OL18" s="210">
        <v>172</v>
      </c>
      <c r="OM18" s="181" t="s">
        <v>275</v>
      </c>
      <c r="ON18" s="64">
        <f t="shared" si="116"/>
        <v>1984.8600000000001</v>
      </c>
      <c r="OO18" s="209">
        <v>0.99</v>
      </c>
      <c r="OP18" s="209">
        <v>3500</v>
      </c>
      <c r="OQ18" s="209">
        <v>0</v>
      </c>
      <c r="OR18" s="209">
        <v>0</v>
      </c>
      <c r="OS18" s="209">
        <v>0</v>
      </c>
      <c r="OT18" s="209">
        <v>0</v>
      </c>
      <c r="OU18" s="209">
        <v>0</v>
      </c>
      <c r="OV18" s="209">
        <v>0</v>
      </c>
      <c r="OW18" s="209">
        <v>0</v>
      </c>
      <c r="OX18" s="209">
        <v>0</v>
      </c>
      <c r="OY18" s="211">
        <f t="shared" si="117"/>
        <v>3500.99</v>
      </c>
      <c r="OZ18" s="202"/>
      <c r="PA18" s="202"/>
      <c r="PB18" s="65">
        <f t="shared" si="118"/>
        <v>42.919145452962496</v>
      </c>
      <c r="PC18" s="65">
        <f t="shared" si="119"/>
        <v>0</v>
      </c>
      <c r="PD18" s="65"/>
      <c r="PE18" s="65">
        <v>20</v>
      </c>
      <c r="PF18" s="65">
        <f t="shared" si="121"/>
        <v>32.880000000000003</v>
      </c>
      <c r="PG18" s="65">
        <v>5</v>
      </c>
      <c r="PH18" s="65">
        <f t="shared" si="156"/>
        <v>495.2049090909091</v>
      </c>
      <c r="PI18" s="202"/>
      <c r="PJ18" s="64">
        <f t="shared" si="38"/>
        <v>596.00405454387158</v>
      </c>
      <c r="PK18" s="66">
        <f t="shared" si="157"/>
        <v>643.25572727272731</v>
      </c>
      <c r="PL18" s="203"/>
      <c r="PM18" s="66">
        <f t="shared" si="122"/>
        <v>247.8519563633198</v>
      </c>
      <c r="PN18" s="67">
        <f t="shared" si="39"/>
        <v>891.10768363604711</v>
      </c>
      <c r="PO18" s="67">
        <f t="shared" si="40"/>
        <v>1487.1117381799186</v>
      </c>
      <c r="PP18" s="68">
        <f t="shared" si="41"/>
        <v>2013.8782618200812</v>
      </c>
      <c r="PQ18" s="209">
        <v>0</v>
      </c>
      <c r="PR18" s="209">
        <v>2020.13</v>
      </c>
      <c r="PS18" s="209">
        <v>0</v>
      </c>
      <c r="PT18" s="209">
        <v>0</v>
      </c>
      <c r="PU18" s="209">
        <v>0</v>
      </c>
      <c r="PV18" s="209">
        <v>0</v>
      </c>
      <c r="PW18" s="209">
        <v>0</v>
      </c>
      <c r="PX18" s="209">
        <v>0</v>
      </c>
      <c r="PY18" s="209">
        <v>0</v>
      </c>
      <c r="PZ18" s="209">
        <v>0</v>
      </c>
      <c r="QA18" s="209">
        <v>2020.13</v>
      </c>
      <c r="QB18" s="199"/>
      <c r="QC18" s="210">
        <v>162</v>
      </c>
      <c r="QD18" s="181" t="s">
        <v>275</v>
      </c>
      <c r="QE18" s="64">
        <f t="shared" si="124"/>
        <v>2020.13</v>
      </c>
      <c r="QF18" s="209">
        <v>0</v>
      </c>
      <c r="QG18" s="209">
        <v>3500</v>
      </c>
      <c r="QH18" s="209">
        <v>0</v>
      </c>
      <c r="QI18" s="209">
        <v>0</v>
      </c>
      <c r="QJ18" s="209">
        <v>0</v>
      </c>
      <c r="QK18" s="209">
        <v>0</v>
      </c>
      <c r="QL18" s="209">
        <v>0</v>
      </c>
      <c r="QM18" s="209">
        <v>0</v>
      </c>
      <c r="QN18" s="209">
        <v>0</v>
      </c>
      <c r="QO18" s="209">
        <v>0</v>
      </c>
      <c r="QP18" s="211">
        <f t="shared" si="125"/>
        <v>3500</v>
      </c>
      <c r="QQ18" s="202"/>
      <c r="QR18" s="202"/>
      <c r="QS18" s="65">
        <f t="shared" si="126"/>
        <v>23.746640107605334</v>
      </c>
      <c r="QT18" s="65">
        <f t="shared" si="127"/>
        <v>0</v>
      </c>
      <c r="QU18" s="65"/>
      <c r="QV18" s="65">
        <v>20</v>
      </c>
      <c r="QW18" s="65">
        <f t="shared" si="129"/>
        <v>18.861818181818183</v>
      </c>
      <c r="QX18" s="65">
        <v>5</v>
      </c>
      <c r="QY18" s="65">
        <f t="shared" si="158"/>
        <v>428.14772727272725</v>
      </c>
      <c r="QZ18" s="202"/>
      <c r="RA18" s="201">
        <v>939.51</v>
      </c>
      <c r="RB18" s="66">
        <f t="shared" si="130"/>
        <v>619.2640909090909</v>
      </c>
      <c r="RC18" s="203"/>
      <c r="RD18" s="66">
        <f t="shared" si="131"/>
        <v>311.75481818181817</v>
      </c>
      <c r="RE18" s="67">
        <f t="shared" si="43"/>
        <v>931.01890909090912</v>
      </c>
      <c r="RF18" s="67">
        <f t="shared" si="44"/>
        <v>1870.5289090909091</v>
      </c>
      <c r="RG18" s="68">
        <f t="shared" si="45"/>
        <v>1629.4710909090909</v>
      </c>
      <c r="RH18" s="205">
        <v>0</v>
      </c>
      <c r="RI18" s="205">
        <v>1765.7</v>
      </c>
      <c r="RJ18" s="205">
        <v>0</v>
      </c>
      <c r="RK18" s="205">
        <v>0</v>
      </c>
      <c r="RL18" s="205">
        <v>0</v>
      </c>
      <c r="RM18" s="205">
        <v>0</v>
      </c>
      <c r="RN18" s="205">
        <v>0</v>
      </c>
      <c r="RO18" s="205">
        <v>0</v>
      </c>
      <c r="RP18" s="205">
        <v>0</v>
      </c>
      <c r="RQ18" s="205">
        <v>0</v>
      </c>
      <c r="RR18" s="205">
        <v>1765.7</v>
      </c>
      <c r="RS18" s="199"/>
      <c r="RT18" s="206">
        <v>145</v>
      </c>
      <c r="RU18" s="181" t="s">
        <v>275</v>
      </c>
      <c r="RV18" s="213">
        <v>1765.7</v>
      </c>
      <c r="RW18" s="209">
        <v>0</v>
      </c>
      <c r="RX18" s="209">
        <v>3500</v>
      </c>
      <c r="RY18" s="209">
        <v>0</v>
      </c>
      <c r="RZ18" s="209">
        <v>0</v>
      </c>
      <c r="SA18" s="209">
        <v>0</v>
      </c>
      <c r="SB18" s="209">
        <v>0</v>
      </c>
      <c r="SC18" s="209">
        <v>0</v>
      </c>
      <c r="SD18" s="209">
        <v>0</v>
      </c>
      <c r="SE18" s="209">
        <v>0</v>
      </c>
      <c r="SF18" s="209">
        <v>0</v>
      </c>
      <c r="SG18" s="211">
        <v>3500</v>
      </c>
      <c r="SH18" s="202"/>
      <c r="SI18" s="202"/>
      <c r="SJ18" s="65">
        <f t="shared" si="134"/>
        <v>17.351368007109269</v>
      </c>
      <c r="SK18" s="65">
        <f t="shared" si="135"/>
        <v>0</v>
      </c>
      <c r="SL18" s="65">
        <f t="shared" si="136"/>
        <v>866.66666666666663</v>
      </c>
      <c r="SM18" s="65">
        <v>20</v>
      </c>
      <c r="SN18" s="65">
        <f t="shared" si="137"/>
        <v>495.92920353982299</v>
      </c>
      <c r="SO18" s="65">
        <v>5</v>
      </c>
      <c r="SP18" s="65">
        <f t="shared" si="159"/>
        <v>428.52876106194691</v>
      </c>
      <c r="SQ18" s="202"/>
      <c r="SR18" s="201">
        <v>1410.53</v>
      </c>
      <c r="SS18" s="66">
        <f t="shared" si="160"/>
        <v>596.28469026548669</v>
      </c>
      <c r="ST18" s="203"/>
      <c r="SU18" s="66">
        <f t="shared" si="138"/>
        <v>401.36293805309737</v>
      </c>
      <c r="SV18" s="204"/>
      <c r="SW18" s="67">
        <f t="shared" si="48"/>
        <v>1410.53</v>
      </c>
      <c r="SX18" s="68">
        <f t="shared" si="49"/>
        <v>2089.4700000000003</v>
      </c>
      <c r="SY18" s="64">
        <f t="shared" si="139"/>
        <v>19447.420000000002</v>
      </c>
      <c r="SZ18" s="211">
        <f t="shared" si="140"/>
        <v>31538.409999999996</v>
      </c>
      <c r="TA18" s="67">
        <f t="shared" si="141"/>
        <v>13592.315795356588</v>
      </c>
      <c r="TB18" s="68">
        <f t="shared" si="142"/>
        <v>17946.094204643407</v>
      </c>
      <c r="TC18" s="264"/>
      <c r="TD18" s="265"/>
      <c r="TE18" s="265"/>
    </row>
    <row r="19" spans="1:525">
      <c r="A19" s="173" t="s">
        <v>466</v>
      </c>
      <c r="B19" s="175" t="s">
        <v>479</v>
      </c>
      <c r="C19" s="181"/>
      <c r="D19" s="199"/>
      <c r="E19" s="199"/>
      <c r="F19" s="199"/>
      <c r="G19" s="199"/>
      <c r="H19" s="199"/>
      <c r="I19" s="199"/>
      <c r="J19" s="199"/>
      <c r="K19" s="199"/>
      <c r="L19" s="199"/>
      <c r="M19" s="200"/>
      <c r="N19" s="199"/>
      <c r="O19" s="199"/>
      <c r="P19" s="181"/>
      <c r="Q19" s="64">
        <f t="shared" si="0"/>
        <v>0</v>
      </c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64">
        <f t="shared" si="50"/>
        <v>0</v>
      </c>
      <c r="AC19" s="202"/>
      <c r="AD19" s="202"/>
      <c r="AE19" s="65">
        <f t="shared" si="51"/>
        <v>0</v>
      </c>
      <c r="AF19" s="202"/>
      <c r="AG19" s="202"/>
      <c r="AH19" s="202"/>
      <c r="AI19" s="202"/>
      <c r="AJ19" s="202"/>
      <c r="AK19" s="202"/>
      <c r="AL19" s="202"/>
      <c r="AM19" s="64">
        <f t="shared" si="2"/>
        <v>0</v>
      </c>
      <c r="AN19" s="203"/>
      <c r="AO19" s="203"/>
      <c r="AP19" s="66">
        <f t="shared" si="54"/>
        <v>0</v>
      </c>
      <c r="AQ19" s="67">
        <f t="shared" si="3"/>
        <v>0</v>
      </c>
      <c r="AR19" s="67">
        <f t="shared" si="4"/>
        <v>0</v>
      </c>
      <c r="AS19" s="68">
        <f t="shared" si="5"/>
        <v>0</v>
      </c>
      <c r="AT19" s="199"/>
      <c r="AU19" s="199"/>
      <c r="AV19" s="199"/>
      <c r="AW19" s="199"/>
      <c r="AX19" s="199"/>
      <c r="AY19" s="199"/>
      <c r="AZ19" s="199"/>
      <c r="BA19" s="199"/>
      <c r="BB19" s="199"/>
      <c r="BC19" s="200"/>
      <c r="BD19" s="199"/>
      <c r="BE19" s="199"/>
      <c r="BF19" s="181"/>
      <c r="BG19" s="181"/>
      <c r="BH19" s="64">
        <f t="shared" si="56"/>
        <v>0</v>
      </c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64">
        <f t="shared" si="57"/>
        <v>0</v>
      </c>
      <c r="BT19" s="202"/>
      <c r="BU19" s="202"/>
      <c r="BV19" s="65">
        <f t="shared" si="58"/>
        <v>0</v>
      </c>
      <c r="BW19" s="65">
        <f t="shared" si="59"/>
        <v>0</v>
      </c>
      <c r="BX19" s="202"/>
      <c r="BY19" s="202"/>
      <c r="BZ19" s="202"/>
      <c r="CA19" s="202"/>
      <c r="CB19" s="202"/>
      <c r="CC19" s="202"/>
      <c r="CD19" s="201"/>
      <c r="CE19" s="66"/>
      <c r="CF19" s="203"/>
      <c r="CG19" s="66">
        <f t="shared" si="62"/>
        <v>0</v>
      </c>
      <c r="CH19" s="204"/>
      <c r="CI19" s="67">
        <f t="shared" si="8"/>
        <v>0</v>
      </c>
      <c r="CJ19" s="68">
        <f t="shared" si="9"/>
        <v>0</v>
      </c>
      <c r="CK19" s="199"/>
      <c r="CL19" s="199"/>
      <c r="CM19" s="199"/>
      <c r="CN19" s="199"/>
      <c r="CO19" s="199"/>
      <c r="CP19" s="199"/>
      <c r="CQ19" s="199"/>
      <c r="CR19" s="199"/>
      <c r="CS19" s="199"/>
      <c r="CT19" s="200"/>
      <c r="CU19" s="199"/>
      <c r="CV19" s="199"/>
      <c r="CW19" s="181"/>
      <c r="CX19" s="181"/>
      <c r="CY19" s="64">
        <f t="shared" si="64"/>
        <v>0</v>
      </c>
      <c r="CZ19" s="199"/>
      <c r="DA19" s="199"/>
      <c r="DB19" s="199"/>
      <c r="DC19" s="199"/>
      <c r="DD19" s="199"/>
      <c r="DE19" s="199"/>
      <c r="DF19" s="199"/>
      <c r="DG19" s="199"/>
      <c r="DH19" s="199"/>
      <c r="DI19" s="199"/>
      <c r="DJ19" s="211">
        <f t="shared" si="65"/>
        <v>0</v>
      </c>
      <c r="DK19" s="202"/>
      <c r="DL19" s="202"/>
      <c r="DM19" s="65">
        <f t="shared" si="66"/>
        <v>0</v>
      </c>
      <c r="DN19" s="65">
        <f t="shared" si="67"/>
        <v>0</v>
      </c>
      <c r="DO19" s="202"/>
      <c r="DP19" s="202"/>
      <c r="DQ19" s="202"/>
      <c r="DR19" s="202"/>
      <c r="DS19" s="202"/>
      <c r="DT19" s="202"/>
      <c r="DU19" s="64">
        <f t="shared" si="10"/>
        <v>0</v>
      </c>
      <c r="DV19" s="66"/>
      <c r="DW19" s="203"/>
      <c r="DX19" s="66">
        <f t="shared" si="68"/>
        <v>0</v>
      </c>
      <c r="DY19" s="67">
        <f t="shared" si="11"/>
        <v>0</v>
      </c>
      <c r="DZ19" s="67">
        <f t="shared" si="12"/>
        <v>0</v>
      </c>
      <c r="EA19" s="68">
        <f t="shared" si="13"/>
        <v>0</v>
      </c>
      <c r="EB19" s="209">
        <v>1368.76</v>
      </c>
      <c r="EC19" s="209">
        <v>803.44</v>
      </c>
      <c r="ED19" s="209">
        <v>0</v>
      </c>
      <c r="EE19" s="209">
        <v>0</v>
      </c>
      <c r="EF19" s="209">
        <v>0</v>
      </c>
      <c r="EG19" s="209">
        <v>0</v>
      </c>
      <c r="EH19" s="209">
        <v>0</v>
      </c>
      <c r="EI19" s="209">
        <v>0</v>
      </c>
      <c r="EJ19" s="209">
        <v>0</v>
      </c>
      <c r="EK19" s="209">
        <v>0</v>
      </c>
      <c r="EL19" s="209">
        <v>2172.1999999999998</v>
      </c>
      <c r="EM19" s="199"/>
      <c r="EN19" s="210">
        <v>79</v>
      </c>
      <c r="EO19" s="181" t="s">
        <v>275</v>
      </c>
      <c r="EP19" s="212">
        <f t="shared" si="70"/>
        <v>2172.1999999999998</v>
      </c>
      <c r="EQ19" s="209">
        <v>113.93</v>
      </c>
      <c r="ER19" s="209">
        <v>3043.33</v>
      </c>
      <c r="ES19" s="209">
        <v>0</v>
      </c>
      <c r="ET19" s="209">
        <v>0</v>
      </c>
      <c r="EU19" s="209">
        <v>0</v>
      </c>
      <c r="EV19" s="209">
        <v>0</v>
      </c>
      <c r="EW19" s="209">
        <v>0</v>
      </c>
      <c r="EX19" s="209">
        <v>0</v>
      </c>
      <c r="EY19" s="209">
        <v>0</v>
      </c>
      <c r="EZ19" s="209">
        <v>0</v>
      </c>
      <c r="FA19" s="64">
        <f t="shared" si="71"/>
        <v>3157.2599999999998</v>
      </c>
      <c r="FB19" s="202"/>
      <c r="FC19" s="202"/>
      <c r="FD19" s="65">
        <f t="shared" si="72"/>
        <v>24.246206913941542</v>
      </c>
      <c r="FE19" s="65">
        <f t="shared" si="73"/>
        <v>0</v>
      </c>
      <c r="FF19" s="65"/>
      <c r="FG19" s="65">
        <v>20</v>
      </c>
      <c r="FH19" s="65">
        <f t="shared" si="75"/>
        <v>140.93333333333334</v>
      </c>
      <c r="FI19" s="65">
        <v>5</v>
      </c>
      <c r="FJ19" s="65">
        <f t="shared" si="145"/>
        <v>424.68019607843132</v>
      </c>
      <c r="FK19" s="202"/>
      <c r="FL19" s="64">
        <f t="shared" si="14"/>
        <v>614.85973632570619</v>
      </c>
      <c r="FM19" s="66">
        <f t="shared" si="146"/>
        <v>664.41901960784321</v>
      </c>
      <c r="FN19" s="203"/>
      <c r="FO19" s="66">
        <f t="shared" si="76"/>
        <v>255.85575118670988</v>
      </c>
      <c r="FP19" s="67">
        <f t="shared" si="15"/>
        <v>920.27477079455309</v>
      </c>
      <c r="FQ19" s="67">
        <f t="shared" si="16"/>
        <v>1535.1345071202593</v>
      </c>
      <c r="FR19" s="68">
        <f t="shared" si="17"/>
        <v>1622.1254928797405</v>
      </c>
      <c r="FS19" s="209">
        <v>3361.31</v>
      </c>
      <c r="FT19" s="209">
        <v>2619.58</v>
      </c>
      <c r="FU19" s="209">
        <v>0</v>
      </c>
      <c r="FV19" s="209">
        <v>0</v>
      </c>
      <c r="FW19" s="209">
        <v>0</v>
      </c>
      <c r="FX19" s="209">
        <v>0</v>
      </c>
      <c r="FY19" s="209">
        <v>0</v>
      </c>
      <c r="FZ19" s="209">
        <v>0</v>
      </c>
      <c r="GA19" s="209">
        <v>0</v>
      </c>
      <c r="GB19" s="209">
        <v>0</v>
      </c>
      <c r="GC19" s="209">
        <v>5980.89</v>
      </c>
      <c r="GD19" s="199"/>
      <c r="GE19" s="210">
        <v>225</v>
      </c>
      <c r="GF19" s="181" t="s">
        <v>275</v>
      </c>
      <c r="GG19" s="64">
        <f t="shared" si="78"/>
        <v>5980.8899999999994</v>
      </c>
      <c r="GH19" s="209">
        <v>279.79000000000002</v>
      </c>
      <c r="GI19" s="209">
        <v>4150</v>
      </c>
      <c r="GJ19" s="209">
        <v>0</v>
      </c>
      <c r="GK19" s="209">
        <v>0</v>
      </c>
      <c r="GL19" s="209">
        <v>0</v>
      </c>
      <c r="GM19" s="209">
        <v>0</v>
      </c>
      <c r="GN19" s="209">
        <v>0</v>
      </c>
      <c r="GO19" s="209">
        <v>0</v>
      </c>
      <c r="GP19" s="209">
        <v>0</v>
      </c>
      <c r="GQ19" s="209">
        <v>0</v>
      </c>
      <c r="GR19" s="211">
        <f t="shared" si="79"/>
        <v>4429.79</v>
      </c>
      <c r="GS19" s="202"/>
      <c r="GT19" s="202"/>
      <c r="GU19" s="65">
        <f t="shared" si="80"/>
        <v>66.275705030953134</v>
      </c>
      <c r="GV19" s="65">
        <f t="shared" si="81"/>
        <v>0</v>
      </c>
      <c r="GW19" s="65"/>
      <c r="GX19" s="65">
        <v>20</v>
      </c>
      <c r="GY19" s="65">
        <f t="shared" si="83"/>
        <v>184.90588235294118</v>
      </c>
      <c r="GZ19" s="65">
        <v>5</v>
      </c>
      <c r="HA19" s="65">
        <f t="shared" si="147"/>
        <v>358.47794117647061</v>
      </c>
      <c r="HB19" s="202"/>
      <c r="HC19" s="201">
        <v>985.06</v>
      </c>
      <c r="HD19" s="66">
        <f t="shared" si="148"/>
        <v>866.92019607843133</v>
      </c>
      <c r="HE19" s="203"/>
      <c r="HF19" s="66">
        <f t="shared" si="84"/>
        <v>370.39603921568624</v>
      </c>
      <c r="HG19" s="67">
        <f t="shared" si="19"/>
        <v>1237.3162352941176</v>
      </c>
      <c r="HH19" s="67">
        <f t="shared" si="20"/>
        <v>2222.3762352941176</v>
      </c>
      <c r="HI19" s="68">
        <f t="shared" si="21"/>
        <v>2207.4137647058824</v>
      </c>
      <c r="HJ19" s="205">
        <v>6693.8</v>
      </c>
      <c r="HK19" s="205">
        <v>2475.79</v>
      </c>
      <c r="HL19" s="205">
        <v>0</v>
      </c>
      <c r="HM19" s="205">
        <v>0</v>
      </c>
      <c r="HN19" s="205">
        <v>0</v>
      </c>
      <c r="HO19" s="205">
        <v>0</v>
      </c>
      <c r="HP19" s="205">
        <v>0</v>
      </c>
      <c r="HQ19" s="205">
        <v>0</v>
      </c>
      <c r="HR19" s="205">
        <v>0</v>
      </c>
      <c r="HS19" s="205">
        <v>0</v>
      </c>
      <c r="HT19" s="205">
        <v>9169.59</v>
      </c>
      <c r="HU19" s="199"/>
      <c r="HV19" s="206">
        <v>287</v>
      </c>
      <c r="HW19" s="181" t="s">
        <v>275</v>
      </c>
      <c r="HX19" s="64">
        <f t="shared" si="86"/>
        <v>9169.59</v>
      </c>
      <c r="HY19" s="205">
        <v>557.19000000000005</v>
      </c>
      <c r="HZ19" s="205">
        <v>4150</v>
      </c>
      <c r="IA19" s="205">
        <v>0</v>
      </c>
      <c r="IB19" s="205">
        <v>0</v>
      </c>
      <c r="IC19" s="205">
        <v>0</v>
      </c>
      <c r="ID19" s="205">
        <v>0</v>
      </c>
      <c r="IE19" s="205">
        <v>0</v>
      </c>
      <c r="IF19" s="205">
        <v>0</v>
      </c>
      <c r="IG19" s="205">
        <v>0</v>
      </c>
      <c r="IH19" s="205">
        <v>0</v>
      </c>
      <c r="II19" s="214">
        <f t="shared" si="87"/>
        <v>4707.1900000000005</v>
      </c>
      <c r="IJ19" s="202"/>
      <c r="IK19" s="202"/>
      <c r="IL19" s="65">
        <f t="shared" si="88"/>
        <v>101.57573739255324</v>
      </c>
      <c r="IM19" s="65">
        <f t="shared" si="89"/>
        <v>0</v>
      </c>
      <c r="IN19" s="65"/>
      <c r="IO19" s="65">
        <v>20</v>
      </c>
      <c r="IP19" s="65">
        <f t="shared" si="91"/>
        <v>232.05714285714285</v>
      </c>
      <c r="IQ19" s="65">
        <v>5</v>
      </c>
      <c r="IR19" s="65">
        <f t="shared" si="149"/>
        <v>445.62857142857143</v>
      </c>
      <c r="IS19" s="202"/>
      <c r="IT19" s="201">
        <v>1274.72</v>
      </c>
      <c r="IU19" s="66">
        <f t="shared" si="150"/>
        <v>538.79476190476191</v>
      </c>
      <c r="IV19" s="203"/>
      <c r="IW19" s="66">
        <f t="shared" si="92"/>
        <v>362.70295238095241</v>
      </c>
      <c r="IX19" s="204"/>
      <c r="IY19" s="67">
        <f t="shared" si="24"/>
        <v>1274.72</v>
      </c>
      <c r="IZ19" s="68">
        <f t="shared" si="25"/>
        <v>3432.4700000000003</v>
      </c>
      <c r="JA19" s="209">
        <v>10842.5</v>
      </c>
      <c r="JB19" s="209">
        <v>4613.3500000000004</v>
      </c>
      <c r="JC19" s="209">
        <v>0</v>
      </c>
      <c r="JD19" s="209">
        <v>0</v>
      </c>
      <c r="JE19" s="209">
        <v>0</v>
      </c>
      <c r="JF19" s="209">
        <v>0</v>
      </c>
      <c r="JG19" s="209">
        <v>0</v>
      </c>
      <c r="JH19" s="209">
        <v>0</v>
      </c>
      <c r="JI19" s="209">
        <v>0</v>
      </c>
      <c r="JJ19" s="209">
        <v>0</v>
      </c>
      <c r="JK19" s="209">
        <v>15455.85</v>
      </c>
      <c r="JL19" s="199"/>
      <c r="JM19" s="210">
        <v>500</v>
      </c>
      <c r="JN19" s="181"/>
      <c r="JO19" s="64">
        <f t="shared" si="94"/>
        <v>15455.85</v>
      </c>
      <c r="JP19" s="209">
        <v>902.55</v>
      </c>
      <c r="JQ19" s="209">
        <v>4150</v>
      </c>
      <c r="JR19" s="209">
        <v>0</v>
      </c>
      <c r="JS19" s="209">
        <v>0</v>
      </c>
      <c r="JT19" s="209">
        <v>0</v>
      </c>
      <c r="JU19" s="209">
        <v>0</v>
      </c>
      <c r="JV19" s="209">
        <v>0</v>
      </c>
      <c r="JW19" s="209">
        <v>0</v>
      </c>
      <c r="JX19" s="209">
        <v>0</v>
      </c>
      <c r="JY19" s="209">
        <v>0</v>
      </c>
      <c r="JZ19" s="211">
        <f t="shared" si="95"/>
        <v>5052.55</v>
      </c>
      <c r="KA19" s="202"/>
      <c r="KB19" s="202"/>
      <c r="KC19" s="65">
        <f t="shared" si="96"/>
        <v>311.7551237006511</v>
      </c>
      <c r="KD19" s="65">
        <f t="shared" si="97"/>
        <v>0</v>
      </c>
      <c r="KE19" s="65"/>
      <c r="KF19" s="65">
        <v>20</v>
      </c>
      <c r="KG19" s="202"/>
      <c r="KH19" s="65">
        <v>5</v>
      </c>
      <c r="KI19" s="65">
        <f t="shared" si="151"/>
        <v>543.39953271028037</v>
      </c>
      <c r="KJ19" s="202"/>
      <c r="KK19" s="201">
        <v>1203.42</v>
      </c>
      <c r="KL19" s="66">
        <f t="shared" si="152"/>
        <v>497.32093457943921</v>
      </c>
      <c r="KM19" s="203"/>
      <c r="KN19" s="66">
        <f t="shared" si="99"/>
        <v>340.14818691588789</v>
      </c>
      <c r="KO19" s="67">
        <f t="shared" si="27"/>
        <v>837.46912149532704</v>
      </c>
      <c r="KP19" s="67">
        <f t="shared" si="28"/>
        <v>2040.8891214953271</v>
      </c>
      <c r="KQ19" s="68">
        <f t="shared" si="29"/>
        <v>3011.6608785046728</v>
      </c>
      <c r="KR19" s="209">
        <v>13511.72</v>
      </c>
      <c r="KS19" s="209">
        <v>6989.85</v>
      </c>
      <c r="KT19" s="209">
        <v>0</v>
      </c>
      <c r="KU19" s="209">
        <v>0</v>
      </c>
      <c r="KV19" s="209">
        <v>0</v>
      </c>
      <c r="KW19" s="209">
        <v>0</v>
      </c>
      <c r="KX19" s="209">
        <v>0</v>
      </c>
      <c r="KY19" s="209">
        <v>0</v>
      </c>
      <c r="KZ19" s="209">
        <v>0</v>
      </c>
      <c r="LA19" s="209">
        <v>0</v>
      </c>
      <c r="LB19" s="209">
        <v>20501.57</v>
      </c>
      <c r="LC19" s="199"/>
      <c r="LD19" s="210">
        <v>663</v>
      </c>
      <c r="LE19" s="181" t="s">
        <v>275</v>
      </c>
      <c r="LF19" s="64">
        <f t="shared" si="101"/>
        <v>20501.57</v>
      </c>
      <c r="LG19" s="209">
        <v>1124.73</v>
      </c>
      <c r="LH19" s="209">
        <v>4150</v>
      </c>
      <c r="LI19" s="209">
        <v>0</v>
      </c>
      <c r="LJ19" s="209">
        <v>0</v>
      </c>
      <c r="LK19" s="209">
        <v>0</v>
      </c>
      <c r="LL19" s="209">
        <v>0</v>
      </c>
      <c r="LM19" s="209">
        <v>0</v>
      </c>
      <c r="LN19" s="209">
        <v>0</v>
      </c>
      <c r="LO19" s="209">
        <v>0</v>
      </c>
      <c r="LP19" s="209">
        <v>0</v>
      </c>
      <c r="LQ19" s="211">
        <f t="shared" si="102"/>
        <v>5274.73</v>
      </c>
      <c r="LR19" s="202"/>
      <c r="LS19" s="202"/>
      <c r="LT19" s="65">
        <f t="shared" si="103"/>
        <v>209.01612818385252</v>
      </c>
      <c r="LU19" s="65">
        <f t="shared" si="104"/>
        <v>0</v>
      </c>
      <c r="LV19" s="65"/>
      <c r="LW19" s="65">
        <v>20</v>
      </c>
      <c r="LX19" s="202"/>
      <c r="LY19" s="65">
        <v>5</v>
      </c>
      <c r="LZ19" s="65">
        <f t="shared" si="153"/>
        <v>508.03738317757012</v>
      </c>
      <c r="MA19" s="202"/>
      <c r="MB19" s="64">
        <f t="shared" si="30"/>
        <v>742.05351136142258</v>
      </c>
      <c r="MC19" s="66">
        <f t="shared" si="154"/>
        <v>593.54906542056074</v>
      </c>
      <c r="MD19" s="203"/>
      <c r="ME19" s="66">
        <f t="shared" si="106"/>
        <v>267.12051535639665</v>
      </c>
      <c r="MF19" s="67">
        <f t="shared" si="31"/>
        <v>860.66958077695745</v>
      </c>
      <c r="MG19" s="67">
        <f t="shared" si="32"/>
        <v>1602.72309213838</v>
      </c>
      <c r="MH19" s="68">
        <f t="shared" si="33"/>
        <v>3672.0069078616198</v>
      </c>
      <c r="MI19" s="209">
        <v>12383.63</v>
      </c>
      <c r="MJ19" s="209">
        <v>2722.25</v>
      </c>
      <c r="MK19" s="209">
        <v>0</v>
      </c>
      <c r="ML19" s="209">
        <v>0</v>
      </c>
      <c r="MM19" s="209">
        <v>0</v>
      </c>
      <c r="MN19" s="209">
        <v>0</v>
      </c>
      <c r="MO19" s="209">
        <v>0</v>
      </c>
      <c r="MP19" s="209">
        <v>0</v>
      </c>
      <c r="MQ19" s="209">
        <v>0</v>
      </c>
      <c r="MR19" s="209">
        <v>0</v>
      </c>
      <c r="MS19" s="209">
        <v>15105.88</v>
      </c>
      <c r="MT19" s="199"/>
      <c r="MU19" s="210">
        <v>427</v>
      </c>
      <c r="MV19" s="181" t="s">
        <v>275</v>
      </c>
      <c r="MW19" s="64">
        <f t="shared" si="108"/>
        <v>15105.88</v>
      </c>
      <c r="MX19" s="209">
        <v>1030.8399999999999</v>
      </c>
      <c r="MY19" s="209">
        <v>4150</v>
      </c>
      <c r="MZ19" s="209">
        <v>0</v>
      </c>
      <c r="NA19" s="209">
        <v>0</v>
      </c>
      <c r="NB19" s="209">
        <v>0</v>
      </c>
      <c r="NC19" s="209">
        <v>0</v>
      </c>
      <c r="ND19" s="209">
        <v>0</v>
      </c>
      <c r="NE19" s="209">
        <v>0</v>
      </c>
      <c r="NF19" s="209">
        <v>0</v>
      </c>
      <c r="NG19" s="209">
        <v>0</v>
      </c>
      <c r="NH19" s="211">
        <f t="shared" si="109"/>
        <v>5180.84</v>
      </c>
      <c r="NI19" s="202"/>
      <c r="NJ19" s="202"/>
      <c r="NK19" s="65">
        <f t="shared" si="110"/>
        <v>0</v>
      </c>
      <c r="NL19" s="65">
        <f t="shared" si="111"/>
        <v>0</v>
      </c>
      <c r="NM19" s="202"/>
      <c r="NN19" s="202"/>
      <c r="NO19" s="202"/>
      <c r="NP19" s="202"/>
      <c r="NQ19" s="65">
        <f t="shared" si="155"/>
        <v>469.67889908256882</v>
      </c>
      <c r="NR19" s="202"/>
      <c r="NS19" s="201"/>
      <c r="NT19" s="66">
        <f t="shared" si="113"/>
        <v>723.04816513761466</v>
      </c>
      <c r="NU19" s="203"/>
      <c r="NV19" s="66">
        <f t="shared" si="114"/>
        <v>144.60963302752293</v>
      </c>
      <c r="NW19" s="67">
        <f t="shared" si="35"/>
        <v>867.65779816513759</v>
      </c>
      <c r="NX19" s="67">
        <f t="shared" si="36"/>
        <v>867.65779816513759</v>
      </c>
      <c r="NY19" s="68">
        <f t="shared" si="37"/>
        <v>4313.182201834863</v>
      </c>
      <c r="NZ19" s="209">
        <v>6585.25</v>
      </c>
      <c r="OA19" s="209">
        <v>1674.99</v>
      </c>
      <c r="OB19" s="209">
        <v>0</v>
      </c>
      <c r="OC19" s="209">
        <v>0</v>
      </c>
      <c r="OD19" s="209">
        <v>0</v>
      </c>
      <c r="OE19" s="209">
        <v>0</v>
      </c>
      <c r="OF19" s="209">
        <v>0</v>
      </c>
      <c r="OG19" s="209">
        <v>0</v>
      </c>
      <c r="OH19" s="209">
        <v>0</v>
      </c>
      <c r="OI19" s="209">
        <v>0</v>
      </c>
      <c r="OJ19" s="209">
        <v>8260.24</v>
      </c>
      <c r="OK19" s="178">
        <f t="shared" si="115"/>
        <v>0</v>
      </c>
      <c r="OL19" s="210">
        <v>235</v>
      </c>
      <c r="OM19" s="181" t="s">
        <v>275</v>
      </c>
      <c r="ON19" s="64">
        <f t="shared" si="116"/>
        <v>8260.24</v>
      </c>
      <c r="OO19" s="209">
        <v>548.16</v>
      </c>
      <c r="OP19" s="209">
        <v>4150</v>
      </c>
      <c r="OQ19" s="209">
        <v>0</v>
      </c>
      <c r="OR19" s="209">
        <v>0</v>
      </c>
      <c r="OS19" s="209">
        <v>0</v>
      </c>
      <c r="OT19" s="209">
        <v>0</v>
      </c>
      <c r="OU19" s="209">
        <v>0</v>
      </c>
      <c r="OV19" s="209">
        <v>0</v>
      </c>
      <c r="OW19" s="209">
        <v>0</v>
      </c>
      <c r="OX19" s="209">
        <v>0</v>
      </c>
      <c r="OY19" s="211">
        <f t="shared" si="117"/>
        <v>4698.16</v>
      </c>
      <c r="OZ19" s="202"/>
      <c r="PA19" s="202"/>
      <c r="PB19" s="65">
        <f t="shared" si="118"/>
        <v>178.6133238799608</v>
      </c>
      <c r="PC19" s="65">
        <f t="shared" si="119"/>
        <v>0</v>
      </c>
      <c r="PD19" s="65"/>
      <c r="PE19" s="65">
        <v>20</v>
      </c>
      <c r="PF19" s="65">
        <f t="shared" si="121"/>
        <v>32.880000000000003</v>
      </c>
      <c r="PG19" s="65">
        <v>5</v>
      </c>
      <c r="PH19" s="65">
        <f t="shared" si="156"/>
        <v>495.2049090909091</v>
      </c>
      <c r="PI19" s="202"/>
      <c r="PJ19" s="64">
        <f t="shared" si="38"/>
        <v>731.69823297086987</v>
      </c>
      <c r="PK19" s="66">
        <f t="shared" si="157"/>
        <v>643.25572727272731</v>
      </c>
      <c r="PL19" s="203"/>
      <c r="PM19" s="66">
        <f t="shared" si="122"/>
        <v>274.99079204871941</v>
      </c>
      <c r="PN19" s="67">
        <f t="shared" si="39"/>
        <v>918.24651932144673</v>
      </c>
      <c r="PO19" s="67">
        <f t="shared" si="40"/>
        <v>1649.9447522923165</v>
      </c>
      <c r="PP19" s="68">
        <f t="shared" si="41"/>
        <v>3048.2152477076834</v>
      </c>
      <c r="PQ19" s="209">
        <v>2892.8</v>
      </c>
      <c r="PR19" s="209">
        <v>1178.3699999999999</v>
      </c>
      <c r="PS19" s="209">
        <v>0</v>
      </c>
      <c r="PT19" s="209">
        <v>0</v>
      </c>
      <c r="PU19" s="209">
        <v>0</v>
      </c>
      <c r="PV19" s="209">
        <v>0</v>
      </c>
      <c r="PW19" s="209">
        <v>0</v>
      </c>
      <c r="PX19" s="209">
        <v>0</v>
      </c>
      <c r="PY19" s="209">
        <v>0</v>
      </c>
      <c r="PZ19" s="209">
        <v>0</v>
      </c>
      <c r="QA19" s="209">
        <v>4071.17</v>
      </c>
      <c r="QB19" s="199"/>
      <c r="QC19" s="210">
        <v>147</v>
      </c>
      <c r="QD19" s="181" t="s">
        <v>275</v>
      </c>
      <c r="QE19" s="64">
        <f t="shared" si="124"/>
        <v>4071.17</v>
      </c>
      <c r="QF19" s="209">
        <v>240.8</v>
      </c>
      <c r="QG19" s="209">
        <v>4150</v>
      </c>
      <c r="QH19" s="209">
        <v>0</v>
      </c>
      <c r="QI19" s="209">
        <v>0</v>
      </c>
      <c r="QJ19" s="209">
        <v>0</v>
      </c>
      <c r="QK19" s="209">
        <v>0</v>
      </c>
      <c r="QL19" s="209">
        <v>0</v>
      </c>
      <c r="QM19" s="209">
        <v>0</v>
      </c>
      <c r="QN19" s="209">
        <v>0</v>
      </c>
      <c r="QO19" s="209">
        <v>0</v>
      </c>
      <c r="QP19" s="211">
        <f t="shared" si="125"/>
        <v>4390.8</v>
      </c>
      <c r="QQ19" s="202"/>
      <c r="QR19" s="202"/>
      <c r="QS19" s="65">
        <f t="shared" si="126"/>
        <v>47.856627448173931</v>
      </c>
      <c r="QT19" s="65">
        <f t="shared" si="127"/>
        <v>0</v>
      </c>
      <c r="QU19" s="65"/>
      <c r="QV19" s="65">
        <v>20</v>
      </c>
      <c r="QW19" s="65">
        <f t="shared" si="129"/>
        <v>18.861818181818183</v>
      </c>
      <c r="QX19" s="65">
        <v>5</v>
      </c>
      <c r="QY19" s="65">
        <f t="shared" si="158"/>
        <v>428.14772727272725</v>
      </c>
      <c r="QZ19" s="202"/>
      <c r="RA19" s="201">
        <v>968.93</v>
      </c>
      <c r="RB19" s="66">
        <f t="shared" si="130"/>
        <v>619.2640909090909</v>
      </c>
      <c r="RC19" s="203"/>
      <c r="RD19" s="66">
        <f t="shared" si="131"/>
        <v>317.63881818181818</v>
      </c>
      <c r="RE19" s="67">
        <f t="shared" si="43"/>
        <v>936.90290909090913</v>
      </c>
      <c r="RF19" s="67">
        <f t="shared" si="44"/>
        <v>1905.8329090909092</v>
      </c>
      <c r="RG19" s="68">
        <f t="shared" si="45"/>
        <v>2484.967090909091</v>
      </c>
      <c r="RH19" s="205">
        <v>13218.25</v>
      </c>
      <c r="RI19" s="205">
        <v>2285.9299999999998</v>
      </c>
      <c r="RJ19" s="205">
        <v>0</v>
      </c>
      <c r="RK19" s="205">
        <v>0</v>
      </c>
      <c r="RL19" s="205">
        <v>0</v>
      </c>
      <c r="RM19" s="205">
        <v>0</v>
      </c>
      <c r="RN19" s="205">
        <v>0</v>
      </c>
      <c r="RO19" s="205">
        <v>0</v>
      </c>
      <c r="RP19" s="205">
        <v>0</v>
      </c>
      <c r="RQ19" s="205">
        <v>0</v>
      </c>
      <c r="RR19" s="205">
        <v>15504.18</v>
      </c>
      <c r="RS19" s="199"/>
      <c r="RT19" s="206">
        <v>282</v>
      </c>
      <c r="RU19" s="181" t="s">
        <v>275</v>
      </c>
      <c r="RV19" s="213">
        <v>15504.18</v>
      </c>
      <c r="RW19" s="209">
        <v>1100.31</v>
      </c>
      <c r="RX19" s="209">
        <v>4150</v>
      </c>
      <c r="RY19" s="209">
        <v>0</v>
      </c>
      <c r="RZ19" s="209">
        <v>0</v>
      </c>
      <c r="SA19" s="209">
        <v>0</v>
      </c>
      <c r="SB19" s="209">
        <v>0</v>
      </c>
      <c r="SC19" s="209">
        <v>0</v>
      </c>
      <c r="SD19" s="209">
        <v>0</v>
      </c>
      <c r="SE19" s="209">
        <v>0</v>
      </c>
      <c r="SF19" s="209">
        <v>0</v>
      </c>
      <c r="SG19" s="211">
        <v>5250.31</v>
      </c>
      <c r="SH19" s="202"/>
      <c r="SI19" s="202"/>
      <c r="SJ19" s="65">
        <f t="shared" si="134"/>
        <v>152.358120195086</v>
      </c>
      <c r="SK19" s="65">
        <f t="shared" si="135"/>
        <v>0</v>
      </c>
      <c r="SL19" s="65">
        <f t="shared" si="136"/>
        <v>866.66666666666663</v>
      </c>
      <c r="SM19" s="65">
        <v>20</v>
      </c>
      <c r="SN19" s="65">
        <f t="shared" si="137"/>
        <v>495.92920353982299</v>
      </c>
      <c r="SO19" s="65">
        <v>5</v>
      </c>
      <c r="SP19" s="65">
        <f t="shared" si="159"/>
        <v>428.52876106194691</v>
      </c>
      <c r="SQ19" s="202"/>
      <c r="SR19" s="201">
        <v>1588.94</v>
      </c>
      <c r="SS19" s="66">
        <f t="shared" si="160"/>
        <v>596.28469026548669</v>
      </c>
      <c r="ST19" s="203"/>
      <c r="SU19" s="66">
        <f t="shared" si="138"/>
        <v>437.04493805309744</v>
      </c>
      <c r="SV19" s="204"/>
      <c r="SW19" s="67">
        <f t="shared" si="48"/>
        <v>1588.94</v>
      </c>
      <c r="SX19" s="68">
        <f t="shared" si="49"/>
        <v>3661.3700000000003</v>
      </c>
      <c r="SY19" s="64">
        <f t="shared" si="139"/>
        <v>96221.57</v>
      </c>
      <c r="SZ19" s="211">
        <f t="shared" si="140"/>
        <v>42141.63</v>
      </c>
      <c r="TA19" s="67">
        <f t="shared" si="141"/>
        <v>14688.218415596448</v>
      </c>
      <c r="TB19" s="68">
        <f t="shared" si="142"/>
        <v>27453.411584403548</v>
      </c>
      <c r="TC19" s="264"/>
      <c r="TD19" s="265"/>
      <c r="TE19" s="265"/>
    </row>
    <row r="20" spans="1:525">
      <c r="A20" s="173" t="s">
        <v>467</v>
      </c>
      <c r="B20" s="175" t="s">
        <v>481</v>
      </c>
      <c r="C20" s="181"/>
      <c r="D20" s="199"/>
      <c r="E20" s="199"/>
      <c r="F20" s="199"/>
      <c r="G20" s="199"/>
      <c r="H20" s="199"/>
      <c r="I20" s="199"/>
      <c r="J20" s="199"/>
      <c r="K20" s="199"/>
      <c r="L20" s="199"/>
      <c r="M20" s="200"/>
      <c r="N20" s="199"/>
      <c r="O20" s="199"/>
      <c r="P20" s="181"/>
      <c r="Q20" s="64">
        <f t="shared" si="0"/>
        <v>0</v>
      </c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64">
        <f t="shared" si="50"/>
        <v>0</v>
      </c>
      <c r="AC20" s="202"/>
      <c r="AD20" s="202"/>
      <c r="AE20" s="65">
        <f t="shared" si="51"/>
        <v>0</v>
      </c>
      <c r="AF20" s="202"/>
      <c r="AG20" s="202"/>
      <c r="AH20" s="202"/>
      <c r="AI20" s="202"/>
      <c r="AJ20" s="202"/>
      <c r="AK20" s="202"/>
      <c r="AL20" s="202"/>
      <c r="AM20" s="64">
        <f t="shared" si="2"/>
        <v>0</v>
      </c>
      <c r="AN20" s="203"/>
      <c r="AO20" s="203"/>
      <c r="AP20" s="66">
        <f t="shared" si="54"/>
        <v>0</v>
      </c>
      <c r="AQ20" s="67">
        <f t="shared" si="3"/>
        <v>0</v>
      </c>
      <c r="AR20" s="67">
        <f t="shared" si="4"/>
        <v>0</v>
      </c>
      <c r="AS20" s="68">
        <f t="shared" si="5"/>
        <v>0</v>
      </c>
      <c r="AT20" s="199"/>
      <c r="AU20" s="199"/>
      <c r="AV20" s="199"/>
      <c r="AW20" s="199"/>
      <c r="AX20" s="199"/>
      <c r="AY20" s="199"/>
      <c r="AZ20" s="199"/>
      <c r="BA20" s="199"/>
      <c r="BB20" s="199"/>
      <c r="BC20" s="200"/>
      <c r="BD20" s="199"/>
      <c r="BE20" s="199"/>
      <c r="BF20" s="181"/>
      <c r="BG20" s="181"/>
      <c r="BH20" s="64">
        <f t="shared" si="56"/>
        <v>0</v>
      </c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64">
        <f t="shared" si="57"/>
        <v>0</v>
      </c>
      <c r="BT20" s="202"/>
      <c r="BU20" s="202"/>
      <c r="BV20" s="65">
        <f t="shared" si="58"/>
        <v>0</v>
      </c>
      <c r="BW20" s="65">
        <f t="shared" si="59"/>
        <v>0</v>
      </c>
      <c r="BX20" s="202"/>
      <c r="BY20" s="202"/>
      <c r="BZ20" s="202"/>
      <c r="CA20" s="202"/>
      <c r="CB20" s="202"/>
      <c r="CC20" s="202"/>
      <c r="CD20" s="201"/>
      <c r="CE20" s="66"/>
      <c r="CF20" s="203"/>
      <c r="CG20" s="66">
        <f t="shared" si="62"/>
        <v>0</v>
      </c>
      <c r="CH20" s="204"/>
      <c r="CI20" s="67">
        <f t="shared" si="8"/>
        <v>0</v>
      </c>
      <c r="CJ20" s="68">
        <f t="shared" si="9"/>
        <v>0</v>
      </c>
      <c r="CK20" s="199"/>
      <c r="CL20" s="199"/>
      <c r="CM20" s="199"/>
      <c r="CN20" s="199"/>
      <c r="CO20" s="199"/>
      <c r="CP20" s="199"/>
      <c r="CQ20" s="199"/>
      <c r="CR20" s="199"/>
      <c r="CS20" s="199"/>
      <c r="CT20" s="200"/>
      <c r="CU20" s="199"/>
      <c r="CV20" s="199"/>
      <c r="CW20" s="181"/>
      <c r="CX20" s="181"/>
      <c r="CY20" s="64">
        <f t="shared" si="64"/>
        <v>0</v>
      </c>
      <c r="CZ20" s="199"/>
      <c r="DA20" s="199"/>
      <c r="DB20" s="199"/>
      <c r="DC20" s="199"/>
      <c r="DD20" s="199"/>
      <c r="DE20" s="199"/>
      <c r="DF20" s="199"/>
      <c r="DG20" s="199"/>
      <c r="DH20" s="199"/>
      <c r="DI20" s="199"/>
      <c r="DJ20" s="211">
        <f t="shared" si="65"/>
        <v>0</v>
      </c>
      <c r="DK20" s="202"/>
      <c r="DL20" s="202"/>
      <c r="DM20" s="65">
        <f t="shared" si="66"/>
        <v>0</v>
      </c>
      <c r="DN20" s="65">
        <f t="shared" si="67"/>
        <v>0</v>
      </c>
      <c r="DO20" s="202"/>
      <c r="DP20" s="202"/>
      <c r="DQ20" s="202"/>
      <c r="DR20" s="202"/>
      <c r="DS20" s="202"/>
      <c r="DT20" s="202"/>
      <c r="DU20" s="64">
        <f t="shared" si="10"/>
        <v>0</v>
      </c>
      <c r="DV20" s="66"/>
      <c r="DW20" s="203"/>
      <c r="DX20" s="66">
        <f t="shared" si="68"/>
        <v>0</v>
      </c>
      <c r="DY20" s="67">
        <f t="shared" si="11"/>
        <v>0</v>
      </c>
      <c r="DZ20" s="67">
        <f t="shared" si="12"/>
        <v>0</v>
      </c>
      <c r="EA20" s="68">
        <f t="shared" si="13"/>
        <v>0</v>
      </c>
      <c r="EB20" s="199"/>
      <c r="EC20" s="199"/>
      <c r="ED20" s="199"/>
      <c r="EE20" s="199"/>
      <c r="EF20" s="199"/>
      <c r="EG20" s="199"/>
      <c r="EH20" s="199"/>
      <c r="EI20" s="199"/>
      <c r="EJ20" s="199"/>
      <c r="EK20" s="200"/>
      <c r="EL20" s="199"/>
      <c r="EM20" s="199"/>
      <c r="EN20" s="181"/>
      <c r="EO20" s="181"/>
      <c r="EP20" s="212">
        <f t="shared" si="70"/>
        <v>0</v>
      </c>
      <c r="EQ20" s="199"/>
      <c r="ER20" s="199"/>
      <c r="ES20" s="199"/>
      <c r="ET20" s="199"/>
      <c r="EU20" s="199"/>
      <c r="EV20" s="199"/>
      <c r="EW20" s="199"/>
      <c r="EX20" s="199"/>
      <c r="EY20" s="199"/>
      <c r="EZ20" s="199"/>
      <c r="FA20" s="64">
        <f t="shared" si="71"/>
        <v>0</v>
      </c>
      <c r="FB20" s="202"/>
      <c r="FC20" s="202"/>
      <c r="FD20" s="65">
        <f t="shared" si="72"/>
        <v>0</v>
      </c>
      <c r="FE20" s="65">
        <f t="shared" si="73"/>
        <v>0</v>
      </c>
      <c r="FF20" s="202"/>
      <c r="FG20" s="202"/>
      <c r="FH20" s="65"/>
      <c r="FI20" s="202"/>
      <c r="FJ20" s="65"/>
      <c r="FK20" s="202"/>
      <c r="FL20" s="64">
        <f t="shared" si="14"/>
        <v>0</v>
      </c>
      <c r="FM20" s="66"/>
      <c r="FN20" s="203"/>
      <c r="FO20" s="66">
        <f t="shared" si="76"/>
        <v>0</v>
      </c>
      <c r="FP20" s="204"/>
      <c r="FQ20" s="67">
        <f t="shared" si="16"/>
        <v>0</v>
      </c>
      <c r="FR20" s="68">
        <f t="shared" si="17"/>
        <v>0</v>
      </c>
      <c r="FS20" s="199"/>
      <c r="FT20" s="199"/>
      <c r="FU20" s="199"/>
      <c r="FV20" s="199"/>
      <c r="FW20" s="199"/>
      <c r="FX20" s="199"/>
      <c r="FY20" s="199"/>
      <c r="FZ20" s="199"/>
      <c r="GA20" s="199"/>
      <c r="GB20" s="200"/>
      <c r="GC20" s="199"/>
      <c r="GD20" s="199"/>
      <c r="GE20" s="181"/>
      <c r="GF20" s="181"/>
      <c r="GG20" s="64">
        <f t="shared" si="78"/>
        <v>0</v>
      </c>
      <c r="GH20" s="199"/>
      <c r="GI20" s="199"/>
      <c r="GJ20" s="199"/>
      <c r="GK20" s="199"/>
      <c r="GL20" s="199"/>
      <c r="GM20" s="199"/>
      <c r="GN20" s="199"/>
      <c r="GO20" s="199"/>
      <c r="GP20" s="199"/>
      <c r="GQ20" s="199"/>
      <c r="GR20" s="211">
        <f t="shared" si="79"/>
        <v>0</v>
      </c>
      <c r="GS20" s="202"/>
      <c r="GT20" s="202"/>
      <c r="GU20" s="65">
        <f t="shared" si="80"/>
        <v>0</v>
      </c>
      <c r="GV20" s="65">
        <f t="shared" si="81"/>
        <v>0</v>
      </c>
      <c r="GW20" s="202"/>
      <c r="GX20" s="202"/>
      <c r="GY20" s="65"/>
      <c r="GZ20" s="202"/>
      <c r="HA20" s="65"/>
      <c r="HB20" s="202"/>
      <c r="HC20" s="201"/>
      <c r="HD20" s="66"/>
      <c r="HE20" s="203"/>
      <c r="HF20" s="66">
        <f t="shared" si="84"/>
        <v>0</v>
      </c>
      <c r="HG20" s="67">
        <f t="shared" si="19"/>
        <v>0</v>
      </c>
      <c r="HH20" s="67">
        <f t="shared" si="20"/>
        <v>0</v>
      </c>
      <c r="HI20" s="68">
        <f t="shared" si="21"/>
        <v>0</v>
      </c>
      <c r="HJ20" s="205">
        <v>0</v>
      </c>
      <c r="HK20" s="205">
        <v>0.17</v>
      </c>
      <c r="HL20" s="205">
        <v>0</v>
      </c>
      <c r="HM20" s="205">
        <v>0</v>
      </c>
      <c r="HN20" s="205">
        <v>0</v>
      </c>
      <c r="HO20" s="205">
        <v>0</v>
      </c>
      <c r="HP20" s="205">
        <v>0</v>
      </c>
      <c r="HQ20" s="205">
        <v>0</v>
      </c>
      <c r="HR20" s="205">
        <v>0</v>
      </c>
      <c r="HS20" s="205">
        <v>0</v>
      </c>
      <c r="HT20" s="205">
        <v>0.17</v>
      </c>
      <c r="HU20" s="199"/>
      <c r="HV20" s="206">
        <v>1</v>
      </c>
      <c r="HW20" s="181" t="s">
        <v>275</v>
      </c>
      <c r="HX20" s="64">
        <f t="shared" si="86"/>
        <v>0.17</v>
      </c>
      <c r="HY20" s="205">
        <v>0</v>
      </c>
      <c r="HZ20" s="205">
        <v>0</v>
      </c>
      <c r="IA20" s="205">
        <v>0</v>
      </c>
      <c r="IB20" s="205">
        <v>0</v>
      </c>
      <c r="IC20" s="205">
        <v>0</v>
      </c>
      <c r="ID20" s="205">
        <v>0</v>
      </c>
      <c r="IE20" s="205">
        <v>0</v>
      </c>
      <c r="IF20" s="205">
        <v>0</v>
      </c>
      <c r="IG20" s="205">
        <v>0</v>
      </c>
      <c r="IH20" s="205">
        <v>0</v>
      </c>
      <c r="II20" s="214">
        <f t="shared" si="87"/>
        <v>0</v>
      </c>
      <c r="IJ20" s="202"/>
      <c r="IK20" s="202"/>
      <c r="IL20" s="65">
        <f t="shared" si="88"/>
        <v>1.883167661447682E-3</v>
      </c>
      <c r="IM20" s="65">
        <f t="shared" si="89"/>
        <v>0</v>
      </c>
      <c r="IN20" s="65"/>
      <c r="IO20" s="202"/>
      <c r="IP20" s="65"/>
      <c r="IQ20" s="65"/>
      <c r="IR20" s="65"/>
      <c r="IS20" s="202"/>
      <c r="IT20" s="201"/>
      <c r="IU20" s="66"/>
      <c r="IV20" s="203"/>
      <c r="IW20" s="66">
        <f t="shared" si="92"/>
        <v>0</v>
      </c>
      <c r="IX20" s="204"/>
      <c r="IY20" s="67">
        <f t="shared" si="24"/>
        <v>0</v>
      </c>
      <c r="IZ20" s="68">
        <f t="shared" si="25"/>
        <v>0</v>
      </c>
      <c r="JA20" s="209">
        <v>8329.67</v>
      </c>
      <c r="JB20" s="209">
        <v>10099.66</v>
      </c>
      <c r="JC20" s="209">
        <v>0</v>
      </c>
      <c r="JD20" s="209">
        <v>0</v>
      </c>
      <c r="JE20" s="209">
        <v>0</v>
      </c>
      <c r="JF20" s="209">
        <v>0</v>
      </c>
      <c r="JG20" s="209">
        <v>0</v>
      </c>
      <c r="JH20" s="209">
        <v>18128.2</v>
      </c>
      <c r="JI20" s="209">
        <v>0</v>
      </c>
      <c r="JJ20" s="209">
        <v>0</v>
      </c>
      <c r="JK20" s="209">
        <v>36557.53</v>
      </c>
      <c r="JL20" s="199"/>
      <c r="JM20" s="210">
        <v>2312</v>
      </c>
      <c r="JN20" s="181"/>
      <c r="JO20" s="64">
        <f t="shared" si="94"/>
        <v>36557.53</v>
      </c>
      <c r="JP20" s="209">
        <v>693.38</v>
      </c>
      <c r="JQ20" s="209">
        <v>4150</v>
      </c>
      <c r="JR20" s="209">
        <v>0</v>
      </c>
      <c r="JS20" s="209">
        <v>0</v>
      </c>
      <c r="JT20" s="209">
        <v>0</v>
      </c>
      <c r="JU20" s="209">
        <v>0</v>
      </c>
      <c r="JV20" s="209">
        <v>0</v>
      </c>
      <c r="JW20" s="209">
        <v>1258.74</v>
      </c>
      <c r="JX20" s="209">
        <v>0</v>
      </c>
      <c r="JY20" s="209">
        <v>0</v>
      </c>
      <c r="JZ20" s="211">
        <f t="shared" si="95"/>
        <v>6102.12</v>
      </c>
      <c r="KA20" s="202"/>
      <c r="KB20" s="202"/>
      <c r="KC20" s="65">
        <f t="shared" si="96"/>
        <v>737.39052121625559</v>
      </c>
      <c r="KD20" s="65">
        <f t="shared" si="97"/>
        <v>0</v>
      </c>
      <c r="KE20" s="65"/>
      <c r="KF20" s="65">
        <v>20</v>
      </c>
      <c r="KG20" s="202"/>
      <c r="KH20" s="65">
        <v>5</v>
      </c>
      <c r="KI20" s="65">
        <f t="shared" si="151"/>
        <v>543.39953271028037</v>
      </c>
      <c r="KJ20" s="202"/>
      <c r="KK20" s="201">
        <v>1629.06</v>
      </c>
      <c r="KL20" s="66">
        <f t="shared" si="152"/>
        <v>497.32093457943921</v>
      </c>
      <c r="KM20" s="203"/>
      <c r="KN20" s="66">
        <f t="shared" si="99"/>
        <v>425.27618691588788</v>
      </c>
      <c r="KO20" s="67">
        <f t="shared" si="27"/>
        <v>922.59712149532709</v>
      </c>
      <c r="KP20" s="67">
        <f t="shared" si="28"/>
        <v>2551.6571214953269</v>
      </c>
      <c r="KQ20" s="68">
        <f t="shared" si="29"/>
        <v>3550.462878504673</v>
      </c>
      <c r="KR20" s="209">
        <v>11533.84</v>
      </c>
      <c r="KS20" s="209">
        <v>11724.68</v>
      </c>
      <c r="KT20" s="209">
        <v>40.4</v>
      </c>
      <c r="KU20" s="209">
        <v>0</v>
      </c>
      <c r="KV20" s="209">
        <v>0</v>
      </c>
      <c r="KW20" s="209">
        <v>0</v>
      </c>
      <c r="KX20" s="209">
        <v>0</v>
      </c>
      <c r="KY20" s="209">
        <v>23094.52</v>
      </c>
      <c r="KZ20" s="209">
        <v>0</v>
      </c>
      <c r="LA20" s="209">
        <v>0</v>
      </c>
      <c r="LB20" s="209">
        <v>46393.440000000002</v>
      </c>
      <c r="LC20" s="199"/>
      <c r="LD20" s="210">
        <v>2787</v>
      </c>
      <c r="LE20" s="181" t="s">
        <v>275</v>
      </c>
      <c r="LF20" s="64">
        <f t="shared" si="101"/>
        <v>46393.440000000002</v>
      </c>
      <c r="LG20" s="209">
        <v>960.1</v>
      </c>
      <c r="LH20" s="209">
        <v>4150</v>
      </c>
      <c r="LI20" s="209">
        <v>2.58</v>
      </c>
      <c r="LJ20" s="209">
        <v>0</v>
      </c>
      <c r="LK20" s="209">
        <v>0</v>
      </c>
      <c r="LL20" s="209">
        <v>0</v>
      </c>
      <c r="LM20" s="209">
        <v>0</v>
      </c>
      <c r="LN20" s="209">
        <v>1602.98</v>
      </c>
      <c r="LO20" s="209">
        <v>0</v>
      </c>
      <c r="LP20" s="209">
        <v>0</v>
      </c>
      <c r="LQ20" s="211">
        <f t="shared" si="102"/>
        <v>6715.66</v>
      </c>
      <c r="LR20" s="202"/>
      <c r="LS20" s="202"/>
      <c r="LT20" s="65">
        <f t="shared" si="103"/>
        <v>472.9870542563263</v>
      </c>
      <c r="LU20" s="65">
        <f t="shared" si="104"/>
        <v>0</v>
      </c>
      <c r="LV20" s="65"/>
      <c r="LW20" s="65">
        <v>20</v>
      </c>
      <c r="LX20" s="202"/>
      <c r="LY20" s="65">
        <v>5</v>
      </c>
      <c r="LZ20" s="65">
        <f t="shared" si="153"/>
        <v>508.03738317757012</v>
      </c>
      <c r="MA20" s="202"/>
      <c r="MB20" s="64">
        <f t="shared" si="30"/>
        <v>1006.0244374338964</v>
      </c>
      <c r="MC20" s="66">
        <f t="shared" si="154"/>
        <v>593.54906542056074</v>
      </c>
      <c r="MD20" s="203"/>
      <c r="ME20" s="66">
        <f t="shared" si="106"/>
        <v>319.91470057089145</v>
      </c>
      <c r="MF20" s="67">
        <f t="shared" si="31"/>
        <v>913.46376599145219</v>
      </c>
      <c r="MG20" s="67">
        <f t="shared" si="32"/>
        <v>1919.4882034253487</v>
      </c>
      <c r="MH20" s="68">
        <f t="shared" si="33"/>
        <v>4796.1717965746511</v>
      </c>
      <c r="MI20" s="209">
        <v>6055.02</v>
      </c>
      <c r="MJ20" s="209">
        <v>8767.42</v>
      </c>
      <c r="MK20" s="209">
        <v>6.12</v>
      </c>
      <c r="ML20" s="209">
        <v>0</v>
      </c>
      <c r="MM20" s="209">
        <v>0</v>
      </c>
      <c r="MN20" s="209">
        <v>0</v>
      </c>
      <c r="MO20" s="209">
        <v>0</v>
      </c>
      <c r="MP20" s="209">
        <v>15297.47</v>
      </c>
      <c r="MQ20" s="209">
        <v>0</v>
      </c>
      <c r="MR20" s="209">
        <v>0</v>
      </c>
      <c r="MS20" s="209">
        <v>30126.03</v>
      </c>
      <c r="MT20" s="199"/>
      <c r="MU20" s="210">
        <v>1990</v>
      </c>
      <c r="MV20" s="181" t="s">
        <v>275</v>
      </c>
      <c r="MW20" s="64">
        <f t="shared" si="108"/>
        <v>30126.03</v>
      </c>
      <c r="MX20" s="209">
        <v>504.03</v>
      </c>
      <c r="MY20" s="209">
        <v>4150</v>
      </c>
      <c r="MZ20" s="209">
        <v>0.39</v>
      </c>
      <c r="NA20" s="209">
        <v>0</v>
      </c>
      <c r="NB20" s="209">
        <v>0</v>
      </c>
      <c r="NC20" s="209">
        <v>0</v>
      </c>
      <c r="ND20" s="209">
        <v>0</v>
      </c>
      <c r="NE20" s="209">
        <v>1061.58</v>
      </c>
      <c r="NF20" s="209">
        <v>0</v>
      </c>
      <c r="NG20" s="209">
        <v>0</v>
      </c>
      <c r="NH20" s="211">
        <f t="shared" si="109"/>
        <v>5716</v>
      </c>
      <c r="NI20" s="202"/>
      <c r="NJ20" s="202"/>
      <c r="NK20" s="65">
        <f t="shared" si="110"/>
        <v>0</v>
      </c>
      <c r="NL20" s="65">
        <f t="shared" si="111"/>
        <v>0</v>
      </c>
      <c r="NM20" s="202"/>
      <c r="NN20" s="202"/>
      <c r="NO20" s="202"/>
      <c r="NP20" s="202"/>
      <c r="NQ20" s="65">
        <f t="shared" si="155"/>
        <v>469.67889908256882</v>
      </c>
      <c r="NR20" s="202"/>
      <c r="NS20" s="201"/>
      <c r="NT20" s="66">
        <f t="shared" si="113"/>
        <v>723.04816513761466</v>
      </c>
      <c r="NU20" s="203"/>
      <c r="NV20" s="66">
        <f t="shared" si="114"/>
        <v>144.60963302752293</v>
      </c>
      <c r="NW20" s="67">
        <f t="shared" si="35"/>
        <v>867.65779816513759</v>
      </c>
      <c r="NX20" s="67">
        <f t="shared" si="36"/>
        <v>867.65779816513759</v>
      </c>
      <c r="NY20" s="68">
        <f t="shared" si="37"/>
        <v>4848.3422018348629</v>
      </c>
      <c r="NZ20" s="209">
        <v>8055.16</v>
      </c>
      <c r="OA20" s="209">
        <v>11182.58</v>
      </c>
      <c r="OB20" s="209">
        <v>0</v>
      </c>
      <c r="OC20" s="209">
        <v>0</v>
      </c>
      <c r="OD20" s="209">
        <v>0</v>
      </c>
      <c r="OE20" s="209">
        <v>0</v>
      </c>
      <c r="OF20" s="209">
        <v>0</v>
      </c>
      <c r="OG20" s="209">
        <v>19312.46</v>
      </c>
      <c r="OH20" s="209">
        <v>0</v>
      </c>
      <c r="OI20" s="209">
        <v>0</v>
      </c>
      <c r="OJ20" s="209">
        <v>38550.199999999997</v>
      </c>
      <c r="OK20" s="178">
        <f t="shared" si="115"/>
        <v>0</v>
      </c>
      <c r="OL20" s="210">
        <v>2593</v>
      </c>
      <c r="OM20" s="181" t="s">
        <v>275</v>
      </c>
      <c r="ON20" s="64">
        <f t="shared" si="116"/>
        <v>38550.199999999997</v>
      </c>
      <c r="OO20" s="209">
        <v>670.55</v>
      </c>
      <c r="OP20" s="209">
        <v>4150</v>
      </c>
      <c r="OQ20" s="209">
        <v>0</v>
      </c>
      <c r="OR20" s="209">
        <v>0</v>
      </c>
      <c r="OS20" s="209">
        <v>0</v>
      </c>
      <c r="OT20" s="209">
        <v>0</v>
      </c>
      <c r="OU20" s="209">
        <v>0</v>
      </c>
      <c r="OV20" s="209">
        <v>1340.8</v>
      </c>
      <c r="OW20" s="209">
        <v>0</v>
      </c>
      <c r="OX20" s="209">
        <v>0</v>
      </c>
      <c r="OY20" s="211">
        <f t="shared" si="117"/>
        <v>6161.35</v>
      </c>
      <c r="OZ20" s="202"/>
      <c r="PA20" s="202"/>
      <c r="PB20" s="65">
        <f t="shared" si="118"/>
        <v>833.58102890924044</v>
      </c>
      <c r="PC20" s="65">
        <f t="shared" si="119"/>
        <v>0</v>
      </c>
      <c r="PD20" s="65"/>
      <c r="PE20" s="65">
        <v>20</v>
      </c>
      <c r="PF20" s="65">
        <f t="shared" si="121"/>
        <v>32.880000000000003</v>
      </c>
      <c r="PG20" s="65">
        <v>5</v>
      </c>
      <c r="PH20" s="65">
        <f t="shared" si="156"/>
        <v>495.2049090909091</v>
      </c>
      <c r="PI20" s="202"/>
      <c r="PJ20" s="64">
        <f t="shared" si="38"/>
        <v>1386.6659380001495</v>
      </c>
      <c r="PK20" s="66">
        <f t="shared" si="157"/>
        <v>643.25572727272731</v>
      </c>
      <c r="PL20" s="203"/>
      <c r="PM20" s="66">
        <f t="shared" si="122"/>
        <v>405.98433305457542</v>
      </c>
      <c r="PN20" s="67">
        <f t="shared" si="39"/>
        <v>1049.2400603273027</v>
      </c>
      <c r="PO20" s="67">
        <f t="shared" si="40"/>
        <v>2435.9059983274519</v>
      </c>
      <c r="PP20" s="68">
        <f t="shared" si="41"/>
        <v>3725.4440016725484</v>
      </c>
      <c r="PQ20" s="209">
        <v>7163.67</v>
      </c>
      <c r="PR20" s="209">
        <v>10421.19</v>
      </c>
      <c r="PS20" s="209">
        <v>23.2</v>
      </c>
      <c r="PT20" s="209">
        <v>0</v>
      </c>
      <c r="PU20" s="209">
        <v>0</v>
      </c>
      <c r="PV20" s="209">
        <v>0</v>
      </c>
      <c r="PW20" s="209">
        <v>0</v>
      </c>
      <c r="PX20" s="209">
        <v>17816.66</v>
      </c>
      <c r="PY20" s="209">
        <v>0</v>
      </c>
      <c r="PZ20" s="209">
        <v>0</v>
      </c>
      <c r="QA20" s="209">
        <v>35424.720000000001</v>
      </c>
      <c r="QB20" s="199"/>
      <c r="QC20" s="210">
        <v>2372</v>
      </c>
      <c r="QD20" s="181" t="s">
        <v>275</v>
      </c>
      <c r="QE20" s="64">
        <f t="shared" si="124"/>
        <v>35424.720000000001</v>
      </c>
      <c r="QF20" s="209">
        <v>596.32000000000005</v>
      </c>
      <c r="QG20" s="209">
        <v>4150</v>
      </c>
      <c r="QH20" s="209">
        <v>1.48</v>
      </c>
      <c r="QI20" s="209">
        <v>0</v>
      </c>
      <c r="QJ20" s="209">
        <v>0</v>
      </c>
      <c r="QK20" s="209">
        <v>0</v>
      </c>
      <c r="QL20" s="209">
        <v>0</v>
      </c>
      <c r="QM20" s="209">
        <v>1236.8</v>
      </c>
      <c r="QN20" s="209">
        <v>0</v>
      </c>
      <c r="QO20" s="209">
        <v>0</v>
      </c>
      <c r="QP20" s="211">
        <f t="shared" si="125"/>
        <v>5984.5999999999995</v>
      </c>
      <c r="QQ20" s="202"/>
      <c r="QR20" s="202"/>
      <c r="QS20" s="65">
        <f t="shared" si="126"/>
        <v>416.41779328691166</v>
      </c>
      <c r="QT20" s="65">
        <f t="shared" si="127"/>
        <v>0</v>
      </c>
      <c r="QU20" s="65"/>
      <c r="QV20" s="65">
        <v>20</v>
      </c>
      <c r="QW20" s="65">
        <f t="shared" si="129"/>
        <v>18.861818181818183</v>
      </c>
      <c r="QX20" s="65">
        <v>5</v>
      </c>
      <c r="QY20" s="65">
        <f t="shared" si="158"/>
        <v>428.14772727272725</v>
      </c>
      <c r="QZ20" s="202"/>
      <c r="RA20" s="201">
        <v>1418.69</v>
      </c>
      <c r="RB20" s="66">
        <f t="shared" si="130"/>
        <v>619.2640909090909</v>
      </c>
      <c r="RC20" s="203"/>
      <c r="RD20" s="66">
        <f t="shared" si="131"/>
        <v>407.59081818181824</v>
      </c>
      <c r="RE20" s="67">
        <f t="shared" si="43"/>
        <v>1026.8549090909091</v>
      </c>
      <c r="RF20" s="67">
        <f t="shared" si="44"/>
        <v>2445.5449090909092</v>
      </c>
      <c r="RG20" s="68">
        <f t="shared" si="45"/>
        <v>3539.0550909090903</v>
      </c>
      <c r="RH20" s="205">
        <v>6616.95</v>
      </c>
      <c r="RI20" s="205">
        <v>9914.93</v>
      </c>
      <c r="RJ20" s="205">
        <v>0</v>
      </c>
      <c r="RK20" s="205">
        <v>0</v>
      </c>
      <c r="RL20" s="205">
        <v>0</v>
      </c>
      <c r="RM20" s="205">
        <v>0</v>
      </c>
      <c r="RN20" s="205">
        <v>0</v>
      </c>
      <c r="RO20" s="205">
        <v>18979.88</v>
      </c>
      <c r="RP20" s="205">
        <v>0</v>
      </c>
      <c r="RQ20" s="205">
        <v>0</v>
      </c>
      <c r="RR20" s="205">
        <v>35511.760000000002</v>
      </c>
      <c r="RS20" s="199"/>
      <c r="RT20" s="206">
        <v>2262</v>
      </c>
      <c r="RU20" s="181" t="s">
        <v>275</v>
      </c>
      <c r="RV20" s="213">
        <v>35511.760000000002</v>
      </c>
      <c r="RW20" s="209">
        <v>550.80999999999995</v>
      </c>
      <c r="RX20" s="209">
        <v>4150</v>
      </c>
      <c r="RY20" s="209">
        <v>0</v>
      </c>
      <c r="RZ20" s="209">
        <v>0</v>
      </c>
      <c r="SA20" s="209">
        <v>0</v>
      </c>
      <c r="SB20" s="209">
        <v>0</v>
      </c>
      <c r="SC20" s="209">
        <v>0</v>
      </c>
      <c r="SD20" s="209">
        <v>1318.02</v>
      </c>
      <c r="SE20" s="209">
        <v>0</v>
      </c>
      <c r="SF20" s="209">
        <v>0</v>
      </c>
      <c r="SG20" s="211">
        <v>6018.83</v>
      </c>
      <c r="SH20" s="202"/>
      <c r="SI20" s="202"/>
      <c r="SJ20" s="65">
        <f t="shared" si="134"/>
        <v>348.97072908203126</v>
      </c>
      <c r="SK20" s="65">
        <f t="shared" si="135"/>
        <v>0</v>
      </c>
      <c r="SL20" s="65">
        <f t="shared" si="136"/>
        <v>866.66666666666663</v>
      </c>
      <c r="SM20" s="65">
        <v>20</v>
      </c>
      <c r="SN20" s="65">
        <f t="shared" si="137"/>
        <v>495.92920353982299</v>
      </c>
      <c r="SO20" s="65">
        <v>5</v>
      </c>
      <c r="SP20" s="65">
        <f t="shared" si="159"/>
        <v>428.52876106194691</v>
      </c>
      <c r="SQ20" s="202"/>
      <c r="SR20" s="201">
        <v>1848.76</v>
      </c>
      <c r="SS20" s="66">
        <f t="shared" si="160"/>
        <v>596.28469026548669</v>
      </c>
      <c r="ST20" s="203"/>
      <c r="SU20" s="66">
        <f t="shared" si="138"/>
        <v>489.00893805309738</v>
      </c>
      <c r="SV20" s="204"/>
      <c r="SW20" s="67">
        <f t="shared" si="48"/>
        <v>1848.76</v>
      </c>
      <c r="SX20" s="68">
        <f t="shared" si="49"/>
        <v>4170.07</v>
      </c>
      <c r="SY20" s="64">
        <f t="shared" si="139"/>
        <v>222563.85</v>
      </c>
      <c r="SZ20" s="211">
        <f t="shared" si="140"/>
        <v>36698.559999999998</v>
      </c>
      <c r="TA20" s="67">
        <f t="shared" si="141"/>
        <v>12069.014030504173</v>
      </c>
      <c r="TB20" s="68">
        <f t="shared" si="142"/>
        <v>24629.545969495826</v>
      </c>
      <c r="TC20" s="264"/>
      <c r="TD20" s="265"/>
      <c r="TE20" s="265"/>
    </row>
    <row r="21" spans="1:525">
      <c r="A21" s="173" t="s">
        <v>468</v>
      </c>
      <c r="B21" s="175" t="s">
        <v>482</v>
      </c>
      <c r="C21" s="181"/>
      <c r="D21" s="199"/>
      <c r="E21" s="199"/>
      <c r="F21" s="199"/>
      <c r="G21" s="199"/>
      <c r="H21" s="199"/>
      <c r="I21" s="199"/>
      <c r="J21" s="199"/>
      <c r="K21" s="199"/>
      <c r="L21" s="199"/>
      <c r="M21" s="200"/>
      <c r="N21" s="199"/>
      <c r="O21" s="199"/>
      <c r="P21" s="181"/>
      <c r="Q21" s="64">
        <f t="shared" si="0"/>
        <v>0</v>
      </c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64">
        <f t="shared" si="50"/>
        <v>0</v>
      </c>
      <c r="AC21" s="202"/>
      <c r="AD21" s="202"/>
      <c r="AE21" s="65">
        <f t="shared" si="51"/>
        <v>0</v>
      </c>
      <c r="AF21" s="202"/>
      <c r="AG21" s="202"/>
      <c r="AH21" s="202"/>
      <c r="AI21" s="202"/>
      <c r="AJ21" s="202"/>
      <c r="AK21" s="202"/>
      <c r="AL21" s="202"/>
      <c r="AM21" s="64">
        <f t="shared" si="2"/>
        <v>0</v>
      </c>
      <c r="AN21" s="203"/>
      <c r="AO21" s="203"/>
      <c r="AP21" s="66">
        <f t="shared" si="54"/>
        <v>0</v>
      </c>
      <c r="AQ21" s="67">
        <f t="shared" si="3"/>
        <v>0</v>
      </c>
      <c r="AR21" s="67">
        <f t="shared" si="4"/>
        <v>0</v>
      </c>
      <c r="AS21" s="68">
        <f t="shared" si="5"/>
        <v>0</v>
      </c>
      <c r="AT21" s="199"/>
      <c r="AU21" s="199"/>
      <c r="AV21" s="199"/>
      <c r="AW21" s="199"/>
      <c r="AX21" s="199"/>
      <c r="AY21" s="199"/>
      <c r="AZ21" s="199"/>
      <c r="BA21" s="199"/>
      <c r="BB21" s="199"/>
      <c r="BC21" s="200"/>
      <c r="BD21" s="199"/>
      <c r="BE21" s="199"/>
      <c r="BF21" s="181"/>
      <c r="BG21" s="181"/>
      <c r="BH21" s="64">
        <f t="shared" si="56"/>
        <v>0</v>
      </c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64">
        <f t="shared" si="57"/>
        <v>0</v>
      </c>
      <c r="BT21" s="202"/>
      <c r="BU21" s="202"/>
      <c r="BV21" s="65">
        <f t="shared" si="58"/>
        <v>0</v>
      </c>
      <c r="BW21" s="65">
        <f t="shared" si="59"/>
        <v>0</v>
      </c>
      <c r="BX21" s="202"/>
      <c r="BY21" s="202"/>
      <c r="BZ21" s="202"/>
      <c r="CA21" s="202"/>
      <c r="CB21" s="202"/>
      <c r="CC21" s="202"/>
      <c r="CD21" s="201"/>
      <c r="CE21" s="66"/>
      <c r="CF21" s="203"/>
      <c r="CG21" s="66">
        <f t="shared" si="62"/>
        <v>0</v>
      </c>
      <c r="CH21" s="204"/>
      <c r="CI21" s="67">
        <f t="shared" si="8"/>
        <v>0</v>
      </c>
      <c r="CJ21" s="68">
        <f t="shared" si="9"/>
        <v>0</v>
      </c>
      <c r="CK21" s="199"/>
      <c r="CL21" s="199"/>
      <c r="CM21" s="199"/>
      <c r="CN21" s="199"/>
      <c r="CO21" s="199"/>
      <c r="CP21" s="199"/>
      <c r="CQ21" s="199"/>
      <c r="CR21" s="199"/>
      <c r="CS21" s="199"/>
      <c r="CT21" s="200"/>
      <c r="CU21" s="199"/>
      <c r="CV21" s="199"/>
      <c r="CW21" s="181"/>
      <c r="CX21" s="181"/>
      <c r="CY21" s="64">
        <f t="shared" si="64"/>
        <v>0</v>
      </c>
      <c r="CZ21" s="199"/>
      <c r="DA21" s="199"/>
      <c r="DB21" s="199"/>
      <c r="DC21" s="199"/>
      <c r="DD21" s="199"/>
      <c r="DE21" s="199"/>
      <c r="DF21" s="199"/>
      <c r="DG21" s="199"/>
      <c r="DH21" s="199"/>
      <c r="DI21" s="199"/>
      <c r="DJ21" s="211">
        <f t="shared" si="65"/>
        <v>0</v>
      </c>
      <c r="DK21" s="202"/>
      <c r="DL21" s="202"/>
      <c r="DM21" s="65">
        <f t="shared" si="66"/>
        <v>0</v>
      </c>
      <c r="DN21" s="65">
        <f t="shared" si="67"/>
        <v>0</v>
      </c>
      <c r="DO21" s="202"/>
      <c r="DP21" s="202"/>
      <c r="DQ21" s="202"/>
      <c r="DR21" s="202"/>
      <c r="DS21" s="202"/>
      <c r="DT21" s="202"/>
      <c r="DU21" s="64">
        <f t="shared" si="10"/>
        <v>0</v>
      </c>
      <c r="DV21" s="66"/>
      <c r="DW21" s="203"/>
      <c r="DX21" s="66">
        <f t="shared" si="68"/>
        <v>0</v>
      </c>
      <c r="DY21" s="67">
        <f t="shared" si="11"/>
        <v>0</v>
      </c>
      <c r="DZ21" s="67">
        <f t="shared" si="12"/>
        <v>0</v>
      </c>
      <c r="EA21" s="68">
        <f t="shared" si="13"/>
        <v>0</v>
      </c>
      <c r="EB21" s="199"/>
      <c r="EC21" s="199"/>
      <c r="ED21" s="199"/>
      <c r="EE21" s="199"/>
      <c r="EF21" s="199"/>
      <c r="EG21" s="199"/>
      <c r="EH21" s="199"/>
      <c r="EI21" s="199"/>
      <c r="EJ21" s="199"/>
      <c r="EK21" s="200"/>
      <c r="EL21" s="199"/>
      <c r="EM21" s="199"/>
      <c r="EN21" s="181"/>
      <c r="EO21" s="181"/>
      <c r="EP21" s="212">
        <f t="shared" si="70"/>
        <v>0</v>
      </c>
      <c r="EQ21" s="199"/>
      <c r="ER21" s="199"/>
      <c r="ES21" s="199"/>
      <c r="ET21" s="199"/>
      <c r="EU21" s="199"/>
      <c r="EV21" s="199"/>
      <c r="EW21" s="199"/>
      <c r="EX21" s="199"/>
      <c r="EY21" s="199"/>
      <c r="EZ21" s="199"/>
      <c r="FA21" s="64">
        <f t="shared" si="71"/>
        <v>0</v>
      </c>
      <c r="FB21" s="202"/>
      <c r="FC21" s="202"/>
      <c r="FD21" s="65">
        <f t="shared" si="72"/>
        <v>0</v>
      </c>
      <c r="FE21" s="65">
        <f t="shared" si="73"/>
        <v>0</v>
      </c>
      <c r="FF21" s="202"/>
      <c r="FG21" s="202"/>
      <c r="FH21" s="65"/>
      <c r="FI21" s="202"/>
      <c r="FJ21" s="65"/>
      <c r="FK21" s="202"/>
      <c r="FL21" s="64">
        <f t="shared" si="14"/>
        <v>0</v>
      </c>
      <c r="FM21" s="66"/>
      <c r="FN21" s="203"/>
      <c r="FO21" s="66">
        <f t="shared" si="76"/>
        <v>0</v>
      </c>
      <c r="FP21" s="204"/>
      <c r="FQ21" s="67">
        <f t="shared" si="16"/>
        <v>0</v>
      </c>
      <c r="FR21" s="68">
        <f t="shared" si="17"/>
        <v>0</v>
      </c>
      <c r="FS21" s="199"/>
      <c r="FT21" s="199"/>
      <c r="FU21" s="199"/>
      <c r="FV21" s="199"/>
      <c r="FW21" s="199"/>
      <c r="FX21" s="199"/>
      <c r="FY21" s="199"/>
      <c r="FZ21" s="199"/>
      <c r="GA21" s="199"/>
      <c r="GB21" s="200"/>
      <c r="GC21" s="199"/>
      <c r="GD21" s="199"/>
      <c r="GE21" s="181"/>
      <c r="GF21" s="181"/>
      <c r="GG21" s="64">
        <f t="shared" si="78"/>
        <v>0</v>
      </c>
      <c r="GH21" s="199"/>
      <c r="GI21" s="199"/>
      <c r="GJ21" s="199"/>
      <c r="GK21" s="199"/>
      <c r="GL21" s="199"/>
      <c r="GM21" s="199"/>
      <c r="GN21" s="199"/>
      <c r="GO21" s="199"/>
      <c r="GP21" s="199"/>
      <c r="GQ21" s="199"/>
      <c r="GR21" s="211">
        <f t="shared" si="79"/>
        <v>0</v>
      </c>
      <c r="GS21" s="202"/>
      <c r="GT21" s="202"/>
      <c r="GU21" s="65">
        <f t="shared" si="80"/>
        <v>0</v>
      </c>
      <c r="GV21" s="65">
        <f t="shared" si="81"/>
        <v>0</v>
      </c>
      <c r="GW21" s="202"/>
      <c r="GX21" s="202"/>
      <c r="GY21" s="65"/>
      <c r="GZ21" s="202"/>
      <c r="HA21" s="65"/>
      <c r="HB21" s="202"/>
      <c r="HC21" s="201"/>
      <c r="HD21" s="66"/>
      <c r="HE21" s="203"/>
      <c r="HF21" s="66">
        <f t="shared" si="84"/>
        <v>0</v>
      </c>
      <c r="HG21" s="67">
        <f t="shared" si="19"/>
        <v>0</v>
      </c>
      <c r="HH21" s="67">
        <f t="shared" si="20"/>
        <v>0</v>
      </c>
      <c r="HI21" s="68">
        <f t="shared" si="21"/>
        <v>0</v>
      </c>
      <c r="HJ21" s="205">
        <v>0</v>
      </c>
      <c r="HK21" s="205">
        <v>0.17</v>
      </c>
      <c r="HL21" s="205">
        <v>0</v>
      </c>
      <c r="HM21" s="205">
        <v>0</v>
      </c>
      <c r="HN21" s="205">
        <v>0</v>
      </c>
      <c r="HO21" s="205">
        <v>0</v>
      </c>
      <c r="HP21" s="205">
        <v>0</v>
      </c>
      <c r="HQ21" s="205">
        <v>0</v>
      </c>
      <c r="HR21" s="205">
        <v>0</v>
      </c>
      <c r="HS21" s="205">
        <v>0</v>
      </c>
      <c r="HT21" s="205">
        <v>0.17</v>
      </c>
      <c r="HU21" s="199"/>
      <c r="HV21" s="206">
        <v>1</v>
      </c>
      <c r="HW21" s="181" t="s">
        <v>275</v>
      </c>
      <c r="HX21" s="64">
        <f t="shared" si="86"/>
        <v>0.17</v>
      </c>
      <c r="HY21" s="205">
        <v>0</v>
      </c>
      <c r="HZ21" s="205">
        <v>0</v>
      </c>
      <c r="IA21" s="205">
        <v>0</v>
      </c>
      <c r="IB21" s="205">
        <v>0</v>
      </c>
      <c r="IC21" s="205">
        <v>0</v>
      </c>
      <c r="ID21" s="205">
        <v>0</v>
      </c>
      <c r="IE21" s="205">
        <v>0</v>
      </c>
      <c r="IF21" s="205">
        <v>0</v>
      </c>
      <c r="IG21" s="205">
        <v>0</v>
      </c>
      <c r="IH21" s="205">
        <v>0</v>
      </c>
      <c r="II21" s="214">
        <f t="shared" si="87"/>
        <v>0</v>
      </c>
      <c r="IJ21" s="202"/>
      <c r="IK21" s="202"/>
      <c r="IL21" s="65">
        <f t="shared" si="88"/>
        <v>1.883167661447682E-3</v>
      </c>
      <c r="IM21" s="65">
        <f t="shared" si="89"/>
        <v>0</v>
      </c>
      <c r="IN21" s="65"/>
      <c r="IO21" s="202"/>
      <c r="IP21" s="65"/>
      <c r="IQ21" s="65"/>
      <c r="IR21" s="65"/>
      <c r="IS21" s="202"/>
      <c r="IT21" s="201"/>
      <c r="IU21" s="66"/>
      <c r="IV21" s="203"/>
      <c r="IW21" s="66">
        <f t="shared" si="92"/>
        <v>0</v>
      </c>
      <c r="IX21" s="204"/>
      <c r="IY21" s="67">
        <f t="shared" si="24"/>
        <v>0</v>
      </c>
      <c r="IZ21" s="68">
        <f t="shared" si="25"/>
        <v>0</v>
      </c>
      <c r="JA21" s="209">
        <v>763.8</v>
      </c>
      <c r="JB21" s="209">
        <v>1622.36</v>
      </c>
      <c r="JC21" s="209">
        <v>3</v>
      </c>
      <c r="JD21" s="209">
        <v>0</v>
      </c>
      <c r="JE21" s="209">
        <v>0</v>
      </c>
      <c r="JF21" s="209">
        <v>0</v>
      </c>
      <c r="JG21" s="209">
        <v>0</v>
      </c>
      <c r="JH21" s="209">
        <v>2653.55</v>
      </c>
      <c r="JI21" s="209">
        <v>0</v>
      </c>
      <c r="JJ21" s="209">
        <v>0</v>
      </c>
      <c r="JK21" s="209">
        <v>5042.71</v>
      </c>
      <c r="JL21" s="199"/>
      <c r="JM21" s="210">
        <v>304</v>
      </c>
      <c r="JN21" s="181"/>
      <c r="JO21" s="64">
        <f t="shared" si="94"/>
        <v>5042.71</v>
      </c>
      <c r="JP21" s="209">
        <v>63.58</v>
      </c>
      <c r="JQ21" s="209">
        <v>4150</v>
      </c>
      <c r="JR21" s="209">
        <v>0.19</v>
      </c>
      <c r="JS21" s="209">
        <v>0</v>
      </c>
      <c r="JT21" s="209">
        <v>0</v>
      </c>
      <c r="JU21" s="209">
        <v>0</v>
      </c>
      <c r="JV21" s="209">
        <v>0</v>
      </c>
      <c r="JW21" s="209">
        <v>184.07</v>
      </c>
      <c r="JX21" s="209">
        <v>0</v>
      </c>
      <c r="JY21" s="209">
        <v>0</v>
      </c>
      <c r="JZ21" s="211">
        <f t="shared" si="95"/>
        <v>4397.8399999999992</v>
      </c>
      <c r="KA21" s="202"/>
      <c r="KB21" s="202"/>
      <c r="KC21" s="65">
        <f t="shared" si="96"/>
        <v>101.71492864103304</v>
      </c>
      <c r="KD21" s="65">
        <f t="shared" si="97"/>
        <v>0</v>
      </c>
      <c r="KE21" s="65"/>
      <c r="KF21" s="65">
        <v>20</v>
      </c>
      <c r="KG21" s="202"/>
      <c r="KH21" s="65">
        <v>5</v>
      </c>
      <c r="KI21" s="65">
        <f t="shared" si="151"/>
        <v>543.39953271028037</v>
      </c>
      <c r="KJ21" s="202"/>
      <c r="KK21" s="201">
        <v>993.38</v>
      </c>
      <c r="KL21" s="66">
        <f t="shared" si="152"/>
        <v>497.32093457943921</v>
      </c>
      <c r="KM21" s="203"/>
      <c r="KN21" s="66">
        <f t="shared" si="99"/>
        <v>298.14018691588785</v>
      </c>
      <c r="KO21" s="67">
        <f t="shared" si="27"/>
        <v>795.46112149532701</v>
      </c>
      <c r="KP21" s="67">
        <f t="shared" si="28"/>
        <v>1788.8411214953271</v>
      </c>
      <c r="KQ21" s="68">
        <f t="shared" si="29"/>
        <v>2608.9988785046721</v>
      </c>
      <c r="KR21" s="209">
        <v>528.22</v>
      </c>
      <c r="KS21" s="209">
        <v>2194.9299999999998</v>
      </c>
      <c r="KT21" s="209">
        <v>0</v>
      </c>
      <c r="KU21" s="209">
        <v>0</v>
      </c>
      <c r="KV21" s="209">
        <v>0</v>
      </c>
      <c r="KW21" s="209">
        <v>0</v>
      </c>
      <c r="KX21" s="209">
        <v>0</v>
      </c>
      <c r="KY21" s="209">
        <v>3814.3</v>
      </c>
      <c r="KZ21" s="209">
        <v>0</v>
      </c>
      <c r="LA21" s="209">
        <v>0</v>
      </c>
      <c r="LB21" s="209">
        <v>6537.45</v>
      </c>
      <c r="LC21" s="199"/>
      <c r="LD21" s="210">
        <v>349</v>
      </c>
      <c r="LE21" s="181" t="s">
        <v>275</v>
      </c>
      <c r="LF21" s="64">
        <f t="shared" si="101"/>
        <v>6537.45</v>
      </c>
      <c r="LG21" s="209">
        <v>43.97</v>
      </c>
      <c r="LH21" s="209">
        <v>4150</v>
      </c>
      <c r="LI21" s="209">
        <v>0</v>
      </c>
      <c r="LJ21" s="209">
        <v>0</v>
      </c>
      <c r="LK21" s="209">
        <v>0</v>
      </c>
      <c r="LL21" s="209">
        <v>0</v>
      </c>
      <c r="LM21" s="209">
        <v>0</v>
      </c>
      <c r="LN21" s="209">
        <v>264.74</v>
      </c>
      <c r="LO21" s="209">
        <v>0</v>
      </c>
      <c r="LP21" s="209">
        <v>0</v>
      </c>
      <c r="LQ21" s="211">
        <f t="shared" si="102"/>
        <v>4458.71</v>
      </c>
      <c r="LR21" s="202"/>
      <c r="LS21" s="202"/>
      <c r="LT21" s="65">
        <f t="shared" si="103"/>
        <v>66.65013885256235</v>
      </c>
      <c r="LU21" s="65">
        <f t="shared" si="104"/>
        <v>0</v>
      </c>
      <c r="LV21" s="65"/>
      <c r="LW21" s="65">
        <v>20</v>
      </c>
      <c r="LX21" s="202"/>
      <c r="LY21" s="65">
        <v>5</v>
      </c>
      <c r="LZ21" s="65">
        <f t="shared" si="153"/>
        <v>508.03738317757012</v>
      </c>
      <c r="MA21" s="202"/>
      <c r="MB21" s="64">
        <f t="shared" si="30"/>
        <v>599.68752203013241</v>
      </c>
      <c r="MC21" s="66">
        <f t="shared" si="154"/>
        <v>593.54906542056074</v>
      </c>
      <c r="MD21" s="203"/>
      <c r="ME21" s="66">
        <f t="shared" si="106"/>
        <v>238.64731749013865</v>
      </c>
      <c r="MF21" s="67">
        <f t="shared" si="31"/>
        <v>832.19638291069941</v>
      </c>
      <c r="MG21" s="67">
        <f t="shared" si="32"/>
        <v>1431.8839049408318</v>
      </c>
      <c r="MH21" s="68">
        <f t="shared" si="33"/>
        <v>3026.8260950591684</v>
      </c>
      <c r="MI21" s="209">
        <v>695.58</v>
      </c>
      <c r="MJ21" s="209">
        <v>1036.83</v>
      </c>
      <c r="MK21" s="209">
        <v>0</v>
      </c>
      <c r="ML21" s="209">
        <v>0</v>
      </c>
      <c r="MM21" s="209">
        <v>0</v>
      </c>
      <c r="MN21" s="209">
        <v>0</v>
      </c>
      <c r="MO21" s="209">
        <v>0</v>
      </c>
      <c r="MP21" s="209">
        <v>2210.19</v>
      </c>
      <c r="MQ21" s="209">
        <v>0</v>
      </c>
      <c r="MR21" s="209">
        <v>0</v>
      </c>
      <c r="MS21" s="209">
        <v>3942.6</v>
      </c>
      <c r="MT21" s="199"/>
      <c r="MU21" s="210">
        <v>212</v>
      </c>
      <c r="MV21" s="181" t="s">
        <v>275</v>
      </c>
      <c r="MW21" s="64">
        <f t="shared" si="108"/>
        <v>3942.6</v>
      </c>
      <c r="MX21" s="209">
        <v>57.9</v>
      </c>
      <c r="MY21" s="209">
        <v>4150</v>
      </c>
      <c r="MZ21" s="209">
        <v>0</v>
      </c>
      <c r="NA21" s="209">
        <v>0</v>
      </c>
      <c r="NB21" s="209">
        <v>0</v>
      </c>
      <c r="NC21" s="209">
        <v>0</v>
      </c>
      <c r="ND21" s="209">
        <v>0</v>
      </c>
      <c r="NE21" s="209">
        <v>153.47999999999999</v>
      </c>
      <c r="NF21" s="209">
        <v>0</v>
      </c>
      <c r="NG21" s="209">
        <v>0</v>
      </c>
      <c r="NH21" s="211">
        <f t="shared" si="109"/>
        <v>4361.3799999999992</v>
      </c>
      <c r="NI21" s="202"/>
      <c r="NJ21" s="202"/>
      <c r="NK21" s="65">
        <f t="shared" si="110"/>
        <v>0</v>
      </c>
      <c r="NL21" s="65">
        <f t="shared" si="111"/>
        <v>0</v>
      </c>
      <c r="NM21" s="202"/>
      <c r="NN21" s="202"/>
      <c r="NO21" s="202"/>
      <c r="NP21" s="202"/>
      <c r="NQ21" s="65">
        <f t="shared" si="155"/>
        <v>469.67889908256882</v>
      </c>
      <c r="NR21" s="202"/>
      <c r="NS21" s="201"/>
      <c r="NT21" s="66">
        <f t="shared" si="113"/>
        <v>723.04816513761466</v>
      </c>
      <c r="NU21" s="203"/>
      <c r="NV21" s="66">
        <f t="shared" si="114"/>
        <v>144.60963302752293</v>
      </c>
      <c r="NW21" s="67">
        <f t="shared" si="35"/>
        <v>867.65779816513759</v>
      </c>
      <c r="NX21" s="67">
        <f t="shared" si="36"/>
        <v>867.65779816513759</v>
      </c>
      <c r="NY21" s="68">
        <f t="shared" si="37"/>
        <v>3493.7222018348616</v>
      </c>
      <c r="NZ21" s="209">
        <v>1256.27</v>
      </c>
      <c r="OA21" s="209">
        <v>1673.02</v>
      </c>
      <c r="OB21" s="209">
        <v>0</v>
      </c>
      <c r="OC21" s="209">
        <v>0</v>
      </c>
      <c r="OD21" s="209">
        <v>0</v>
      </c>
      <c r="OE21" s="209">
        <v>0</v>
      </c>
      <c r="OF21" s="209">
        <v>0</v>
      </c>
      <c r="OG21" s="209">
        <v>4063.67</v>
      </c>
      <c r="OH21" s="209">
        <v>0</v>
      </c>
      <c r="OI21" s="209">
        <v>0</v>
      </c>
      <c r="OJ21" s="209">
        <v>6992.96</v>
      </c>
      <c r="OK21" s="178">
        <f t="shared" si="115"/>
        <v>0</v>
      </c>
      <c r="OL21" s="210">
        <v>412</v>
      </c>
      <c r="OM21" s="181" t="s">
        <v>275</v>
      </c>
      <c r="ON21" s="64">
        <f t="shared" si="116"/>
        <v>6992.96</v>
      </c>
      <c r="OO21" s="209">
        <v>104.57</v>
      </c>
      <c r="OP21" s="209">
        <v>4150</v>
      </c>
      <c r="OQ21" s="209">
        <v>0</v>
      </c>
      <c r="OR21" s="209">
        <v>0</v>
      </c>
      <c r="OS21" s="209">
        <v>0</v>
      </c>
      <c r="OT21" s="209">
        <v>0</v>
      </c>
      <c r="OU21" s="209">
        <v>0</v>
      </c>
      <c r="OV21" s="209">
        <v>282.13</v>
      </c>
      <c r="OW21" s="209">
        <v>0</v>
      </c>
      <c r="OX21" s="209">
        <v>0</v>
      </c>
      <c r="OY21" s="211">
        <f t="shared" si="117"/>
        <v>4536.7</v>
      </c>
      <c r="OZ21" s="202"/>
      <c r="PA21" s="202"/>
      <c r="PB21" s="65">
        <f t="shared" si="118"/>
        <v>151.21059791962591</v>
      </c>
      <c r="PC21" s="65">
        <f t="shared" si="119"/>
        <v>0</v>
      </c>
      <c r="PD21" s="65"/>
      <c r="PE21" s="65">
        <v>20</v>
      </c>
      <c r="PF21" s="65">
        <f t="shared" si="121"/>
        <v>32.880000000000003</v>
      </c>
      <c r="PG21" s="65">
        <v>5</v>
      </c>
      <c r="PH21" s="65">
        <f t="shared" si="156"/>
        <v>495.2049090909091</v>
      </c>
      <c r="PI21" s="202"/>
      <c r="PJ21" s="64">
        <f t="shared" si="38"/>
        <v>704.29550701053495</v>
      </c>
      <c r="PK21" s="66">
        <f t="shared" si="157"/>
        <v>643.25572727272731</v>
      </c>
      <c r="PL21" s="203"/>
      <c r="PM21" s="66">
        <f t="shared" si="122"/>
        <v>269.51024685665243</v>
      </c>
      <c r="PN21" s="67">
        <f t="shared" si="39"/>
        <v>912.76597412937974</v>
      </c>
      <c r="PO21" s="67">
        <f t="shared" si="40"/>
        <v>1617.0614811399146</v>
      </c>
      <c r="PP21" s="68">
        <f t="shared" si="41"/>
        <v>2919.6385188600852</v>
      </c>
      <c r="PQ21" s="209">
        <v>903.8</v>
      </c>
      <c r="PR21" s="209">
        <v>1774.83</v>
      </c>
      <c r="PS21" s="209">
        <v>0</v>
      </c>
      <c r="PT21" s="209">
        <v>0</v>
      </c>
      <c r="PU21" s="209">
        <v>0</v>
      </c>
      <c r="PV21" s="209">
        <v>0</v>
      </c>
      <c r="PW21" s="209">
        <v>0</v>
      </c>
      <c r="PX21" s="209">
        <v>3038.38</v>
      </c>
      <c r="PY21" s="209">
        <v>0</v>
      </c>
      <c r="PZ21" s="209">
        <v>0</v>
      </c>
      <c r="QA21" s="209">
        <v>5717.01</v>
      </c>
      <c r="QB21" s="199"/>
      <c r="QC21" s="210">
        <v>307</v>
      </c>
      <c r="QD21" s="181" t="s">
        <v>275</v>
      </c>
      <c r="QE21" s="64">
        <f t="shared" si="124"/>
        <v>5717.01</v>
      </c>
      <c r="QF21" s="209">
        <v>75.23</v>
      </c>
      <c r="QG21" s="209">
        <v>4150</v>
      </c>
      <c r="QH21" s="209">
        <v>0</v>
      </c>
      <c r="QI21" s="209">
        <v>0</v>
      </c>
      <c r="QJ21" s="209">
        <v>0</v>
      </c>
      <c r="QK21" s="209">
        <v>0</v>
      </c>
      <c r="QL21" s="209">
        <v>0</v>
      </c>
      <c r="QM21" s="209">
        <v>211</v>
      </c>
      <c r="QN21" s="209">
        <v>0</v>
      </c>
      <c r="QO21" s="209">
        <v>0</v>
      </c>
      <c r="QP21" s="211">
        <f t="shared" si="125"/>
        <v>4436.2299999999996</v>
      </c>
      <c r="QQ21" s="202"/>
      <c r="QR21" s="202"/>
      <c r="QS21" s="65">
        <f t="shared" si="126"/>
        <v>67.203486390272289</v>
      </c>
      <c r="QT21" s="65">
        <f t="shared" si="127"/>
        <v>0</v>
      </c>
      <c r="QU21" s="65"/>
      <c r="QV21" s="65">
        <v>20</v>
      </c>
      <c r="QW21" s="65">
        <f t="shared" si="129"/>
        <v>18.861818181818183</v>
      </c>
      <c r="QX21" s="65">
        <v>5</v>
      </c>
      <c r="QY21" s="65">
        <f t="shared" si="158"/>
        <v>428.14772727272725</v>
      </c>
      <c r="QZ21" s="202"/>
      <c r="RA21" s="201">
        <v>992.54</v>
      </c>
      <c r="RB21" s="66">
        <f t="shared" si="130"/>
        <v>619.2640909090909</v>
      </c>
      <c r="RC21" s="203"/>
      <c r="RD21" s="66">
        <f t="shared" si="131"/>
        <v>322.36081818181822</v>
      </c>
      <c r="RE21" s="67">
        <f t="shared" si="43"/>
        <v>941.62490909090911</v>
      </c>
      <c r="RF21" s="67">
        <f t="shared" si="44"/>
        <v>1934.1649090909091</v>
      </c>
      <c r="RG21" s="68">
        <f t="shared" si="45"/>
        <v>2502.0650909090905</v>
      </c>
      <c r="RH21" s="205">
        <v>1267.42</v>
      </c>
      <c r="RI21" s="205">
        <v>1257.07</v>
      </c>
      <c r="RJ21" s="205">
        <v>16.2</v>
      </c>
      <c r="RK21" s="205">
        <v>0</v>
      </c>
      <c r="RL21" s="205">
        <v>0</v>
      </c>
      <c r="RM21" s="205">
        <v>0</v>
      </c>
      <c r="RN21" s="205">
        <v>0</v>
      </c>
      <c r="RO21" s="205">
        <v>4317.6099999999997</v>
      </c>
      <c r="RP21" s="205">
        <v>0</v>
      </c>
      <c r="RQ21" s="205">
        <v>0</v>
      </c>
      <c r="RR21" s="205">
        <v>6858.3</v>
      </c>
      <c r="RS21" s="199"/>
      <c r="RT21" s="206">
        <v>377</v>
      </c>
      <c r="RU21" s="181" t="s">
        <v>275</v>
      </c>
      <c r="RV21" s="213">
        <v>6858.3</v>
      </c>
      <c r="RW21" s="209">
        <v>105.5</v>
      </c>
      <c r="RX21" s="209">
        <v>4150</v>
      </c>
      <c r="RY21" s="209">
        <v>1.04</v>
      </c>
      <c r="RZ21" s="209">
        <v>0</v>
      </c>
      <c r="SA21" s="209">
        <v>0</v>
      </c>
      <c r="SB21" s="209">
        <v>0</v>
      </c>
      <c r="SC21" s="209">
        <v>0</v>
      </c>
      <c r="SD21" s="209">
        <v>299.75</v>
      </c>
      <c r="SE21" s="209">
        <v>0</v>
      </c>
      <c r="SF21" s="209">
        <v>0</v>
      </c>
      <c r="SG21" s="211">
        <v>4556.29</v>
      </c>
      <c r="SH21" s="202"/>
      <c r="SI21" s="202"/>
      <c r="SJ21" s="65">
        <f t="shared" si="134"/>
        <v>67.395869741834673</v>
      </c>
      <c r="SK21" s="65">
        <f t="shared" si="135"/>
        <v>0</v>
      </c>
      <c r="SL21" s="65">
        <f t="shared" si="136"/>
        <v>866.66666666666663</v>
      </c>
      <c r="SM21" s="65">
        <v>20</v>
      </c>
      <c r="SN21" s="65">
        <f t="shared" si="137"/>
        <v>495.92920353982299</v>
      </c>
      <c r="SO21" s="65">
        <v>5</v>
      </c>
      <c r="SP21" s="65">
        <f t="shared" si="159"/>
        <v>428.52876106194691</v>
      </c>
      <c r="SQ21" s="202"/>
      <c r="SR21" s="201">
        <v>1476.66</v>
      </c>
      <c r="SS21" s="66">
        <f t="shared" si="160"/>
        <v>596.28469026548669</v>
      </c>
      <c r="ST21" s="203"/>
      <c r="SU21" s="66">
        <f t="shared" si="138"/>
        <v>414.58893805309737</v>
      </c>
      <c r="SV21" s="204"/>
      <c r="SW21" s="67">
        <f t="shared" si="48"/>
        <v>1476.66</v>
      </c>
      <c r="SX21" s="68">
        <f t="shared" si="49"/>
        <v>3079.63</v>
      </c>
      <c r="SY21" s="64">
        <f t="shared" si="139"/>
        <v>35091.200000000004</v>
      </c>
      <c r="SZ21" s="211">
        <f t="shared" si="140"/>
        <v>26747.149999999998</v>
      </c>
      <c r="TA21" s="67">
        <f t="shared" si="141"/>
        <v>9116.2692148321203</v>
      </c>
      <c r="TB21" s="68">
        <f t="shared" si="142"/>
        <v>17630.880785167879</v>
      </c>
      <c r="TC21" s="264"/>
      <c r="TD21" s="265"/>
      <c r="TE21" s="265"/>
    </row>
    <row r="22" spans="1:525">
      <c r="A22" s="173" t="s">
        <v>469</v>
      </c>
      <c r="B22" s="175" t="s">
        <v>483</v>
      </c>
      <c r="C22" s="181"/>
      <c r="D22" s="199"/>
      <c r="E22" s="199"/>
      <c r="F22" s="199"/>
      <c r="G22" s="199"/>
      <c r="H22" s="199"/>
      <c r="I22" s="199"/>
      <c r="J22" s="199"/>
      <c r="K22" s="199"/>
      <c r="L22" s="199"/>
      <c r="M22" s="200"/>
      <c r="N22" s="199"/>
      <c r="O22" s="199"/>
      <c r="P22" s="181"/>
      <c r="Q22" s="64">
        <f t="shared" si="0"/>
        <v>0</v>
      </c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64">
        <f t="shared" si="50"/>
        <v>0</v>
      </c>
      <c r="AC22" s="202"/>
      <c r="AD22" s="202"/>
      <c r="AE22" s="65">
        <f t="shared" si="51"/>
        <v>0</v>
      </c>
      <c r="AF22" s="202"/>
      <c r="AG22" s="202"/>
      <c r="AH22" s="202"/>
      <c r="AI22" s="202"/>
      <c r="AJ22" s="202"/>
      <c r="AK22" s="202"/>
      <c r="AL22" s="202"/>
      <c r="AM22" s="64">
        <f t="shared" si="2"/>
        <v>0</v>
      </c>
      <c r="AN22" s="203"/>
      <c r="AO22" s="203"/>
      <c r="AP22" s="66">
        <f t="shared" si="54"/>
        <v>0</v>
      </c>
      <c r="AQ22" s="67">
        <f t="shared" si="3"/>
        <v>0</v>
      </c>
      <c r="AR22" s="67">
        <f t="shared" si="4"/>
        <v>0</v>
      </c>
      <c r="AS22" s="68">
        <f t="shared" si="5"/>
        <v>0</v>
      </c>
      <c r="AT22" s="199"/>
      <c r="AU22" s="199"/>
      <c r="AV22" s="199"/>
      <c r="AW22" s="199"/>
      <c r="AX22" s="199"/>
      <c r="AY22" s="199"/>
      <c r="AZ22" s="199"/>
      <c r="BA22" s="199"/>
      <c r="BB22" s="199"/>
      <c r="BC22" s="200"/>
      <c r="BD22" s="199"/>
      <c r="BE22" s="199"/>
      <c r="BF22" s="181"/>
      <c r="BG22" s="181"/>
      <c r="BH22" s="64">
        <f t="shared" si="56"/>
        <v>0</v>
      </c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64">
        <f t="shared" si="57"/>
        <v>0</v>
      </c>
      <c r="BT22" s="202"/>
      <c r="BU22" s="202"/>
      <c r="BV22" s="65">
        <f t="shared" si="58"/>
        <v>0</v>
      </c>
      <c r="BW22" s="65">
        <f t="shared" si="59"/>
        <v>0</v>
      </c>
      <c r="BX22" s="202"/>
      <c r="BY22" s="202"/>
      <c r="BZ22" s="202"/>
      <c r="CA22" s="202"/>
      <c r="CB22" s="202"/>
      <c r="CC22" s="202"/>
      <c r="CD22" s="201"/>
      <c r="CE22" s="66"/>
      <c r="CF22" s="203"/>
      <c r="CG22" s="66">
        <f t="shared" si="62"/>
        <v>0</v>
      </c>
      <c r="CH22" s="204"/>
      <c r="CI22" s="67">
        <f t="shared" si="8"/>
        <v>0</v>
      </c>
      <c r="CJ22" s="68">
        <f t="shared" si="9"/>
        <v>0</v>
      </c>
      <c r="CK22" s="199"/>
      <c r="CL22" s="199"/>
      <c r="CM22" s="199"/>
      <c r="CN22" s="199"/>
      <c r="CO22" s="199"/>
      <c r="CP22" s="199"/>
      <c r="CQ22" s="199"/>
      <c r="CR22" s="199"/>
      <c r="CS22" s="199"/>
      <c r="CT22" s="200"/>
      <c r="CU22" s="199"/>
      <c r="CV22" s="199"/>
      <c r="CW22" s="181"/>
      <c r="CX22" s="181"/>
      <c r="CY22" s="64">
        <f t="shared" si="64"/>
        <v>0</v>
      </c>
      <c r="CZ22" s="199"/>
      <c r="DA22" s="199"/>
      <c r="DB22" s="199"/>
      <c r="DC22" s="199"/>
      <c r="DD22" s="199"/>
      <c r="DE22" s="199"/>
      <c r="DF22" s="199"/>
      <c r="DG22" s="199"/>
      <c r="DH22" s="199"/>
      <c r="DI22" s="199"/>
      <c r="DJ22" s="211">
        <f t="shared" si="65"/>
        <v>0</v>
      </c>
      <c r="DK22" s="202"/>
      <c r="DL22" s="202"/>
      <c r="DM22" s="65">
        <f t="shared" si="66"/>
        <v>0</v>
      </c>
      <c r="DN22" s="65">
        <f t="shared" si="67"/>
        <v>0</v>
      </c>
      <c r="DO22" s="202"/>
      <c r="DP22" s="202"/>
      <c r="DQ22" s="202"/>
      <c r="DR22" s="202"/>
      <c r="DS22" s="202"/>
      <c r="DT22" s="202"/>
      <c r="DU22" s="64">
        <f t="shared" si="10"/>
        <v>0</v>
      </c>
      <c r="DV22" s="66"/>
      <c r="DW22" s="203"/>
      <c r="DX22" s="66">
        <f t="shared" si="68"/>
        <v>0</v>
      </c>
      <c r="DY22" s="67">
        <f t="shared" si="11"/>
        <v>0</v>
      </c>
      <c r="DZ22" s="67">
        <f t="shared" si="12"/>
        <v>0</v>
      </c>
      <c r="EA22" s="68">
        <f t="shared" si="13"/>
        <v>0</v>
      </c>
      <c r="EB22" s="199"/>
      <c r="EC22" s="199"/>
      <c r="ED22" s="199"/>
      <c r="EE22" s="199"/>
      <c r="EF22" s="199"/>
      <c r="EG22" s="199"/>
      <c r="EH22" s="199"/>
      <c r="EI22" s="199"/>
      <c r="EJ22" s="199"/>
      <c r="EK22" s="200"/>
      <c r="EL22" s="199"/>
      <c r="EM22" s="199"/>
      <c r="EN22" s="181"/>
      <c r="EO22" s="181"/>
      <c r="EP22" s="212">
        <f t="shared" si="70"/>
        <v>0</v>
      </c>
      <c r="EQ22" s="199"/>
      <c r="ER22" s="199"/>
      <c r="ES22" s="199"/>
      <c r="ET22" s="199"/>
      <c r="EU22" s="199"/>
      <c r="EV22" s="199"/>
      <c r="EW22" s="199"/>
      <c r="EX22" s="199"/>
      <c r="EY22" s="199"/>
      <c r="EZ22" s="199"/>
      <c r="FA22" s="64">
        <f t="shared" si="71"/>
        <v>0</v>
      </c>
      <c r="FB22" s="202"/>
      <c r="FC22" s="202"/>
      <c r="FD22" s="65">
        <f t="shared" si="72"/>
        <v>0</v>
      </c>
      <c r="FE22" s="65">
        <f t="shared" si="73"/>
        <v>0</v>
      </c>
      <c r="FF22" s="202"/>
      <c r="FG22" s="202"/>
      <c r="FH22" s="65"/>
      <c r="FI22" s="202"/>
      <c r="FJ22" s="65"/>
      <c r="FK22" s="202"/>
      <c r="FL22" s="64">
        <f t="shared" si="14"/>
        <v>0</v>
      </c>
      <c r="FM22" s="66"/>
      <c r="FN22" s="203"/>
      <c r="FO22" s="66">
        <f t="shared" si="76"/>
        <v>0</v>
      </c>
      <c r="FP22" s="204"/>
      <c r="FQ22" s="67">
        <f t="shared" si="16"/>
        <v>0</v>
      </c>
      <c r="FR22" s="68">
        <f t="shared" si="17"/>
        <v>0</v>
      </c>
      <c r="FS22" s="199"/>
      <c r="FT22" s="199"/>
      <c r="FU22" s="199"/>
      <c r="FV22" s="199"/>
      <c r="FW22" s="199"/>
      <c r="FX22" s="199"/>
      <c r="FY22" s="199"/>
      <c r="FZ22" s="199"/>
      <c r="GA22" s="199"/>
      <c r="GB22" s="200"/>
      <c r="GC22" s="199"/>
      <c r="GD22" s="199"/>
      <c r="GE22" s="181"/>
      <c r="GF22" s="181"/>
      <c r="GG22" s="64">
        <f t="shared" si="78"/>
        <v>0</v>
      </c>
      <c r="GH22" s="199"/>
      <c r="GI22" s="199"/>
      <c r="GJ22" s="199"/>
      <c r="GK22" s="199"/>
      <c r="GL22" s="199"/>
      <c r="GM22" s="199"/>
      <c r="GN22" s="199"/>
      <c r="GO22" s="199"/>
      <c r="GP22" s="199"/>
      <c r="GQ22" s="199"/>
      <c r="GR22" s="211">
        <f t="shared" si="79"/>
        <v>0</v>
      </c>
      <c r="GS22" s="202"/>
      <c r="GT22" s="202"/>
      <c r="GU22" s="65">
        <f t="shared" si="80"/>
        <v>0</v>
      </c>
      <c r="GV22" s="65">
        <f t="shared" si="81"/>
        <v>0</v>
      </c>
      <c r="GW22" s="202"/>
      <c r="GX22" s="202"/>
      <c r="GY22" s="65"/>
      <c r="GZ22" s="202"/>
      <c r="HA22" s="65"/>
      <c r="HB22" s="202"/>
      <c r="HC22" s="201"/>
      <c r="HD22" s="66"/>
      <c r="HE22" s="203"/>
      <c r="HF22" s="66">
        <f t="shared" si="84"/>
        <v>0</v>
      </c>
      <c r="HG22" s="67">
        <f t="shared" si="19"/>
        <v>0</v>
      </c>
      <c r="HH22" s="67">
        <f t="shared" si="20"/>
        <v>0</v>
      </c>
      <c r="HI22" s="68">
        <f t="shared" si="21"/>
        <v>0</v>
      </c>
      <c r="HJ22" s="199"/>
      <c r="HK22" s="199"/>
      <c r="HL22" s="199"/>
      <c r="HM22" s="199"/>
      <c r="HN22" s="199"/>
      <c r="HO22" s="199"/>
      <c r="HP22" s="199"/>
      <c r="HQ22" s="199"/>
      <c r="HR22" s="199"/>
      <c r="HS22" s="200"/>
      <c r="HT22" s="199"/>
      <c r="HU22" s="199"/>
      <c r="HV22" s="181"/>
      <c r="HW22" s="181" t="s">
        <v>275</v>
      </c>
      <c r="HX22" s="64">
        <f t="shared" si="86"/>
        <v>0</v>
      </c>
      <c r="HY22" s="199"/>
      <c r="HZ22" s="199"/>
      <c r="IA22" s="199"/>
      <c r="IB22" s="199"/>
      <c r="IC22" s="199"/>
      <c r="ID22" s="199"/>
      <c r="IE22" s="199"/>
      <c r="IF22" s="199"/>
      <c r="IG22" s="199"/>
      <c r="IH22" s="199"/>
      <c r="II22" s="214">
        <f t="shared" si="87"/>
        <v>0</v>
      </c>
      <c r="IJ22" s="202"/>
      <c r="IK22" s="202"/>
      <c r="IL22" s="65">
        <f t="shared" si="88"/>
        <v>0</v>
      </c>
      <c r="IM22" s="65">
        <f t="shared" si="89"/>
        <v>0</v>
      </c>
      <c r="IN22" s="65"/>
      <c r="IO22" s="202"/>
      <c r="IP22" s="65"/>
      <c r="IQ22" s="65"/>
      <c r="IR22" s="65"/>
      <c r="IS22" s="202"/>
      <c r="IT22" s="201"/>
      <c r="IU22" s="66"/>
      <c r="IV22" s="203"/>
      <c r="IW22" s="66">
        <f t="shared" si="92"/>
        <v>0</v>
      </c>
      <c r="IX22" s="204"/>
      <c r="IY22" s="67">
        <f t="shared" si="24"/>
        <v>0</v>
      </c>
      <c r="IZ22" s="68">
        <f t="shared" si="25"/>
        <v>0</v>
      </c>
      <c r="JA22" s="199"/>
      <c r="JB22" s="199"/>
      <c r="JC22" s="199"/>
      <c r="JD22" s="199"/>
      <c r="JE22" s="199"/>
      <c r="JF22" s="199"/>
      <c r="JG22" s="199"/>
      <c r="JH22" s="199"/>
      <c r="JI22" s="199"/>
      <c r="JJ22" s="200"/>
      <c r="JK22" s="199"/>
      <c r="JL22" s="199"/>
      <c r="JM22" s="181"/>
      <c r="JN22" s="181"/>
      <c r="JO22" s="64">
        <f t="shared" si="94"/>
        <v>0</v>
      </c>
      <c r="JP22" s="199"/>
      <c r="JQ22" s="199"/>
      <c r="JR22" s="199"/>
      <c r="JS22" s="199"/>
      <c r="JT22" s="199"/>
      <c r="JU22" s="199"/>
      <c r="JV22" s="199"/>
      <c r="JW22" s="199"/>
      <c r="JX22" s="199"/>
      <c r="JY22" s="199"/>
      <c r="JZ22" s="211">
        <f t="shared" si="95"/>
        <v>0</v>
      </c>
      <c r="KA22" s="202"/>
      <c r="KB22" s="202"/>
      <c r="KC22" s="65">
        <f t="shared" si="96"/>
        <v>0</v>
      </c>
      <c r="KD22" s="65">
        <f t="shared" si="97"/>
        <v>0</v>
      </c>
      <c r="KE22" s="202"/>
      <c r="KF22" s="65"/>
      <c r="KG22" s="202"/>
      <c r="KH22" s="202"/>
      <c r="KI22" s="65"/>
      <c r="KJ22" s="202"/>
      <c r="KK22" s="201"/>
      <c r="KL22" s="66"/>
      <c r="KM22" s="203"/>
      <c r="KN22" s="66">
        <f t="shared" si="99"/>
        <v>0</v>
      </c>
      <c r="KO22" s="67">
        <f t="shared" si="27"/>
        <v>0</v>
      </c>
      <c r="KP22" s="67">
        <f t="shared" si="28"/>
        <v>0</v>
      </c>
      <c r="KQ22" s="68">
        <f t="shared" si="29"/>
        <v>0</v>
      </c>
      <c r="KR22" s="199"/>
      <c r="KS22" s="199"/>
      <c r="KT22" s="199"/>
      <c r="KU22" s="199"/>
      <c r="KV22" s="199"/>
      <c r="KW22" s="199"/>
      <c r="KX22" s="199"/>
      <c r="KY22" s="199"/>
      <c r="KZ22" s="199"/>
      <c r="LA22" s="200"/>
      <c r="LB22" s="199"/>
      <c r="LC22" s="199"/>
      <c r="LD22" s="181"/>
      <c r="LE22" s="181"/>
      <c r="LF22" s="64">
        <f t="shared" si="101"/>
        <v>0</v>
      </c>
      <c r="LG22" s="199"/>
      <c r="LH22" s="199"/>
      <c r="LI22" s="199"/>
      <c r="LJ22" s="199"/>
      <c r="LK22" s="199"/>
      <c r="LL22" s="199"/>
      <c r="LM22" s="199"/>
      <c r="LN22" s="199"/>
      <c r="LO22" s="199"/>
      <c r="LP22" s="199"/>
      <c r="LQ22" s="211">
        <f t="shared" si="102"/>
        <v>0</v>
      </c>
      <c r="LR22" s="202"/>
      <c r="LS22" s="202"/>
      <c r="LT22" s="65">
        <f t="shared" si="103"/>
        <v>0</v>
      </c>
      <c r="LU22" s="65">
        <f t="shared" si="104"/>
        <v>0</v>
      </c>
      <c r="LV22" s="202"/>
      <c r="LW22" s="65"/>
      <c r="LX22" s="202"/>
      <c r="LY22" s="65"/>
      <c r="LZ22" s="65"/>
      <c r="MA22" s="202"/>
      <c r="MB22" s="64">
        <f t="shared" si="30"/>
        <v>0</v>
      </c>
      <c r="MC22" s="66"/>
      <c r="MD22" s="203"/>
      <c r="ME22" s="66">
        <f t="shared" si="106"/>
        <v>0</v>
      </c>
      <c r="MF22" s="67">
        <f t="shared" si="31"/>
        <v>0</v>
      </c>
      <c r="MG22" s="67">
        <f t="shared" si="32"/>
        <v>0</v>
      </c>
      <c r="MH22" s="68">
        <f t="shared" si="33"/>
        <v>0</v>
      </c>
      <c r="MI22" s="209">
        <v>938.64</v>
      </c>
      <c r="MJ22" s="209">
        <v>2130.37</v>
      </c>
      <c r="MK22" s="209">
        <v>29.3</v>
      </c>
      <c r="ML22" s="209">
        <v>0</v>
      </c>
      <c r="MM22" s="209">
        <v>0</v>
      </c>
      <c r="MN22" s="209">
        <v>0</v>
      </c>
      <c r="MO22" s="209">
        <v>0</v>
      </c>
      <c r="MP22" s="209">
        <v>0</v>
      </c>
      <c r="MQ22" s="209">
        <v>0</v>
      </c>
      <c r="MR22" s="209">
        <v>0</v>
      </c>
      <c r="MS22" s="209">
        <v>3098.31</v>
      </c>
      <c r="MT22" s="199"/>
      <c r="MU22" s="210">
        <v>210</v>
      </c>
      <c r="MV22" s="181" t="s">
        <v>275</v>
      </c>
      <c r="MW22" s="64">
        <f t="shared" si="108"/>
        <v>3098.31</v>
      </c>
      <c r="MX22" s="209">
        <v>78.13</v>
      </c>
      <c r="MY22" s="209">
        <v>3458.33</v>
      </c>
      <c r="MZ22" s="209">
        <v>1.87</v>
      </c>
      <c r="NA22" s="209">
        <v>0</v>
      </c>
      <c r="NB22" s="209">
        <v>0</v>
      </c>
      <c r="NC22" s="209">
        <v>0</v>
      </c>
      <c r="ND22" s="209">
        <v>0</v>
      </c>
      <c r="NE22" s="209">
        <v>0</v>
      </c>
      <c r="NF22" s="209">
        <v>0</v>
      </c>
      <c r="NG22" s="209">
        <v>0</v>
      </c>
      <c r="NH22" s="211">
        <f t="shared" si="109"/>
        <v>3538.33</v>
      </c>
      <c r="NI22" s="202"/>
      <c r="NJ22" s="202"/>
      <c r="NK22" s="65">
        <f t="shared" si="110"/>
        <v>0</v>
      </c>
      <c r="NL22" s="65">
        <f t="shared" si="111"/>
        <v>0</v>
      </c>
      <c r="NM22" s="202"/>
      <c r="NN22" s="202"/>
      <c r="NO22" s="202"/>
      <c r="NP22" s="202"/>
      <c r="NQ22" s="65">
        <f t="shared" si="155"/>
        <v>469.67889908256882</v>
      </c>
      <c r="NR22" s="202"/>
      <c r="NS22" s="201"/>
      <c r="NT22" s="66">
        <f t="shared" si="113"/>
        <v>723.04816513761466</v>
      </c>
      <c r="NU22" s="203"/>
      <c r="NV22" s="66">
        <f t="shared" si="114"/>
        <v>144.60963302752293</v>
      </c>
      <c r="NW22" s="67">
        <f t="shared" si="35"/>
        <v>867.65779816513759</v>
      </c>
      <c r="NX22" s="67">
        <f t="shared" si="36"/>
        <v>867.65779816513759</v>
      </c>
      <c r="NY22" s="68">
        <f t="shared" si="37"/>
        <v>2670.6722018348623</v>
      </c>
      <c r="NZ22" s="209">
        <v>1837.61</v>
      </c>
      <c r="OA22" s="209">
        <v>4264.1000000000004</v>
      </c>
      <c r="OB22" s="209">
        <v>0</v>
      </c>
      <c r="OC22" s="209">
        <v>0</v>
      </c>
      <c r="OD22" s="209">
        <v>0</v>
      </c>
      <c r="OE22" s="209">
        <v>0</v>
      </c>
      <c r="OF22" s="209">
        <v>0</v>
      </c>
      <c r="OG22" s="209">
        <v>33.299999999999997</v>
      </c>
      <c r="OH22" s="209">
        <v>0</v>
      </c>
      <c r="OI22" s="209">
        <v>0</v>
      </c>
      <c r="OJ22" s="209">
        <v>6135.01</v>
      </c>
      <c r="OK22" s="178">
        <f t="shared" si="115"/>
        <v>0</v>
      </c>
      <c r="OL22" s="210">
        <v>380</v>
      </c>
      <c r="OM22" s="181" t="s">
        <v>275</v>
      </c>
      <c r="ON22" s="64">
        <f t="shared" si="116"/>
        <v>6135.01</v>
      </c>
      <c r="OO22" s="209">
        <v>152.96</v>
      </c>
      <c r="OP22" s="209">
        <v>4150</v>
      </c>
      <c r="OQ22" s="209">
        <v>0</v>
      </c>
      <c r="OR22" s="209">
        <v>0</v>
      </c>
      <c r="OS22" s="209">
        <v>0</v>
      </c>
      <c r="OT22" s="209">
        <v>0</v>
      </c>
      <c r="OU22" s="209">
        <v>0</v>
      </c>
      <c r="OV22" s="209">
        <v>2.31</v>
      </c>
      <c r="OW22" s="209">
        <v>0</v>
      </c>
      <c r="OX22" s="209">
        <v>0</v>
      </c>
      <c r="OY22" s="211">
        <f t="shared" si="117"/>
        <v>4305.2700000000004</v>
      </c>
      <c r="OZ22" s="202"/>
      <c r="PA22" s="202"/>
      <c r="PB22" s="65">
        <f t="shared" si="118"/>
        <v>132.65892130698359</v>
      </c>
      <c r="PC22" s="65">
        <f t="shared" si="119"/>
        <v>0</v>
      </c>
      <c r="PD22" s="65"/>
      <c r="PE22" s="65">
        <v>20</v>
      </c>
      <c r="PF22" s="65">
        <f t="shared" si="121"/>
        <v>32.880000000000003</v>
      </c>
      <c r="PG22" s="65">
        <v>5</v>
      </c>
      <c r="PH22" s="65">
        <f t="shared" si="156"/>
        <v>495.2049090909091</v>
      </c>
      <c r="PI22" s="202"/>
      <c r="PJ22" s="64">
        <f t="shared" si="38"/>
        <v>685.74383039789268</v>
      </c>
      <c r="PK22" s="66">
        <f t="shared" si="157"/>
        <v>643.25572727272731</v>
      </c>
      <c r="PL22" s="203"/>
      <c r="PM22" s="66">
        <f t="shared" si="122"/>
        <v>265.79991153412402</v>
      </c>
      <c r="PN22" s="67">
        <f t="shared" si="39"/>
        <v>909.05563880685133</v>
      </c>
      <c r="PO22" s="67">
        <f t="shared" si="40"/>
        <v>1594.7994692047441</v>
      </c>
      <c r="PP22" s="68">
        <f t="shared" si="41"/>
        <v>2710.4705307952563</v>
      </c>
      <c r="PQ22" s="209">
        <v>1659.66</v>
      </c>
      <c r="PR22" s="209">
        <v>4164.58</v>
      </c>
      <c r="PS22" s="209">
        <v>0</v>
      </c>
      <c r="PT22" s="209">
        <v>0</v>
      </c>
      <c r="PU22" s="209">
        <v>0</v>
      </c>
      <c r="PV22" s="209">
        <v>0</v>
      </c>
      <c r="PW22" s="209">
        <v>0</v>
      </c>
      <c r="PX22" s="209">
        <v>0</v>
      </c>
      <c r="PY22" s="209">
        <v>0</v>
      </c>
      <c r="PZ22" s="209">
        <v>0</v>
      </c>
      <c r="QA22" s="209">
        <v>5824.24</v>
      </c>
      <c r="QB22" s="199"/>
      <c r="QC22" s="210">
        <v>342</v>
      </c>
      <c r="QD22" s="181" t="s">
        <v>275</v>
      </c>
      <c r="QE22" s="64">
        <f t="shared" si="124"/>
        <v>5824.24</v>
      </c>
      <c r="QF22" s="209">
        <v>138.15</v>
      </c>
      <c r="QG22" s="209">
        <v>4150</v>
      </c>
      <c r="QH22" s="209">
        <v>0</v>
      </c>
      <c r="QI22" s="209">
        <v>0</v>
      </c>
      <c r="QJ22" s="209">
        <v>0</v>
      </c>
      <c r="QK22" s="209">
        <v>0</v>
      </c>
      <c r="QL22" s="209">
        <v>0</v>
      </c>
      <c r="QM22" s="209">
        <v>0</v>
      </c>
      <c r="QN22" s="209">
        <v>0</v>
      </c>
      <c r="QO22" s="209">
        <v>0</v>
      </c>
      <c r="QP22" s="211">
        <f t="shared" si="125"/>
        <v>4288.1499999999996</v>
      </c>
      <c r="QQ22" s="202"/>
      <c r="QR22" s="202"/>
      <c r="QS22" s="65">
        <f t="shared" si="126"/>
        <v>68.463975674990849</v>
      </c>
      <c r="QT22" s="65">
        <f t="shared" si="127"/>
        <v>0</v>
      </c>
      <c r="QU22" s="65"/>
      <c r="QV22" s="65">
        <v>20</v>
      </c>
      <c r="QW22" s="65">
        <f t="shared" si="129"/>
        <v>18.861818181818183</v>
      </c>
      <c r="QX22" s="65">
        <v>5</v>
      </c>
      <c r="QY22" s="65">
        <f t="shared" si="158"/>
        <v>428.14772727272725</v>
      </c>
      <c r="QZ22" s="202"/>
      <c r="RA22" s="201">
        <v>994.08</v>
      </c>
      <c r="RB22" s="66">
        <f t="shared" si="130"/>
        <v>619.2640909090909</v>
      </c>
      <c r="RC22" s="203"/>
      <c r="RD22" s="66">
        <f t="shared" si="131"/>
        <v>322.66881818181821</v>
      </c>
      <c r="RE22" s="67">
        <f t="shared" si="43"/>
        <v>941.93290909090911</v>
      </c>
      <c r="RF22" s="67">
        <f t="shared" si="44"/>
        <v>1936.012909090909</v>
      </c>
      <c r="RG22" s="68">
        <f t="shared" si="45"/>
        <v>2352.1370909090906</v>
      </c>
      <c r="RH22" s="205">
        <v>1912.35</v>
      </c>
      <c r="RI22" s="205">
        <v>3183.59</v>
      </c>
      <c r="RJ22" s="205">
        <v>0</v>
      </c>
      <c r="RK22" s="205">
        <v>0</v>
      </c>
      <c r="RL22" s="205">
        <v>0</v>
      </c>
      <c r="RM22" s="205">
        <v>0</v>
      </c>
      <c r="RN22" s="205">
        <v>0</v>
      </c>
      <c r="RO22" s="205">
        <v>25.9</v>
      </c>
      <c r="RP22" s="205">
        <v>11.31</v>
      </c>
      <c r="RQ22" s="205">
        <v>0</v>
      </c>
      <c r="RR22" s="205">
        <v>5133.1499999999996</v>
      </c>
      <c r="RS22" s="199"/>
      <c r="RT22" s="206">
        <v>325</v>
      </c>
      <c r="RU22" s="181" t="s">
        <v>275</v>
      </c>
      <c r="RV22" s="213">
        <v>5133.1499999999996</v>
      </c>
      <c r="RW22" s="209">
        <v>159.19</v>
      </c>
      <c r="RX22" s="209">
        <v>4150</v>
      </c>
      <c r="RY22" s="209">
        <v>0</v>
      </c>
      <c r="RZ22" s="209">
        <v>0</v>
      </c>
      <c r="SA22" s="209">
        <v>0</v>
      </c>
      <c r="SB22" s="209">
        <v>0</v>
      </c>
      <c r="SC22" s="209">
        <v>0</v>
      </c>
      <c r="SD22" s="209">
        <v>1.8</v>
      </c>
      <c r="SE22" s="209">
        <v>0.63</v>
      </c>
      <c r="SF22" s="209">
        <v>0</v>
      </c>
      <c r="SG22" s="211">
        <v>4311.62</v>
      </c>
      <c r="SH22" s="202"/>
      <c r="SI22" s="202"/>
      <c r="SJ22" s="65">
        <f t="shared" si="134"/>
        <v>50.44298277492944</v>
      </c>
      <c r="SK22" s="65">
        <f t="shared" si="135"/>
        <v>0</v>
      </c>
      <c r="SL22" s="65">
        <f t="shared" si="136"/>
        <v>866.66666666666663</v>
      </c>
      <c r="SM22" s="65">
        <v>20</v>
      </c>
      <c r="SN22" s="65">
        <f t="shared" si="137"/>
        <v>495.92920353982299</v>
      </c>
      <c r="SO22" s="65">
        <v>5</v>
      </c>
      <c r="SP22" s="65">
        <f t="shared" si="159"/>
        <v>428.52876106194691</v>
      </c>
      <c r="SQ22" s="202"/>
      <c r="SR22" s="201">
        <v>1454.26</v>
      </c>
      <c r="SS22" s="66">
        <f t="shared" si="160"/>
        <v>596.28469026548669</v>
      </c>
      <c r="ST22" s="203"/>
      <c r="SU22" s="66">
        <f t="shared" si="138"/>
        <v>410.10893805309735</v>
      </c>
      <c r="SV22" s="204"/>
      <c r="SW22" s="67">
        <f t="shared" si="48"/>
        <v>1454.26</v>
      </c>
      <c r="SX22" s="68">
        <f t="shared" si="49"/>
        <v>2857.3599999999997</v>
      </c>
      <c r="SY22" s="64">
        <f t="shared" si="139"/>
        <v>20190.71</v>
      </c>
      <c r="SZ22" s="211">
        <f t="shared" si="140"/>
        <v>16443.37</v>
      </c>
      <c r="TA22" s="67">
        <f t="shared" si="141"/>
        <v>5852.730176460791</v>
      </c>
      <c r="TB22" s="68">
        <f t="shared" si="142"/>
        <v>10590.639823539208</v>
      </c>
      <c r="TC22" s="264"/>
      <c r="TD22" s="265"/>
      <c r="TE22" s="265"/>
    </row>
    <row r="23" spans="1:525">
      <c r="A23" s="173" t="s">
        <v>470</v>
      </c>
      <c r="B23" s="175" t="s">
        <v>484</v>
      </c>
      <c r="C23" s="181"/>
      <c r="D23" s="199"/>
      <c r="E23" s="199"/>
      <c r="F23" s="199"/>
      <c r="G23" s="199"/>
      <c r="H23" s="199"/>
      <c r="I23" s="199"/>
      <c r="J23" s="199"/>
      <c r="K23" s="199"/>
      <c r="L23" s="199"/>
      <c r="M23" s="200"/>
      <c r="N23" s="199"/>
      <c r="O23" s="199"/>
      <c r="P23" s="181"/>
      <c r="Q23" s="64">
        <f t="shared" si="0"/>
        <v>0</v>
      </c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64">
        <f t="shared" si="50"/>
        <v>0</v>
      </c>
      <c r="AC23" s="202"/>
      <c r="AD23" s="202"/>
      <c r="AE23" s="65">
        <f t="shared" si="51"/>
        <v>0</v>
      </c>
      <c r="AF23" s="202"/>
      <c r="AG23" s="202"/>
      <c r="AH23" s="202"/>
      <c r="AI23" s="202"/>
      <c r="AJ23" s="202"/>
      <c r="AK23" s="202"/>
      <c r="AL23" s="202"/>
      <c r="AM23" s="64">
        <f t="shared" si="2"/>
        <v>0</v>
      </c>
      <c r="AN23" s="203"/>
      <c r="AO23" s="203"/>
      <c r="AP23" s="66">
        <f t="shared" si="54"/>
        <v>0</v>
      </c>
      <c r="AQ23" s="67">
        <f t="shared" si="3"/>
        <v>0</v>
      </c>
      <c r="AR23" s="67">
        <f t="shared" si="4"/>
        <v>0</v>
      </c>
      <c r="AS23" s="68">
        <f t="shared" si="5"/>
        <v>0</v>
      </c>
      <c r="AT23" s="199"/>
      <c r="AU23" s="199"/>
      <c r="AV23" s="199"/>
      <c r="AW23" s="199"/>
      <c r="AX23" s="199"/>
      <c r="AY23" s="199"/>
      <c r="AZ23" s="199"/>
      <c r="BA23" s="199"/>
      <c r="BB23" s="199"/>
      <c r="BC23" s="200"/>
      <c r="BD23" s="199"/>
      <c r="BE23" s="199"/>
      <c r="BF23" s="181"/>
      <c r="BG23" s="181"/>
      <c r="BH23" s="64">
        <f t="shared" si="56"/>
        <v>0</v>
      </c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64">
        <f t="shared" si="57"/>
        <v>0</v>
      </c>
      <c r="BT23" s="202"/>
      <c r="BU23" s="202"/>
      <c r="BV23" s="65">
        <f t="shared" si="58"/>
        <v>0</v>
      </c>
      <c r="BW23" s="65">
        <f t="shared" si="59"/>
        <v>0</v>
      </c>
      <c r="BX23" s="202"/>
      <c r="BY23" s="202"/>
      <c r="BZ23" s="202"/>
      <c r="CA23" s="202"/>
      <c r="CB23" s="202"/>
      <c r="CC23" s="202"/>
      <c r="CD23" s="201"/>
      <c r="CE23" s="66"/>
      <c r="CF23" s="203"/>
      <c r="CG23" s="66">
        <f t="shared" si="62"/>
        <v>0</v>
      </c>
      <c r="CH23" s="204"/>
      <c r="CI23" s="67">
        <f t="shared" si="8"/>
        <v>0</v>
      </c>
      <c r="CJ23" s="68">
        <f t="shared" si="9"/>
        <v>0</v>
      </c>
      <c r="CK23" s="199"/>
      <c r="CL23" s="199"/>
      <c r="CM23" s="199"/>
      <c r="CN23" s="199"/>
      <c r="CO23" s="199"/>
      <c r="CP23" s="199"/>
      <c r="CQ23" s="199"/>
      <c r="CR23" s="199"/>
      <c r="CS23" s="199"/>
      <c r="CT23" s="200"/>
      <c r="CU23" s="199"/>
      <c r="CV23" s="199"/>
      <c r="CW23" s="181"/>
      <c r="CX23" s="181"/>
      <c r="CY23" s="64">
        <f t="shared" si="64"/>
        <v>0</v>
      </c>
      <c r="CZ23" s="199"/>
      <c r="DA23" s="199"/>
      <c r="DB23" s="199"/>
      <c r="DC23" s="199"/>
      <c r="DD23" s="199"/>
      <c r="DE23" s="199"/>
      <c r="DF23" s="199"/>
      <c r="DG23" s="199"/>
      <c r="DH23" s="199"/>
      <c r="DI23" s="199"/>
      <c r="DJ23" s="211">
        <f t="shared" si="65"/>
        <v>0</v>
      </c>
      <c r="DK23" s="202"/>
      <c r="DL23" s="202"/>
      <c r="DM23" s="65">
        <f t="shared" si="66"/>
        <v>0</v>
      </c>
      <c r="DN23" s="65">
        <f t="shared" si="67"/>
        <v>0</v>
      </c>
      <c r="DO23" s="202"/>
      <c r="DP23" s="202"/>
      <c r="DQ23" s="202"/>
      <c r="DR23" s="202"/>
      <c r="DS23" s="202"/>
      <c r="DT23" s="202"/>
      <c r="DU23" s="64">
        <f t="shared" si="10"/>
        <v>0</v>
      </c>
      <c r="DV23" s="66"/>
      <c r="DW23" s="203"/>
      <c r="DX23" s="66">
        <f t="shared" si="68"/>
        <v>0</v>
      </c>
      <c r="DY23" s="67">
        <f t="shared" si="11"/>
        <v>0</v>
      </c>
      <c r="DZ23" s="67">
        <f t="shared" si="12"/>
        <v>0</v>
      </c>
      <c r="EA23" s="68">
        <f t="shared" si="13"/>
        <v>0</v>
      </c>
      <c r="EB23" s="199"/>
      <c r="EC23" s="199"/>
      <c r="ED23" s="199"/>
      <c r="EE23" s="199"/>
      <c r="EF23" s="199"/>
      <c r="EG23" s="199"/>
      <c r="EH23" s="199"/>
      <c r="EI23" s="199"/>
      <c r="EJ23" s="199"/>
      <c r="EK23" s="200"/>
      <c r="EL23" s="199"/>
      <c r="EM23" s="199"/>
      <c r="EN23" s="181"/>
      <c r="EO23" s="181"/>
      <c r="EP23" s="212">
        <f t="shared" si="70"/>
        <v>0</v>
      </c>
      <c r="EQ23" s="199"/>
      <c r="ER23" s="199"/>
      <c r="ES23" s="199"/>
      <c r="ET23" s="199"/>
      <c r="EU23" s="199"/>
      <c r="EV23" s="199"/>
      <c r="EW23" s="199"/>
      <c r="EX23" s="199"/>
      <c r="EY23" s="199"/>
      <c r="EZ23" s="199"/>
      <c r="FA23" s="64">
        <f t="shared" si="71"/>
        <v>0</v>
      </c>
      <c r="FB23" s="202"/>
      <c r="FC23" s="202"/>
      <c r="FD23" s="65">
        <f t="shared" si="72"/>
        <v>0</v>
      </c>
      <c r="FE23" s="65">
        <f t="shared" si="73"/>
        <v>0</v>
      </c>
      <c r="FF23" s="202"/>
      <c r="FG23" s="202"/>
      <c r="FH23" s="65"/>
      <c r="FI23" s="202"/>
      <c r="FJ23" s="65"/>
      <c r="FK23" s="202"/>
      <c r="FL23" s="64">
        <f t="shared" si="14"/>
        <v>0</v>
      </c>
      <c r="FM23" s="66"/>
      <c r="FN23" s="203"/>
      <c r="FO23" s="66">
        <f t="shared" si="76"/>
        <v>0</v>
      </c>
      <c r="FP23" s="204"/>
      <c r="FQ23" s="67">
        <f t="shared" si="16"/>
        <v>0</v>
      </c>
      <c r="FR23" s="68">
        <f t="shared" si="17"/>
        <v>0</v>
      </c>
      <c r="FS23" s="199"/>
      <c r="FT23" s="199"/>
      <c r="FU23" s="199"/>
      <c r="FV23" s="199"/>
      <c r="FW23" s="199"/>
      <c r="FX23" s="199"/>
      <c r="FY23" s="199"/>
      <c r="FZ23" s="199"/>
      <c r="GA23" s="199"/>
      <c r="GB23" s="200"/>
      <c r="GC23" s="199"/>
      <c r="GD23" s="199"/>
      <c r="GE23" s="181"/>
      <c r="GF23" s="181"/>
      <c r="GG23" s="64">
        <f t="shared" si="78"/>
        <v>0</v>
      </c>
      <c r="GH23" s="199"/>
      <c r="GI23" s="199"/>
      <c r="GJ23" s="199"/>
      <c r="GK23" s="199"/>
      <c r="GL23" s="199"/>
      <c r="GM23" s="199"/>
      <c r="GN23" s="199"/>
      <c r="GO23" s="199"/>
      <c r="GP23" s="199"/>
      <c r="GQ23" s="199"/>
      <c r="GR23" s="211">
        <f t="shared" si="79"/>
        <v>0</v>
      </c>
      <c r="GS23" s="202"/>
      <c r="GT23" s="202"/>
      <c r="GU23" s="65">
        <f t="shared" si="80"/>
        <v>0</v>
      </c>
      <c r="GV23" s="65">
        <f t="shared" si="81"/>
        <v>0</v>
      </c>
      <c r="GW23" s="202"/>
      <c r="GX23" s="202"/>
      <c r="GY23" s="65"/>
      <c r="GZ23" s="202"/>
      <c r="HA23" s="65"/>
      <c r="HB23" s="202"/>
      <c r="HC23" s="201"/>
      <c r="HD23" s="66"/>
      <c r="HE23" s="203"/>
      <c r="HF23" s="66">
        <f t="shared" si="84"/>
        <v>0</v>
      </c>
      <c r="HG23" s="67">
        <f t="shared" si="19"/>
        <v>0</v>
      </c>
      <c r="HH23" s="67">
        <f t="shared" si="20"/>
        <v>0</v>
      </c>
      <c r="HI23" s="68">
        <f t="shared" si="21"/>
        <v>0</v>
      </c>
      <c r="HJ23" s="199"/>
      <c r="HK23" s="199"/>
      <c r="HL23" s="199"/>
      <c r="HM23" s="199"/>
      <c r="HN23" s="199"/>
      <c r="HO23" s="199"/>
      <c r="HP23" s="199"/>
      <c r="HQ23" s="199"/>
      <c r="HR23" s="199"/>
      <c r="HS23" s="200"/>
      <c r="HT23" s="199"/>
      <c r="HU23" s="199"/>
      <c r="HV23" s="181"/>
      <c r="HW23" s="181" t="s">
        <v>275</v>
      </c>
      <c r="HX23" s="64">
        <f t="shared" si="86"/>
        <v>0</v>
      </c>
      <c r="HY23" s="199"/>
      <c r="HZ23" s="199"/>
      <c r="IA23" s="199"/>
      <c r="IB23" s="199"/>
      <c r="IC23" s="199"/>
      <c r="ID23" s="199"/>
      <c r="IE23" s="199"/>
      <c r="IF23" s="199"/>
      <c r="IG23" s="199"/>
      <c r="IH23" s="199"/>
      <c r="II23" s="214">
        <f t="shared" si="87"/>
        <v>0</v>
      </c>
      <c r="IJ23" s="202"/>
      <c r="IK23" s="202"/>
      <c r="IL23" s="65">
        <f t="shared" si="88"/>
        <v>0</v>
      </c>
      <c r="IM23" s="65">
        <f t="shared" si="89"/>
        <v>0</v>
      </c>
      <c r="IN23" s="65"/>
      <c r="IO23" s="202"/>
      <c r="IP23" s="65"/>
      <c r="IQ23" s="65"/>
      <c r="IR23" s="65"/>
      <c r="IS23" s="202"/>
      <c r="IT23" s="201"/>
      <c r="IU23" s="66"/>
      <c r="IV23" s="203"/>
      <c r="IW23" s="66">
        <f t="shared" si="92"/>
        <v>0</v>
      </c>
      <c r="IX23" s="204"/>
      <c r="IY23" s="67">
        <f t="shared" si="24"/>
        <v>0</v>
      </c>
      <c r="IZ23" s="68">
        <f t="shared" si="25"/>
        <v>0</v>
      </c>
      <c r="JA23" s="199"/>
      <c r="JB23" s="199"/>
      <c r="JC23" s="199"/>
      <c r="JD23" s="199"/>
      <c r="JE23" s="199"/>
      <c r="JF23" s="199"/>
      <c r="JG23" s="199"/>
      <c r="JH23" s="199"/>
      <c r="JI23" s="199"/>
      <c r="JJ23" s="200"/>
      <c r="JK23" s="199"/>
      <c r="JL23" s="199"/>
      <c r="JM23" s="181"/>
      <c r="JN23" s="181"/>
      <c r="JO23" s="64">
        <f t="shared" si="94"/>
        <v>0</v>
      </c>
      <c r="JP23" s="199"/>
      <c r="JQ23" s="199"/>
      <c r="JR23" s="199"/>
      <c r="JS23" s="199"/>
      <c r="JT23" s="199"/>
      <c r="JU23" s="199"/>
      <c r="JV23" s="199"/>
      <c r="JW23" s="199"/>
      <c r="JX23" s="199"/>
      <c r="JY23" s="199"/>
      <c r="JZ23" s="211">
        <f t="shared" si="95"/>
        <v>0</v>
      </c>
      <c r="KA23" s="202"/>
      <c r="KB23" s="202"/>
      <c r="KC23" s="65">
        <f t="shared" si="96"/>
        <v>0</v>
      </c>
      <c r="KD23" s="65">
        <f t="shared" si="97"/>
        <v>0</v>
      </c>
      <c r="KE23" s="202"/>
      <c r="KF23" s="65"/>
      <c r="KG23" s="202"/>
      <c r="KH23" s="202"/>
      <c r="KI23" s="65"/>
      <c r="KJ23" s="202"/>
      <c r="KK23" s="201"/>
      <c r="KL23" s="66"/>
      <c r="KM23" s="203"/>
      <c r="KN23" s="66">
        <f t="shared" si="99"/>
        <v>0</v>
      </c>
      <c r="KO23" s="67">
        <f t="shared" si="27"/>
        <v>0</v>
      </c>
      <c r="KP23" s="67">
        <f t="shared" si="28"/>
        <v>0</v>
      </c>
      <c r="KQ23" s="68">
        <f t="shared" si="29"/>
        <v>0</v>
      </c>
      <c r="KR23" s="199"/>
      <c r="KS23" s="199"/>
      <c r="KT23" s="199"/>
      <c r="KU23" s="199"/>
      <c r="KV23" s="199"/>
      <c r="KW23" s="199"/>
      <c r="KX23" s="199"/>
      <c r="KY23" s="199"/>
      <c r="KZ23" s="199"/>
      <c r="LA23" s="200"/>
      <c r="LB23" s="199"/>
      <c r="LC23" s="199"/>
      <c r="LD23" s="181"/>
      <c r="LE23" s="181"/>
      <c r="LF23" s="64">
        <f t="shared" si="101"/>
        <v>0</v>
      </c>
      <c r="LG23" s="199"/>
      <c r="LH23" s="199"/>
      <c r="LI23" s="199"/>
      <c r="LJ23" s="199"/>
      <c r="LK23" s="199"/>
      <c r="LL23" s="199"/>
      <c r="LM23" s="199"/>
      <c r="LN23" s="199"/>
      <c r="LO23" s="199"/>
      <c r="LP23" s="199"/>
      <c r="LQ23" s="211">
        <f t="shared" si="102"/>
        <v>0</v>
      </c>
      <c r="LR23" s="202"/>
      <c r="LS23" s="202"/>
      <c r="LT23" s="65">
        <f t="shared" si="103"/>
        <v>0</v>
      </c>
      <c r="LU23" s="65">
        <f t="shared" si="104"/>
        <v>0</v>
      </c>
      <c r="LV23" s="202"/>
      <c r="LW23" s="65"/>
      <c r="LX23" s="202"/>
      <c r="LY23" s="65"/>
      <c r="LZ23" s="65"/>
      <c r="MA23" s="202"/>
      <c r="MB23" s="64">
        <f t="shared" si="30"/>
        <v>0</v>
      </c>
      <c r="MC23" s="66"/>
      <c r="MD23" s="203"/>
      <c r="ME23" s="66">
        <f t="shared" si="106"/>
        <v>0</v>
      </c>
      <c r="MF23" s="67">
        <f t="shared" si="31"/>
        <v>0</v>
      </c>
      <c r="MG23" s="67">
        <f t="shared" si="32"/>
        <v>0</v>
      </c>
      <c r="MH23" s="68">
        <f t="shared" si="33"/>
        <v>0</v>
      </c>
      <c r="MI23" s="209">
        <v>745.4</v>
      </c>
      <c r="MJ23" s="209">
        <v>2882.27</v>
      </c>
      <c r="MK23" s="209">
        <v>0</v>
      </c>
      <c r="ML23" s="209">
        <v>0</v>
      </c>
      <c r="MM23" s="209">
        <v>0</v>
      </c>
      <c r="MN23" s="209">
        <v>0</v>
      </c>
      <c r="MO23" s="209">
        <v>0</v>
      </c>
      <c r="MP23" s="209">
        <v>0</v>
      </c>
      <c r="MQ23" s="209">
        <v>0</v>
      </c>
      <c r="MR23" s="209">
        <v>0</v>
      </c>
      <c r="MS23" s="209">
        <v>3627.67</v>
      </c>
      <c r="MT23" s="199"/>
      <c r="MU23" s="210">
        <v>276</v>
      </c>
      <c r="MV23" s="181" t="s">
        <v>275</v>
      </c>
      <c r="MW23" s="64">
        <f t="shared" si="108"/>
        <v>3627.67</v>
      </c>
      <c r="MX23" s="209">
        <v>62.05</v>
      </c>
      <c r="MY23" s="209">
        <v>3458.33</v>
      </c>
      <c r="MZ23" s="209">
        <v>0</v>
      </c>
      <c r="NA23" s="209">
        <v>0</v>
      </c>
      <c r="NB23" s="209">
        <v>0</v>
      </c>
      <c r="NC23" s="209">
        <v>0</v>
      </c>
      <c r="ND23" s="209">
        <v>0</v>
      </c>
      <c r="NE23" s="209">
        <v>0</v>
      </c>
      <c r="NF23" s="209">
        <v>0</v>
      </c>
      <c r="NG23" s="209">
        <v>0</v>
      </c>
      <c r="NH23" s="211">
        <f t="shared" si="109"/>
        <v>3520.38</v>
      </c>
      <c r="NI23" s="202"/>
      <c r="NJ23" s="202"/>
      <c r="NK23" s="65">
        <f t="shared" si="110"/>
        <v>0</v>
      </c>
      <c r="NL23" s="65">
        <f t="shared" si="111"/>
        <v>0</v>
      </c>
      <c r="NM23" s="202"/>
      <c r="NN23" s="202"/>
      <c r="NO23" s="202"/>
      <c r="NP23" s="202"/>
      <c r="NQ23" s="65">
        <f t="shared" si="155"/>
        <v>469.67889908256882</v>
      </c>
      <c r="NR23" s="202"/>
      <c r="NS23" s="201"/>
      <c r="NT23" s="66">
        <f t="shared" si="113"/>
        <v>723.04816513761466</v>
      </c>
      <c r="NU23" s="203"/>
      <c r="NV23" s="66">
        <f t="shared" si="114"/>
        <v>144.60963302752293</v>
      </c>
      <c r="NW23" s="67">
        <f t="shared" si="35"/>
        <v>867.65779816513759</v>
      </c>
      <c r="NX23" s="67">
        <f t="shared" si="36"/>
        <v>867.65779816513759</v>
      </c>
      <c r="NY23" s="68">
        <f t="shared" si="37"/>
        <v>2652.7222018348625</v>
      </c>
      <c r="NZ23" s="209">
        <v>1250.33</v>
      </c>
      <c r="OA23" s="209">
        <v>3753.37</v>
      </c>
      <c r="OB23" s="209">
        <v>0</v>
      </c>
      <c r="OC23" s="209">
        <v>0</v>
      </c>
      <c r="OD23" s="209">
        <v>0</v>
      </c>
      <c r="OE23" s="209">
        <v>0</v>
      </c>
      <c r="OF23" s="209">
        <v>0</v>
      </c>
      <c r="OG23" s="209">
        <v>0</v>
      </c>
      <c r="OH23" s="209">
        <v>0</v>
      </c>
      <c r="OI23" s="209">
        <v>0</v>
      </c>
      <c r="OJ23" s="209">
        <v>5003.7</v>
      </c>
      <c r="OK23" s="178">
        <f t="shared" si="115"/>
        <v>0</v>
      </c>
      <c r="OL23" s="210">
        <v>391</v>
      </c>
      <c r="OM23" s="181" t="s">
        <v>275</v>
      </c>
      <c r="ON23" s="64">
        <f t="shared" si="116"/>
        <v>5003.7</v>
      </c>
      <c r="OO23" s="209">
        <v>104.08</v>
      </c>
      <c r="OP23" s="209">
        <v>4150</v>
      </c>
      <c r="OQ23" s="209">
        <v>0</v>
      </c>
      <c r="OR23" s="209">
        <v>0</v>
      </c>
      <c r="OS23" s="209">
        <v>0</v>
      </c>
      <c r="OT23" s="209">
        <v>0</v>
      </c>
      <c r="OU23" s="209">
        <v>0</v>
      </c>
      <c r="OV23" s="209">
        <v>0</v>
      </c>
      <c r="OW23" s="209">
        <v>0</v>
      </c>
      <c r="OX23" s="209">
        <v>0</v>
      </c>
      <c r="OY23" s="211">
        <f t="shared" si="117"/>
        <v>4254.08</v>
      </c>
      <c r="OZ23" s="202"/>
      <c r="PA23" s="202"/>
      <c r="PB23" s="65">
        <f t="shared" si="118"/>
        <v>108.19631011909578</v>
      </c>
      <c r="PC23" s="65">
        <f t="shared" si="119"/>
        <v>0</v>
      </c>
      <c r="PD23" s="65"/>
      <c r="PE23" s="65">
        <v>20</v>
      </c>
      <c r="PF23" s="65">
        <f t="shared" si="121"/>
        <v>32.880000000000003</v>
      </c>
      <c r="PG23" s="65">
        <v>5</v>
      </c>
      <c r="PH23" s="65">
        <f t="shared" si="156"/>
        <v>495.2049090909091</v>
      </c>
      <c r="PI23" s="202"/>
      <c r="PJ23" s="64">
        <f t="shared" si="38"/>
        <v>661.28121921000491</v>
      </c>
      <c r="PK23" s="66">
        <f t="shared" si="157"/>
        <v>643.25572727272731</v>
      </c>
      <c r="PL23" s="203"/>
      <c r="PM23" s="66">
        <f t="shared" si="122"/>
        <v>260.90738929654646</v>
      </c>
      <c r="PN23" s="67">
        <f t="shared" si="39"/>
        <v>904.16311656927383</v>
      </c>
      <c r="PO23" s="67">
        <f t="shared" si="40"/>
        <v>1565.4443357792788</v>
      </c>
      <c r="PP23" s="68">
        <f t="shared" si="41"/>
        <v>2688.6356642207211</v>
      </c>
      <c r="PQ23" s="209">
        <v>1460.79</v>
      </c>
      <c r="PR23" s="209">
        <v>3698.85</v>
      </c>
      <c r="PS23" s="209">
        <v>0</v>
      </c>
      <c r="PT23" s="209">
        <v>0</v>
      </c>
      <c r="PU23" s="209">
        <v>0</v>
      </c>
      <c r="PV23" s="209">
        <v>0</v>
      </c>
      <c r="PW23" s="209">
        <v>0</v>
      </c>
      <c r="PX23" s="209">
        <v>75</v>
      </c>
      <c r="PY23" s="209">
        <v>0</v>
      </c>
      <c r="PZ23" s="209">
        <v>0</v>
      </c>
      <c r="QA23" s="209">
        <v>5234.6400000000003</v>
      </c>
      <c r="QB23" s="199"/>
      <c r="QC23" s="210">
        <v>375</v>
      </c>
      <c r="QD23" s="181" t="s">
        <v>275</v>
      </c>
      <c r="QE23" s="64">
        <f t="shared" si="124"/>
        <v>5234.6399999999994</v>
      </c>
      <c r="QF23" s="209">
        <v>121.6</v>
      </c>
      <c r="QG23" s="209">
        <v>4150</v>
      </c>
      <c r="QH23" s="209">
        <v>0</v>
      </c>
      <c r="QI23" s="209">
        <v>0</v>
      </c>
      <c r="QJ23" s="209">
        <v>0</v>
      </c>
      <c r="QK23" s="209">
        <v>0</v>
      </c>
      <c r="QL23" s="209">
        <v>0</v>
      </c>
      <c r="QM23" s="209">
        <v>5.21</v>
      </c>
      <c r="QN23" s="209">
        <v>0</v>
      </c>
      <c r="QO23" s="209">
        <v>0</v>
      </c>
      <c r="QP23" s="211">
        <f t="shared" si="125"/>
        <v>4276.8100000000004</v>
      </c>
      <c r="QQ23" s="202"/>
      <c r="QR23" s="202"/>
      <c r="QS23" s="65">
        <f t="shared" si="126"/>
        <v>61.533224185015406</v>
      </c>
      <c r="QT23" s="65">
        <f t="shared" si="127"/>
        <v>0</v>
      </c>
      <c r="QU23" s="65"/>
      <c r="QV23" s="65">
        <v>20</v>
      </c>
      <c r="QW23" s="65">
        <f t="shared" si="129"/>
        <v>18.861818181818183</v>
      </c>
      <c r="QX23" s="65">
        <v>5</v>
      </c>
      <c r="QY23" s="65">
        <f t="shared" si="158"/>
        <v>428.14772727272725</v>
      </c>
      <c r="QZ23" s="202"/>
      <c r="RA23" s="201">
        <v>985.62</v>
      </c>
      <c r="RB23" s="66">
        <f t="shared" si="130"/>
        <v>619.2640909090909</v>
      </c>
      <c r="RC23" s="203"/>
      <c r="RD23" s="66">
        <f t="shared" si="131"/>
        <v>320.9768181818182</v>
      </c>
      <c r="RE23" s="67">
        <f t="shared" si="43"/>
        <v>940.2409090909091</v>
      </c>
      <c r="RF23" s="67">
        <f t="shared" si="44"/>
        <v>1925.860909090909</v>
      </c>
      <c r="RG23" s="68">
        <f t="shared" si="45"/>
        <v>2350.9490909090914</v>
      </c>
      <c r="RH23" s="205">
        <v>1055.8399999999999</v>
      </c>
      <c r="RI23" s="205">
        <v>5480.56</v>
      </c>
      <c r="RJ23" s="205">
        <v>0</v>
      </c>
      <c r="RK23" s="205">
        <v>0</v>
      </c>
      <c r="RL23" s="205">
        <v>0</v>
      </c>
      <c r="RM23" s="205">
        <v>0</v>
      </c>
      <c r="RN23" s="205">
        <v>0</v>
      </c>
      <c r="RO23" s="205">
        <v>21.7</v>
      </c>
      <c r="RP23" s="205">
        <v>0</v>
      </c>
      <c r="RQ23" s="205">
        <v>0</v>
      </c>
      <c r="RR23" s="205">
        <v>6558.1</v>
      </c>
      <c r="RS23" s="199"/>
      <c r="RT23" s="206">
        <v>472</v>
      </c>
      <c r="RU23" s="181" t="s">
        <v>275</v>
      </c>
      <c r="RV23" s="213">
        <v>6558.1</v>
      </c>
      <c r="RW23" s="209">
        <v>87.89</v>
      </c>
      <c r="RX23" s="209">
        <v>4150</v>
      </c>
      <c r="RY23" s="209">
        <v>0</v>
      </c>
      <c r="RZ23" s="209">
        <v>0</v>
      </c>
      <c r="SA23" s="209">
        <v>0</v>
      </c>
      <c r="SB23" s="209">
        <v>0</v>
      </c>
      <c r="SC23" s="209">
        <v>0</v>
      </c>
      <c r="SD23" s="209">
        <v>1.51</v>
      </c>
      <c r="SE23" s="209">
        <v>0</v>
      </c>
      <c r="SF23" s="209">
        <v>0</v>
      </c>
      <c r="SG23" s="211">
        <v>4239.3999999999996</v>
      </c>
      <c r="SH23" s="202"/>
      <c r="SI23" s="202"/>
      <c r="SJ23" s="65">
        <f t="shared" si="134"/>
        <v>64.445832546538654</v>
      </c>
      <c r="SK23" s="65">
        <f t="shared" si="135"/>
        <v>0</v>
      </c>
      <c r="SL23" s="65">
        <f t="shared" si="136"/>
        <v>866.66666666666663</v>
      </c>
      <c r="SM23" s="65">
        <v>20</v>
      </c>
      <c r="SN23" s="65">
        <f t="shared" si="137"/>
        <v>495.92920353982299</v>
      </c>
      <c r="SO23" s="65">
        <v>5</v>
      </c>
      <c r="SP23" s="65">
        <f t="shared" si="159"/>
        <v>428.52876106194691</v>
      </c>
      <c r="SQ23" s="202"/>
      <c r="SR23" s="201">
        <v>1472.76</v>
      </c>
      <c r="SS23" s="66">
        <f t="shared" si="160"/>
        <v>596.28469026548669</v>
      </c>
      <c r="ST23" s="203"/>
      <c r="SU23" s="66">
        <f t="shared" si="138"/>
        <v>413.80893805309734</v>
      </c>
      <c r="SV23" s="204"/>
      <c r="SW23" s="67">
        <f t="shared" si="48"/>
        <v>1472.76</v>
      </c>
      <c r="SX23" s="68">
        <f t="shared" si="49"/>
        <v>2766.6399999999994</v>
      </c>
      <c r="SY23" s="64">
        <f t="shared" si="139"/>
        <v>20424.11</v>
      </c>
      <c r="SZ23" s="211">
        <f t="shared" si="140"/>
        <v>16290.67</v>
      </c>
      <c r="TA23" s="67">
        <f t="shared" si="141"/>
        <v>5831.7230430353256</v>
      </c>
      <c r="TB23" s="68">
        <f t="shared" si="142"/>
        <v>10458.946956964675</v>
      </c>
      <c r="TC23" s="264"/>
      <c r="TD23" s="265"/>
      <c r="TE23" s="265"/>
    </row>
    <row r="24" spans="1:525">
      <c r="A24" s="173" t="s">
        <v>471</v>
      </c>
      <c r="B24" s="175" t="s">
        <v>485</v>
      </c>
      <c r="C24" s="181"/>
      <c r="D24" s="199"/>
      <c r="E24" s="199"/>
      <c r="F24" s="199"/>
      <c r="G24" s="199"/>
      <c r="H24" s="199"/>
      <c r="I24" s="199"/>
      <c r="J24" s="199"/>
      <c r="K24" s="199"/>
      <c r="L24" s="199"/>
      <c r="M24" s="200"/>
      <c r="N24" s="199"/>
      <c r="O24" s="199"/>
      <c r="P24" s="181"/>
      <c r="Q24" s="64">
        <f t="shared" si="0"/>
        <v>0</v>
      </c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64">
        <f t="shared" si="50"/>
        <v>0</v>
      </c>
      <c r="AC24" s="202"/>
      <c r="AD24" s="202"/>
      <c r="AE24" s="65">
        <f t="shared" si="51"/>
        <v>0</v>
      </c>
      <c r="AF24" s="202"/>
      <c r="AG24" s="202"/>
      <c r="AH24" s="202"/>
      <c r="AI24" s="202"/>
      <c r="AJ24" s="202"/>
      <c r="AK24" s="202"/>
      <c r="AL24" s="202"/>
      <c r="AM24" s="64">
        <f t="shared" si="2"/>
        <v>0</v>
      </c>
      <c r="AN24" s="203"/>
      <c r="AO24" s="203"/>
      <c r="AP24" s="66">
        <f t="shared" si="54"/>
        <v>0</v>
      </c>
      <c r="AQ24" s="67">
        <f t="shared" si="3"/>
        <v>0</v>
      </c>
      <c r="AR24" s="67">
        <f t="shared" si="4"/>
        <v>0</v>
      </c>
      <c r="AS24" s="68">
        <f t="shared" si="5"/>
        <v>0</v>
      </c>
      <c r="AT24" s="199"/>
      <c r="AU24" s="199"/>
      <c r="AV24" s="199"/>
      <c r="AW24" s="199"/>
      <c r="AX24" s="199"/>
      <c r="AY24" s="199"/>
      <c r="AZ24" s="199"/>
      <c r="BA24" s="199"/>
      <c r="BB24" s="199"/>
      <c r="BC24" s="200"/>
      <c r="BD24" s="199"/>
      <c r="BE24" s="199"/>
      <c r="BF24" s="181"/>
      <c r="BG24" s="181"/>
      <c r="BH24" s="64">
        <f t="shared" si="56"/>
        <v>0</v>
      </c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64">
        <f t="shared" si="57"/>
        <v>0</v>
      </c>
      <c r="BT24" s="202"/>
      <c r="BU24" s="202"/>
      <c r="BV24" s="65">
        <f t="shared" si="58"/>
        <v>0</v>
      </c>
      <c r="BW24" s="65">
        <f t="shared" si="59"/>
        <v>0</v>
      </c>
      <c r="BX24" s="202"/>
      <c r="BY24" s="202"/>
      <c r="BZ24" s="202"/>
      <c r="CA24" s="202"/>
      <c r="CB24" s="202"/>
      <c r="CC24" s="202"/>
      <c r="CD24" s="201"/>
      <c r="CE24" s="66"/>
      <c r="CF24" s="203"/>
      <c r="CG24" s="66">
        <f t="shared" si="62"/>
        <v>0</v>
      </c>
      <c r="CH24" s="204"/>
      <c r="CI24" s="67">
        <f t="shared" si="8"/>
        <v>0</v>
      </c>
      <c r="CJ24" s="68">
        <f t="shared" si="9"/>
        <v>0</v>
      </c>
      <c r="CK24" s="199"/>
      <c r="CL24" s="199"/>
      <c r="CM24" s="199"/>
      <c r="CN24" s="199"/>
      <c r="CO24" s="199"/>
      <c r="CP24" s="199"/>
      <c r="CQ24" s="199"/>
      <c r="CR24" s="199"/>
      <c r="CS24" s="199"/>
      <c r="CT24" s="200"/>
      <c r="CU24" s="199"/>
      <c r="CV24" s="199"/>
      <c r="CW24" s="181"/>
      <c r="CX24" s="181"/>
      <c r="CY24" s="64">
        <f t="shared" si="64"/>
        <v>0</v>
      </c>
      <c r="CZ24" s="199"/>
      <c r="DA24" s="199"/>
      <c r="DB24" s="199"/>
      <c r="DC24" s="199"/>
      <c r="DD24" s="199"/>
      <c r="DE24" s="199"/>
      <c r="DF24" s="199"/>
      <c r="DG24" s="199"/>
      <c r="DH24" s="199"/>
      <c r="DI24" s="199"/>
      <c r="DJ24" s="211">
        <f t="shared" si="65"/>
        <v>0</v>
      </c>
      <c r="DK24" s="202"/>
      <c r="DL24" s="202"/>
      <c r="DM24" s="65">
        <f t="shared" si="66"/>
        <v>0</v>
      </c>
      <c r="DN24" s="65">
        <f t="shared" si="67"/>
        <v>0</v>
      </c>
      <c r="DO24" s="202"/>
      <c r="DP24" s="202"/>
      <c r="DQ24" s="202"/>
      <c r="DR24" s="202"/>
      <c r="DS24" s="202"/>
      <c r="DT24" s="202"/>
      <c r="DU24" s="64">
        <f t="shared" si="10"/>
        <v>0</v>
      </c>
      <c r="DV24" s="66"/>
      <c r="DW24" s="203"/>
      <c r="DX24" s="66">
        <f t="shared" si="68"/>
        <v>0</v>
      </c>
      <c r="DY24" s="67">
        <f t="shared" si="11"/>
        <v>0</v>
      </c>
      <c r="DZ24" s="67">
        <f t="shared" si="12"/>
        <v>0</v>
      </c>
      <c r="EA24" s="68">
        <f t="shared" si="13"/>
        <v>0</v>
      </c>
      <c r="EB24" s="199"/>
      <c r="EC24" s="199"/>
      <c r="ED24" s="199"/>
      <c r="EE24" s="199"/>
      <c r="EF24" s="199"/>
      <c r="EG24" s="199"/>
      <c r="EH24" s="199"/>
      <c r="EI24" s="199"/>
      <c r="EJ24" s="199"/>
      <c r="EK24" s="200"/>
      <c r="EL24" s="199"/>
      <c r="EM24" s="199"/>
      <c r="EN24" s="181"/>
      <c r="EO24" s="181"/>
      <c r="EP24" s="212">
        <f t="shared" si="70"/>
        <v>0</v>
      </c>
      <c r="EQ24" s="199"/>
      <c r="ER24" s="199"/>
      <c r="ES24" s="199"/>
      <c r="ET24" s="199"/>
      <c r="EU24" s="199"/>
      <c r="EV24" s="199"/>
      <c r="EW24" s="199"/>
      <c r="EX24" s="199"/>
      <c r="EY24" s="199"/>
      <c r="EZ24" s="199"/>
      <c r="FA24" s="64">
        <f t="shared" si="71"/>
        <v>0</v>
      </c>
      <c r="FB24" s="202"/>
      <c r="FC24" s="202"/>
      <c r="FD24" s="65">
        <f t="shared" si="72"/>
        <v>0</v>
      </c>
      <c r="FE24" s="65">
        <f t="shared" si="73"/>
        <v>0</v>
      </c>
      <c r="FF24" s="202"/>
      <c r="FG24" s="202"/>
      <c r="FH24" s="65"/>
      <c r="FI24" s="202"/>
      <c r="FJ24" s="65"/>
      <c r="FK24" s="202"/>
      <c r="FL24" s="64">
        <f t="shared" si="14"/>
        <v>0</v>
      </c>
      <c r="FM24" s="66"/>
      <c r="FN24" s="203"/>
      <c r="FO24" s="66">
        <f t="shared" si="76"/>
        <v>0</v>
      </c>
      <c r="FP24" s="204"/>
      <c r="FQ24" s="67">
        <f t="shared" si="16"/>
        <v>0</v>
      </c>
      <c r="FR24" s="68">
        <f t="shared" si="17"/>
        <v>0</v>
      </c>
      <c r="FS24" s="199"/>
      <c r="FT24" s="199"/>
      <c r="FU24" s="199"/>
      <c r="FV24" s="199"/>
      <c r="FW24" s="199"/>
      <c r="FX24" s="199"/>
      <c r="FY24" s="199"/>
      <c r="FZ24" s="199"/>
      <c r="GA24" s="199"/>
      <c r="GB24" s="200"/>
      <c r="GC24" s="199"/>
      <c r="GD24" s="199"/>
      <c r="GE24" s="181"/>
      <c r="GF24" s="181"/>
      <c r="GG24" s="64">
        <f t="shared" si="78"/>
        <v>0</v>
      </c>
      <c r="GH24" s="199"/>
      <c r="GI24" s="199"/>
      <c r="GJ24" s="199"/>
      <c r="GK24" s="199"/>
      <c r="GL24" s="199"/>
      <c r="GM24" s="199"/>
      <c r="GN24" s="199"/>
      <c r="GO24" s="199"/>
      <c r="GP24" s="199"/>
      <c r="GQ24" s="199"/>
      <c r="GR24" s="211">
        <f t="shared" si="79"/>
        <v>0</v>
      </c>
      <c r="GS24" s="202"/>
      <c r="GT24" s="202"/>
      <c r="GU24" s="65">
        <f t="shared" si="80"/>
        <v>0</v>
      </c>
      <c r="GV24" s="65">
        <f t="shared" si="81"/>
        <v>0</v>
      </c>
      <c r="GW24" s="202"/>
      <c r="GX24" s="202"/>
      <c r="GY24" s="65"/>
      <c r="GZ24" s="202"/>
      <c r="HA24" s="65"/>
      <c r="HB24" s="202"/>
      <c r="HC24" s="201"/>
      <c r="HD24" s="66"/>
      <c r="HE24" s="203"/>
      <c r="HF24" s="66">
        <f t="shared" si="84"/>
        <v>0</v>
      </c>
      <c r="HG24" s="67">
        <f t="shared" si="19"/>
        <v>0</v>
      </c>
      <c r="HH24" s="67">
        <f t="shared" si="20"/>
        <v>0</v>
      </c>
      <c r="HI24" s="68">
        <f t="shared" si="21"/>
        <v>0</v>
      </c>
      <c r="HJ24" s="205">
        <v>764.87</v>
      </c>
      <c r="HK24" s="205">
        <v>638.59</v>
      </c>
      <c r="HL24" s="205">
        <v>0</v>
      </c>
      <c r="HM24" s="205">
        <v>0</v>
      </c>
      <c r="HN24" s="205">
        <v>0</v>
      </c>
      <c r="HO24" s="205">
        <v>0</v>
      </c>
      <c r="HP24" s="205">
        <v>0</v>
      </c>
      <c r="HQ24" s="205">
        <v>0</v>
      </c>
      <c r="HR24" s="205">
        <v>0</v>
      </c>
      <c r="HS24" s="205">
        <v>0</v>
      </c>
      <c r="HT24" s="205">
        <v>1403.46</v>
      </c>
      <c r="HU24" s="199"/>
      <c r="HV24" s="206">
        <v>71</v>
      </c>
      <c r="HW24" s="181" t="s">
        <v>275</v>
      </c>
      <c r="HX24" s="64">
        <f t="shared" si="86"/>
        <v>1403.46</v>
      </c>
      <c r="HY24" s="205">
        <v>63.67</v>
      </c>
      <c r="HZ24" s="205">
        <v>2216.67</v>
      </c>
      <c r="IA24" s="205">
        <v>0</v>
      </c>
      <c r="IB24" s="205">
        <v>0</v>
      </c>
      <c r="IC24" s="205">
        <v>0</v>
      </c>
      <c r="ID24" s="205">
        <v>0</v>
      </c>
      <c r="IE24" s="205">
        <v>0</v>
      </c>
      <c r="IF24" s="205">
        <v>0</v>
      </c>
      <c r="IG24" s="205">
        <v>0</v>
      </c>
      <c r="IH24" s="205">
        <v>0</v>
      </c>
      <c r="II24" s="214">
        <f t="shared" si="87"/>
        <v>2280.34</v>
      </c>
      <c r="IJ24" s="202"/>
      <c r="IK24" s="202"/>
      <c r="IL24" s="65">
        <f t="shared" si="88"/>
        <v>15.54676756550214</v>
      </c>
      <c r="IM24" s="65">
        <f t="shared" si="89"/>
        <v>0</v>
      </c>
      <c r="IN24" s="65"/>
      <c r="IO24" s="65">
        <v>20</v>
      </c>
      <c r="IP24" s="65">
        <f t="shared" si="91"/>
        <v>232.05714285714285</v>
      </c>
      <c r="IQ24" s="65">
        <v>5</v>
      </c>
      <c r="IR24" s="65">
        <f t="shared" si="149"/>
        <v>445.62857142857143</v>
      </c>
      <c r="IS24" s="202"/>
      <c r="IT24" s="201"/>
      <c r="IU24" s="66">
        <f t="shared" si="150"/>
        <v>538.79476190476191</v>
      </c>
      <c r="IV24" s="203"/>
      <c r="IW24" s="66">
        <f t="shared" si="92"/>
        <v>107.75895238095239</v>
      </c>
      <c r="IX24" s="204"/>
      <c r="IY24" s="67">
        <f t="shared" si="24"/>
        <v>0</v>
      </c>
      <c r="IZ24" s="68">
        <f t="shared" si="25"/>
        <v>2280.34</v>
      </c>
      <c r="JA24" s="209">
        <v>1802.88</v>
      </c>
      <c r="JB24" s="209">
        <v>3243.68</v>
      </c>
      <c r="JC24" s="209">
        <v>0</v>
      </c>
      <c r="JD24" s="209">
        <v>0</v>
      </c>
      <c r="JE24" s="209">
        <v>0</v>
      </c>
      <c r="JF24" s="209">
        <v>0</v>
      </c>
      <c r="JG24" s="209">
        <v>0</v>
      </c>
      <c r="JH24" s="209">
        <v>0</v>
      </c>
      <c r="JI24" s="209">
        <v>0</v>
      </c>
      <c r="JJ24" s="209">
        <v>0</v>
      </c>
      <c r="JK24" s="209">
        <v>5046.5600000000004</v>
      </c>
      <c r="JL24" s="199"/>
      <c r="JM24" s="210">
        <v>291</v>
      </c>
      <c r="JN24" s="181"/>
      <c r="JO24" s="64">
        <f t="shared" si="94"/>
        <v>5046.5599999999995</v>
      </c>
      <c r="JP24" s="209">
        <v>150.07</v>
      </c>
      <c r="JQ24" s="209">
        <v>3500</v>
      </c>
      <c r="JR24" s="209">
        <v>0</v>
      </c>
      <c r="JS24" s="209">
        <v>0</v>
      </c>
      <c r="JT24" s="209">
        <v>0</v>
      </c>
      <c r="JU24" s="209">
        <v>0</v>
      </c>
      <c r="JV24" s="209">
        <v>0</v>
      </c>
      <c r="JW24" s="209">
        <v>0</v>
      </c>
      <c r="JX24" s="209">
        <v>0</v>
      </c>
      <c r="JY24" s="209">
        <v>0</v>
      </c>
      <c r="JZ24" s="211">
        <f t="shared" si="95"/>
        <v>3650.07</v>
      </c>
      <c r="KA24" s="202"/>
      <c r="KB24" s="202"/>
      <c r="KC24" s="65">
        <f t="shared" si="96"/>
        <v>101.79258578873099</v>
      </c>
      <c r="KD24" s="65">
        <f t="shared" si="97"/>
        <v>0</v>
      </c>
      <c r="KE24" s="65"/>
      <c r="KF24" s="65">
        <v>20</v>
      </c>
      <c r="KG24" s="202"/>
      <c r="KH24" s="65">
        <v>5</v>
      </c>
      <c r="KI24" s="65">
        <f t="shared" si="151"/>
        <v>543.39953271028037</v>
      </c>
      <c r="KJ24" s="202"/>
      <c r="KK24" s="201">
        <v>993.46</v>
      </c>
      <c r="KL24" s="66">
        <f t="shared" si="152"/>
        <v>497.32093457943921</v>
      </c>
      <c r="KM24" s="203"/>
      <c r="KN24" s="66">
        <f t="shared" si="99"/>
        <v>298.15618691588787</v>
      </c>
      <c r="KO24" s="67">
        <f t="shared" si="27"/>
        <v>795.47712149532708</v>
      </c>
      <c r="KP24" s="67">
        <f t="shared" si="28"/>
        <v>1788.9371214953271</v>
      </c>
      <c r="KQ24" s="68">
        <f t="shared" si="29"/>
        <v>1861.132878504673</v>
      </c>
      <c r="KR24" s="209">
        <v>2076.75</v>
      </c>
      <c r="KS24" s="209">
        <v>3992.97</v>
      </c>
      <c r="KT24" s="209">
        <v>0</v>
      </c>
      <c r="KU24" s="209">
        <v>0</v>
      </c>
      <c r="KV24" s="209">
        <v>0</v>
      </c>
      <c r="KW24" s="209">
        <v>0</v>
      </c>
      <c r="KX24" s="209">
        <v>0</v>
      </c>
      <c r="KY24" s="209">
        <v>29.3</v>
      </c>
      <c r="KZ24" s="209">
        <v>0</v>
      </c>
      <c r="LA24" s="209">
        <v>0</v>
      </c>
      <c r="LB24" s="209">
        <v>6099.02</v>
      </c>
      <c r="LC24" s="199"/>
      <c r="LD24" s="210">
        <v>301</v>
      </c>
      <c r="LE24" s="181" t="s">
        <v>275</v>
      </c>
      <c r="LF24" s="64">
        <f t="shared" si="101"/>
        <v>6099.0199999999995</v>
      </c>
      <c r="LG24" s="209">
        <v>172.87</v>
      </c>
      <c r="LH24" s="209">
        <v>3500</v>
      </c>
      <c r="LI24" s="209">
        <v>0</v>
      </c>
      <c r="LJ24" s="209">
        <v>0</v>
      </c>
      <c r="LK24" s="209">
        <v>0</v>
      </c>
      <c r="LL24" s="209">
        <v>0</v>
      </c>
      <c r="LM24" s="209">
        <v>0</v>
      </c>
      <c r="LN24" s="209">
        <v>2.0299999999999998</v>
      </c>
      <c r="LO24" s="209">
        <v>0</v>
      </c>
      <c r="LP24" s="209">
        <v>0</v>
      </c>
      <c r="LQ24" s="211">
        <f t="shared" si="102"/>
        <v>3674.9</v>
      </c>
      <c r="LR24" s="202"/>
      <c r="LS24" s="202"/>
      <c r="LT24" s="65">
        <f t="shared" si="103"/>
        <v>62.180288929866364</v>
      </c>
      <c r="LU24" s="65">
        <f t="shared" si="104"/>
        <v>0</v>
      </c>
      <c r="LV24" s="65"/>
      <c r="LW24" s="65">
        <v>20</v>
      </c>
      <c r="LX24" s="202"/>
      <c r="LY24" s="65">
        <v>5</v>
      </c>
      <c r="LZ24" s="65">
        <f t="shared" si="153"/>
        <v>508.03738317757012</v>
      </c>
      <c r="MA24" s="202"/>
      <c r="MB24" s="64">
        <f t="shared" si="30"/>
        <v>595.21767210743644</v>
      </c>
      <c r="MC24" s="66">
        <f t="shared" si="154"/>
        <v>593.54906542056074</v>
      </c>
      <c r="MD24" s="203"/>
      <c r="ME24" s="66">
        <f t="shared" si="106"/>
        <v>237.75334750559944</v>
      </c>
      <c r="MF24" s="67">
        <f t="shared" si="31"/>
        <v>831.30241292616017</v>
      </c>
      <c r="MG24" s="67">
        <f t="shared" si="32"/>
        <v>1426.5200850335966</v>
      </c>
      <c r="MH24" s="68">
        <f t="shared" si="33"/>
        <v>2248.3799149664037</v>
      </c>
      <c r="MI24" s="209">
        <v>760.15</v>
      </c>
      <c r="MJ24" s="209">
        <v>1404.96</v>
      </c>
      <c r="MK24" s="209">
        <v>0</v>
      </c>
      <c r="ML24" s="209">
        <v>0</v>
      </c>
      <c r="MM24" s="209">
        <v>0</v>
      </c>
      <c r="MN24" s="209">
        <v>0</v>
      </c>
      <c r="MO24" s="209">
        <v>0</v>
      </c>
      <c r="MP24" s="209">
        <v>0</v>
      </c>
      <c r="MQ24" s="209">
        <v>0</v>
      </c>
      <c r="MR24" s="209">
        <v>0</v>
      </c>
      <c r="MS24" s="209">
        <v>2165.11</v>
      </c>
      <c r="MT24" s="199"/>
      <c r="MU24" s="210">
        <v>120</v>
      </c>
      <c r="MV24" s="181" t="s">
        <v>275</v>
      </c>
      <c r="MW24" s="64">
        <f t="shared" si="108"/>
        <v>2165.11</v>
      </c>
      <c r="MX24" s="209">
        <v>63.28</v>
      </c>
      <c r="MY24" s="209">
        <v>3500</v>
      </c>
      <c r="MZ24" s="209">
        <v>0</v>
      </c>
      <c r="NA24" s="209">
        <v>0</v>
      </c>
      <c r="NB24" s="209">
        <v>0</v>
      </c>
      <c r="NC24" s="209">
        <v>0</v>
      </c>
      <c r="ND24" s="209">
        <v>0</v>
      </c>
      <c r="NE24" s="209">
        <v>0</v>
      </c>
      <c r="NF24" s="209">
        <v>0</v>
      </c>
      <c r="NG24" s="209">
        <v>0</v>
      </c>
      <c r="NH24" s="211">
        <f t="shared" si="109"/>
        <v>3563.28</v>
      </c>
      <c r="NI24" s="202"/>
      <c r="NJ24" s="202"/>
      <c r="NK24" s="65">
        <f t="shared" si="110"/>
        <v>0</v>
      </c>
      <c r="NL24" s="65">
        <f t="shared" si="111"/>
        <v>0</v>
      </c>
      <c r="NM24" s="202"/>
      <c r="NN24" s="202"/>
      <c r="NO24" s="202"/>
      <c r="NP24" s="202"/>
      <c r="NQ24" s="65">
        <f t="shared" si="155"/>
        <v>469.67889908256882</v>
      </c>
      <c r="NR24" s="202"/>
      <c r="NS24" s="201"/>
      <c r="NT24" s="66">
        <f t="shared" si="113"/>
        <v>723.04816513761466</v>
      </c>
      <c r="NU24" s="203"/>
      <c r="NV24" s="66">
        <f t="shared" si="114"/>
        <v>144.60963302752293</v>
      </c>
      <c r="NW24" s="67">
        <f t="shared" si="35"/>
        <v>867.65779816513759</v>
      </c>
      <c r="NX24" s="67">
        <f t="shared" si="36"/>
        <v>867.65779816513759</v>
      </c>
      <c r="NY24" s="68">
        <f t="shared" si="37"/>
        <v>2695.6222018348626</v>
      </c>
      <c r="NZ24" s="209">
        <v>3495.19</v>
      </c>
      <c r="OA24" s="209">
        <v>3538.33</v>
      </c>
      <c r="OB24" s="209">
        <v>19.399999999999999</v>
      </c>
      <c r="OC24" s="209">
        <v>0</v>
      </c>
      <c r="OD24" s="209">
        <v>0</v>
      </c>
      <c r="OE24" s="209">
        <v>0</v>
      </c>
      <c r="OF24" s="209">
        <v>0</v>
      </c>
      <c r="OG24" s="209">
        <v>0</v>
      </c>
      <c r="OH24" s="209">
        <v>0</v>
      </c>
      <c r="OI24" s="209">
        <v>0</v>
      </c>
      <c r="OJ24" s="209">
        <v>7052.92</v>
      </c>
      <c r="OK24" s="178">
        <f t="shared" si="115"/>
        <v>0</v>
      </c>
      <c r="OL24" s="210">
        <v>370</v>
      </c>
      <c r="OM24" s="181" t="s">
        <v>275</v>
      </c>
      <c r="ON24" s="64">
        <f t="shared" si="116"/>
        <v>7052.92</v>
      </c>
      <c r="OO24" s="209">
        <v>290.94</v>
      </c>
      <c r="OP24" s="209">
        <v>3500</v>
      </c>
      <c r="OQ24" s="209">
        <v>1.24</v>
      </c>
      <c r="OR24" s="209">
        <v>0</v>
      </c>
      <c r="OS24" s="209">
        <v>0</v>
      </c>
      <c r="OT24" s="209">
        <v>0</v>
      </c>
      <c r="OU24" s="209">
        <v>0</v>
      </c>
      <c r="OV24" s="209">
        <v>0</v>
      </c>
      <c r="OW24" s="209">
        <v>0</v>
      </c>
      <c r="OX24" s="209">
        <v>0</v>
      </c>
      <c r="OY24" s="211">
        <f t="shared" si="117"/>
        <v>3792.18</v>
      </c>
      <c r="OZ24" s="202"/>
      <c r="PA24" s="202"/>
      <c r="PB24" s="65">
        <f t="shared" si="118"/>
        <v>152.50712863784261</v>
      </c>
      <c r="PC24" s="65">
        <f t="shared" si="119"/>
        <v>0</v>
      </c>
      <c r="PD24" s="65"/>
      <c r="PE24" s="65">
        <v>20</v>
      </c>
      <c r="PF24" s="65">
        <f t="shared" si="121"/>
        <v>32.880000000000003</v>
      </c>
      <c r="PG24" s="65">
        <v>5</v>
      </c>
      <c r="PH24" s="65">
        <f t="shared" si="156"/>
        <v>495.2049090909091</v>
      </c>
      <c r="PI24" s="202"/>
      <c r="PJ24" s="64">
        <f t="shared" si="38"/>
        <v>705.59203772875173</v>
      </c>
      <c r="PK24" s="66">
        <f t="shared" si="157"/>
        <v>643.25572727272731</v>
      </c>
      <c r="PL24" s="203"/>
      <c r="PM24" s="66">
        <f t="shared" si="122"/>
        <v>269.76955300029584</v>
      </c>
      <c r="PN24" s="67">
        <f t="shared" si="39"/>
        <v>913.0252802730231</v>
      </c>
      <c r="PO24" s="67">
        <f t="shared" si="40"/>
        <v>1618.6173180017749</v>
      </c>
      <c r="PP24" s="68">
        <f t="shared" si="41"/>
        <v>2173.5626819982249</v>
      </c>
      <c r="PQ24" s="209">
        <v>882.92</v>
      </c>
      <c r="PR24" s="209">
        <v>2146.46</v>
      </c>
      <c r="PS24" s="209">
        <v>0</v>
      </c>
      <c r="PT24" s="209">
        <v>0</v>
      </c>
      <c r="PU24" s="209">
        <v>0</v>
      </c>
      <c r="PV24" s="209">
        <v>0</v>
      </c>
      <c r="PW24" s="209">
        <v>0</v>
      </c>
      <c r="PX24" s="209">
        <v>0</v>
      </c>
      <c r="PY24" s="209">
        <v>0</v>
      </c>
      <c r="PZ24" s="209">
        <v>0</v>
      </c>
      <c r="QA24" s="209">
        <v>3029.38</v>
      </c>
      <c r="QB24" s="199"/>
      <c r="QC24" s="210">
        <v>179</v>
      </c>
      <c r="QD24" s="181" t="s">
        <v>275</v>
      </c>
      <c r="QE24" s="64">
        <f t="shared" si="124"/>
        <v>3029.38</v>
      </c>
      <c r="QF24" s="209">
        <v>73.5</v>
      </c>
      <c r="QG24" s="209">
        <v>3500</v>
      </c>
      <c r="QH24" s="209">
        <v>0</v>
      </c>
      <c r="QI24" s="209">
        <v>0</v>
      </c>
      <c r="QJ24" s="209">
        <v>0</v>
      </c>
      <c r="QK24" s="209">
        <v>0</v>
      </c>
      <c r="QL24" s="209">
        <v>0</v>
      </c>
      <c r="QM24" s="209">
        <v>0</v>
      </c>
      <c r="QN24" s="209">
        <v>0</v>
      </c>
      <c r="QO24" s="209">
        <v>0</v>
      </c>
      <c r="QP24" s="211">
        <f t="shared" si="125"/>
        <v>3573.5</v>
      </c>
      <c r="QQ24" s="202"/>
      <c r="QR24" s="202"/>
      <c r="QS24" s="65">
        <f t="shared" si="126"/>
        <v>35.610379831583835</v>
      </c>
      <c r="QT24" s="65">
        <f t="shared" si="127"/>
        <v>0</v>
      </c>
      <c r="QU24" s="65"/>
      <c r="QV24" s="65">
        <v>20</v>
      </c>
      <c r="QW24" s="65">
        <f t="shared" si="129"/>
        <v>18.861818181818183</v>
      </c>
      <c r="QX24" s="65">
        <v>5</v>
      </c>
      <c r="QY24" s="65">
        <f t="shared" si="158"/>
        <v>428.14772727272725</v>
      </c>
      <c r="QZ24" s="202"/>
      <c r="RA24" s="201">
        <v>953.98</v>
      </c>
      <c r="RB24" s="66">
        <f t="shared" si="130"/>
        <v>619.2640909090909</v>
      </c>
      <c r="RC24" s="203"/>
      <c r="RD24" s="66">
        <f t="shared" si="131"/>
        <v>314.64881818181823</v>
      </c>
      <c r="RE24" s="67">
        <f t="shared" si="43"/>
        <v>933.91290909090912</v>
      </c>
      <c r="RF24" s="67">
        <f t="shared" si="44"/>
        <v>1887.8929090909091</v>
      </c>
      <c r="RG24" s="68">
        <f t="shared" si="45"/>
        <v>1685.6070909090909</v>
      </c>
      <c r="RH24" s="205">
        <v>321.16000000000003</v>
      </c>
      <c r="RI24" s="205">
        <v>1260.23</v>
      </c>
      <c r="RJ24" s="205">
        <v>0</v>
      </c>
      <c r="RK24" s="205">
        <v>0</v>
      </c>
      <c r="RL24" s="205">
        <v>0</v>
      </c>
      <c r="RM24" s="205">
        <v>0</v>
      </c>
      <c r="RN24" s="205">
        <v>0</v>
      </c>
      <c r="RO24" s="205">
        <v>0</v>
      </c>
      <c r="RP24" s="205">
        <v>0</v>
      </c>
      <c r="RQ24" s="205">
        <v>0</v>
      </c>
      <c r="RR24" s="205">
        <v>1581.39</v>
      </c>
      <c r="RS24" s="199"/>
      <c r="RT24" s="206">
        <v>101</v>
      </c>
      <c r="RU24" s="181" t="s">
        <v>275</v>
      </c>
      <c r="RV24" s="213">
        <v>1581.39</v>
      </c>
      <c r="RW24" s="209">
        <v>26.73</v>
      </c>
      <c r="RX24" s="209">
        <v>3500</v>
      </c>
      <c r="RY24" s="209">
        <v>0</v>
      </c>
      <c r="RZ24" s="209">
        <v>0</v>
      </c>
      <c r="SA24" s="209">
        <v>0</v>
      </c>
      <c r="SB24" s="209">
        <v>0</v>
      </c>
      <c r="SC24" s="209">
        <v>0</v>
      </c>
      <c r="SD24" s="209">
        <v>0</v>
      </c>
      <c r="SE24" s="209">
        <v>0</v>
      </c>
      <c r="SF24" s="209">
        <v>0</v>
      </c>
      <c r="SG24" s="211">
        <v>3526.73</v>
      </c>
      <c r="SH24" s="202"/>
      <c r="SI24" s="202"/>
      <c r="SJ24" s="65">
        <f t="shared" si="134"/>
        <v>15.540170953594904</v>
      </c>
      <c r="SK24" s="65">
        <f t="shared" si="135"/>
        <v>0</v>
      </c>
      <c r="SL24" s="65">
        <f t="shared" si="136"/>
        <v>866.66666666666663</v>
      </c>
      <c r="SM24" s="65">
        <v>20</v>
      </c>
      <c r="SN24" s="65">
        <f t="shared" si="137"/>
        <v>495.92920353982299</v>
      </c>
      <c r="SO24" s="65">
        <v>5</v>
      </c>
      <c r="SP24" s="65">
        <f t="shared" si="159"/>
        <v>428.52876106194691</v>
      </c>
      <c r="SQ24" s="202"/>
      <c r="SR24" s="201">
        <v>1408.13</v>
      </c>
      <c r="SS24" s="66">
        <f t="shared" si="160"/>
        <v>596.28469026548669</v>
      </c>
      <c r="ST24" s="203"/>
      <c r="SU24" s="66">
        <f t="shared" si="138"/>
        <v>400.8829380530974</v>
      </c>
      <c r="SV24" s="204"/>
      <c r="SW24" s="67">
        <f t="shared" si="48"/>
        <v>1408.13</v>
      </c>
      <c r="SX24" s="68">
        <f t="shared" si="49"/>
        <v>2118.6</v>
      </c>
      <c r="SY24" s="64">
        <f t="shared" si="139"/>
        <v>26377.84</v>
      </c>
      <c r="SZ24" s="211">
        <f t="shared" si="140"/>
        <v>24061</v>
      </c>
      <c r="TA24" s="67">
        <f t="shared" si="141"/>
        <v>8997.7552317867448</v>
      </c>
      <c r="TB24" s="68">
        <f t="shared" si="142"/>
        <v>15063.244768213255</v>
      </c>
      <c r="TC24" s="264"/>
      <c r="TD24" s="265"/>
      <c r="TE24" s="265"/>
    </row>
    <row r="25" spans="1:525">
      <c r="A25" s="173" t="s">
        <v>472</v>
      </c>
      <c r="B25" s="175" t="s">
        <v>486</v>
      </c>
      <c r="C25" s="181"/>
      <c r="D25" s="199"/>
      <c r="E25" s="199"/>
      <c r="F25" s="199"/>
      <c r="G25" s="199"/>
      <c r="H25" s="199"/>
      <c r="I25" s="199"/>
      <c r="J25" s="199"/>
      <c r="K25" s="199"/>
      <c r="L25" s="199"/>
      <c r="M25" s="200"/>
      <c r="N25" s="199"/>
      <c r="O25" s="199"/>
      <c r="P25" s="181"/>
      <c r="Q25" s="64">
        <f t="shared" si="0"/>
        <v>0</v>
      </c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64">
        <f t="shared" si="50"/>
        <v>0</v>
      </c>
      <c r="AC25" s="202"/>
      <c r="AD25" s="202"/>
      <c r="AE25" s="65">
        <f t="shared" si="51"/>
        <v>0</v>
      </c>
      <c r="AF25" s="202"/>
      <c r="AG25" s="202"/>
      <c r="AH25" s="202"/>
      <c r="AI25" s="202"/>
      <c r="AJ25" s="202"/>
      <c r="AK25" s="202"/>
      <c r="AL25" s="202"/>
      <c r="AM25" s="64">
        <f t="shared" si="2"/>
        <v>0</v>
      </c>
      <c r="AN25" s="203"/>
      <c r="AO25" s="203"/>
      <c r="AP25" s="66">
        <f t="shared" si="54"/>
        <v>0</v>
      </c>
      <c r="AQ25" s="67">
        <f t="shared" si="3"/>
        <v>0</v>
      </c>
      <c r="AR25" s="67">
        <f t="shared" si="4"/>
        <v>0</v>
      </c>
      <c r="AS25" s="68">
        <f t="shared" si="5"/>
        <v>0</v>
      </c>
      <c r="AT25" s="199"/>
      <c r="AU25" s="199"/>
      <c r="AV25" s="199"/>
      <c r="AW25" s="199"/>
      <c r="AX25" s="199"/>
      <c r="AY25" s="199"/>
      <c r="AZ25" s="199"/>
      <c r="BA25" s="199"/>
      <c r="BB25" s="199"/>
      <c r="BC25" s="200"/>
      <c r="BD25" s="199"/>
      <c r="BE25" s="199"/>
      <c r="BF25" s="181"/>
      <c r="BG25" s="181"/>
      <c r="BH25" s="64">
        <f t="shared" si="56"/>
        <v>0</v>
      </c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64">
        <f t="shared" si="57"/>
        <v>0</v>
      </c>
      <c r="BT25" s="202"/>
      <c r="BU25" s="202"/>
      <c r="BV25" s="65">
        <f t="shared" si="58"/>
        <v>0</v>
      </c>
      <c r="BW25" s="65">
        <f t="shared" si="59"/>
        <v>0</v>
      </c>
      <c r="BX25" s="202"/>
      <c r="BY25" s="202"/>
      <c r="BZ25" s="202"/>
      <c r="CA25" s="202"/>
      <c r="CB25" s="202"/>
      <c r="CC25" s="202"/>
      <c r="CD25" s="201"/>
      <c r="CE25" s="66"/>
      <c r="CF25" s="203"/>
      <c r="CG25" s="66">
        <f t="shared" si="62"/>
        <v>0</v>
      </c>
      <c r="CH25" s="204"/>
      <c r="CI25" s="67">
        <f t="shared" si="8"/>
        <v>0</v>
      </c>
      <c r="CJ25" s="68">
        <f t="shared" si="9"/>
        <v>0</v>
      </c>
      <c r="CK25" s="199"/>
      <c r="CL25" s="199"/>
      <c r="CM25" s="199"/>
      <c r="CN25" s="199"/>
      <c r="CO25" s="199"/>
      <c r="CP25" s="199"/>
      <c r="CQ25" s="199"/>
      <c r="CR25" s="199"/>
      <c r="CS25" s="199"/>
      <c r="CT25" s="200"/>
      <c r="CU25" s="199"/>
      <c r="CV25" s="199"/>
      <c r="CW25" s="181"/>
      <c r="CX25" s="181"/>
      <c r="CY25" s="64">
        <f t="shared" si="64"/>
        <v>0</v>
      </c>
      <c r="CZ25" s="199"/>
      <c r="DA25" s="199"/>
      <c r="DB25" s="199"/>
      <c r="DC25" s="199"/>
      <c r="DD25" s="199"/>
      <c r="DE25" s="199"/>
      <c r="DF25" s="199"/>
      <c r="DG25" s="199"/>
      <c r="DH25" s="199"/>
      <c r="DI25" s="199"/>
      <c r="DJ25" s="211">
        <f t="shared" si="65"/>
        <v>0</v>
      </c>
      <c r="DK25" s="202"/>
      <c r="DL25" s="202"/>
      <c r="DM25" s="65">
        <f t="shared" si="66"/>
        <v>0</v>
      </c>
      <c r="DN25" s="65">
        <f t="shared" si="67"/>
        <v>0</v>
      </c>
      <c r="DO25" s="202"/>
      <c r="DP25" s="202"/>
      <c r="DQ25" s="202"/>
      <c r="DR25" s="202"/>
      <c r="DS25" s="202"/>
      <c r="DT25" s="202"/>
      <c r="DU25" s="64">
        <f t="shared" si="10"/>
        <v>0</v>
      </c>
      <c r="DV25" s="66"/>
      <c r="DW25" s="203"/>
      <c r="DX25" s="66">
        <f t="shared" si="68"/>
        <v>0</v>
      </c>
      <c r="DY25" s="67">
        <f t="shared" si="11"/>
        <v>0</v>
      </c>
      <c r="DZ25" s="67">
        <f t="shared" si="12"/>
        <v>0</v>
      </c>
      <c r="EA25" s="68">
        <f t="shared" si="13"/>
        <v>0</v>
      </c>
      <c r="EB25" s="199"/>
      <c r="EC25" s="199"/>
      <c r="ED25" s="199"/>
      <c r="EE25" s="199"/>
      <c r="EF25" s="199"/>
      <c r="EG25" s="199"/>
      <c r="EH25" s="199"/>
      <c r="EI25" s="199"/>
      <c r="EJ25" s="199"/>
      <c r="EK25" s="200"/>
      <c r="EL25" s="199"/>
      <c r="EM25" s="199"/>
      <c r="EN25" s="181"/>
      <c r="EO25" s="181"/>
      <c r="EP25" s="212">
        <f t="shared" si="70"/>
        <v>0</v>
      </c>
      <c r="EQ25" s="199"/>
      <c r="ER25" s="199"/>
      <c r="ES25" s="199"/>
      <c r="ET25" s="199"/>
      <c r="EU25" s="199"/>
      <c r="EV25" s="199"/>
      <c r="EW25" s="199"/>
      <c r="EX25" s="199"/>
      <c r="EY25" s="199"/>
      <c r="EZ25" s="199"/>
      <c r="FA25" s="64">
        <f t="shared" si="71"/>
        <v>0</v>
      </c>
      <c r="FB25" s="202"/>
      <c r="FC25" s="202"/>
      <c r="FD25" s="65">
        <f t="shared" si="72"/>
        <v>0</v>
      </c>
      <c r="FE25" s="65">
        <f t="shared" si="73"/>
        <v>0</v>
      </c>
      <c r="FF25" s="202"/>
      <c r="FG25" s="202"/>
      <c r="FH25" s="65"/>
      <c r="FI25" s="202"/>
      <c r="FJ25" s="65"/>
      <c r="FK25" s="202"/>
      <c r="FL25" s="64">
        <f t="shared" si="14"/>
        <v>0</v>
      </c>
      <c r="FM25" s="66"/>
      <c r="FN25" s="203"/>
      <c r="FO25" s="66">
        <f t="shared" si="76"/>
        <v>0</v>
      </c>
      <c r="FP25" s="204"/>
      <c r="FQ25" s="67">
        <f t="shared" si="16"/>
        <v>0</v>
      </c>
      <c r="FR25" s="68">
        <f t="shared" si="17"/>
        <v>0</v>
      </c>
      <c r="FS25" s="199"/>
      <c r="FT25" s="199"/>
      <c r="FU25" s="199"/>
      <c r="FV25" s="199"/>
      <c r="FW25" s="199"/>
      <c r="FX25" s="199"/>
      <c r="FY25" s="199"/>
      <c r="FZ25" s="199"/>
      <c r="GA25" s="199"/>
      <c r="GB25" s="200"/>
      <c r="GC25" s="199"/>
      <c r="GD25" s="199"/>
      <c r="GE25" s="181"/>
      <c r="GF25" s="181"/>
      <c r="GG25" s="64">
        <f t="shared" si="78"/>
        <v>0</v>
      </c>
      <c r="GH25" s="199"/>
      <c r="GI25" s="199"/>
      <c r="GJ25" s="199"/>
      <c r="GK25" s="199"/>
      <c r="GL25" s="199"/>
      <c r="GM25" s="199"/>
      <c r="GN25" s="199"/>
      <c r="GO25" s="199"/>
      <c r="GP25" s="199"/>
      <c r="GQ25" s="199"/>
      <c r="GR25" s="211">
        <f t="shared" si="79"/>
        <v>0</v>
      </c>
      <c r="GS25" s="202"/>
      <c r="GT25" s="202"/>
      <c r="GU25" s="65">
        <f t="shared" si="80"/>
        <v>0</v>
      </c>
      <c r="GV25" s="65">
        <f t="shared" si="81"/>
        <v>0</v>
      </c>
      <c r="GW25" s="202"/>
      <c r="GX25" s="202"/>
      <c r="GY25" s="65"/>
      <c r="GZ25" s="202"/>
      <c r="HA25" s="65"/>
      <c r="HB25" s="202"/>
      <c r="HC25" s="201"/>
      <c r="HD25" s="66"/>
      <c r="HE25" s="203"/>
      <c r="HF25" s="66">
        <f t="shared" si="84"/>
        <v>0</v>
      </c>
      <c r="HG25" s="67">
        <f t="shared" si="19"/>
        <v>0</v>
      </c>
      <c r="HH25" s="67">
        <f t="shared" si="20"/>
        <v>0</v>
      </c>
      <c r="HI25" s="68">
        <f t="shared" si="21"/>
        <v>0</v>
      </c>
      <c r="HJ25" s="205">
        <v>7834.35</v>
      </c>
      <c r="HK25" s="205">
        <v>10197.76</v>
      </c>
      <c r="HL25" s="205">
        <v>0</v>
      </c>
      <c r="HM25" s="205">
        <v>0</v>
      </c>
      <c r="HN25" s="205">
        <v>0</v>
      </c>
      <c r="HO25" s="205">
        <v>4569.2</v>
      </c>
      <c r="HP25" s="205">
        <v>0</v>
      </c>
      <c r="HQ25" s="205">
        <v>0</v>
      </c>
      <c r="HR25" s="205">
        <v>0</v>
      </c>
      <c r="HS25" s="205">
        <v>0</v>
      </c>
      <c r="HT25" s="205">
        <v>22601.31</v>
      </c>
      <c r="HU25" s="199"/>
      <c r="HV25" s="206">
        <v>1634</v>
      </c>
      <c r="HW25" s="181" t="s">
        <v>275</v>
      </c>
      <c r="HX25" s="64">
        <f t="shared" si="86"/>
        <v>22601.31</v>
      </c>
      <c r="HY25" s="205">
        <v>652.13</v>
      </c>
      <c r="HZ25" s="205">
        <v>2216.67</v>
      </c>
      <c r="IA25" s="205">
        <v>0</v>
      </c>
      <c r="IB25" s="205">
        <v>0</v>
      </c>
      <c r="IC25" s="205">
        <v>0</v>
      </c>
      <c r="ID25" s="205">
        <v>296.77999999999997</v>
      </c>
      <c r="IE25" s="205">
        <v>0</v>
      </c>
      <c r="IF25" s="205">
        <v>0</v>
      </c>
      <c r="IG25" s="205">
        <v>0</v>
      </c>
      <c r="IH25" s="205">
        <v>0</v>
      </c>
      <c r="II25" s="214">
        <f t="shared" si="87"/>
        <v>3165.58</v>
      </c>
      <c r="IJ25" s="202"/>
      <c r="IK25" s="202"/>
      <c r="IL25" s="65">
        <f t="shared" si="88"/>
        <v>250.36503587267126</v>
      </c>
      <c r="IM25" s="65">
        <f t="shared" si="89"/>
        <v>0</v>
      </c>
      <c r="IN25" s="65"/>
      <c r="IO25" s="65">
        <v>20</v>
      </c>
      <c r="IP25" s="65">
        <f t="shared" si="91"/>
        <v>232.05714285714285</v>
      </c>
      <c r="IQ25" s="65">
        <v>5</v>
      </c>
      <c r="IR25" s="65">
        <f t="shared" si="149"/>
        <v>445.62857142857143</v>
      </c>
      <c r="IS25" s="202"/>
      <c r="IT25" s="201"/>
      <c r="IU25" s="66">
        <f t="shared" si="150"/>
        <v>538.79476190476191</v>
      </c>
      <c r="IV25" s="203"/>
      <c r="IW25" s="66">
        <f t="shared" si="92"/>
        <v>107.75895238095239</v>
      </c>
      <c r="IX25" s="204"/>
      <c r="IY25" s="67">
        <f t="shared" si="24"/>
        <v>0</v>
      </c>
      <c r="IZ25" s="68">
        <f t="shared" si="25"/>
        <v>3165.58</v>
      </c>
      <c r="JA25" s="209">
        <v>12730.02</v>
      </c>
      <c r="JB25" s="209">
        <v>19752.87</v>
      </c>
      <c r="JC25" s="209">
        <v>0</v>
      </c>
      <c r="JD25" s="209">
        <v>0</v>
      </c>
      <c r="JE25" s="209">
        <v>70.22</v>
      </c>
      <c r="JF25" s="209">
        <v>13647.8</v>
      </c>
      <c r="JG25" s="209">
        <v>0</v>
      </c>
      <c r="JH25" s="209">
        <v>0</v>
      </c>
      <c r="JI25" s="209">
        <v>0</v>
      </c>
      <c r="JJ25" s="209">
        <v>0</v>
      </c>
      <c r="JK25" s="209">
        <v>46200.91</v>
      </c>
      <c r="JL25" s="199"/>
      <c r="JM25" s="210">
        <v>3249</v>
      </c>
      <c r="JN25" s="181"/>
      <c r="JO25" s="64">
        <f t="shared" si="94"/>
        <v>46200.91</v>
      </c>
      <c r="JP25" s="209">
        <v>1059.6600000000001</v>
      </c>
      <c r="JQ25" s="209">
        <v>3500</v>
      </c>
      <c r="JR25" s="209">
        <v>0</v>
      </c>
      <c r="JS25" s="209">
        <v>0</v>
      </c>
      <c r="JT25" s="209">
        <v>4.55</v>
      </c>
      <c r="JU25" s="209">
        <v>886.45</v>
      </c>
      <c r="JV25" s="209">
        <v>0</v>
      </c>
      <c r="JW25" s="209">
        <v>0</v>
      </c>
      <c r="JX25" s="209">
        <v>0</v>
      </c>
      <c r="JY25" s="209">
        <v>0</v>
      </c>
      <c r="JZ25" s="211">
        <f t="shared" si="95"/>
        <v>5450.66</v>
      </c>
      <c r="KA25" s="202"/>
      <c r="KB25" s="202"/>
      <c r="KC25" s="65">
        <f t="shared" si="96"/>
        <v>931.9041277013331</v>
      </c>
      <c r="KD25" s="65">
        <f t="shared" si="97"/>
        <v>0</v>
      </c>
      <c r="KE25" s="65"/>
      <c r="KF25" s="65">
        <v>20</v>
      </c>
      <c r="KG25" s="202"/>
      <c r="KH25" s="65">
        <v>5</v>
      </c>
      <c r="KI25" s="65">
        <f t="shared" si="151"/>
        <v>543.39953271028037</v>
      </c>
      <c r="KJ25" s="202"/>
      <c r="KK25" s="201">
        <v>1823.57</v>
      </c>
      <c r="KL25" s="66">
        <f t="shared" si="152"/>
        <v>497.32093457943921</v>
      </c>
      <c r="KM25" s="203"/>
      <c r="KN25" s="66">
        <f t="shared" si="99"/>
        <v>464.17818691588786</v>
      </c>
      <c r="KO25" s="67">
        <f t="shared" si="27"/>
        <v>961.49912149532702</v>
      </c>
      <c r="KP25" s="67">
        <f t="shared" si="28"/>
        <v>2785.0691214953267</v>
      </c>
      <c r="KQ25" s="68">
        <f t="shared" si="29"/>
        <v>2665.5908785046731</v>
      </c>
      <c r="KR25" s="209">
        <v>13682.63</v>
      </c>
      <c r="KS25" s="209">
        <v>21616.23</v>
      </c>
      <c r="KT25" s="209">
        <v>0</v>
      </c>
      <c r="KU25" s="209">
        <v>0</v>
      </c>
      <c r="KV25" s="209">
        <v>15</v>
      </c>
      <c r="KW25" s="209">
        <v>14595.2</v>
      </c>
      <c r="KX25" s="209">
        <v>0</v>
      </c>
      <c r="KY25" s="209">
        <v>0</v>
      </c>
      <c r="KZ25" s="209">
        <v>0</v>
      </c>
      <c r="LA25" s="209">
        <v>0</v>
      </c>
      <c r="LB25" s="209">
        <v>49909.06</v>
      </c>
      <c r="LC25" s="199"/>
      <c r="LD25" s="210">
        <v>3601</v>
      </c>
      <c r="LE25" s="181" t="s">
        <v>275</v>
      </c>
      <c r="LF25" s="64">
        <f t="shared" si="101"/>
        <v>49909.06</v>
      </c>
      <c r="LG25" s="209">
        <v>1138.96</v>
      </c>
      <c r="LH25" s="209">
        <v>3500</v>
      </c>
      <c r="LI25" s="209">
        <v>0</v>
      </c>
      <c r="LJ25" s="209">
        <v>0</v>
      </c>
      <c r="LK25" s="209">
        <v>0.97</v>
      </c>
      <c r="LL25" s="209">
        <v>947.98</v>
      </c>
      <c r="LM25" s="209">
        <v>0</v>
      </c>
      <c r="LN25" s="209">
        <v>0</v>
      </c>
      <c r="LO25" s="209">
        <v>0</v>
      </c>
      <c r="LP25" s="209">
        <v>0</v>
      </c>
      <c r="LQ25" s="211">
        <f t="shared" si="102"/>
        <v>5587.91</v>
      </c>
      <c r="LR25" s="202"/>
      <c r="LS25" s="202"/>
      <c r="LT25" s="65">
        <f t="shared" si="103"/>
        <v>508.82924978406953</v>
      </c>
      <c r="LU25" s="65">
        <f t="shared" si="104"/>
        <v>0</v>
      </c>
      <c r="LV25" s="65"/>
      <c r="LW25" s="65">
        <v>20</v>
      </c>
      <c r="LX25" s="202"/>
      <c r="LY25" s="65">
        <v>5</v>
      </c>
      <c r="LZ25" s="65">
        <f t="shared" si="153"/>
        <v>508.03738317757012</v>
      </c>
      <c r="MA25" s="202"/>
      <c r="MB25" s="64">
        <f t="shared" si="30"/>
        <v>1041.8666329616397</v>
      </c>
      <c r="MC25" s="66">
        <f t="shared" si="154"/>
        <v>593.54906542056074</v>
      </c>
      <c r="MD25" s="203"/>
      <c r="ME25" s="66">
        <f t="shared" si="106"/>
        <v>327.08313967644011</v>
      </c>
      <c r="MF25" s="67">
        <f t="shared" si="31"/>
        <v>920.63220509700091</v>
      </c>
      <c r="MG25" s="67">
        <f t="shared" si="32"/>
        <v>1962.4988380586406</v>
      </c>
      <c r="MH25" s="68">
        <f t="shared" si="33"/>
        <v>3625.4111619413593</v>
      </c>
      <c r="MI25" s="209">
        <v>7203.43</v>
      </c>
      <c r="MJ25" s="209">
        <v>15081.29</v>
      </c>
      <c r="MK25" s="209">
        <v>0</v>
      </c>
      <c r="ML25" s="209">
        <v>0</v>
      </c>
      <c r="MM25" s="209">
        <v>0</v>
      </c>
      <c r="MN25" s="209">
        <v>7802.95</v>
      </c>
      <c r="MO25" s="209">
        <v>0</v>
      </c>
      <c r="MP25" s="209">
        <v>0</v>
      </c>
      <c r="MQ25" s="209">
        <v>0</v>
      </c>
      <c r="MR25" s="209">
        <v>0</v>
      </c>
      <c r="MS25" s="209">
        <v>30087.67</v>
      </c>
      <c r="MT25" s="199"/>
      <c r="MU25" s="210">
        <v>2387</v>
      </c>
      <c r="MV25" s="181" t="s">
        <v>275</v>
      </c>
      <c r="MW25" s="64">
        <f t="shared" si="108"/>
        <v>30087.670000000002</v>
      </c>
      <c r="MX25" s="209">
        <v>599.63</v>
      </c>
      <c r="MY25" s="209">
        <v>3500</v>
      </c>
      <c r="MZ25" s="209">
        <v>0</v>
      </c>
      <c r="NA25" s="209">
        <v>0</v>
      </c>
      <c r="NB25" s="209">
        <v>0</v>
      </c>
      <c r="NC25" s="209">
        <v>506.82</v>
      </c>
      <c r="ND25" s="209">
        <v>0</v>
      </c>
      <c r="NE25" s="209">
        <v>0</v>
      </c>
      <c r="NF25" s="209">
        <v>0</v>
      </c>
      <c r="NG25" s="209">
        <v>0</v>
      </c>
      <c r="NH25" s="211">
        <f t="shared" si="109"/>
        <v>4606.45</v>
      </c>
      <c r="NI25" s="202"/>
      <c r="NJ25" s="202"/>
      <c r="NK25" s="65">
        <f t="shared" si="110"/>
        <v>0</v>
      </c>
      <c r="NL25" s="65">
        <f t="shared" si="111"/>
        <v>0</v>
      </c>
      <c r="NM25" s="202"/>
      <c r="NN25" s="202"/>
      <c r="NO25" s="202"/>
      <c r="NP25" s="202"/>
      <c r="NQ25" s="65">
        <f t="shared" si="155"/>
        <v>469.67889908256882</v>
      </c>
      <c r="NR25" s="202"/>
      <c r="NS25" s="201"/>
      <c r="NT25" s="66">
        <f t="shared" si="113"/>
        <v>723.04816513761466</v>
      </c>
      <c r="NU25" s="203"/>
      <c r="NV25" s="66">
        <f t="shared" si="114"/>
        <v>144.60963302752293</v>
      </c>
      <c r="NW25" s="67">
        <f t="shared" si="35"/>
        <v>867.65779816513759</v>
      </c>
      <c r="NX25" s="67">
        <f t="shared" si="36"/>
        <v>867.65779816513759</v>
      </c>
      <c r="NY25" s="68">
        <f t="shared" si="37"/>
        <v>3738.7922018348622</v>
      </c>
      <c r="NZ25" s="209">
        <v>6879.48</v>
      </c>
      <c r="OA25" s="209">
        <v>14177.04</v>
      </c>
      <c r="OB25" s="209">
        <v>0</v>
      </c>
      <c r="OC25" s="209">
        <v>0</v>
      </c>
      <c r="OD25" s="209">
        <v>0</v>
      </c>
      <c r="OE25" s="209">
        <v>7095</v>
      </c>
      <c r="OF25" s="209">
        <v>0</v>
      </c>
      <c r="OG25" s="209">
        <v>0</v>
      </c>
      <c r="OH25" s="209">
        <v>0</v>
      </c>
      <c r="OI25" s="209">
        <v>0</v>
      </c>
      <c r="OJ25" s="209">
        <v>28151.52</v>
      </c>
      <c r="OK25" s="178">
        <f t="shared" si="115"/>
        <v>0</v>
      </c>
      <c r="OL25" s="210">
        <v>2269</v>
      </c>
      <c r="OM25" s="181" t="s">
        <v>275</v>
      </c>
      <c r="ON25" s="64">
        <f t="shared" si="116"/>
        <v>28151.52</v>
      </c>
      <c r="OO25" s="209">
        <v>572.66</v>
      </c>
      <c r="OP25" s="209">
        <v>3500</v>
      </c>
      <c r="OQ25" s="209">
        <v>0</v>
      </c>
      <c r="OR25" s="209">
        <v>0</v>
      </c>
      <c r="OS25" s="209">
        <v>0</v>
      </c>
      <c r="OT25" s="209">
        <v>460.83</v>
      </c>
      <c r="OU25" s="209">
        <v>0</v>
      </c>
      <c r="OV25" s="209">
        <v>0</v>
      </c>
      <c r="OW25" s="209">
        <v>0</v>
      </c>
      <c r="OX25" s="209">
        <v>0</v>
      </c>
      <c r="OY25" s="211">
        <f t="shared" si="117"/>
        <v>4533.49</v>
      </c>
      <c r="OZ25" s="202"/>
      <c r="PA25" s="202"/>
      <c r="PB25" s="65">
        <f t="shared" si="118"/>
        <v>608.72765918099151</v>
      </c>
      <c r="PC25" s="65">
        <f t="shared" si="119"/>
        <v>0</v>
      </c>
      <c r="PD25" s="65"/>
      <c r="PE25" s="65">
        <v>20</v>
      </c>
      <c r="PF25" s="65">
        <f t="shared" si="121"/>
        <v>32.880000000000003</v>
      </c>
      <c r="PG25" s="65">
        <v>5</v>
      </c>
      <c r="PH25" s="65">
        <f t="shared" si="156"/>
        <v>495.2049090909091</v>
      </c>
      <c r="PI25" s="202"/>
      <c r="PJ25" s="64">
        <f t="shared" si="38"/>
        <v>1161.8125682719005</v>
      </c>
      <c r="PK25" s="66">
        <f t="shared" si="157"/>
        <v>643.25572727272731</v>
      </c>
      <c r="PL25" s="203"/>
      <c r="PM25" s="66">
        <f t="shared" si="122"/>
        <v>361.01365910892559</v>
      </c>
      <c r="PN25" s="67">
        <f t="shared" si="39"/>
        <v>1004.2693863816529</v>
      </c>
      <c r="PO25" s="67">
        <f t="shared" si="40"/>
        <v>2166.0819546535536</v>
      </c>
      <c r="PP25" s="68">
        <f t="shared" si="41"/>
        <v>2367.4080453464462</v>
      </c>
      <c r="PQ25" s="209">
        <v>4674.59</v>
      </c>
      <c r="PR25" s="209">
        <v>10731.3</v>
      </c>
      <c r="PS25" s="209">
        <v>0</v>
      </c>
      <c r="PT25" s="209">
        <v>0</v>
      </c>
      <c r="PU25" s="209">
        <v>0</v>
      </c>
      <c r="PV25" s="209">
        <v>5072.8</v>
      </c>
      <c r="PW25" s="209">
        <v>0</v>
      </c>
      <c r="PX25" s="209">
        <v>0</v>
      </c>
      <c r="PY25" s="209">
        <v>0</v>
      </c>
      <c r="PZ25" s="209">
        <v>0</v>
      </c>
      <c r="QA25" s="209">
        <v>20478.689999999999</v>
      </c>
      <c r="QB25" s="199"/>
      <c r="QC25" s="210">
        <v>1743</v>
      </c>
      <c r="QD25" s="181" t="s">
        <v>275</v>
      </c>
      <c r="QE25" s="64">
        <f t="shared" si="124"/>
        <v>20478.689999999999</v>
      </c>
      <c r="QF25" s="209">
        <v>389.13</v>
      </c>
      <c r="QG25" s="209">
        <v>3500</v>
      </c>
      <c r="QH25" s="209">
        <v>0</v>
      </c>
      <c r="QI25" s="209">
        <v>0</v>
      </c>
      <c r="QJ25" s="209">
        <v>0</v>
      </c>
      <c r="QK25" s="209">
        <v>329.49</v>
      </c>
      <c r="QL25" s="209">
        <v>0</v>
      </c>
      <c r="QM25" s="209">
        <v>0</v>
      </c>
      <c r="QN25" s="209">
        <v>0</v>
      </c>
      <c r="QO25" s="209">
        <v>0</v>
      </c>
      <c r="QP25" s="211">
        <f t="shared" si="125"/>
        <v>4218.62</v>
      </c>
      <c r="QQ25" s="202"/>
      <c r="QR25" s="202"/>
      <c r="QS25" s="65">
        <f t="shared" si="126"/>
        <v>240.72712216798732</v>
      </c>
      <c r="QT25" s="65">
        <f t="shared" si="127"/>
        <v>0</v>
      </c>
      <c r="QU25" s="65"/>
      <c r="QV25" s="65">
        <v>20</v>
      </c>
      <c r="QW25" s="65">
        <f t="shared" si="129"/>
        <v>18.861818181818183</v>
      </c>
      <c r="QX25" s="65">
        <v>5</v>
      </c>
      <c r="QY25" s="65">
        <f t="shared" si="158"/>
        <v>428.14772727272725</v>
      </c>
      <c r="QZ25" s="202"/>
      <c r="RA25" s="201">
        <v>1204.29</v>
      </c>
      <c r="RB25" s="66">
        <f t="shared" si="130"/>
        <v>619.2640909090909</v>
      </c>
      <c r="RC25" s="203"/>
      <c r="RD25" s="66">
        <f t="shared" si="131"/>
        <v>364.71081818181824</v>
      </c>
      <c r="RE25" s="67">
        <f t="shared" si="43"/>
        <v>983.97490909090914</v>
      </c>
      <c r="RF25" s="67">
        <f t="shared" si="44"/>
        <v>2188.264909090909</v>
      </c>
      <c r="RG25" s="68">
        <f t="shared" si="45"/>
        <v>2030.3550909090909</v>
      </c>
      <c r="RH25" s="205">
        <v>6432.89</v>
      </c>
      <c r="RI25" s="205">
        <v>12891.15</v>
      </c>
      <c r="RJ25" s="205">
        <v>0</v>
      </c>
      <c r="RK25" s="205">
        <v>0</v>
      </c>
      <c r="RL25" s="205">
        <v>0</v>
      </c>
      <c r="RM25" s="205">
        <v>5758.7</v>
      </c>
      <c r="RN25" s="205">
        <v>0</v>
      </c>
      <c r="RO25" s="205">
        <v>0</v>
      </c>
      <c r="RP25" s="205">
        <v>0</v>
      </c>
      <c r="RQ25" s="205">
        <v>0</v>
      </c>
      <c r="RR25" s="205">
        <v>25082.74</v>
      </c>
      <c r="RS25" s="199"/>
      <c r="RT25" s="206">
        <v>1946</v>
      </c>
      <c r="RU25" s="181" t="s">
        <v>275</v>
      </c>
      <c r="RV25" s="213">
        <v>25082.74</v>
      </c>
      <c r="RW25" s="209">
        <v>535.48</v>
      </c>
      <c r="RX25" s="209">
        <v>3500</v>
      </c>
      <c r="RY25" s="209">
        <v>0</v>
      </c>
      <c r="RZ25" s="209">
        <v>0</v>
      </c>
      <c r="SA25" s="209">
        <v>0</v>
      </c>
      <c r="SB25" s="209">
        <v>374.04</v>
      </c>
      <c r="SC25" s="209">
        <v>0</v>
      </c>
      <c r="SD25" s="209">
        <v>0</v>
      </c>
      <c r="SE25" s="209">
        <v>0</v>
      </c>
      <c r="SF25" s="209">
        <v>0</v>
      </c>
      <c r="SG25" s="211">
        <v>4409.5200000000004</v>
      </c>
      <c r="SH25" s="202"/>
      <c r="SI25" s="202"/>
      <c r="SJ25" s="65">
        <f t="shared" si="134"/>
        <v>246.48572938021175</v>
      </c>
      <c r="SK25" s="65">
        <f t="shared" si="135"/>
        <v>0</v>
      </c>
      <c r="SL25" s="65">
        <f t="shared" si="136"/>
        <v>866.66666666666663</v>
      </c>
      <c r="SM25" s="65">
        <v>20</v>
      </c>
      <c r="SN25" s="65">
        <f t="shared" si="137"/>
        <v>495.92920353982299</v>
      </c>
      <c r="SO25" s="65">
        <v>5</v>
      </c>
      <c r="SP25" s="65">
        <f t="shared" si="159"/>
        <v>428.52876106194691</v>
      </c>
      <c r="SQ25" s="202"/>
      <c r="SR25" s="201">
        <v>1713.33</v>
      </c>
      <c r="SS25" s="66">
        <f t="shared" si="160"/>
        <v>596.28469026548669</v>
      </c>
      <c r="ST25" s="203"/>
      <c r="SU25" s="66">
        <f t="shared" si="138"/>
        <v>461.92293805309731</v>
      </c>
      <c r="SV25" s="204"/>
      <c r="SW25" s="67">
        <f t="shared" si="48"/>
        <v>1713.33</v>
      </c>
      <c r="SX25" s="68">
        <f t="shared" si="49"/>
        <v>2696.1900000000005</v>
      </c>
      <c r="SY25" s="64">
        <f t="shared" si="139"/>
        <v>222511.9</v>
      </c>
      <c r="SZ25" s="211">
        <f t="shared" si="140"/>
        <v>31972.229999999996</v>
      </c>
      <c r="TA25" s="67">
        <f t="shared" si="141"/>
        <v>11682.902621463567</v>
      </c>
      <c r="TB25" s="68">
        <f t="shared" si="142"/>
        <v>20289.327378536429</v>
      </c>
      <c r="TC25" s="264"/>
      <c r="TD25" s="265"/>
      <c r="TE25" s="265"/>
    </row>
    <row r="26" spans="1:525">
      <c r="A26" s="173" t="s">
        <v>473</v>
      </c>
      <c r="B26" s="175" t="s">
        <v>487</v>
      </c>
      <c r="C26" s="181"/>
      <c r="D26" s="199"/>
      <c r="E26" s="199"/>
      <c r="F26" s="199"/>
      <c r="G26" s="199"/>
      <c r="H26" s="199"/>
      <c r="I26" s="199"/>
      <c r="J26" s="199"/>
      <c r="K26" s="199"/>
      <c r="L26" s="199"/>
      <c r="M26" s="200"/>
      <c r="N26" s="199"/>
      <c r="O26" s="199"/>
      <c r="P26" s="181"/>
      <c r="Q26" s="64">
        <f t="shared" si="0"/>
        <v>0</v>
      </c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64">
        <f t="shared" si="50"/>
        <v>0</v>
      </c>
      <c r="AC26" s="202"/>
      <c r="AD26" s="202"/>
      <c r="AE26" s="65">
        <f t="shared" si="51"/>
        <v>0</v>
      </c>
      <c r="AF26" s="202"/>
      <c r="AG26" s="202"/>
      <c r="AH26" s="202"/>
      <c r="AI26" s="202"/>
      <c r="AJ26" s="202"/>
      <c r="AK26" s="202"/>
      <c r="AL26" s="202"/>
      <c r="AM26" s="64">
        <f t="shared" si="2"/>
        <v>0</v>
      </c>
      <c r="AN26" s="203"/>
      <c r="AO26" s="203"/>
      <c r="AP26" s="66">
        <f t="shared" si="54"/>
        <v>0</v>
      </c>
      <c r="AQ26" s="67">
        <f t="shared" si="3"/>
        <v>0</v>
      </c>
      <c r="AR26" s="67">
        <f t="shared" si="4"/>
        <v>0</v>
      </c>
      <c r="AS26" s="68">
        <f t="shared" si="5"/>
        <v>0</v>
      </c>
      <c r="AT26" s="199"/>
      <c r="AU26" s="199"/>
      <c r="AV26" s="199"/>
      <c r="AW26" s="199"/>
      <c r="AX26" s="199"/>
      <c r="AY26" s="199"/>
      <c r="AZ26" s="199"/>
      <c r="BA26" s="199"/>
      <c r="BB26" s="199"/>
      <c r="BC26" s="200"/>
      <c r="BD26" s="199"/>
      <c r="BE26" s="199"/>
      <c r="BF26" s="181"/>
      <c r="BG26" s="181"/>
      <c r="BH26" s="64">
        <f t="shared" si="56"/>
        <v>0</v>
      </c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64">
        <f t="shared" si="57"/>
        <v>0</v>
      </c>
      <c r="BT26" s="202"/>
      <c r="BU26" s="202"/>
      <c r="BV26" s="65">
        <f t="shared" si="58"/>
        <v>0</v>
      </c>
      <c r="BW26" s="65">
        <f t="shared" si="59"/>
        <v>0</v>
      </c>
      <c r="BX26" s="202"/>
      <c r="BY26" s="202"/>
      <c r="BZ26" s="202"/>
      <c r="CA26" s="202"/>
      <c r="CB26" s="202"/>
      <c r="CC26" s="202"/>
      <c r="CD26" s="201"/>
      <c r="CE26" s="66"/>
      <c r="CF26" s="203"/>
      <c r="CG26" s="66">
        <f t="shared" si="62"/>
        <v>0</v>
      </c>
      <c r="CH26" s="204"/>
      <c r="CI26" s="67">
        <f t="shared" si="8"/>
        <v>0</v>
      </c>
      <c r="CJ26" s="68">
        <f t="shared" si="9"/>
        <v>0</v>
      </c>
      <c r="CK26" s="199"/>
      <c r="CL26" s="199"/>
      <c r="CM26" s="199"/>
      <c r="CN26" s="199"/>
      <c r="CO26" s="199"/>
      <c r="CP26" s="199"/>
      <c r="CQ26" s="199"/>
      <c r="CR26" s="199"/>
      <c r="CS26" s="199"/>
      <c r="CT26" s="200"/>
      <c r="CU26" s="199"/>
      <c r="CV26" s="199"/>
      <c r="CW26" s="181"/>
      <c r="CX26" s="181"/>
      <c r="CY26" s="64">
        <f t="shared" si="64"/>
        <v>0</v>
      </c>
      <c r="CZ26" s="199"/>
      <c r="DA26" s="199"/>
      <c r="DB26" s="199"/>
      <c r="DC26" s="199"/>
      <c r="DD26" s="199"/>
      <c r="DE26" s="199"/>
      <c r="DF26" s="199"/>
      <c r="DG26" s="199"/>
      <c r="DH26" s="199"/>
      <c r="DI26" s="199"/>
      <c r="DJ26" s="211">
        <f t="shared" si="65"/>
        <v>0</v>
      </c>
      <c r="DK26" s="202"/>
      <c r="DL26" s="202"/>
      <c r="DM26" s="65">
        <f t="shared" si="66"/>
        <v>0</v>
      </c>
      <c r="DN26" s="65">
        <f t="shared" si="67"/>
        <v>0</v>
      </c>
      <c r="DO26" s="202"/>
      <c r="DP26" s="202"/>
      <c r="DQ26" s="202"/>
      <c r="DR26" s="202"/>
      <c r="DS26" s="202"/>
      <c r="DT26" s="202"/>
      <c r="DU26" s="64">
        <f t="shared" si="10"/>
        <v>0</v>
      </c>
      <c r="DV26" s="66"/>
      <c r="DW26" s="203"/>
      <c r="DX26" s="66">
        <f t="shared" si="68"/>
        <v>0</v>
      </c>
      <c r="DY26" s="67">
        <f t="shared" si="11"/>
        <v>0</v>
      </c>
      <c r="DZ26" s="67">
        <f t="shared" si="12"/>
        <v>0</v>
      </c>
      <c r="EA26" s="68">
        <f t="shared" si="13"/>
        <v>0</v>
      </c>
      <c r="EB26" s="199"/>
      <c r="EC26" s="199"/>
      <c r="ED26" s="199"/>
      <c r="EE26" s="199"/>
      <c r="EF26" s="199"/>
      <c r="EG26" s="199"/>
      <c r="EH26" s="199"/>
      <c r="EI26" s="199"/>
      <c r="EJ26" s="199"/>
      <c r="EK26" s="200"/>
      <c r="EL26" s="199"/>
      <c r="EM26" s="199"/>
      <c r="EN26" s="181"/>
      <c r="EO26" s="181"/>
      <c r="EP26" s="212">
        <f t="shared" si="70"/>
        <v>0</v>
      </c>
      <c r="EQ26" s="199"/>
      <c r="ER26" s="199"/>
      <c r="ES26" s="199"/>
      <c r="ET26" s="199"/>
      <c r="EU26" s="199"/>
      <c r="EV26" s="199"/>
      <c r="EW26" s="199"/>
      <c r="EX26" s="199"/>
      <c r="EY26" s="199"/>
      <c r="EZ26" s="199"/>
      <c r="FA26" s="64">
        <f t="shared" si="71"/>
        <v>0</v>
      </c>
      <c r="FB26" s="202"/>
      <c r="FC26" s="202"/>
      <c r="FD26" s="65">
        <f t="shared" si="72"/>
        <v>0</v>
      </c>
      <c r="FE26" s="65">
        <f t="shared" si="73"/>
        <v>0</v>
      </c>
      <c r="FF26" s="202"/>
      <c r="FG26" s="202"/>
      <c r="FH26" s="65"/>
      <c r="FI26" s="202"/>
      <c r="FJ26" s="65"/>
      <c r="FK26" s="202"/>
      <c r="FL26" s="64">
        <f t="shared" si="14"/>
        <v>0</v>
      </c>
      <c r="FM26" s="66"/>
      <c r="FN26" s="203"/>
      <c r="FO26" s="66">
        <f t="shared" si="76"/>
        <v>0</v>
      </c>
      <c r="FP26" s="204"/>
      <c r="FQ26" s="67">
        <f t="shared" si="16"/>
        <v>0</v>
      </c>
      <c r="FR26" s="68">
        <f t="shared" si="17"/>
        <v>0</v>
      </c>
      <c r="FS26" s="199"/>
      <c r="FT26" s="199"/>
      <c r="FU26" s="199"/>
      <c r="FV26" s="199"/>
      <c r="FW26" s="199"/>
      <c r="FX26" s="199"/>
      <c r="FY26" s="199"/>
      <c r="FZ26" s="199"/>
      <c r="GA26" s="199"/>
      <c r="GB26" s="200"/>
      <c r="GC26" s="199"/>
      <c r="GD26" s="199"/>
      <c r="GE26" s="181"/>
      <c r="GF26" s="181"/>
      <c r="GG26" s="64">
        <f t="shared" si="78"/>
        <v>0</v>
      </c>
      <c r="GH26" s="199"/>
      <c r="GI26" s="199"/>
      <c r="GJ26" s="199"/>
      <c r="GK26" s="199"/>
      <c r="GL26" s="199"/>
      <c r="GM26" s="199"/>
      <c r="GN26" s="199"/>
      <c r="GO26" s="199"/>
      <c r="GP26" s="199"/>
      <c r="GQ26" s="199"/>
      <c r="GR26" s="211">
        <f t="shared" si="79"/>
        <v>0</v>
      </c>
      <c r="GS26" s="202"/>
      <c r="GT26" s="202"/>
      <c r="GU26" s="65">
        <f t="shared" si="80"/>
        <v>0</v>
      </c>
      <c r="GV26" s="65">
        <f t="shared" si="81"/>
        <v>0</v>
      </c>
      <c r="GW26" s="202"/>
      <c r="GX26" s="202"/>
      <c r="GY26" s="65"/>
      <c r="GZ26" s="202"/>
      <c r="HA26" s="65"/>
      <c r="HB26" s="202"/>
      <c r="HC26" s="201"/>
      <c r="HD26" s="66"/>
      <c r="HE26" s="203"/>
      <c r="HF26" s="66">
        <f t="shared" si="84"/>
        <v>0</v>
      </c>
      <c r="HG26" s="67">
        <f t="shared" si="19"/>
        <v>0</v>
      </c>
      <c r="HH26" s="67">
        <f t="shared" si="20"/>
        <v>0</v>
      </c>
      <c r="HI26" s="68">
        <f t="shared" si="21"/>
        <v>0</v>
      </c>
      <c r="HJ26" s="205">
        <v>124.35</v>
      </c>
      <c r="HK26" s="205">
        <v>691.76</v>
      </c>
      <c r="HL26" s="205">
        <v>55.6</v>
      </c>
      <c r="HM26" s="205">
        <v>0</v>
      </c>
      <c r="HN26" s="205">
        <v>0</v>
      </c>
      <c r="HO26" s="205">
        <v>0</v>
      </c>
      <c r="HP26" s="205">
        <v>0</v>
      </c>
      <c r="HQ26" s="205">
        <v>0</v>
      </c>
      <c r="HR26" s="205">
        <v>0</v>
      </c>
      <c r="HS26" s="205">
        <v>0</v>
      </c>
      <c r="HT26" s="205">
        <v>871.71</v>
      </c>
      <c r="HU26" s="199"/>
      <c r="HV26" s="206">
        <v>49</v>
      </c>
      <c r="HW26" s="181" t="s">
        <v>275</v>
      </c>
      <c r="HX26" s="64">
        <f t="shared" si="86"/>
        <v>871.71</v>
      </c>
      <c r="HY26" s="205">
        <v>10.35</v>
      </c>
      <c r="HZ26" s="205">
        <v>2800</v>
      </c>
      <c r="IA26" s="205">
        <v>3.55</v>
      </c>
      <c r="IB26" s="205">
        <v>0</v>
      </c>
      <c r="IC26" s="205">
        <v>0</v>
      </c>
      <c r="ID26" s="205">
        <v>0</v>
      </c>
      <c r="IE26" s="205">
        <v>0</v>
      </c>
      <c r="IF26" s="205">
        <v>0</v>
      </c>
      <c r="IG26" s="205">
        <v>0</v>
      </c>
      <c r="IH26" s="205">
        <v>0</v>
      </c>
      <c r="II26" s="214">
        <f t="shared" si="87"/>
        <v>2813.9</v>
      </c>
      <c r="IJ26" s="202"/>
      <c r="IK26" s="202"/>
      <c r="IL26" s="65">
        <f t="shared" si="88"/>
        <v>9.656329895062111</v>
      </c>
      <c r="IM26" s="65">
        <f t="shared" si="89"/>
        <v>0</v>
      </c>
      <c r="IN26" s="65"/>
      <c r="IO26" s="65">
        <v>20</v>
      </c>
      <c r="IP26" s="65">
        <f t="shared" si="91"/>
        <v>232.05714285714285</v>
      </c>
      <c r="IQ26" s="65">
        <v>5</v>
      </c>
      <c r="IR26" s="65">
        <f t="shared" si="149"/>
        <v>445.62857142857143</v>
      </c>
      <c r="IS26" s="202"/>
      <c r="IT26" s="201"/>
      <c r="IU26" s="66">
        <f t="shared" si="150"/>
        <v>538.79476190476191</v>
      </c>
      <c r="IV26" s="203"/>
      <c r="IW26" s="66">
        <f t="shared" si="92"/>
        <v>107.75895238095239</v>
      </c>
      <c r="IX26" s="204"/>
      <c r="IY26" s="67">
        <f t="shared" si="24"/>
        <v>0</v>
      </c>
      <c r="IZ26" s="68">
        <f t="shared" si="25"/>
        <v>2813.9</v>
      </c>
      <c r="JA26" s="209">
        <v>78.27</v>
      </c>
      <c r="JB26" s="209">
        <v>614.13</v>
      </c>
      <c r="JC26" s="209">
        <v>0.93</v>
      </c>
      <c r="JD26" s="209">
        <v>0</v>
      </c>
      <c r="JE26" s="209">
        <v>0</v>
      </c>
      <c r="JF26" s="209">
        <v>0</v>
      </c>
      <c r="JG26" s="209">
        <v>0</v>
      </c>
      <c r="JH26" s="209">
        <v>0</v>
      </c>
      <c r="JI26" s="209">
        <v>0</v>
      </c>
      <c r="JJ26" s="209">
        <v>0</v>
      </c>
      <c r="JK26" s="209">
        <v>693.33</v>
      </c>
      <c r="JL26" s="199"/>
      <c r="JM26" s="210">
        <v>56</v>
      </c>
      <c r="JN26" s="181"/>
      <c r="JO26" s="64">
        <f t="shared" si="94"/>
        <v>693.32999999999993</v>
      </c>
      <c r="JP26" s="209">
        <v>6.52</v>
      </c>
      <c r="JQ26" s="209">
        <v>4200</v>
      </c>
      <c r="JR26" s="209">
        <v>0.06</v>
      </c>
      <c r="JS26" s="209">
        <v>0</v>
      </c>
      <c r="JT26" s="209">
        <v>0</v>
      </c>
      <c r="JU26" s="209">
        <v>0</v>
      </c>
      <c r="JV26" s="209">
        <v>0</v>
      </c>
      <c r="JW26" s="209">
        <v>0</v>
      </c>
      <c r="JX26" s="209">
        <v>0</v>
      </c>
      <c r="JY26" s="209">
        <v>0</v>
      </c>
      <c r="JZ26" s="211">
        <f t="shared" si="95"/>
        <v>4206.5800000000008</v>
      </c>
      <c r="KA26" s="202"/>
      <c r="KB26" s="202"/>
      <c r="KC26" s="65">
        <f t="shared" si="96"/>
        <v>13.984942912578244</v>
      </c>
      <c r="KD26" s="65">
        <f t="shared" si="97"/>
        <v>0</v>
      </c>
      <c r="KE26" s="65"/>
      <c r="KF26" s="65">
        <v>20</v>
      </c>
      <c r="KG26" s="202"/>
      <c r="KH26" s="65">
        <v>5</v>
      </c>
      <c r="KI26" s="65">
        <f t="shared" si="151"/>
        <v>543.39953271028037</v>
      </c>
      <c r="KJ26" s="202"/>
      <c r="KK26" s="201">
        <v>905.65</v>
      </c>
      <c r="KL26" s="66">
        <f t="shared" si="152"/>
        <v>497.32093457943921</v>
      </c>
      <c r="KM26" s="203"/>
      <c r="KN26" s="66">
        <f t="shared" si="99"/>
        <v>280.59418691588786</v>
      </c>
      <c r="KO26" s="67">
        <f t="shared" si="27"/>
        <v>777.91512149532707</v>
      </c>
      <c r="KP26" s="67">
        <f t="shared" si="28"/>
        <v>1683.565121495327</v>
      </c>
      <c r="KQ26" s="68">
        <f t="shared" si="29"/>
        <v>2523.014878504674</v>
      </c>
      <c r="KR26" s="209">
        <v>37.799999999999997</v>
      </c>
      <c r="KS26" s="209">
        <v>1134.4100000000001</v>
      </c>
      <c r="KT26" s="209">
        <v>0</v>
      </c>
      <c r="KU26" s="209">
        <v>0</v>
      </c>
      <c r="KV26" s="209">
        <v>0</v>
      </c>
      <c r="KW26" s="209">
        <v>0</v>
      </c>
      <c r="KX26" s="209">
        <v>0</v>
      </c>
      <c r="KY26" s="209">
        <v>0</v>
      </c>
      <c r="KZ26" s="209">
        <v>0</v>
      </c>
      <c r="LA26" s="209">
        <v>0</v>
      </c>
      <c r="LB26" s="209">
        <v>1172.21</v>
      </c>
      <c r="LC26" s="199"/>
      <c r="LD26" s="210">
        <v>85</v>
      </c>
      <c r="LE26" s="181" t="s">
        <v>275</v>
      </c>
      <c r="LF26" s="64">
        <f t="shared" si="101"/>
        <v>1172.21</v>
      </c>
      <c r="LG26" s="209">
        <v>3.15</v>
      </c>
      <c r="LH26" s="209">
        <v>4200</v>
      </c>
      <c r="LI26" s="209">
        <v>0</v>
      </c>
      <c r="LJ26" s="209">
        <v>0</v>
      </c>
      <c r="LK26" s="209">
        <v>0</v>
      </c>
      <c r="LL26" s="209">
        <v>0</v>
      </c>
      <c r="LM26" s="209">
        <v>0</v>
      </c>
      <c r="LN26" s="209">
        <v>0</v>
      </c>
      <c r="LO26" s="209">
        <v>0</v>
      </c>
      <c r="LP26" s="209">
        <v>0</v>
      </c>
      <c r="LQ26" s="211">
        <f t="shared" si="102"/>
        <v>4203.1499999999996</v>
      </c>
      <c r="LR26" s="202"/>
      <c r="LS26" s="202"/>
      <c r="LT26" s="65">
        <f t="shared" si="103"/>
        <v>11.950830868972171</v>
      </c>
      <c r="LU26" s="65">
        <f t="shared" si="104"/>
        <v>0</v>
      </c>
      <c r="LV26" s="65"/>
      <c r="LW26" s="65">
        <v>20</v>
      </c>
      <c r="LX26" s="202"/>
      <c r="LY26" s="65">
        <v>5</v>
      </c>
      <c r="LZ26" s="65">
        <f t="shared" si="153"/>
        <v>508.03738317757012</v>
      </c>
      <c r="MA26" s="202"/>
      <c r="MB26" s="64">
        <f t="shared" si="30"/>
        <v>544.98821404654234</v>
      </c>
      <c r="MC26" s="66">
        <f t="shared" si="154"/>
        <v>593.54906542056074</v>
      </c>
      <c r="MD26" s="203"/>
      <c r="ME26" s="66">
        <f t="shared" si="106"/>
        <v>227.70745589342062</v>
      </c>
      <c r="MF26" s="67">
        <f t="shared" si="31"/>
        <v>821.25652131398135</v>
      </c>
      <c r="MG26" s="67">
        <f t="shared" si="32"/>
        <v>1366.2447353605237</v>
      </c>
      <c r="MH26" s="68">
        <f t="shared" si="33"/>
        <v>2836.9052646394757</v>
      </c>
      <c r="MI26" s="209">
        <v>103.22</v>
      </c>
      <c r="MJ26" s="209">
        <v>1193.54</v>
      </c>
      <c r="MK26" s="209">
        <v>117.14</v>
      </c>
      <c r="ML26" s="209">
        <v>0</v>
      </c>
      <c r="MM26" s="209">
        <v>0</v>
      </c>
      <c r="MN26" s="209">
        <v>0</v>
      </c>
      <c r="MO26" s="209">
        <v>0</v>
      </c>
      <c r="MP26" s="209">
        <v>0</v>
      </c>
      <c r="MQ26" s="209">
        <v>0</v>
      </c>
      <c r="MR26" s="209">
        <v>0</v>
      </c>
      <c r="MS26" s="209">
        <v>1413.9</v>
      </c>
      <c r="MT26" s="199"/>
      <c r="MU26" s="210">
        <v>98</v>
      </c>
      <c r="MV26" s="181" t="s">
        <v>275</v>
      </c>
      <c r="MW26" s="64">
        <f t="shared" si="108"/>
        <v>1413.9</v>
      </c>
      <c r="MX26" s="209">
        <v>8.59</v>
      </c>
      <c r="MY26" s="209">
        <v>4200</v>
      </c>
      <c r="MZ26" s="209">
        <v>7.48</v>
      </c>
      <c r="NA26" s="209">
        <v>0</v>
      </c>
      <c r="NB26" s="209">
        <v>0</v>
      </c>
      <c r="NC26" s="209">
        <v>0</v>
      </c>
      <c r="ND26" s="209">
        <v>0</v>
      </c>
      <c r="NE26" s="209">
        <v>0</v>
      </c>
      <c r="NF26" s="209">
        <v>0</v>
      </c>
      <c r="NG26" s="209">
        <v>0</v>
      </c>
      <c r="NH26" s="211">
        <f t="shared" si="109"/>
        <v>4216.07</v>
      </c>
      <c r="NI26" s="202"/>
      <c r="NJ26" s="202"/>
      <c r="NK26" s="65">
        <f t="shared" si="110"/>
        <v>0</v>
      </c>
      <c r="NL26" s="65">
        <f t="shared" si="111"/>
        <v>0</v>
      </c>
      <c r="NM26" s="202"/>
      <c r="NN26" s="202"/>
      <c r="NO26" s="202"/>
      <c r="NP26" s="202"/>
      <c r="NQ26" s="65">
        <f t="shared" si="155"/>
        <v>469.67889908256882</v>
      </c>
      <c r="NR26" s="202"/>
      <c r="NS26" s="201"/>
      <c r="NT26" s="66">
        <f t="shared" si="113"/>
        <v>723.04816513761466</v>
      </c>
      <c r="NU26" s="203"/>
      <c r="NV26" s="66">
        <f t="shared" si="114"/>
        <v>144.60963302752293</v>
      </c>
      <c r="NW26" s="67">
        <f t="shared" si="35"/>
        <v>867.65779816513759</v>
      </c>
      <c r="NX26" s="67">
        <f t="shared" si="36"/>
        <v>867.65779816513759</v>
      </c>
      <c r="NY26" s="68">
        <f t="shared" si="37"/>
        <v>3348.4122018348621</v>
      </c>
      <c r="NZ26" s="209">
        <v>94.6</v>
      </c>
      <c r="OA26" s="209">
        <v>1250.6400000000001</v>
      </c>
      <c r="OB26" s="209">
        <v>0</v>
      </c>
      <c r="OC26" s="209">
        <v>0</v>
      </c>
      <c r="OD26" s="209">
        <v>0</v>
      </c>
      <c r="OE26" s="209">
        <v>0</v>
      </c>
      <c r="OF26" s="209">
        <v>0</v>
      </c>
      <c r="OG26" s="209">
        <v>0</v>
      </c>
      <c r="OH26" s="209">
        <v>0</v>
      </c>
      <c r="OI26" s="209">
        <v>0</v>
      </c>
      <c r="OJ26" s="209">
        <v>1345.24</v>
      </c>
      <c r="OK26" s="178">
        <f t="shared" si="115"/>
        <v>0</v>
      </c>
      <c r="OL26" s="210">
        <v>89</v>
      </c>
      <c r="OM26" s="181" t="s">
        <v>275</v>
      </c>
      <c r="ON26" s="64">
        <f t="shared" si="116"/>
        <v>1345.24</v>
      </c>
      <c r="OO26" s="209">
        <v>7.88</v>
      </c>
      <c r="OP26" s="209">
        <v>4200</v>
      </c>
      <c r="OQ26" s="209">
        <v>0</v>
      </c>
      <c r="OR26" s="209">
        <v>0</v>
      </c>
      <c r="OS26" s="209">
        <v>0</v>
      </c>
      <c r="OT26" s="209">
        <v>0</v>
      </c>
      <c r="OU26" s="209">
        <v>0</v>
      </c>
      <c r="OV26" s="209">
        <v>0</v>
      </c>
      <c r="OW26" s="209">
        <v>0</v>
      </c>
      <c r="OX26" s="209">
        <v>0</v>
      </c>
      <c r="OY26" s="211">
        <f t="shared" si="117"/>
        <v>4207.88</v>
      </c>
      <c r="OZ26" s="202"/>
      <c r="PA26" s="202"/>
      <c r="PB26" s="65">
        <f t="shared" si="118"/>
        <v>29.088475373146352</v>
      </c>
      <c r="PC26" s="65">
        <f t="shared" si="119"/>
        <v>0</v>
      </c>
      <c r="PD26" s="65"/>
      <c r="PE26" s="65">
        <v>20</v>
      </c>
      <c r="PF26" s="65">
        <f t="shared" si="121"/>
        <v>32.880000000000003</v>
      </c>
      <c r="PG26" s="65">
        <v>5</v>
      </c>
      <c r="PH26" s="65">
        <f t="shared" si="156"/>
        <v>495.2049090909091</v>
      </c>
      <c r="PI26" s="202"/>
      <c r="PJ26" s="64">
        <f t="shared" si="38"/>
        <v>582.17338446405552</v>
      </c>
      <c r="PK26" s="66">
        <f t="shared" si="157"/>
        <v>643.25572727272731</v>
      </c>
      <c r="PL26" s="203"/>
      <c r="PM26" s="66">
        <f t="shared" si="122"/>
        <v>245.08582234735661</v>
      </c>
      <c r="PN26" s="67">
        <f t="shared" si="39"/>
        <v>888.34154962008392</v>
      </c>
      <c r="PO26" s="67">
        <f t="shared" si="40"/>
        <v>1470.5149340841394</v>
      </c>
      <c r="PP26" s="68">
        <f t="shared" si="41"/>
        <v>2737.3650659158607</v>
      </c>
      <c r="PQ26" s="209">
        <v>109.71</v>
      </c>
      <c r="PR26" s="209">
        <v>1662.06</v>
      </c>
      <c r="PS26" s="209">
        <v>0</v>
      </c>
      <c r="PT26" s="209">
        <v>0</v>
      </c>
      <c r="PU26" s="209">
        <v>0</v>
      </c>
      <c r="PV26" s="209">
        <v>0</v>
      </c>
      <c r="PW26" s="209">
        <v>0</v>
      </c>
      <c r="PX26" s="209">
        <v>0</v>
      </c>
      <c r="PY26" s="209">
        <v>0</v>
      </c>
      <c r="PZ26" s="209">
        <v>0</v>
      </c>
      <c r="QA26" s="209">
        <v>1771.77</v>
      </c>
      <c r="QB26" s="199"/>
      <c r="QC26" s="210">
        <v>92</v>
      </c>
      <c r="QD26" s="181" t="s">
        <v>275</v>
      </c>
      <c r="QE26" s="64">
        <f t="shared" si="124"/>
        <v>1771.77</v>
      </c>
      <c r="QF26" s="209">
        <v>9.1300000000000008</v>
      </c>
      <c r="QG26" s="209">
        <v>4200</v>
      </c>
      <c r="QH26" s="209">
        <v>0</v>
      </c>
      <c r="QI26" s="209">
        <v>0</v>
      </c>
      <c r="QJ26" s="209">
        <v>0</v>
      </c>
      <c r="QK26" s="209">
        <v>0</v>
      </c>
      <c r="QL26" s="209">
        <v>0</v>
      </c>
      <c r="QM26" s="209">
        <v>0</v>
      </c>
      <c r="QN26" s="209">
        <v>0</v>
      </c>
      <c r="QO26" s="209">
        <v>0</v>
      </c>
      <c r="QP26" s="211">
        <f t="shared" si="125"/>
        <v>4209.13</v>
      </c>
      <c r="QQ26" s="202"/>
      <c r="QR26" s="202"/>
      <c r="QS26" s="65">
        <f t="shared" si="126"/>
        <v>20.827166837506446</v>
      </c>
      <c r="QT26" s="65">
        <f t="shared" si="127"/>
        <v>0</v>
      </c>
      <c r="QU26" s="65"/>
      <c r="QV26" s="65">
        <v>20</v>
      </c>
      <c r="QW26" s="65">
        <f t="shared" si="129"/>
        <v>18.861818181818183</v>
      </c>
      <c r="QX26" s="65">
        <v>5</v>
      </c>
      <c r="QY26" s="65">
        <f t="shared" si="158"/>
        <v>428.14772727272725</v>
      </c>
      <c r="QZ26" s="202"/>
      <c r="RA26" s="201">
        <v>935.94</v>
      </c>
      <c r="RB26" s="66">
        <f t="shared" si="130"/>
        <v>619.2640909090909</v>
      </c>
      <c r="RC26" s="203"/>
      <c r="RD26" s="66">
        <f t="shared" si="131"/>
        <v>311.04081818181822</v>
      </c>
      <c r="RE26" s="67">
        <f t="shared" si="43"/>
        <v>930.30490909090918</v>
      </c>
      <c r="RF26" s="67">
        <f t="shared" si="44"/>
        <v>1866.2449090909092</v>
      </c>
      <c r="RG26" s="68">
        <f t="shared" si="45"/>
        <v>2342.8850909090906</v>
      </c>
      <c r="RH26" s="205">
        <v>186.7</v>
      </c>
      <c r="RI26" s="205">
        <v>1461.74</v>
      </c>
      <c r="RJ26" s="205">
        <v>0</v>
      </c>
      <c r="RK26" s="205">
        <v>0</v>
      </c>
      <c r="RL26" s="205">
        <v>0</v>
      </c>
      <c r="RM26" s="205">
        <v>0</v>
      </c>
      <c r="RN26" s="205">
        <v>0</v>
      </c>
      <c r="RO26" s="205">
        <v>0</v>
      </c>
      <c r="RP26" s="205">
        <v>0</v>
      </c>
      <c r="RQ26" s="205">
        <v>0</v>
      </c>
      <c r="RR26" s="205">
        <v>1648.44</v>
      </c>
      <c r="RS26" s="199"/>
      <c r="RT26" s="206">
        <v>94</v>
      </c>
      <c r="RU26" s="181" t="s">
        <v>275</v>
      </c>
      <c r="RV26" s="213">
        <v>1648.44</v>
      </c>
      <c r="RW26" s="209">
        <v>15.54</v>
      </c>
      <c r="RX26" s="209">
        <v>4200</v>
      </c>
      <c r="RY26" s="209">
        <v>0</v>
      </c>
      <c r="RZ26" s="209">
        <v>0</v>
      </c>
      <c r="SA26" s="209">
        <v>0</v>
      </c>
      <c r="SB26" s="209">
        <v>0</v>
      </c>
      <c r="SC26" s="209">
        <v>0</v>
      </c>
      <c r="SD26" s="209">
        <v>0</v>
      </c>
      <c r="SE26" s="209">
        <v>0</v>
      </c>
      <c r="SF26" s="209">
        <v>0</v>
      </c>
      <c r="SG26" s="211">
        <v>4215.54</v>
      </c>
      <c r="SH26" s="202"/>
      <c r="SI26" s="202"/>
      <c r="SJ26" s="65">
        <f t="shared" si="134"/>
        <v>16.19906500404327</v>
      </c>
      <c r="SK26" s="65">
        <f t="shared" si="135"/>
        <v>0</v>
      </c>
      <c r="SL26" s="65">
        <f t="shared" si="136"/>
        <v>866.66666666666663</v>
      </c>
      <c r="SM26" s="65">
        <v>20</v>
      </c>
      <c r="SN26" s="65">
        <f t="shared" si="137"/>
        <v>495.92920353982299</v>
      </c>
      <c r="SO26" s="65">
        <v>5</v>
      </c>
      <c r="SP26" s="65">
        <f t="shared" si="159"/>
        <v>428.52876106194691</v>
      </c>
      <c r="SQ26" s="202"/>
      <c r="SR26" s="201">
        <v>1409</v>
      </c>
      <c r="SS26" s="66">
        <f t="shared" si="160"/>
        <v>596.28469026548669</v>
      </c>
      <c r="ST26" s="203"/>
      <c r="SU26" s="66">
        <f t="shared" si="138"/>
        <v>401.05693805309738</v>
      </c>
      <c r="SV26" s="204"/>
      <c r="SW26" s="67">
        <f t="shared" si="48"/>
        <v>1409</v>
      </c>
      <c r="SX26" s="68">
        <f t="shared" si="49"/>
        <v>2806.54</v>
      </c>
      <c r="SY26" s="64">
        <f t="shared" si="139"/>
        <v>8916.6</v>
      </c>
      <c r="SZ26" s="211">
        <f t="shared" si="140"/>
        <v>28072.250000000004</v>
      </c>
      <c r="TA26" s="67">
        <f t="shared" si="141"/>
        <v>8663.2274981960363</v>
      </c>
      <c r="TB26" s="68">
        <f t="shared" si="142"/>
        <v>19409.022501803967</v>
      </c>
      <c r="TC26" s="264"/>
      <c r="TD26" s="265"/>
      <c r="TE26" s="265"/>
    </row>
    <row r="27" spans="1:525">
      <c r="A27" s="173" t="s">
        <v>474</v>
      </c>
      <c r="B27" s="175" t="s">
        <v>488</v>
      </c>
      <c r="C27" s="181"/>
      <c r="D27" s="199"/>
      <c r="E27" s="199"/>
      <c r="F27" s="199"/>
      <c r="G27" s="199"/>
      <c r="H27" s="199"/>
      <c r="I27" s="199"/>
      <c r="J27" s="199"/>
      <c r="K27" s="199"/>
      <c r="L27" s="199"/>
      <c r="M27" s="200"/>
      <c r="N27" s="199"/>
      <c r="O27" s="199"/>
      <c r="P27" s="181"/>
      <c r="Q27" s="64">
        <f t="shared" si="0"/>
        <v>0</v>
      </c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64">
        <f t="shared" si="50"/>
        <v>0</v>
      </c>
      <c r="AC27" s="202"/>
      <c r="AD27" s="202"/>
      <c r="AE27" s="65">
        <f t="shared" si="51"/>
        <v>0</v>
      </c>
      <c r="AF27" s="202"/>
      <c r="AG27" s="202"/>
      <c r="AH27" s="202"/>
      <c r="AI27" s="202"/>
      <c r="AJ27" s="202"/>
      <c r="AK27" s="202"/>
      <c r="AL27" s="202"/>
      <c r="AM27" s="64">
        <f t="shared" si="2"/>
        <v>0</v>
      </c>
      <c r="AN27" s="203"/>
      <c r="AO27" s="203"/>
      <c r="AP27" s="66">
        <f t="shared" si="54"/>
        <v>0</v>
      </c>
      <c r="AQ27" s="67">
        <f t="shared" si="3"/>
        <v>0</v>
      </c>
      <c r="AR27" s="67">
        <f t="shared" si="4"/>
        <v>0</v>
      </c>
      <c r="AS27" s="68">
        <f t="shared" si="5"/>
        <v>0</v>
      </c>
      <c r="AT27" s="199"/>
      <c r="AU27" s="199"/>
      <c r="AV27" s="199"/>
      <c r="AW27" s="199"/>
      <c r="AX27" s="199"/>
      <c r="AY27" s="199"/>
      <c r="AZ27" s="199"/>
      <c r="BA27" s="199"/>
      <c r="BB27" s="199"/>
      <c r="BC27" s="200"/>
      <c r="BD27" s="199"/>
      <c r="BE27" s="199"/>
      <c r="BF27" s="181"/>
      <c r="BG27" s="181"/>
      <c r="BH27" s="64">
        <f t="shared" si="56"/>
        <v>0</v>
      </c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64">
        <f t="shared" si="57"/>
        <v>0</v>
      </c>
      <c r="BT27" s="202"/>
      <c r="BU27" s="202"/>
      <c r="BV27" s="65">
        <f t="shared" si="58"/>
        <v>0</v>
      </c>
      <c r="BW27" s="65">
        <f t="shared" si="59"/>
        <v>0</v>
      </c>
      <c r="BX27" s="202"/>
      <c r="BY27" s="202"/>
      <c r="BZ27" s="202"/>
      <c r="CA27" s="202"/>
      <c r="CB27" s="202"/>
      <c r="CC27" s="202"/>
      <c r="CD27" s="201"/>
      <c r="CE27" s="66"/>
      <c r="CF27" s="203"/>
      <c r="CG27" s="66">
        <f t="shared" si="62"/>
        <v>0</v>
      </c>
      <c r="CH27" s="204"/>
      <c r="CI27" s="67">
        <f t="shared" si="8"/>
        <v>0</v>
      </c>
      <c r="CJ27" s="68">
        <f t="shared" si="9"/>
        <v>0</v>
      </c>
      <c r="CK27" s="199"/>
      <c r="CL27" s="199"/>
      <c r="CM27" s="199"/>
      <c r="CN27" s="199"/>
      <c r="CO27" s="199"/>
      <c r="CP27" s="199"/>
      <c r="CQ27" s="199"/>
      <c r="CR27" s="199"/>
      <c r="CS27" s="199"/>
      <c r="CT27" s="200"/>
      <c r="CU27" s="199"/>
      <c r="CV27" s="199"/>
      <c r="CW27" s="181"/>
      <c r="CX27" s="181"/>
      <c r="CY27" s="64">
        <f t="shared" si="64"/>
        <v>0</v>
      </c>
      <c r="CZ27" s="199"/>
      <c r="DA27" s="199"/>
      <c r="DB27" s="199"/>
      <c r="DC27" s="199"/>
      <c r="DD27" s="199"/>
      <c r="DE27" s="199"/>
      <c r="DF27" s="199"/>
      <c r="DG27" s="199"/>
      <c r="DH27" s="199"/>
      <c r="DI27" s="199"/>
      <c r="DJ27" s="211">
        <f t="shared" si="65"/>
        <v>0</v>
      </c>
      <c r="DK27" s="202"/>
      <c r="DL27" s="202"/>
      <c r="DM27" s="65">
        <f t="shared" si="66"/>
        <v>0</v>
      </c>
      <c r="DN27" s="65">
        <f t="shared" si="67"/>
        <v>0</v>
      </c>
      <c r="DO27" s="202"/>
      <c r="DP27" s="202"/>
      <c r="DQ27" s="202"/>
      <c r="DR27" s="202"/>
      <c r="DS27" s="202"/>
      <c r="DT27" s="202"/>
      <c r="DU27" s="64">
        <f t="shared" si="10"/>
        <v>0</v>
      </c>
      <c r="DV27" s="66"/>
      <c r="DW27" s="203"/>
      <c r="DX27" s="66">
        <f t="shared" si="68"/>
        <v>0</v>
      </c>
      <c r="DY27" s="67">
        <f t="shared" si="11"/>
        <v>0</v>
      </c>
      <c r="DZ27" s="67">
        <f t="shared" si="12"/>
        <v>0</v>
      </c>
      <c r="EA27" s="68">
        <f t="shared" si="13"/>
        <v>0</v>
      </c>
      <c r="EB27" s="199"/>
      <c r="EC27" s="199"/>
      <c r="ED27" s="199"/>
      <c r="EE27" s="199"/>
      <c r="EF27" s="199"/>
      <c r="EG27" s="199"/>
      <c r="EH27" s="199"/>
      <c r="EI27" s="199"/>
      <c r="EJ27" s="199"/>
      <c r="EK27" s="200"/>
      <c r="EL27" s="199"/>
      <c r="EM27" s="199"/>
      <c r="EN27" s="181"/>
      <c r="EO27" s="181"/>
      <c r="EP27" s="212">
        <f t="shared" si="70"/>
        <v>0</v>
      </c>
      <c r="EQ27" s="199"/>
      <c r="ER27" s="199"/>
      <c r="ES27" s="199"/>
      <c r="ET27" s="199"/>
      <c r="EU27" s="199"/>
      <c r="EV27" s="199"/>
      <c r="EW27" s="199"/>
      <c r="EX27" s="199"/>
      <c r="EY27" s="199"/>
      <c r="EZ27" s="199"/>
      <c r="FA27" s="64">
        <f t="shared" si="71"/>
        <v>0</v>
      </c>
      <c r="FB27" s="202"/>
      <c r="FC27" s="202"/>
      <c r="FD27" s="65">
        <f t="shared" si="72"/>
        <v>0</v>
      </c>
      <c r="FE27" s="65">
        <f t="shared" si="73"/>
        <v>0</v>
      </c>
      <c r="FF27" s="202"/>
      <c r="FG27" s="202"/>
      <c r="FH27" s="65"/>
      <c r="FI27" s="202"/>
      <c r="FJ27" s="65"/>
      <c r="FK27" s="202"/>
      <c r="FL27" s="64">
        <f t="shared" si="14"/>
        <v>0</v>
      </c>
      <c r="FM27" s="66"/>
      <c r="FN27" s="203"/>
      <c r="FO27" s="66">
        <f t="shared" si="76"/>
        <v>0</v>
      </c>
      <c r="FP27" s="204"/>
      <c r="FQ27" s="67">
        <f t="shared" si="16"/>
        <v>0</v>
      </c>
      <c r="FR27" s="68">
        <f t="shared" si="17"/>
        <v>0</v>
      </c>
      <c r="FS27" s="199"/>
      <c r="FT27" s="199"/>
      <c r="FU27" s="199"/>
      <c r="FV27" s="199"/>
      <c r="FW27" s="199"/>
      <c r="FX27" s="199"/>
      <c r="FY27" s="199"/>
      <c r="FZ27" s="199"/>
      <c r="GA27" s="199"/>
      <c r="GB27" s="200"/>
      <c r="GC27" s="199"/>
      <c r="GD27" s="199"/>
      <c r="GE27" s="181"/>
      <c r="GF27" s="181"/>
      <c r="GG27" s="64">
        <f t="shared" si="78"/>
        <v>0</v>
      </c>
      <c r="GH27" s="199"/>
      <c r="GI27" s="199"/>
      <c r="GJ27" s="199"/>
      <c r="GK27" s="199"/>
      <c r="GL27" s="199"/>
      <c r="GM27" s="199"/>
      <c r="GN27" s="199"/>
      <c r="GO27" s="199"/>
      <c r="GP27" s="199"/>
      <c r="GQ27" s="199"/>
      <c r="GR27" s="211">
        <f t="shared" si="79"/>
        <v>0</v>
      </c>
      <c r="GS27" s="202"/>
      <c r="GT27" s="202"/>
      <c r="GU27" s="65">
        <f t="shared" si="80"/>
        <v>0</v>
      </c>
      <c r="GV27" s="65">
        <f t="shared" si="81"/>
        <v>0</v>
      </c>
      <c r="GW27" s="202"/>
      <c r="GX27" s="202"/>
      <c r="GY27" s="65"/>
      <c r="GZ27" s="202"/>
      <c r="HA27" s="65"/>
      <c r="HB27" s="202"/>
      <c r="HC27" s="201"/>
      <c r="HD27" s="66"/>
      <c r="HE27" s="203"/>
      <c r="HF27" s="66">
        <f t="shared" si="84"/>
        <v>0</v>
      </c>
      <c r="HG27" s="67">
        <f t="shared" si="19"/>
        <v>0</v>
      </c>
      <c r="HH27" s="67">
        <f t="shared" si="20"/>
        <v>0</v>
      </c>
      <c r="HI27" s="68">
        <f t="shared" si="21"/>
        <v>0</v>
      </c>
      <c r="HJ27" s="199"/>
      <c r="HK27" s="199"/>
      <c r="HL27" s="199"/>
      <c r="HM27" s="199"/>
      <c r="HN27" s="199"/>
      <c r="HO27" s="199"/>
      <c r="HP27" s="199"/>
      <c r="HQ27" s="199"/>
      <c r="HR27" s="199"/>
      <c r="HS27" s="200"/>
      <c r="HT27" s="199"/>
      <c r="HU27" s="199"/>
      <c r="HV27" s="181"/>
      <c r="HW27" s="181"/>
      <c r="HX27" s="64">
        <f t="shared" si="86"/>
        <v>0</v>
      </c>
      <c r="HY27" s="199"/>
      <c r="HZ27" s="199"/>
      <c r="IA27" s="199"/>
      <c r="IB27" s="199"/>
      <c r="IC27" s="199"/>
      <c r="ID27" s="199"/>
      <c r="IE27" s="199"/>
      <c r="IF27" s="199"/>
      <c r="IG27" s="199"/>
      <c r="IH27" s="199"/>
      <c r="II27" s="214">
        <f t="shared" si="87"/>
        <v>0</v>
      </c>
      <c r="IJ27" s="202"/>
      <c r="IK27" s="202"/>
      <c r="IL27" s="65">
        <f t="shared" si="88"/>
        <v>0</v>
      </c>
      <c r="IM27" s="65">
        <f t="shared" si="89"/>
        <v>0</v>
      </c>
      <c r="IN27" s="202"/>
      <c r="IO27" s="202"/>
      <c r="IP27" s="65"/>
      <c r="IQ27" s="65"/>
      <c r="IR27" s="65"/>
      <c r="IS27" s="202"/>
      <c r="IT27" s="201"/>
      <c r="IU27" s="66"/>
      <c r="IV27" s="203"/>
      <c r="IW27" s="66">
        <f t="shared" si="92"/>
        <v>0</v>
      </c>
      <c r="IX27" s="204"/>
      <c r="IY27" s="67">
        <f t="shared" si="24"/>
        <v>0</v>
      </c>
      <c r="IZ27" s="68">
        <f t="shared" si="25"/>
        <v>0</v>
      </c>
      <c r="JA27" s="199"/>
      <c r="JB27" s="199"/>
      <c r="JC27" s="199"/>
      <c r="JD27" s="199"/>
      <c r="JE27" s="199"/>
      <c r="JF27" s="199"/>
      <c r="JG27" s="199"/>
      <c r="JH27" s="199"/>
      <c r="JI27" s="199"/>
      <c r="JJ27" s="200"/>
      <c r="JK27" s="199"/>
      <c r="JL27" s="199"/>
      <c r="JM27" s="181"/>
      <c r="JN27" s="181"/>
      <c r="JO27" s="64">
        <f t="shared" si="94"/>
        <v>0</v>
      </c>
      <c r="JP27" s="199"/>
      <c r="JQ27" s="199"/>
      <c r="JR27" s="199"/>
      <c r="JS27" s="199"/>
      <c r="JT27" s="199"/>
      <c r="JU27" s="199"/>
      <c r="JV27" s="199"/>
      <c r="JW27" s="199"/>
      <c r="JX27" s="199"/>
      <c r="JY27" s="199"/>
      <c r="JZ27" s="211">
        <f t="shared" si="95"/>
        <v>0</v>
      </c>
      <c r="KA27" s="202"/>
      <c r="KB27" s="202"/>
      <c r="KC27" s="65">
        <f t="shared" si="96"/>
        <v>0</v>
      </c>
      <c r="KD27" s="65">
        <f t="shared" si="97"/>
        <v>0</v>
      </c>
      <c r="KE27" s="202"/>
      <c r="KF27" s="65"/>
      <c r="KG27" s="202"/>
      <c r="KH27" s="202"/>
      <c r="KI27" s="65"/>
      <c r="KJ27" s="202"/>
      <c r="KK27" s="201"/>
      <c r="KL27" s="66"/>
      <c r="KM27" s="203"/>
      <c r="KN27" s="66">
        <f t="shared" si="99"/>
        <v>0</v>
      </c>
      <c r="KO27" s="67">
        <f t="shared" si="27"/>
        <v>0</v>
      </c>
      <c r="KP27" s="67">
        <f t="shared" si="28"/>
        <v>0</v>
      </c>
      <c r="KQ27" s="68">
        <f t="shared" si="29"/>
        <v>0</v>
      </c>
      <c r="KR27" s="199"/>
      <c r="KS27" s="199"/>
      <c r="KT27" s="199"/>
      <c r="KU27" s="199"/>
      <c r="KV27" s="199"/>
      <c r="KW27" s="199"/>
      <c r="KX27" s="199"/>
      <c r="KY27" s="199"/>
      <c r="KZ27" s="199"/>
      <c r="LA27" s="200"/>
      <c r="LB27" s="199"/>
      <c r="LC27" s="199"/>
      <c r="LD27" s="181"/>
      <c r="LE27" s="181"/>
      <c r="LF27" s="64">
        <f t="shared" si="101"/>
        <v>0</v>
      </c>
      <c r="LG27" s="199"/>
      <c r="LH27" s="199"/>
      <c r="LI27" s="199"/>
      <c r="LJ27" s="199"/>
      <c r="LK27" s="199"/>
      <c r="LL27" s="199"/>
      <c r="LM27" s="199"/>
      <c r="LN27" s="199"/>
      <c r="LO27" s="199"/>
      <c r="LP27" s="199"/>
      <c r="LQ27" s="211">
        <f t="shared" si="102"/>
        <v>0</v>
      </c>
      <c r="LR27" s="202"/>
      <c r="LS27" s="202"/>
      <c r="LT27" s="65">
        <f t="shared" si="103"/>
        <v>0</v>
      </c>
      <c r="LU27" s="65">
        <f t="shared" si="104"/>
        <v>0</v>
      </c>
      <c r="LV27" s="202"/>
      <c r="LW27" s="65"/>
      <c r="LX27" s="202"/>
      <c r="LY27" s="65"/>
      <c r="LZ27" s="65"/>
      <c r="MA27" s="202"/>
      <c r="MB27" s="64">
        <f t="shared" si="30"/>
        <v>0</v>
      </c>
      <c r="MC27" s="66"/>
      <c r="MD27" s="203"/>
      <c r="ME27" s="66">
        <f t="shared" si="106"/>
        <v>0</v>
      </c>
      <c r="MF27" s="67">
        <f t="shared" si="31"/>
        <v>0</v>
      </c>
      <c r="MG27" s="67">
        <f t="shared" si="32"/>
        <v>0</v>
      </c>
      <c r="MH27" s="68">
        <f t="shared" si="33"/>
        <v>0</v>
      </c>
      <c r="MI27" s="199"/>
      <c r="MJ27" s="199"/>
      <c r="MK27" s="199"/>
      <c r="ML27" s="199"/>
      <c r="MM27" s="199"/>
      <c r="MN27" s="199"/>
      <c r="MO27" s="199"/>
      <c r="MP27" s="199"/>
      <c r="MQ27" s="199"/>
      <c r="MR27" s="200"/>
      <c r="MS27" s="199"/>
      <c r="MT27" s="199"/>
      <c r="MU27" s="181"/>
      <c r="MV27" s="181"/>
      <c r="MW27" s="64">
        <f t="shared" si="108"/>
        <v>0</v>
      </c>
      <c r="MX27" s="199"/>
      <c r="MY27" s="199"/>
      <c r="MZ27" s="199"/>
      <c r="NA27" s="199"/>
      <c r="NB27" s="199"/>
      <c r="NC27" s="199"/>
      <c r="ND27" s="199"/>
      <c r="NE27" s="199"/>
      <c r="NF27" s="199"/>
      <c r="NG27" s="199"/>
      <c r="NH27" s="211">
        <f t="shared" si="109"/>
        <v>0</v>
      </c>
      <c r="NI27" s="202"/>
      <c r="NJ27" s="202"/>
      <c r="NK27" s="65">
        <f t="shared" si="110"/>
        <v>0</v>
      </c>
      <c r="NL27" s="65">
        <f t="shared" si="111"/>
        <v>0</v>
      </c>
      <c r="NM27" s="202"/>
      <c r="NN27" s="202"/>
      <c r="NO27" s="202"/>
      <c r="NP27" s="202"/>
      <c r="NQ27" s="65"/>
      <c r="NR27" s="202"/>
      <c r="NS27" s="201"/>
      <c r="NT27" s="66"/>
      <c r="NU27" s="203"/>
      <c r="NV27" s="66">
        <f t="shared" si="114"/>
        <v>0</v>
      </c>
      <c r="NW27" s="67">
        <f t="shared" si="35"/>
        <v>0</v>
      </c>
      <c r="NX27" s="67">
        <f t="shared" si="36"/>
        <v>0</v>
      </c>
      <c r="NY27" s="68">
        <f t="shared" si="37"/>
        <v>0</v>
      </c>
      <c r="NZ27" s="209">
        <v>39.659999999999997</v>
      </c>
      <c r="OA27" s="209">
        <v>0</v>
      </c>
      <c r="OB27" s="209">
        <v>0</v>
      </c>
      <c r="OC27" s="209">
        <v>0</v>
      </c>
      <c r="OD27" s="209">
        <v>0</v>
      </c>
      <c r="OE27" s="209">
        <v>0</v>
      </c>
      <c r="OF27" s="209">
        <v>0</v>
      </c>
      <c r="OG27" s="209">
        <v>0</v>
      </c>
      <c r="OH27" s="209">
        <v>0</v>
      </c>
      <c r="OI27" s="209">
        <v>0</v>
      </c>
      <c r="OJ27" s="209">
        <v>39.659999999999997</v>
      </c>
      <c r="OK27" s="178">
        <f t="shared" si="115"/>
        <v>0</v>
      </c>
      <c r="OL27" s="210">
        <v>3</v>
      </c>
      <c r="OM27" s="181" t="s">
        <v>275</v>
      </c>
      <c r="ON27" s="64">
        <f t="shared" si="116"/>
        <v>39.659999999999997</v>
      </c>
      <c r="OO27" s="209">
        <v>0</v>
      </c>
      <c r="OP27" s="209">
        <v>0</v>
      </c>
      <c r="OQ27" s="209">
        <v>0</v>
      </c>
      <c r="OR27" s="209">
        <v>0</v>
      </c>
      <c r="OS27" s="209">
        <v>0</v>
      </c>
      <c r="OT27" s="209">
        <v>0</v>
      </c>
      <c r="OU27" s="209">
        <v>0</v>
      </c>
      <c r="OV27" s="209">
        <v>0</v>
      </c>
      <c r="OW27" s="209">
        <v>0</v>
      </c>
      <c r="OX27" s="209">
        <v>0</v>
      </c>
      <c r="OY27" s="211">
        <f t="shared" si="117"/>
        <v>0</v>
      </c>
      <c r="OZ27" s="202"/>
      <c r="PA27" s="202"/>
      <c r="PB27" s="65">
        <f t="shared" si="118"/>
        <v>0.85757852375708743</v>
      </c>
      <c r="PC27" s="65">
        <f t="shared" si="119"/>
        <v>0</v>
      </c>
      <c r="PD27" s="65"/>
      <c r="PE27" s="65">
        <v>20</v>
      </c>
      <c r="PF27" s="65">
        <f t="shared" si="121"/>
        <v>32.880000000000003</v>
      </c>
      <c r="PG27" s="65">
        <v>5</v>
      </c>
      <c r="PH27" s="65">
        <f t="shared" si="156"/>
        <v>495.2049090909091</v>
      </c>
      <c r="PI27" s="202"/>
      <c r="PJ27" s="64">
        <f t="shared" si="38"/>
        <v>553.94248761466622</v>
      </c>
      <c r="PK27" s="66">
        <f t="shared" si="157"/>
        <v>643.25572727272731</v>
      </c>
      <c r="PL27" s="203"/>
      <c r="PM27" s="66">
        <f t="shared" si="122"/>
        <v>239.43964297747871</v>
      </c>
      <c r="PN27" s="67">
        <f t="shared" si="39"/>
        <v>882.695370250206</v>
      </c>
      <c r="PO27" s="67">
        <f t="shared" si="40"/>
        <v>1436.6378578648723</v>
      </c>
      <c r="PP27" s="68">
        <f t="shared" si="41"/>
        <v>-1436.6378578648723</v>
      </c>
      <c r="PQ27" s="209">
        <v>1259.3699999999999</v>
      </c>
      <c r="PR27" s="209">
        <v>891.92</v>
      </c>
      <c r="PS27" s="209">
        <v>0</v>
      </c>
      <c r="PT27" s="209">
        <v>0</v>
      </c>
      <c r="PU27" s="209">
        <v>0</v>
      </c>
      <c r="PV27" s="209">
        <v>0</v>
      </c>
      <c r="PW27" s="209">
        <v>0</v>
      </c>
      <c r="PX27" s="209">
        <v>0</v>
      </c>
      <c r="PY27" s="209">
        <v>0</v>
      </c>
      <c r="PZ27" s="209">
        <v>0</v>
      </c>
      <c r="QA27" s="209">
        <v>2151.29</v>
      </c>
      <c r="QB27" s="199"/>
      <c r="QC27" s="210">
        <v>95</v>
      </c>
      <c r="QD27" s="181" t="s">
        <v>275</v>
      </c>
      <c r="QE27" s="64">
        <f t="shared" si="124"/>
        <v>2151.29</v>
      </c>
      <c r="QF27" s="209">
        <v>104.83</v>
      </c>
      <c r="QG27" s="209">
        <v>4200</v>
      </c>
      <c r="QH27" s="209">
        <v>0</v>
      </c>
      <c r="QI27" s="209">
        <v>0</v>
      </c>
      <c r="QJ27" s="209">
        <v>0</v>
      </c>
      <c r="QK27" s="209">
        <v>0</v>
      </c>
      <c r="QL27" s="209">
        <v>0</v>
      </c>
      <c r="QM27" s="209">
        <v>0</v>
      </c>
      <c r="QN27" s="209">
        <v>0</v>
      </c>
      <c r="QO27" s="209">
        <v>0</v>
      </c>
      <c r="QP27" s="211">
        <f t="shared" si="125"/>
        <v>4304.83</v>
      </c>
      <c r="QQ27" s="202"/>
      <c r="QR27" s="202"/>
      <c r="QS27" s="65">
        <f t="shared" si="126"/>
        <v>25.288426683970972</v>
      </c>
      <c r="QT27" s="65">
        <f t="shared" si="127"/>
        <v>0</v>
      </c>
      <c r="QU27" s="65"/>
      <c r="QV27" s="65">
        <v>20</v>
      </c>
      <c r="QW27" s="65">
        <f t="shared" si="129"/>
        <v>18.861818181818183</v>
      </c>
      <c r="QX27" s="65">
        <v>5</v>
      </c>
      <c r="QY27" s="65">
        <f t="shared" si="158"/>
        <v>428.14772727272725</v>
      </c>
      <c r="QZ27" s="202"/>
      <c r="RA27" s="201">
        <v>941.39</v>
      </c>
      <c r="RB27" s="66">
        <f t="shared" si="130"/>
        <v>619.2640909090909</v>
      </c>
      <c r="RC27" s="203"/>
      <c r="RD27" s="66">
        <f t="shared" si="131"/>
        <v>312.1308181818182</v>
      </c>
      <c r="RE27" s="67">
        <f t="shared" si="43"/>
        <v>931.3949090909091</v>
      </c>
      <c r="RF27" s="67">
        <f t="shared" si="44"/>
        <v>1872.784909090909</v>
      </c>
      <c r="RG27" s="68">
        <f t="shared" si="45"/>
        <v>2432.045090909091</v>
      </c>
      <c r="RH27" s="205">
        <v>1601.35</v>
      </c>
      <c r="RI27" s="205">
        <v>1335.55</v>
      </c>
      <c r="RJ27" s="205">
        <v>0</v>
      </c>
      <c r="RK27" s="205">
        <v>0</v>
      </c>
      <c r="RL27" s="205">
        <v>0</v>
      </c>
      <c r="RM27" s="205">
        <v>0</v>
      </c>
      <c r="RN27" s="205">
        <v>0</v>
      </c>
      <c r="RO27" s="205">
        <v>0</v>
      </c>
      <c r="RP27" s="205">
        <v>771.41</v>
      </c>
      <c r="RQ27" s="205">
        <v>111.75</v>
      </c>
      <c r="RR27" s="205">
        <v>3820.06</v>
      </c>
      <c r="RS27" s="199"/>
      <c r="RT27" s="206">
        <v>194</v>
      </c>
      <c r="RU27" s="181" t="s">
        <v>275</v>
      </c>
      <c r="RV27" s="213">
        <v>3820.06</v>
      </c>
      <c r="RW27" s="209">
        <v>133.30000000000001</v>
      </c>
      <c r="RX27" s="209">
        <v>4200</v>
      </c>
      <c r="RY27" s="209">
        <v>0</v>
      </c>
      <c r="RZ27" s="209">
        <v>0</v>
      </c>
      <c r="SA27" s="209">
        <v>0</v>
      </c>
      <c r="SB27" s="209">
        <v>0</v>
      </c>
      <c r="SC27" s="209">
        <v>0</v>
      </c>
      <c r="SD27" s="209">
        <v>0</v>
      </c>
      <c r="SE27" s="209">
        <v>42.74</v>
      </c>
      <c r="SF27" s="209">
        <v>6.21</v>
      </c>
      <c r="SG27" s="211">
        <v>4376.04</v>
      </c>
      <c r="SH27" s="202"/>
      <c r="SI27" s="202"/>
      <c r="SJ27" s="65">
        <f t="shared" si="134"/>
        <v>37.539370713732694</v>
      </c>
      <c r="SK27" s="65">
        <f t="shared" si="135"/>
        <v>0</v>
      </c>
      <c r="SL27" s="65">
        <f t="shared" si="136"/>
        <v>866.66666666666663</v>
      </c>
      <c r="SM27" s="65">
        <v>20</v>
      </c>
      <c r="SN27" s="65">
        <f t="shared" si="137"/>
        <v>495.92920353982299</v>
      </c>
      <c r="SO27" s="65">
        <v>5</v>
      </c>
      <c r="SP27" s="65">
        <f t="shared" si="159"/>
        <v>428.52876106194691</v>
      </c>
      <c r="SQ27" s="202"/>
      <c r="SR27" s="201">
        <v>1437.2</v>
      </c>
      <c r="SS27" s="66">
        <f t="shared" si="160"/>
        <v>596.28469026548669</v>
      </c>
      <c r="ST27" s="203"/>
      <c r="SU27" s="66">
        <f t="shared" si="138"/>
        <v>406.69693805309737</v>
      </c>
      <c r="SV27" s="204"/>
      <c r="SW27" s="67">
        <f t="shared" si="48"/>
        <v>1437.2</v>
      </c>
      <c r="SX27" s="68">
        <f t="shared" si="49"/>
        <v>2938.84</v>
      </c>
      <c r="SY27" s="64">
        <f t="shared" si="139"/>
        <v>6011.01</v>
      </c>
      <c r="SZ27" s="211">
        <f t="shared" si="140"/>
        <v>8680.869999999999</v>
      </c>
      <c r="TA27" s="67">
        <f t="shared" si="141"/>
        <v>4746.6227669557811</v>
      </c>
      <c r="TB27" s="68">
        <f t="shared" si="142"/>
        <v>3934.2472330442179</v>
      </c>
      <c r="TC27" s="264"/>
      <c r="TD27" s="265"/>
      <c r="TE27" s="265"/>
    </row>
    <row r="28" spans="1:525">
      <c r="A28" s="173" t="s">
        <v>475</v>
      </c>
      <c r="B28" s="175" t="s">
        <v>489</v>
      </c>
      <c r="C28" s="181"/>
      <c r="D28" s="199"/>
      <c r="E28" s="199"/>
      <c r="F28" s="199"/>
      <c r="G28" s="199"/>
      <c r="H28" s="199"/>
      <c r="I28" s="199"/>
      <c r="J28" s="199"/>
      <c r="K28" s="199"/>
      <c r="L28" s="199"/>
      <c r="M28" s="200"/>
      <c r="N28" s="199"/>
      <c r="O28" s="199"/>
      <c r="P28" s="181"/>
      <c r="Q28" s="64">
        <f t="shared" si="0"/>
        <v>0</v>
      </c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64">
        <f t="shared" si="50"/>
        <v>0</v>
      </c>
      <c r="AC28" s="202"/>
      <c r="AD28" s="202"/>
      <c r="AE28" s="65">
        <f t="shared" si="51"/>
        <v>0</v>
      </c>
      <c r="AF28" s="202"/>
      <c r="AG28" s="202"/>
      <c r="AH28" s="202"/>
      <c r="AI28" s="202"/>
      <c r="AJ28" s="202"/>
      <c r="AK28" s="202"/>
      <c r="AL28" s="202"/>
      <c r="AM28" s="64">
        <f t="shared" si="2"/>
        <v>0</v>
      </c>
      <c r="AN28" s="203"/>
      <c r="AO28" s="203"/>
      <c r="AP28" s="66">
        <f t="shared" si="54"/>
        <v>0</v>
      </c>
      <c r="AQ28" s="67">
        <f t="shared" si="3"/>
        <v>0</v>
      </c>
      <c r="AR28" s="67">
        <f t="shared" si="4"/>
        <v>0</v>
      </c>
      <c r="AS28" s="68">
        <f t="shared" si="5"/>
        <v>0</v>
      </c>
      <c r="AT28" s="199"/>
      <c r="AU28" s="199"/>
      <c r="AV28" s="199"/>
      <c r="AW28" s="199"/>
      <c r="AX28" s="199"/>
      <c r="AY28" s="199"/>
      <c r="AZ28" s="199"/>
      <c r="BA28" s="199"/>
      <c r="BB28" s="199"/>
      <c r="BC28" s="200"/>
      <c r="BD28" s="199"/>
      <c r="BE28" s="199"/>
      <c r="BF28" s="181"/>
      <c r="BG28" s="181"/>
      <c r="BH28" s="64">
        <f t="shared" si="56"/>
        <v>0</v>
      </c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64">
        <f t="shared" si="57"/>
        <v>0</v>
      </c>
      <c r="BT28" s="202"/>
      <c r="BU28" s="202"/>
      <c r="BV28" s="65">
        <f t="shared" si="58"/>
        <v>0</v>
      </c>
      <c r="BW28" s="65">
        <f t="shared" si="59"/>
        <v>0</v>
      </c>
      <c r="BX28" s="202"/>
      <c r="BY28" s="202"/>
      <c r="BZ28" s="202"/>
      <c r="CA28" s="202"/>
      <c r="CB28" s="202"/>
      <c r="CC28" s="202"/>
      <c r="CD28" s="201"/>
      <c r="CE28" s="66"/>
      <c r="CF28" s="203"/>
      <c r="CG28" s="66">
        <f t="shared" si="62"/>
        <v>0</v>
      </c>
      <c r="CH28" s="204"/>
      <c r="CI28" s="67">
        <f t="shared" si="8"/>
        <v>0</v>
      </c>
      <c r="CJ28" s="68">
        <f t="shared" si="9"/>
        <v>0</v>
      </c>
      <c r="CK28" s="199"/>
      <c r="CL28" s="199"/>
      <c r="CM28" s="199"/>
      <c r="CN28" s="199"/>
      <c r="CO28" s="199"/>
      <c r="CP28" s="199"/>
      <c r="CQ28" s="199"/>
      <c r="CR28" s="199"/>
      <c r="CS28" s="199"/>
      <c r="CT28" s="200"/>
      <c r="CU28" s="199"/>
      <c r="CV28" s="199"/>
      <c r="CW28" s="181"/>
      <c r="CX28" s="181"/>
      <c r="CY28" s="64">
        <f t="shared" si="64"/>
        <v>0</v>
      </c>
      <c r="CZ28" s="199"/>
      <c r="DA28" s="199"/>
      <c r="DB28" s="199"/>
      <c r="DC28" s="199"/>
      <c r="DD28" s="199"/>
      <c r="DE28" s="199"/>
      <c r="DF28" s="199"/>
      <c r="DG28" s="199"/>
      <c r="DH28" s="199"/>
      <c r="DI28" s="199"/>
      <c r="DJ28" s="211">
        <f t="shared" si="65"/>
        <v>0</v>
      </c>
      <c r="DK28" s="202"/>
      <c r="DL28" s="202"/>
      <c r="DM28" s="65">
        <f t="shared" si="66"/>
        <v>0</v>
      </c>
      <c r="DN28" s="65">
        <f t="shared" si="67"/>
        <v>0</v>
      </c>
      <c r="DO28" s="202"/>
      <c r="DP28" s="202"/>
      <c r="DQ28" s="202"/>
      <c r="DR28" s="202"/>
      <c r="DS28" s="202"/>
      <c r="DT28" s="202"/>
      <c r="DU28" s="64">
        <f t="shared" si="10"/>
        <v>0</v>
      </c>
      <c r="DV28" s="66"/>
      <c r="DW28" s="203"/>
      <c r="DX28" s="66">
        <f t="shared" si="68"/>
        <v>0</v>
      </c>
      <c r="DY28" s="67">
        <f t="shared" si="11"/>
        <v>0</v>
      </c>
      <c r="DZ28" s="67">
        <f t="shared" si="12"/>
        <v>0</v>
      </c>
      <c r="EA28" s="68">
        <f t="shared" si="13"/>
        <v>0</v>
      </c>
      <c r="EB28" s="199"/>
      <c r="EC28" s="199"/>
      <c r="ED28" s="199"/>
      <c r="EE28" s="199"/>
      <c r="EF28" s="199"/>
      <c r="EG28" s="199"/>
      <c r="EH28" s="199"/>
      <c r="EI28" s="199"/>
      <c r="EJ28" s="199"/>
      <c r="EK28" s="200"/>
      <c r="EL28" s="199"/>
      <c r="EM28" s="199"/>
      <c r="EN28" s="181"/>
      <c r="EO28" s="181"/>
      <c r="EP28" s="212">
        <f t="shared" si="70"/>
        <v>0</v>
      </c>
      <c r="EQ28" s="199"/>
      <c r="ER28" s="199"/>
      <c r="ES28" s="199"/>
      <c r="ET28" s="199"/>
      <c r="EU28" s="199"/>
      <c r="EV28" s="199"/>
      <c r="EW28" s="199"/>
      <c r="EX28" s="199"/>
      <c r="EY28" s="199"/>
      <c r="EZ28" s="199"/>
      <c r="FA28" s="64">
        <f t="shared" si="71"/>
        <v>0</v>
      </c>
      <c r="FB28" s="202"/>
      <c r="FC28" s="202"/>
      <c r="FD28" s="65">
        <f t="shared" si="72"/>
        <v>0</v>
      </c>
      <c r="FE28" s="65">
        <f t="shared" si="73"/>
        <v>0</v>
      </c>
      <c r="FF28" s="202"/>
      <c r="FG28" s="202"/>
      <c r="FH28" s="65"/>
      <c r="FI28" s="202"/>
      <c r="FJ28" s="65"/>
      <c r="FK28" s="202"/>
      <c r="FL28" s="64">
        <f t="shared" si="14"/>
        <v>0</v>
      </c>
      <c r="FM28" s="66"/>
      <c r="FN28" s="203"/>
      <c r="FO28" s="66">
        <f t="shared" si="76"/>
        <v>0</v>
      </c>
      <c r="FP28" s="204"/>
      <c r="FQ28" s="67">
        <f t="shared" si="16"/>
        <v>0</v>
      </c>
      <c r="FR28" s="68">
        <f t="shared" si="17"/>
        <v>0</v>
      </c>
      <c r="FS28" s="199"/>
      <c r="FT28" s="199"/>
      <c r="FU28" s="199"/>
      <c r="FV28" s="199"/>
      <c r="FW28" s="199"/>
      <c r="FX28" s="199"/>
      <c r="FY28" s="199"/>
      <c r="FZ28" s="199"/>
      <c r="GA28" s="199"/>
      <c r="GB28" s="200"/>
      <c r="GC28" s="199"/>
      <c r="GD28" s="199"/>
      <c r="GE28" s="181"/>
      <c r="GF28" s="181"/>
      <c r="GG28" s="64">
        <f t="shared" si="78"/>
        <v>0</v>
      </c>
      <c r="GH28" s="199"/>
      <c r="GI28" s="199"/>
      <c r="GJ28" s="199"/>
      <c r="GK28" s="199"/>
      <c r="GL28" s="199"/>
      <c r="GM28" s="199"/>
      <c r="GN28" s="199"/>
      <c r="GO28" s="199"/>
      <c r="GP28" s="199"/>
      <c r="GQ28" s="199"/>
      <c r="GR28" s="211">
        <f t="shared" si="79"/>
        <v>0</v>
      </c>
      <c r="GS28" s="202"/>
      <c r="GT28" s="202"/>
      <c r="GU28" s="65">
        <f t="shared" si="80"/>
        <v>0</v>
      </c>
      <c r="GV28" s="65">
        <f t="shared" si="81"/>
        <v>0</v>
      </c>
      <c r="GW28" s="202"/>
      <c r="GX28" s="202"/>
      <c r="GY28" s="65"/>
      <c r="GZ28" s="202"/>
      <c r="HA28" s="65"/>
      <c r="HB28" s="202"/>
      <c r="HC28" s="201"/>
      <c r="HD28" s="66"/>
      <c r="HE28" s="203"/>
      <c r="HF28" s="66">
        <f t="shared" si="84"/>
        <v>0</v>
      </c>
      <c r="HG28" s="67">
        <f t="shared" si="19"/>
        <v>0</v>
      </c>
      <c r="HH28" s="67">
        <f t="shared" si="20"/>
        <v>0</v>
      </c>
      <c r="HI28" s="68">
        <f t="shared" si="21"/>
        <v>0</v>
      </c>
      <c r="HJ28" s="199"/>
      <c r="HK28" s="199"/>
      <c r="HL28" s="199"/>
      <c r="HM28" s="199"/>
      <c r="HN28" s="199"/>
      <c r="HO28" s="199"/>
      <c r="HP28" s="199"/>
      <c r="HQ28" s="199"/>
      <c r="HR28" s="199"/>
      <c r="HS28" s="200"/>
      <c r="HT28" s="199"/>
      <c r="HU28" s="199"/>
      <c r="HV28" s="181"/>
      <c r="HW28" s="181"/>
      <c r="HX28" s="64">
        <f t="shared" si="86"/>
        <v>0</v>
      </c>
      <c r="HY28" s="199"/>
      <c r="HZ28" s="199"/>
      <c r="IA28" s="199"/>
      <c r="IB28" s="199"/>
      <c r="IC28" s="199"/>
      <c r="ID28" s="199"/>
      <c r="IE28" s="199"/>
      <c r="IF28" s="199"/>
      <c r="IG28" s="199"/>
      <c r="IH28" s="199"/>
      <c r="II28" s="214">
        <f t="shared" si="87"/>
        <v>0</v>
      </c>
      <c r="IJ28" s="202"/>
      <c r="IK28" s="202"/>
      <c r="IL28" s="65">
        <f t="shared" si="88"/>
        <v>0</v>
      </c>
      <c r="IM28" s="65">
        <f t="shared" si="89"/>
        <v>0</v>
      </c>
      <c r="IN28" s="202"/>
      <c r="IO28" s="202"/>
      <c r="IP28" s="65"/>
      <c r="IQ28" s="65"/>
      <c r="IR28" s="65"/>
      <c r="IS28" s="202"/>
      <c r="IT28" s="201"/>
      <c r="IU28" s="66"/>
      <c r="IV28" s="203"/>
      <c r="IW28" s="66">
        <f t="shared" si="92"/>
        <v>0</v>
      </c>
      <c r="IX28" s="204"/>
      <c r="IY28" s="67">
        <f t="shared" si="24"/>
        <v>0</v>
      </c>
      <c r="IZ28" s="68">
        <f t="shared" si="25"/>
        <v>0</v>
      </c>
      <c r="JA28" s="199"/>
      <c r="JB28" s="199"/>
      <c r="JC28" s="199"/>
      <c r="JD28" s="199"/>
      <c r="JE28" s="199"/>
      <c r="JF28" s="199"/>
      <c r="JG28" s="199"/>
      <c r="JH28" s="199"/>
      <c r="JI28" s="199"/>
      <c r="JJ28" s="200"/>
      <c r="JK28" s="199"/>
      <c r="JL28" s="199"/>
      <c r="JM28" s="181"/>
      <c r="JN28" s="181"/>
      <c r="JO28" s="64">
        <f t="shared" si="94"/>
        <v>0</v>
      </c>
      <c r="JP28" s="199"/>
      <c r="JQ28" s="199"/>
      <c r="JR28" s="199"/>
      <c r="JS28" s="199"/>
      <c r="JT28" s="199"/>
      <c r="JU28" s="199"/>
      <c r="JV28" s="199"/>
      <c r="JW28" s="199"/>
      <c r="JX28" s="199"/>
      <c r="JY28" s="199"/>
      <c r="JZ28" s="211">
        <f t="shared" si="95"/>
        <v>0</v>
      </c>
      <c r="KA28" s="202"/>
      <c r="KB28" s="202"/>
      <c r="KC28" s="65">
        <f t="shared" si="96"/>
        <v>0</v>
      </c>
      <c r="KD28" s="65">
        <f t="shared" si="97"/>
        <v>0</v>
      </c>
      <c r="KE28" s="202"/>
      <c r="KF28" s="65"/>
      <c r="KG28" s="202"/>
      <c r="KH28" s="202"/>
      <c r="KI28" s="65"/>
      <c r="KJ28" s="202"/>
      <c r="KK28" s="201"/>
      <c r="KL28" s="66"/>
      <c r="KM28" s="203"/>
      <c r="KN28" s="66">
        <f t="shared" si="99"/>
        <v>0</v>
      </c>
      <c r="KO28" s="67">
        <f t="shared" si="27"/>
        <v>0</v>
      </c>
      <c r="KP28" s="67">
        <f t="shared" si="28"/>
        <v>0</v>
      </c>
      <c r="KQ28" s="68">
        <f t="shared" si="29"/>
        <v>0</v>
      </c>
      <c r="KR28" s="199"/>
      <c r="KS28" s="199"/>
      <c r="KT28" s="199"/>
      <c r="KU28" s="199"/>
      <c r="KV28" s="199"/>
      <c r="KW28" s="199"/>
      <c r="KX28" s="199"/>
      <c r="KY28" s="199"/>
      <c r="KZ28" s="199"/>
      <c r="LA28" s="200"/>
      <c r="LB28" s="199"/>
      <c r="LC28" s="199"/>
      <c r="LD28" s="181"/>
      <c r="LE28" s="181"/>
      <c r="LF28" s="64">
        <f t="shared" si="101"/>
        <v>0</v>
      </c>
      <c r="LG28" s="199"/>
      <c r="LH28" s="199"/>
      <c r="LI28" s="199"/>
      <c r="LJ28" s="199"/>
      <c r="LK28" s="199"/>
      <c r="LL28" s="199"/>
      <c r="LM28" s="199"/>
      <c r="LN28" s="199"/>
      <c r="LO28" s="199"/>
      <c r="LP28" s="199"/>
      <c r="LQ28" s="211">
        <f t="shared" si="102"/>
        <v>0</v>
      </c>
      <c r="LR28" s="202"/>
      <c r="LS28" s="202"/>
      <c r="LT28" s="65">
        <f t="shared" si="103"/>
        <v>0</v>
      </c>
      <c r="LU28" s="65">
        <f t="shared" si="104"/>
        <v>0</v>
      </c>
      <c r="LV28" s="202"/>
      <c r="LW28" s="65"/>
      <c r="LX28" s="202"/>
      <c r="LY28" s="65"/>
      <c r="LZ28" s="65"/>
      <c r="MA28" s="202"/>
      <c r="MB28" s="64">
        <f t="shared" si="30"/>
        <v>0</v>
      </c>
      <c r="MC28" s="66"/>
      <c r="MD28" s="203"/>
      <c r="ME28" s="66">
        <f t="shared" si="106"/>
        <v>0</v>
      </c>
      <c r="MF28" s="67">
        <f t="shared" si="31"/>
        <v>0</v>
      </c>
      <c r="MG28" s="67">
        <f t="shared" si="32"/>
        <v>0</v>
      </c>
      <c r="MH28" s="68">
        <f t="shared" si="33"/>
        <v>0</v>
      </c>
      <c r="MI28" s="199"/>
      <c r="MJ28" s="199"/>
      <c r="MK28" s="199"/>
      <c r="ML28" s="199"/>
      <c r="MM28" s="199"/>
      <c r="MN28" s="199"/>
      <c r="MO28" s="199"/>
      <c r="MP28" s="199"/>
      <c r="MQ28" s="199"/>
      <c r="MR28" s="200"/>
      <c r="MS28" s="199"/>
      <c r="MT28" s="199"/>
      <c r="MU28" s="181"/>
      <c r="MV28" s="181"/>
      <c r="MW28" s="64">
        <f t="shared" si="108"/>
        <v>0</v>
      </c>
      <c r="MX28" s="199"/>
      <c r="MY28" s="199"/>
      <c r="MZ28" s="199"/>
      <c r="NA28" s="199"/>
      <c r="NB28" s="199"/>
      <c r="NC28" s="199"/>
      <c r="ND28" s="199"/>
      <c r="NE28" s="199"/>
      <c r="NF28" s="199"/>
      <c r="NG28" s="199"/>
      <c r="NH28" s="211">
        <f t="shared" si="109"/>
        <v>0</v>
      </c>
      <c r="NI28" s="202"/>
      <c r="NJ28" s="202"/>
      <c r="NK28" s="65">
        <f t="shared" si="110"/>
        <v>0</v>
      </c>
      <c r="NL28" s="65">
        <f t="shared" si="111"/>
        <v>0</v>
      </c>
      <c r="NM28" s="202"/>
      <c r="NN28" s="202"/>
      <c r="NO28" s="202"/>
      <c r="NP28" s="202"/>
      <c r="NQ28" s="65"/>
      <c r="NR28" s="202"/>
      <c r="NS28" s="201"/>
      <c r="NT28" s="66"/>
      <c r="NU28" s="203"/>
      <c r="NV28" s="66">
        <f t="shared" si="114"/>
        <v>0</v>
      </c>
      <c r="NW28" s="67">
        <f t="shared" si="35"/>
        <v>0</v>
      </c>
      <c r="NX28" s="67">
        <f t="shared" si="36"/>
        <v>0</v>
      </c>
      <c r="NY28" s="68">
        <f t="shared" si="37"/>
        <v>0</v>
      </c>
      <c r="NZ28" s="199"/>
      <c r="OA28" s="199"/>
      <c r="OB28" s="199"/>
      <c r="OC28" s="199"/>
      <c r="OD28" s="199"/>
      <c r="OE28" s="199"/>
      <c r="OF28" s="199"/>
      <c r="OG28" s="199"/>
      <c r="OH28" s="199"/>
      <c r="OI28" s="200"/>
      <c r="OJ28" s="199"/>
      <c r="OK28" s="178">
        <f t="shared" si="115"/>
        <v>0</v>
      </c>
      <c r="OL28" s="181"/>
      <c r="OM28" s="181"/>
      <c r="ON28" s="64">
        <f t="shared" si="116"/>
        <v>0</v>
      </c>
      <c r="OO28" s="199"/>
      <c r="OP28" s="199"/>
      <c r="OQ28" s="199"/>
      <c r="OR28" s="199"/>
      <c r="OS28" s="199"/>
      <c r="OT28" s="199"/>
      <c r="OU28" s="199"/>
      <c r="OV28" s="199"/>
      <c r="OW28" s="199"/>
      <c r="OX28" s="199"/>
      <c r="OY28" s="211">
        <f t="shared" si="117"/>
        <v>0</v>
      </c>
      <c r="OZ28" s="202"/>
      <c r="PA28" s="202"/>
      <c r="PB28" s="65">
        <f t="shared" si="118"/>
        <v>0</v>
      </c>
      <c r="PC28" s="65">
        <f t="shared" si="119"/>
        <v>0</v>
      </c>
      <c r="PD28" s="202"/>
      <c r="PE28" s="202"/>
      <c r="PF28" s="65"/>
      <c r="PG28" s="202"/>
      <c r="PH28" s="65"/>
      <c r="PI28" s="202"/>
      <c r="PJ28" s="64">
        <f t="shared" si="38"/>
        <v>0</v>
      </c>
      <c r="PK28" s="66"/>
      <c r="PL28" s="203"/>
      <c r="PM28" s="66">
        <f t="shared" si="122"/>
        <v>0</v>
      </c>
      <c r="PN28" s="67">
        <f t="shared" si="39"/>
        <v>0</v>
      </c>
      <c r="PO28" s="67">
        <f t="shared" si="40"/>
        <v>0</v>
      </c>
      <c r="PP28" s="68">
        <f t="shared" si="41"/>
        <v>0</v>
      </c>
      <c r="PQ28" s="199"/>
      <c r="PR28" s="199"/>
      <c r="PS28" s="199"/>
      <c r="PT28" s="199"/>
      <c r="PU28" s="199"/>
      <c r="PV28" s="199"/>
      <c r="PW28" s="199"/>
      <c r="PX28" s="199"/>
      <c r="PY28" s="199"/>
      <c r="PZ28" s="200"/>
      <c r="QA28" s="199"/>
      <c r="QB28" s="199"/>
      <c r="QC28" s="181"/>
      <c r="QD28" s="181"/>
      <c r="QE28" s="64">
        <f t="shared" si="124"/>
        <v>0</v>
      </c>
      <c r="QF28" s="199"/>
      <c r="QG28" s="199"/>
      <c r="QH28" s="199"/>
      <c r="QI28" s="199"/>
      <c r="QJ28" s="199"/>
      <c r="QK28" s="199"/>
      <c r="QL28" s="199"/>
      <c r="QM28" s="199"/>
      <c r="QN28" s="199"/>
      <c r="QO28" s="199"/>
      <c r="QP28" s="211">
        <f t="shared" si="125"/>
        <v>0</v>
      </c>
      <c r="QQ28" s="202"/>
      <c r="QR28" s="202"/>
      <c r="QS28" s="65">
        <f t="shared" si="126"/>
        <v>0</v>
      </c>
      <c r="QT28" s="65">
        <f t="shared" si="127"/>
        <v>0</v>
      </c>
      <c r="QU28" s="202"/>
      <c r="QV28" s="202"/>
      <c r="QW28" s="65"/>
      <c r="QX28" s="202"/>
      <c r="QY28" s="65"/>
      <c r="QZ28" s="202"/>
      <c r="RA28" s="201"/>
      <c r="RB28" s="66"/>
      <c r="RC28" s="203"/>
      <c r="RD28" s="66">
        <f t="shared" si="131"/>
        <v>0</v>
      </c>
      <c r="RE28" s="67">
        <f t="shared" si="43"/>
        <v>0</v>
      </c>
      <c r="RF28" s="67">
        <f t="shared" si="44"/>
        <v>0</v>
      </c>
      <c r="RG28" s="68">
        <f t="shared" si="45"/>
        <v>0</v>
      </c>
      <c r="RH28" s="205">
        <v>7997.88</v>
      </c>
      <c r="RI28" s="205">
        <v>646.86</v>
      </c>
      <c r="RJ28" s="205">
        <v>0</v>
      </c>
      <c r="RK28" s="205">
        <v>0</v>
      </c>
      <c r="RL28" s="205">
        <v>0</v>
      </c>
      <c r="RM28" s="205">
        <v>0</v>
      </c>
      <c r="RN28" s="205">
        <v>0</v>
      </c>
      <c r="RO28" s="205">
        <v>0</v>
      </c>
      <c r="RP28" s="205">
        <v>0</v>
      </c>
      <c r="RQ28" s="205">
        <v>254.94</v>
      </c>
      <c r="RR28" s="205">
        <v>8899.68</v>
      </c>
      <c r="RS28" s="199"/>
      <c r="RT28" s="206">
        <v>209</v>
      </c>
      <c r="RU28" s="181" t="s">
        <v>275</v>
      </c>
      <c r="RV28" s="213">
        <v>8899.68</v>
      </c>
      <c r="RW28" s="209">
        <v>665.74</v>
      </c>
      <c r="RX28" s="209">
        <v>47.32</v>
      </c>
      <c r="RY28" s="209">
        <v>0</v>
      </c>
      <c r="RZ28" s="209">
        <v>0</v>
      </c>
      <c r="SA28" s="209">
        <v>0</v>
      </c>
      <c r="SB28" s="209">
        <v>0</v>
      </c>
      <c r="SC28" s="209">
        <v>0</v>
      </c>
      <c r="SD28" s="209">
        <v>0</v>
      </c>
      <c r="SE28" s="209">
        <v>0</v>
      </c>
      <c r="SF28" s="209">
        <v>14.16</v>
      </c>
      <c r="SG28" s="211">
        <v>713.06</v>
      </c>
      <c r="SH28" s="202"/>
      <c r="SI28" s="202"/>
      <c r="SJ28" s="65">
        <f t="shared" si="134"/>
        <v>87.456319207968619</v>
      </c>
      <c r="SK28" s="65">
        <f t="shared" si="135"/>
        <v>0</v>
      </c>
      <c r="SL28" s="65">
        <f t="shared" si="136"/>
        <v>866.66666666666663</v>
      </c>
      <c r="SM28" s="65">
        <v>20</v>
      </c>
      <c r="SN28" s="65">
        <f t="shared" si="137"/>
        <v>495.92920353982299</v>
      </c>
      <c r="SO28" s="65">
        <v>5</v>
      </c>
      <c r="SP28" s="65">
        <f t="shared" si="159"/>
        <v>428.52876106194691</v>
      </c>
      <c r="SQ28" s="202"/>
      <c r="SR28" s="201">
        <v>1503.17</v>
      </c>
      <c r="SS28" s="66">
        <f t="shared" si="160"/>
        <v>596.28469026548669</v>
      </c>
      <c r="ST28" s="203"/>
      <c r="SU28" s="66">
        <f t="shared" si="138"/>
        <v>419.89093805309733</v>
      </c>
      <c r="SV28" s="204"/>
      <c r="SW28" s="67">
        <f t="shared" si="48"/>
        <v>1503.17</v>
      </c>
      <c r="SX28" s="68">
        <f t="shared" si="49"/>
        <v>-790.11000000000013</v>
      </c>
      <c r="SY28" s="64">
        <f t="shared" si="139"/>
        <v>8899.68</v>
      </c>
      <c r="SZ28" s="211">
        <f t="shared" si="140"/>
        <v>713.06</v>
      </c>
      <c r="TA28" s="67">
        <f t="shared" si="141"/>
        <v>1503.17</v>
      </c>
      <c r="TB28" s="68">
        <f t="shared" si="142"/>
        <v>-790.11000000000013</v>
      </c>
      <c r="TC28" s="264"/>
      <c r="TD28" s="265"/>
      <c r="TE28" s="265"/>
    </row>
    <row r="29" spans="1:525">
      <c r="A29" s="173" t="s">
        <v>476</v>
      </c>
      <c r="B29" s="175" t="s">
        <v>490</v>
      </c>
      <c r="C29" s="181"/>
      <c r="D29" s="199"/>
      <c r="E29" s="199"/>
      <c r="F29" s="199"/>
      <c r="G29" s="199"/>
      <c r="H29" s="199"/>
      <c r="I29" s="199"/>
      <c r="J29" s="199"/>
      <c r="K29" s="199"/>
      <c r="L29" s="199"/>
      <c r="M29" s="200"/>
      <c r="N29" s="199"/>
      <c r="O29" s="199"/>
      <c r="P29" s="181"/>
      <c r="Q29" s="64">
        <f t="shared" si="0"/>
        <v>0</v>
      </c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64">
        <f t="shared" si="50"/>
        <v>0</v>
      </c>
      <c r="AC29" s="202"/>
      <c r="AD29" s="202"/>
      <c r="AE29" s="65">
        <f t="shared" si="51"/>
        <v>0</v>
      </c>
      <c r="AF29" s="202"/>
      <c r="AG29" s="202"/>
      <c r="AH29" s="202"/>
      <c r="AI29" s="202"/>
      <c r="AJ29" s="202"/>
      <c r="AK29" s="202"/>
      <c r="AL29" s="202"/>
      <c r="AM29" s="64">
        <f t="shared" si="2"/>
        <v>0</v>
      </c>
      <c r="AN29" s="203"/>
      <c r="AO29" s="203"/>
      <c r="AP29" s="66">
        <f t="shared" si="54"/>
        <v>0</v>
      </c>
      <c r="AQ29" s="67">
        <f t="shared" si="3"/>
        <v>0</v>
      </c>
      <c r="AR29" s="67">
        <f t="shared" si="4"/>
        <v>0</v>
      </c>
      <c r="AS29" s="68">
        <f t="shared" si="5"/>
        <v>0</v>
      </c>
      <c r="AT29" s="199"/>
      <c r="AU29" s="199"/>
      <c r="AV29" s="199"/>
      <c r="AW29" s="199"/>
      <c r="AX29" s="199"/>
      <c r="AY29" s="199"/>
      <c r="AZ29" s="199"/>
      <c r="BA29" s="199"/>
      <c r="BB29" s="199"/>
      <c r="BC29" s="200"/>
      <c r="BD29" s="199"/>
      <c r="BE29" s="199"/>
      <c r="BF29" s="181"/>
      <c r="BG29" s="181"/>
      <c r="BH29" s="64">
        <f t="shared" si="56"/>
        <v>0</v>
      </c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64">
        <f t="shared" si="57"/>
        <v>0</v>
      </c>
      <c r="BT29" s="202"/>
      <c r="BU29" s="202"/>
      <c r="BV29" s="65">
        <f t="shared" si="58"/>
        <v>0</v>
      </c>
      <c r="BW29" s="65">
        <f t="shared" si="59"/>
        <v>0</v>
      </c>
      <c r="BX29" s="202"/>
      <c r="BY29" s="202"/>
      <c r="BZ29" s="202"/>
      <c r="CA29" s="202"/>
      <c r="CB29" s="202"/>
      <c r="CC29" s="202"/>
      <c r="CD29" s="201"/>
      <c r="CE29" s="66"/>
      <c r="CF29" s="203"/>
      <c r="CG29" s="66">
        <f t="shared" si="62"/>
        <v>0</v>
      </c>
      <c r="CH29" s="204"/>
      <c r="CI29" s="67">
        <f t="shared" si="8"/>
        <v>0</v>
      </c>
      <c r="CJ29" s="68">
        <f t="shared" si="9"/>
        <v>0</v>
      </c>
      <c r="CK29" s="199"/>
      <c r="CL29" s="199"/>
      <c r="CM29" s="199"/>
      <c r="CN29" s="199"/>
      <c r="CO29" s="199"/>
      <c r="CP29" s="199"/>
      <c r="CQ29" s="199"/>
      <c r="CR29" s="199"/>
      <c r="CS29" s="199"/>
      <c r="CT29" s="200"/>
      <c r="CU29" s="199"/>
      <c r="CV29" s="199"/>
      <c r="CW29" s="181"/>
      <c r="CX29" s="181"/>
      <c r="CY29" s="64">
        <f t="shared" si="64"/>
        <v>0</v>
      </c>
      <c r="CZ29" s="199"/>
      <c r="DA29" s="199"/>
      <c r="DB29" s="199"/>
      <c r="DC29" s="199"/>
      <c r="DD29" s="199"/>
      <c r="DE29" s="199"/>
      <c r="DF29" s="199"/>
      <c r="DG29" s="199"/>
      <c r="DH29" s="199"/>
      <c r="DI29" s="199"/>
      <c r="DJ29" s="211">
        <f t="shared" si="65"/>
        <v>0</v>
      </c>
      <c r="DK29" s="202"/>
      <c r="DL29" s="202"/>
      <c r="DM29" s="65">
        <f t="shared" si="66"/>
        <v>0</v>
      </c>
      <c r="DN29" s="65">
        <f t="shared" si="67"/>
        <v>0</v>
      </c>
      <c r="DO29" s="202"/>
      <c r="DP29" s="202"/>
      <c r="DQ29" s="202"/>
      <c r="DR29" s="202"/>
      <c r="DS29" s="202"/>
      <c r="DT29" s="202"/>
      <c r="DU29" s="64">
        <f t="shared" si="10"/>
        <v>0</v>
      </c>
      <c r="DV29" s="66"/>
      <c r="DW29" s="203"/>
      <c r="DX29" s="66">
        <f t="shared" si="68"/>
        <v>0</v>
      </c>
      <c r="DY29" s="67">
        <f t="shared" si="11"/>
        <v>0</v>
      </c>
      <c r="DZ29" s="67">
        <f t="shared" si="12"/>
        <v>0</v>
      </c>
      <c r="EA29" s="68">
        <f t="shared" si="13"/>
        <v>0</v>
      </c>
      <c r="EB29" s="199"/>
      <c r="EC29" s="199"/>
      <c r="ED29" s="199"/>
      <c r="EE29" s="199"/>
      <c r="EF29" s="199"/>
      <c r="EG29" s="199"/>
      <c r="EH29" s="199"/>
      <c r="EI29" s="199"/>
      <c r="EJ29" s="199"/>
      <c r="EK29" s="200"/>
      <c r="EL29" s="199"/>
      <c r="EM29" s="199"/>
      <c r="EN29" s="181"/>
      <c r="EO29" s="181"/>
      <c r="EP29" s="212">
        <f t="shared" si="70"/>
        <v>0</v>
      </c>
      <c r="EQ29" s="199"/>
      <c r="ER29" s="199"/>
      <c r="ES29" s="199"/>
      <c r="ET29" s="199"/>
      <c r="EU29" s="199"/>
      <c r="EV29" s="199"/>
      <c r="EW29" s="199"/>
      <c r="EX29" s="199"/>
      <c r="EY29" s="199"/>
      <c r="EZ29" s="199"/>
      <c r="FA29" s="64">
        <f t="shared" si="71"/>
        <v>0</v>
      </c>
      <c r="FB29" s="202"/>
      <c r="FC29" s="202"/>
      <c r="FD29" s="65">
        <f t="shared" si="72"/>
        <v>0</v>
      </c>
      <c r="FE29" s="65">
        <f t="shared" si="73"/>
        <v>0</v>
      </c>
      <c r="FF29" s="202"/>
      <c r="FG29" s="202"/>
      <c r="FH29" s="65"/>
      <c r="FI29" s="202"/>
      <c r="FJ29" s="65"/>
      <c r="FK29" s="202"/>
      <c r="FL29" s="64">
        <f t="shared" si="14"/>
        <v>0</v>
      </c>
      <c r="FM29" s="66"/>
      <c r="FN29" s="203"/>
      <c r="FO29" s="66">
        <f t="shared" si="76"/>
        <v>0</v>
      </c>
      <c r="FP29" s="204"/>
      <c r="FQ29" s="67">
        <f t="shared" si="16"/>
        <v>0</v>
      </c>
      <c r="FR29" s="68">
        <f t="shared" si="17"/>
        <v>0</v>
      </c>
      <c r="FS29" s="199"/>
      <c r="FT29" s="199"/>
      <c r="FU29" s="199"/>
      <c r="FV29" s="199"/>
      <c r="FW29" s="199"/>
      <c r="FX29" s="199"/>
      <c r="FY29" s="199"/>
      <c r="FZ29" s="199"/>
      <c r="GA29" s="199"/>
      <c r="GB29" s="200"/>
      <c r="GC29" s="199"/>
      <c r="GD29" s="199"/>
      <c r="GE29" s="181"/>
      <c r="GF29" s="181"/>
      <c r="GG29" s="64">
        <f t="shared" si="78"/>
        <v>0</v>
      </c>
      <c r="GH29" s="199"/>
      <c r="GI29" s="199"/>
      <c r="GJ29" s="199"/>
      <c r="GK29" s="199"/>
      <c r="GL29" s="199"/>
      <c r="GM29" s="199"/>
      <c r="GN29" s="199"/>
      <c r="GO29" s="199"/>
      <c r="GP29" s="199"/>
      <c r="GQ29" s="199"/>
      <c r="GR29" s="211">
        <f t="shared" si="79"/>
        <v>0</v>
      </c>
      <c r="GS29" s="202"/>
      <c r="GT29" s="202"/>
      <c r="GU29" s="65">
        <f t="shared" si="80"/>
        <v>0</v>
      </c>
      <c r="GV29" s="65">
        <f t="shared" si="81"/>
        <v>0</v>
      </c>
      <c r="GW29" s="202"/>
      <c r="GX29" s="202"/>
      <c r="GY29" s="65"/>
      <c r="GZ29" s="202"/>
      <c r="HA29" s="65"/>
      <c r="HB29" s="202"/>
      <c r="HC29" s="201"/>
      <c r="HD29" s="66"/>
      <c r="HE29" s="203"/>
      <c r="HF29" s="66">
        <f t="shared" si="84"/>
        <v>0</v>
      </c>
      <c r="HG29" s="67">
        <f t="shared" si="19"/>
        <v>0</v>
      </c>
      <c r="HH29" s="67">
        <f t="shared" si="20"/>
        <v>0</v>
      </c>
      <c r="HI29" s="68">
        <f t="shared" si="21"/>
        <v>0</v>
      </c>
      <c r="HJ29" s="199"/>
      <c r="HK29" s="199"/>
      <c r="HL29" s="199"/>
      <c r="HM29" s="199"/>
      <c r="HN29" s="199"/>
      <c r="HO29" s="199"/>
      <c r="HP29" s="199"/>
      <c r="HQ29" s="199"/>
      <c r="HR29" s="199"/>
      <c r="HS29" s="200"/>
      <c r="HT29" s="199"/>
      <c r="HU29" s="199"/>
      <c r="HV29" s="181"/>
      <c r="HW29" s="181"/>
      <c r="HX29" s="64">
        <f t="shared" si="86"/>
        <v>0</v>
      </c>
      <c r="HY29" s="199"/>
      <c r="HZ29" s="199"/>
      <c r="IA29" s="199"/>
      <c r="IB29" s="199"/>
      <c r="IC29" s="199"/>
      <c r="ID29" s="199"/>
      <c r="IE29" s="199"/>
      <c r="IF29" s="199"/>
      <c r="IG29" s="199"/>
      <c r="IH29" s="199"/>
      <c r="II29" s="214">
        <f t="shared" si="87"/>
        <v>0</v>
      </c>
      <c r="IJ29" s="202"/>
      <c r="IK29" s="202"/>
      <c r="IL29" s="65">
        <f t="shared" si="88"/>
        <v>0</v>
      </c>
      <c r="IM29" s="65">
        <f t="shared" si="89"/>
        <v>0</v>
      </c>
      <c r="IN29" s="202"/>
      <c r="IO29" s="202"/>
      <c r="IP29" s="65"/>
      <c r="IQ29" s="65"/>
      <c r="IR29" s="65"/>
      <c r="IS29" s="202"/>
      <c r="IT29" s="201"/>
      <c r="IU29" s="66"/>
      <c r="IV29" s="203"/>
      <c r="IW29" s="66">
        <f t="shared" si="92"/>
        <v>0</v>
      </c>
      <c r="IX29" s="204"/>
      <c r="IY29" s="67">
        <f t="shared" si="24"/>
        <v>0</v>
      </c>
      <c r="IZ29" s="68">
        <f t="shared" si="25"/>
        <v>0</v>
      </c>
      <c r="JA29" s="199"/>
      <c r="JB29" s="199"/>
      <c r="JC29" s="199"/>
      <c r="JD29" s="199"/>
      <c r="JE29" s="199"/>
      <c r="JF29" s="199"/>
      <c r="JG29" s="199"/>
      <c r="JH29" s="199"/>
      <c r="JI29" s="199"/>
      <c r="JJ29" s="200"/>
      <c r="JK29" s="199"/>
      <c r="JL29" s="199"/>
      <c r="JM29" s="181"/>
      <c r="JN29" s="181"/>
      <c r="JO29" s="64">
        <f t="shared" si="94"/>
        <v>0</v>
      </c>
      <c r="JP29" s="199"/>
      <c r="JQ29" s="199"/>
      <c r="JR29" s="199"/>
      <c r="JS29" s="199"/>
      <c r="JT29" s="199"/>
      <c r="JU29" s="199"/>
      <c r="JV29" s="199"/>
      <c r="JW29" s="199"/>
      <c r="JX29" s="199"/>
      <c r="JY29" s="199"/>
      <c r="JZ29" s="211">
        <f t="shared" si="95"/>
        <v>0</v>
      </c>
      <c r="KA29" s="202"/>
      <c r="KB29" s="202"/>
      <c r="KC29" s="65">
        <f t="shared" si="96"/>
        <v>0</v>
      </c>
      <c r="KD29" s="65">
        <f t="shared" si="97"/>
        <v>0</v>
      </c>
      <c r="KE29" s="202"/>
      <c r="KF29" s="65"/>
      <c r="KG29" s="202"/>
      <c r="KH29" s="202"/>
      <c r="KI29" s="65"/>
      <c r="KJ29" s="202"/>
      <c r="KK29" s="201"/>
      <c r="KL29" s="66"/>
      <c r="KM29" s="203"/>
      <c r="KN29" s="66">
        <f t="shared" si="99"/>
        <v>0</v>
      </c>
      <c r="KO29" s="67">
        <f t="shared" si="27"/>
        <v>0</v>
      </c>
      <c r="KP29" s="67">
        <f t="shared" si="28"/>
        <v>0</v>
      </c>
      <c r="KQ29" s="68">
        <f t="shared" si="29"/>
        <v>0</v>
      </c>
      <c r="KR29" s="199"/>
      <c r="KS29" s="199"/>
      <c r="KT29" s="199"/>
      <c r="KU29" s="199"/>
      <c r="KV29" s="199"/>
      <c r="KW29" s="199"/>
      <c r="KX29" s="199"/>
      <c r="KY29" s="199"/>
      <c r="KZ29" s="199"/>
      <c r="LA29" s="200"/>
      <c r="LB29" s="199"/>
      <c r="LC29" s="199"/>
      <c r="LD29" s="181"/>
      <c r="LE29" s="181"/>
      <c r="LF29" s="64">
        <f t="shared" si="101"/>
        <v>0</v>
      </c>
      <c r="LG29" s="199"/>
      <c r="LH29" s="199"/>
      <c r="LI29" s="199"/>
      <c r="LJ29" s="199"/>
      <c r="LK29" s="199"/>
      <c r="LL29" s="199"/>
      <c r="LM29" s="199"/>
      <c r="LN29" s="199"/>
      <c r="LO29" s="199"/>
      <c r="LP29" s="199"/>
      <c r="LQ29" s="211">
        <f t="shared" si="102"/>
        <v>0</v>
      </c>
      <c r="LR29" s="202"/>
      <c r="LS29" s="202"/>
      <c r="LT29" s="65">
        <f t="shared" si="103"/>
        <v>0</v>
      </c>
      <c r="LU29" s="65">
        <f t="shared" si="104"/>
        <v>0</v>
      </c>
      <c r="LV29" s="202"/>
      <c r="LW29" s="65"/>
      <c r="LX29" s="202"/>
      <c r="LY29" s="65"/>
      <c r="LZ29" s="65"/>
      <c r="MA29" s="202"/>
      <c r="MB29" s="64">
        <f t="shared" si="30"/>
        <v>0</v>
      </c>
      <c r="MC29" s="66"/>
      <c r="MD29" s="203"/>
      <c r="ME29" s="66">
        <f t="shared" si="106"/>
        <v>0</v>
      </c>
      <c r="MF29" s="67">
        <f t="shared" si="31"/>
        <v>0</v>
      </c>
      <c r="MG29" s="67">
        <f t="shared" si="32"/>
        <v>0</v>
      </c>
      <c r="MH29" s="68">
        <f t="shared" si="33"/>
        <v>0</v>
      </c>
      <c r="MI29" s="199"/>
      <c r="MJ29" s="199"/>
      <c r="MK29" s="199"/>
      <c r="ML29" s="199"/>
      <c r="MM29" s="199"/>
      <c r="MN29" s="199"/>
      <c r="MO29" s="199"/>
      <c r="MP29" s="199"/>
      <c r="MQ29" s="199"/>
      <c r="MR29" s="200"/>
      <c r="MS29" s="199"/>
      <c r="MT29" s="199"/>
      <c r="MU29" s="181"/>
      <c r="MV29" s="181"/>
      <c r="MW29" s="64">
        <f t="shared" si="108"/>
        <v>0</v>
      </c>
      <c r="MX29" s="199"/>
      <c r="MY29" s="199"/>
      <c r="MZ29" s="199"/>
      <c r="NA29" s="199"/>
      <c r="NB29" s="199"/>
      <c r="NC29" s="199"/>
      <c r="ND29" s="199"/>
      <c r="NE29" s="199"/>
      <c r="NF29" s="199"/>
      <c r="NG29" s="199"/>
      <c r="NH29" s="211">
        <f t="shared" si="109"/>
        <v>0</v>
      </c>
      <c r="NI29" s="202"/>
      <c r="NJ29" s="202"/>
      <c r="NK29" s="65">
        <f t="shared" si="110"/>
        <v>0</v>
      </c>
      <c r="NL29" s="65">
        <f t="shared" si="111"/>
        <v>0</v>
      </c>
      <c r="NM29" s="202"/>
      <c r="NN29" s="202"/>
      <c r="NO29" s="202"/>
      <c r="NP29" s="202"/>
      <c r="NQ29" s="65"/>
      <c r="NR29" s="202"/>
      <c r="NS29" s="201"/>
      <c r="NT29" s="66"/>
      <c r="NU29" s="203"/>
      <c r="NV29" s="66">
        <f t="shared" si="114"/>
        <v>0</v>
      </c>
      <c r="NW29" s="67">
        <f t="shared" si="35"/>
        <v>0</v>
      </c>
      <c r="NX29" s="67">
        <f t="shared" si="36"/>
        <v>0</v>
      </c>
      <c r="NY29" s="68">
        <f t="shared" si="37"/>
        <v>0</v>
      </c>
      <c r="NZ29" s="199"/>
      <c r="OA29" s="199"/>
      <c r="OB29" s="199"/>
      <c r="OC29" s="199"/>
      <c r="OD29" s="199"/>
      <c r="OE29" s="199"/>
      <c r="OF29" s="199"/>
      <c r="OG29" s="199"/>
      <c r="OH29" s="199"/>
      <c r="OI29" s="200"/>
      <c r="OJ29" s="199"/>
      <c r="OK29" s="178">
        <f t="shared" si="115"/>
        <v>0</v>
      </c>
      <c r="OL29" s="181"/>
      <c r="OM29" s="181"/>
      <c r="ON29" s="64">
        <f t="shared" si="116"/>
        <v>0</v>
      </c>
      <c r="OO29" s="199"/>
      <c r="OP29" s="199"/>
      <c r="OQ29" s="199"/>
      <c r="OR29" s="199"/>
      <c r="OS29" s="199"/>
      <c r="OT29" s="199"/>
      <c r="OU29" s="199"/>
      <c r="OV29" s="199"/>
      <c r="OW29" s="199"/>
      <c r="OX29" s="199"/>
      <c r="OY29" s="211">
        <f t="shared" si="117"/>
        <v>0</v>
      </c>
      <c r="OZ29" s="202"/>
      <c r="PA29" s="202"/>
      <c r="PB29" s="65">
        <f t="shared" si="118"/>
        <v>0</v>
      </c>
      <c r="PC29" s="65">
        <f t="shared" si="119"/>
        <v>0</v>
      </c>
      <c r="PD29" s="202"/>
      <c r="PE29" s="202"/>
      <c r="PF29" s="65"/>
      <c r="PG29" s="202"/>
      <c r="PH29" s="65"/>
      <c r="PI29" s="202"/>
      <c r="PJ29" s="64">
        <f t="shared" si="38"/>
        <v>0</v>
      </c>
      <c r="PK29" s="66"/>
      <c r="PL29" s="203"/>
      <c r="PM29" s="66">
        <f t="shared" si="122"/>
        <v>0</v>
      </c>
      <c r="PN29" s="67">
        <f t="shared" si="39"/>
        <v>0</v>
      </c>
      <c r="PO29" s="67">
        <f t="shared" si="40"/>
        <v>0</v>
      </c>
      <c r="PP29" s="68">
        <f t="shared" si="41"/>
        <v>0</v>
      </c>
      <c r="PQ29" s="199"/>
      <c r="PR29" s="199"/>
      <c r="PS29" s="199"/>
      <c r="PT29" s="199"/>
      <c r="PU29" s="199"/>
      <c r="PV29" s="199"/>
      <c r="PW29" s="199"/>
      <c r="PX29" s="199"/>
      <c r="PY29" s="199"/>
      <c r="PZ29" s="200"/>
      <c r="QA29" s="199"/>
      <c r="QB29" s="199"/>
      <c r="QC29" s="181"/>
      <c r="QD29" s="181"/>
      <c r="QE29" s="64">
        <f t="shared" si="124"/>
        <v>0</v>
      </c>
      <c r="QF29" s="199"/>
      <c r="QG29" s="199"/>
      <c r="QH29" s="199"/>
      <c r="QI29" s="199"/>
      <c r="QJ29" s="199"/>
      <c r="QK29" s="199"/>
      <c r="QL29" s="199"/>
      <c r="QM29" s="199"/>
      <c r="QN29" s="199"/>
      <c r="QO29" s="199"/>
      <c r="QP29" s="211">
        <f t="shared" si="125"/>
        <v>0</v>
      </c>
      <c r="QQ29" s="202"/>
      <c r="QR29" s="202"/>
      <c r="QS29" s="65">
        <f t="shared" si="126"/>
        <v>0</v>
      </c>
      <c r="QT29" s="65">
        <f t="shared" si="127"/>
        <v>0</v>
      </c>
      <c r="QU29" s="202"/>
      <c r="QV29" s="202"/>
      <c r="QW29" s="65"/>
      <c r="QX29" s="202"/>
      <c r="QY29" s="65"/>
      <c r="QZ29" s="202"/>
      <c r="RA29" s="201"/>
      <c r="RB29" s="66"/>
      <c r="RC29" s="203"/>
      <c r="RD29" s="66">
        <f t="shared" si="131"/>
        <v>0</v>
      </c>
      <c r="RE29" s="67">
        <f t="shared" si="43"/>
        <v>0</v>
      </c>
      <c r="RF29" s="67">
        <f t="shared" si="44"/>
        <v>0</v>
      </c>
      <c r="RG29" s="68">
        <f t="shared" si="45"/>
        <v>0</v>
      </c>
      <c r="RH29" s="205">
        <v>7752.89</v>
      </c>
      <c r="RI29" s="205">
        <v>1078.73</v>
      </c>
      <c r="RJ29" s="205">
        <v>0</v>
      </c>
      <c r="RK29" s="205">
        <v>0</v>
      </c>
      <c r="RL29" s="205">
        <v>0</v>
      </c>
      <c r="RM29" s="205">
        <v>0</v>
      </c>
      <c r="RN29" s="205">
        <v>0</v>
      </c>
      <c r="RO29" s="205">
        <v>0</v>
      </c>
      <c r="RP29" s="205">
        <v>0</v>
      </c>
      <c r="RQ29" s="205">
        <v>604.35</v>
      </c>
      <c r="RR29" s="205">
        <v>9435.9699999999993</v>
      </c>
      <c r="RS29" s="199"/>
      <c r="RT29" s="206">
        <v>228</v>
      </c>
      <c r="RU29" s="181" t="s">
        <v>275</v>
      </c>
      <c r="RV29" s="213">
        <v>9435.9699999999993</v>
      </c>
      <c r="RW29" s="209">
        <v>645.35</v>
      </c>
      <c r="RX29" s="209">
        <v>78.91</v>
      </c>
      <c r="RY29" s="209">
        <v>0</v>
      </c>
      <c r="RZ29" s="209">
        <v>0</v>
      </c>
      <c r="SA29" s="209">
        <v>0</v>
      </c>
      <c r="SB29" s="209">
        <v>0</v>
      </c>
      <c r="SC29" s="209">
        <v>0</v>
      </c>
      <c r="SD29" s="209">
        <v>0</v>
      </c>
      <c r="SE29" s="209">
        <v>0</v>
      </c>
      <c r="SF29" s="209">
        <v>33.57</v>
      </c>
      <c r="SG29" s="211">
        <v>724.26</v>
      </c>
      <c r="SH29" s="202"/>
      <c r="SI29" s="202"/>
      <c r="SJ29" s="65">
        <f t="shared" si="134"/>
        <v>92.72639065189037</v>
      </c>
      <c r="SK29" s="65">
        <f t="shared" si="135"/>
        <v>0</v>
      </c>
      <c r="SL29" s="65">
        <f t="shared" si="136"/>
        <v>866.66666666666663</v>
      </c>
      <c r="SM29" s="65">
        <v>20</v>
      </c>
      <c r="SN29" s="65">
        <f t="shared" si="137"/>
        <v>495.92920353982299</v>
      </c>
      <c r="SO29" s="65">
        <v>5</v>
      </c>
      <c r="SP29" s="65">
        <f t="shared" si="159"/>
        <v>428.52876106194691</v>
      </c>
      <c r="SQ29" s="202"/>
      <c r="SR29" s="201">
        <v>1510.13</v>
      </c>
      <c r="SS29" s="66">
        <f t="shared" si="160"/>
        <v>596.28469026548669</v>
      </c>
      <c r="ST29" s="203"/>
      <c r="SU29" s="66">
        <f t="shared" si="138"/>
        <v>421.28293805309733</v>
      </c>
      <c r="SV29" s="204"/>
      <c r="SW29" s="67">
        <f t="shared" si="48"/>
        <v>1510.13</v>
      </c>
      <c r="SX29" s="68">
        <f t="shared" si="49"/>
        <v>-785.87000000000012</v>
      </c>
      <c r="SY29" s="64">
        <f t="shared" si="139"/>
        <v>9435.9699999999993</v>
      </c>
      <c r="SZ29" s="211">
        <f t="shared" si="140"/>
        <v>724.26</v>
      </c>
      <c r="TA29" s="67">
        <f t="shared" si="141"/>
        <v>1510.13</v>
      </c>
      <c r="TB29" s="68">
        <f t="shared" si="142"/>
        <v>-785.87000000000012</v>
      </c>
      <c r="TC29" s="264"/>
      <c r="TD29" s="265"/>
      <c r="TE29" s="265"/>
    </row>
    <row r="30" spans="1:525">
      <c r="A30" s="173" t="s">
        <v>477</v>
      </c>
      <c r="B30" s="175" t="s">
        <v>491</v>
      </c>
      <c r="C30" s="181"/>
      <c r="D30" s="199"/>
      <c r="E30" s="199"/>
      <c r="F30" s="199"/>
      <c r="G30" s="199"/>
      <c r="H30" s="199"/>
      <c r="I30" s="199"/>
      <c r="J30" s="199"/>
      <c r="K30" s="199"/>
      <c r="L30" s="199"/>
      <c r="M30" s="200"/>
      <c r="N30" s="199"/>
      <c r="O30" s="199"/>
      <c r="P30" s="181"/>
      <c r="Q30" s="64">
        <f t="shared" si="0"/>
        <v>0</v>
      </c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64">
        <f t="shared" si="50"/>
        <v>0</v>
      </c>
      <c r="AC30" s="202"/>
      <c r="AD30" s="202"/>
      <c r="AE30" s="65">
        <f t="shared" si="51"/>
        <v>0</v>
      </c>
      <c r="AF30" s="202"/>
      <c r="AG30" s="202"/>
      <c r="AH30" s="202"/>
      <c r="AI30" s="202"/>
      <c r="AJ30" s="202"/>
      <c r="AK30" s="202"/>
      <c r="AL30" s="202"/>
      <c r="AM30" s="64">
        <f t="shared" si="2"/>
        <v>0</v>
      </c>
      <c r="AN30" s="203"/>
      <c r="AO30" s="203"/>
      <c r="AP30" s="66">
        <f t="shared" si="54"/>
        <v>0</v>
      </c>
      <c r="AQ30" s="67">
        <f t="shared" si="3"/>
        <v>0</v>
      </c>
      <c r="AR30" s="67">
        <f t="shared" si="4"/>
        <v>0</v>
      </c>
      <c r="AS30" s="68">
        <f t="shared" si="5"/>
        <v>0</v>
      </c>
      <c r="AT30" s="199"/>
      <c r="AU30" s="199"/>
      <c r="AV30" s="199"/>
      <c r="AW30" s="199"/>
      <c r="AX30" s="199"/>
      <c r="AY30" s="199"/>
      <c r="AZ30" s="199"/>
      <c r="BA30" s="199"/>
      <c r="BB30" s="199"/>
      <c r="BC30" s="200"/>
      <c r="BD30" s="199"/>
      <c r="BE30" s="199"/>
      <c r="BF30" s="181"/>
      <c r="BG30" s="181"/>
      <c r="BH30" s="64">
        <f t="shared" si="56"/>
        <v>0</v>
      </c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64">
        <f t="shared" si="57"/>
        <v>0</v>
      </c>
      <c r="BT30" s="202"/>
      <c r="BU30" s="202"/>
      <c r="BV30" s="65">
        <f t="shared" si="58"/>
        <v>0</v>
      </c>
      <c r="BW30" s="65">
        <f t="shared" si="59"/>
        <v>0</v>
      </c>
      <c r="BX30" s="202"/>
      <c r="BY30" s="202"/>
      <c r="BZ30" s="202"/>
      <c r="CA30" s="202"/>
      <c r="CB30" s="202"/>
      <c r="CC30" s="202"/>
      <c r="CD30" s="201"/>
      <c r="CE30" s="66"/>
      <c r="CF30" s="203"/>
      <c r="CG30" s="66">
        <f t="shared" si="62"/>
        <v>0</v>
      </c>
      <c r="CH30" s="204"/>
      <c r="CI30" s="67">
        <f t="shared" si="8"/>
        <v>0</v>
      </c>
      <c r="CJ30" s="68">
        <f t="shared" si="9"/>
        <v>0</v>
      </c>
      <c r="CK30" s="199"/>
      <c r="CL30" s="199"/>
      <c r="CM30" s="199"/>
      <c r="CN30" s="199"/>
      <c r="CO30" s="199"/>
      <c r="CP30" s="199"/>
      <c r="CQ30" s="199"/>
      <c r="CR30" s="199"/>
      <c r="CS30" s="199"/>
      <c r="CT30" s="200"/>
      <c r="CU30" s="199"/>
      <c r="CV30" s="199"/>
      <c r="CW30" s="181"/>
      <c r="CX30" s="181"/>
      <c r="CY30" s="64">
        <f t="shared" si="64"/>
        <v>0</v>
      </c>
      <c r="CZ30" s="199"/>
      <c r="DA30" s="199"/>
      <c r="DB30" s="199"/>
      <c r="DC30" s="199"/>
      <c r="DD30" s="199"/>
      <c r="DE30" s="199"/>
      <c r="DF30" s="199"/>
      <c r="DG30" s="199"/>
      <c r="DH30" s="199"/>
      <c r="DI30" s="199"/>
      <c r="DJ30" s="211">
        <f t="shared" si="65"/>
        <v>0</v>
      </c>
      <c r="DK30" s="202"/>
      <c r="DL30" s="202"/>
      <c r="DM30" s="65">
        <f t="shared" si="66"/>
        <v>0</v>
      </c>
      <c r="DN30" s="65">
        <f t="shared" si="67"/>
        <v>0</v>
      </c>
      <c r="DO30" s="202"/>
      <c r="DP30" s="202"/>
      <c r="DQ30" s="202"/>
      <c r="DR30" s="202"/>
      <c r="DS30" s="202"/>
      <c r="DT30" s="202"/>
      <c r="DU30" s="64">
        <f t="shared" si="10"/>
        <v>0</v>
      </c>
      <c r="DV30" s="66"/>
      <c r="DW30" s="203"/>
      <c r="DX30" s="66">
        <f t="shared" si="68"/>
        <v>0</v>
      </c>
      <c r="DY30" s="67">
        <f t="shared" si="11"/>
        <v>0</v>
      </c>
      <c r="DZ30" s="67">
        <f t="shared" si="12"/>
        <v>0</v>
      </c>
      <c r="EA30" s="68">
        <f t="shared" si="13"/>
        <v>0</v>
      </c>
      <c r="EB30" s="199"/>
      <c r="EC30" s="199"/>
      <c r="ED30" s="199"/>
      <c r="EE30" s="199"/>
      <c r="EF30" s="199"/>
      <c r="EG30" s="199"/>
      <c r="EH30" s="199"/>
      <c r="EI30" s="199"/>
      <c r="EJ30" s="199"/>
      <c r="EK30" s="200"/>
      <c r="EL30" s="199"/>
      <c r="EM30" s="199"/>
      <c r="EN30" s="181"/>
      <c r="EO30" s="181"/>
      <c r="EP30" s="212">
        <f t="shared" si="70"/>
        <v>0</v>
      </c>
      <c r="EQ30" s="199"/>
      <c r="ER30" s="199"/>
      <c r="ES30" s="199"/>
      <c r="ET30" s="199"/>
      <c r="EU30" s="199"/>
      <c r="EV30" s="199"/>
      <c r="EW30" s="199"/>
      <c r="EX30" s="199"/>
      <c r="EY30" s="199"/>
      <c r="EZ30" s="199"/>
      <c r="FA30" s="64">
        <f t="shared" si="71"/>
        <v>0</v>
      </c>
      <c r="FB30" s="202"/>
      <c r="FC30" s="202"/>
      <c r="FD30" s="65">
        <f t="shared" si="72"/>
        <v>0</v>
      </c>
      <c r="FE30" s="65">
        <f t="shared" si="73"/>
        <v>0</v>
      </c>
      <c r="FF30" s="202"/>
      <c r="FG30" s="202"/>
      <c r="FH30" s="65"/>
      <c r="FI30" s="202"/>
      <c r="FJ30" s="65"/>
      <c r="FK30" s="202"/>
      <c r="FL30" s="64">
        <f t="shared" si="14"/>
        <v>0</v>
      </c>
      <c r="FM30" s="66"/>
      <c r="FN30" s="203"/>
      <c r="FO30" s="66">
        <f t="shared" si="76"/>
        <v>0</v>
      </c>
      <c r="FP30" s="204"/>
      <c r="FQ30" s="67">
        <f t="shared" si="16"/>
        <v>0</v>
      </c>
      <c r="FR30" s="68">
        <f t="shared" si="17"/>
        <v>0</v>
      </c>
      <c r="FS30" s="199"/>
      <c r="FT30" s="199"/>
      <c r="FU30" s="199"/>
      <c r="FV30" s="199"/>
      <c r="FW30" s="199"/>
      <c r="FX30" s="199"/>
      <c r="FY30" s="199"/>
      <c r="FZ30" s="199"/>
      <c r="GA30" s="199"/>
      <c r="GB30" s="200"/>
      <c r="GC30" s="199"/>
      <c r="GD30" s="199"/>
      <c r="GE30" s="181"/>
      <c r="GF30" s="181"/>
      <c r="GG30" s="64">
        <f t="shared" si="78"/>
        <v>0</v>
      </c>
      <c r="GH30" s="199"/>
      <c r="GI30" s="199"/>
      <c r="GJ30" s="199"/>
      <c r="GK30" s="199"/>
      <c r="GL30" s="199"/>
      <c r="GM30" s="199"/>
      <c r="GN30" s="199"/>
      <c r="GO30" s="199"/>
      <c r="GP30" s="199"/>
      <c r="GQ30" s="199"/>
      <c r="GR30" s="211">
        <f t="shared" si="79"/>
        <v>0</v>
      </c>
      <c r="GS30" s="202"/>
      <c r="GT30" s="202"/>
      <c r="GU30" s="65">
        <f t="shared" si="80"/>
        <v>0</v>
      </c>
      <c r="GV30" s="65">
        <f t="shared" si="81"/>
        <v>0</v>
      </c>
      <c r="GW30" s="202"/>
      <c r="GX30" s="202"/>
      <c r="GY30" s="65"/>
      <c r="GZ30" s="202"/>
      <c r="HA30" s="65"/>
      <c r="HB30" s="202"/>
      <c r="HC30" s="201"/>
      <c r="HD30" s="66"/>
      <c r="HE30" s="203"/>
      <c r="HF30" s="66">
        <f t="shared" si="84"/>
        <v>0</v>
      </c>
      <c r="HG30" s="67">
        <f t="shared" si="19"/>
        <v>0</v>
      </c>
      <c r="HH30" s="67">
        <f t="shared" si="20"/>
        <v>0</v>
      </c>
      <c r="HI30" s="68">
        <f t="shared" si="21"/>
        <v>0</v>
      </c>
      <c r="HJ30" s="199"/>
      <c r="HK30" s="199"/>
      <c r="HL30" s="199"/>
      <c r="HM30" s="199"/>
      <c r="HN30" s="199"/>
      <c r="HO30" s="199"/>
      <c r="HP30" s="199"/>
      <c r="HQ30" s="199"/>
      <c r="HR30" s="199"/>
      <c r="HS30" s="200"/>
      <c r="HT30" s="199"/>
      <c r="HU30" s="199"/>
      <c r="HV30" s="181"/>
      <c r="HW30" s="181"/>
      <c r="HX30" s="64">
        <f t="shared" si="86"/>
        <v>0</v>
      </c>
      <c r="HY30" s="199"/>
      <c r="HZ30" s="199"/>
      <c r="IA30" s="199"/>
      <c r="IB30" s="199"/>
      <c r="IC30" s="199"/>
      <c r="ID30" s="199"/>
      <c r="IE30" s="199"/>
      <c r="IF30" s="199"/>
      <c r="IG30" s="199"/>
      <c r="IH30" s="199"/>
      <c r="II30" s="214">
        <f t="shared" si="87"/>
        <v>0</v>
      </c>
      <c r="IJ30" s="202"/>
      <c r="IK30" s="202"/>
      <c r="IL30" s="65">
        <f t="shared" si="88"/>
        <v>0</v>
      </c>
      <c r="IM30" s="65">
        <f t="shared" si="89"/>
        <v>0</v>
      </c>
      <c r="IN30" s="202"/>
      <c r="IO30" s="202"/>
      <c r="IP30" s="65"/>
      <c r="IQ30" s="65"/>
      <c r="IR30" s="65"/>
      <c r="IS30" s="202"/>
      <c r="IT30" s="201"/>
      <c r="IU30" s="66"/>
      <c r="IV30" s="203"/>
      <c r="IW30" s="66">
        <f t="shared" si="92"/>
        <v>0</v>
      </c>
      <c r="IX30" s="204"/>
      <c r="IY30" s="67">
        <f t="shared" si="24"/>
        <v>0</v>
      </c>
      <c r="IZ30" s="68">
        <f t="shared" si="25"/>
        <v>0</v>
      </c>
      <c r="JA30" s="199"/>
      <c r="JB30" s="199"/>
      <c r="JC30" s="199"/>
      <c r="JD30" s="199"/>
      <c r="JE30" s="199"/>
      <c r="JF30" s="199"/>
      <c r="JG30" s="199"/>
      <c r="JH30" s="199"/>
      <c r="JI30" s="199"/>
      <c r="JJ30" s="200"/>
      <c r="JK30" s="199"/>
      <c r="JL30" s="199"/>
      <c r="JM30" s="181"/>
      <c r="JN30" s="181"/>
      <c r="JO30" s="64">
        <f t="shared" si="94"/>
        <v>0</v>
      </c>
      <c r="JP30" s="199"/>
      <c r="JQ30" s="199"/>
      <c r="JR30" s="199"/>
      <c r="JS30" s="199"/>
      <c r="JT30" s="199"/>
      <c r="JU30" s="199"/>
      <c r="JV30" s="199"/>
      <c r="JW30" s="199"/>
      <c r="JX30" s="199"/>
      <c r="JY30" s="199"/>
      <c r="JZ30" s="211">
        <f t="shared" si="95"/>
        <v>0</v>
      </c>
      <c r="KA30" s="202"/>
      <c r="KB30" s="202"/>
      <c r="KC30" s="65">
        <f t="shared" si="96"/>
        <v>0</v>
      </c>
      <c r="KD30" s="65">
        <f t="shared" si="97"/>
        <v>0</v>
      </c>
      <c r="KE30" s="202"/>
      <c r="KF30" s="65"/>
      <c r="KG30" s="202"/>
      <c r="KH30" s="202"/>
      <c r="KI30" s="65"/>
      <c r="KJ30" s="202"/>
      <c r="KK30" s="201"/>
      <c r="KL30" s="66"/>
      <c r="KM30" s="203"/>
      <c r="KN30" s="66">
        <f t="shared" si="99"/>
        <v>0</v>
      </c>
      <c r="KO30" s="67">
        <f t="shared" si="27"/>
        <v>0</v>
      </c>
      <c r="KP30" s="67">
        <f t="shared" si="28"/>
        <v>0</v>
      </c>
      <c r="KQ30" s="68">
        <f t="shared" si="29"/>
        <v>0</v>
      </c>
      <c r="KR30" s="199"/>
      <c r="KS30" s="199"/>
      <c r="KT30" s="199"/>
      <c r="KU30" s="199"/>
      <c r="KV30" s="199"/>
      <c r="KW30" s="199"/>
      <c r="KX30" s="199"/>
      <c r="KY30" s="199"/>
      <c r="KZ30" s="199"/>
      <c r="LA30" s="200"/>
      <c r="LB30" s="199"/>
      <c r="LC30" s="199"/>
      <c r="LD30" s="181"/>
      <c r="LE30" s="181"/>
      <c r="LF30" s="64">
        <f t="shared" si="101"/>
        <v>0</v>
      </c>
      <c r="LG30" s="199"/>
      <c r="LH30" s="199"/>
      <c r="LI30" s="199"/>
      <c r="LJ30" s="199"/>
      <c r="LK30" s="199"/>
      <c r="LL30" s="199"/>
      <c r="LM30" s="199"/>
      <c r="LN30" s="199"/>
      <c r="LO30" s="199"/>
      <c r="LP30" s="199"/>
      <c r="LQ30" s="211">
        <f t="shared" si="102"/>
        <v>0</v>
      </c>
      <c r="LR30" s="202"/>
      <c r="LS30" s="202"/>
      <c r="LT30" s="65">
        <f t="shared" si="103"/>
        <v>0</v>
      </c>
      <c r="LU30" s="65">
        <f t="shared" si="104"/>
        <v>0</v>
      </c>
      <c r="LV30" s="202"/>
      <c r="LW30" s="65"/>
      <c r="LX30" s="202"/>
      <c r="LY30" s="65"/>
      <c r="LZ30" s="65"/>
      <c r="MA30" s="202"/>
      <c r="MB30" s="64">
        <f t="shared" si="30"/>
        <v>0</v>
      </c>
      <c r="MC30" s="66"/>
      <c r="MD30" s="203"/>
      <c r="ME30" s="66">
        <f t="shared" si="106"/>
        <v>0</v>
      </c>
      <c r="MF30" s="67">
        <f t="shared" si="31"/>
        <v>0</v>
      </c>
      <c r="MG30" s="67">
        <f t="shared" si="32"/>
        <v>0</v>
      </c>
      <c r="MH30" s="68">
        <f t="shared" si="33"/>
        <v>0</v>
      </c>
      <c r="MI30" s="199"/>
      <c r="MJ30" s="199"/>
      <c r="MK30" s="199"/>
      <c r="ML30" s="199"/>
      <c r="MM30" s="199"/>
      <c r="MN30" s="199"/>
      <c r="MO30" s="199"/>
      <c r="MP30" s="199"/>
      <c r="MQ30" s="199"/>
      <c r="MR30" s="200"/>
      <c r="MS30" s="199"/>
      <c r="MT30" s="199"/>
      <c r="MU30" s="181"/>
      <c r="MV30" s="181"/>
      <c r="MW30" s="64">
        <f t="shared" si="108"/>
        <v>0</v>
      </c>
      <c r="MX30" s="199"/>
      <c r="MY30" s="199"/>
      <c r="MZ30" s="199"/>
      <c r="NA30" s="199"/>
      <c r="NB30" s="199"/>
      <c r="NC30" s="199"/>
      <c r="ND30" s="199"/>
      <c r="NE30" s="199"/>
      <c r="NF30" s="199"/>
      <c r="NG30" s="199"/>
      <c r="NH30" s="211">
        <f t="shared" si="109"/>
        <v>0</v>
      </c>
      <c r="NI30" s="202"/>
      <c r="NJ30" s="202"/>
      <c r="NK30" s="65">
        <f t="shared" si="110"/>
        <v>0</v>
      </c>
      <c r="NL30" s="65">
        <f t="shared" si="111"/>
        <v>0</v>
      </c>
      <c r="NM30" s="202"/>
      <c r="NN30" s="202"/>
      <c r="NO30" s="202"/>
      <c r="NP30" s="202"/>
      <c r="NQ30" s="65"/>
      <c r="NR30" s="202"/>
      <c r="NS30" s="201"/>
      <c r="NT30" s="66"/>
      <c r="NU30" s="203"/>
      <c r="NV30" s="66">
        <f t="shared" si="114"/>
        <v>0</v>
      </c>
      <c r="NW30" s="67">
        <f t="shared" si="35"/>
        <v>0</v>
      </c>
      <c r="NX30" s="67">
        <f t="shared" si="36"/>
        <v>0</v>
      </c>
      <c r="NY30" s="68">
        <f t="shared" si="37"/>
        <v>0</v>
      </c>
      <c r="NZ30" s="199"/>
      <c r="OA30" s="199"/>
      <c r="OB30" s="199"/>
      <c r="OC30" s="199"/>
      <c r="OD30" s="199"/>
      <c r="OE30" s="199"/>
      <c r="OF30" s="199"/>
      <c r="OG30" s="199"/>
      <c r="OH30" s="199"/>
      <c r="OI30" s="200"/>
      <c r="OJ30" s="199"/>
      <c r="OK30" s="178">
        <f t="shared" si="115"/>
        <v>0</v>
      </c>
      <c r="OL30" s="181"/>
      <c r="OM30" s="181"/>
      <c r="ON30" s="64">
        <f t="shared" si="116"/>
        <v>0</v>
      </c>
      <c r="OO30" s="199"/>
      <c r="OP30" s="199"/>
      <c r="OQ30" s="199"/>
      <c r="OR30" s="199"/>
      <c r="OS30" s="199"/>
      <c r="OT30" s="199"/>
      <c r="OU30" s="199"/>
      <c r="OV30" s="199"/>
      <c r="OW30" s="199"/>
      <c r="OX30" s="199"/>
      <c r="OY30" s="211">
        <f t="shared" si="117"/>
        <v>0</v>
      </c>
      <c r="OZ30" s="202"/>
      <c r="PA30" s="202"/>
      <c r="PB30" s="65">
        <f t="shared" si="118"/>
        <v>0</v>
      </c>
      <c r="PC30" s="65">
        <f t="shared" si="119"/>
        <v>0</v>
      </c>
      <c r="PD30" s="202"/>
      <c r="PE30" s="202"/>
      <c r="PF30" s="65"/>
      <c r="PG30" s="202"/>
      <c r="PH30" s="65"/>
      <c r="PI30" s="202"/>
      <c r="PJ30" s="64">
        <f t="shared" si="38"/>
        <v>0</v>
      </c>
      <c r="PK30" s="66"/>
      <c r="PL30" s="203"/>
      <c r="PM30" s="66">
        <f t="shared" si="122"/>
        <v>0</v>
      </c>
      <c r="PN30" s="67">
        <f t="shared" si="39"/>
        <v>0</v>
      </c>
      <c r="PO30" s="67">
        <f t="shared" si="40"/>
        <v>0</v>
      </c>
      <c r="PP30" s="68">
        <f t="shared" si="41"/>
        <v>0</v>
      </c>
      <c r="PQ30" s="199"/>
      <c r="PR30" s="199"/>
      <c r="PS30" s="199"/>
      <c r="PT30" s="199"/>
      <c r="PU30" s="199"/>
      <c r="PV30" s="199"/>
      <c r="PW30" s="199"/>
      <c r="PX30" s="199"/>
      <c r="PY30" s="199"/>
      <c r="PZ30" s="200"/>
      <c r="QA30" s="199"/>
      <c r="QB30" s="199"/>
      <c r="QC30" s="181"/>
      <c r="QD30" s="181"/>
      <c r="QE30" s="64">
        <f t="shared" si="124"/>
        <v>0</v>
      </c>
      <c r="QF30" s="199"/>
      <c r="QG30" s="199"/>
      <c r="QH30" s="199"/>
      <c r="QI30" s="199"/>
      <c r="QJ30" s="199"/>
      <c r="QK30" s="199"/>
      <c r="QL30" s="199"/>
      <c r="QM30" s="199"/>
      <c r="QN30" s="199"/>
      <c r="QO30" s="199"/>
      <c r="QP30" s="211">
        <f t="shared" si="125"/>
        <v>0</v>
      </c>
      <c r="QQ30" s="202"/>
      <c r="QR30" s="202"/>
      <c r="QS30" s="65">
        <f t="shared" si="126"/>
        <v>0</v>
      </c>
      <c r="QT30" s="65">
        <f t="shared" si="127"/>
        <v>0</v>
      </c>
      <c r="QU30" s="202"/>
      <c r="QV30" s="202"/>
      <c r="QW30" s="65"/>
      <c r="QX30" s="202"/>
      <c r="QY30" s="65"/>
      <c r="QZ30" s="202"/>
      <c r="RA30" s="201"/>
      <c r="RB30" s="66"/>
      <c r="RC30" s="203"/>
      <c r="RD30" s="66">
        <f t="shared" si="131"/>
        <v>0</v>
      </c>
      <c r="RE30" s="67">
        <f t="shared" si="43"/>
        <v>0</v>
      </c>
      <c r="RF30" s="67">
        <f t="shared" si="44"/>
        <v>0</v>
      </c>
      <c r="RG30" s="68">
        <f t="shared" si="45"/>
        <v>0</v>
      </c>
      <c r="RH30" s="205">
        <v>1603.82</v>
      </c>
      <c r="RI30" s="205">
        <v>1120.8499999999999</v>
      </c>
      <c r="RJ30" s="205">
        <v>256.04000000000002</v>
      </c>
      <c r="RK30" s="205">
        <v>0</v>
      </c>
      <c r="RL30" s="205">
        <v>0</v>
      </c>
      <c r="RM30" s="205">
        <v>0</v>
      </c>
      <c r="RN30" s="205">
        <v>0</v>
      </c>
      <c r="RO30" s="205">
        <v>0</v>
      </c>
      <c r="RP30" s="205">
        <v>0</v>
      </c>
      <c r="RQ30" s="205">
        <v>0</v>
      </c>
      <c r="RR30" s="205">
        <v>2980.71</v>
      </c>
      <c r="RS30" s="199"/>
      <c r="RT30" s="206">
        <v>111</v>
      </c>
      <c r="RU30" s="181" t="s">
        <v>275</v>
      </c>
      <c r="RV30" s="213">
        <v>2980.71</v>
      </c>
      <c r="RW30" s="209">
        <v>133.5</v>
      </c>
      <c r="RX30" s="209">
        <v>81.99</v>
      </c>
      <c r="RY30" s="209">
        <v>16.36</v>
      </c>
      <c r="RZ30" s="209">
        <v>0</v>
      </c>
      <c r="SA30" s="209">
        <v>0</v>
      </c>
      <c r="SB30" s="209">
        <v>0</v>
      </c>
      <c r="SC30" s="209">
        <v>0</v>
      </c>
      <c r="SD30" s="209">
        <v>0</v>
      </c>
      <c r="SE30" s="209">
        <v>0</v>
      </c>
      <c r="SF30" s="209">
        <v>0</v>
      </c>
      <c r="SG30" s="211">
        <v>231.85</v>
      </c>
      <c r="SH30" s="202"/>
      <c r="SI30" s="202"/>
      <c r="SJ30" s="65">
        <f t="shared" si="134"/>
        <v>29.291157123220628</v>
      </c>
      <c r="SK30" s="65">
        <f t="shared" si="135"/>
        <v>0</v>
      </c>
      <c r="SL30" s="65">
        <f t="shared" si="136"/>
        <v>866.66666666666663</v>
      </c>
      <c r="SM30" s="65">
        <v>20</v>
      </c>
      <c r="SN30" s="65">
        <f t="shared" si="137"/>
        <v>495.92920353982299</v>
      </c>
      <c r="SO30" s="65">
        <v>5</v>
      </c>
      <c r="SP30" s="65">
        <f t="shared" si="159"/>
        <v>428.52876106194691</v>
      </c>
      <c r="SQ30" s="202"/>
      <c r="SR30" s="201">
        <v>1426.3</v>
      </c>
      <c r="SS30" s="66">
        <f t="shared" si="160"/>
        <v>596.28469026548669</v>
      </c>
      <c r="ST30" s="203"/>
      <c r="SU30" s="66">
        <f t="shared" si="138"/>
        <v>404.51693805309736</v>
      </c>
      <c r="SV30" s="204"/>
      <c r="SW30" s="67">
        <f t="shared" si="48"/>
        <v>1426.3</v>
      </c>
      <c r="SX30" s="68">
        <f t="shared" si="49"/>
        <v>-1194.45</v>
      </c>
      <c r="SY30" s="64">
        <f t="shared" si="139"/>
        <v>2980.71</v>
      </c>
      <c r="SZ30" s="211">
        <f t="shared" si="140"/>
        <v>231.85</v>
      </c>
      <c r="TA30" s="67">
        <f t="shared" si="141"/>
        <v>1426.3</v>
      </c>
      <c r="TB30" s="68">
        <f t="shared" si="142"/>
        <v>-1194.45</v>
      </c>
      <c r="TC30" s="264"/>
      <c r="TD30" s="265"/>
      <c r="TE30" s="265"/>
    </row>
    <row r="31" spans="1:525">
      <c r="A31" s="173" t="s">
        <v>27</v>
      </c>
      <c r="B31" s="175" t="s">
        <v>148</v>
      </c>
      <c r="C31" s="181" t="s">
        <v>276</v>
      </c>
      <c r="D31" s="176">
        <v>18864.22</v>
      </c>
      <c r="E31" s="176">
        <v>15130.79</v>
      </c>
      <c r="F31" s="176">
        <v>0</v>
      </c>
      <c r="G31" s="176">
        <v>25</v>
      </c>
      <c r="H31" s="176">
        <v>0</v>
      </c>
      <c r="I31" s="176">
        <v>0</v>
      </c>
      <c r="J31" s="176">
        <v>0</v>
      </c>
      <c r="K31" s="176">
        <v>25091.91</v>
      </c>
      <c r="L31" s="176">
        <v>0</v>
      </c>
      <c r="M31" s="176">
        <v>0</v>
      </c>
      <c r="N31" s="176">
        <v>45979.78</v>
      </c>
      <c r="O31" s="178">
        <f t="shared" si="161"/>
        <v>13132.14</v>
      </c>
      <c r="P31" s="181">
        <v>3288</v>
      </c>
      <c r="Q31" s="64">
        <f t="shared" si="0"/>
        <v>59111.92</v>
      </c>
      <c r="R31" s="178">
        <v>1570.29</v>
      </c>
      <c r="S31" s="178">
        <v>1106.79</v>
      </c>
      <c r="T31" s="178">
        <v>0</v>
      </c>
      <c r="U31" s="178">
        <v>1.05</v>
      </c>
      <c r="V31" s="178">
        <v>0</v>
      </c>
      <c r="W31" s="178">
        <v>0</v>
      </c>
      <c r="X31" s="178">
        <v>0</v>
      </c>
      <c r="Y31" s="178">
        <v>1350</v>
      </c>
      <c r="Z31" s="178">
        <v>0</v>
      </c>
      <c r="AA31" s="178">
        <v>0</v>
      </c>
      <c r="AB31" s="64">
        <f t="shared" si="50"/>
        <v>4028.13</v>
      </c>
      <c r="AC31" s="65"/>
      <c r="AD31" s="65"/>
      <c r="AE31" s="65">
        <f t="shared" si="51"/>
        <v>499.92885704289705</v>
      </c>
      <c r="AF31" s="65">
        <f t="shared" ref="AF31:AF94" si="177">(O31/$O$116)*15324.97</f>
        <v>352.12277391236216</v>
      </c>
      <c r="AG31" s="65"/>
      <c r="AH31" s="65">
        <v>20</v>
      </c>
      <c r="AI31" s="65"/>
      <c r="AJ31" s="65">
        <v>5</v>
      </c>
      <c r="AK31" s="65">
        <f t="shared" ref="AK31:AK94" si="178">39081.75/95</f>
        <v>411.38684210526316</v>
      </c>
      <c r="AL31" s="65"/>
      <c r="AM31" s="64">
        <f t="shared" si="2"/>
        <v>1288.4384730605225</v>
      </c>
      <c r="AN31" s="66">
        <f t="shared" ref="AN31:AN94" si="179">61284.58/95</f>
        <v>645.10084210526315</v>
      </c>
      <c r="AO31" s="66">
        <v>0</v>
      </c>
      <c r="AP31" s="66">
        <f t="shared" si="54"/>
        <v>386.70786303315714</v>
      </c>
      <c r="AQ31" s="67">
        <f t="shared" si="3"/>
        <v>1031.8087051384202</v>
      </c>
      <c r="AR31" s="67">
        <f t="shared" si="4"/>
        <v>2320.2471781989425</v>
      </c>
      <c r="AS31" s="68">
        <f t="shared" si="5"/>
        <v>1707.8828218010576</v>
      </c>
      <c r="AT31" s="205">
        <v>20413.62</v>
      </c>
      <c r="AU31" s="205">
        <v>15938.26</v>
      </c>
      <c r="AV31" s="205">
        <v>0</v>
      </c>
      <c r="AW31" s="205">
        <v>130</v>
      </c>
      <c r="AX31" s="207">
        <v>0</v>
      </c>
      <c r="AY31" s="207">
        <v>0</v>
      </c>
      <c r="AZ31" s="207">
        <v>0</v>
      </c>
      <c r="BA31" s="207">
        <v>24886.98</v>
      </c>
      <c r="BB31" s="207">
        <v>0</v>
      </c>
      <c r="BC31" s="207">
        <v>0</v>
      </c>
      <c r="BD31" s="209">
        <v>45558.8</v>
      </c>
      <c r="BE31" s="178">
        <f t="shared" si="162"/>
        <v>15810.059999999998</v>
      </c>
      <c r="BF31" s="208">
        <v>3374</v>
      </c>
      <c r="BG31" s="181" t="s">
        <v>276</v>
      </c>
      <c r="BH31" s="64">
        <f t="shared" si="56"/>
        <v>61368.86</v>
      </c>
      <c r="BI31" s="205">
        <v>1699.25</v>
      </c>
      <c r="BJ31" s="205">
        <v>1165.8499999999999</v>
      </c>
      <c r="BK31" s="205">
        <v>0</v>
      </c>
      <c r="BL31" s="205">
        <v>5.47</v>
      </c>
      <c r="BM31" s="205">
        <v>0</v>
      </c>
      <c r="BN31" s="205">
        <v>0</v>
      </c>
      <c r="BO31" s="205">
        <v>0</v>
      </c>
      <c r="BP31" s="205">
        <v>1350</v>
      </c>
      <c r="BQ31" s="205">
        <v>0</v>
      </c>
      <c r="BR31" s="205">
        <v>0</v>
      </c>
      <c r="BS31" s="64">
        <f t="shared" si="57"/>
        <v>4220.57</v>
      </c>
      <c r="BT31" s="65"/>
      <c r="BU31" s="65"/>
      <c r="BV31" s="65">
        <f t="shared" si="58"/>
        <v>499.67594466686927</v>
      </c>
      <c r="BW31" s="65">
        <f t="shared" si="59"/>
        <v>357.55971574395869</v>
      </c>
      <c r="BX31" s="65"/>
      <c r="BY31" s="65">
        <v>20</v>
      </c>
      <c r="BZ31" s="65"/>
      <c r="CA31" s="65">
        <v>5</v>
      </c>
      <c r="CB31" s="65">
        <f t="shared" ref="CB31:CB94" si="180">37537.5/96</f>
        <v>391.015625</v>
      </c>
      <c r="CC31" s="65"/>
      <c r="CD31" s="64">
        <f t="shared" si="6"/>
        <v>1273.2512854108279</v>
      </c>
      <c r="CE31" s="66">
        <f t="shared" si="61"/>
        <v>665.21208333333334</v>
      </c>
      <c r="CF31" s="66"/>
      <c r="CG31" s="66">
        <f t="shared" si="62"/>
        <v>387.69267374883225</v>
      </c>
      <c r="CH31" s="67">
        <f t="shared" si="7"/>
        <v>1052.9047570821656</v>
      </c>
      <c r="CI31" s="67">
        <f t="shared" si="8"/>
        <v>2326.1560424929935</v>
      </c>
      <c r="CJ31" s="68">
        <f t="shared" si="9"/>
        <v>1894.4139575070062</v>
      </c>
      <c r="CK31" s="209">
        <v>18013.060000000001</v>
      </c>
      <c r="CL31" s="209">
        <v>13699.97</v>
      </c>
      <c r="CM31" s="209">
        <v>0</v>
      </c>
      <c r="CN31" s="209">
        <v>10</v>
      </c>
      <c r="CO31" s="209">
        <v>0</v>
      </c>
      <c r="CP31" s="209">
        <v>0</v>
      </c>
      <c r="CQ31" s="209">
        <v>0</v>
      </c>
      <c r="CR31" s="209">
        <v>25687.86</v>
      </c>
      <c r="CS31" s="209">
        <v>0</v>
      </c>
      <c r="CT31" s="207">
        <v>0</v>
      </c>
      <c r="CU31" s="209">
        <v>40825.46</v>
      </c>
      <c r="CV31" s="178">
        <f t="shared" ref="CV31:CV108" si="181">CY31-CU31</f>
        <v>16585.43</v>
      </c>
      <c r="CW31" s="210">
        <v>3120</v>
      </c>
      <c r="CX31" s="181" t="s">
        <v>276</v>
      </c>
      <c r="CY31" s="64">
        <f t="shared" ref="CY31:CY108" si="182">SUM(CK31:CT31)</f>
        <v>57410.89</v>
      </c>
      <c r="CZ31" s="209">
        <v>1499.43</v>
      </c>
      <c r="DA31" s="209">
        <v>1002.13</v>
      </c>
      <c r="DB31" s="209">
        <v>0</v>
      </c>
      <c r="DC31" s="209">
        <v>0.42</v>
      </c>
      <c r="DD31" s="209">
        <v>0</v>
      </c>
      <c r="DE31" s="209">
        <v>0</v>
      </c>
      <c r="DF31" s="209">
        <v>0</v>
      </c>
      <c r="DG31" s="209">
        <v>1350</v>
      </c>
      <c r="DH31" s="209">
        <v>0</v>
      </c>
      <c r="DI31" s="209">
        <v>0</v>
      </c>
      <c r="DJ31" s="211">
        <f>SUM(CZ31:DI31)</f>
        <v>3851.98</v>
      </c>
      <c r="DK31" s="65"/>
      <c r="DL31" s="65"/>
      <c r="DM31" s="65">
        <f t="shared" si="66"/>
        <v>443.82980693379477</v>
      </c>
      <c r="DN31" s="65">
        <f t="shared" si="67"/>
        <v>471.79503533604088</v>
      </c>
      <c r="DO31" s="65"/>
      <c r="DP31" s="65">
        <v>20</v>
      </c>
      <c r="DQ31" s="65"/>
      <c r="DR31" s="65">
        <v>5</v>
      </c>
      <c r="DS31" s="65">
        <f>DS$3</f>
        <v>428.469696969697</v>
      </c>
      <c r="DT31" s="65"/>
      <c r="DU31" s="64">
        <f t="shared" si="10"/>
        <v>1369.0945392395327</v>
      </c>
      <c r="DV31" s="66">
        <f t="shared" si="144"/>
        <v>596.35070707070713</v>
      </c>
      <c r="DW31" s="66"/>
      <c r="DX31" s="66">
        <f t="shared" si="68"/>
        <v>393.08904926204798</v>
      </c>
      <c r="DY31" s="67">
        <f t="shared" si="11"/>
        <v>989.43975633275511</v>
      </c>
      <c r="DZ31" s="67">
        <f t="shared" si="12"/>
        <v>2358.5342955722876</v>
      </c>
      <c r="EA31" s="68">
        <f t="shared" si="13"/>
        <v>1493.4457044277124</v>
      </c>
      <c r="EB31" s="209">
        <v>21409.25</v>
      </c>
      <c r="EC31" s="209">
        <v>15951.6</v>
      </c>
      <c r="ED31" s="209">
        <v>0</v>
      </c>
      <c r="EE31" s="209">
        <v>60</v>
      </c>
      <c r="EF31" s="209">
        <v>0</v>
      </c>
      <c r="EG31" s="209">
        <v>0</v>
      </c>
      <c r="EH31" s="209">
        <v>0</v>
      </c>
      <c r="EI31" s="209">
        <v>27768.720000000001</v>
      </c>
      <c r="EJ31" s="209">
        <v>0</v>
      </c>
      <c r="EK31" s="209">
        <v>0</v>
      </c>
      <c r="EL31" s="209">
        <v>49437.89</v>
      </c>
      <c r="EM31" s="178">
        <f t="shared" ref="EM31:EM108" si="183">EP31-EL31</f>
        <v>15751.68</v>
      </c>
      <c r="EN31" s="210">
        <v>3524</v>
      </c>
      <c r="EO31" s="181" t="s">
        <v>276</v>
      </c>
      <c r="EP31" s="212">
        <f t="shared" si="70"/>
        <v>65189.57</v>
      </c>
      <c r="EQ31" s="209">
        <v>1782.14</v>
      </c>
      <c r="ER31" s="209">
        <v>1166.83</v>
      </c>
      <c r="ES31" s="209">
        <v>0</v>
      </c>
      <c r="ET31" s="209">
        <v>2.52</v>
      </c>
      <c r="EU31" s="209">
        <v>0</v>
      </c>
      <c r="EV31" s="209">
        <v>0</v>
      </c>
      <c r="EW31" s="209">
        <v>0</v>
      </c>
      <c r="EX31" s="209">
        <v>1350</v>
      </c>
      <c r="EY31" s="209">
        <v>0</v>
      </c>
      <c r="EZ31" s="209">
        <v>0</v>
      </c>
      <c r="FA31" s="64">
        <f t="shared" ref="FA31:FA108" si="184">SUM(EQ31:EZ31)</f>
        <v>4301.49</v>
      </c>
      <c r="FB31" s="65"/>
      <c r="FC31" s="65"/>
      <c r="FD31" s="65">
        <f t="shared" si="72"/>
        <v>551.82824340699824</v>
      </c>
      <c r="FE31" s="65">
        <f t="shared" si="73"/>
        <v>409.16946128744149</v>
      </c>
      <c r="FF31" s="65"/>
      <c r="FG31" s="65">
        <v>20</v>
      </c>
      <c r="FH31" s="65">
        <f t="shared" si="75"/>
        <v>140.93333333333334</v>
      </c>
      <c r="FI31" s="65">
        <v>5</v>
      </c>
      <c r="FJ31" s="65">
        <f t="shared" si="145"/>
        <v>424.68019607843132</v>
      </c>
      <c r="FK31" s="65"/>
      <c r="FL31" s="64">
        <f t="shared" si="14"/>
        <v>1551.6112341062044</v>
      </c>
      <c r="FM31" s="66">
        <f t="shared" si="146"/>
        <v>664.41901960784321</v>
      </c>
      <c r="FN31" s="66"/>
      <c r="FO31" s="66">
        <f t="shared" si="76"/>
        <v>443.20605074280957</v>
      </c>
      <c r="FP31" s="67">
        <f t="shared" ref="FP31:FP45" si="185">SUM(FM31:FO31)</f>
        <v>1107.6250703506528</v>
      </c>
      <c r="FQ31" s="67">
        <f t="shared" si="16"/>
        <v>2659.2363044568574</v>
      </c>
      <c r="FR31" s="68">
        <f t="shared" si="17"/>
        <v>1642.2536955431424</v>
      </c>
      <c r="FS31" s="209">
        <v>27520.53</v>
      </c>
      <c r="FT31" s="209">
        <v>20522.09</v>
      </c>
      <c r="FU31" s="209">
        <v>0</v>
      </c>
      <c r="FV31" s="209">
        <v>160</v>
      </c>
      <c r="FW31" s="209">
        <v>0</v>
      </c>
      <c r="FX31" s="209">
        <v>0</v>
      </c>
      <c r="FY31" s="209">
        <v>0</v>
      </c>
      <c r="FZ31" s="209">
        <v>29325.31</v>
      </c>
      <c r="GA31" s="209">
        <v>0</v>
      </c>
      <c r="GB31" s="209">
        <v>0</v>
      </c>
      <c r="GC31" s="209">
        <v>56325.31</v>
      </c>
      <c r="GD31" s="178">
        <f t="shared" ref="GD31:GD108" si="186">GG31-GC31</f>
        <v>21202.619999999995</v>
      </c>
      <c r="GE31" s="210">
        <v>4003</v>
      </c>
      <c r="GF31" s="181" t="s">
        <v>276</v>
      </c>
      <c r="GG31" s="64">
        <f t="shared" ref="GG31:GG108" si="187">SUM(FS31:GB31)</f>
        <v>77527.929999999993</v>
      </c>
      <c r="GH31" s="209">
        <v>2290.84</v>
      </c>
      <c r="GI31" s="209">
        <v>1501.15</v>
      </c>
      <c r="GJ31" s="209">
        <v>0</v>
      </c>
      <c r="GK31" s="209">
        <v>6.73</v>
      </c>
      <c r="GL31" s="209">
        <v>0</v>
      </c>
      <c r="GM31" s="209">
        <v>0</v>
      </c>
      <c r="GN31" s="209">
        <v>0</v>
      </c>
      <c r="GO31" s="209">
        <v>1550</v>
      </c>
      <c r="GP31" s="209">
        <v>0</v>
      </c>
      <c r="GQ31" s="209">
        <v>0</v>
      </c>
      <c r="GR31" s="211">
        <f t="shared" si="79"/>
        <v>5348.72</v>
      </c>
      <c r="GS31" s="65"/>
      <c r="GT31" s="65"/>
      <c r="GU31" s="65">
        <f t="shared" si="80"/>
        <v>624.15453742452951</v>
      </c>
      <c r="GV31" s="65">
        <f t="shared" si="81"/>
        <v>624.88586563510569</v>
      </c>
      <c r="GW31" s="65"/>
      <c r="GX31" s="65">
        <v>20</v>
      </c>
      <c r="GY31" s="65">
        <f t="shared" si="83"/>
        <v>184.90588235294118</v>
      </c>
      <c r="GZ31" s="65">
        <v>5</v>
      </c>
      <c r="HA31" s="65">
        <f t="shared" si="147"/>
        <v>358.47794117647061</v>
      </c>
      <c r="HB31" s="65"/>
      <c r="HC31" s="64">
        <f t="shared" ref="HC31:HC94" si="188">SUM(GS31:HB31)</f>
        <v>1817.4242265890471</v>
      </c>
      <c r="HD31" s="66">
        <f t="shared" si="148"/>
        <v>866.92019607843133</v>
      </c>
      <c r="HE31" s="66"/>
      <c r="HF31" s="66">
        <f t="shared" si="84"/>
        <v>536.8688845334957</v>
      </c>
      <c r="HG31" s="67">
        <f t="shared" si="19"/>
        <v>1403.7890806119271</v>
      </c>
      <c r="HH31" s="67">
        <f t="shared" si="20"/>
        <v>3221.2133072009742</v>
      </c>
      <c r="HI31" s="68">
        <f t="shared" si="21"/>
        <v>2127.506692799026</v>
      </c>
      <c r="HJ31" s="205">
        <v>28996.63</v>
      </c>
      <c r="HK31" s="205">
        <v>17457.02</v>
      </c>
      <c r="HL31" s="205">
        <v>0</v>
      </c>
      <c r="HM31" s="205">
        <v>0</v>
      </c>
      <c r="HN31" s="205">
        <v>0</v>
      </c>
      <c r="HO31" s="205">
        <v>0</v>
      </c>
      <c r="HP31" s="205">
        <v>0</v>
      </c>
      <c r="HQ31" s="205">
        <v>28157.1</v>
      </c>
      <c r="HR31" s="205">
        <v>0</v>
      </c>
      <c r="HS31" s="205">
        <v>0</v>
      </c>
      <c r="HT31" s="205">
        <v>53100.45</v>
      </c>
      <c r="HU31" s="178">
        <f t="shared" ref="HU31:HU108" si="189">HX31-HT31</f>
        <v>21510.300000000003</v>
      </c>
      <c r="HV31" s="206">
        <v>3936</v>
      </c>
      <c r="HW31" s="181" t="s">
        <v>276</v>
      </c>
      <c r="HX31" s="64">
        <f t="shared" ref="HX31:HX108" si="190">SUM(HJ31:HS31)</f>
        <v>74610.75</v>
      </c>
      <c r="HY31" s="205">
        <v>2413.6999999999998</v>
      </c>
      <c r="HZ31" s="205">
        <v>1276.95</v>
      </c>
      <c r="IA31" s="205">
        <v>0</v>
      </c>
      <c r="IB31" s="205">
        <v>0</v>
      </c>
      <c r="IC31" s="205">
        <v>0</v>
      </c>
      <c r="ID31" s="205">
        <v>0</v>
      </c>
      <c r="IE31" s="205">
        <v>0</v>
      </c>
      <c r="IF31" s="205">
        <v>1550</v>
      </c>
      <c r="IG31" s="205">
        <v>0</v>
      </c>
      <c r="IH31" s="205">
        <v>0</v>
      </c>
      <c r="II31" s="214">
        <v>5240.6499999999996</v>
      </c>
      <c r="IJ31" s="65"/>
      <c r="IK31" s="65"/>
      <c r="IL31" s="65">
        <f t="shared" si="88"/>
        <v>588.21794263717379</v>
      </c>
      <c r="IM31" s="65">
        <f t="shared" si="89"/>
        <v>651.92812626337945</v>
      </c>
      <c r="IN31" s="65"/>
      <c r="IO31" s="65">
        <v>20</v>
      </c>
      <c r="IP31" s="65">
        <f t="shared" si="91"/>
        <v>232.05714285714285</v>
      </c>
      <c r="IQ31" s="65">
        <v>5</v>
      </c>
      <c r="IR31" s="65">
        <f t="shared" si="149"/>
        <v>445.62857142857143</v>
      </c>
      <c r="IS31" s="65"/>
      <c r="IT31" s="64">
        <f t="shared" ref="IT31:IT94" si="191">SUM(IJ31:IS31)</f>
        <v>1942.8317831862676</v>
      </c>
      <c r="IU31" s="66">
        <f t="shared" si="150"/>
        <v>538.79476190476191</v>
      </c>
      <c r="IV31" s="66"/>
      <c r="IW31" s="66">
        <f t="shared" si="92"/>
        <v>496.32530901820593</v>
      </c>
      <c r="IX31" s="67">
        <f t="shared" ref="IX31:IX94" si="192">SUM(IU31:IW31)</f>
        <v>1035.1200709229679</v>
      </c>
      <c r="IY31" s="67">
        <f t="shared" si="24"/>
        <v>2977.9518541092357</v>
      </c>
      <c r="IZ31" s="68">
        <f t="shared" si="25"/>
        <v>2262.698145890764</v>
      </c>
      <c r="JA31" s="209">
        <v>32598.3</v>
      </c>
      <c r="JB31" s="209">
        <v>23057.15</v>
      </c>
      <c r="JC31" s="209">
        <v>0</v>
      </c>
      <c r="JD31" s="209">
        <v>40</v>
      </c>
      <c r="JE31" s="209">
        <v>0</v>
      </c>
      <c r="JF31" s="209">
        <v>0</v>
      </c>
      <c r="JG31" s="209">
        <v>0</v>
      </c>
      <c r="JH31" s="209">
        <v>30889.8</v>
      </c>
      <c r="JI31" s="209">
        <v>0</v>
      </c>
      <c r="JJ31" s="209">
        <v>0</v>
      </c>
      <c r="JK31" s="209">
        <v>69239.23</v>
      </c>
      <c r="JL31" s="178">
        <f t="shared" ref="JL31:JL108" si="193">JO31-JK31</f>
        <v>17346.020000000004</v>
      </c>
      <c r="JM31" s="210">
        <v>4014</v>
      </c>
      <c r="JN31" s="181" t="s">
        <v>276</v>
      </c>
      <c r="JO31" s="64">
        <f t="shared" ref="JO31:JO108" si="194">SUM(JA31:JJ31)</f>
        <v>86585.25</v>
      </c>
      <c r="JP31" s="209">
        <v>2713.53</v>
      </c>
      <c r="JQ31" s="209">
        <v>1686.59</v>
      </c>
      <c r="JR31" s="209">
        <v>0</v>
      </c>
      <c r="JS31" s="209">
        <v>1.68</v>
      </c>
      <c r="JT31" s="209">
        <v>0</v>
      </c>
      <c r="JU31" s="209">
        <v>0</v>
      </c>
      <c r="JV31" s="209">
        <v>0</v>
      </c>
      <c r="JW31" s="209">
        <v>1550</v>
      </c>
      <c r="JX31" s="209">
        <v>0</v>
      </c>
      <c r="JY31" s="209">
        <v>0</v>
      </c>
      <c r="JZ31" s="211">
        <v>5951.8</v>
      </c>
      <c r="KA31" s="65"/>
      <c r="KB31" s="65"/>
      <c r="KC31" s="65">
        <f t="shared" si="96"/>
        <v>1396.6028858709051</v>
      </c>
      <c r="KD31" s="65">
        <f t="shared" si="97"/>
        <v>584.06770778542807</v>
      </c>
      <c r="KE31" s="65"/>
      <c r="KF31" s="65">
        <v>20</v>
      </c>
      <c r="KG31" s="65"/>
      <c r="KH31" s="65">
        <v>5</v>
      </c>
      <c r="KI31" s="65">
        <f t="shared" si="151"/>
        <v>543.39953271028037</v>
      </c>
      <c r="KJ31" s="65"/>
      <c r="KK31" s="64">
        <f t="shared" ref="KK31:KK94" si="195">SUM(KA31:KJ31)</f>
        <v>2549.0701263666133</v>
      </c>
      <c r="KL31" s="66">
        <f t="shared" si="152"/>
        <v>497.32093457943921</v>
      </c>
      <c r="KM31" s="66"/>
      <c r="KN31" s="66">
        <f t="shared" si="99"/>
        <v>609.27821218921054</v>
      </c>
      <c r="KO31" s="67">
        <f t="shared" si="27"/>
        <v>1106.5991467686497</v>
      </c>
      <c r="KP31" s="67">
        <f t="shared" si="28"/>
        <v>3655.6692731352632</v>
      </c>
      <c r="KQ31" s="68">
        <f t="shared" si="29"/>
        <v>2296.130726864737</v>
      </c>
      <c r="KR31" s="209">
        <v>30583.9</v>
      </c>
      <c r="KS31" s="209">
        <v>19112.099999999999</v>
      </c>
      <c r="KT31" s="209">
        <v>0</v>
      </c>
      <c r="KU31" s="209">
        <v>15</v>
      </c>
      <c r="KV31" s="209">
        <v>0</v>
      </c>
      <c r="KW31" s="209">
        <v>0</v>
      </c>
      <c r="KX31" s="209">
        <v>0</v>
      </c>
      <c r="KY31" s="209">
        <v>32597.93</v>
      </c>
      <c r="KZ31" s="209">
        <v>0</v>
      </c>
      <c r="LA31" s="209">
        <v>0</v>
      </c>
      <c r="LB31" s="209">
        <v>62714.14</v>
      </c>
      <c r="LC31" s="178">
        <f t="shared" ref="LC31:LC108" si="196">LF31-LB31</f>
        <v>19594.789999999994</v>
      </c>
      <c r="LD31" s="210">
        <v>3907</v>
      </c>
      <c r="LE31" s="181" t="s">
        <v>276</v>
      </c>
      <c r="LF31" s="64">
        <f t="shared" ref="LF31:LF108" si="197">SUM(KR31:LA31)</f>
        <v>82308.929999999993</v>
      </c>
      <c r="LG31" s="209">
        <v>2545.85</v>
      </c>
      <c r="LH31" s="209">
        <v>1398.01</v>
      </c>
      <c r="LI31" s="209">
        <v>0</v>
      </c>
      <c r="LJ31" s="209">
        <v>0.63</v>
      </c>
      <c r="LK31" s="209">
        <v>0</v>
      </c>
      <c r="LL31" s="209">
        <v>0</v>
      </c>
      <c r="LM31" s="209">
        <v>0</v>
      </c>
      <c r="LN31" s="209">
        <v>1550</v>
      </c>
      <c r="LO31" s="209">
        <v>0</v>
      </c>
      <c r="LP31" s="209">
        <v>0</v>
      </c>
      <c r="LQ31" s="211">
        <f t="shared" si="102"/>
        <v>5494.49</v>
      </c>
      <c r="LR31" s="225"/>
      <c r="LS31" s="238"/>
      <c r="LT31" s="65">
        <f t="shared" si="103"/>
        <v>639.37867808075544</v>
      </c>
      <c r="LU31" s="65">
        <f t="shared" si="104"/>
        <v>583.37885935976828</v>
      </c>
      <c r="LV31" s="65"/>
      <c r="LW31" s="65">
        <v>20</v>
      </c>
      <c r="LX31" s="65"/>
      <c r="LY31" s="65">
        <v>5</v>
      </c>
      <c r="LZ31" s="65">
        <f t="shared" si="153"/>
        <v>508.03738317757012</v>
      </c>
      <c r="MA31" s="65"/>
      <c r="MB31" s="64">
        <f t="shared" si="30"/>
        <v>1755.7949206180938</v>
      </c>
      <c r="MC31" s="66">
        <f t="shared" si="154"/>
        <v>593.54906542056074</v>
      </c>
      <c r="MD31" s="66"/>
      <c r="ME31" s="66">
        <f t="shared" si="106"/>
        <v>469.86879720773089</v>
      </c>
      <c r="MF31" s="67">
        <f t="shared" si="31"/>
        <v>1063.4178626282917</v>
      </c>
      <c r="MG31" s="67">
        <f t="shared" si="32"/>
        <v>2819.2127832463857</v>
      </c>
      <c r="MH31" s="68">
        <f t="shared" si="33"/>
        <v>2675.2772167536141</v>
      </c>
      <c r="MI31" s="209">
        <v>19035.53</v>
      </c>
      <c r="MJ31" s="209">
        <v>13362.76</v>
      </c>
      <c r="MK31" s="209">
        <v>0</v>
      </c>
      <c r="ML31" s="209">
        <v>10</v>
      </c>
      <c r="MM31" s="209">
        <v>0</v>
      </c>
      <c r="MN31" s="209">
        <v>0</v>
      </c>
      <c r="MO31" s="209">
        <v>0</v>
      </c>
      <c r="MP31" s="209">
        <v>19856.400000000001</v>
      </c>
      <c r="MQ31" s="209">
        <v>0</v>
      </c>
      <c r="MR31" s="209">
        <v>0</v>
      </c>
      <c r="MS31" s="209">
        <v>39185.67</v>
      </c>
      <c r="MT31" s="178">
        <f>MW31-MS31</f>
        <v>13079.020000000004</v>
      </c>
      <c r="MU31" s="210">
        <v>2729</v>
      </c>
      <c r="MV31" s="181" t="s">
        <v>276</v>
      </c>
      <c r="MW31" s="64">
        <f t="shared" ref="MW31:MW108" si="198">SUM(MI31:MR31)</f>
        <v>52264.69</v>
      </c>
      <c r="MX31" s="209">
        <v>1584.55</v>
      </c>
      <c r="MY31" s="209">
        <v>977.46</v>
      </c>
      <c r="MZ31" s="209">
        <v>0</v>
      </c>
      <c r="NA31" s="209">
        <v>0.42</v>
      </c>
      <c r="NB31" s="209">
        <v>0</v>
      </c>
      <c r="NC31" s="209">
        <v>0</v>
      </c>
      <c r="ND31" s="209">
        <v>0</v>
      </c>
      <c r="NE31" s="209">
        <v>1550</v>
      </c>
      <c r="NF31" s="209">
        <v>0</v>
      </c>
      <c r="NG31" s="209">
        <v>0</v>
      </c>
      <c r="NH31" s="211">
        <f t="shared" si="109"/>
        <v>4112.43</v>
      </c>
      <c r="NI31" s="235"/>
      <c r="NJ31" s="238"/>
      <c r="NK31" s="65">
        <f t="shared" si="110"/>
        <v>0</v>
      </c>
      <c r="NL31" s="65">
        <f t="shared" si="111"/>
        <v>315.89831674909482</v>
      </c>
      <c r="NM31" s="65"/>
      <c r="NN31" s="65">
        <v>20</v>
      </c>
      <c r="NO31" s="65"/>
      <c r="NP31" s="65">
        <v>5</v>
      </c>
      <c r="NQ31" s="65">
        <f t="shared" si="155"/>
        <v>469.67889908256882</v>
      </c>
      <c r="NR31" s="65"/>
      <c r="NS31" s="64">
        <f t="shared" ref="NS31:NS94" si="199">SUM(NI31:NR31)</f>
        <v>810.57721583166358</v>
      </c>
      <c r="NT31" s="66">
        <f t="shared" si="113"/>
        <v>723.04816513761466</v>
      </c>
      <c r="NU31" s="66"/>
      <c r="NV31" s="66">
        <f t="shared" si="114"/>
        <v>306.72507619385567</v>
      </c>
      <c r="NW31" s="67">
        <f t="shared" si="35"/>
        <v>1029.7732413314702</v>
      </c>
      <c r="NX31" s="67">
        <f t="shared" si="36"/>
        <v>1840.3504571631338</v>
      </c>
      <c r="NY31" s="68">
        <f t="shared" si="37"/>
        <v>2272.0795428368665</v>
      </c>
      <c r="NZ31" s="209">
        <v>29038.67</v>
      </c>
      <c r="OA31" s="209">
        <v>18664.39</v>
      </c>
      <c r="OB31" s="209">
        <v>0</v>
      </c>
      <c r="OC31" s="209">
        <v>10</v>
      </c>
      <c r="OD31" s="209">
        <v>0</v>
      </c>
      <c r="OE31" s="209">
        <v>0</v>
      </c>
      <c r="OF31" s="209">
        <v>0</v>
      </c>
      <c r="OG31" s="209">
        <v>27972.720000000001</v>
      </c>
      <c r="OH31" s="209">
        <v>0</v>
      </c>
      <c r="OI31" s="209">
        <v>0</v>
      </c>
      <c r="OJ31" s="209">
        <v>58066.26</v>
      </c>
      <c r="OK31" s="178">
        <f t="shared" si="115"/>
        <v>17619.519999999997</v>
      </c>
      <c r="OL31" s="210">
        <v>3861</v>
      </c>
      <c r="OM31" s="181" t="s">
        <v>276</v>
      </c>
      <c r="ON31" s="64">
        <f t="shared" ref="ON31:ON108" si="200">SUM(NZ31:OI31)</f>
        <v>75685.78</v>
      </c>
      <c r="OO31" s="209">
        <v>2417.23</v>
      </c>
      <c r="OP31" s="209">
        <v>1365.27</v>
      </c>
      <c r="OQ31" s="209">
        <v>0</v>
      </c>
      <c r="OR31" s="209">
        <v>0.42</v>
      </c>
      <c r="OS31" s="209">
        <v>0</v>
      </c>
      <c r="OT31" s="209">
        <v>0</v>
      </c>
      <c r="OU31" s="209">
        <v>0</v>
      </c>
      <c r="OV31" s="209">
        <v>1550</v>
      </c>
      <c r="OW31" s="209">
        <v>0</v>
      </c>
      <c r="OX31" s="209">
        <v>0</v>
      </c>
      <c r="OY31" s="211">
        <v>5332.92</v>
      </c>
      <c r="OZ31" s="225"/>
      <c r="PA31" s="238"/>
      <c r="PB31" s="65">
        <f t="shared" si="118"/>
        <v>1255.5818842888357</v>
      </c>
      <c r="PC31" s="65">
        <f t="shared" si="119"/>
        <v>516.6220090870753</v>
      </c>
      <c r="PD31" s="65"/>
      <c r="PE31" s="65">
        <v>20</v>
      </c>
      <c r="PF31" s="65">
        <f t="shared" si="121"/>
        <v>32.880000000000003</v>
      </c>
      <c r="PG31" s="65">
        <v>5</v>
      </c>
      <c r="PH31" s="65">
        <f t="shared" si="156"/>
        <v>495.2049090909091</v>
      </c>
      <c r="PI31" s="65"/>
      <c r="PJ31" s="64">
        <f t="shared" si="38"/>
        <v>2325.28880246682</v>
      </c>
      <c r="PK31" s="66">
        <f t="shared" si="157"/>
        <v>643.25572727272731</v>
      </c>
      <c r="PL31" s="66"/>
      <c r="PM31" s="66">
        <f t="shared" si="122"/>
        <v>593.70890594790944</v>
      </c>
      <c r="PN31" s="67">
        <f t="shared" si="39"/>
        <v>1236.9646332206366</v>
      </c>
      <c r="PO31" s="67">
        <f t="shared" si="40"/>
        <v>3562.2534356874567</v>
      </c>
      <c r="PP31" s="68">
        <f t="shared" si="41"/>
        <v>1770.6665643125434</v>
      </c>
      <c r="PQ31" s="209">
        <v>25728.880000000001</v>
      </c>
      <c r="PR31" s="209">
        <v>16658.55</v>
      </c>
      <c r="PS31" s="209">
        <v>0</v>
      </c>
      <c r="PT31" s="209">
        <v>105</v>
      </c>
      <c r="PU31" s="209">
        <v>0</v>
      </c>
      <c r="PV31" s="209">
        <v>0</v>
      </c>
      <c r="PW31" s="209">
        <v>0</v>
      </c>
      <c r="PX31" s="209">
        <v>26016.7</v>
      </c>
      <c r="PY31" s="209">
        <v>0</v>
      </c>
      <c r="PZ31" s="209">
        <v>0</v>
      </c>
      <c r="QA31" s="209">
        <v>51338.51</v>
      </c>
      <c r="QB31" s="178">
        <f t="shared" ref="QB31:QB108" si="201">QE31-QA31</f>
        <v>17170.620000000003</v>
      </c>
      <c r="QC31" s="210">
        <v>3561</v>
      </c>
      <c r="QD31" s="181" t="s">
        <v>276</v>
      </c>
      <c r="QE31" s="64">
        <f t="shared" ref="QE31:QE108" si="202">SUM(PQ31:PZ31)</f>
        <v>68509.13</v>
      </c>
      <c r="QF31" s="209">
        <v>2141.71</v>
      </c>
      <c r="QG31" s="209">
        <v>1218.54</v>
      </c>
      <c r="QH31" s="209">
        <v>0</v>
      </c>
      <c r="QI31" s="209">
        <v>4.42</v>
      </c>
      <c r="QJ31" s="209">
        <v>0</v>
      </c>
      <c r="QK31" s="209">
        <v>0</v>
      </c>
      <c r="QL31" s="209">
        <v>0</v>
      </c>
      <c r="QM31" s="209">
        <v>1550</v>
      </c>
      <c r="QN31" s="209">
        <v>0</v>
      </c>
      <c r="QO31" s="209">
        <v>0</v>
      </c>
      <c r="QP31" s="211">
        <f t="shared" si="125"/>
        <v>4914.67</v>
      </c>
      <c r="QQ31" s="226"/>
      <c r="QR31" s="238"/>
      <c r="QS31" s="65">
        <f t="shared" si="126"/>
        <v>603.48448893422574</v>
      </c>
      <c r="QT31" s="65">
        <f t="shared" si="127"/>
        <v>313.31994258910373</v>
      </c>
      <c r="QU31" s="65"/>
      <c r="QV31" s="65">
        <v>20</v>
      </c>
      <c r="QW31" s="65">
        <f t="shared" si="129"/>
        <v>18.861818181818183</v>
      </c>
      <c r="QX31" s="65">
        <v>5</v>
      </c>
      <c r="QY31" s="65">
        <f t="shared" si="158"/>
        <v>428.14772727272725</v>
      </c>
      <c r="QZ31" s="65"/>
      <c r="RA31" s="64">
        <f t="shared" ref="RA31:RA94" si="203">SUM(QQ31:QZ31)</f>
        <v>1388.813976977875</v>
      </c>
      <c r="RB31" s="66">
        <f t="shared" si="130"/>
        <v>619.2640909090909</v>
      </c>
      <c r="RC31" s="66"/>
      <c r="RD31" s="66">
        <f t="shared" si="131"/>
        <v>401.61561357739322</v>
      </c>
      <c r="RE31" s="67">
        <f t="shared" si="43"/>
        <v>1020.8797044864841</v>
      </c>
      <c r="RF31" s="67">
        <f t="shared" si="44"/>
        <v>2409.6936814643591</v>
      </c>
      <c r="RG31" s="68">
        <f t="shared" si="45"/>
        <v>2504.976318535641</v>
      </c>
      <c r="RH31" s="205">
        <v>27987.02</v>
      </c>
      <c r="RI31" s="205">
        <v>19409.87</v>
      </c>
      <c r="RJ31" s="205">
        <v>0</v>
      </c>
      <c r="RK31" s="205">
        <v>5</v>
      </c>
      <c r="RL31" s="205">
        <v>0</v>
      </c>
      <c r="RM31" s="205">
        <v>0</v>
      </c>
      <c r="RN31" s="205">
        <v>0</v>
      </c>
      <c r="RO31" s="205">
        <v>38807.21</v>
      </c>
      <c r="RP31" s="205">
        <v>0</v>
      </c>
      <c r="RQ31" s="205">
        <v>0</v>
      </c>
      <c r="RR31" s="205">
        <v>69255</v>
      </c>
      <c r="RS31" s="178">
        <f t="shared" ref="RS31:RS108" si="204">RV31-RR31</f>
        <v>16954.100000000006</v>
      </c>
      <c r="RT31" s="206">
        <v>4286</v>
      </c>
      <c r="RU31" s="181" t="s">
        <v>276</v>
      </c>
      <c r="RV31" s="64">
        <f t="shared" ref="RV31:RV108" si="205">SUM(RH31:RQ31)</f>
        <v>86209.1</v>
      </c>
      <c r="RW31" s="209">
        <v>2329.6799999999998</v>
      </c>
      <c r="RX31" s="209">
        <v>1419.8</v>
      </c>
      <c r="RY31" s="209">
        <v>0</v>
      </c>
      <c r="RZ31" s="209">
        <v>0.21</v>
      </c>
      <c r="SA31" s="209">
        <v>0</v>
      </c>
      <c r="SB31" s="209">
        <v>0</v>
      </c>
      <c r="SC31" s="209">
        <v>0</v>
      </c>
      <c r="SD31" s="209">
        <v>1550</v>
      </c>
      <c r="SE31" s="209">
        <v>0</v>
      </c>
      <c r="SF31" s="209">
        <v>0</v>
      </c>
      <c r="SG31" s="211">
        <v>5299.69</v>
      </c>
      <c r="SH31" s="65"/>
      <c r="SI31" s="238"/>
      <c r="SJ31" s="65">
        <f t="shared" si="134"/>
        <v>680.56237828190069</v>
      </c>
      <c r="SK31" s="65">
        <f t="shared" si="135"/>
        <v>365.45020494893203</v>
      </c>
      <c r="SL31" s="65">
        <f t="shared" si="136"/>
        <v>866.66666666666663</v>
      </c>
      <c r="SM31" s="65">
        <v>20</v>
      </c>
      <c r="SN31" s="65">
        <f t="shared" si="137"/>
        <v>495.92920353982299</v>
      </c>
      <c r="SO31" s="65">
        <v>5</v>
      </c>
      <c r="SP31" s="65">
        <f t="shared" si="159"/>
        <v>428.52876106194691</v>
      </c>
      <c r="SQ31" s="65"/>
      <c r="SR31" s="64">
        <f t="shared" ref="SR31:SR45" si="206">SUM(SH31:SQ31)</f>
        <v>2862.1372144992692</v>
      </c>
      <c r="SS31" s="66">
        <f t="shared" si="160"/>
        <v>596.28469026548669</v>
      </c>
      <c r="ST31" s="66"/>
      <c r="SU31" s="66">
        <f t="shared" si="138"/>
        <v>691.68438095295119</v>
      </c>
      <c r="SV31" s="67">
        <f t="shared" ref="SV31:SV45" si="207">SUM(SS31:SU31)</f>
        <v>1287.9690712184379</v>
      </c>
      <c r="SW31" s="67">
        <f t="shared" si="48"/>
        <v>4150.1062857177076</v>
      </c>
      <c r="SX31" s="68">
        <f t="shared" si="49"/>
        <v>1149.583714282292</v>
      </c>
      <c r="SY31" s="64">
        <f t="shared" si="139"/>
        <v>846782.8</v>
      </c>
      <c r="SZ31" s="211">
        <f t="shared" si="140"/>
        <v>58097.54</v>
      </c>
      <c r="TA31" s="67">
        <f t="shared" si="141"/>
        <v>34300.624898445596</v>
      </c>
      <c r="TB31" s="68">
        <f t="shared" si="142"/>
        <v>23796.915101554405</v>
      </c>
      <c r="TC31" s="264"/>
      <c r="TD31" s="265"/>
      <c r="TE31" s="265"/>
    </row>
    <row r="32" spans="1:525">
      <c r="A32" s="173" t="s">
        <v>28</v>
      </c>
      <c r="B32" s="175" t="s">
        <v>148</v>
      </c>
      <c r="C32" s="181" t="s">
        <v>276</v>
      </c>
      <c r="D32" s="176">
        <v>12818.08</v>
      </c>
      <c r="E32" s="176">
        <v>13179.35</v>
      </c>
      <c r="F32" s="176">
        <v>0</v>
      </c>
      <c r="G32" s="176">
        <v>20</v>
      </c>
      <c r="H32" s="176">
        <v>0</v>
      </c>
      <c r="I32" s="176">
        <v>0</v>
      </c>
      <c r="J32" s="176">
        <v>0</v>
      </c>
      <c r="K32" s="176">
        <v>29764.77</v>
      </c>
      <c r="L32" s="176">
        <v>0</v>
      </c>
      <c r="M32" s="176">
        <v>0</v>
      </c>
      <c r="N32" s="178">
        <v>45589.74</v>
      </c>
      <c r="O32" s="178">
        <f t="shared" si="161"/>
        <v>10192.459999999999</v>
      </c>
      <c r="P32" s="181">
        <v>3359</v>
      </c>
      <c r="Q32" s="64">
        <f t="shared" si="0"/>
        <v>55782.2</v>
      </c>
      <c r="R32" s="178">
        <v>1067</v>
      </c>
      <c r="S32" s="178">
        <v>964.04</v>
      </c>
      <c r="T32" s="178">
        <v>0</v>
      </c>
      <c r="U32" s="178">
        <v>0.84</v>
      </c>
      <c r="V32" s="178">
        <v>0</v>
      </c>
      <c r="W32" s="178">
        <v>0</v>
      </c>
      <c r="X32" s="178">
        <v>0</v>
      </c>
      <c r="Y32" s="178">
        <v>1350</v>
      </c>
      <c r="Z32" s="178">
        <v>0</v>
      </c>
      <c r="AA32" s="178">
        <v>0</v>
      </c>
      <c r="AB32" s="64">
        <f t="shared" si="50"/>
        <v>3381.88</v>
      </c>
      <c r="AC32" s="65">
        <v>566.19999999999993</v>
      </c>
      <c r="AD32" s="65">
        <v>93.333333333333329</v>
      </c>
      <c r="AE32" s="65">
        <f t="shared" si="51"/>
        <v>495.68803093626906</v>
      </c>
      <c r="AF32" s="65">
        <f t="shared" si="177"/>
        <v>273.29873792015576</v>
      </c>
      <c r="AG32" s="65"/>
      <c r="AH32" s="65">
        <v>20</v>
      </c>
      <c r="AI32" s="65"/>
      <c r="AJ32" s="65">
        <v>5</v>
      </c>
      <c r="AK32" s="65">
        <f t="shared" si="178"/>
        <v>411.38684210526316</v>
      </c>
      <c r="AL32" s="65"/>
      <c r="AM32" s="64">
        <f t="shared" si="2"/>
        <v>1864.9069442950215</v>
      </c>
      <c r="AN32" s="66">
        <f t="shared" si="179"/>
        <v>645.10084210526315</v>
      </c>
      <c r="AO32" s="66">
        <v>0</v>
      </c>
      <c r="AP32" s="66">
        <f t="shared" si="54"/>
        <v>502.00155728005694</v>
      </c>
      <c r="AQ32" s="67">
        <f t="shared" si="3"/>
        <v>1147.10239938532</v>
      </c>
      <c r="AR32" s="67">
        <f t="shared" si="4"/>
        <v>3012.0093436803418</v>
      </c>
      <c r="AS32" s="68">
        <f t="shared" si="5"/>
        <v>369.87065631965834</v>
      </c>
      <c r="AT32" s="205">
        <v>10544.4</v>
      </c>
      <c r="AU32" s="205">
        <v>13247.99</v>
      </c>
      <c r="AV32" s="205">
        <v>0</v>
      </c>
      <c r="AW32" s="205">
        <v>100</v>
      </c>
      <c r="AX32" s="207">
        <v>0</v>
      </c>
      <c r="AY32" s="207">
        <v>0</v>
      </c>
      <c r="AZ32" s="207">
        <v>0</v>
      </c>
      <c r="BA32" s="207">
        <v>29826.35</v>
      </c>
      <c r="BB32" s="207">
        <v>0</v>
      </c>
      <c r="BC32" s="207">
        <v>0</v>
      </c>
      <c r="BD32" s="209">
        <v>42593.94</v>
      </c>
      <c r="BE32" s="178">
        <f t="shared" si="162"/>
        <v>11124.799999999996</v>
      </c>
      <c r="BF32" s="208">
        <v>3216</v>
      </c>
      <c r="BG32" s="181" t="s">
        <v>276</v>
      </c>
      <c r="BH32" s="64">
        <f t="shared" si="56"/>
        <v>53718.74</v>
      </c>
      <c r="BI32" s="205">
        <v>877.73</v>
      </c>
      <c r="BJ32" s="205">
        <v>969.07</v>
      </c>
      <c r="BK32" s="205">
        <v>0</v>
      </c>
      <c r="BL32" s="205">
        <v>4.21</v>
      </c>
      <c r="BM32" s="205">
        <v>0</v>
      </c>
      <c r="BN32" s="205">
        <v>0</v>
      </c>
      <c r="BO32" s="205">
        <v>0</v>
      </c>
      <c r="BP32" s="205">
        <v>1350</v>
      </c>
      <c r="BQ32" s="205">
        <v>0</v>
      </c>
      <c r="BR32" s="205">
        <v>0</v>
      </c>
      <c r="BS32" s="64">
        <f t="shared" si="57"/>
        <v>3201.01</v>
      </c>
      <c r="BT32" s="65">
        <v>566.19999999999993</v>
      </c>
      <c r="BU32" s="65">
        <v>93.333333333333329</v>
      </c>
      <c r="BV32" s="65">
        <f t="shared" si="58"/>
        <v>467.15820448703539</v>
      </c>
      <c r="BW32" s="65">
        <f t="shared" si="59"/>
        <v>251.59805375238241</v>
      </c>
      <c r="BX32" s="65"/>
      <c r="BY32" s="65">
        <v>20</v>
      </c>
      <c r="BZ32" s="65"/>
      <c r="CA32" s="65">
        <v>5</v>
      </c>
      <c r="CB32" s="65">
        <f t="shared" si="180"/>
        <v>391.015625</v>
      </c>
      <c r="CC32" s="65"/>
      <c r="CD32" s="64">
        <f t="shared" si="6"/>
        <v>1794.3052165727511</v>
      </c>
      <c r="CE32" s="66">
        <f t="shared" si="61"/>
        <v>665.21208333333334</v>
      </c>
      <c r="CF32" s="66"/>
      <c r="CG32" s="66">
        <f t="shared" si="62"/>
        <v>491.90345998121688</v>
      </c>
      <c r="CH32" s="67">
        <f t="shared" si="7"/>
        <v>1157.1155433145502</v>
      </c>
      <c r="CI32" s="67">
        <f t="shared" si="8"/>
        <v>2951.4207598873013</v>
      </c>
      <c r="CJ32" s="68">
        <f t="shared" si="9"/>
        <v>249.58924011269892</v>
      </c>
      <c r="CK32" s="209">
        <v>11041.02</v>
      </c>
      <c r="CL32" s="209">
        <v>14658.3</v>
      </c>
      <c r="CM32" s="209">
        <v>0</v>
      </c>
      <c r="CN32" s="209">
        <v>50</v>
      </c>
      <c r="CO32" s="209">
        <v>0</v>
      </c>
      <c r="CP32" s="209">
        <v>0</v>
      </c>
      <c r="CQ32" s="209">
        <v>0</v>
      </c>
      <c r="CR32" s="209">
        <v>29870.87</v>
      </c>
      <c r="CS32" s="209">
        <v>0</v>
      </c>
      <c r="CT32" s="207">
        <v>0</v>
      </c>
      <c r="CU32" s="209">
        <v>43502.36</v>
      </c>
      <c r="CV32" s="178">
        <f t="shared" si="181"/>
        <v>12117.830000000002</v>
      </c>
      <c r="CW32" s="210">
        <v>3381</v>
      </c>
      <c r="CX32" s="181" t="s">
        <v>276</v>
      </c>
      <c r="CY32" s="64">
        <f t="shared" si="182"/>
        <v>55620.19</v>
      </c>
      <c r="CZ32" s="209">
        <v>919.07</v>
      </c>
      <c r="DA32" s="209">
        <v>1072.23</v>
      </c>
      <c r="DB32" s="209">
        <v>0</v>
      </c>
      <c r="DC32" s="209">
        <v>2.1</v>
      </c>
      <c r="DD32" s="209">
        <v>0</v>
      </c>
      <c r="DE32" s="209">
        <v>0</v>
      </c>
      <c r="DF32" s="209">
        <v>0</v>
      </c>
      <c r="DG32" s="209">
        <v>1350</v>
      </c>
      <c r="DH32" s="209">
        <v>0</v>
      </c>
      <c r="DI32" s="209">
        <v>0</v>
      </c>
      <c r="DJ32" s="211">
        <f t="shared" ref="DJ32:DJ95" si="208">SUM(CZ32:DI32)</f>
        <v>3343.4</v>
      </c>
      <c r="DK32" s="65">
        <v>566.19999999999993</v>
      </c>
      <c r="DL32" s="65">
        <v>93.333333333333329</v>
      </c>
      <c r="DM32" s="65">
        <f t="shared" si="66"/>
        <v>472.93145110831415</v>
      </c>
      <c r="DN32" s="65">
        <f t="shared" si="67"/>
        <v>344.70809819499027</v>
      </c>
      <c r="DO32" s="65"/>
      <c r="DP32" s="65">
        <v>20</v>
      </c>
      <c r="DQ32" s="65"/>
      <c r="DR32" s="65">
        <v>5</v>
      </c>
      <c r="DS32" s="65">
        <f t="shared" ref="DS32:DS95" si="209">DS$3</f>
        <v>428.469696969697</v>
      </c>
      <c r="DT32" s="65"/>
      <c r="DU32" s="64">
        <f t="shared" si="10"/>
        <v>1930.6425796063347</v>
      </c>
      <c r="DV32" s="66">
        <f t="shared" si="144"/>
        <v>596.35070707070713</v>
      </c>
      <c r="DW32" s="66"/>
      <c r="DX32" s="66">
        <f t="shared" si="68"/>
        <v>505.39865733540842</v>
      </c>
      <c r="DY32" s="67">
        <f t="shared" si="11"/>
        <v>1101.7493644061155</v>
      </c>
      <c r="DZ32" s="67">
        <f t="shared" si="12"/>
        <v>3032.39194401245</v>
      </c>
      <c r="EA32" s="68">
        <f t="shared" si="13"/>
        <v>311.00805598755005</v>
      </c>
      <c r="EB32" s="209">
        <v>12555.73</v>
      </c>
      <c r="EC32" s="209">
        <v>14469.41</v>
      </c>
      <c r="ED32" s="209">
        <v>0</v>
      </c>
      <c r="EE32" s="209">
        <v>10</v>
      </c>
      <c r="EF32" s="209">
        <v>0</v>
      </c>
      <c r="EG32" s="209">
        <v>0</v>
      </c>
      <c r="EH32" s="209">
        <v>0</v>
      </c>
      <c r="EI32" s="209">
        <v>29340.02</v>
      </c>
      <c r="EJ32" s="209">
        <v>0</v>
      </c>
      <c r="EK32" s="209">
        <v>0</v>
      </c>
      <c r="EL32" s="209">
        <v>45274.22</v>
      </c>
      <c r="EM32" s="178">
        <f t="shared" si="183"/>
        <v>11100.940000000002</v>
      </c>
      <c r="EN32" s="210">
        <v>3359</v>
      </c>
      <c r="EO32" s="181" t="s">
        <v>276</v>
      </c>
      <c r="EP32" s="212">
        <f t="shared" si="70"/>
        <v>56375.16</v>
      </c>
      <c r="EQ32" s="209">
        <v>1045.17</v>
      </c>
      <c r="ER32" s="209">
        <v>1058.4100000000001</v>
      </c>
      <c r="ES32" s="209">
        <v>0</v>
      </c>
      <c r="ET32" s="209">
        <v>0.42</v>
      </c>
      <c r="EU32" s="209">
        <v>0</v>
      </c>
      <c r="EV32" s="209">
        <v>0</v>
      </c>
      <c r="EW32" s="209">
        <v>0</v>
      </c>
      <c r="EX32" s="209">
        <v>1350</v>
      </c>
      <c r="EY32" s="209">
        <v>0</v>
      </c>
      <c r="EZ32" s="209">
        <v>0</v>
      </c>
      <c r="FA32" s="64">
        <f t="shared" si="184"/>
        <v>3454</v>
      </c>
      <c r="FB32" s="65">
        <v>566.19999999999993</v>
      </c>
      <c r="FC32" s="65">
        <v>93.333333333333329</v>
      </c>
      <c r="FD32" s="65">
        <f t="shared" si="72"/>
        <v>505.35314703402565</v>
      </c>
      <c r="FE32" s="65">
        <f t="shared" si="73"/>
        <v>288.36071070414147</v>
      </c>
      <c r="FF32" s="65"/>
      <c r="FG32" s="65">
        <v>20</v>
      </c>
      <c r="FH32" s="65">
        <f t="shared" si="75"/>
        <v>140.93333333333334</v>
      </c>
      <c r="FI32" s="65">
        <v>5</v>
      </c>
      <c r="FJ32" s="65">
        <f t="shared" si="145"/>
        <v>424.68019607843132</v>
      </c>
      <c r="FK32" s="65"/>
      <c r="FL32" s="64">
        <f t="shared" si="14"/>
        <v>2043.8607204832651</v>
      </c>
      <c r="FM32" s="66">
        <f t="shared" si="146"/>
        <v>664.41901960784321</v>
      </c>
      <c r="FN32" s="66"/>
      <c r="FO32" s="66">
        <f t="shared" si="76"/>
        <v>541.65594801822169</v>
      </c>
      <c r="FP32" s="67">
        <f t="shared" si="185"/>
        <v>1206.0749676260648</v>
      </c>
      <c r="FQ32" s="67">
        <f t="shared" si="16"/>
        <v>3249.9356881093299</v>
      </c>
      <c r="FR32" s="68">
        <f t="shared" si="17"/>
        <v>204.06431189067007</v>
      </c>
      <c r="FS32" s="209">
        <v>13379.81</v>
      </c>
      <c r="FT32" s="209">
        <v>16219.4</v>
      </c>
      <c r="FU32" s="209">
        <v>0</v>
      </c>
      <c r="FV32" s="209">
        <v>80</v>
      </c>
      <c r="FW32" s="209">
        <v>0</v>
      </c>
      <c r="FX32" s="209">
        <v>0</v>
      </c>
      <c r="FY32" s="209">
        <v>0</v>
      </c>
      <c r="FZ32" s="209">
        <v>33867</v>
      </c>
      <c r="GA32" s="209">
        <v>0</v>
      </c>
      <c r="GB32" s="209">
        <v>0</v>
      </c>
      <c r="GC32" s="209">
        <v>51185.83</v>
      </c>
      <c r="GD32" s="178">
        <f t="shared" si="186"/>
        <v>12360.379999999997</v>
      </c>
      <c r="GE32" s="210">
        <v>3721</v>
      </c>
      <c r="GF32" s="181" t="s">
        <v>276</v>
      </c>
      <c r="GG32" s="64">
        <f t="shared" si="187"/>
        <v>63546.21</v>
      </c>
      <c r="GH32" s="209">
        <v>1113.77</v>
      </c>
      <c r="GI32" s="209">
        <v>1186.42</v>
      </c>
      <c r="GJ32" s="209">
        <v>0</v>
      </c>
      <c r="GK32" s="209">
        <v>3.36</v>
      </c>
      <c r="GL32" s="209">
        <v>0</v>
      </c>
      <c r="GM32" s="209">
        <v>0</v>
      </c>
      <c r="GN32" s="209">
        <v>0</v>
      </c>
      <c r="GO32" s="209">
        <v>1550</v>
      </c>
      <c r="GP32" s="209">
        <v>0</v>
      </c>
      <c r="GQ32" s="209">
        <v>0</v>
      </c>
      <c r="GR32" s="211">
        <f t="shared" si="79"/>
        <v>3853.55</v>
      </c>
      <c r="GS32" s="65">
        <v>566.19999999999993</v>
      </c>
      <c r="GT32" s="65">
        <v>93.333333333333329</v>
      </c>
      <c r="GU32" s="65">
        <f t="shared" si="80"/>
        <v>567.20270241460923</v>
      </c>
      <c r="GV32" s="65">
        <f t="shared" si="81"/>
        <v>364.28643044486239</v>
      </c>
      <c r="GW32" s="65"/>
      <c r="GX32" s="65">
        <v>20</v>
      </c>
      <c r="GY32" s="65">
        <f t="shared" si="83"/>
        <v>184.90588235294118</v>
      </c>
      <c r="GZ32" s="65">
        <v>5</v>
      </c>
      <c r="HA32" s="65">
        <f t="shared" si="147"/>
        <v>358.47794117647061</v>
      </c>
      <c r="HB32" s="65"/>
      <c r="HC32" s="64">
        <f t="shared" si="188"/>
        <v>2159.4062897222166</v>
      </c>
      <c r="HD32" s="66">
        <f t="shared" si="148"/>
        <v>866.92019607843133</v>
      </c>
      <c r="HE32" s="66"/>
      <c r="HF32" s="66">
        <f t="shared" si="84"/>
        <v>605.26529716012953</v>
      </c>
      <c r="HG32" s="67">
        <f t="shared" si="19"/>
        <v>1472.1854932385609</v>
      </c>
      <c r="HH32" s="67">
        <f t="shared" si="20"/>
        <v>3631.5917829607774</v>
      </c>
      <c r="HI32" s="68">
        <f t="shared" si="21"/>
        <v>221.95821703922275</v>
      </c>
      <c r="HJ32" s="205">
        <v>12069.76</v>
      </c>
      <c r="HK32" s="205">
        <v>15660.09</v>
      </c>
      <c r="HL32" s="205">
        <v>0</v>
      </c>
      <c r="HM32" s="205">
        <v>25</v>
      </c>
      <c r="HN32" s="205">
        <v>0</v>
      </c>
      <c r="HO32" s="205">
        <v>0</v>
      </c>
      <c r="HP32" s="205">
        <v>0</v>
      </c>
      <c r="HQ32" s="205">
        <v>27551.74</v>
      </c>
      <c r="HR32" s="205">
        <v>0</v>
      </c>
      <c r="HS32" s="205">
        <v>0</v>
      </c>
      <c r="HT32" s="205">
        <v>45122.33</v>
      </c>
      <c r="HU32" s="178">
        <f t="shared" si="189"/>
        <v>10184.259999999995</v>
      </c>
      <c r="HV32" s="206">
        <v>3284</v>
      </c>
      <c r="HW32" s="181" t="s">
        <v>276</v>
      </c>
      <c r="HX32" s="64">
        <f t="shared" si="190"/>
        <v>55306.59</v>
      </c>
      <c r="HY32" s="205">
        <v>1004.71</v>
      </c>
      <c r="HZ32" s="205">
        <v>1145.51</v>
      </c>
      <c r="IA32" s="205">
        <v>0</v>
      </c>
      <c r="IB32" s="205">
        <v>1.05</v>
      </c>
      <c r="IC32" s="205">
        <v>0</v>
      </c>
      <c r="ID32" s="205">
        <v>0</v>
      </c>
      <c r="IE32" s="205">
        <v>0</v>
      </c>
      <c r="IF32" s="205">
        <v>1550</v>
      </c>
      <c r="IG32" s="205">
        <v>0</v>
      </c>
      <c r="IH32" s="205">
        <v>0</v>
      </c>
      <c r="II32" s="214">
        <v>3701.27</v>
      </c>
      <c r="IJ32" s="65">
        <v>566.19999999999993</v>
      </c>
      <c r="IK32" s="65">
        <v>93.333333333333329</v>
      </c>
      <c r="IL32" s="65">
        <f t="shared" si="88"/>
        <v>499.84066273629753</v>
      </c>
      <c r="IM32" s="65">
        <f t="shared" si="89"/>
        <v>308.66168947802123</v>
      </c>
      <c r="IN32" s="65"/>
      <c r="IO32" s="65">
        <v>20</v>
      </c>
      <c r="IP32" s="65">
        <f t="shared" si="91"/>
        <v>232.05714285714285</v>
      </c>
      <c r="IQ32" s="65">
        <v>5</v>
      </c>
      <c r="IR32" s="65">
        <f t="shared" si="149"/>
        <v>445.62857142857143</v>
      </c>
      <c r="IS32" s="65"/>
      <c r="IT32" s="64">
        <f t="shared" si="191"/>
        <v>2170.7213998333664</v>
      </c>
      <c r="IU32" s="66">
        <f t="shared" si="150"/>
        <v>538.79476190476191</v>
      </c>
      <c r="IV32" s="66"/>
      <c r="IW32" s="66">
        <f t="shared" si="92"/>
        <v>541.9032323476257</v>
      </c>
      <c r="IX32" s="67">
        <f t="shared" si="192"/>
        <v>1080.6979942523876</v>
      </c>
      <c r="IY32" s="67">
        <f t="shared" si="24"/>
        <v>3251.419394085754</v>
      </c>
      <c r="IZ32" s="68">
        <f t="shared" si="25"/>
        <v>449.85060591424599</v>
      </c>
      <c r="JA32" s="209">
        <v>15338.95</v>
      </c>
      <c r="JB32" s="209">
        <v>15131.54</v>
      </c>
      <c r="JC32" s="209">
        <v>0</v>
      </c>
      <c r="JD32" s="209">
        <v>0</v>
      </c>
      <c r="JE32" s="209">
        <v>0</v>
      </c>
      <c r="JF32" s="209">
        <v>0</v>
      </c>
      <c r="JG32" s="209">
        <v>0</v>
      </c>
      <c r="JH32" s="209">
        <v>28195.96</v>
      </c>
      <c r="JI32" s="209">
        <v>0</v>
      </c>
      <c r="JJ32" s="209">
        <v>0</v>
      </c>
      <c r="JK32" s="209">
        <v>48550.18</v>
      </c>
      <c r="JL32" s="178">
        <f t="shared" si="193"/>
        <v>10116.269999999997</v>
      </c>
      <c r="JM32" s="210">
        <v>3235</v>
      </c>
      <c r="JN32" s="181" t="s">
        <v>276</v>
      </c>
      <c r="JO32" s="64">
        <f t="shared" si="194"/>
        <v>58666.45</v>
      </c>
      <c r="JP32" s="209">
        <v>1276.8499999999999</v>
      </c>
      <c r="JQ32" s="209">
        <v>1106.8399999999999</v>
      </c>
      <c r="JR32" s="209">
        <v>0</v>
      </c>
      <c r="JS32" s="209">
        <v>0</v>
      </c>
      <c r="JT32" s="209">
        <v>0</v>
      </c>
      <c r="JU32" s="209">
        <v>0</v>
      </c>
      <c r="JV32" s="209">
        <v>0</v>
      </c>
      <c r="JW32" s="209">
        <v>1550</v>
      </c>
      <c r="JX32" s="209">
        <v>0</v>
      </c>
      <c r="JY32" s="209">
        <v>0</v>
      </c>
      <c r="JZ32" s="211">
        <v>3933.69</v>
      </c>
      <c r="KA32" s="65">
        <v>566.19999999999993</v>
      </c>
      <c r="KB32" s="65">
        <v>93.333333333333329</v>
      </c>
      <c r="KC32" s="65">
        <f t="shared" si="96"/>
        <v>979.29051922662791</v>
      </c>
      <c r="KD32" s="65">
        <f t="shared" si="97"/>
        <v>340.63068244118762</v>
      </c>
      <c r="KE32" s="65"/>
      <c r="KF32" s="65">
        <v>20</v>
      </c>
      <c r="KG32" s="65"/>
      <c r="KH32" s="65">
        <v>5</v>
      </c>
      <c r="KI32" s="65">
        <f t="shared" si="151"/>
        <v>543.39953271028037</v>
      </c>
      <c r="KJ32" s="65"/>
      <c r="KK32" s="64">
        <f t="shared" si="195"/>
        <v>2547.8540677114293</v>
      </c>
      <c r="KL32" s="66">
        <f t="shared" si="152"/>
        <v>497.32093457943921</v>
      </c>
      <c r="KM32" s="66"/>
      <c r="KN32" s="66">
        <f t="shared" si="99"/>
        <v>609.03500045817373</v>
      </c>
      <c r="KO32" s="67">
        <f t="shared" si="27"/>
        <v>1106.3559350376129</v>
      </c>
      <c r="KP32" s="67">
        <f t="shared" si="28"/>
        <v>3654.2100027490424</v>
      </c>
      <c r="KQ32" s="68">
        <f t="shared" si="29"/>
        <v>279.47999725095769</v>
      </c>
      <c r="KR32" s="209">
        <v>16303.52</v>
      </c>
      <c r="KS32" s="209">
        <v>15704.61</v>
      </c>
      <c r="KT32" s="209">
        <v>0</v>
      </c>
      <c r="KU32" s="209">
        <v>0</v>
      </c>
      <c r="KV32" s="209">
        <v>0</v>
      </c>
      <c r="KW32" s="209">
        <v>0</v>
      </c>
      <c r="KX32" s="209">
        <v>0</v>
      </c>
      <c r="KY32" s="209">
        <v>30398.66</v>
      </c>
      <c r="KZ32" s="209">
        <v>0</v>
      </c>
      <c r="LA32" s="209">
        <v>0</v>
      </c>
      <c r="LB32" s="209">
        <v>50206.09</v>
      </c>
      <c r="LC32" s="178">
        <f t="shared" si="196"/>
        <v>12200.700000000004</v>
      </c>
      <c r="LD32" s="210">
        <v>3343</v>
      </c>
      <c r="LE32" s="181" t="s">
        <v>276</v>
      </c>
      <c r="LF32" s="64">
        <f t="shared" si="197"/>
        <v>62406.79</v>
      </c>
      <c r="LG32" s="209">
        <v>1357.13</v>
      </c>
      <c r="LH32" s="209">
        <v>1148.76</v>
      </c>
      <c r="LI32" s="209">
        <v>0</v>
      </c>
      <c r="LJ32" s="209">
        <v>0</v>
      </c>
      <c r="LK32" s="209">
        <v>0</v>
      </c>
      <c r="LL32" s="209">
        <v>0</v>
      </c>
      <c r="LM32" s="209">
        <v>0</v>
      </c>
      <c r="LN32" s="209">
        <v>1550</v>
      </c>
      <c r="LO32" s="209">
        <v>0</v>
      </c>
      <c r="LP32" s="209">
        <v>0</v>
      </c>
      <c r="LQ32" s="211">
        <f t="shared" si="102"/>
        <v>4055.8900000000003</v>
      </c>
      <c r="LR32" s="226"/>
      <c r="LS32" s="238"/>
      <c r="LT32" s="65">
        <f t="shared" si="103"/>
        <v>511.85750862251211</v>
      </c>
      <c r="LU32" s="65">
        <f t="shared" si="104"/>
        <v>363.24096606244467</v>
      </c>
      <c r="LV32" s="65"/>
      <c r="LW32" s="65">
        <v>20</v>
      </c>
      <c r="LX32" s="65"/>
      <c r="LY32" s="65">
        <v>5</v>
      </c>
      <c r="LZ32" s="65">
        <f t="shared" si="153"/>
        <v>508.03738317757012</v>
      </c>
      <c r="MA32" s="65"/>
      <c r="MB32" s="64">
        <f t="shared" si="30"/>
        <v>1408.1358578625268</v>
      </c>
      <c r="MC32" s="66">
        <f t="shared" si="154"/>
        <v>593.54906542056074</v>
      </c>
      <c r="MD32" s="66"/>
      <c r="ME32" s="66">
        <f t="shared" si="106"/>
        <v>400.33698465661752</v>
      </c>
      <c r="MF32" s="67">
        <f t="shared" si="31"/>
        <v>993.8860500771782</v>
      </c>
      <c r="MG32" s="67">
        <f t="shared" si="32"/>
        <v>2402.0219079397048</v>
      </c>
      <c r="MH32" s="68">
        <f t="shared" si="33"/>
        <v>1653.8680920602956</v>
      </c>
      <c r="MI32" s="209">
        <v>11475.05</v>
      </c>
      <c r="MJ32" s="209">
        <v>12700.61</v>
      </c>
      <c r="MK32" s="209">
        <v>0</v>
      </c>
      <c r="ML32" s="209">
        <v>15</v>
      </c>
      <c r="MM32" s="209">
        <v>0</v>
      </c>
      <c r="MN32" s="209">
        <v>0</v>
      </c>
      <c r="MO32" s="209">
        <v>0</v>
      </c>
      <c r="MP32" s="209">
        <v>22874.59</v>
      </c>
      <c r="MQ32" s="209">
        <v>0</v>
      </c>
      <c r="MR32" s="209">
        <v>0</v>
      </c>
      <c r="MS32" s="209">
        <v>38088.31</v>
      </c>
      <c r="MT32" s="178">
        <f t="shared" ref="MT32:MT95" si="210">MW32-MS32</f>
        <v>8976.9400000000023</v>
      </c>
      <c r="MU32" s="210">
        <v>2691</v>
      </c>
      <c r="MV32" s="181" t="s">
        <v>276</v>
      </c>
      <c r="MW32" s="64">
        <f t="shared" si="198"/>
        <v>47065.25</v>
      </c>
      <c r="MX32" s="209">
        <v>955.21</v>
      </c>
      <c r="MY32" s="209">
        <v>929.03</v>
      </c>
      <c r="MZ32" s="209">
        <v>0</v>
      </c>
      <c r="NA32" s="209">
        <v>0.63</v>
      </c>
      <c r="NB32" s="209">
        <v>0</v>
      </c>
      <c r="NC32" s="209">
        <v>0</v>
      </c>
      <c r="ND32" s="209">
        <v>0</v>
      </c>
      <c r="NE32" s="209">
        <v>1550</v>
      </c>
      <c r="NF32" s="209">
        <v>0</v>
      </c>
      <c r="NG32" s="209">
        <v>0</v>
      </c>
      <c r="NH32" s="211">
        <f t="shared" si="109"/>
        <v>3434.87</v>
      </c>
      <c r="NI32" s="228"/>
      <c r="NJ32" s="238"/>
      <c r="NK32" s="65">
        <f t="shared" si="110"/>
        <v>0</v>
      </c>
      <c r="NL32" s="65">
        <f t="shared" si="111"/>
        <v>216.82054431888778</v>
      </c>
      <c r="NM32" s="65"/>
      <c r="NN32" s="65">
        <v>20</v>
      </c>
      <c r="NO32" s="65"/>
      <c r="NP32" s="65">
        <v>5</v>
      </c>
      <c r="NQ32" s="65">
        <f t="shared" si="155"/>
        <v>469.67889908256882</v>
      </c>
      <c r="NR32" s="65"/>
      <c r="NS32" s="64">
        <f t="shared" si="199"/>
        <v>711.49944340145657</v>
      </c>
      <c r="NT32" s="66">
        <f t="shared" si="113"/>
        <v>723.04816513761466</v>
      </c>
      <c r="NU32" s="66"/>
      <c r="NV32" s="66">
        <f t="shared" si="114"/>
        <v>286.90952170781424</v>
      </c>
      <c r="NW32" s="67">
        <f t="shared" si="35"/>
        <v>1009.957686845429</v>
      </c>
      <c r="NX32" s="67">
        <f t="shared" si="36"/>
        <v>1721.4571302468855</v>
      </c>
      <c r="NY32" s="68">
        <f t="shared" si="37"/>
        <v>1713.4128697531144</v>
      </c>
      <c r="NZ32" s="209">
        <v>13321.36</v>
      </c>
      <c r="OA32" s="209">
        <v>15489.57</v>
      </c>
      <c r="OB32" s="209">
        <v>0</v>
      </c>
      <c r="OC32" s="209">
        <v>95</v>
      </c>
      <c r="OD32" s="209">
        <v>0</v>
      </c>
      <c r="OE32" s="209">
        <v>0</v>
      </c>
      <c r="OF32" s="209">
        <v>0</v>
      </c>
      <c r="OG32" s="209">
        <v>26438.48</v>
      </c>
      <c r="OH32" s="209">
        <v>0</v>
      </c>
      <c r="OI32" s="209">
        <v>0</v>
      </c>
      <c r="OJ32" s="209">
        <v>45039.44</v>
      </c>
      <c r="OK32" s="178">
        <f t="shared" si="115"/>
        <v>10304.970000000001</v>
      </c>
      <c r="OL32" s="210">
        <v>3152</v>
      </c>
      <c r="OM32" s="181" t="s">
        <v>276</v>
      </c>
      <c r="ON32" s="64">
        <f t="shared" si="200"/>
        <v>55344.41</v>
      </c>
      <c r="OO32" s="209">
        <v>1108.9000000000001</v>
      </c>
      <c r="OP32" s="209">
        <v>1133.03</v>
      </c>
      <c r="OQ32" s="209">
        <v>0</v>
      </c>
      <c r="OR32" s="209">
        <v>4</v>
      </c>
      <c r="OS32" s="209">
        <v>0</v>
      </c>
      <c r="OT32" s="209">
        <v>0</v>
      </c>
      <c r="OU32" s="209">
        <v>0</v>
      </c>
      <c r="OV32" s="209">
        <v>1550</v>
      </c>
      <c r="OW32" s="209">
        <v>0</v>
      </c>
      <c r="OX32" s="209">
        <v>0</v>
      </c>
      <c r="OY32" s="211">
        <v>3795.93</v>
      </c>
      <c r="OZ32" s="225"/>
      <c r="PA32" s="238"/>
      <c r="PB32" s="65">
        <f t="shared" si="118"/>
        <v>973.89955789324051</v>
      </c>
      <c r="PC32" s="65">
        <f t="shared" si="119"/>
        <v>302.1520623139586</v>
      </c>
      <c r="PD32" s="65"/>
      <c r="PE32" s="65">
        <v>20</v>
      </c>
      <c r="PF32" s="65">
        <f t="shared" si="121"/>
        <v>32.880000000000003</v>
      </c>
      <c r="PG32" s="65">
        <v>5</v>
      </c>
      <c r="PH32" s="65">
        <f t="shared" si="156"/>
        <v>495.2049090909091</v>
      </c>
      <c r="PI32" s="65"/>
      <c r="PJ32" s="64">
        <f t="shared" si="38"/>
        <v>1829.1365292981081</v>
      </c>
      <c r="PK32" s="66">
        <f t="shared" si="157"/>
        <v>643.25572727272731</v>
      </c>
      <c r="PL32" s="66"/>
      <c r="PM32" s="66">
        <f t="shared" si="122"/>
        <v>494.4784513141671</v>
      </c>
      <c r="PN32" s="67">
        <f t="shared" si="39"/>
        <v>1137.7341785868944</v>
      </c>
      <c r="PO32" s="67">
        <f t="shared" si="40"/>
        <v>2966.8707078850025</v>
      </c>
      <c r="PP32" s="68">
        <f t="shared" si="41"/>
        <v>829.05929211499733</v>
      </c>
      <c r="PQ32" s="209">
        <v>10873.03</v>
      </c>
      <c r="PR32" s="209">
        <v>11684.08</v>
      </c>
      <c r="PS32" s="209">
        <v>0</v>
      </c>
      <c r="PT32" s="209">
        <v>35</v>
      </c>
      <c r="PU32" s="209">
        <v>0</v>
      </c>
      <c r="PV32" s="209">
        <v>0</v>
      </c>
      <c r="PW32" s="209">
        <v>0</v>
      </c>
      <c r="PX32" s="209">
        <v>23563.93</v>
      </c>
      <c r="PY32" s="209">
        <v>0</v>
      </c>
      <c r="PZ32" s="209">
        <v>0</v>
      </c>
      <c r="QA32" s="209">
        <v>37414.69</v>
      </c>
      <c r="QB32" s="178">
        <f t="shared" si="201"/>
        <v>8741.3499999999985</v>
      </c>
      <c r="QC32" s="210">
        <v>2646</v>
      </c>
      <c r="QD32" s="181" t="s">
        <v>276</v>
      </c>
      <c r="QE32" s="64">
        <f t="shared" si="202"/>
        <v>46156.04</v>
      </c>
      <c r="QF32" s="209">
        <v>905.09</v>
      </c>
      <c r="QG32" s="209">
        <v>854.67</v>
      </c>
      <c r="QH32" s="209">
        <v>0</v>
      </c>
      <c r="QI32" s="209">
        <v>1.47</v>
      </c>
      <c r="QJ32" s="209">
        <v>0</v>
      </c>
      <c r="QK32" s="209">
        <v>0</v>
      </c>
      <c r="QL32" s="209">
        <v>0</v>
      </c>
      <c r="QM32" s="209">
        <v>1550</v>
      </c>
      <c r="QN32" s="209">
        <v>0</v>
      </c>
      <c r="QO32" s="209">
        <v>0</v>
      </c>
      <c r="QP32" s="211">
        <f t="shared" si="125"/>
        <v>3311.23</v>
      </c>
      <c r="QQ32" s="216">
        <f>3397.2/6</f>
        <v>566.19999999999993</v>
      </c>
      <c r="QR32" s="238"/>
      <c r="QS32" s="65">
        <f t="shared" si="126"/>
        <v>439.80990241599312</v>
      </c>
      <c r="QT32" s="65">
        <f t="shared" si="127"/>
        <v>159.50730259893126</v>
      </c>
      <c r="QU32" s="65"/>
      <c r="QV32" s="65">
        <v>20</v>
      </c>
      <c r="QW32" s="65">
        <f t="shared" si="129"/>
        <v>18.861818181818183</v>
      </c>
      <c r="QX32" s="65">
        <v>5</v>
      </c>
      <c r="QY32" s="65">
        <f t="shared" si="158"/>
        <v>428.14772727272725</v>
      </c>
      <c r="QZ32" s="65"/>
      <c r="RA32" s="64">
        <f t="shared" si="203"/>
        <v>1637.5267504694698</v>
      </c>
      <c r="RB32" s="66">
        <f t="shared" si="130"/>
        <v>619.2640909090909</v>
      </c>
      <c r="RC32" s="66"/>
      <c r="RD32" s="66">
        <f t="shared" si="131"/>
        <v>451.35816827571216</v>
      </c>
      <c r="RE32" s="67">
        <f t="shared" si="43"/>
        <v>1070.6222591848032</v>
      </c>
      <c r="RF32" s="67">
        <f t="shared" si="44"/>
        <v>2708.149009654273</v>
      </c>
      <c r="RG32" s="68">
        <f t="shared" si="45"/>
        <v>603.08099034572706</v>
      </c>
      <c r="RH32" s="205">
        <v>10980.71</v>
      </c>
      <c r="RI32" s="205">
        <v>13962.96</v>
      </c>
      <c r="RJ32" s="205">
        <v>0</v>
      </c>
      <c r="RK32" s="205">
        <v>5</v>
      </c>
      <c r="RL32" s="205">
        <v>0</v>
      </c>
      <c r="RM32" s="205">
        <v>0</v>
      </c>
      <c r="RN32" s="205">
        <v>0</v>
      </c>
      <c r="RO32" s="205">
        <v>29833.22</v>
      </c>
      <c r="RP32" s="205">
        <v>0</v>
      </c>
      <c r="RQ32" s="205">
        <v>0</v>
      </c>
      <c r="RR32" s="205">
        <v>44225.89</v>
      </c>
      <c r="RS32" s="178">
        <f t="shared" si="204"/>
        <v>10556</v>
      </c>
      <c r="RT32" s="206">
        <v>2987</v>
      </c>
      <c r="RU32" s="181" t="s">
        <v>276</v>
      </c>
      <c r="RV32" s="64">
        <f t="shared" si="205"/>
        <v>54781.89</v>
      </c>
      <c r="RW32" s="209">
        <v>914.06</v>
      </c>
      <c r="RX32" s="209">
        <v>1021.36</v>
      </c>
      <c r="RY32" s="209">
        <v>0</v>
      </c>
      <c r="RZ32" s="209">
        <v>0.21</v>
      </c>
      <c r="SA32" s="209">
        <v>0</v>
      </c>
      <c r="SB32" s="209">
        <v>0</v>
      </c>
      <c r="SC32" s="209">
        <v>0</v>
      </c>
      <c r="SD32" s="209">
        <v>1550</v>
      </c>
      <c r="SE32" s="209">
        <v>0</v>
      </c>
      <c r="SF32" s="209">
        <v>0</v>
      </c>
      <c r="SG32" s="211">
        <v>3485.63</v>
      </c>
      <c r="SH32" s="216">
        <f>3397.2/6</f>
        <v>566.19999999999993</v>
      </c>
      <c r="SI32" s="238"/>
      <c r="SJ32" s="65">
        <f t="shared" si="134"/>
        <v>434.60366587298728</v>
      </c>
      <c r="SK32" s="65">
        <f t="shared" si="135"/>
        <v>227.53743126682781</v>
      </c>
      <c r="SL32" s="65"/>
      <c r="SM32" s="65">
        <v>20</v>
      </c>
      <c r="SN32" s="65">
        <f t="shared" si="137"/>
        <v>495.92920353982299</v>
      </c>
      <c r="SO32" s="65">
        <v>5</v>
      </c>
      <c r="SP32" s="65">
        <f t="shared" si="159"/>
        <v>428.52876106194691</v>
      </c>
      <c r="SQ32" s="65"/>
      <c r="SR32" s="64">
        <f t="shared" si="206"/>
        <v>2177.7990617415849</v>
      </c>
      <c r="SS32" s="66">
        <f t="shared" si="160"/>
        <v>596.28469026548669</v>
      </c>
      <c r="ST32" s="66"/>
      <c r="SU32" s="66">
        <f t="shared" si="138"/>
        <v>554.81675040141442</v>
      </c>
      <c r="SV32" s="67">
        <f t="shared" si="207"/>
        <v>1151.101440666901</v>
      </c>
      <c r="SW32" s="67">
        <f t="shared" si="48"/>
        <v>3328.9005024084859</v>
      </c>
      <c r="SX32" s="68">
        <f t="shared" si="49"/>
        <v>156.72949759151425</v>
      </c>
      <c r="SY32" s="64">
        <f t="shared" si="139"/>
        <v>664769.92000000004</v>
      </c>
      <c r="SZ32" s="211">
        <f t="shared" si="140"/>
        <v>42952.35</v>
      </c>
      <c r="TA32" s="67">
        <f t="shared" si="141"/>
        <v>35910.378173619349</v>
      </c>
      <c r="TB32" s="68">
        <f t="shared" si="142"/>
        <v>7041.9718263806499</v>
      </c>
      <c r="TC32" s="264"/>
      <c r="TD32" s="265"/>
      <c r="TE32" s="265"/>
    </row>
    <row r="33" spans="1:525">
      <c r="A33" s="173" t="s">
        <v>29</v>
      </c>
      <c r="B33" s="175" t="s">
        <v>148</v>
      </c>
      <c r="C33" s="181" t="s">
        <v>277</v>
      </c>
      <c r="D33" s="176">
        <v>16845.2</v>
      </c>
      <c r="E33" s="176">
        <v>13016.7</v>
      </c>
      <c r="F33" s="176">
        <v>0</v>
      </c>
      <c r="G33" s="176">
        <v>170</v>
      </c>
      <c r="H33" s="176">
        <v>0</v>
      </c>
      <c r="I33" s="176">
        <v>0</v>
      </c>
      <c r="J33" s="176">
        <v>0</v>
      </c>
      <c r="K33" s="176">
        <v>45916.31</v>
      </c>
      <c r="L33" s="176">
        <v>0</v>
      </c>
      <c r="M33" s="176">
        <v>0</v>
      </c>
      <c r="N33" s="178">
        <v>59848.22</v>
      </c>
      <c r="O33" s="178">
        <f t="shared" si="161"/>
        <v>16099.989999999991</v>
      </c>
      <c r="P33" s="181">
        <v>4663</v>
      </c>
      <c r="Q33" s="64">
        <f t="shared" si="0"/>
        <v>75948.209999999992</v>
      </c>
      <c r="R33" s="178">
        <v>1402.22</v>
      </c>
      <c r="S33" s="178">
        <v>952.15</v>
      </c>
      <c r="T33" s="178">
        <v>0</v>
      </c>
      <c r="U33" s="178">
        <v>7.15</v>
      </c>
      <c r="V33" s="178">
        <v>0</v>
      </c>
      <c r="W33" s="178">
        <v>0</v>
      </c>
      <c r="X33" s="178">
        <v>0</v>
      </c>
      <c r="Y33" s="178">
        <v>1350</v>
      </c>
      <c r="Z33" s="178">
        <v>0</v>
      </c>
      <c r="AA33" s="178">
        <v>0</v>
      </c>
      <c r="AB33" s="64">
        <f t="shared" si="50"/>
        <v>3711.52</v>
      </c>
      <c r="AC33" s="65">
        <v>566.19999999999993</v>
      </c>
      <c r="AD33" s="65">
        <v>93.333333333333329</v>
      </c>
      <c r="AE33" s="65">
        <f t="shared" si="51"/>
        <v>650.71760283872288</v>
      </c>
      <c r="AF33" s="65">
        <f t="shared" si="177"/>
        <v>431.70215507611766</v>
      </c>
      <c r="AG33" s="65"/>
      <c r="AH33" s="65">
        <v>20</v>
      </c>
      <c r="AI33" s="65"/>
      <c r="AJ33" s="65">
        <v>5</v>
      </c>
      <c r="AK33" s="65">
        <f t="shared" si="178"/>
        <v>411.38684210526316</v>
      </c>
      <c r="AL33" s="65"/>
      <c r="AM33" s="64">
        <f t="shared" si="2"/>
        <v>2178.3399333534371</v>
      </c>
      <c r="AN33" s="66">
        <f t="shared" si="179"/>
        <v>645.10084210526315</v>
      </c>
      <c r="AO33" s="66">
        <v>0</v>
      </c>
      <c r="AP33" s="66">
        <f t="shared" si="54"/>
        <v>564.68815509173999</v>
      </c>
      <c r="AQ33" s="67">
        <f t="shared" si="3"/>
        <v>1209.788997197003</v>
      </c>
      <c r="AR33" s="67">
        <f t="shared" si="4"/>
        <v>3388.1289305504401</v>
      </c>
      <c r="AS33" s="68">
        <f t="shared" si="5"/>
        <v>323.39106944955984</v>
      </c>
      <c r="AT33" s="205">
        <v>19012.23</v>
      </c>
      <c r="AU33" s="205">
        <v>16151.1</v>
      </c>
      <c r="AV33" s="205">
        <v>0</v>
      </c>
      <c r="AW33" s="205">
        <v>125</v>
      </c>
      <c r="AX33" s="207">
        <v>0</v>
      </c>
      <c r="AY33" s="207">
        <v>0</v>
      </c>
      <c r="AZ33" s="207">
        <v>0</v>
      </c>
      <c r="BA33" s="207">
        <v>47634.66</v>
      </c>
      <c r="BB33" s="207">
        <v>0</v>
      </c>
      <c r="BC33" s="207">
        <v>0</v>
      </c>
      <c r="BD33" s="209">
        <v>58512.37</v>
      </c>
      <c r="BE33" s="178">
        <f t="shared" si="162"/>
        <v>24410.620000000003</v>
      </c>
      <c r="BF33" s="208">
        <v>5273</v>
      </c>
      <c r="BG33" s="181" t="s">
        <v>277</v>
      </c>
      <c r="BH33" s="64">
        <f t="shared" si="56"/>
        <v>82922.990000000005</v>
      </c>
      <c r="BI33" s="205">
        <v>1582.59</v>
      </c>
      <c r="BJ33" s="205">
        <v>1181.42</v>
      </c>
      <c r="BK33" s="205">
        <v>0</v>
      </c>
      <c r="BL33" s="205">
        <v>5.26</v>
      </c>
      <c r="BM33" s="205">
        <v>0</v>
      </c>
      <c r="BN33" s="205">
        <v>0</v>
      </c>
      <c r="BO33" s="205">
        <v>0</v>
      </c>
      <c r="BP33" s="205">
        <v>1350</v>
      </c>
      <c r="BQ33" s="205">
        <v>0</v>
      </c>
      <c r="BR33" s="205">
        <v>0</v>
      </c>
      <c r="BS33" s="64">
        <f t="shared" si="57"/>
        <v>4119.2700000000004</v>
      </c>
      <c r="BT33" s="65">
        <v>566.19999999999993</v>
      </c>
      <c r="BU33" s="65">
        <v>93.333333333333329</v>
      </c>
      <c r="BV33" s="65">
        <f t="shared" si="58"/>
        <v>641.74701165191743</v>
      </c>
      <c r="BW33" s="65">
        <f t="shared" si="59"/>
        <v>552.06965364671578</v>
      </c>
      <c r="BX33" s="65"/>
      <c r="BY33" s="65">
        <v>20</v>
      </c>
      <c r="BZ33" s="65"/>
      <c r="CA33" s="65">
        <v>5</v>
      </c>
      <c r="CB33" s="65">
        <f t="shared" si="180"/>
        <v>391.015625</v>
      </c>
      <c r="CC33" s="65"/>
      <c r="CD33" s="64">
        <f t="shared" si="6"/>
        <v>2269.3656236319666</v>
      </c>
      <c r="CE33" s="66">
        <f t="shared" si="61"/>
        <v>665.21208333333334</v>
      </c>
      <c r="CF33" s="66"/>
      <c r="CG33" s="66">
        <f t="shared" si="62"/>
        <v>586.91554139306004</v>
      </c>
      <c r="CH33" s="67">
        <f t="shared" si="7"/>
        <v>1252.1276247263934</v>
      </c>
      <c r="CI33" s="67">
        <f t="shared" si="8"/>
        <v>3521.4932483583598</v>
      </c>
      <c r="CJ33" s="68">
        <f t="shared" si="9"/>
        <v>597.77675164164066</v>
      </c>
      <c r="CK33" s="209">
        <v>21918.06</v>
      </c>
      <c r="CL33" s="209">
        <v>15369.18</v>
      </c>
      <c r="CM33" s="209">
        <v>0</v>
      </c>
      <c r="CN33" s="209">
        <v>20</v>
      </c>
      <c r="CO33" s="209">
        <v>0</v>
      </c>
      <c r="CP33" s="209">
        <v>0</v>
      </c>
      <c r="CQ33" s="209">
        <v>0</v>
      </c>
      <c r="CR33" s="209">
        <v>51829.15</v>
      </c>
      <c r="CS33" s="209">
        <v>0</v>
      </c>
      <c r="CT33" s="207">
        <v>0</v>
      </c>
      <c r="CU33" s="209">
        <v>65908.960000000006</v>
      </c>
      <c r="CV33" s="178">
        <f t="shared" si="181"/>
        <v>23227.430000000008</v>
      </c>
      <c r="CW33" s="210">
        <v>5573</v>
      </c>
      <c r="CX33" s="181" t="s">
        <v>277</v>
      </c>
      <c r="CY33" s="64">
        <f t="shared" si="182"/>
        <v>89136.390000000014</v>
      </c>
      <c r="CZ33" s="209">
        <v>1824.49</v>
      </c>
      <c r="DA33" s="209">
        <v>1124.23</v>
      </c>
      <c r="DB33" s="209">
        <v>0</v>
      </c>
      <c r="DC33" s="209">
        <v>0.84</v>
      </c>
      <c r="DD33" s="209">
        <v>0</v>
      </c>
      <c r="DE33" s="209">
        <v>0</v>
      </c>
      <c r="DF33" s="209">
        <v>0</v>
      </c>
      <c r="DG33" s="209">
        <v>1350</v>
      </c>
      <c r="DH33" s="209">
        <v>0</v>
      </c>
      <c r="DI33" s="209">
        <v>0</v>
      </c>
      <c r="DJ33" s="211">
        <f t="shared" si="208"/>
        <v>4299.5600000000004</v>
      </c>
      <c r="DK33" s="65">
        <v>566.19999999999993</v>
      </c>
      <c r="DL33" s="65">
        <v>93.333333333333329</v>
      </c>
      <c r="DM33" s="65">
        <f t="shared" si="66"/>
        <v>716.52250806254733</v>
      </c>
      <c r="DN33" s="65">
        <f t="shared" si="67"/>
        <v>660.73572754010104</v>
      </c>
      <c r="DO33" s="65"/>
      <c r="DP33" s="65">
        <v>20</v>
      </c>
      <c r="DQ33" s="65"/>
      <c r="DR33" s="65">
        <v>5</v>
      </c>
      <c r="DS33" s="65">
        <f t="shared" si="209"/>
        <v>428.469696969697</v>
      </c>
      <c r="DT33" s="65"/>
      <c r="DU33" s="64">
        <f t="shared" si="10"/>
        <v>2490.2612659056786</v>
      </c>
      <c r="DV33" s="66">
        <f t="shared" si="144"/>
        <v>596.35070707070713</v>
      </c>
      <c r="DW33" s="66"/>
      <c r="DX33" s="66">
        <f t="shared" si="68"/>
        <v>617.32239459527727</v>
      </c>
      <c r="DY33" s="67">
        <f t="shared" si="11"/>
        <v>1213.6731016659844</v>
      </c>
      <c r="DZ33" s="67">
        <f t="shared" si="12"/>
        <v>3703.9343675716627</v>
      </c>
      <c r="EA33" s="68">
        <f t="shared" si="13"/>
        <v>595.62563242833767</v>
      </c>
      <c r="EB33" s="209">
        <v>20468.330000000002</v>
      </c>
      <c r="EC33" s="209">
        <v>17155.61</v>
      </c>
      <c r="ED33" s="209">
        <v>0</v>
      </c>
      <c r="EE33" s="209">
        <v>140</v>
      </c>
      <c r="EF33" s="209">
        <v>0</v>
      </c>
      <c r="EG33" s="209">
        <v>0</v>
      </c>
      <c r="EH33" s="209">
        <v>0</v>
      </c>
      <c r="EI33" s="209">
        <v>53324.02</v>
      </c>
      <c r="EJ33" s="209">
        <v>0</v>
      </c>
      <c r="EK33" s="209">
        <v>0</v>
      </c>
      <c r="EL33" s="209">
        <v>66400.37</v>
      </c>
      <c r="EM33" s="178">
        <f t="shared" si="183"/>
        <v>24687.589999999997</v>
      </c>
      <c r="EN33" s="210">
        <v>5709</v>
      </c>
      <c r="EO33" s="181" t="s">
        <v>277</v>
      </c>
      <c r="EP33" s="212">
        <f t="shared" si="70"/>
        <v>91087.959999999992</v>
      </c>
      <c r="EQ33" s="209">
        <v>1703.79</v>
      </c>
      <c r="ER33" s="209">
        <v>1254.9000000000001</v>
      </c>
      <c r="ES33" s="209">
        <v>0</v>
      </c>
      <c r="ET33" s="209">
        <v>5.89</v>
      </c>
      <c r="EU33" s="209">
        <v>0</v>
      </c>
      <c r="EV33" s="209">
        <v>0</v>
      </c>
      <c r="EW33" s="209">
        <v>0</v>
      </c>
      <c r="EX33" s="209">
        <v>1350</v>
      </c>
      <c r="EY33" s="209">
        <v>0</v>
      </c>
      <c r="EZ33" s="209">
        <v>0</v>
      </c>
      <c r="FA33" s="64">
        <f t="shared" si="184"/>
        <v>4314.58</v>
      </c>
      <c r="FB33" s="65">
        <v>566.19999999999993</v>
      </c>
      <c r="FC33" s="65">
        <v>93.333333333333329</v>
      </c>
      <c r="FD33" s="65">
        <f t="shared" si="72"/>
        <v>741.16430815867625</v>
      </c>
      <c r="FE33" s="65">
        <f t="shared" si="73"/>
        <v>641.29082744096036</v>
      </c>
      <c r="FF33" s="65">
        <v>1279.4567857142858</v>
      </c>
      <c r="FG33" s="65">
        <v>20</v>
      </c>
      <c r="FH33" s="65">
        <f t="shared" si="75"/>
        <v>140.93333333333334</v>
      </c>
      <c r="FI33" s="65">
        <v>5</v>
      </c>
      <c r="FJ33" s="65">
        <f t="shared" si="145"/>
        <v>424.68019607843132</v>
      </c>
      <c r="FK33" s="65"/>
      <c r="FL33" s="64">
        <f t="shared" si="14"/>
        <v>3912.0587840590206</v>
      </c>
      <c r="FM33" s="66">
        <f t="shared" si="146"/>
        <v>664.41901960784321</v>
      </c>
      <c r="FN33" s="66"/>
      <c r="FO33" s="66">
        <f t="shared" si="76"/>
        <v>915.29556073337289</v>
      </c>
      <c r="FP33" s="67">
        <f t="shared" si="185"/>
        <v>1579.7145803412161</v>
      </c>
      <c r="FQ33" s="67">
        <f t="shared" si="16"/>
        <v>5491.7733644002365</v>
      </c>
      <c r="FR33" s="68">
        <f t="shared" si="17"/>
        <v>-1177.1933644002365</v>
      </c>
      <c r="FS33" s="209">
        <v>20557.27</v>
      </c>
      <c r="FT33" s="209">
        <v>19926.86</v>
      </c>
      <c r="FU33" s="209">
        <v>0</v>
      </c>
      <c r="FV33" s="209">
        <v>45</v>
      </c>
      <c r="FW33" s="209">
        <v>0</v>
      </c>
      <c r="FX33" s="209">
        <v>0</v>
      </c>
      <c r="FY33" s="209">
        <v>0</v>
      </c>
      <c r="FZ33" s="209">
        <v>57872.39</v>
      </c>
      <c r="GA33" s="209">
        <v>0</v>
      </c>
      <c r="GB33" s="209">
        <v>0</v>
      </c>
      <c r="GC33" s="209">
        <v>75404.31</v>
      </c>
      <c r="GD33" s="178">
        <f t="shared" si="186"/>
        <v>22997.210000000006</v>
      </c>
      <c r="GE33" s="210">
        <v>6123</v>
      </c>
      <c r="GF33" s="181" t="s">
        <v>277</v>
      </c>
      <c r="GG33" s="64">
        <f t="shared" si="187"/>
        <v>98401.52</v>
      </c>
      <c r="GH33" s="209">
        <v>1711.2</v>
      </c>
      <c r="GI33" s="209">
        <v>1457.61</v>
      </c>
      <c r="GJ33" s="209">
        <v>0</v>
      </c>
      <c r="GK33" s="209">
        <v>1.89</v>
      </c>
      <c r="GL33" s="209">
        <v>0</v>
      </c>
      <c r="GM33" s="209">
        <v>0</v>
      </c>
      <c r="GN33" s="209">
        <v>0</v>
      </c>
      <c r="GO33" s="209">
        <v>1550</v>
      </c>
      <c r="GP33" s="209">
        <v>0</v>
      </c>
      <c r="GQ33" s="209">
        <v>0</v>
      </c>
      <c r="GR33" s="211">
        <f t="shared" si="79"/>
        <v>4720.7</v>
      </c>
      <c r="GS33" s="65">
        <v>566.19999999999993</v>
      </c>
      <c r="GT33" s="65">
        <v>93.333333333333329</v>
      </c>
      <c r="GU33" s="65">
        <f t="shared" si="80"/>
        <v>835.5736031966062</v>
      </c>
      <c r="GV33" s="65">
        <f t="shared" si="81"/>
        <v>677.77621247007767</v>
      </c>
      <c r="GW33" s="65">
        <v>1279.4567857142858</v>
      </c>
      <c r="GX33" s="65">
        <v>20</v>
      </c>
      <c r="GY33" s="65">
        <f t="shared" si="83"/>
        <v>184.90588235294118</v>
      </c>
      <c r="GZ33" s="65">
        <v>5</v>
      </c>
      <c r="HA33" s="65">
        <f t="shared" si="147"/>
        <v>358.47794117647061</v>
      </c>
      <c r="HB33" s="65"/>
      <c r="HC33" s="64">
        <f t="shared" si="188"/>
        <v>4020.7237582437151</v>
      </c>
      <c r="HD33" s="66">
        <f t="shared" si="148"/>
        <v>866.92019607843133</v>
      </c>
      <c r="HE33" s="66"/>
      <c r="HF33" s="66">
        <f t="shared" si="84"/>
        <v>977.52879086442942</v>
      </c>
      <c r="HG33" s="67">
        <f t="shared" si="19"/>
        <v>1844.4489869428608</v>
      </c>
      <c r="HH33" s="67">
        <f t="shared" si="20"/>
        <v>5865.1727451865754</v>
      </c>
      <c r="HI33" s="68">
        <f t="shared" si="21"/>
        <v>-1144.4727451865756</v>
      </c>
      <c r="HJ33" s="205">
        <v>20859.939999999999</v>
      </c>
      <c r="HK33" s="205">
        <v>18011.650000000001</v>
      </c>
      <c r="HL33" s="205">
        <v>0</v>
      </c>
      <c r="HM33" s="205">
        <v>20</v>
      </c>
      <c r="HN33" s="205">
        <v>0</v>
      </c>
      <c r="HO33" s="205">
        <v>0</v>
      </c>
      <c r="HP33" s="205">
        <v>0</v>
      </c>
      <c r="HQ33" s="205">
        <v>51280.52</v>
      </c>
      <c r="HR33" s="205">
        <v>0</v>
      </c>
      <c r="HS33" s="205">
        <v>0</v>
      </c>
      <c r="HT33" s="205">
        <v>67728.69</v>
      </c>
      <c r="HU33" s="178">
        <f t="shared" si="189"/>
        <v>22443.419999999984</v>
      </c>
      <c r="HV33" s="206">
        <v>5727</v>
      </c>
      <c r="HW33" s="181" t="s">
        <v>277</v>
      </c>
      <c r="HX33" s="64">
        <f t="shared" si="190"/>
        <v>90172.109999999986</v>
      </c>
      <c r="HY33" s="205">
        <v>1736.41</v>
      </c>
      <c r="HZ33" s="205">
        <v>1317.52</v>
      </c>
      <c r="IA33" s="205">
        <v>0</v>
      </c>
      <c r="IB33" s="205">
        <v>0.84</v>
      </c>
      <c r="IC33" s="205">
        <v>0</v>
      </c>
      <c r="ID33" s="205">
        <v>0</v>
      </c>
      <c r="IE33" s="205">
        <v>0</v>
      </c>
      <c r="IF33" s="205">
        <v>1550</v>
      </c>
      <c r="IG33" s="205">
        <v>0</v>
      </c>
      <c r="IH33" s="205">
        <v>0</v>
      </c>
      <c r="II33" s="214">
        <v>4604.7700000000004</v>
      </c>
      <c r="IJ33" s="65">
        <v>566.19999999999993</v>
      </c>
      <c r="IK33" s="65">
        <v>93.333333333333329</v>
      </c>
      <c r="IL33" s="65">
        <f t="shared" si="88"/>
        <v>750.26163976597059</v>
      </c>
      <c r="IM33" s="65">
        <f t="shared" si="89"/>
        <v>680.20886494107663</v>
      </c>
      <c r="IN33" s="65">
        <v>1279.4567857142858</v>
      </c>
      <c r="IO33" s="65">
        <v>20</v>
      </c>
      <c r="IP33" s="65">
        <f t="shared" si="91"/>
        <v>232.05714285714285</v>
      </c>
      <c r="IQ33" s="65">
        <v>5</v>
      </c>
      <c r="IR33" s="65">
        <f t="shared" si="149"/>
        <v>445.62857142857143</v>
      </c>
      <c r="IS33" s="65"/>
      <c r="IT33" s="64">
        <f t="shared" si="191"/>
        <v>4072.1463380403802</v>
      </c>
      <c r="IU33" s="66">
        <f t="shared" si="150"/>
        <v>538.79476190476191</v>
      </c>
      <c r="IV33" s="66"/>
      <c r="IW33" s="66">
        <f t="shared" si="92"/>
        <v>922.18821998902843</v>
      </c>
      <c r="IX33" s="67">
        <f t="shared" si="192"/>
        <v>1460.9829818937903</v>
      </c>
      <c r="IY33" s="67">
        <f t="shared" si="24"/>
        <v>5533.1293199341708</v>
      </c>
      <c r="IZ33" s="68">
        <f t="shared" si="25"/>
        <v>-928.35931993417034</v>
      </c>
      <c r="JA33" s="209">
        <v>21739.95</v>
      </c>
      <c r="JB33" s="209">
        <v>17523.78</v>
      </c>
      <c r="JC33" s="209">
        <v>0</v>
      </c>
      <c r="JD33" s="209">
        <v>135</v>
      </c>
      <c r="JE33" s="209">
        <v>0</v>
      </c>
      <c r="JF33" s="209">
        <v>0</v>
      </c>
      <c r="JG33" s="209">
        <v>0</v>
      </c>
      <c r="JH33" s="209">
        <v>46843.32</v>
      </c>
      <c r="JI33" s="209">
        <v>0</v>
      </c>
      <c r="JJ33" s="209">
        <v>0</v>
      </c>
      <c r="JK33" s="209">
        <v>64080.79</v>
      </c>
      <c r="JL33" s="178">
        <f t="shared" si="193"/>
        <v>22161.259999999987</v>
      </c>
      <c r="JM33" s="210">
        <v>5214</v>
      </c>
      <c r="JN33" s="181" t="s">
        <v>277</v>
      </c>
      <c r="JO33" s="64">
        <f t="shared" si="194"/>
        <v>86242.049999999988</v>
      </c>
      <c r="JP33" s="209">
        <v>1809.68</v>
      </c>
      <c r="JQ33" s="209">
        <v>1281.83</v>
      </c>
      <c r="JR33" s="209">
        <v>0</v>
      </c>
      <c r="JS33" s="209">
        <v>5.68</v>
      </c>
      <c r="JT33" s="209">
        <v>0</v>
      </c>
      <c r="JU33" s="209">
        <v>0</v>
      </c>
      <c r="JV33" s="209">
        <v>0</v>
      </c>
      <c r="JW33" s="209">
        <v>1550</v>
      </c>
      <c r="JX33" s="209">
        <v>0</v>
      </c>
      <c r="JY33" s="209">
        <v>0</v>
      </c>
      <c r="JZ33" s="211">
        <v>4647.1899999999996</v>
      </c>
      <c r="KA33" s="65">
        <v>566.19999999999993</v>
      </c>
      <c r="KB33" s="65">
        <v>93.333333333333329</v>
      </c>
      <c r="KC33" s="65">
        <f t="shared" si="96"/>
        <v>1292.5536035407595</v>
      </c>
      <c r="KD33" s="65">
        <f t="shared" si="97"/>
        <v>746.20439327505017</v>
      </c>
      <c r="KE33" s="65">
        <v>1279.4567857142858</v>
      </c>
      <c r="KF33" s="65">
        <v>20</v>
      </c>
      <c r="KG33" s="65"/>
      <c r="KH33" s="65">
        <v>5</v>
      </c>
      <c r="KI33" s="65">
        <f t="shared" si="151"/>
        <v>543.39953271028037</v>
      </c>
      <c r="KJ33" s="65"/>
      <c r="KK33" s="64">
        <f t="shared" si="195"/>
        <v>4546.1476485737094</v>
      </c>
      <c r="KL33" s="66">
        <f t="shared" si="152"/>
        <v>497.32093457943921</v>
      </c>
      <c r="KM33" s="66"/>
      <c r="KN33" s="66">
        <f t="shared" si="99"/>
        <v>1008.6937166306298</v>
      </c>
      <c r="KO33" s="67">
        <f t="shared" si="27"/>
        <v>1506.0146512100689</v>
      </c>
      <c r="KP33" s="67">
        <f t="shared" si="28"/>
        <v>6052.1622997837785</v>
      </c>
      <c r="KQ33" s="68">
        <f t="shared" si="29"/>
        <v>-1404.9722997837789</v>
      </c>
      <c r="KR33" s="209">
        <v>18388.330000000002</v>
      </c>
      <c r="KS33" s="209">
        <v>15145.43</v>
      </c>
      <c r="KT33" s="209">
        <v>0</v>
      </c>
      <c r="KU33" s="209">
        <v>10</v>
      </c>
      <c r="KV33" s="209">
        <v>0</v>
      </c>
      <c r="KW33" s="209">
        <v>0</v>
      </c>
      <c r="KX33" s="209">
        <v>0</v>
      </c>
      <c r="KY33" s="209">
        <v>43119.79</v>
      </c>
      <c r="KZ33" s="209">
        <v>0</v>
      </c>
      <c r="LA33" s="209">
        <v>0</v>
      </c>
      <c r="LB33" s="209">
        <v>76663.55</v>
      </c>
      <c r="LC33" s="178">
        <f t="shared" si="196"/>
        <v>0</v>
      </c>
      <c r="LD33" s="210">
        <v>4302</v>
      </c>
      <c r="LE33" s="181" t="s">
        <v>277</v>
      </c>
      <c r="LF33" s="64">
        <f t="shared" si="197"/>
        <v>76663.55</v>
      </c>
      <c r="LG33" s="209">
        <v>1530.67</v>
      </c>
      <c r="LH33" s="209">
        <v>1107.8599999999999</v>
      </c>
      <c r="LI33" s="209">
        <v>0</v>
      </c>
      <c r="LJ33" s="209">
        <v>0.42</v>
      </c>
      <c r="LK33" s="209">
        <v>0</v>
      </c>
      <c r="LL33" s="209">
        <v>0</v>
      </c>
      <c r="LM33" s="209">
        <v>0</v>
      </c>
      <c r="LN33" s="209">
        <v>1550</v>
      </c>
      <c r="LO33" s="209">
        <v>0</v>
      </c>
      <c r="LP33" s="209">
        <v>0</v>
      </c>
      <c r="LQ33" s="211">
        <f t="shared" si="102"/>
        <v>4188.95</v>
      </c>
      <c r="LR33" s="226"/>
      <c r="LS33" s="238"/>
      <c r="LT33" s="65">
        <f t="shared" si="103"/>
        <v>781.59469708072061</v>
      </c>
      <c r="LU33" s="65">
        <f t="shared" si="104"/>
        <v>0</v>
      </c>
      <c r="LV33" s="65">
        <v>1279.4567857142858</v>
      </c>
      <c r="LW33" s="65">
        <v>20</v>
      </c>
      <c r="LX33" s="65"/>
      <c r="LY33" s="65">
        <v>5</v>
      </c>
      <c r="LZ33" s="65">
        <f t="shared" si="153"/>
        <v>508.03738317757012</v>
      </c>
      <c r="MA33" s="65"/>
      <c r="MB33" s="64">
        <f t="shared" si="30"/>
        <v>2594.0888659725765</v>
      </c>
      <c r="MC33" s="66">
        <f t="shared" si="154"/>
        <v>593.54906542056074</v>
      </c>
      <c r="MD33" s="66"/>
      <c r="ME33" s="66">
        <f t="shared" si="106"/>
        <v>637.5275862786275</v>
      </c>
      <c r="MF33" s="67">
        <f t="shared" si="31"/>
        <v>1231.0766516991882</v>
      </c>
      <c r="MG33" s="67">
        <f t="shared" si="32"/>
        <v>3825.165517671765</v>
      </c>
      <c r="MH33" s="68">
        <f t="shared" si="33"/>
        <v>363.78448232823484</v>
      </c>
      <c r="MI33" s="209">
        <v>16725.13</v>
      </c>
      <c r="MJ33" s="209">
        <v>11357.86</v>
      </c>
      <c r="MK33" s="209">
        <v>0</v>
      </c>
      <c r="ML33" s="209">
        <v>100</v>
      </c>
      <c r="MM33" s="209">
        <v>0</v>
      </c>
      <c r="MN33" s="209">
        <v>0</v>
      </c>
      <c r="MO33" s="209">
        <v>0</v>
      </c>
      <c r="MP33" s="209">
        <v>31982.93</v>
      </c>
      <c r="MQ33" s="209">
        <v>0</v>
      </c>
      <c r="MR33" s="209">
        <v>0</v>
      </c>
      <c r="MS33" s="209">
        <v>54826.17</v>
      </c>
      <c r="MT33" s="178">
        <f t="shared" si="210"/>
        <v>5339.75</v>
      </c>
      <c r="MU33" s="210">
        <v>3432</v>
      </c>
      <c r="MV33" s="181" t="s">
        <v>277</v>
      </c>
      <c r="MW33" s="64">
        <f t="shared" si="198"/>
        <v>60165.919999999998</v>
      </c>
      <c r="MX33" s="209">
        <v>1392.22</v>
      </c>
      <c r="MY33" s="209">
        <v>830.81</v>
      </c>
      <c r="MZ33" s="209">
        <v>0</v>
      </c>
      <c r="NA33" s="209">
        <v>4.21</v>
      </c>
      <c r="NB33" s="209">
        <v>0</v>
      </c>
      <c r="NC33" s="209">
        <v>0</v>
      </c>
      <c r="ND33" s="209">
        <v>0</v>
      </c>
      <c r="NE33" s="209">
        <v>1550</v>
      </c>
      <c r="NF33" s="209">
        <v>0</v>
      </c>
      <c r="NG33" s="209">
        <v>0</v>
      </c>
      <c r="NH33" s="211">
        <f t="shared" si="109"/>
        <v>3777.24</v>
      </c>
      <c r="NI33" s="228"/>
      <c r="NJ33" s="238"/>
      <c r="NK33" s="65">
        <f t="shared" si="110"/>
        <v>0</v>
      </c>
      <c r="NL33" s="65">
        <f t="shared" si="111"/>
        <v>128.97128659952952</v>
      </c>
      <c r="NM33" s="65">
        <v>1279.4567857142858</v>
      </c>
      <c r="NN33" s="65">
        <v>20</v>
      </c>
      <c r="NO33" s="65"/>
      <c r="NP33" s="65">
        <v>5</v>
      </c>
      <c r="NQ33" s="65">
        <f t="shared" si="155"/>
        <v>469.67889908256882</v>
      </c>
      <c r="NR33" s="65"/>
      <c r="NS33" s="64">
        <f t="shared" si="199"/>
        <v>1903.1069713963843</v>
      </c>
      <c r="NT33" s="66">
        <f t="shared" si="113"/>
        <v>723.04816513761466</v>
      </c>
      <c r="NU33" s="66"/>
      <c r="NV33" s="66">
        <f t="shared" si="114"/>
        <v>525.23102730679989</v>
      </c>
      <c r="NW33" s="67">
        <f t="shared" si="35"/>
        <v>1248.2791924444145</v>
      </c>
      <c r="NX33" s="67">
        <f t="shared" si="36"/>
        <v>3151.3861638407989</v>
      </c>
      <c r="NY33" s="68">
        <f t="shared" si="37"/>
        <v>625.85383615920091</v>
      </c>
      <c r="NZ33" s="209">
        <v>18322.53</v>
      </c>
      <c r="OA33" s="209">
        <v>14616.56</v>
      </c>
      <c r="OB33" s="209">
        <v>0</v>
      </c>
      <c r="OC33" s="209">
        <v>25</v>
      </c>
      <c r="OD33" s="209">
        <v>0</v>
      </c>
      <c r="OE33" s="209">
        <v>0</v>
      </c>
      <c r="OF33" s="209">
        <v>0</v>
      </c>
      <c r="OG33" s="209">
        <v>38839.589999999997</v>
      </c>
      <c r="OH33" s="209">
        <v>0</v>
      </c>
      <c r="OI33" s="209">
        <v>0</v>
      </c>
      <c r="OJ33" s="209">
        <v>56326.55</v>
      </c>
      <c r="OK33" s="178">
        <f t="shared" si="115"/>
        <v>15477.12999999999</v>
      </c>
      <c r="OL33" s="210">
        <v>4273</v>
      </c>
      <c r="OM33" s="181" t="s">
        <v>277</v>
      </c>
      <c r="ON33" s="64">
        <f t="shared" si="200"/>
        <v>71803.679999999993</v>
      </c>
      <c r="OO33" s="209">
        <v>1525.19</v>
      </c>
      <c r="OP33" s="209">
        <v>1069.17</v>
      </c>
      <c r="OQ33" s="209">
        <v>0</v>
      </c>
      <c r="OR33" s="209">
        <v>1.05</v>
      </c>
      <c r="OS33" s="209">
        <v>0</v>
      </c>
      <c r="OT33" s="209">
        <v>0</v>
      </c>
      <c r="OU33" s="209">
        <v>0</v>
      </c>
      <c r="OV33" s="209">
        <v>1550</v>
      </c>
      <c r="OW33" s="209">
        <v>0</v>
      </c>
      <c r="OX33" s="209">
        <v>0</v>
      </c>
      <c r="OY33" s="211">
        <v>4145.41</v>
      </c>
      <c r="OZ33" s="225"/>
      <c r="PA33" s="238"/>
      <c r="PB33" s="65">
        <f t="shared" si="118"/>
        <v>1217.9636812236454</v>
      </c>
      <c r="PC33" s="65">
        <f t="shared" si="119"/>
        <v>453.80498421647366</v>
      </c>
      <c r="PD33" s="65">
        <v>1279.4567857142858</v>
      </c>
      <c r="PE33" s="65">
        <v>20</v>
      </c>
      <c r="PF33" s="65">
        <f t="shared" si="121"/>
        <v>32.880000000000003</v>
      </c>
      <c r="PG33" s="65">
        <v>5</v>
      </c>
      <c r="PH33" s="65">
        <f t="shared" si="156"/>
        <v>495.2049090909091</v>
      </c>
      <c r="PI33" s="65"/>
      <c r="PJ33" s="64">
        <f t="shared" si="38"/>
        <v>3504.3103602453143</v>
      </c>
      <c r="PK33" s="66">
        <f t="shared" si="157"/>
        <v>643.25572727272731</v>
      </c>
      <c r="PL33" s="66"/>
      <c r="PM33" s="66">
        <f t="shared" si="122"/>
        <v>829.51321750360842</v>
      </c>
      <c r="PN33" s="67">
        <f t="shared" si="39"/>
        <v>1472.7689447763357</v>
      </c>
      <c r="PO33" s="67">
        <f t="shared" si="40"/>
        <v>4977.0793050216498</v>
      </c>
      <c r="PP33" s="68">
        <f t="shared" si="41"/>
        <v>-831.66930502164996</v>
      </c>
      <c r="PQ33" s="209">
        <v>17170.12</v>
      </c>
      <c r="PR33" s="209">
        <v>10955.53</v>
      </c>
      <c r="PS33" s="209">
        <v>0</v>
      </c>
      <c r="PT33" s="209">
        <v>15</v>
      </c>
      <c r="PU33" s="209">
        <v>0</v>
      </c>
      <c r="PV33" s="209">
        <v>0</v>
      </c>
      <c r="PW33" s="209">
        <v>0</v>
      </c>
      <c r="PX33" s="209">
        <v>34849.18</v>
      </c>
      <c r="PY33" s="209">
        <v>0</v>
      </c>
      <c r="PZ33" s="209">
        <v>0</v>
      </c>
      <c r="QA33" s="209">
        <v>46022.28</v>
      </c>
      <c r="QB33" s="178">
        <f t="shared" si="201"/>
        <v>16967.550000000003</v>
      </c>
      <c r="QC33" s="210">
        <v>3637</v>
      </c>
      <c r="QD33" s="181" t="s">
        <v>277</v>
      </c>
      <c r="QE33" s="64">
        <f t="shared" si="202"/>
        <v>62989.83</v>
      </c>
      <c r="QF33" s="209">
        <v>1429.26</v>
      </c>
      <c r="QG33" s="209">
        <v>801.38</v>
      </c>
      <c r="QH33" s="209">
        <v>0</v>
      </c>
      <c r="QI33" s="209">
        <v>0.63</v>
      </c>
      <c r="QJ33" s="209">
        <v>0</v>
      </c>
      <c r="QK33" s="209">
        <v>0</v>
      </c>
      <c r="QL33" s="209">
        <v>0</v>
      </c>
      <c r="QM33" s="209">
        <v>1550</v>
      </c>
      <c r="QN33" s="209">
        <v>0</v>
      </c>
      <c r="QO33" s="209">
        <v>0</v>
      </c>
      <c r="QP33" s="211">
        <f t="shared" si="125"/>
        <v>3781.27</v>
      </c>
      <c r="QQ33" s="216">
        <f t="shared" ref="QQ33:QQ37" si="211">3397.2/6</f>
        <v>566.19999999999993</v>
      </c>
      <c r="QR33" s="238"/>
      <c r="QS33" s="65">
        <f t="shared" si="126"/>
        <v>540.99217381626067</v>
      </c>
      <c r="QT33" s="65">
        <f t="shared" si="127"/>
        <v>309.6144339504192</v>
      </c>
      <c r="QU33" s="65">
        <v>1279.4567857142858</v>
      </c>
      <c r="QV33" s="65">
        <v>20</v>
      </c>
      <c r="QW33" s="65">
        <f t="shared" si="129"/>
        <v>18.861818181818183</v>
      </c>
      <c r="QX33" s="65">
        <v>5</v>
      </c>
      <c r="QY33" s="65">
        <f t="shared" si="158"/>
        <v>428.14772727272725</v>
      </c>
      <c r="QZ33" s="65"/>
      <c r="RA33" s="64">
        <f t="shared" si="203"/>
        <v>3168.2729389355109</v>
      </c>
      <c r="RB33" s="66">
        <f t="shared" si="130"/>
        <v>619.2640909090909</v>
      </c>
      <c r="RC33" s="66"/>
      <c r="RD33" s="66">
        <f t="shared" si="131"/>
        <v>757.50740596892047</v>
      </c>
      <c r="RE33" s="67">
        <f t="shared" si="43"/>
        <v>1376.7714968780115</v>
      </c>
      <c r="RF33" s="67">
        <f t="shared" si="44"/>
        <v>4545.0444358135228</v>
      </c>
      <c r="RG33" s="68">
        <f t="shared" si="45"/>
        <v>-763.77443581352281</v>
      </c>
      <c r="RH33" s="205">
        <v>17567.419999999998</v>
      </c>
      <c r="RI33" s="205">
        <v>13632.06</v>
      </c>
      <c r="RJ33" s="205">
        <v>0</v>
      </c>
      <c r="RK33" s="205">
        <v>40</v>
      </c>
      <c r="RL33" s="205">
        <v>0</v>
      </c>
      <c r="RM33" s="205">
        <v>0</v>
      </c>
      <c r="RN33" s="205">
        <v>0</v>
      </c>
      <c r="RO33" s="205">
        <v>42566.45</v>
      </c>
      <c r="RP33" s="205">
        <v>0</v>
      </c>
      <c r="RQ33" s="205">
        <v>0</v>
      </c>
      <c r="RR33" s="205">
        <v>54225.47</v>
      </c>
      <c r="RS33" s="178">
        <f t="shared" si="204"/>
        <v>19580.459999999992</v>
      </c>
      <c r="RT33" s="206">
        <v>4135</v>
      </c>
      <c r="RU33" s="181" t="s">
        <v>277</v>
      </c>
      <c r="RV33" s="64">
        <f t="shared" si="205"/>
        <v>73805.929999999993</v>
      </c>
      <c r="RW33" s="209">
        <v>1462.34</v>
      </c>
      <c r="RX33" s="209">
        <v>997.16</v>
      </c>
      <c r="RY33" s="209">
        <v>0</v>
      </c>
      <c r="RZ33" s="209">
        <v>1.68</v>
      </c>
      <c r="SA33" s="209">
        <v>0</v>
      </c>
      <c r="SB33" s="209">
        <v>0</v>
      </c>
      <c r="SC33" s="209">
        <v>0</v>
      </c>
      <c r="SD33" s="209">
        <v>1550</v>
      </c>
      <c r="SE33" s="209">
        <v>0</v>
      </c>
      <c r="SF33" s="209">
        <v>0</v>
      </c>
      <c r="SG33" s="211">
        <v>4011.18</v>
      </c>
      <c r="SH33" s="216">
        <f t="shared" ref="SH33:SH37" si="212">3397.2/6</f>
        <v>566.19999999999993</v>
      </c>
      <c r="SI33" s="238"/>
      <c r="SJ33" s="65">
        <f t="shared" si="134"/>
        <v>532.86859904200219</v>
      </c>
      <c r="SK33" s="65">
        <f t="shared" si="135"/>
        <v>422.06210415146546</v>
      </c>
      <c r="SL33" s="65">
        <v>1279.4567857142858</v>
      </c>
      <c r="SM33" s="65">
        <v>20</v>
      </c>
      <c r="SN33" s="65">
        <f t="shared" si="137"/>
        <v>495.92920353982299</v>
      </c>
      <c r="SO33" s="65">
        <v>5</v>
      </c>
      <c r="SP33" s="65">
        <f t="shared" si="159"/>
        <v>428.52876106194691</v>
      </c>
      <c r="SQ33" s="65"/>
      <c r="SR33" s="64">
        <f t="shared" si="206"/>
        <v>3750.0454535095232</v>
      </c>
      <c r="SS33" s="66">
        <f t="shared" si="160"/>
        <v>596.28469026548669</v>
      </c>
      <c r="ST33" s="66"/>
      <c r="SU33" s="66">
        <f t="shared" si="138"/>
        <v>869.26602875500203</v>
      </c>
      <c r="SV33" s="67">
        <f t="shared" si="207"/>
        <v>1465.5507190204887</v>
      </c>
      <c r="SW33" s="67">
        <f t="shared" si="48"/>
        <v>5215.5961725300122</v>
      </c>
      <c r="SX33" s="68">
        <f t="shared" si="49"/>
        <v>-1204.4161725300123</v>
      </c>
      <c r="SY33" s="64">
        <f t="shared" si="139"/>
        <v>959340.14000000013</v>
      </c>
      <c r="SZ33" s="211">
        <f t="shared" si="140"/>
        <v>50321.64</v>
      </c>
      <c r="TA33" s="67">
        <f t="shared" si="141"/>
        <v>55270.065870662977</v>
      </c>
      <c r="TB33" s="68">
        <f t="shared" si="142"/>
        <v>-4948.4258706629771</v>
      </c>
      <c r="TC33" s="264"/>
      <c r="TD33" s="265"/>
      <c r="TE33" s="265"/>
    </row>
    <row r="34" spans="1:525">
      <c r="A34" s="173" t="s">
        <v>30</v>
      </c>
      <c r="B34" s="175" t="s">
        <v>149</v>
      </c>
      <c r="C34" s="181" t="s">
        <v>276</v>
      </c>
      <c r="D34" s="176">
        <v>5697.05</v>
      </c>
      <c r="E34" s="176">
        <v>7414.07</v>
      </c>
      <c r="F34" s="176">
        <v>0</v>
      </c>
      <c r="G34" s="176">
        <v>50</v>
      </c>
      <c r="H34" s="176">
        <v>0</v>
      </c>
      <c r="I34" s="176">
        <v>0</v>
      </c>
      <c r="J34" s="176">
        <v>0</v>
      </c>
      <c r="K34" s="176">
        <v>17391.43</v>
      </c>
      <c r="L34" s="176">
        <v>0</v>
      </c>
      <c r="M34" s="176">
        <v>0</v>
      </c>
      <c r="N34" s="178">
        <v>25457.4</v>
      </c>
      <c r="O34" s="178">
        <f t="shared" si="161"/>
        <v>5095.1499999999978</v>
      </c>
      <c r="P34" s="181">
        <v>1819</v>
      </c>
      <c r="Q34" s="64">
        <f t="shared" si="0"/>
        <v>30552.55</v>
      </c>
      <c r="R34" s="178">
        <v>474.23</v>
      </c>
      <c r="S34" s="178">
        <v>542.32000000000005</v>
      </c>
      <c r="T34" s="178">
        <v>0</v>
      </c>
      <c r="U34" s="178">
        <v>2.1</v>
      </c>
      <c r="V34" s="178">
        <v>0</v>
      </c>
      <c r="W34" s="178">
        <v>0</v>
      </c>
      <c r="X34" s="178">
        <v>0</v>
      </c>
      <c r="Y34" s="178">
        <v>1350</v>
      </c>
      <c r="Z34" s="178">
        <v>0</v>
      </c>
      <c r="AA34" s="178">
        <v>0</v>
      </c>
      <c r="AB34" s="64">
        <f t="shared" si="50"/>
        <v>2368.65</v>
      </c>
      <c r="AC34" s="65">
        <v>566.19999999999993</v>
      </c>
      <c r="AD34" s="65">
        <v>93.333333333333329</v>
      </c>
      <c r="AE34" s="65">
        <f t="shared" si="51"/>
        <v>276.79316615442372</v>
      </c>
      <c r="AF34" s="65">
        <f t="shared" si="177"/>
        <v>136.62041003976285</v>
      </c>
      <c r="AG34" s="65"/>
      <c r="AH34" s="65">
        <v>20</v>
      </c>
      <c r="AI34" s="65"/>
      <c r="AJ34" s="65">
        <v>5</v>
      </c>
      <c r="AK34" s="65">
        <f t="shared" si="178"/>
        <v>411.38684210526316</v>
      </c>
      <c r="AL34" s="65"/>
      <c r="AM34" s="64">
        <f t="shared" si="2"/>
        <v>1509.3337516327831</v>
      </c>
      <c r="AN34" s="66">
        <f t="shared" si="179"/>
        <v>645.10084210526315</v>
      </c>
      <c r="AO34" s="66">
        <v>0</v>
      </c>
      <c r="AP34" s="66">
        <f t="shared" si="54"/>
        <v>430.88691874760929</v>
      </c>
      <c r="AQ34" s="67">
        <f t="shared" si="3"/>
        <v>1075.9877608528725</v>
      </c>
      <c r="AR34" s="67">
        <f t="shared" si="4"/>
        <v>2585.3215124856556</v>
      </c>
      <c r="AS34" s="68">
        <f t="shared" si="5"/>
        <v>-216.67151248565551</v>
      </c>
      <c r="AT34" s="205">
        <v>6785.88</v>
      </c>
      <c r="AU34" s="205">
        <v>7333.35</v>
      </c>
      <c r="AV34" s="205">
        <v>0</v>
      </c>
      <c r="AW34" s="205">
        <v>10</v>
      </c>
      <c r="AX34" s="207">
        <v>0</v>
      </c>
      <c r="AY34" s="207">
        <v>0</v>
      </c>
      <c r="AZ34" s="207">
        <v>0</v>
      </c>
      <c r="BA34" s="207">
        <v>16474.2</v>
      </c>
      <c r="BB34" s="207">
        <v>0</v>
      </c>
      <c r="BC34" s="207">
        <v>0</v>
      </c>
      <c r="BD34" s="209">
        <v>24780.22</v>
      </c>
      <c r="BE34" s="178">
        <f t="shared" si="162"/>
        <v>5823.2099999999991</v>
      </c>
      <c r="BF34" s="208">
        <v>1797</v>
      </c>
      <c r="BG34" s="181" t="s">
        <v>276</v>
      </c>
      <c r="BH34" s="64">
        <f t="shared" si="56"/>
        <v>30603.43</v>
      </c>
      <c r="BI34" s="205">
        <v>564.87</v>
      </c>
      <c r="BJ34" s="205">
        <v>536.41999999999996</v>
      </c>
      <c r="BK34" s="205">
        <v>0</v>
      </c>
      <c r="BL34" s="205">
        <v>0.42</v>
      </c>
      <c r="BM34" s="205">
        <v>0</v>
      </c>
      <c r="BN34" s="205">
        <v>0</v>
      </c>
      <c r="BO34" s="205">
        <v>0</v>
      </c>
      <c r="BP34" s="205">
        <v>1350</v>
      </c>
      <c r="BQ34" s="205">
        <v>0</v>
      </c>
      <c r="BR34" s="205">
        <v>0</v>
      </c>
      <c r="BS34" s="64">
        <f t="shared" si="57"/>
        <v>2451.71</v>
      </c>
      <c r="BT34" s="65">
        <v>566.19999999999993</v>
      </c>
      <c r="BU34" s="65">
        <v>93.333333333333329</v>
      </c>
      <c r="BV34" s="65">
        <f t="shared" si="58"/>
        <v>271.78239632195857</v>
      </c>
      <c r="BW34" s="65">
        <f t="shared" si="59"/>
        <v>131.6974959182557</v>
      </c>
      <c r="BX34" s="65"/>
      <c r="BY34" s="65">
        <v>20</v>
      </c>
      <c r="BZ34" s="65"/>
      <c r="CA34" s="65">
        <v>5</v>
      </c>
      <c r="CB34" s="65">
        <f t="shared" si="180"/>
        <v>391.015625</v>
      </c>
      <c r="CC34" s="65"/>
      <c r="CD34" s="64">
        <f t="shared" si="6"/>
        <v>1479.0288505735475</v>
      </c>
      <c r="CE34" s="66">
        <f t="shared" si="61"/>
        <v>665.21208333333334</v>
      </c>
      <c r="CF34" s="66"/>
      <c r="CG34" s="66">
        <f t="shared" si="62"/>
        <v>428.84818678137617</v>
      </c>
      <c r="CH34" s="67">
        <f t="shared" si="7"/>
        <v>1094.0602701147095</v>
      </c>
      <c r="CI34" s="67">
        <f t="shared" si="8"/>
        <v>2573.089120688257</v>
      </c>
      <c r="CJ34" s="68">
        <f t="shared" si="9"/>
        <v>-121.37912068825699</v>
      </c>
      <c r="CK34" s="209">
        <v>2754.44</v>
      </c>
      <c r="CL34" s="209">
        <v>5539.85</v>
      </c>
      <c r="CM34" s="209">
        <v>0</v>
      </c>
      <c r="CN34" s="209">
        <v>0</v>
      </c>
      <c r="CO34" s="209">
        <v>0</v>
      </c>
      <c r="CP34" s="209">
        <v>0</v>
      </c>
      <c r="CQ34" s="209">
        <v>0</v>
      </c>
      <c r="CR34" s="209">
        <v>11396.57</v>
      </c>
      <c r="CS34" s="209">
        <v>0</v>
      </c>
      <c r="CT34" s="207">
        <v>0</v>
      </c>
      <c r="CU34" s="209">
        <v>12909.4</v>
      </c>
      <c r="CV34" s="178">
        <f t="shared" si="181"/>
        <v>6781.4600000000009</v>
      </c>
      <c r="CW34" s="210">
        <v>1167</v>
      </c>
      <c r="CX34" s="181" t="s">
        <v>276</v>
      </c>
      <c r="CY34" s="64">
        <f t="shared" si="182"/>
        <v>19690.86</v>
      </c>
      <c r="CZ34" s="209">
        <v>229.29</v>
      </c>
      <c r="DA34" s="209">
        <v>405.23</v>
      </c>
      <c r="DB34" s="209">
        <v>0</v>
      </c>
      <c r="DC34" s="209">
        <v>0</v>
      </c>
      <c r="DD34" s="209">
        <v>0</v>
      </c>
      <c r="DE34" s="209">
        <v>0</v>
      </c>
      <c r="DF34" s="209">
        <v>0</v>
      </c>
      <c r="DG34" s="209">
        <v>1350</v>
      </c>
      <c r="DH34" s="209">
        <v>0</v>
      </c>
      <c r="DI34" s="209">
        <v>0</v>
      </c>
      <c r="DJ34" s="211">
        <f t="shared" si="208"/>
        <v>1984.52</v>
      </c>
      <c r="DK34" s="65">
        <v>566.19999999999993</v>
      </c>
      <c r="DL34" s="65">
        <v>93.333333333333329</v>
      </c>
      <c r="DM34" s="65">
        <f t="shared" si="66"/>
        <v>140.34321988364931</v>
      </c>
      <c r="DN34" s="65">
        <f t="shared" si="67"/>
        <v>192.90782092052771</v>
      </c>
      <c r="DO34" s="65"/>
      <c r="DP34" s="65">
        <v>20</v>
      </c>
      <c r="DQ34" s="65"/>
      <c r="DR34" s="65">
        <v>5</v>
      </c>
      <c r="DS34" s="65">
        <f t="shared" si="209"/>
        <v>428.469696969697</v>
      </c>
      <c r="DT34" s="65"/>
      <c r="DU34" s="64">
        <f t="shared" si="10"/>
        <v>1446.2540711072074</v>
      </c>
      <c r="DV34" s="66">
        <f t="shared" si="144"/>
        <v>596.35070707070713</v>
      </c>
      <c r="DW34" s="66"/>
      <c r="DX34" s="66">
        <f t="shared" si="68"/>
        <v>408.52095563558294</v>
      </c>
      <c r="DY34" s="67">
        <f t="shared" si="11"/>
        <v>1004.8716627062901</v>
      </c>
      <c r="DZ34" s="67">
        <f t="shared" si="12"/>
        <v>2451.1257338134974</v>
      </c>
      <c r="EA34" s="68">
        <f t="shared" si="13"/>
        <v>-466.60573381349741</v>
      </c>
      <c r="EB34" s="209">
        <v>6309.99</v>
      </c>
      <c r="EC34" s="209">
        <v>8410.24</v>
      </c>
      <c r="ED34" s="209">
        <v>0</v>
      </c>
      <c r="EE34" s="209">
        <v>20</v>
      </c>
      <c r="EF34" s="209">
        <v>0</v>
      </c>
      <c r="EG34" s="209">
        <v>0</v>
      </c>
      <c r="EH34" s="209">
        <v>0</v>
      </c>
      <c r="EI34" s="209">
        <v>18902.82</v>
      </c>
      <c r="EJ34" s="209">
        <v>0</v>
      </c>
      <c r="EK34" s="209">
        <v>0</v>
      </c>
      <c r="EL34" s="209">
        <v>26772.560000000001</v>
      </c>
      <c r="EM34" s="178">
        <f t="shared" si="183"/>
        <v>6870.4900000000016</v>
      </c>
      <c r="EN34" s="210">
        <v>2056</v>
      </c>
      <c r="EO34" s="181" t="s">
        <v>276</v>
      </c>
      <c r="EP34" s="212">
        <f t="shared" si="70"/>
        <v>33643.050000000003</v>
      </c>
      <c r="EQ34" s="209">
        <v>525.26</v>
      </c>
      <c r="ER34" s="209">
        <v>615.19000000000005</v>
      </c>
      <c r="ES34" s="209">
        <v>0</v>
      </c>
      <c r="ET34" s="209">
        <v>0.84</v>
      </c>
      <c r="EU34" s="209">
        <v>0</v>
      </c>
      <c r="EV34" s="209">
        <v>0</v>
      </c>
      <c r="EW34" s="209">
        <v>0</v>
      </c>
      <c r="EX34" s="209">
        <v>1350</v>
      </c>
      <c r="EY34" s="209">
        <v>0</v>
      </c>
      <c r="EZ34" s="209">
        <v>0</v>
      </c>
      <c r="FA34" s="64">
        <f t="shared" si="184"/>
        <v>2491.29</v>
      </c>
      <c r="FB34" s="65">
        <v>566.19999999999993</v>
      </c>
      <c r="FC34" s="65">
        <v>93.333333333333329</v>
      </c>
      <c r="FD34" s="65">
        <f t="shared" si="72"/>
        <v>298.8366768142505</v>
      </c>
      <c r="FE34" s="65">
        <f t="shared" si="73"/>
        <v>178.46951512986263</v>
      </c>
      <c r="FF34" s="65"/>
      <c r="FG34" s="65">
        <v>20</v>
      </c>
      <c r="FH34" s="65">
        <f t="shared" si="75"/>
        <v>140.93333333333334</v>
      </c>
      <c r="FI34" s="65">
        <v>5</v>
      </c>
      <c r="FJ34" s="65">
        <f t="shared" si="145"/>
        <v>424.68019607843132</v>
      </c>
      <c r="FK34" s="65"/>
      <c r="FL34" s="64">
        <f t="shared" si="14"/>
        <v>1727.4530546892111</v>
      </c>
      <c r="FM34" s="66">
        <f t="shared" si="146"/>
        <v>664.41901960784321</v>
      </c>
      <c r="FN34" s="66"/>
      <c r="FO34" s="66">
        <f t="shared" si="76"/>
        <v>478.37441485941093</v>
      </c>
      <c r="FP34" s="67">
        <f t="shared" si="185"/>
        <v>1142.7934344672542</v>
      </c>
      <c r="FQ34" s="67">
        <f t="shared" si="16"/>
        <v>2870.246489156465</v>
      </c>
      <c r="FR34" s="68">
        <f t="shared" si="17"/>
        <v>-378.95648915646507</v>
      </c>
      <c r="FS34" s="209">
        <v>6820.25</v>
      </c>
      <c r="FT34" s="209">
        <v>9427.15</v>
      </c>
      <c r="FU34" s="209">
        <v>0</v>
      </c>
      <c r="FV34" s="209">
        <v>35</v>
      </c>
      <c r="FW34" s="209">
        <v>0</v>
      </c>
      <c r="FX34" s="209">
        <v>0</v>
      </c>
      <c r="FY34" s="209">
        <v>0</v>
      </c>
      <c r="FZ34" s="209">
        <v>20803.400000000001</v>
      </c>
      <c r="GA34" s="209">
        <v>0</v>
      </c>
      <c r="GB34" s="209">
        <v>0</v>
      </c>
      <c r="GC34" s="209">
        <v>29741.46</v>
      </c>
      <c r="GD34" s="178">
        <f t="shared" si="186"/>
        <v>7344.3400000000038</v>
      </c>
      <c r="GE34" s="210">
        <v>2134</v>
      </c>
      <c r="GF34" s="181" t="s">
        <v>276</v>
      </c>
      <c r="GG34" s="64">
        <f t="shared" si="187"/>
        <v>37085.800000000003</v>
      </c>
      <c r="GH34" s="209">
        <v>567.72</v>
      </c>
      <c r="GI34" s="209">
        <v>689.58</v>
      </c>
      <c r="GJ34" s="209">
        <v>0</v>
      </c>
      <c r="GK34" s="209">
        <v>1.47</v>
      </c>
      <c r="GL34" s="209">
        <v>0</v>
      </c>
      <c r="GM34" s="209">
        <v>0</v>
      </c>
      <c r="GN34" s="209">
        <v>0</v>
      </c>
      <c r="GO34" s="209">
        <v>1550</v>
      </c>
      <c r="GP34" s="209">
        <v>0</v>
      </c>
      <c r="GQ34" s="209">
        <v>0</v>
      </c>
      <c r="GR34" s="211">
        <f t="shared" si="79"/>
        <v>2808.7700000000004</v>
      </c>
      <c r="GS34" s="65">
        <v>566.19999999999993</v>
      </c>
      <c r="GT34" s="65">
        <v>93.333333333333329</v>
      </c>
      <c r="GU34" s="65">
        <f t="shared" si="80"/>
        <v>329.57239309699582</v>
      </c>
      <c r="GV34" s="65">
        <f t="shared" si="81"/>
        <v>216.45316750564484</v>
      </c>
      <c r="GW34" s="65"/>
      <c r="GX34" s="65">
        <v>20</v>
      </c>
      <c r="GY34" s="65">
        <f t="shared" si="83"/>
        <v>184.90588235294118</v>
      </c>
      <c r="GZ34" s="65">
        <v>5</v>
      </c>
      <c r="HA34" s="65">
        <f t="shared" si="147"/>
        <v>358.47794117647061</v>
      </c>
      <c r="HB34" s="65"/>
      <c r="HC34" s="64">
        <f t="shared" si="188"/>
        <v>1773.9427174653861</v>
      </c>
      <c r="HD34" s="66">
        <f t="shared" si="148"/>
        <v>866.92019607843133</v>
      </c>
      <c r="HE34" s="66"/>
      <c r="HF34" s="66">
        <f t="shared" si="84"/>
        <v>528.17258270876346</v>
      </c>
      <c r="HG34" s="67">
        <f t="shared" si="19"/>
        <v>1395.0927787871947</v>
      </c>
      <c r="HH34" s="67">
        <f t="shared" si="20"/>
        <v>3169.0354962525807</v>
      </c>
      <c r="HI34" s="68">
        <f t="shared" si="21"/>
        <v>-360.26549625258031</v>
      </c>
      <c r="HJ34" s="205">
        <v>7955.2</v>
      </c>
      <c r="HK34" s="205">
        <v>10030.31</v>
      </c>
      <c r="HL34" s="205">
        <v>0</v>
      </c>
      <c r="HM34" s="205">
        <v>20</v>
      </c>
      <c r="HN34" s="205">
        <v>0</v>
      </c>
      <c r="HO34" s="205">
        <v>0</v>
      </c>
      <c r="HP34" s="205">
        <v>0</v>
      </c>
      <c r="HQ34" s="205">
        <v>17957.169999999998</v>
      </c>
      <c r="HR34" s="205">
        <v>0</v>
      </c>
      <c r="HS34" s="205">
        <v>0</v>
      </c>
      <c r="HT34" s="205">
        <v>28704.36</v>
      </c>
      <c r="HU34" s="178">
        <f t="shared" si="189"/>
        <v>7258.3199999999924</v>
      </c>
      <c r="HV34" s="206">
        <v>2131</v>
      </c>
      <c r="HW34" s="181" t="s">
        <v>276</v>
      </c>
      <c r="HX34" s="64">
        <f t="shared" si="190"/>
        <v>35962.679999999993</v>
      </c>
      <c r="HY34" s="205">
        <v>662.2</v>
      </c>
      <c r="HZ34" s="205">
        <v>733.7</v>
      </c>
      <c r="IA34" s="205">
        <v>0</v>
      </c>
      <c r="IB34" s="205">
        <v>0.84</v>
      </c>
      <c r="IC34" s="205">
        <v>0</v>
      </c>
      <c r="ID34" s="205">
        <v>0</v>
      </c>
      <c r="IE34" s="205">
        <v>0</v>
      </c>
      <c r="IF34" s="205">
        <v>1550</v>
      </c>
      <c r="IG34" s="205">
        <v>0</v>
      </c>
      <c r="IH34" s="205">
        <v>0</v>
      </c>
      <c r="II34" s="214">
        <v>2946.74</v>
      </c>
      <c r="IJ34" s="65">
        <v>566.19999999999993</v>
      </c>
      <c r="IK34" s="65">
        <v>93.333333333333329</v>
      </c>
      <c r="IL34" s="65">
        <f t="shared" si="88"/>
        <v>317.9713087914846</v>
      </c>
      <c r="IM34" s="65">
        <f t="shared" si="89"/>
        <v>219.98312238416042</v>
      </c>
      <c r="IN34" s="65"/>
      <c r="IO34" s="65">
        <v>20</v>
      </c>
      <c r="IP34" s="65">
        <f t="shared" si="91"/>
        <v>232.05714285714285</v>
      </c>
      <c r="IQ34" s="65">
        <v>5</v>
      </c>
      <c r="IR34" s="65">
        <f t="shared" si="149"/>
        <v>445.62857142857143</v>
      </c>
      <c r="IS34" s="65"/>
      <c r="IT34" s="64">
        <f t="shared" si="191"/>
        <v>1900.1734787946925</v>
      </c>
      <c r="IU34" s="66">
        <f t="shared" si="150"/>
        <v>538.79476190476191</v>
      </c>
      <c r="IV34" s="66"/>
      <c r="IW34" s="66">
        <f t="shared" si="92"/>
        <v>487.79364813989088</v>
      </c>
      <c r="IX34" s="67">
        <f t="shared" si="192"/>
        <v>1026.5884100446528</v>
      </c>
      <c r="IY34" s="67">
        <f t="shared" si="24"/>
        <v>2926.7618888393454</v>
      </c>
      <c r="IZ34" s="68">
        <f t="shared" si="25"/>
        <v>19.978111160654407</v>
      </c>
      <c r="JA34" s="209">
        <v>8056.12</v>
      </c>
      <c r="JB34" s="209">
        <v>8481.02</v>
      </c>
      <c r="JC34" s="209">
        <v>0</v>
      </c>
      <c r="JD34" s="209">
        <v>25</v>
      </c>
      <c r="JE34" s="209">
        <v>0</v>
      </c>
      <c r="JF34" s="209">
        <v>0</v>
      </c>
      <c r="JG34" s="209">
        <v>0</v>
      </c>
      <c r="JH34" s="209">
        <v>17992.59</v>
      </c>
      <c r="JI34" s="209">
        <v>0</v>
      </c>
      <c r="JJ34" s="209">
        <v>0</v>
      </c>
      <c r="JK34" s="209">
        <v>29439</v>
      </c>
      <c r="JL34" s="178">
        <f t="shared" si="193"/>
        <v>5115.7299999999959</v>
      </c>
      <c r="JM34" s="210">
        <v>1977</v>
      </c>
      <c r="JN34" s="181" t="s">
        <v>276</v>
      </c>
      <c r="JO34" s="64">
        <f t="shared" si="194"/>
        <v>34554.729999999996</v>
      </c>
      <c r="JP34" s="209">
        <v>670.62</v>
      </c>
      <c r="JQ34" s="209">
        <v>620.37</v>
      </c>
      <c r="JR34" s="209">
        <v>0</v>
      </c>
      <c r="JS34" s="209">
        <v>1.05</v>
      </c>
      <c r="JT34" s="209">
        <v>0</v>
      </c>
      <c r="JU34" s="209">
        <v>0</v>
      </c>
      <c r="JV34" s="209">
        <v>0</v>
      </c>
      <c r="JW34" s="209">
        <v>1550</v>
      </c>
      <c r="JX34" s="209">
        <v>0</v>
      </c>
      <c r="JY34" s="209">
        <v>0</v>
      </c>
      <c r="JZ34" s="211">
        <v>2842.04</v>
      </c>
      <c r="KA34" s="65">
        <v>566.19999999999993</v>
      </c>
      <c r="KB34" s="65">
        <v>93.333333333333329</v>
      </c>
      <c r="KC34" s="65">
        <f t="shared" si="96"/>
        <v>593.80487560525421</v>
      </c>
      <c r="KD34" s="65">
        <f t="shared" si="97"/>
        <v>172.25465523210195</v>
      </c>
      <c r="KE34" s="65"/>
      <c r="KF34" s="65">
        <v>20</v>
      </c>
      <c r="KG34" s="65"/>
      <c r="KH34" s="65">
        <v>5</v>
      </c>
      <c r="KI34" s="65">
        <f t="shared" si="151"/>
        <v>543.39953271028037</v>
      </c>
      <c r="KJ34" s="65"/>
      <c r="KK34" s="64">
        <f t="shared" si="195"/>
        <v>1993.9923968809699</v>
      </c>
      <c r="KL34" s="66">
        <f t="shared" si="152"/>
        <v>497.32093457943921</v>
      </c>
      <c r="KM34" s="66"/>
      <c r="KN34" s="66">
        <f t="shared" si="99"/>
        <v>498.26266629208186</v>
      </c>
      <c r="KO34" s="67">
        <f t="shared" si="27"/>
        <v>995.58360087152107</v>
      </c>
      <c r="KP34" s="67">
        <f t="shared" si="28"/>
        <v>2989.5759977524908</v>
      </c>
      <c r="KQ34" s="68">
        <f t="shared" si="29"/>
        <v>-147.53599775249086</v>
      </c>
      <c r="KR34" s="209">
        <v>7473.91</v>
      </c>
      <c r="KS34" s="209">
        <v>8253.16</v>
      </c>
      <c r="KT34" s="209">
        <v>0</v>
      </c>
      <c r="KU34" s="209">
        <v>135</v>
      </c>
      <c r="KV34" s="209">
        <v>0</v>
      </c>
      <c r="KW34" s="209">
        <v>0</v>
      </c>
      <c r="KX34" s="209">
        <v>0</v>
      </c>
      <c r="KY34" s="209">
        <v>17520.939999999999</v>
      </c>
      <c r="KZ34" s="209">
        <v>0</v>
      </c>
      <c r="LA34" s="209">
        <v>0</v>
      </c>
      <c r="LB34" s="209">
        <v>27033.4</v>
      </c>
      <c r="LC34" s="178">
        <f t="shared" si="196"/>
        <v>6349.6099999999933</v>
      </c>
      <c r="LD34" s="210">
        <v>1805</v>
      </c>
      <c r="LE34" s="181" t="s">
        <v>276</v>
      </c>
      <c r="LF34" s="64">
        <f t="shared" si="197"/>
        <v>33383.009999999995</v>
      </c>
      <c r="LG34" s="209">
        <v>622.14</v>
      </c>
      <c r="LH34" s="209">
        <v>603.70000000000005</v>
      </c>
      <c r="LI34" s="209">
        <v>0</v>
      </c>
      <c r="LJ34" s="209">
        <v>5.68</v>
      </c>
      <c r="LK34" s="209">
        <v>0</v>
      </c>
      <c r="LL34" s="209">
        <v>0</v>
      </c>
      <c r="LM34" s="209">
        <v>0</v>
      </c>
      <c r="LN34" s="209">
        <v>1550</v>
      </c>
      <c r="LO34" s="209">
        <v>0</v>
      </c>
      <c r="LP34" s="209">
        <v>0</v>
      </c>
      <c r="LQ34" s="211">
        <f t="shared" si="102"/>
        <v>2781.5200000000004</v>
      </c>
      <c r="LR34" s="226"/>
      <c r="LS34" s="238"/>
      <c r="LT34" s="65">
        <f t="shared" si="103"/>
        <v>275.60897041764895</v>
      </c>
      <c r="LU34" s="65">
        <f t="shared" si="104"/>
        <v>189.04148700646323</v>
      </c>
      <c r="LV34" s="65"/>
      <c r="LW34" s="65">
        <v>20</v>
      </c>
      <c r="LX34" s="65"/>
      <c r="LY34" s="65">
        <v>5</v>
      </c>
      <c r="LZ34" s="65">
        <f t="shared" si="153"/>
        <v>508.03738317757012</v>
      </c>
      <c r="MA34" s="65"/>
      <c r="MB34" s="64">
        <f t="shared" si="30"/>
        <v>997.6878406016823</v>
      </c>
      <c r="MC34" s="66">
        <f t="shared" si="154"/>
        <v>593.54906542056074</v>
      </c>
      <c r="MD34" s="66"/>
      <c r="ME34" s="66">
        <f t="shared" si="106"/>
        <v>318.24738120444863</v>
      </c>
      <c r="MF34" s="67">
        <f t="shared" si="31"/>
        <v>911.79644662500937</v>
      </c>
      <c r="MG34" s="67">
        <f t="shared" si="32"/>
        <v>1909.4842872266918</v>
      </c>
      <c r="MH34" s="68">
        <f t="shared" si="33"/>
        <v>872.03571277330866</v>
      </c>
      <c r="MI34" s="209">
        <v>5658.11</v>
      </c>
      <c r="MJ34" s="209">
        <v>6003.45</v>
      </c>
      <c r="MK34" s="209">
        <v>0</v>
      </c>
      <c r="ML34" s="209">
        <v>5</v>
      </c>
      <c r="MM34" s="209">
        <v>0</v>
      </c>
      <c r="MN34" s="209">
        <v>0</v>
      </c>
      <c r="MO34" s="209">
        <v>0</v>
      </c>
      <c r="MP34" s="209">
        <v>9871.76</v>
      </c>
      <c r="MQ34" s="209">
        <v>0</v>
      </c>
      <c r="MR34" s="209">
        <v>0</v>
      </c>
      <c r="MS34" s="209">
        <v>18205.599999999999</v>
      </c>
      <c r="MT34" s="178">
        <f t="shared" si="210"/>
        <v>3332.7200000000012</v>
      </c>
      <c r="MU34" s="210">
        <v>1161</v>
      </c>
      <c r="MV34" s="181" t="s">
        <v>276</v>
      </c>
      <c r="MW34" s="64">
        <f t="shared" si="198"/>
        <v>21538.32</v>
      </c>
      <c r="MX34" s="209">
        <v>470.99</v>
      </c>
      <c r="MY34" s="209">
        <v>439.14</v>
      </c>
      <c r="MZ34" s="209">
        <v>0</v>
      </c>
      <c r="NA34" s="209">
        <v>0.21</v>
      </c>
      <c r="NB34" s="209">
        <v>0</v>
      </c>
      <c r="NC34" s="209">
        <v>0</v>
      </c>
      <c r="ND34" s="209">
        <v>0</v>
      </c>
      <c r="NE34" s="209">
        <v>1550</v>
      </c>
      <c r="NF34" s="209">
        <v>0</v>
      </c>
      <c r="NG34" s="209">
        <v>0</v>
      </c>
      <c r="NH34" s="211">
        <f t="shared" si="109"/>
        <v>2460.34</v>
      </c>
      <c r="NI34" s="228"/>
      <c r="NJ34" s="238"/>
      <c r="NK34" s="65">
        <f t="shared" si="110"/>
        <v>0</v>
      </c>
      <c r="NL34" s="65">
        <f t="shared" si="111"/>
        <v>80.495376426983327</v>
      </c>
      <c r="NM34" s="65"/>
      <c r="NN34" s="65">
        <v>20</v>
      </c>
      <c r="NO34" s="65"/>
      <c r="NP34" s="65">
        <v>5</v>
      </c>
      <c r="NQ34" s="65">
        <f t="shared" si="155"/>
        <v>469.67889908256882</v>
      </c>
      <c r="NR34" s="65"/>
      <c r="NS34" s="64">
        <f t="shared" si="199"/>
        <v>575.1742755095521</v>
      </c>
      <c r="NT34" s="66">
        <f t="shared" si="113"/>
        <v>723.04816513761466</v>
      </c>
      <c r="NU34" s="66"/>
      <c r="NV34" s="66">
        <f t="shared" si="114"/>
        <v>259.6444881294334</v>
      </c>
      <c r="NW34" s="67">
        <f t="shared" si="35"/>
        <v>982.69265326704806</v>
      </c>
      <c r="NX34" s="67">
        <f t="shared" si="36"/>
        <v>1557.8669287766002</v>
      </c>
      <c r="NY34" s="68">
        <f t="shared" si="37"/>
        <v>902.47307122339998</v>
      </c>
      <c r="NZ34" s="209">
        <v>8140.89</v>
      </c>
      <c r="OA34" s="209">
        <v>8296.84</v>
      </c>
      <c r="OB34" s="209">
        <v>0</v>
      </c>
      <c r="OC34" s="209">
        <v>190</v>
      </c>
      <c r="OD34" s="209">
        <v>0</v>
      </c>
      <c r="OE34" s="209">
        <v>0</v>
      </c>
      <c r="OF34" s="209">
        <v>0</v>
      </c>
      <c r="OG34" s="209">
        <v>14897.05</v>
      </c>
      <c r="OH34" s="209">
        <v>0</v>
      </c>
      <c r="OI34" s="209">
        <v>0</v>
      </c>
      <c r="OJ34" s="209">
        <v>25455.18</v>
      </c>
      <c r="OK34" s="178">
        <f t="shared" si="115"/>
        <v>6069.5999999999985</v>
      </c>
      <c r="OL34" s="210">
        <v>1677</v>
      </c>
      <c r="OM34" s="181" t="s">
        <v>276</v>
      </c>
      <c r="ON34" s="64">
        <f t="shared" si="200"/>
        <v>31524.78</v>
      </c>
      <c r="OO34" s="209">
        <v>677.67</v>
      </c>
      <c r="OP34" s="209">
        <v>606.9</v>
      </c>
      <c r="OQ34" s="209">
        <v>0</v>
      </c>
      <c r="OR34" s="209">
        <v>7.99</v>
      </c>
      <c r="OS34" s="209">
        <v>0</v>
      </c>
      <c r="OT34" s="209">
        <v>0</v>
      </c>
      <c r="OU34" s="209">
        <v>0</v>
      </c>
      <c r="OV34" s="209">
        <v>1550</v>
      </c>
      <c r="OW34" s="209">
        <v>0</v>
      </c>
      <c r="OX34" s="209">
        <v>0</v>
      </c>
      <c r="OY34" s="211">
        <v>2842.56</v>
      </c>
      <c r="OZ34" s="225"/>
      <c r="PA34" s="238"/>
      <c r="PB34" s="65">
        <f t="shared" si="118"/>
        <v>550.42399612634745</v>
      </c>
      <c r="PC34" s="65">
        <f t="shared" si="119"/>
        <v>177.96676335989355</v>
      </c>
      <c r="PD34" s="65"/>
      <c r="PE34" s="65">
        <v>20</v>
      </c>
      <c r="PF34" s="65">
        <f t="shared" si="121"/>
        <v>32.880000000000003</v>
      </c>
      <c r="PG34" s="65">
        <v>5</v>
      </c>
      <c r="PH34" s="65">
        <f t="shared" si="156"/>
        <v>495.2049090909091</v>
      </c>
      <c r="PI34" s="65"/>
      <c r="PJ34" s="64">
        <f t="shared" si="38"/>
        <v>1281.4756685771501</v>
      </c>
      <c r="PK34" s="66">
        <f t="shared" si="157"/>
        <v>643.25572727272731</v>
      </c>
      <c r="PL34" s="66"/>
      <c r="PM34" s="66">
        <f t="shared" si="122"/>
        <v>384.94627916997553</v>
      </c>
      <c r="PN34" s="67">
        <f t="shared" si="39"/>
        <v>1028.2020064427029</v>
      </c>
      <c r="PO34" s="67">
        <f t="shared" si="40"/>
        <v>2309.6776750198533</v>
      </c>
      <c r="PP34" s="68">
        <f t="shared" si="41"/>
        <v>532.88232498014668</v>
      </c>
      <c r="PQ34" s="209">
        <v>4954.57</v>
      </c>
      <c r="PR34" s="209">
        <v>6039.53</v>
      </c>
      <c r="PS34" s="209">
        <v>0</v>
      </c>
      <c r="PT34" s="209">
        <v>225</v>
      </c>
      <c r="PU34" s="209">
        <v>0</v>
      </c>
      <c r="PV34" s="209">
        <v>0</v>
      </c>
      <c r="PW34" s="209">
        <v>0</v>
      </c>
      <c r="PX34" s="209">
        <v>12585.12</v>
      </c>
      <c r="PY34" s="209">
        <v>0</v>
      </c>
      <c r="PZ34" s="209">
        <v>0</v>
      </c>
      <c r="QA34" s="209">
        <v>19674.04</v>
      </c>
      <c r="QB34" s="178">
        <f t="shared" si="201"/>
        <v>4130.18</v>
      </c>
      <c r="QC34" s="210">
        <v>1342</v>
      </c>
      <c r="QD34" s="181" t="s">
        <v>276</v>
      </c>
      <c r="QE34" s="64">
        <f t="shared" si="202"/>
        <v>23804.22</v>
      </c>
      <c r="QF34" s="209">
        <v>412.43</v>
      </c>
      <c r="QG34" s="209">
        <v>441.78</v>
      </c>
      <c r="QH34" s="209">
        <v>0</v>
      </c>
      <c r="QI34" s="209">
        <v>9.4600000000000009</v>
      </c>
      <c r="QJ34" s="209">
        <v>0</v>
      </c>
      <c r="QK34" s="209">
        <v>0</v>
      </c>
      <c r="QL34" s="209">
        <v>0</v>
      </c>
      <c r="QM34" s="209">
        <v>1550</v>
      </c>
      <c r="QN34" s="209">
        <v>0</v>
      </c>
      <c r="QO34" s="209">
        <v>0</v>
      </c>
      <c r="QP34" s="211">
        <f t="shared" si="125"/>
        <v>2413.67</v>
      </c>
      <c r="QQ34" s="216">
        <f t="shared" si="211"/>
        <v>566.19999999999993</v>
      </c>
      <c r="QR34" s="238"/>
      <c r="QS34" s="65">
        <f t="shared" si="126"/>
        <v>231.26845665508242</v>
      </c>
      <c r="QT34" s="65">
        <f t="shared" si="127"/>
        <v>75.365232034874936</v>
      </c>
      <c r="QU34" s="65"/>
      <c r="QV34" s="65">
        <v>20</v>
      </c>
      <c r="QW34" s="65">
        <f t="shared" si="129"/>
        <v>18.861818181818183</v>
      </c>
      <c r="QX34" s="65">
        <v>5</v>
      </c>
      <c r="QY34" s="65">
        <f t="shared" si="158"/>
        <v>428.14772727272725</v>
      </c>
      <c r="QZ34" s="65"/>
      <c r="RA34" s="64">
        <f t="shared" si="203"/>
        <v>1344.8432341445027</v>
      </c>
      <c r="RB34" s="66">
        <f t="shared" si="130"/>
        <v>619.2640909090909</v>
      </c>
      <c r="RC34" s="66"/>
      <c r="RD34" s="66">
        <f t="shared" si="131"/>
        <v>392.82146501071878</v>
      </c>
      <c r="RE34" s="67">
        <f t="shared" si="43"/>
        <v>1012.0855559198096</v>
      </c>
      <c r="RF34" s="67">
        <f t="shared" si="44"/>
        <v>2356.9287900643121</v>
      </c>
      <c r="RG34" s="68">
        <f t="shared" si="45"/>
        <v>56.741209935687948</v>
      </c>
      <c r="RH34" s="205">
        <v>8083.86</v>
      </c>
      <c r="RI34" s="205">
        <v>7897.97</v>
      </c>
      <c r="RJ34" s="205">
        <v>0</v>
      </c>
      <c r="RK34" s="205">
        <v>5</v>
      </c>
      <c r="RL34" s="205">
        <v>0</v>
      </c>
      <c r="RM34" s="205">
        <v>0</v>
      </c>
      <c r="RN34" s="205">
        <v>0</v>
      </c>
      <c r="RO34" s="205">
        <v>16690.8</v>
      </c>
      <c r="RP34" s="205">
        <v>0</v>
      </c>
      <c r="RQ34" s="205">
        <v>0</v>
      </c>
      <c r="RR34" s="205">
        <v>27125.05</v>
      </c>
      <c r="RS34" s="178">
        <f t="shared" si="204"/>
        <v>5552.5799999999981</v>
      </c>
      <c r="RT34" s="206">
        <v>1647</v>
      </c>
      <c r="RU34" s="181" t="s">
        <v>276</v>
      </c>
      <c r="RV34" s="64">
        <f t="shared" si="205"/>
        <v>32677.629999999997</v>
      </c>
      <c r="RW34" s="209">
        <v>672.91</v>
      </c>
      <c r="RX34" s="209">
        <v>577.72</v>
      </c>
      <c r="RY34" s="209">
        <v>0</v>
      </c>
      <c r="RZ34" s="209">
        <v>0.21</v>
      </c>
      <c r="SA34" s="209">
        <v>0</v>
      </c>
      <c r="SB34" s="209">
        <v>0</v>
      </c>
      <c r="SC34" s="209">
        <v>0</v>
      </c>
      <c r="SD34" s="209">
        <v>1550</v>
      </c>
      <c r="SE34" s="209">
        <v>0</v>
      </c>
      <c r="SF34" s="209">
        <v>0</v>
      </c>
      <c r="SG34" s="211">
        <v>2800.84</v>
      </c>
      <c r="SH34" s="216">
        <f t="shared" si="212"/>
        <v>566.19999999999993</v>
      </c>
      <c r="SI34" s="238"/>
      <c r="SJ34" s="65">
        <f t="shared" si="134"/>
        <v>266.55531786896938</v>
      </c>
      <c r="SK34" s="65">
        <f t="shared" si="135"/>
        <v>119.68736169984486</v>
      </c>
      <c r="SL34" s="65"/>
      <c r="SM34" s="65">
        <v>20</v>
      </c>
      <c r="SN34" s="65">
        <f t="shared" si="137"/>
        <v>495.92920353982299</v>
      </c>
      <c r="SO34" s="65">
        <v>5</v>
      </c>
      <c r="SP34" s="65">
        <f t="shared" si="159"/>
        <v>428.52876106194691</v>
      </c>
      <c r="SQ34" s="65"/>
      <c r="SR34" s="64">
        <f t="shared" si="206"/>
        <v>1901.900644170584</v>
      </c>
      <c r="SS34" s="66">
        <f t="shared" si="160"/>
        <v>596.28469026548669</v>
      </c>
      <c r="ST34" s="66"/>
      <c r="SU34" s="66">
        <f t="shared" si="138"/>
        <v>499.63706688721413</v>
      </c>
      <c r="SV34" s="67">
        <f t="shared" si="207"/>
        <v>1095.9217571527008</v>
      </c>
      <c r="SW34" s="67">
        <f t="shared" si="48"/>
        <v>2997.8224013232848</v>
      </c>
      <c r="SX34" s="68">
        <f t="shared" si="49"/>
        <v>-196.98240132328465</v>
      </c>
      <c r="SY34" s="64">
        <f t="shared" si="139"/>
        <v>365021.05999999994</v>
      </c>
      <c r="SZ34" s="211">
        <f t="shared" si="140"/>
        <v>31192.650000000005</v>
      </c>
      <c r="TA34" s="67">
        <f t="shared" si="141"/>
        <v>30696.936321399029</v>
      </c>
      <c r="TB34" s="68">
        <f t="shared" si="142"/>
        <v>495.71367860097598</v>
      </c>
      <c r="TC34" s="264"/>
      <c r="TD34" s="265"/>
      <c r="TE34" s="265"/>
    </row>
    <row r="35" spans="1:525">
      <c r="A35" s="173" t="s">
        <v>31</v>
      </c>
      <c r="B35" s="175" t="s">
        <v>148</v>
      </c>
      <c r="C35" s="181" t="s">
        <v>276</v>
      </c>
      <c r="D35" s="176">
        <v>2234.89</v>
      </c>
      <c r="E35" s="176">
        <v>2629.07</v>
      </c>
      <c r="F35" s="176">
        <v>0</v>
      </c>
      <c r="G35" s="176">
        <v>0</v>
      </c>
      <c r="H35" s="176">
        <v>0</v>
      </c>
      <c r="I35" s="176">
        <v>0</v>
      </c>
      <c r="J35" s="176">
        <v>0</v>
      </c>
      <c r="K35" s="176">
        <v>6188.38</v>
      </c>
      <c r="L35" s="176">
        <v>0</v>
      </c>
      <c r="M35" s="176">
        <v>0</v>
      </c>
      <c r="N35" s="178">
        <v>7952.82</v>
      </c>
      <c r="O35" s="178">
        <f t="shared" si="161"/>
        <v>3099.5200000000004</v>
      </c>
      <c r="P35" s="181">
        <v>666</v>
      </c>
      <c r="Q35" s="64">
        <f t="shared" si="0"/>
        <v>11052.34</v>
      </c>
      <c r="R35" s="178">
        <v>186.04</v>
      </c>
      <c r="S35" s="178">
        <v>192.31</v>
      </c>
      <c r="T35" s="178">
        <v>0</v>
      </c>
      <c r="U35" s="178">
        <v>0</v>
      </c>
      <c r="V35" s="178">
        <v>0</v>
      </c>
      <c r="W35" s="178">
        <v>0</v>
      </c>
      <c r="X35" s="178">
        <v>0</v>
      </c>
      <c r="Y35" s="178">
        <v>1350</v>
      </c>
      <c r="Z35" s="178">
        <v>0</v>
      </c>
      <c r="AA35" s="178">
        <v>0</v>
      </c>
      <c r="AB35" s="64">
        <f t="shared" si="50"/>
        <v>1728.35</v>
      </c>
      <c r="AC35" s="65">
        <v>566.19999999999993</v>
      </c>
      <c r="AD35" s="65">
        <v>93.333333333333329</v>
      </c>
      <c r="AE35" s="65">
        <f t="shared" si="51"/>
        <v>86.469404874662132</v>
      </c>
      <c r="AF35" s="65">
        <f t="shared" si="177"/>
        <v>83.109956198825557</v>
      </c>
      <c r="AG35" s="65"/>
      <c r="AH35" s="65">
        <v>20</v>
      </c>
      <c r="AI35" s="65"/>
      <c r="AJ35" s="65">
        <v>5</v>
      </c>
      <c r="AK35" s="65">
        <f t="shared" si="178"/>
        <v>411.38684210526316</v>
      </c>
      <c r="AL35" s="65"/>
      <c r="AM35" s="64">
        <f t="shared" si="2"/>
        <v>1265.4995365120842</v>
      </c>
      <c r="AN35" s="66">
        <f t="shared" si="179"/>
        <v>645.10084210526315</v>
      </c>
      <c r="AO35" s="66">
        <v>0</v>
      </c>
      <c r="AP35" s="66">
        <f t="shared" si="54"/>
        <v>382.12007572346948</v>
      </c>
      <c r="AQ35" s="67">
        <f t="shared" si="3"/>
        <v>1027.2209178287326</v>
      </c>
      <c r="AR35" s="67">
        <f t="shared" si="4"/>
        <v>2292.720454340817</v>
      </c>
      <c r="AS35" s="68">
        <f t="shared" si="5"/>
        <v>-564.3704543408171</v>
      </c>
      <c r="AT35" s="205">
        <v>3282.73</v>
      </c>
      <c r="AU35" s="205">
        <v>3694.09</v>
      </c>
      <c r="AV35" s="205">
        <v>0</v>
      </c>
      <c r="AW35" s="205">
        <v>15</v>
      </c>
      <c r="AX35" s="207">
        <v>0</v>
      </c>
      <c r="AY35" s="207">
        <v>0</v>
      </c>
      <c r="AZ35" s="207">
        <v>0</v>
      </c>
      <c r="BA35" s="207">
        <v>8247.7800000000007</v>
      </c>
      <c r="BB35" s="207">
        <v>0</v>
      </c>
      <c r="BC35" s="207">
        <v>0</v>
      </c>
      <c r="BD35" s="209">
        <v>11955.21</v>
      </c>
      <c r="BE35" s="178">
        <f t="shared" si="162"/>
        <v>3284.3900000000012</v>
      </c>
      <c r="BF35" s="208">
        <v>897</v>
      </c>
      <c r="BG35" s="181" t="s">
        <v>276</v>
      </c>
      <c r="BH35" s="64">
        <f t="shared" si="56"/>
        <v>15239.6</v>
      </c>
      <c r="BI35" s="205">
        <v>273.26</v>
      </c>
      <c r="BJ35" s="205">
        <v>270.22000000000003</v>
      </c>
      <c r="BK35" s="205">
        <v>0</v>
      </c>
      <c r="BL35" s="205">
        <v>0.63</v>
      </c>
      <c r="BM35" s="205">
        <v>0</v>
      </c>
      <c r="BN35" s="205">
        <v>0</v>
      </c>
      <c r="BO35" s="205">
        <v>0</v>
      </c>
      <c r="BP35" s="205">
        <v>1350</v>
      </c>
      <c r="BQ35" s="205">
        <v>0</v>
      </c>
      <c r="BR35" s="205">
        <v>0</v>
      </c>
      <c r="BS35" s="64">
        <f t="shared" si="57"/>
        <v>1894.1100000000001</v>
      </c>
      <c r="BT35" s="65">
        <v>566.19999999999993</v>
      </c>
      <c r="BU35" s="65">
        <v>93.333333333333329</v>
      </c>
      <c r="BV35" s="65">
        <f t="shared" si="58"/>
        <v>131.12133880700986</v>
      </c>
      <c r="BW35" s="65">
        <f t="shared" si="59"/>
        <v>74.279639343070244</v>
      </c>
      <c r="BX35" s="65"/>
      <c r="BY35" s="65">
        <v>20</v>
      </c>
      <c r="BZ35" s="65"/>
      <c r="CA35" s="65">
        <v>5</v>
      </c>
      <c r="CB35" s="65">
        <f t="shared" si="180"/>
        <v>391.015625</v>
      </c>
      <c r="CC35" s="65"/>
      <c r="CD35" s="64">
        <f t="shared" si="6"/>
        <v>1280.9499364834132</v>
      </c>
      <c r="CE35" s="66">
        <f t="shared" si="61"/>
        <v>665.21208333333334</v>
      </c>
      <c r="CF35" s="66"/>
      <c r="CG35" s="66">
        <f t="shared" si="62"/>
        <v>389.23240396334933</v>
      </c>
      <c r="CH35" s="67">
        <f t="shared" si="7"/>
        <v>1054.4444872966826</v>
      </c>
      <c r="CI35" s="67">
        <f t="shared" si="8"/>
        <v>2335.3944237800961</v>
      </c>
      <c r="CJ35" s="68">
        <f t="shared" si="9"/>
        <v>-441.28442378009595</v>
      </c>
      <c r="CK35" s="209">
        <v>5543.41</v>
      </c>
      <c r="CL35" s="209">
        <v>5679.46</v>
      </c>
      <c r="CM35" s="209">
        <v>0</v>
      </c>
      <c r="CN35" s="209">
        <v>55</v>
      </c>
      <c r="CO35" s="209">
        <v>0</v>
      </c>
      <c r="CP35" s="209">
        <v>0</v>
      </c>
      <c r="CQ35" s="209">
        <v>0</v>
      </c>
      <c r="CR35" s="209">
        <v>12668.74</v>
      </c>
      <c r="CS35" s="209">
        <v>0</v>
      </c>
      <c r="CT35" s="207">
        <v>0</v>
      </c>
      <c r="CU35" s="209">
        <v>19226.7</v>
      </c>
      <c r="CV35" s="178">
        <f t="shared" si="181"/>
        <v>4719.91</v>
      </c>
      <c r="CW35" s="210">
        <v>1377</v>
      </c>
      <c r="CX35" s="181" t="s">
        <v>276</v>
      </c>
      <c r="CY35" s="64">
        <f t="shared" si="182"/>
        <v>23946.61</v>
      </c>
      <c r="CZ35" s="209">
        <v>461.44</v>
      </c>
      <c r="DA35" s="209">
        <v>415.44</v>
      </c>
      <c r="DB35" s="209">
        <v>0</v>
      </c>
      <c r="DC35" s="209">
        <v>2.31</v>
      </c>
      <c r="DD35" s="209">
        <v>0</v>
      </c>
      <c r="DE35" s="209">
        <v>0</v>
      </c>
      <c r="DF35" s="209">
        <v>0</v>
      </c>
      <c r="DG35" s="209">
        <v>1350</v>
      </c>
      <c r="DH35" s="209">
        <v>0</v>
      </c>
      <c r="DI35" s="209">
        <v>0</v>
      </c>
      <c r="DJ35" s="211">
        <f t="shared" si="208"/>
        <v>2229.19</v>
      </c>
      <c r="DK35" s="65">
        <v>566.19999999999993</v>
      </c>
      <c r="DL35" s="65">
        <v>93.333333333333329</v>
      </c>
      <c r="DM35" s="65">
        <f t="shared" si="66"/>
        <v>209.02109979836092</v>
      </c>
      <c r="DN35" s="65">
        <f t="shared" si="67"/>
        <v>134.26423705824524</v>
      </c>
      <c r="DO35" s="65"/>
      <c r="DP35" s="65">
        <v>20</v>
      </c>
      <c r="DQ35" s="65"/>
      <c r="DR35" s="65">
        <v>5</v>
      </c>
      <c r="DS35" s="65">
        <f t="shared" si="209"/>
        <v>428.469696969697</v>
      </c>
      <c r="DT35" s="65"/>
      <c r="DU35" s="64">
        <f t="shared" si="10"/>
        <v>1456.2883671596364</v>
      </c>
      <c r="DV35" s="66">
        <f t="shared" si="144"/>
        <v>596.35070707070713</v>
      </c>
      <c r="DW35" s="66"/>
      <c r="DX35" s="66">
        <f t="shared" si="68"/>
        <v>410.52781484606879</v>
      </c>
      <c r="DY35" s="67">
        <f t="shared" si="11"/>
        <v>1006.878521916776</v>
      </c>
      <c r="DZ35" s="67">
        <f t="shared" si="12"/>
        <v>2463.1668890764122</v>
      </c>
      <c r="EA35" s="68">
        <f t="shared" si="13"/>
        <v>-233.97688907641214</v>
      </c>
      <c r="EB35" s="209">
        <v>3210.28</v>
      </c>
      <c r="EC35" s="209">
        <v>3438.71</v>
      </c>
      <c r="ED35" s="209">
        <v>0</v>
      </c>
      <c r="EE35" s="209">
        <v>10</v>
      </c>
      <c r="EF35" s="209">
        <v>0</v>
      </c>
      <c r="EG35" s="209">
        <v>0</v>
      </c>
      <c r="EH35" s="209">
        <v>0</v>
      </c>
      <c r="EI35" s="209">
        <v>8044.05</v>
      </c>
      <c r="EJ35" s="209">
        <v>0</v>
      </c>
      <c r="EK35" s="209">
        <v>0</v>
      </c>
      <c r="EL35" s="209">
        <v>11290.33</v>
      </c>
      <c r="EM35" s="178">
        <f t="shared" si="183"/>
        <v>3412.7100000000009</v>
      </c>
      <c r="EN35" s="210">
        <v>860</v>
      </c>
      <c r="EO35" s="181" t="s">
        <v>276</v>
      </c>
      <c r="EP35" s="212">
        <f t="shared" si="70"/>
        <v>14703.04</v>
      </c>
      <c r="EQ35" s="209">
        <v>267.23</v>
      </c>
      <c r="ER35" s="209">
        <v>251.54</v>
      </c>
      <c r="ES35" s="209">
        <v>0</v>
      </c>
      <c r="ET35" s="209">
        <v>0.42</v>
      </c>
      <c r="EU35" s="209">
        <v>0</v>
      </c>
      <c r="EV35" s="209">
        <v>0</v>
      </c>
      <c r="EW35" s="209">
        <v>0</v>
      </c>
      <c r="EX35" s="209">
        <v>1350</v>
      </c>
      <c r="EY35" s="209">
        <v>0</v>
      </c>
      <c r="EZ35" s="209">
        <v>0</v>
      </c>
      <c r="FA35" s="64">
        <f t="shared" si="184"/>
        <v>1869.19</v>
      </c>
      <c r="FB35" s="65">
        <v>566.19999999999993</v>
      </c>
      <c r="FC35" s="65">
        <v>93.333333333333329</v>
      </c>
      <c r="FD35" s="65">
        <f t="shared" si="72"/>
        <v>126.0232378725171</v>
      </c>
      <c r="FE35" s="65">
        <f t="shared" si="73"/>
        <v>88.649382937582843</v>
      </c>
      <c r="FF35" s="65"/>
      <c r="FG35" s="65">
        <v>20</v>
      </c>
      <c r="FH35" s="65">
        <f t="shared" si="75"/>
        <v>140.93333333333334</v>
      </c>
      <c r="FI35" s="65">
        <v>5</v>
      </c>
      <c r="FJ35" s="65">
        <f t="shared" si="145"/>
        <v>424.68019607843132</v>
      </c>
      <c r="FK35" s="65"/>
      <c r="FL35" s="64">
        <f t="shared" si="14"/>
        <v>1464.8194835551981</v>
      </c>
      <c r="FM35" s="66">
        <f t="shared" si="146"/>
        <v>664.41901960784321</v>
      </c>
      <c r="FN35" s="66"/>
      <c r="FO35" s="66">
        <f t="shared" si="76"/>
        <v>425.84770063260822</v>
      </c>
      <c r="FP35" s="67">
        <f t="shared" si="185"/>
        <v>1090.2667202404514</v>
      </c>
      <c r="FQ35" s="67">
        <f t="shared" si="16"/>
        <v>2555.0862037956495</v>
      </c>
      <c r="FR35" s="68">
        <f t="shared" si="17"/>
        <v>-685.8962037956494</v>
      </c>
      <c r="FS35" s="209">
        <v>3313.95</v>
      </c>
      <c r="FT35" s="209">
        <v>5168.45</v>
      </c>
      <c r="FU35" s="209">
        <v>0</v>
      </c>
      <c r="FV35" s="209">
        <v>40</v>
      </c>
      <c r="FW35" s="209">
        <v>0</v>
      </c>
      <c r="FX35" s="209">
        <v>0</v>
      </c>
      <c r="FY35" s="209">
        <v>0</v>
      </c>
      <c r="FZ35" s="209">
        <v>10697.52</v>
      </c>
      <c r="GA35" s="209">
        <v>0</v>
      </c>
      <c r="GB35" s="209">
        <v>0</v>
      </c>
      <c r="GC35" s="209">
        <v>15261.42</v>
      </c>
      <c r="GD35" s="178">
        <f t="shared" si="186"/>
        <v>3958.4999999999982</v>
      </c>
      <c r="GE35" s="210">
        <v>1075</v>
      </c>
      <c r="GF35" s="181" t="s">
        <v>276</v>
      </c>
      <c r="GG35" s="64">
        <f t="shared" si="187"/>
        <v>19219.919999999998</v>
      </c>
      <c r="GH35" s="209">
        <v>275.86</v>
      </c>
      <c r="GI35" s="209">
        <v>378.06</v>
      </c>
      <c r="GJ35" s="209">
        <v>0</v>
      </c>
      <c r="GK35" s="209">
        <v>1.68</v>
      </c>
      <c r="GL35" s="209">
        <v>0</v>
      </c>
      <c r="GM35" s="209">
        <v>0</v>
      </c>
      <c r="GN35" s="209">
        <v>0</v>
      </c>
      <c r="GO35" s="209">
        <v>1550</v>
      </c>
      <c r="GP35" s="209">
        <v>0</v>
      </c>
      <c r="GQ35" s="209">
        <v>0</v>
      </c>
      <c r="GR35" s="211">
        <f t="shared" si="79"/>
        <v>2205.6</v>
      </c>
      <c r="GS35" s="65">
        <v>566.19999999999993</v>
      </c>
      <c r="GT35" s="65">
        <v>93.333333333333329</v>
      </c>
      <c r="GU35" s="65">
        <f t="shared" si="80"/>
        <v>169.11552800226869</v>
      </c>
      <c r="GV35" s="65">
        <f t="shared" si="81"/>
        <v>116.66533188429381</v>
      </c>
      <c r="GW35" s="65"/>
      <c r="GX35" s="65">
        <v>20</v>
      </c>
      <c r="GY35" s="65">
        <f t="shared" si="83"/>
        <v>184.90588235294118</v>
      </c>
      <c r="GZ35" s="65">
        <v>5</v>
      </c>
      <c r="HA35" s="65">
        <f t="shared" si="147"/>
        <v>358.47794117647061</v>
      </c>
      <c r="HB35" s="65"/>
      <c r="HC35" s="64">
        <f t="shared" si="188"/>
        <v>1513.6980167493075</v>
      </c>
      <c r="HD35" s="66">
        <f t="shared" si="148"/>
        <v>866.92019607843133</v>
      </c>
      <c r="HE35" s="66"/>
      <c r="HF35" s="66">
        <f t="shared" si="84"/>
        <v>476.12364256554775</v>
      </c>
      <c r="HG35" s="67">
        <f t="shared" si="19"/>
        <v>1343.0438386439791</v>
      </c>
      <c r="HH35" s="67">
        <f t="shared" si="20"/>
        <v>2856.7418553932866</v>
      </c>
      <c r="HI35" s="68">
        <f t="shared" si="21"/>
        <v>-651.14185539328673</v>
      </c>
      <c r="HJ35" s="205">
        <v>3205.31</v>
      </c>
      <c r="HK35" s="205">
        <v>2688.75</v>
      </c>
      <c r="HL35" s="205">
        <v>0</v>
      </c>
      <c r="HM35" s="205">
        <v>30</v>
      </c>
      <c r="HN35" s="205">
        <v>0</v>
      </c>
      <c r="HO35" s="205">
        <v>0</v>
      </c>
      <c r="HP35" s="205">
        <v>0</v>
      </c>
      <c r="HQ35" s="205">
        <v>6087.51</v>
      </c>
      <c r="HR35" s="205">
        <v>0</v>
      </c>
      <c r="HS35" s="205">
        <v>0</v>
      </c>
      <c r="HT35" s="205">
        <v>8962.36</v>
      </c>
      <c r="HU35" s="178">
        <f t="shared" si="189"/>
        <v>3049.2099999999991</v>
      </c>
      <c r="HV35" s="206">
        <v>685</v>
      </c>
      <c r="HW35" s="181" t="s">
        <v>276</v>
      </c>
      <c r="HX35" s="64">
        <f t="shared" si="190"/>
        <v>12011.57</v>
      </c>
      <c r="HY35" s="205">
        <v>266.82</v>
      </c>
      <c r="HZ35" s="205">
        <v>196.68</v>
      </c>
      <c r="IA35" s="205">
        <v>0</v>
      </c>
      <c r="IB35" s="205">
        <v>1.26</v>
      </c>
      <c r="IC35" s="205">
        <v>0</v>
      </c>
      <c r="ID35" s="205">
        <v>0</v>
      </c>
      <c r="IE35" s="205">
        <v>0</v>
      </c>
      <c r="IF35" s="205">
        <v>1550</v>
      </c>
      <c r="IG35" s="205">
        <v>0</v>
      </c>
      <c r="IH35" s="205">
        <v>0</v>
      </c>
      <c r="II35" s="214">
        <v>2014.76</v>
      </c>
      <c r="IJ35" s="65">
        <v>566.19999999999993</v>
      </c>
      <c r="IK35" s="65">
        <v>93.333333333333329</v>
      </c>
      <c r="IL35" s="65">
        <f t="shared" si="88"/>
        <v>99.280156013248515</v>
      </c>
      <c r="IM35" s="65">
        <f t="shared" si="89"/>
        <v>92.41459960500589</v>
      </c>
      <c r="IN35" s="65"/>
      <c r="IO35" s="65">
        <v>20</v>
      </c>
      <c r="IP35" s="65">
        <f t="shared" si="91"/>
        <v>232.05714285714285</v>
      </c>
      <c r="IQ35" s="65">
        <v>5</v>
      </c>
      <c r="IR35" s="65">
        <f t="shared" si="149"/>
        <v>445.62857142857143</v>
      </c>
      <c r="IS35" s="65"/>
      <c r="IT35" s="64">
        <f t="shared" si="191"/>
        <v>1553.9138032373021</v>
      </c>
      <c r="IU35" s="66">
        <f t="shared" si="150"/>
        <v>538.79476190476191</v>
      </c>
      <c r="IV35" s="66"/>
      <c r="IW35" s="66">
        <f t="shared" si="92"/>
        <v>418.5417130284128</v>
      </c>
      <c r="IX35" s="67">
        <f t="shared" si="192"/>
        <v>957.33647493317471</v>
      </c>
      <c r="IY35" s="67">
        <f t="shared" si="24"/>
        <v>2511.250278170477</v>
      </c>
      <c r="IZ35" s="68">
        <f t="shared" si="25"/>
        <v>-496.49027817047704</v>
      </c>
      <c r="JA35" s="209">
        <v>3438.17</v>
      </c>
      <c r="JB35" s="209">
        <v>3451.37</v>
      </c>
      <c r="JC35" s="209">
        <v>0</v>
      </c>
      <c r="JD35" s="209">
        <v>25</v>
      </c>
      <c r="JE35" s="209">
        <v>0</v>
      </c>
      <c r="JF35" s="209">
        <v>0</v>
      </c>
      <c r="JG35" s="209">
        <v>0</v>
      </c>
      <c r="JH35" s="209">
        <v>7198.38</v>
      </c>
      <c r="JI35" s="209">
        <v>0</v>
      </c>
      <c r="JJ35" s="209">
        <v>0</v>
      </c>
      <c r="JK35" s="209">
        <v>11728.34</v>
      </c>
      <c r="JL35" s="178">
        <f t="shared" si="193"/>
        <v>2384.58</v>
      </c>
      <c r="JM35" s="210">
        <v>790</v>
      </c>
      <c r="JN35" s="181" t="s">
        <v>276</v>
      </c>
      <c r="JO35" s="64">
        <f t="shared" si="194"/>
        <v>14112.92</v>
      </c>
      <c r="JP35" s="209">
        <v>286.2</v>
      </c>
      <c r="JQ35" s="209">
        <v>252.46</v>
      </c>
      <c r="JR35" s="209">
        <v>0</v>
      </c>
      <c r="JS35" s="209">
        <v>1.05</v>
      </c>
      <c r="JT35" s="209">
        <v>0</v>
      </c>
      <c r="JU35" s="209">
        <v>0</v>
      </c>
      <c r="JV35" s="209">
        <v>0</v>
      </c>
      <c r="JW35" s="209">
        <v>1550</v>
      </c>
      <c r="JX35" s="209">
        <v>0</v>
      </c>
      <c r="JY35" s="209">
        <v>0</v>
      </c>
      <c r="JZ35" s="211">
        <v>2089.71</v>
      </c>
      <c r="KA35" s="65">
        <v>566.19999999999993</v>
      </c>
      <c r="KB35" s="65">
        <v>93.333333333333329</v>
      </c>
      <c r="KC35" s="65">
        <f t="shared" si="96"/>
        <v>236.56868354074959</v>
      </c>
      <c r="KD35" s="65">
        <f t="shared" si="97"/>
        <v>80.292549797070208</v>
      </c>
      <c r="KE35" s="65"/>
      <c r="KF35" s="65">
        <v>20</v>
      </c>
      <c r="KG35" s="65"/>
      <c r="KH35" s="65">
        <v>5</v>
      </c>
      <c r="KI35" s="65">
        <f t="shared" si="151"/>
        <v>543.39953271028037</v>
      </c>
      <c r="KJ35" s="65"/>
      <c r="KK35" s="64">
        <f t="shared" si="195"/>
        <v>1544.7940993814336</v>
      </c>
      <c r="KL35" s="66">
        <f t="shared" si="152"/>
        <v>497.32093457943921</v>
      </c>
      <c r="KM35" s="66"/>
      <c r="KN35" s="66">
        <f t="shared" si="99"/>
        <v>408.42300679217459</v>
      </c>
      <c r="KO35" s="67">
        <f t="shared" si="27"/>
        <v>905.7439413716138</v>
      </c>
      <c r="KP35" s="67">
        <f t="shared" si="28"/>
        <v>2450.5380407530474</v>
      </c>
      <c r="KQ35" s="68">
        <f t="shared" si="29"/>
        <v>-360.82804075304739</v>
      </c>
      <c r="KR35" s="209">
        <v>6007.44</v>
      </c>
      <c r="KS35" s="209">
        <v>5893.35</v>
      </c>
      <c r="KT35" s="209">
        <v>0</v>
      </c>
      <c r="KU35" s="209">
        <v>65</v>
      </c>
      <c r="KV35" s="209">
        <v>0</v>
      </c>
      <c r="KW35" s="209">
        <v>0</v>
      </c>
      <c r="KX35" s="209">
        <v>0</v>
      </c>
      <c r="KY35" s="209">
        <v>12310.03</v>
      </c>
      <c r="KZ35" s="209">
        <v>0</v>
      </c>
      <c r="LA35" s="209">
        <v>0</v>
      </c>
      <c r="LB35" s="209">
        <v>19249.75</v>
      </c>
      <c r="LC35" s="178">
        <f t="shared" si="196"/>
        <v>5026.07</v>
      </c>
      <c r="LD35" s="210">
        <v>1257</v>
      </c>
      <c r="LE35" s="181" t="s">
        <v>276</v>
      </c>
      <c r="LF35" s="64">
        <f t="shared" si="197"/>
        <v>24275.82</v>
      </c>
      <c r="LG35" s="209">
        <v>500.07</v>
      </c>
      <c r="LH35" s="209">
        <v>431.09</v>
      </c>
      <c r="LI35" s="209">
        <v>0</v>
      </c>
      <c r="LJ35" s="209">
        <v>2.73</v>
      </c>
      <c r="LK35" s="209">
        <v>0</v>
      </c>
      <c r="LL35" s="209">
        <v>0</v>
      </c>
      <c r="LM35" s="209">
        <v>0</v>
      </c>
      <c r="LN35" s="209">
        <v>1550</v>
      </c>
      <c r="LO35" s="209">
        <v>0</v>
      </c>
      <c r="LP35" s="209">
        <v>0</v>
      </c>
      <c r="LQ35" s="211">
        <f t="shared" si="102"/>
        <v>2483.89</v>
      </c>
      <c r="LR35" s="225"/>
      <c r="LS35" s="239"/>
      <c r="LT35" s="65">
        <f t="shared" si="103"/>
        <v>196.25366318321548</v>
      </c>
      <c r="LU35" s="65">
        <f t="shared" si="104"/>
        <v>149.63686692546088</v>
      </c>
      <c r="LV35" s="65"/>
      <c r="LW35" s="65">
        <v>20</v>
      </c>
      <c r="LX35" s="65"/>
      <c r="LY35" s="65">
        <v>5</v>
      </c>
      <c r="LZ35" s="65">
        <f t="shared" si="153"/>
        <v>508.03738317757012</v>
      </c>
      <c r="MA35" s="65"/>
      <c r="MB35" s="64">
        <f t="shared" si="30"/>
        <v>878.92791328624639</v>
      </c>
      <c r="MC35" s="66">
        <f t="shared" si="154"/>
        <v>593.54906542056074</v>
      </c>
      <c r="MD35" s="66"/>
      <c r="ME35" s="66">
        <f t="shared" si="106"/>
        <v>294.49539574136145</v>
      </c>
      <c r="MF35" s="67">
        <f t="shared" si="31"/>
        <v>888.04446116192219</v>
      </c>
      <c r="MG35" s="67">
        <f t="shared" si="32"/>
        <v>1766.9723744481685</v>
      </c>
      <c r="MH35" s="68">
        <f t="shared" si="33"/>
        <v>716.91762555183141</v>
      </c>
      <c r="MI35" s="209">
        <v>3830.96</v>
      </c>
      <c r="MJ35" s="209">
        <v>3409.49</v>
      </c>
      <c r="MK35" s="209">
        <v>0</v>
      </c>
      <c r="ML35" s="209">
        <v>5</v>
      </c>
      <c r="MM35" s="209">
        <v>0</v>
      </c>
      <c r="MN35" s="209">
        <v>0</v>
      </c>
      <c r="MO35" s="209">
        <v>0</v>
      </c>
      <c r="MP35" s="209">
        <v>5580.27</v>
      </c>
      <c r="MQ35" s="209">
        <v>0</v>
      </c>
      <c r="MR35" s="209">
        <v>0</v>
      </c>
      <c r="MS35" s="209">
        <v>10118.86</v>
      </c>
      <c r="MT35" s="178">
        <f t="shared" si="210"/>
        <v>2706.8600000000006</v>
      </c>
      <c r="MU35" s="210">
        <v>705</v>
      </c>
      <c r="MV35" s="181" t="s">
        <v>276</v>
      </c>
      <c r="MW35" s="64">
        <f t="shared" si="198"/>
        <v>12825.720000000001</v>
      </c>
      <c r="MX35" s="209">
        <v>318.89</v>
      </c>
      <c r="MY35" s="209">
        <v>249.4</v>
      </c>
      <c r="MZ35" s="209">
        <v>0</v>
      </c>
      <c r="NA35" s="209">
        <v>0.21</v>
      </c>
      <c r="NB35" s="209">
        <v>0</v>
      </c>
      <c r="NC35" s="209">
        <v>0</v>
      </c>
      <c r="ND35" s="209">
        <v>0</v>
      </c>
      <c r="NE35" s="209">
        <v>1550</v>
      </c>
      <c r="NF35" s="209">
        <v>0</v>
      </c>
      <c r="NG35" s="209">
        <v>0</v>
      </c>
      <c r="NH35" s="211">
        <f t="shared" si="109"/>
        <v>2118.5</v>
      </c>
      <c r="NI35" s="235"/>
      <c r="NJ35" s="245"/>
      <c r="NK35" s="65">
        <f t="shared" si="110"/>
        <v>0</v>
      </c>
      <c r="NL35" s="65">
        <f t="shared" si="111"/>
        <v>65.378944116260612</v>
      </c>
      <c r="NM35" s="65"/>
      <c r="NN35" s="65">
        <v>20</v>
      </c>
      <c r="NO35" s="65"/>
      <c r="NP35" s="65">
        <v>5</v>
      </c>
      <c r="NQ35" s="65">
        <f t="shared" si="155"/>
        <v>469.67889908256882</v>
      </c>
      <c r="NR35" s="65"/>
      <c r="NS35" s="64">
        <f t="shared" si="199"/>
        <v>560.05784319882946</v>
      </c>
      <c r="NT35" s="66">
        <f t="shared" si="113"/>
        <v>723.04816513761466</v>
      </c>
      <c r="NU35" s="66"/>
      <c r="NV35" s="66">
        <f t="shared" si="114"/>
        <v>256.62120166728886</v>
      </c>
      <c r="NW35" s="67">
        <f t="shared" si="35"/>
        <v>979.66936680490358</v>
      </c>
      <c r="NX35" s="67">
        <f t="shared" si="36"/>
        <v>1539.727210003733</v>
      </c>
      <c r="NY35" s="68">
        <f t="shared" si="37"/>
        <v>578.77278999626697</v>
      </c>
      <c r="NZ35" s="209">
        <v>5522.68</v>
      </c>
      <c r="OA35" s="209">
        <v>4897.54</v>
      </c>
      <c r="OB35" s="209">
        <v>0</v>
      </c>
      <c r="OC35" s="209">
        <v>40</v>
      </c>
      <c r="OD35" s="209">
        <v>0</v>
      </c>
      <c r="OE35" s="209">
        <v>0</v>
      </c>
      <c r="OF35" s="209">
        <v>0</v>
      </c>
      <c r="OG35" s="209">
        <v>9606.92</v>
      </c>
      <c r="OH35" s="209">
        <v>0</v>
      </c>
      <c r="OI35" s="209">
        <v>0</v>
      </c>
      <c r="OJ35" s="209">
        <v>15468.7</v>
      </c>
      <c r="OK35" s="178">
        <f t="shared" si="115"/>
        <v>4598.4399999999987</v>
      </c>
      <c r="OL35" s="210">
        <v>1113</v>
      </c>
      <c r="OM35" s="181" t="s">
        <v>276</v>
      </c>
      <c r="ON35" s="64">
        <f t="shared" si="200"/>
        <v>20067.14</v>
      </c>
      <c r="OO35" s="209">
        <v>459.71</v>
      </c>
      <c r="OP35" s="209">
        <v>358.25</v>
      </c>
      <c r="OQ35" s="209">
        <v>0</v>
      </c>
      <c r="OR35" s="209">
        <v>1.68</v>
      </c>
      <c r="OS35" s="209">
        <v>0</v>
      </c>
      <c r="OT35" s="209">
        <v>0</v>
      </c>
      <c r="OU35" s="209">
        <v>0</v>
      </c>
      <c r="OV35" s="209">
        <v>1550</v>
      </c>
      <c r="OW35" s="209">
        <v>0</v>
      </c>
      <c r="OX35" s="209">
        <v>0</v>
      </c>
      <c r="OY35" s="211">
        <v>2369.64</v>
      </c>
      <c r="OZ35" s="225"/>
      <c r="PA35" s="245"/>
      <c r="PB35" s="65">
        <f t="shared" si="118"/>
        <v>334.48373450431819</v>
      </c>
      <c r="PC35" s="65">
        <f t="shared" si="119"/>
        <v>134.83087572569343</v>
      </c>
      <c r="PD35" s="65"/>
      <c r="PE35" s="65">
        <v>20</v>
      </c>
      <c r="PF35" s="65">
        <f t="shared" si="121"/>
        <v>32.880000000000003</v>
      </c>
      <c r="PG35" s="65">
        <v>5</v>
      </c>
      <c r="PH35" s="65">
        <f t="shared" si="156"/>
        <v>495.2049090909091</v>
      </c>
      <c r="PI35" s="65"/>
      <c r="PJ35" s="64">
        <f t="shared" si="38"/>
        <v>1022.3995193209207</v>
      </c>
      <c r="PK35" s="66">
        <f t="shared" si="157"/>
        <v>643.25572727272731</v>
      </c>
      <c r="PL35" s="66"/>
      <c r="PM35" s="66">
        <f t="shared" si="122"/>
        <v>333.13104931872959</v>
      </c>
      <c r="PN35" s="67">
        <f t="shared" si="39"/>
        <v>976.38677659145696</v>
      </c>
      <c r="PO35" s="67">
        <f t="shared" si="40"/>
        <v>1998.7862959123777</v>
      </c>
      <c r="PP35" s="68">
        <f t="shared" si="41"/>
        <v>370.85370408762219</v>
      </c>
      <c r="PQ35" s="209">
        <v>4166.24</v>
      </c>
      <c r="PR35" s="209">
        <v>4128.38</v>
      </c>
      <c r="PS35" s="209">
        <v>0</v>
      </c>
      <c r="PT35" s="209">
        <v>15</v>
      </c>
      <c r="PU35" s="209">
        <v>0</v>
      </c>
      <c r="PV35" s="209">
        <v>0</v>
      </c>
      <c r="PW35" s="209">
        <v>0</v>
      </c>
      <c r="PX35" s="209">
        <v>7700.55</v>
      </c>
      <c r="PY35" s="209">
        <v>0</v>
      </c>
      <c r="PZ35" s="209">
        <v>0</v>
      </c>
      <c r="QA35" s="209">
        <v>13010.29</v>
      </c>
      <c r="QB35" s="178">
        <f t="shared" si="201"/>
        <v>2999.8799999999974</v>
      </c>
      <c r="QC35" s="210">
        <v>872</v>
      </c>
      <c r="QD35" s="181" t="s">
        <v>276</v>
      </c>
      <c r="QE35" s="64">
        <f t="shared" si="202"/>
        <v>16010.169999999998</v>
      </c>
      <c r="QF35" s="209">
        <v>346.8</v>
      </c>
      <c r="QG35" s="209">
        <v>301.98</v>
      </c>
      <c r="QH35" s="209">
        <v>0</v>
      </c>
      <c r="QI35" s="209">
        <v>0.63</v>
      </c>
      <c r="QJ35" s="209">
        <v>0</v>
      </c>
      <c r="QK35" s="209">
        <v>0</v>
      </c>
      <c r="QL35" s="209">
        <v>0</v>
      </c>
      <c r="QM35" s="209">
        <v>1550</v>
      </c>
      <c r="QN35" s="209">
        <v>0</v>
      </c>
      <c r="QO35" s="209">
        <v>0</v>
      </c>
      <c r="QP35" s="211">
        <f t="shared" si="125"/>
        <v>2199.41</v>
      </c>
      <c r="QQ35" s="216">
        <f t="shared" si="211"/>
        <v>566.19999999999993</v>
      </c>
      <c r="QR35" s="245"/>
      <c r="QS35" s="65">
        <f t="shared" si="126"/>
        <v>152.93603596084245</v>
      </c>
      <c r="QT35" s="65">
        <f t="shared" si="127"/>
        <v>54.740145048588779</v>
      </c>
      <c r="QU35" s="65"/>
      <c r="QV35" s="65">
        <v>20</v>
      </c>
      <c r="QW35" s="65">
        <f t="shared" si="129"/>
        <v>18.861818181818183</v>
      </c>
      <c r="QX35" s="65">
        <v>5</v>
      </c>
      <c r="QY35" s="65">
        <f t="shared" si="158"/>
        <v>428.14772727272725</v>
      </c>
      <c r="QZ35" s="65"/>
      <c r="RA35" s="64">
        <f t="shared" si="203"/>
        <v>1245.8857264639767</v>
      </c>
      <c r="RB35" s="66">
        <f t="shared" si="130"/>
        <v>619.2640909090909</v>
      </c>
      <c r="RC35" s="66"/>
      <c r="RD35" s="66">
        <f t="shared" si="131"/>
        <v>373.02996347461351</v>
      </c>
      <c r="RE35" s="67">
        <f t="shared" si="43"/>
        <v>992.29405438370441</v>
      </c>
      <c r="RF35" s="67">
        <f t="shared" si="44"/>
        <v>2238.1797808476813</v>
      </c>
      <c r="RG35" s="68">
        <f t="shared" si="45"/>
        <v>-38.769780847681432</v>
      </c>
      <c r="RH35" s="205">
        <v>4953.34</v>
      </c>
      <c r="RI35" s="205">
        <v>4669.8100000000004</v>
      </c>
      <c r="RJ35" s="205">
        <v>0</v>
      </c>
      <c r="RK35" s="205">
        <v>5</v>
      </c>
      <c r="RL35" s="205">
        <v>0</v>
      </c>
      <c r="RM35" s="205">
        <v>0</v>
      </c>
      <c r="RN35" s="205">
        <v>0</v>
      </c>
      <c r="RO35" s="205">
        <v>9995.9</v>
      </c>
      <c r="RP35" s="205">
        <v>0</v>
      </c>
      <c r="RQ35" s="205">
        <v>0</v>
      </c>
      <c r="RR35" s="205">
        <v>16327.74</v>
      </c>
      <c r="RS35" s="178">
        <f t="shared" si="204"/>
        <v>3296.3100000000031</v>
      </c>
      <c r="RT35" s="206">
        <v>993</v>
      </c>
      <c r="RU35" s="181" t="s">
        <v>276</v>
      </c>
      <c r="RV35" s="64">
        <f t="shared" si="205"/>
        <v>19624.050000000003</v>
      </c>
      <c r="RW35" s="209">
        <v>412.32</v>
      </c>
      <c r="RX35" s="209">
        <v>341.59</v>
      </c>
      <c r="RY35" s="209">
        <v>0</v>
      </c>
      <c r="RZ35" s="209">
        <v>0.21</v>
      </c>
      <c r="SA35" s="209">
        <v>0</v>
      </c>
      <c r="SB35" s="209">
        <v>0</v>
      </c>
      <c r="SC35" s="209">
        <v>0</v>
      </c>
      <c r="SD35" s="209">
        <v>1550</v>
      </c>
      <c r="SE35" s="209">
        <v>0</v>
      </c>
      <c r="SF35" s="209">
        <v>0</v>
      </c>
      <c r="SG35" s="211">
        <v>2304.12</v>
      </c>
      <c r="SH35" s="216">
        <f t="shared" si="212"/>
        <v>566.19999999999993</v>
      </c>
      <c r="SI35" s="245"/>
      <c r="SJ35" s="65">
        <f t="shared" si="134"/>
        <v>160.45116693911663</v>
      </c>
      <c r="SK35" s="65">
        <f t="shared" si="135"/>
        <v>71.052852411818677</v>
      </c>
      <c r="SL35" s="65"/>
      <c r="SM35" s="65">
        <v>20</v>
      </c>
      <c r="SN35" s="65">
        <f t="shared" si="137"/>
        <v>495.92920353982299</v>
      </c>
      <c r="SO35" s="65">
        <v>5</v>
      </c>
      <c r="SP35" s="65">
        <f t="shared" si="159"/>
        <v>428.52876106194691</v>
      </c>
      <c r="SQ35" s="65"/>
      <c r="SR35" s="64">
        <f t="shared" si="206"/>
        <v>1747.161983952705</v>
      </c>
      <c r="SS35" s="66">
        <f t="shared" si="160"/>
        <v>596.28469026548669</v>
      </c>
      <c r="ST35" s="66"/>
      <c r="SU35" s="66">
        <f t="shared" si="138"/>
        <v>468.68933484363833</v>
      </c>
      <c r="SV35" s="67">
        <f t="shared" si="207"/>
        <v>1064.974025109125</v>
      </c>
      <c r="SW35" s="67">
        <f t="shared" si="48"/>
        <v>2812.13600906183</v>
      </c>
      <c r="SX35" s="68">
        <f t="shared" si="49"/>
        <v>-508.01600906183012</v>
      </c>
      <c r="SY35" s="64">
        <f t="shared" si="139"/>
        <v>203088.89999999997</v>
      </c>
      <c r="SZ35" s="211">
        <f t="shared" si="140"/>
        <v>25506.469999999998</v>
      </c>
      <c r="TA35" s="67">
        <f t="shared" si="141"/>
        <v>27820.699815583575</v>
      </c>
      <c r="TB35" s="68">
        <f t="shared" si="142"/>
        <v>-2314.2298155835779</v>
      </c>
      <c r="TC35" s="264"/>
      <c r="TD35" s="265"/>
      <c r="TE35" s="265"/>
    </row>
    <row r="36" spans="1:525">
      <c r="A36" s="173" t="s">
        <v>32</v>
      </c>
      <c r="B36" s="175" t="s">
        <v>148</v>
      </c>
      <c r="C36" s="181" t="s">
        <v>276</v>
      </c>
      <c r="D36" s="176">
        <v>3626.25</v>
      </c>
      <c r="E36" s="176">
        <v>4145.5600000000004</v>
      </c>
      <c r="F36" s="176">
        <v>0</v>
      </c>
      <c r="G36" s="176">
        <v>30</v>
      </c>
      <c r="H36" s="176">
        <v>0</v>
      </c>
      <c r="I36" s="176">
        <v>0</v>
      </c>
      <c r="J36" s="176">
        <v>0</v>
      </c>
      <c r="K36" s="176">
        <v>10922.75</v>
      </c>
      <c r="L36" s="176">
        <v>0</v>
      </c>
      <c r="M36" s="176">
        <v>0</v>
      </c>
      <c r="N36" s="178">
        <v>15051.98</v>
      </c>
      <c r="O36" s="178">
        <f t="shared" si="161"/>
        <v>3672.5800000000017</v>
      </c>
      <c r="P36" s="181">
        <v>1108</v>
      </c>
      <c r="Q36" s="64">
        <f t="shared" si="0"/>
        <v>18724.560000000001</v>
      </c>
      <c r="R36" s="178">
        <v>301.86</v>
      </c>
      <c r="S36" s="178">
        <v>303.24</v>
      </c>
      <c r="T36" s="178">
        <v>0</v>
      </c>
      <c r="U36" s="178">
        <v>1.26</v>
      </c>
      <c r="V36" s="178">
        <v>0</v>
      </c>
      <c r="W36" s="178">
        <v>0</v>
      </c>
      <c r="X36" s="178">
        <v>0</v>
      </c>
      <c r="Y36" s="178">
        <v>1350</v>
      </c>
      <c r="Z36" s="178">
        <v>0</v>
      </c>
      <c r="AA36" s="178">
        <v>0</v>
      </c>
      <c r="AB36" s="64">
        <f t="shared" si="50"/>
        <v>1956.3600000000001</v>
      </c>
      <c r="AC36" s="65">
        <v>566.19999999999993</v>
      </c>
      <c r="AD36" s="65">
        <v>93.333333333333329</v>
      </c>
      <c r="AE36" s="65">
        <f t="shared" si="51"/>
        <v>163.65713706399956</v>
      </c>
      <c r="AF36" s="65">
        <f t="shared" si="177"/>
        <v>98.475881083742919</v>
      </c>
      <c r="AG36" s="65"/>
      <c r="AH36" s="65">
        <v>20</v>
      </c>
      <c r="AI36" s="65"/>
      <c r="AJ36" s="65">
        <v>5</v>
      </c>
      <c r="AK36" s="65">
        <f t="shared" si="178"/>
        <v>411.38684210526316</v>
      </c>
      <c r="AL36" s="65"/>
      <c r="AM36" s="64">
        <f t="shared" si="2"/>
        <v>1358.0531935863389</v>
      </c>
      <c r="AN36" s="66">
        <f t="shared" si="179"/>
        <v>645.10084210526315</v>
      </c>
      <c r="AO36" s="66">
        <v>0</v>
      </c>
      <c r="AP36" s="66">
        <f t="shared" si="54"/>
        <v>400.63080713832045</v>
      </c>
      <c r="AQ36" s="67">
        <f t="shared" si="3"/>
        <v>1045.7316492435837</v>
      </c>
      <c r="AR36" s="67">
        <f t="shared" si="4"/>
        <v>2403.7848428299226</v>
      </c>
      <c r="AS36" s="68">
        <f t="shared" si="5"/>
        <v>-447.42484282992245</v>
      </c>
      <c r="AT36" s="205">
        <v>3805.57</v>
      </c>
      <c r="AU36" s="205">
        <v>5384.9</v>
      </c>
      <c r="AV36" s="205">
        <v>0</v>
      </c>
      <c r="AW36" s="205">
        <v>5</v>
      </c>
      <c r="AX36" s="207">
        <v>0</v>
      </c>
      <c r="AY36" s="207">
        <v>0</v>
      </c>
      <c r="AZ36" s="207">
        <v>0</v>
      </c>
      <c r="BA36" s="207">
        <v>11628.73</v>
      </c>
      <c r="BB36" s="207">
        <v>0</v>
      </c>
      <c r="BC36" s="207">
        <v>0</v>
      </c>
      <c r="BD36" s="209">
        <v>15632.16</v>
      </c>
      <c r="BE36" s="178">
        <f t="shared" si="162"/>
        <v>5192.0399999999972</v>
      </c>
      <c r="BF36" s="208">
        <v>1245</v>
      </c>
      <c r="BG36" s="181" t="s">
        <v>276</v>
      </c>
      <c r="BH36" s="64">
        <f t="shared" si="56"/>
        <v>20824.199999999997</v>
      </c>
      <c r="BI36" s="205">
        <v>316.77999999999997</v>
      </c>
      <c r="BJ36" s="205">
        <v>393.89</v>
      </c>
      <c r="BK36" s="205">
        <v>0</v>
      </c>
      <c r="BL36" s="205">
        <v>0.21</v>
      </c>
      <c r="BM36" s="205">
        <v>0</v>
      </c>
      <c r="BN36" s="205">
        <v>0</v>
      </c>
      <c r="BO36" s="205">
        <v>0</v>
      </c>
      <c r="BP36" s="205">
        <v>1350</v>
      </c>
      <c r="BQ36" s="205">
        <v>0</v>
      </c>
      <c r="BR36" s="205">
        <v>0</v>
      </c>
      <c r="BS36" s="64">
        <f t="shared" si="57"/>
        <v>2060.88</v>
      </c>
      <c r="BT36" s="65">
        <v>566.19999999999993</v>
      </c>
      <c r="BU36" s="65">
        <v>93.333333333333329</v>
      </c>
      <c r="BV36" s="65">
        <f t="shared" si="58"/>
        <v>171.44907932569882</v>
      </c>
      <c r="BW36" s="65">
        <f t="shared" si="59"/>
        <v>117.42297920003229</v>
      </c>
      <c r="BX36" s="65"/>
      <c r="BY36" s="65">
        <v>20</v>
      </c>
      <c r="BZ36" s="65"/>
      <c r="CA36" s="65">
        <v>5</v>
      </c>
      <c r="CB36" s="65">
        <f t="shared" si="180"/>
        <v>391.015625</v>
      </c>
      <c r="CC36" s="65"/>
      <c r="CD36" s="64">
        <f t="shared" si="6"/>
        <v>1364.4210168590644</v>
      </c>
      <c r="CE36" s="66">
        <f t="shared" si="61"/>
        <v>665.21208333333334</v>
      </c>
      <c r="CF36" s="66"/>
      <c r="CG36" s="66">
        <f t="shared" si="62"/>
        <v>405.92662003847954</v>
      </c>
      <c r="CH36" s="67">
        <f t="shared" si="7"/>
        <v>1071.1387033718129</v>
      </c>
      <c r="CI36" s="67">
        <f t="shared" si="8"/>
        <v>2435.5597202308772</v>
      </c>
      <c r="CJ36" s="68">
        <f t="shared" si="9"/>
        <v>-374.67972023087714</v>
      </c>
      <c r="CK36" s="209">
        <v>6131.16</v>
      </c>
      <c r="CL36" s="209">
        <v>6442.07</v>
      </c>
      <c r="CM36" s="209">
        <v>0</v>
      </c>
      <c r="CN36" s="209">
        <v>50</v>
      </c>
      <c r="CO36" s="209">
        <v>0</v>
      </c>
      <c r="CP36" s="209">
        <v>0</v>
      </c>
      <c r="CQ36" s="209">
        <v>0</v>
      </c>
      <c r="CR36" s="209">
        <v>13463.51</v>
      </c>
      <c r="CS36" s="209">
        <v>0</v>
      </c>
      <c r="CT36" s="207">
        <v>0</v>
      </c>
      <c r="CU36" s="209">
        <v>19632.490000000002</v>
      </c>
      <c r="CV36" s="178">
        <f t="shared" si="181"/>
        <v>6454.2499999999964</v>
      </c>
      <c r="CW36" s="210">
        <v>1464</v>
      </c>
      <c r="CX36" s="181" t="s">
        <v>276</v>
      </c>
      <c r="CY36" s="64">
        <f t="shared" si="182"/>
        <v>26086.739999999998</v>
      </c>
      <c r="CZ36" s="209">
        <v>510.37</v>
      </c>
      <c r="DA36" s="209">
        <v>471.22</v>
      </c>
      <c r="DB36" s="209">
        <v>0</v>
      </c>
      <c r="DC36" s="209">
        <v>2.1</v>
      </c>
      <c r="DD36" s="209">
        <v>0</v>
      </c>
      <c r="DE36" s="209">
        <v>0</v>
      </c>
      <c r="DF36" s="209">
        <v>0</v>
      </c>
      <c r="DG36" s="209">
        <v>1350</v>
      </c>
      <c r="DH36" s="209">
        <v>0</v>
      </c>
      <c r="DI36" s="209">
        <v>0</v>
      </c>
      <c r="DJ36" s="211">
        <f t="shared" si="208"/>
        <v>2333.69</v>
      </c>
      <c r="DK36" s="65">
        <v>566.19999999999993</v>
      </c>
      <c r="DL36" s="65">
        <v>93.333333333333329</v>
      </c>
      <c r="DM36" s="65">
        <f t="shared" si="66"/>
        <v>213.43260422122998</v>
      </c>
      <c r="DN36" s="65">
        <f t="shared" si="67"/>
        <v>183.59988898796354</v>
      </c>
      <c r="DO36" s="65"/>
      <c r="DP36" s="65">
        <v>20</v>
      </c>
      <c r="DQ36" s="65"/>
      <c r="DR36" s="65">
        <v>5</v>
      </c>
      <c r="DS36" s="65">
        <f t="shared" si="209"/>
        <v>428.469696969697</v>
      </c>
      <c r="DT36" s="65"/>
      <c r="DU36" s="64">
        <f t="shared" si="10"/>
        <v>1510.0355235122238</v>
      </c>
      <c r="DV36" s="66">
        <f t="shared" si="144"/>
        <v>596.35070707070713</v>
      </c>
      <c r="DW36" s="66"/>
      <c r="DX36" s="66">
        <f t="shared" si="68"/>
        <v>421.27724611658618</v>
      </c>
      <c r="DY36" s="67">
        <f t="shared" si="11"/>
        <v>1017.6279531872933</v>
      </c>
      <c r="DZ36" s="67">
        <f t="shared" si="12"/>
        <v>2527.6634766995171</v>
      </c>
      <c r="EA36" s="68">
        <f t="shared" si="13"/>
        <v>-193.97347669951705</v>
      </c>
      <c r="EB36" s="209">
        <v>4660.67</v>
      </c>
      <c r="EC36" s="209">
        <v>5515.8</v>
      </c>
      <c r="ED36" s="209">
        <v>0</v>
      </c>
      <c r="EE36" s="209">
        <v>0</v>
      </c>
      <c r="EF36" s="209">
        <v>0</v>
      </c>
      <c r="EG36" s="209">
        <v>0</v>
      </c>
      <c r="EH36" s="209">
        <v>0</v>
      </c>
      <c r="EI36" s="209">
        <v>12490.67</v>
      </c>
      <c r="EJ36" s="209">
        <v>0</v>
      </c>
      <c r="EK36" s="209">
        <v>0</v>
      </c>
      <c r="EL36" s="209">
        <v>16437.02</v>
      </c>
      <c r="EM36" s="178">
        <f t="shared" si="183"/>
        <v>6230.119999999999</v>
      </c>
      <c r="EN36" s="210">
        <v>1276</v>
      </c>
      <c r="EO36" s="181" t="s">
        <v>276</v>
      </c>
      <c r="EP36" s="212">
        <f t="shared" si="70"/>
        <v>22667.14</v>
      </c>
      <c r="EQ36" s="209">
        <v>387.96</v>
      </c>
      <c r="ER36" s="209">
        <v>403.47</v>
      </c>
      <c r="ES36" s="209">
        <v>0</v>
      </c>
      <c r="ET36" s="209">
        <v>0</v>
      </c>
      <c r="EU36" s="209">
        <v>0</v>
      </c>
      <c r="EV36" s="209">
        <v>0</v>
      </c>
      <c r="EW36" s="209">
        <v>0</v>
      </c>
      <c r="EX36" s="209">
        <v>1350</v>
      </c>
      <c r="EY36" s="209">
        <v>0</v>
      </c>
      <c r="EZ36" s="209">
        <v>0</v>
      </c>
      <c r="FA36" s="64">
        <f t="shared" si="184"/>
        <v>2141.4300000000003</v>
      </c>
      <c r="FB36" s="65">
        <v>566.19999999999993</v>
      </c>
      <c r="FC36" s="65">
        <v>93.333333333333329</v>
      </c>
      <c r="FD36" s="65">
        <f t="shared" si="72"/>
        <v>183.47085349811042</v>
      </c>
      <c r="FE36" s="65">
        <f t="shared" si="73"/>
        <v>161.8351086459422</v>
      </c>
      <c r="FF36" s="65"/>
      <c r="FG36" s="65">
        <v>20</v>
      </c>
      <c r="FH36" s="65">
        <f t="shared" si="75"/>
        <v>140.93333333333334</v>
      </c>
      <c r="FI36" s="65">
        <v>5</v>
      </c>
      <c r="FJ36" s="65">
        <f t="shared" si="145"/>
        <v>424.68019607843132</v>
      </c>
      <c r="FK36" s="65"/>
      <c r="FL36" s="64">
        <f t="shared" si="14"/>
        <v>1595.4528248891506</v>
      </c>
      <c r="FM36" s="66">
        <f t="shared" si="146"/>
        <v>664.41901960784321</v>
      </c>
      <c r="FN36" s="66"/>
      <c r="FO36" s="66">
        <f t="shared" si="76"/>
        <v>451.97436889939877</v>
      </c>
      <c r="FP36" s="67">
        <f t="shared" si="185"/>
        <v>1116.393388507242</v>
      </c>
      <c r="FQ36" s="67">
        <f t="shared" si="16"/>
        <v>2711.8462133963926</v>
      </c>
      <c r="FR36" s="68">
        <f t="shared" si="17"/>
        <v>-570.41621339639232</v>
      </c>
      <c r="FS36" s="209">
        <v>6088.68</v>
      </c>
      <c r="FT36" s="209">
        <v>6862.36</v>
      </c>
      <c r="FU36" s="209">
        <v>0</v>
      </c>
      <c r="FV36" s="209">
        <v>15</v>
      </c>
      <c r="FW36" s="209">
        <v>0</v>
      </c>
      <c r="FX36" s="209">
        <v>0</v>
      </c>
      <c r="FY36" s="209">
        <v>0</v>
      </c>
      <c r="FZ36" s="209">
        <v>13544.23</v>
      </c>
      <c r="GA36" s="209">
        <v>0</v>
      </c>
      <c r="GB36" s="209">
        <v>0</v>
      </c>
      <c r="GC36" s="209">
        <v>20431.62</v>
      </c>
      <c r="GD36" s="178">
        <f t="shared" si="186"/>
        <v>6078.6500000000015</v>
      </c>
      <c r="GE36" s="210">
        <v>1494</v>
      </c>
      <c r="GF36" s="181" t="s">
        <v>276</v>
      </c>
      <c r="GG36" s="64">
        <f t="shared" si="187"/>
        <v>26510.27</v>
      </c>
      <c r="GH36" s="209">
        <v>506.84</v>
      </c>
      <c r="GI36" s="209">
        <v>501.97</v>
      </c>
      <c r="GJ36" s="209">
        <v>0</v>
      </c>
      <c r="GK36" s="209">
        <v>0.63</v>
      </c>
      <c r="GL36" s="209">
        <v>0</v>
      </c>
      <c r="GM36" s="209">
        <v>0</v>
      </c>
      <c r="GN36" s="209">
        <v>0</v>
      </c>
      <c r="GO36" s="209">
        <v>1550</v>
      </c>
      <c r="GP36" s="209">
        <v>0</v>
      </c>
      <c r="GQ36" s="209">
        <v>0</v>
      </c>
      <c r="GR36" s="211">
        <f t="shared" si="79"/>
        <v>2559.44</v>
      </c>
      <c r="GS36" s="65">
        <v>566.19999999999993</v>
      </c>
      <c r="GT36" s="65">
        <v>93.333333333333329</v>
      </c>
      <c r="GU36" s="65">
        <f t="shared" si="80"/>
        <v>226.4077788463795</v>
      </c>
      <c r="GV36" s="65">
        <f t="shared" si="81"/>
        <v>179.15061757192447</v>
      </c>
      <c r="GW36" s="65"/>
      <c r="GX36" s="65">
        <v>20</v>
      </c>
      <c r="GY36" s="65">
        <f t="shared" si="83"/>
        <v>184.90588235294118</v>
      </c>
      <c r="GZ36" s="65">
        <v>5</v>
      </c>
      <c r="HA36" s="65">
        <f t="shared" si="147"/>
        <v>358.47794117647061</v>
      </c>
      <c r="HB36" s="65"/>
      <c r="HC36" s="64">
        <f t="shared" si="188"/>
        <v>1633.4755532810491</v>
      </c>
      <c r="HD36" s="66">
        <f t="shared" si="148"/>
        <v>866.92019607843133</v>
      </c>
      <c r="HE36" s="66"/>
      <c r="HF36" s="66">
        <f t="shared" si="84"/>
        <v>500.07914987189611</v>
      </c>
      <c r="HG36" s="67">
        <f t="shared" si="19"/>
        <v>1366.9993459503276</v>
      </c>
      <c r="HH36" s="67">
        <f t="shared" si="20"/>
        <v>3000.4748992313766</v>
      </c>
      <c r="HI36" s="68">
        <f t="shared" si="21"/>
        <v>-441.03489923137658</v>
      </c>
      <c r="HJ36" s="205">
        <v>7138.41</v>
      </c>
      <c r="HK36" s="205">
        <v>7993.55</v>
      </c>
      <c r="HL36" s="205">
        <v>0</v>
      </c>
      <c r="HM36" s="205">
        <v>195</v>
      </c>
      <c r="HN36" s="205">
        <v>0</v>
      </c>
      <c r="HO36" s="205">
        <v>0</v>
      </c>
      <c r="HP36" s="205">
        <v>0</v>
      </c>
      <c r="HQ36" s="205">
        <v>15554.6</v>
      </c>
      <c r="HR36" s="205">
        <v>0</v>
      </c>
      <c r="HS36" s="205">
        <v>0</v>
      </c>
      <c r="HT36" s="205">
        <v>22643.33</v>
      </c>
      <c r="HU36" s="178">
        <f t="shared" si="189"/>
        <v>8238.2299999999959</v>
      </c>
      <c r="HV36" s="206">
        <v>1804</v>
      </c>
      <c r="HW36" s="181" t="s">
        <v>276</v>
      </c>
      <c r="HX36" s="64">
        <f t="shared" si="190"/>
        <v>30881.559999999998</v>
      </c>
      <c r="HY36" s="205">
        <v>594.22</v>
      </c>
      <c r="HZ36" s="205">
        <v>584.71</v>
      </c>
      <c r="IA36" s="205">
        <v>0</v>
      </c>
      <c r="IB36" s="205">
        <v>8.1999999999999993</v>
      </c>
      <c r="IC36" s="205">
        <v>0</v>
      </c>
      <c r="ID36" s="205">
        <v>0</v>
      </c>
      <c r="IE36" s="205">
        <v>0</v>
      </c>
      <c r="IF36" s="205">
        <v>1550</v>
      </c>
      <c r="IG36" s="205">
        <v>0</v>
      </c>
      <c r="IH36" s="205">
        <v>0</v>
      </c>
      <c r="II36" s="214">
        <v>2737.13</v>
      </c>
      <c r="IJ36" s="65">
        <v>566.19999999999993</v>
      </c>
      <c r="IK36" s="65">
        <v>93.333333333333329</v>
      </c>
      <c r="IL36" s="65">
        <f t="shared" si="88"/>
        <v>250.8305106087538</v>
      </c>
      <c r="IM36" s="65">
        <f t="shared" si="89"/>
        <v>249.68195923007843</v>
      </c>
      <c r="IN36" s="65"/>
      <c r="IO36" s="65">
        <v>20</v>
      </c>
      <c r="IP36" s="65">
        <f t="shared" si="91"/>
        <v>232.05714285714285</v>
      </c>
      <c r="IQ36" s="65">
        <v>5</v>
      </c>
      <c r="IR36" s="65">
        <f t="shared" si="149"/>
        <v>445.62857142857143</v>
      </c>
      <c r="IS36" s="65"/>
      <c r="IT36" s="64">
        <f t="shared" si="191"/>
        <v>1862.7315174578798</v>
      </c>
      <c r="IU36" s="66">
        <f t="shared" si="150"/>
        <v>538.79476190476191</v>
      </c>
      <c r="IV36" s="66"/>
      <c r="IW36" s="66">
        <f t="shared" si="92"/>
        <v>480.30525587252833</v>
      </c>
      <c r="IX36" s="67">
        <f t="shared" si="192"/>
        <v>1019.1000177772903</v>
      </c>
      <c r="IY36" s="67">
        <f t="shared" si="24"/>
        <v>2881.8315352351701</v>
      </c>
      <c r="IZ36" s="68">
        <f t="shared" si="25"/>
        <v>-144.70153523517001</v>
      </c>
      <c r="JA36" s="209">
        <v>6876.7</v>
      </c>
      <c r="JB36" s="209">
        <v>8082.28</v>
      </c>
      <c r="JC36" s="209">
        <v>0</v>
      </c>
      <c r="JD36" s="209">
        <v>55</v>
      </c>
      <c r="JE36" s="209">
        <v>0</v>
      </c>
      <c r="JF36" s="209">
        <v>0</v>
      </c>
      <c r="JG36" s="209">
        <v>0</v>
      </c>
      <c r="JH36" s="209">
        <v>14852.73</v>
      </c>
      <c r="JI36" s="209">
        <v>0</v>
      </c>
      <c r="JJ36" s="209">
        <v>0</v>
      </c>
      <c r="JK36" s="209">
        <v>23457.57</v>
      </c>
      <c r="JL36" s="178">
        <f t="shared" si="193"/>
        <v>6409.1399999999994</v>
      </c>
      <c r="JM36" s="210">
        <v>1678</v>
      </c>
      <c r="JN36" s="181" t="s">
        <v>276</v>
      </c>
      <c r="JO36" s="64">
        <f t="shared" si="194"/>
        <v>29866.71</v>
      </c>
      <c r="JP36" s="209">
        <v>572.42999999999995</v>
      </c>
      <c r="JQ36" s="209">
        <v>591.20000000000005</v>
      </c>
      <c r="JR36" s="209">
        <v>0</v>
      </c>
      <c r="JS36" s="209">
        <v>2.31</v>
      </c>
      <c r="JT36" s="209">
        <v>0</v>
      </c>
      <c r="JU36" s="209">
        <v>0</v>
      </c>
      <c r="JV36" s="209">
        <v>0</v>
      </c>
      <c r="JW36" s="209">
        <v>1550</v>
      </c>
      <c r="JX36" s="209">
        <v>0</v>
      </c>
      <c r="JY36" s="209">
        <v>0</v>
      </c>
      <c r="JZ36" s="211">
        <v>2715.94</v>
      </c>
      <c r="KA36" s="65">
        <v>566.19999999999993</v>
      </c>
      <c r="KB36" s="65">
        <v>93.333333333333329</v>
      </c>
      <c r="KC36" s="65">
        <f t="shared" si="96"/>
        <v>473.15531899356438</v>
      </c>
      <c r="KD36" s="65">
        <f t="shared" si="97"/>
        <v>215.80579917905649</v>
      </c>
      <c r="KE36" s="65"/>
      <c r="KF36" s="65">
        <v>20</v>
      </c>
      <c r="KG36" s="65"/>
      <c r="KH36" s="65">
        <v>5</v>
      </c>
      <c r="KI36" s="65">
        <f t="shared" si="151"/>
        <v>543.39953271028037</v>
      </c>
      <c r="KJ36" s="65"/>
      <c r="KK36" s="64">
        <f t="shared" si="195"/>
        <v>1916.8939842162345</v>
      </c>
      <c r="KL36" s="66">
        <f t="shared" si="152"/>
        <v>497.32093457943921</v>
      </c>
      <c r="KM36" s="66"/>
      <c r="KN36" s="66">
        <f t="shared" si="99"/>
        <v>482.84298375913477</v>
      </c>
      <c r="KO36" s="67">
        <f t="shared" si="27"/>
        <v>980.16391833857392</v>
      </c>
      <c r="KP36" s="67">
        <f t="shared" si="28"/>
        <v>2897.0579025548086</v>
      </c>
      <c r="KQ36" s="68">
        <f t="shared" si="29"/>
        <v>-181.11790255480855</v>
      </c>
      <c r="KR36" s="209">
        <v>6556.83</v>
      </c>
      <c r="KS36" s="209">
        <v>8046.43</v>
      </c>
      <c r="KT36" s="209">
        <v>0</v>
      </c>
      <c r="KU36" s="209">
        <v>15</v>
      </c>
      <c r="KV36" s="209">
        <v>0</v>
      </c>
      <c r="KW36" s="209">
        <v>0</v>
      </c>
      <c r="KX36" s="209">
        <v>0</v>
      </c>
      <c r="KY36" s="209">
        <v>14357.41</v>
      </c>
      <c r="KZ36" s="209">
        <v>0</v>
      </c>
      <c r="LA36" s="209">
        <v>0</v>
      </c>
      <c r="LB36" s="209">
        <v>23008.86</v>
      </c>
      <c r="LC36" s="178">
        <f t="shared" si="196"/>
        <v>5966.8099999999977</v>
      </c>
      <c r="LD36" s="210">
        <v>1576</v>
      </c>
      <c r="LE36" s="181" t="s">
        <v>276</v>
      </c>
      <c r="LF36" s="64">
        <f t="shared" si="197"/>
        <v>28975.67</v>
      </c>
      <c r="LG36" s="209">
        <v>545.80999999999995</v>
      </c>
      <c r="LH36" s="209">
        <v>588.58000000000004</v>
      </c>
      <c r="LI36" s="209">
        <v>0</v>
      </c>
      <c r="LJ36" s="209">
        <v>0.63</v>
      </c>
      <c r="LK36" s="209">
        <v>0</v>
      </c>
      <c r="LL36" s="209">
        <v>0</v>
      </c>
      <c r="LM36" s="209">
        <v>0</v>
      </c>
      <c r="LN36" s="209">
        <v>1550</v>
      </c>
      <c r="LO36" s="209">
        <v>0</v>
      </c>
      <c r="LP36" s="209">
        <v>0</v>
      </c>
      <c r="LQ36" s="211">
        <f t="shared" si="102"/>
        <v>2685.02</v>
      </c>
      <c r="LR36" s="225"/>
      <c r="LS36" s="239"/>
      <c r="LT36" s="65">
        <f t="shared" si="103"/>
        <v>234.57827040194081</v>
      </c>
      <c r="LU36" s="65">
        <f t="shared" si="104"/>
        <v>177.64471126337452</v>
      </c>
      <c r="LV36" s="65"/>
      <c r="LW36" s="65">
        <v>20</v>
      </c>
      <c r="LX36" s="65"/>
      <c r="LY36" s="65">
        <v>5</v>
      </c>
      <c r="LZ36" s="65">
        <f t="shared" si="153"/>
        <v>508.03738317757012</v>
      </c>
      <c r="MA36" s="65"/>
      <c r="MB36" s="64">
        <f t="shared" si="30"/>
        <v>945.26036484288545</v>
      </c>
      <c r="MC36" s="66">
        <f t="shared" si="154"/>
        <v>593.54906542056074</v>
      </c>
      <c r="MD36" s="66"/>
      <c r="ME36" s="66">
        <f t="shared" si="106"/>
        <v>307.76188605268931</v>
      </c>
      <c r="MF36" s="67">
        <f t="shared" si="31"/>
        <v>901.31095147325004</v>
      </c>
      <c r="MG36" s="67">
        <f t="shared" si="32"/>
        <v>1846.5713163161354</v>
      </c>
      <c r="MH36" s="68">
        <f t="shared" si="33"/>
        <v>838.4486836838646</v>
      </c>
      <c r="MI36" s="209">
        <v>4093.03</v>
      </c>
      <c r="MJ36" s="209">
        <v>3659.18</v>
      </c>
      <c r="MK36" s="209">
        <v>0</v>
      </c>
      <c r="ML36" s="209">
        <v>10</v>
      </c>
      <c r="MM36" s="209">
        <v>0</v>
      </c>
      <c r="MN36" s="209">
        <v>0</v>
      </c>
      <c r="MO36" s="209">
        <v>0</v>
      </c>
      <c r="MP36" s="209">
        <v>6268.97</v>
      </c>
      <c r="MQ36" s="209">
        <v>0</v>
      </c>
      <c r="MR36" s="209">
        <v>0</v>
      </c>
      <c r="MS36" s="209">
        <v>11289.34</v>
      </c>
      <c r="MT36" s="178">
        <f t="shared" si="210"/>
        <v>2741.84</v>
      </c>
      <c r="MU36" s="210">
        <v>744</v>
      </c>
      <c r="MV36" s="181" t="s">
        <v>276</v>
      </c>
      <c r="MW36" s="64">
        <f t="shared" si="198"/>
        <v>14031.18</v>
      </c>
      <c r="MX36" s="209">
        <v>340.71</v>
      </c>
      <c r="MY36" s="209">
        <v>267.66000000000003</v>
      </c>
      <c r="MZ36" s="209">
        <v>0</v>
      </c>
      <c r="NA36" s="209">
        <v>0.42</v>
      </c>
      <c r="NB36" s="209">
        <v>0</v>
      </c>
      <c r="NC36" s="209">
        <v>0</v>
      </c>
      <c r="ND36" s="209">
        <v>0</v>
      </c>
      <c r="NE36" s="209">
        <v>1550</v>
      </c>
      <c r="NF36" s="209">
        <v>0</v>
      </c>
      <c r="NG36" s="209">
        <v>0</v>
      </c>
      <c r="NH36" s="211">
        <f t="shared" si="109"/>
        <v>2158.79</v>
      </c>
      <c r="NI36" s="235"/>
      <c r="NJ36" s="245"/>
      <c r="NK36" s="65">
        <f t="shared" si="110"/>
        <v>0</v>
      </c>
      <c r="NL36" s="65">
        <f t="shared" si="111"/>
        <v>66.223818053289776</v>
      </c>
      <c r="NM36" s="65"/>
      <c r="NN36" s="65">
        <v>20</v>
      </c>
      <c r="NO36" s="65"/>
      <c r="NP36" s="65">
        <v>5</v>
      </c>
      <c r="NQ36" s="65">
        <f t="shared" si="155"/>
        <v>469.67889908256882</v>
      </c>
      <c r="NR36" s="65"/>
      <c r="NS36" s="64">
        <f t="shared" si="199"/>
        <v>560.90271713585855</v>
      </c>
      <c r="NT36" s="66">
        <f t="shared" si="113"/>
        <v>723.04816513761466</v>
      </c>
      <c r="NU36" s="66"/>
      <c r="NV36" s="66">
        <f t="shared" si="114"/>
        <v>256.79017645469469</v>
      </c>
      <c r="NW36" s="67">
        <f t="shared" si="35"/>
        <v>979.83834159230935</v>
      </c>
      <c r="NX36" s="67">
        <f t="shared" si="36"/>
        <v>1540.7410587281679</v>
      </c>
      <c r="NY36" s="68">
        <f t="shared" si="37"/>
        <v>618.04894127183206</v>
      </c>
      <c r="NZ36" s="209">
        <v>6369.05</v>
      </c>
      <c r="OA36" s="209">
        <v>6190.96</v>
      </c>
      <c r="OB36" s="209">
        <v>0</v>
      </c>
      <c r="OC36" s="209">
        <v>10</v>
      </c>
      <c r="OD36" s="209">
        <v>0</v>
      </c>
      <c r="OE36" s="209">
        <v>0</v>
      </c>
      <c r="OF36" s="209">
        <v>0</v>
      </c>
      <c r="OG36" s="209">
        <v>13140.39</v>
      </c>
      <c r="OH36" s="209">
        <v>0</v>
      </c>
      <c r="OI36" s="209">
        <v>0</v>
      </c>
      <c r="OJ36" s="209">
        <v>19472.77</v>
      </c>
      <c r="OK36" s="178">
        <f t="shared" si="115"/>
        <v>6237.630000000001</v>
      </c>
      <c r="OL36" s="210">
        <v>1451</v>
      </c>
      <c r="OM36" s="181" t="s">
        <v>276</v>
      </c>
      <c r="ON36" s="64">
        <f t="shared" si="200"/>
        <v>25710.400000000001</v>
      </c>
      <c r="OO36" s="209">
        <v>530.16999999999996</v>
      </c>
      <c r="OP36" s="209">
        <v>452.86</v>
      </c>
      <c r="OQ36" s="209">
        <v>0</v>
      </c>
      <c r="OR36" s="209">
        <v>0.42</v>
      </c>
      <c r="OS36" s="209">
        <v>0</v>
      </c>
      <c r="OT36" s="209">
        <v>0</v>
      </c>
      <c r="OU36" s="209">
        <v>0</v>
      </c>
      <c r="OV36" s="209">
        <v>1550</v>
      </c>
      <c r="OW36" s="209">
        <v>0</v>
      </c>
      <c r="OX36" s="209">
        <v>0</v>
      </c>
      <c r="OY36" s="211">
        <v>2533.4499999999998</v>
      </c>
      <c r="OZ36" s="225"/>
      <c r="PA36" s="245"/>
      <c r="PB36" s="65">
        <f t="shared" si="118"/>
        <v>421.06478441909485</v>
      </c>
      <c r="PC36" s="65">
        <f t="shared" si="119"/>
        <v>182.89357159229166</v>
      </c>
      <c r="PD36" s="65"/>
      <c r="PE36" s="65">
        <v>20</v>
      </c>
      <c r="PF36" s="65">
        <f t="shared" si="121"/>
        <v>32.880000000000003</v>
      </c>
      <c r="PG36" s="65">
        <v>5</v>
      </c>
      <c r="PH36" s="65">
        <f t="shared" si="156"/>
        <v>495.2049090909091</v>
      </c>
      <c r="PI36" s="65"/>
      <c r="PJ36" s="64">
        <f t="shared" si="38"/>
        <v>1157.0432651022957</v>
      </c>
      <c r="PK36" s="66">
        <f t="shared" si="157"/>
        <v>643.25572727272731</v>
      </c>
      <c r="PL36" s="66"/>
      <c r="PM36" s="66">
        <f t="shared" si="122"/>
        <v>360.05979847500458</v>
      </c>
      <c r="PN36" s="67">
        <f t="shared" si="39"/>
        <v>1003.315525747732</v>
      </c>
      <c r="PO36" s="67">
        <f t="shared" si="40"/>
        <v>2160.3587908500276</v>
      </c>
      <c r="PP36" s="68">
        <f t="shared" si="41"/>
        <v>373.0912091499722</v>
      </c>
      <c r="PQ36" s="209">
        <v>4073.05</v>
      </c>
      <c r="PR36" s="209">
        <v>4389.09</v>
      </c>
      <c r="PS36" s="209">
        <v>0</v>
      </c>
      <c r="PT36" s="209">
        <v>10</v>
      </c>
      <c r="PU36" s="209">
        <v>0</v>
      </c>
      <c r="PV36" s="209">
        <v>0</v>
      </c>
      <c r="PW36" s="209">
        <v>0</v>
      </c>
      <c r="PX36" s="209">
        <v>10086.34</v>
      </c>
      <c r="PY36" s="209">
        <v>0</v>
      </c>
      <c r="PZ36" s="209">
        <v>0</v>
      </c>
      <c r="QA36" s="209">
        <v>14383.82</v>
      </c>
      <c r="QB36" s="178">
        <f t="shared" si="201"/>
        <v>4174.66</v>
      </c>
      <c r="QC36" s="210">
        <v>1083</v>
      </c>
      <c r="QD36" s="181" t="s">
        <v>276</v>
      </c>
      <c r="QE36" s="64">
        <f t="shared" si="202"/>
        <v>18558.48</v>
      </c>
      <c r="QF36" s="209">
        <v>339.04</v>
      </c>
      <c r="QG36" s="209">
        <v>321.05</v>
      </c>
      <c r="QH36" s="209">
        <v>0</v>
      </c>
      <c r="QI36" s="209">
        <v>0.42</v>
      </c>
      <c r="QJ36" s="209">
        <v>0</v>
      </c>
      <c r="QK36" s="209">
        <v>0</v>
      </c>
      <c r="QL36" s="209">
        <v>0</v>
      </c>
      <c r="QM36" s="209">
        <v>1550</v>
      </c>
      <c r="QN36" s="209">
        <v>0</v>
      </c>
      <c r="QO36" s="209">
        <v>0</v>
      </c>
      <c r="QP36" s="211">
        <f t="shared" si="125"/>
        <v>2210.5100000000002</v>
      </c>
      <c r="QQ36" s="216">
        <f t="shared" si="211"/>
        <v>566.19999999999993</v>
      </c>
      <c r="QR36" s="245"/>
      <c r="QS36" s="65">
        <f t="shared" si="126"/>
        <v>169.08188924107642</v>
      </c>
      <c r="QT36" s="65">
        <f t="shared" si="127"/>
        <v>76.176878384649328</v>
      </c>
      <c r="QU36" s="65"/>
      <c r="QV36" s="65">
        <v>20</v>
      </c>
      <c r="QW36" s="65">
        <f t="shared" si="129"/>
        <v>18.861818181818183</v>
      </c>
      <c r="QX36" s="65">
        <v>5</v>
      </c>
      <c r="QY36" s="65">
        <f t="shared" si="158"/>
        <v>428.14772727272725</v>
      </c>
      <c r="QZ36" s="65"/>
      <c r="RA36" s="64">
        <f t="shared" si="203"/>
        <v>1283.4683130802709</v>
      </c>
      <c r="RB36" s="66">
        <f t="shared" si="130"/>
        <v>619.2640909090909</v>
      </c>
      <c r="RC36" s="66"/>
      <c r="RD36" s="66">
        <f t="shared" si="131"/>
        <v>380.54648079787239</v>
      </c>
      <c r="RE36" s="67">
        <f t="shared" si="43"/>
        <v>999.81057170696329</v>
      </c>
      <c r="RF36" s="67">
        <f t="shared" si="44"/>
        <v>2283.2788847872343</v>
      </c>
      <c r="RG36" s="68">
        <f t="shared" si="45"/>
        <v>-72.768884787234128</v>
      </c>
      <c r="RH36" s="205">
        <v>6980.39</v>
      </c>
      <c r="RI36" s="205">
        <v>6329.85</v>
      </c>
      <c r="RJ36" s="205">
        <v>0</v>
      </c>
      <c r="RK36" s="205">
        <v>25</v>
      </c>
      <c r="RL36" s="205">
        <v>0</v>
      </c>
      <c r="RM36" s="205">
        <v>0</v>
      </c>
      <c r="RN36" s="205">
        <v>0</v>
      </c>
      <c r="RO36" s="205">
        <v>13737.99</v>
      </c>
      <c r="RP36" s="205">
        <v>0</v>
      </c>
      <c r="RQ36" s="205">
        <v>0</v>
      </c>
      <c r="RR36" s="205">
        <v>21415.51</v>
      </c>
      <c r="RS36" s="178">
        <f t="shared" si="204"/>
        <v>5657.7200000000048</v>
      </c>
      <c r="RT36" s="206">
        <v>1418</v>
      </c>
      <c r="RU36" s="181" t="s">
        <v>276</v>
      </c>
      <c r="RV36" s="64">
        <f t="shared" si="205"/>
        <v>27073.230000000003</v>
      </c>
      <c r="RW36" s="209">
        <v>581.04999999999995</v>
      </c>
      <c r="RX36" s="209">
        <v>463.02</v>
      </c>
      <c r="RY36" s="209">
        <v>0</v>
      </c>
      <c r="RZ36" s="209">
        <v>1.05</v>
      </c>
      <c r="SA36" s="209">
        <v>0</v>
      </c>
      <c r="SB36" s="209">
        <v>0</v>
      </c>
      <c r="SC36" s="209">
        <v>0</v>
      </c>
      <c r="SD36" s="209">
        <v>1550</v>
      </c>
      <c r="SE36" s="209">
        <v>0</v>
      </c>
      <c r="SF36" s="209">
        <v>0</v>
      </c>
      <c r="SG36" s="211">
        <v>2595.12</v>
      </c>
      <c r="SH36" s="216">
        <f t="shared" si="212"/>
        <v>566.19999999999993</v>
      </c>
      <c r="SI36" s="245"/>
      <c r="SJ36" s="65">
        <f t="shared" si="134"/>
        <v>210.44820471763524</v>
      </c>
      <c r="SK36" s="65">
        <f t="shared" si="135"/>
        <v>121.95368279906765</v>
      </c>
      <c r="SL36" s="65"/>
      <c r="SM36" s="65">
        <v>20</v>
      </c>
      <c r="SN36" s="65">
        <f t="shared" si="137"/>
        <v>495.92920353982299</v>
      </c>
      <c r="SO36" s="65">
        <v>5</v>
      </c>
      <c r="SP36" s="65">
        <f t="shared" si="159"/>
        <v>428.52876106194691</v>
      </c>
      <c r="SQ36" s="65"/>
      <c r="SR36" s="64">
        <f t="shared" si="206"/>
        <v>1848.0598521184727</v>
      </c>
      <c r="SS36" s="66">
        <f t="shared" si="160"/>
        <v>596.28469026548669</v>
      </c>
      <c r="ST36" s="66"/>
      <c r="SU36" s="66">
        <f t="shared" si="138"/>
        <v>488.86890847679189</v>
      </c>
      <c r="SV36" s="67">
        <f t="shared" si="207"/>
        <v>1085.1535987422785</v>
      </c>
      <c r="SW36" s="67">
        <f t="shared" si="48"/>
        <v>2933.2134508607514</v>
      </c>
      <c r="SX36" s="68">
        <f t="shared" si="49"/>
        <v>-338.09345086075155</v>
      </c>
      <c r="SY36" s="64">
        <f t="shared" si="139"/>
        <v>289910.13999999996</v>
      </c>
      <c r="SZ36" s="211">
        <f t="shared" si="140"/>
        <v>28687.759999999998</v>
      </c>
      <c r="TA36" s="67">
        <f t="shared" si="141"/>
        <v>29622.382091720381</v>
      </c>
      <c r="TB36" s="68">
        <f t="shared" si="142"/>
        <v>-934.62209172038274</v>
      </c>
      <c r="TC36" s="264"/>
      <c r="TD36" s="265"/>
      <c r="TE36" s="265"/>
    </row>
    <row r="37" spans="1:525">
      <c r="A37" s="173" t="s">
        <v>33</v>
      </c>
      <c r="B37" s="175" t="s">
        <v>148</v>
      </c>
      <c r="C37" s="181" t="s">
        <v>277</v>
      </c>
      <c r="D37" s="176">
        <v>18547.02</v>
      </c>
      <c r="E37" s="176">
        <v>16122.11</v>
      </c>
      <c r="F37" s="176">
        <v>0</v>
      </c>
      <c r="G37" s="176">
        <v>165</v>
      </c>
      <c r="H37" s="176">
        <v>0</v>
      </c>
      <c r="I37" s="176">
        <v>0</v>
      </c>
      <c r="J37" s="176">
        <v>0</v>
      </c>
      <c r="K37" s="176">
        <v>52502.37</v>
      </c>
      <c r="L37" s="176">
        <v>0</v>
      </c>
      <c r="M37" s="176">
        <v>0</v>
      </c>
      <c r="N37" s="178">
        <v>67001.119999999995</v>
      </c>
      <c r="O37" s="178">
        <f t="shared" si="161"/>
        <v>20335.380000000005</v>
      </c>
      <c r="P37" s="181">
        <v>5409</v>
      </c>
      <c r="Q37" s="64">
        <f t="shared" si="0"/>
        <v>87336.5</v>
      </c>
      <c r="R37" s="178">
        <v>1543.87</v>
      </c>
      <c r="S37" s="178">
        <v>1179.3</v>
      </c>
      <c r="T37" s="178">
        <v>0</v>
      </c>
      <c r="U37" s="178">
        <v>6.94</v>
      </c>
      <c r="V37" s="178">
        <v>0</v>
      </c>
      <c r="W37" s="178">
        <v>0</v>
      </c>
      <c r="X37" s="178">
        <v>0</v>
      </c>
      <c r="Y37" s="178">
        <v>1350</v>
      </c>
      <c r="Z37" s="178">
        <v>0</v>
      </c>
      <c r="AA37" s="178">
        <v>0</v>
      </c>
      <c r="AB37" s="64">
        <f t="shared" si="50"/>
        <v>4080.11</v>
      </c>
      <c r="AC37" s="65">
        <v>566.19999999999993</v>
      </c>
      <c r="AD37" s="65">
        <v>93.333333333333329</v>
      </c>
      <c r="AE37" s="65">
        <f t="shared" si="51"/>
        <v>728.48963918909544</v>
      </c>
      <c r="AF37" s="65">
        <f t="shared" si="177"/>
        <v>545.26911943993684</v>
      </c>
      <c r="AG37" s="65"/>
      <c r="AH37" s="65">
        <v>20</v>
      </c>
      <c r="AI37" s="65"/>
      <c r="AJ37" s="65">
        <v>5</v>
      </c>
      <c r="AK37" s="65">
        <f t="shared" si="178"/>
        <v>411.38684210526316</v>
      </c>
      <c r="AL37" s="65"/>
      <c r="AM37" s="64">
        <f t="shared" si="2"/>
        <v>2369.6789340676287</v>
      </c>
      <c r="AN37" s="66">
        <f t="shared" si="179"/>
        <v>645.10084210526315</v>
      </c>
      <c r="AO37" s="66">
        <v>0</v>
      </c>
      <c r="AP37" s="66">
        <f t="shared" si="54"/>
        <v>602.95595523457837</v>
      </c>
      <c r="AQ37" s="67">
        <f t="shared" si="3"/>
        <v>1248.0567973398415</v>
      </c>
      <c r="AR37" s="67">
        <f t="shared" si="4"/>
        <v>3617.7357314074702</v>
      </c>
      <c r="AS37" s="68">
        <f t="shared" si="5"/>
        <v>462.37426859252992</v>
      </c>
      <c r="AT37" s="205">
        <v>15483.29</v>
      </c>
      <c r="AU37" s="205">
        <v>14521.85</v>
      </c>
      <c r="AV37" s="205">
        <v>0</v>
      </c>
      <c r="AW37" s="205">
        <v>95</v>
      </c>
      <c r="AX37" s="207">
        <v>0</v>
      </c>
      <c r="AY37" s="207">
        <v>0</v>
      </c>
      <c r="AZ37" s="207">
        <v>0</v>
      </c>
      <c r="BA37" s="207">
        <v>45505.75</v>
      </c>
      <c r="BB37" s="207">
        <v>0</v>
      </c>
      <c r="BC37" s="207">
        <v>0</v>
      </c>
      <c r="BD37" s="209">
        <v>56609.65</v>
      </c>
      <c r="BE37" s="178">
        <f t="shared" si="162"/>
        <v>18996.239999999998</v>
      </c>
      <c r="BF37" s="208">
        <v>4779</v>
      </c>
      <c r="BG37" s="181" t="s">
        <v>277</v>
      </c>
      <c r="BH37" s="64">
        <f t="shared" si="56"/>
        <v>75605.89</v>
      </c>
      <c r="BI37" s="205">
        <v>1288.8399999999999</v>
      </c>
      <c r="BJ37" s="205">
        <v>1062.25</v>
      </c>
      <c r="BK37" s="205">
        <v>0</v>
      </c>
      <c r="BL37" s="205">
        <v>4</v>
      </c>
      <c r="BM37" s="205">
        <v>0</v>
      </c>
      <c r="BN37" s="205">
        <v>0</v>
      </c>
      <c r="BO37" s="205">
        <v>0</v>
      </c>
      <c r="BP37" s="205">
        <v>1350</v>
      </c>
      <c r="BQ37" s="205">
        <v>0</v>
      </c>
      <c r="BR37" s="205">
        <v>0</v>
      </c>
      <c r="BS37" s="64">
        <f t="shared" si="57"/>
        <v>3705.09</v>
      </c>
      <c r="BT37" s="65">
        <v>566.19999999999993</v>
      </c>
      <c r="BU37" s="65">
        <v>93.333333333333329</v>
      </c>
      <c r="BV37" s="65">
        <f t="shared" si="58"/>
        <v>620.87852052755625</v>
      </c>
      <c r="BW37" s="65">
        <f t="shared" si="59"/>
        <v>429.61824146170335</v>
      </c>
      <c r="BX37" s="65"/>
      <c r="BY37" s="65">
        <v>20</v>
      </c>
      <c r="BZ37" s="65"/>
      <c r="CA37" s="65">
        <v>5</v>
      </c>
      <c r="CB37" s="65">
        <f t="shared" si="180"/>
        <v>391.015625</v>
      </c>
      <c r="CC37" s="65"/>
      <c r="CD37" s="64">
        <f t="shared" si="6"/>
        <v>2126.0457203225928</v>
      </c>
      <c r="CE37" s="66">
        <f t="shared" si="61"/>
        <v>665.21208333333334</v>
      </c>
      <c r="CF37" s="66"/>
      <c r="CG37" s="66">
        <f t="shared" si="62"/>
        <v>558.25156073118524</v>
      </c>
      <c r="CH37" s="67">
        <f t="shared" si="7"/>
        <v>1223.4636440645186</v>
      </c>
      <c r="CI37" s="67">
        <f t="shared" si="8"/>
        <v>3349.5093643871114</v>
      </c>
      <c r="CJ37" s="68">
        <f t="shared" si="9"/>
        <v>355.58063561288873</v>
      </c>
      <c r="CK37" s="209">
        <v>19505.18</v>
      </c>
      <c r="CL37" s="209">
        <v>16807.330000000002</v>
      </c>
      <c r="CM37" s="209">
        <v>0</v>
      </c>
      <c r="CN37" s="209">
        <v>160</v>
      </c>
      <c r="CO37" s="209">
        <v>0</v>
      </c>
      <c r="CP37" s="209">
        <v>0</v>
      </c>
      <c r="CQ37" s="209">
        <v>0</v>
      </c>
      <c r="CR37" s="209">
        <v>53806.57</v>
      </c>
      <c r="CS37" s="209">
        <v>0</v>
      </c>
      <c r="CT37" s="207">
        <v>0</v>
      </c>
      <c r="CU37" s="209">
        <v>71557.820000000007</v>
      </c>
      <c r="CV37" s="178">
        <f t="shared" si="181"/>
        <v>18721.259999999995</v>
      </c>
      <c r="CW37" s="210">
        <v>5625</v>
      </c>
      <c r="CX37" s="181" t="s">
        <v>277</v>
      </c>
      <c r="CY37" s="64">
        <f t="shared" si="182"/>
        <v>90279.08</v>
      </c>
      <c r="CZ37" s="209">
        <v>1623.62</v>
      </c>
      <c r="DA37" s="209">
        <v>1229.42</v>
      </c>
      <c r="DB37" s="209">
        <v>0</v>
      </c>
      <c r="DC37" s="209">
        <v>6.73</v>
      </c>
      <c r="DD37" s="209">
        <v>0</v>
      </c>
      <c r="DE37" s="209">
        <v>0</v>
      </c>
      <c r="DF37" s="209">
        <v>0</v>
      </c>
      <c r="DG37" s="209">
        <v>1350</v>
      </c>
      <c r="DH37" s="209">
        <v>0</v>
      </c>
      <c r="DI37" s="209">
        <v>0</v>
      </c>
      <c r="DJ37" s="211">
        <f t="shared" si="208"/>
        <v>4209.7700000000004</v>
      </c>
      <c r="DK37" s="65">
        <v>566.19999999999993</v>
      </c>
      <c r="DL37" s="65">
        <v>93.333333333333329</v>
      </c>
      <c r="DM37" s="65">
        <f t="shared" si="66"/>
        <v>777.93351098072719</v>
      </c>
      <c r="DN37" s="65">
        <f t="shared" si="67"/>
        <v>532.55161447337855</v>
      </c>
      <c r="DO37" s="65"/>
      <c r="DP37" s="65">
        <v>20</v>
      </c>
      <c r="DQ37" s="65"/>
      <c r="DR37" s="65">
        <v>5</v>
      </c>
      <c r="DS37" s="65">
        <f t="shared" si="209"/>
        <v>428.469696969697</v>
      </c>
      <c r="DT37" s="65"/>
      <c r="DU37" s="64">
        <f t="shared" si="10"/>
        <v>2423.4881557571362</v>
      </c>
      <c r="DV37" s="66">
        <f t="shared" si="144"/>
        <v>596.35070707070713</v>
      </c>
      <c r="DW37" s="66"/>
      <c r="DX37" s="66">
        <f t="shared" si="68"/>
        <v>603.96777256556868</v>
      </c>
      <c r="DY37" s="67">
        <f t="shared" si="11"/>
        <v>1200.3184796362757</v>
      </c>
      <c r="DZ37" s="67">
        <f t="shared" si="12"/>
        <v>3623.8066353934119</v>
      </c>
      <c r="EA37" s="68">
        <f t="shared" si="13"/>
        <v>585.96336460658858</v>
      </c>
      <c r="EB37" s="209">
        <v>19440.28</v>
      </c>
      <c r="EC37" s="209">
        <v>14391.39</v>
      </c>
      <c r="ED37" s="209">
        <v>0</v>
      </c>
      <c r="EE37" s="209">
        <v>290</v>
      </c>
      <c r="EF37" s="209">
        <v>0</v>
      </c>
      <c r="EG37" s="209">
        <v>0</v>
      </c>
      <c r="EH37" s="209">
        <v>0</v>
      </c>
      <c r="EI37" s="209">
        <v>45960.05</v>
      </c>
      <c r="EJ37" s="209">
        <v>0</v>
      </c>
      <c r="EK37" s="209">
        <v>0</v>
      </c>
      <c r="EL37" s="209">
        <v>58567.14</v>
      </c>
      <c r="EM37" s="178">
        <f t="shared" si="183"/>
        <v>21514.58</v>
      </c>
      <c r="EN37" s="210">
        <v>4771</v>
      </c>
      <c r="EO37" s="181" t="s">
        <v>277</v>
      </c>
      <c r="EP37" s="212">
        <f t="shared" si="70"/>
        <v>80081.72</v>
      </c>
      <c r="EQ37" s="209">
        <v>1618.23</v>
      </c>
      <c r="ER37" s="209">
        <v>1052.7</v>
      </c>
      <c r="ES37" s="209">
        <v>0</v>
      </c>
      <c r="ET37" s="209">
        <v>12.2</v>
      </c>
      <c r="EU37" s="209">
        <v>0</v>
      </c>
      <c r="EV37" s="209">
        <v>0</v>
      </c>
      <c r="EW37" s="209">
        <v>0</v>
      </c>
      <c r="EX37" s="209">
        <v>1350</v>
      </c>
      <c r="EY37" s="209">
        <v>0</v>
      </c>
      <c r="EZ37" s="209">
        <v>0</v>
      </c>
      <c r="FA37" s="64">
        <f t="shared" si="184"/>
        <v>4033.13</v>
      </c>
      <c r="FB37" s="65">
        <v>566.19999999999993</v>
      </c>
      <c r="FC37" s="65">
        <v>93.333333333333329</v>
      </c>
      <c r="FD37" s="65">
        <f t="shared" si="72"/>
        <v>653.72939637132049</v>
      </c>
      <c r="FE37" s="65">
        <f t="shared" si="73"/>
        <v>558.86794985840004</v>
      </c>
      <c r="FF37" s="65">
        <v>1279.4567857142858</v>
      </c>
      <c r="FG37" s="65">
        <v>20</v>
      </c>
      <c r="FH37" s="65">
        <f t="shared" si="75"/>
        <v>140.93333333333334</v>
      </c>
      <c r="FI37" s="65">
        <v>5</v>
      </c>
      <c r="FJ37" s="65">
        <f t="shared" si="145"/>
        <v>424.68019607843132</v>
      </c>
      <c r="FK37" s="65"/>
      <c r="FL37" s="64">
        <f t="shared" si="14"/>
        <v>3742.2009946891048</v>
      </c>
      <c r="FM37" s="66">
        <f t="shared" si="146"/>
        <v>664.41901960784321</v>
      </c>
      <c r="FN37" s="66"/>
      <c r="FO37" s="66">
        <f t="shared" si="76"/>
        <v>881.32400285938968</v>
      </c>
      <c r="FP37" s="67">
        <f t="shared" si="185"/>
        <v>1545.743022467233</v>
      </c>
      <c r="FQ37" s="67">
        <f t="shared" si="16"/>
        <v>5287.9440171563383</v>
      </c>
      <c r="FR37" s="68">
        <f t="shared" si="17"/>
        <v>-1254.8140171563382</v>
      </c>
      <c r="FS37" s="209">
        <v>16639.48</v>
      </c>
      <c r="FT37" s="209">
        <v>15956.98</v>
      </c>
      <c r="FU37" s="209">
        <v>0</v>
      </c>
      <c r="FV37" s="209">
        <v>60</v>
      </c>
      <c r="FW37" s="209">
        <v>0</v>
      </c>
      <c r="FX37" s="209">
        <v>0</v>
      </c>
      <c r="FY37" s="209">
        <v>0</v>
      </c>
      <c r="FZ37" s="209">
        <v>49483.68</v>
      </c>
      <c r="GA37" s="209">
        <v>0</v>
      </c>
      <c r="GB37" s="209">
        <v>0</v>
      </c>
      <c r="GC37" s="209">
        <v>60594.99</v>
      </c>
      <c r="GD37" s="178">
        <f t="shared" si="186"/>
        <v>21545.15</v>
      </c>
      <c r="GE37" s="210">
        <v>5018</v>
      </c>
      <c r="GF37" s="181" t="s">
        <v>277</v>
      </c>
      <c r="GG37" s="64">
        <f t="shared" si="187"/>
        <v>82140.14</v>
      </c>
      <c r="GH37" s="209">
        <v>1385.08</v>
      </c>
      <c r="GI37" s="209">
        <v>1167.22</v>
      </c>
      <c r="GJ37" s="209">
        <v>0</v>
      </c>
      <c r="GK37" s="209">
        <v>2.52</v>
      </c>
      <c r="GL37" s="209">
        <v>0</v>
      </c>
      <c r="GM37" s="209">
        <v>0</v>
      </c>
      <c r="GN37" s="209">
        <v>0</v>
      </c>
      <c r="GO37" s="209">
        <v>1550</v>
      </c>
      <c r="GP37" s="209">
        <v>0</v>
      </c>
      <c r="GQ37" s="209">
        <v>0</v>
      </c>
      <c r="GR37" s="211">
        <f t="shared" si="79"/>
        <v>4104.82</v>
      </c>
      <c r="GS37" s="65">
        <v>566.19999999999993</v>
      </c>
      <c r="GT37" s="65">
        <v>93.333333333333329</v>
      </c>
      <c r="GU37" s="65">
        <f t="shared" si="80"/>
        <v>671.46790587915098</v>
      </c>
      <c r="GV37" s="65">
        <f t="shared" si="81"/>
        <v>634.98094612779937</v>
      </c>
      <c r="GW37" s="65">
        <v>1279.4567857142858</v>
      </c>
      <c r="GX37" s="65">
        <v>20</v>
      </c>
      <c r="GY37" s="65">
        <f t="shared" si="83"/>
        <v>184.90588235294118</v>
      </c>
      <c r="GZ37" s="65">
        <v>5</v>
      </c>
      <c r="HA37" s="65">
        <f t="shared" si="147"/>
        <v>358.47794117647061</v>
      </c>
      <c r="HB37" s="65"/>
      <c r="HC37" s="64">
        <f t="shared" si="188"/>
        <v>3813.8227945839812</v>
      </c>
      <c r="HD37" s="66">
        <f t="shared" si="148"/>
        <v>866.92019607843133</v>
      </c>
      <c r="HE37" s="66"/>
      <c r="HF37" s="66">
        <f t="shared" si="84"/>
        <v>936.14859813248268</v>
      </c>
      <c r="HG37" s="67">
        <f t="shared" si="19"/>
        <v>1803.0687942109139</v>
      </c>
      <c r="HH37" s="67">
        <f t="shared" si="20"/>
        <v>5616.8915887948951</v>
      </c>
      <c r="HI37" s="68">
        <f t="shared" si="21"/>
        <v>-1512.0715887948954</v>
      </c>
      <c r="HJ37" s="205">
        <v>20791.82</v>
      </c>
      <c r="HK37" s="205">
        <v>16918.72</v>
      </c>
      <c r="HL37" s="205">
        <v>0</v>
      </c>
      <c r="HM37" s="205">
        <v>245</v>
      </c>
      <c r="HN37" s="205">
        <v>0</v>
      </c>
      <c r="HO37" s="205">
        <v>0</v>
      </c>
      <c r="HP37" s="205">
        <v>0</v>
      </c>
      <c r="HQ37" s="205">
        <v>52230.7</v>
      </c>
      <c r="HR37" s="205">
        <v>0</v>
      </c>
      <c r="HS37" s="205">
        <v>0</v>
      </c>
      <c r="HT37" s="205">
        <v>63585.86</v>
      </c>
      <c r="HU37" s="178">
        <f t="shared" si="189"/>
        <v>26600.37999999999</v>
      </c>
      <c r="HV37" s="206">
        <v>5420</v>
      </c>
      <c r="HW37" s="181" t="s">
        <v>277</v>
      </c>
      <c r="HX37" s="64">
        <f t="shared" si="190"/>
        <v>90186.239999999991</v>
      </c>
      <c r="HY37" s="205">
        <v>1730.73</v>
      </c>
      <c r="HZ37" s="205">
        <v>1237.57</v>
      </c>
      <c r="IA37" s="205">
        <v>0</v>
      </c>
      <c r="IB37" s="205">
        <v>10.3</v>
      </c>
      <c r="IC37" s="205">
        <v>0</v>
      </c>
      <c r="ID37" s="205">
        <v>0</v>
      </c>
      <c r="IE37" s="205">
        <v>0</v>
      </c>
      <c r="IF37" s="205">
        <v>1550</v>
      </c>
      <c r="IG37" s="205">
        <v>0</v>
      </c>
      <c r="IH37" s="205">
        <v>0</v>
      </c>
      <c r="II37" s="214">
        <v>4528.6000000000004</v>
      </c>
      <c r="IJ37" s="65">
        <v>566.19999999999993</v>
      </c>
      <c r="IK37" s="65">
        <v>93.333333333333329</v>
      </c>
      <c r="IL37" s="65">
        <f t="shared" si="88"/>
        <v>704.3696192784688</v>
      </c>
      <c r="IM37" s="65">
        <f t="shared" si="89"/>
        <v>806.19684017860561</v>
      </c>
      <c r="IN37" s="65">
        <v>1279.4567857142858</v>
      </c>
      <c r="IO37" s="65">
        <v>20</v>
      </c>
      <c r="IP37" s="65">
        <f t="shared" si="91"/>
        <v>232.05714285714285</v>
      </c>
      <c r="IQ37" s="65">
        <v>5</v>
      </c>
      <c r="IR37" s="65">
        <f t="shared" si="149"/>
        <v>445.62857142857143</v>
      </c>
      <c r="IS37" s="65"/>
      <c r="IT37" s="64">
        <f t="shared" si="191"/>
        <v>4152.2422927904081</v>
      </c>
      <c r="IU37" s="66">
        <f t="shared" si="150"/>
        <v>538.79476190476191</v>
      </c>
      <c r="IV37" s="66"/>
      <c r="IW37" s="66">
        <f t="shared" si="92"/>
        <v>938.20741093903405</v>
      </c>
      <c r="IX37" s="67">
        <f t="shared" si="192"/>
        <v>1477.002172843796</v>
      </c>
      <c r="IY37" s="67">
        <f t="shared" si="24"/>
        <v>5629.2444656342041</v>
      </c>
      <c r="IZ37" s="68">
        <f t="shared" si="25"/>
        <v>-1100.6444656342037</v>
      </c>
      <c r="JA37" s="209">
        <v>21812.95</v>
      </c>
      <c r="JB37" s="209">
        <v>15776.89</v>
      </c>
      <c r="JC37" s="209">
        <v>0</v>
      </c>
      <c r="JD37" s="209">
        <v>250</v>
      </c>
      <c r="JE37" s="209">
        <v>0</v>
      </c>
      <c r="JF37" s="209">
        <v>0</v>
      </c>
      <c r="JG37" s="209">
        <v>0</v>
      </c>
      <c r="JH37" s="209">
        <v>49501.24</v>
      </c>
      <c r="JI37" s="209">
        <v>0</v>
      </c>
      <c r="JJ37" s="209">
        <v>0</v>
      </c>
      <c r="JK37" s="209">
        <v>65842.59</v>
      </c>
      <c r="JL37" s="178">
        <f t="shared" si="193"/>
        <v>21498.489999999991</v>
      </c>
      <c r="JM37" s="210">
        <v>4883</v>
      </c>
      <c r="JN37" s="181" t="s">
        <v>277</v>
      </c>
      <c r="JO37" s="64">
        <f t="shared" si="194"/>
        <v>87341.079999999987</v>
      </c>
      <c r="JP37" s="209">
        <v>1815.76</v>
      </c>
      <c r="JQ37" s="209">
        <v>1154.05</v>
      </c>
      <c r="JR37" s="209">
        <v>0</v>
      </c>
      <c r="JS37" s="209">
        <v>10.51</v>
      </c>
      <c r="JT37" s="209">
        <v>0</v>
      </c>
      <c r="JU37" s="209">
        <v>0</v>
      </c>
      <c r="JV37" s="209">
        <v>0</v>
      </c>
      <c r="JW37" s="209">
        <v>1550</v>
      </c>
      <c r="JX37" s="209">
        <v>0</v>
      </c>
      <c r="JY37" s="209">
        <v>0</v>
      </c>
      <c r="JZ37" s="211">
        <v>4530.32</v>
      </c>
      <c r="KA37" s="65">
        <v>566.19999999999993</v>
      </c>
      <c r="KB37" s="65">
        <v>93.333333333333329</v>
      </c>
      <c r="KC37" s="65">
        <f t="shared" si="96"/>
        <v>1328.0903211548541</v>
      </c>
      <c r="KD37" s="65">
        <f t="shared" si="97"/>
        <v>723.88788754699567</v>
      </c>
      <c r="KE37" s="65">
        <v>1279.4567857142858</v>
      </c>
      <c r="KF37" s="65">
        <v>20</v>
      </c>
      <c r="KG37" s="65"/>
      <c r="KH37" s="65">
        <v>5</v>
      </c>
      <c r="KI37" s="65">
        <f t="shared" si="151"/>
        <v>543.39953271028037</v>
      </c>
      <c r="KJ37" s="65"/>
      <c r="KK37" s="64">
        <f t="shared" si="195"/>
        <v>4559.367860459749</v>
      </c>
      <c r="KL37" s="66">
        <f t="shared" si="152"/>
        <v>497.32093457943921</v>
      </c>
      <c r="KM37" s="66"/>
      <c r="KN37" s="66">
        <f t="shared" si="99"/>
        <v>1011.3377590078377</v>
      </c>
      <c r="KO37" s="67">
        <f t="shared" si="27"/>
        <v>1508.658693587277</v>
      </c>
      <c r="KP37" s="67">
        <f t="shared" si="28"/>
        <v>6068.0265540470264</v>
      </c>
      <c r="KQ37" s="68">
        <f t="shared" si="29"/>
        <v>-1537.7065540470267</v>
      </c>
      <c r="KR37" s="209">
        <v>14951.81</v>
      </c>
      <c r="KS37" s="209">
        <v>13575.89</v>
      </c>
      <c r="KT37" s="209">
        <v>0</v>
      </c>
      <c r="KU37" s="209">
        <v>90</v>
      </c>
      <c r="KV37" s="209">
        <v>0</v>
      </c>
      <c r="KW37" s="209">
        <v>0</v>
      </c>
      <c r="KX37" s="209">
        <v>0</v>
      </c>
      <c r="KY37" s="209">
        <v>38571.58</v>
      </c>
      <c r="KZ37" s="209">
        <v>0</v>
      </c>
      <c r="LA37" s="209">
        <v>0</v>
      </c>
      <c r="LB37" s="209">
        <v>67189.279999999999</v>
      </c>
      <c r="LC37" s="178">
        <f t="shared" si="196"/>
        <v>0</v>
      </c>
      <c r="LD37" s="210">
        <v>3687</v>
      </c>
      <c r="LE37" s="181" t="s">
        <v>277</v>
      </c>
      <c r="LF37" s="64">
        <f t="shared" si="197"/>
        <v>67189.279999999999</v>
      </c>
      <c r="LG37" s="209">
        <v>1244.6099999999999</v>
      </c>
      <c r="LH37" s="209">
        <v>993.05</v>
      </c>
      <c r="LI37" s="209">
        <v>0</v>
      </c>
      <c r="LJ37" s="209">
        <v>3.79</v>
      </c>
      <c r="LK37" s="209">
        <v>0</v>
      </c>
      <c r="LL37" s="209">
        <v>0</v>
      </c>
      <c r="LM37" s="209">
        <v>0</v>
      </c>
      <c r="LN37" s="209">
        <v>1550</v>
      </c>
      <c r="LO37" s="209">
        <v>0</v>
      </c>
      <c r="LP37" s="209">
        <v>0</v>
      </c>
      <c r="LQ37" s="211">
        <f t="shared" si="102"/>
        <v>3791.45</v>
      </c>
      <c r="LR37" s="225"/>
      <c r="LS37" s="239"/>
      <c r="LT37" s="65">
        <f t="shared" si="103"/>
        <v>685.00330272563315</v>
      </c>
      <c r="LU37" s="65">
        <f t="shared" si="104"/>
        <v>0</v>
      </c>
      <c r="LV37" s="65">
        <v>1279.4567857142858</v>
      </c>
      <c r="LW37" s="65">
        <v>20</v>
      </c>
      <c r="LX37" s="65"/>
      <c r="LY37" s="65">
        <v>5</v>
      </c>
      <c r="LZ37" s="65">
        <f t="shared" si="153"/>
        <v>508.03738317757012</v>
      </c>
      <c r="MA37" s="65"/>
      <c r="MB37" s="64">
        <f t="shared" si="30"/>
        <v>2497.4974716174893</v>
      </c>
      <c r="MC37" s="66">
        <f t="shared" si="154"/>
        <v>593.54906542056074</v>
      </c>
      <c r="MD37" s="66"/>
      <c r="ME37" s="66">
        <f t="shared" si="106"/>
        <v>618.20930740761003</v>
      </c>
      <c r="MF37" s="67">
        <f t="shared" si="31"/>
        <v>1211.7583728281706</v>
      </c>
      <c r="MG37" s="67">
        <f t="shared" si="32"/>
        <v>3709.2558444456599</v>
      </c>
      <c r="MH37" s="68">
        <f t="shared" si="33"/>
        <v>82.194155554339886</v>
      </c>
      <c r="MI37" s="209">
        <v>14330.09</v>
      </c>
      <c r="MJ37" s="209">
        <v>8479.68</v>
      </c>
      <c r="MK37" s="209">
        <v>0</v>
      </c>
      <c r="ML37" s="209">
        <v>10</v>
      </c>
      <c r="MM37" s="209">
        <v>0</v>
      </c>
      <c r="MN37" s="209">
        <v>0</v>
      </c>
      <c r="MO37" s="209">
        <v>0</v>
      </c>
      <c r="MP37" s="209">
        <v>24324.77</v>
      </c>
      <c r="MQ37" s="209">
        <v>0</v>
      </c>
      <c r="MR37" s="209">
        <v>0</v>
      </c>
      <c r="MS37" s="209">
        <v>42209.41</v>
      </c>
      <c r="MT37" s="178">
        <f t="shared" si="210"/>
        <v>4935.1299999999974</v>
      </c>
      <c r="MU37" s="210">
        <v>2599</v>
      </c>
      <c r="MV37" s="181" t="s">
        <v>277</v>
      </c>
      <c r="MW37" s="64">
        <f t="shared" si="198"/>
        <v>47144.54</v>
      </c>
      <c r="MX37" s="209">
        <v>1192.8599999999999</v>
      </c>
      <c r="MY37" s="209">
        <v>620.27</v>
      </c>
      <c r="MZ37" s="209">
        <v>0</v>
      </c>
      <c r="NA37" s="209">
        <v>0.42</v>
      </c>
      <c r="NB37" s="209">
        <v>0</v>
      </c>
      <c r="NC37" s="209">
        <v>0</v>
      </c>
      <c r="ND37" s="209">
        <v>0</v>
      </c>
      <c r="NE37" s="209">
        <v>1550</v>
      </c>
      <c r="NF37" s="209">
        <v>0</v>
      </c>
      <c r="NG37" s="209">
        <v>0</v>
      </c>
      <c r="NH37" s="211">
        <f t="shared" si="109"/>
        <v>3363.55</v>
      </c>
      <c r="NI37" s="235"/>
      <c r="NJ37" s="245"/>
      <c r="NK37" s="65">
        <f t="shared" si="110"/>
        <v>0</v>
      </c>
      <c r="NL37" s="65">
        <f t="shared" si="111"/>
        <v>119.19847663953102</v>
      </c>
      <c r="NM37" s="65">
        <v>1279.4567857142858</v>
      </c>
      <c r="NN37" s="65">
        <v>20</v>
      </c>
      <c r="NO37" s="65"/>
      <c r="NP37" s="65">
        <v>5</v>
      </c>
      <c r="NQ37" s="65">
        <f t="shared" si="155"/>
        <v>469.67889908256882</v>
      </c>
      <c r="NR37" s="65"/>
      <c r="NS37" s="64">
        <f t="shared" si="199"/>
        <v>1893.3341614363858</v>
      </c>
      <c r="NT37" s="66">
        <f t="shared" si="113"/>
        <v>723.04816513761466</v>
      </c>
      <c r="NU37" s="66"/>
      <c r="NV37" s="66">
        <f t="shared" si="114"/>
        <v>523.27646531480002</v>
      </c>
      <c r="NW37" s="67">
        <f t="shared" si="35"/>
        <v>1246.3246304524146</v>
      </c>
      <c r="NX37" s="67">
        <f t="shared" si="36"/>
        <v>3139.6587918888004</v>
      </c>
      <c r="NY37" s="68">
        <f t="shared" si="37"/>
        <v>223.89120811119983</v>
      </c>
      <c r="NZ37" s="209">
        <v>13776.17</v>
      </c>
      <c r="OA37" s="209">
        <v>11152.61</v>
      </c>
      <c r="OB37" s="209">
        <v>0</v>
      </c>
      <c r="OC37" s="209">
        <v>65</v>
      </c>
      <c r="OD37" s="209">
        <v>0</v>
      </c>
      <c r="OE37" s="209">
        <v>0</v>
      </c>
      <c r="OF37" s="209">
        <v>0</v>
      </c>
      <c r="OG37" s="209">
        <v>29107.77</v>
      </c>
      <c r="OH37" s="209">
        <v>0</v>
      </c>
      <c r="OI37" s="209">
        <v>0</v>
      </c>
      <c r="OJ37" s="209">
        <v>41409.67</v>
      </c>
      <c r="OK37" s="178">
        <f t="shared" si="115"/>
        <v>12691.880000000005</v>
      </c>
      <c r="OL37" s="210">
        <v>3052</v>
      </c>
      <c r="OM37" s="181" t="s">
        <v>277</v>
      </c>
      <c r="ON37" s="64">
        <f t="shared" si="200"/>
        <v>54101.55</v>
      </c>
      <c r="OO37" s="209">
        <v>1146.76</v>
      </c>
      <c r="OP37" s="209">
        <v>815.79</v>
      </c>
      <c r="OQ37" s="209">
        <v>0</v>
      </c>
      <c r="OR37" s="209">
        <v>2.73</v>
      </c>
      <c r="OS37" s="209">
        <v>0</v>
      </c>
      <c r="OT37" s="209">
        <v>0</v>
      </c>
      <c r="OU37" s="209">
        <v>0</v>
      </c>
      <c r="OV37" s="209">
        <v>1550</v>
      </c>
      <c r="OW37" s="209">
        <v>0</v>
      </c>
      <c r="OX37" s="209">
        <v>0</v>
      </c>
      <c r="OY37" s="211">
        <v>3515.28</v>
      </c>
      <c r="OZ37" s="225"/>
      <c r="PA37" s="245"/>
      <c r="PB37" s="65">
        <f t="shared" si="118"/>
        <v>895.41209449995335</v>
      </c>
      <c r="PC37" s="65">
        <f t="shared" si="119"/>
        <v>372.13865898117956</v>
      </c>
      <c r="PD37" s="65">
        <v>1279.4567857142858</v>
      </c>
      <c r="PE37" s="65">
        <v>20</v>
      </c>
      <c r="PF37" s="65">
        <f t="shared" si="121"/>
        <v>32.880000000000003</v>
      </c>
      <c r="PG37" s="65">
        <v>5</v>
      </c>
      <c r="PH37" s="65">
        <f t="shared" si="156"/>
        <v>495.2049090909091</v>
      </c>
      <c r="PI37" s="65"/>
      <c r="PJ37" s="64">
        <f t="shared" si="38"/>
        <v>3100.0924482863279</v>
      </c>
      <c r="PK37" s="66">
        <f t="shared" si="157"/>
        <v>643.25572727272731</v>
      </c>
      <c r="PL37" s="66"/>
      <c r="PM37" s="66">
        <f t="shared" si="122"/>
        <v>748.66963511181109</v>
      </c>
      <c r="PN37" s="67">
        <f t="shared" si="39"/>
        <v>1391.9253623845384</v>
      </c>
      <c r="PO37" s="67">
        <f t="shared" si="40"/>
        <v>4492.0178106708663</v>
      </c>
      <c r="PP37" s="68">
        <f t="shared" si="41"/>
        <v>-976.73781067086611</v>
      </c>
      <c r="PQ37" s="209">
        <v>14596</v>
      </c>
      <c r="PR37" s="209">
        <v>9949.34</v>
      </c>
      <c r="PS37" s="209">
        <v>0</v>
      </c>
      <c r="PT37" s="209">
        <v>115</v>
      </c>
      <c r="PU37" s="209">
        <v>0</v>
      </c>
      <c r="PV37" s="209">
        <v>0</v>
      </c>
      <c r="PW37" s="209">
        <v>0</v>
      </c>
      <c r="PX37" s="209">
        <v>30527.33</v>
      </c>
      <c r="PY37" s="209">
        <v>0</v>
      </c>
      <c r="PZ37" s="209">
        <v>0</v>
      </c>
      <c r="QA37" s="209">
        <v>41230.379999999997</v>
      </c>
      <c r="QB37" s="178">
        <f t="shared" si="201"/>
        <v>13957.29</v>
      </c>
      <c r="QC37" s="210">
        <v>3227</v>
      </c>
      <c r="QD37" s="181" t="s">
        <v>277</v>
      </c>
      <c r="QE37" s="64">
        <f t="shared" si="202"/>
        <v>55187.67</v>
      </c>
      <c r="QF37" s="209">
        <v>1214.99</v>
      </c>
      <c r="QG37" s="209">
        <v>727.78</v>
      </c>
      <c r="QH37" s="209">
        <v>0</v>
      </c>
      <c r="QI37" s="209">
        <v>4.84</v>
      </c>
      <c r="QJ37" s="209">
        <v>0</v>
      </c>
      <c r="QK37" s="209">
        <v>0</v>
      </c>
      <c r="QL37" s="209">
        <v>0</v>
      </c>
      <c r="QM37" s="209">
        <v>1550</v>
      </c>
      <c r="QN37" s="209">
        <v>0</v>
      </c>
      <c r="QO37" s="209">
        <v>0</v>
      </c>
      <c r="QP37" s="211">
        <f t="shared" si="125"/>
        <v>3497.6099999999997</v>
      </c>
      <c r="QQ37" s="216">
        <f t="shared" si="211"/>
        <v>566.19999999999993</v>
      </c>
      <c r="QR37" s="245"/>
      <c r="QS37" s="65">
        <f t="shared" si="126"/>
        <v>484.66336095192321</v>
      </c>
      <c r="QT37" s="65">
        <f t="shared" si="127"/>
        <v>254.6848804236231</v>
      </c>
      <c r="QU37" s="65">
        <v>1279.4567857142858</v>
      </c>
      <c r="QV37" s="65">
        <v>20</v>
      </c>
      <c r="QW37" s="65">
        <f t="shared" si="129"/>
        <v>18.861818181818183</v>
      </c>
      <c r="QX37" s="65">
        <v>5</v>
      </c>
      <c r="QY37" s="65">
        <f t="shared" si="158"/>
        <v>428.14772727272725</v>
      </c>
      <c r="QZ37" s="65"/>
      <c r="RA37" s="64">
        <f t="shared" si="203"/>
        <v>3057.0145725443772</v>
      </c>
      <c r="RB37" s="66">
        <f t="shared" si="130"/>
        <v>619.2640909090909</v>
      </c>
      <c r="RC37" s="66"/>
      <c r="RD37" s="66">
        <f t="shared" si="131"/>
        <v>735.25573269069366</v>
      </c>
      <c r="RE37" s="67">
        <f t="shared" si="43"/>
        <v>1354.5198235997846</v>
      </c>
      <c r="RF37" s="67">
        <f t="shared" si="44"/>
        <v>4411.5343961441613</v>
      </c>
      <c r="RG37" s="68">
        <f t="shared" si="45"/>
        <v>-913.92439614416162</v>
      </c>
      <c r="RH37" s="205">
        <v>17571.259999999998</v>
      </c>
      <c r="RI37" s="205">
        <v>13281.88</v>
      </c>
      <c r="RJ37" s="205">
        <v>0</v>
      </c>
      <c r="RK37" s="205">
        <v>50</v>
      </c>
      <c r="RL37" s="205">
        <v>0</v>
      </c>
      <c r="RM37" s="205">
        <v>0</v>
      </c>
      <c r="RN37" s="205">
        <v>0</v>
      </c>
      <c r="RO37" s="205">
        <v>39999.919999999998</v>
      </c>
      <c r="RP37" s="205">
        <v>0</v>
      </c>
      <c r="RQ37" s="205">
        <v>0</v>
      </c>
      <c r="RR37" s="205">
        <v>53591.76</v>
      </c>
      <c r="RS37" s="178">
        <f t="shared" si="204"/>
        <v>17311.299999999996</v>
      </c>
      <c r="RT37" s="206">
        <v>3857</v>
      </c>
      <c r="RU37" s="181" t="s">
        <v>277</v>
      </c>
      <c r="RV37" s="64">
        <f t="shared" si="205"/>
        <v>70903.06</v>
      </c>
      <c r="RW37" s="209">
        <v>1462.65</v>
      </c>
      <c r="RX37" s="209">
        <v>971.54</v>
      </c>
      <c r="RY37" s="209">
        <v>0</v>
      </c>
      <c r="RZ37" s="209">
        <v>2.1</v>
      </c>
      <c r="SA37" s="209">
        <v>0</v>
      </c>
      <c r="SB37" s="209">
        <v>0</v>
      </c>
      <c r="SC37" s="209">
        <v>0</v>
      </c>
      <c r="SD37" s="209">
        <v>1550</v>
      </c>
      <c r="SE37" s="209">
        <v>0</v>
      </c>
      <c r="SF37" s="209">
        <v>0</v>
      </c>
      <c r="SG37" s="211">
        <v>3986.29</v>
      </c>
      <c r="SH37" s="216">
        <f t="shared" si="212"/>
        <v>566.19999999999993</v>
      </c>
      <c r="SI37" s="245"/>
      <c r="SJ37" s="65">
        <f t="shared" si="134"/>
        <v>526.64119041098616</v>
      </c>
      <c r="SK37" s="65">
        <f t="shared" si="135"/>
        <v>373.14974743173883</v>
      </c>
      <c r="SL37" s="65">
        <v>1279.4567857142858</v>
      </c>
      <c r="SM37" s="65">
        <v>20</v>
      </c>
      <c r="SN37" s="65">
        <f t="shared" si="137"/>
        <v>495.92920353982299</v>
      </c>
      <c r="SO37" s="65">
        <v>5</v>
      </c>
      <c r="SP37" s="65">
        <f t="shared" si="159"/>
        <v>428.52876106194691</v>
      </c>
      <c r="SQ37" s="65"/>
      <c r="SR37" s="64">
        <f t="shared" si="206"/>
        <v>3694.9056881587812</v>
      </c>
      <c r="SS37" s="66">
        <f t="shared" si="160"/>
        <v>596.28469026548669</v>
      </c>
      <c r="ST37" s="66"/>
      <c r="SU37" s="66">
        <f t="shared" si="138"/>
        <v>858.23807568485358</v>
      </c>
      <c r="SV37" s="67">
        <f t="shared" si="207"/>
        <v>1454.5227659503403</v>
      </c>
      <c r="SW37" s="67">
        <f t="shared" si="48"/>
        <v>5149.428454109122</v>
      </c>
      <c r="SX37" s="68">
        <f t="shared" si="49"/>
        <v>-1163.138454109122</v>
      </c>
      <c r="SY37" s="64">
        <f t="shared" si="139"/>
        <v>887496.75000000023</v>
      </c>
      <c r="SZ37" s="211">
        <f t="shared" si="140"/>
        <v>47346.020000000004</v>
      </c>
      <c r="TA37" s="67">
        <f t="shared" si="141"/>
        <v>54095.053654079078</v>
      </c>
      <c r="TB37" s="68">
        <f t="shared" si="142"/>
        <v>-6749.033654079074</v>
      </c>
      <c r="TC37" s="264"/>
      <c r="TD37" s="265"/>
      <c r="TE37" s="265"/>
    </row>
    <row r="38" spans="1:525">
      <c r="A38" s="173" t="s">
        <v>34</v>
      </c>
      <c r="B38" s="175" t="s">
        <v>148</v>
      </c>
      <c r="C38" s="181" t="s">
        <v>276</v>
      </c>
      <c r="D38" s="176">
        <v>20541.37</v>
      </c>
      <c r="E38" s="176">
        <v>14754.61</v>
      </c>
      <c r="F38" s="176">
        <v>0</v>
      </c>
      <c r="G38" s="176">
        <v>120</v>
      </c>
      <c r="H38" s="176">
        <v>0</v>
      </c>
      <c r="I38" s="176">
        <v>0</v>
      </c>
      <c r="J38" s="176">
        <v>0</v>
      </c>
      <c r="K38" s="176">
        <v>23762.68</v>
      </c>
      <c r="L38" s="176">
        <v>0</v>
      </c>
      <c r="M38" s="176">
        <v>0</v>
      </c>
      <c r="N38" s="178">
        <v>45904.67</v>
      </c>
      <c r="O38" s="178">
        <f t="shared" si="161"/>
        <v>13273.989999999998</v>
      </c>
      <c r="P38" s="181">
        <v>3032</v>
      </c>
      <c r="Q38" s="64">
        <f t="shared" si="0"/>
        <v>59178.659999999996</v>
      </c>
      <c r="R38" s="178">
        <v>1709.88</v>
      </c>
      <c r="S38" s="178">
        <v>1079.27</v>
      </c>
      <c r="T38" s="178">
        <v>0</v>
      </c>
      <c r="U38" s="178">
        <v>5.05</v>
      </c>
      <c r="V38" s="178">
        <v>0</v>
      </c>
      <c r="W38" s="178">
        <v>0</v>
      </c>
      <c r="X38" s="178">
        <v>0</v>
      </c>
      <c r="Y38" s="178">
        <v>1350</v>
      </c>
      <c r="Z38" s="178">
        <v>0</v>
      </c>
      <c r="AA38" s="178">
        <v>0</v>
      </c>
      <c r="AB38" s="64">
        <f t="shared" si="50"/>
        <v>4144.2000000000007</v>
      </c>
      <c r="AC38" s="220">
        <v>734.13</v>
      </c>
      <c r="AD38" s="217">
        <v>280</v>
      </c>
      <c r="AE38" s="65">
        <f t="shared" si="51"/>
        <v>499.1122011899875</v>
      </c>
      <c r="AF38" s="65">
        <f t="shared" si="177"/>
        <v>355.92631358521578</v>
      </c>
      <c r="AG38" s="65"/>
      <c r="AH38" s="65">
        <v>20</v>
      </c>
      <c r="AI38" s="65"/>
      <c r="AJ38" s="65">
        <v>5</v>
      </c>
      <c r="AK38" s="65">
        <f t="shared" si="178"/>
        <v>411.38684210526316</v>
      </c>
      <c r="AL38" s="65"/>
      <c r="AM38" s="64">
        <f t="shared" si="2"/>
        <v>2305.5553568804662</v>
      </c>
      <c r="AN38" s="66">
        <f t="shared" si="179"/>
        <v>645.10084210526315</v>
      </c>
      <c r="AO38" s="66">
        <v>0</v>
      </c>
      <c r="AP38" s="66">
        <f t="shared" si="54"/>
        <v>590.13123979714589</v>
      </c>
      <c r="AQ38" s="67">
        <f t="shared" si="3"/>
        <v>1235.2320819024089</v>
      </c>
      <c r="AR38" s="67">
        <f t="shared" si="4"/>
        <v>3540.7874387828751</v>
      </c>
      <c r="AS38" s="68">
        <f t="shared" si="5"/>
        <v>603.41256121712559</v>
      </c>
      <c r="AT38" s="205">
        <v>17495.62</v>
      </c>
      <c r="AU38" s="205">
        <v>12820.91</v>
      </c>
      <c r="AV38" s="205">
        <v>0</v>
      </c>
      <c r="AW38" s="205">
        <v>5</v>
      </c>
      <c r="AX38" s="207">
        <v>0</v>
      </c>
      <c r="AY38" s="207">
        <v>0</v>
      </c>
      <c r="AZ38" s="207">
        <v>0</v>
      </c>
      <c r="BA38" s="207">
        <v>20705.14</v>
      </c>
      <c r="BB38" s="207">
        <v>0</v>
      </c>
      <c r="BC38" s="207">
        <v>0</v>
      </c>
      <c r="BD38" s="209">
        <v>37260.58</v>
      </c>
      <c r="BE38" s="178">
        <f t="shared" si="162"/>
        <v>13766.089999999997</v>
      </c>
      <c r="BF38" s="208">
        <v>2682</v>
      </c>
      <c r="BG38" s="181" t="s">
        <v>276</v>
      </c>
      <c r="BH38" s="64">
        <f t="shared" si="56"/>
        <v>51026.67</v>
      </c>
      <c r="BI38" s="205">
        <v>1456.35</v>
      </c>
      <c r="BJ38" s="205">
        <v>937.83</v>
      </c>
      <c r="BK38" s="205">
        <v>0</v>
      </c>
      <c r="BL38" s="205">
        <v>0.21</v>
      </c>
      <c r="BM38" s="205">
        <v>0</v>
      </c>
      <c r="BN38" s="205">
        <v>0</v>
      </c>
      <c r="BO38" s="205">
        <v>0</v>
      </c>
      <c r="BP38" s="205">
        <v>1350</v>
      </c>
      <c r="BQ38" s="205">
        <v>0</v>
      </c>
      <c r="BR38" s="205">
        <v>0</v>
      </c>
      <c r="BS38" s="64">
        <f t="shared" si="57"/>
        <v>3744.39</v>
      </c>
      <c r="BT38" s="220">
        <v>734.13</v>
      </c>
      <c r="BU38" s="217">
        <v>280</v>
      </c>
      <c r="BV38" s="65">
        <f t="shared" si="58"/>
        <v>408.66343078253715</v>
      </c>
      <c r="BW38" s="65">
        <f t="shared" si="59"/>
        <v>311.33336795089656</v>
      </c>
      <c r="BX38" s="65"/>
      <c r="BY38" s="65">
        <v>20</v>
      </c>
      <c r="BZ38" s="65"/>
      <c r="CA38" s="65">
        <v>5</v>
      </c>
      <c r="CB38" s="65">
        <f t="shared" si="180"/>
        <v>391.015625</v>
      </c>
      <c r="CC38" s="65"/>
      <c r="CD38" s="64">
        <f t="shared" si="6"/>
        <v>2150.1424237334336</v>
      </c>
      <c r="CE38" s="66">
        <f t="shared" si="61"/>
        <v>665.21208333333334</v>
      </c>
      <c r="CF38" s="66"/>
      <c r="CG38" s="66">
        <f t="shared" si="62"/>
        <v>563.07090141335345</v>
      </c>
      <c r="CH38" s="67">
        <f t="shared" si="7"/>
        <v>1228.2829847466869</v>
      </c>
      <c r="CI38" s="67">
        <f t="shared" si="8"/>
        <v>3378.4254084801205</v>
      </c>
      <c r="CJ38" s="68">
        <f t="shared" si="9"/>
        <v>365.96459151987938</v>
      </c>
      <c r="CK38" s="209">
        <v>24907.84</v>
      </c>
      <c r="CL38" s="209">
        <v>14535.04</v>
      </c>
      <c r="CM38" s="209">
        <v>0</v>
      </c>
      <c r="CN38" s="209">
        <v>55</v>
      </c>
      <c r="CO38" s="209">
        <v>0</v>
      </c>
      <c r="CP38" s="209">
        <v>0</v>
      </c>
      <c r="CQ38" s="209">
        <v>0</v>
      </c>
      <c r="CR38" s="209">
        <v>26706.86</v>
      </c>
      <c r="CS38" s="209">
        <v>0</v>
      </c>
      <c r="CT38" s="207">
        <v>0</v>
      </c>
      <c r="CU38" s="209">
        <v>49377.97</v>
      </c>
      <c r="CV38" s="178">
        <f t="shared" si="181"/>
        <v>16826.770000000004</v>
      </c>
      <c r="CW38" s="210">
        <v>3257</v>
      </c>
      <c r="CX38" s="181" t="s">
        <v>276</v>
      </c>
      <c r="CY38" s="64">
        <f t="shared" si="182"/>
        <v>66204.740000000005</v>
      </c>
      <c r="CZ38" s="209">
        <v>2073.36</v>
      </c>
      <c r="DA38" s="209">
        <v>1063.21</v>
      </c>
      <c r="DB38" s="209">
        <v>0</v>
      </c>
      <c r="DC38" s="209">
        <v>2.31</v>
      </c>
      <c r="DD38" s="209">
        <v>0</v>
      </c>
      <c r="DE38" s="209">
        <v>0</v>
      </c>
      <c r="DF38" s="209">
        <v>0</v>
      </c>
      <c r="DG38" s="209">
        <v>1350</v>
      </c>
      <c r="DH38" s="209">
        <v>0</v>
      </c>
      <c r="DI38" s="209">
        <v>0</v>
      </c>
      <c r="DJ38" s="211">
        <f t="shared" si="208"/>
        <v>4488.88</v>
      </c>
      <c r="DK38" s="65">
        <v>734.13</v>
      </c>
      <c r="DL38" s="65">
        <v>280</v>
      </c>
      <c r="DM38" s="65">
        <f t="shared" si="66"/>
        <v>536.80754342713374</v>
      </c>
      <c r="DN38" s="65">
        <f t="shared" si="67"/>
        <v>478.66027873509665</v>
      </c>
      <c r="DO38" s="65"/>
      <c r="DP38" s="65">
        <v>20</v>
      </c>
      <c r="DQ38" s="65"/>
      <c r="DR38" s="65">
        <v>5</v>
      </c>
      <c r="DS38" s="65">
        <f t="shared" si="209"/>
        <v>428.469696969697</v>
      </c>
      <c r="DT38" s="65"/>
      <c r="DU38" s="64">
        <f t="shared" si="10"/>
        <v>2483.0675191319274</v>
      </c>
      <c r="DV38" s="66">
        <f t="shared" si="144"/>
        <v>596.35070707070713</v>
      </c>
      <c r="DW38" s="66"/>
      <c r="DX38" s="66">
        <f t="shared" si="68"/>
        <v>615.8836452405269</v>
      </c>
      <c r="DY38" s="67">
        <f t="shared" si="11"/>
        <v>1212.234352311234</v>
      </c>
      <c r="DZ38" s="67">
        <f t="shared" si="12"/>
        <v>3695.3018714431614</v>
      </c>
      <c r="EA38" s="68">
        <f t="shared" si="13"/>
        <v>793.57812855683869</v>
      </c>
      <c r="EB38" s="209">
        <v>27830.26</v>
      </c>
      <c r="EC38" s="209">
        <v>17004.599999999999</v>
      </c>
      <c r="ED38" s="209">
        <v>0</v>
      </c>
      <c r="EE38" s="209">
        <v>250</v>
      </c>
      <c r="EF38" s="209">
        <v>0</v>
      </c>
      <c r="EG38" s="209">
        <v>0</v>
      </c>
      <c r="EH38" s="209">
        <v>0</v>
      </c>
      <c r="EI38" s="209">
        <v>27112.15</v>
      </c>
      <c r="EJ38" s="209">
        <v>0</v>
      </c>
      <c r="EK38" s="209">
        <v>0</v>
      </c>
      <c r="EL38" s="209">
        <v>55443.360000000001</v>
      </c>
      <c r="EM38" s="178">
        <f t="shared" si="183"/>
        <v>16753.650000000009</v>
      </c>
      <c r="EN38" s="210">
        <v>3496</v>
      </c>
      <c r="EO38" s="181" t="s">
        <v>276</v>
      </c>
      <c r="EP38" s="212">
        <f t="shared" si="70"/>
        <v>72197.010000000009</v>
      </c>
      <c r="EQ38" s="209">
        <v>2316.63</v>
      </c>
      <c r="ER38" s="209">
        <v>1243.8599999999999</v>
      </c>
      <c r="ES38" s="209">
        <v>0</v>
      </c>
      <c r="ET38" s="209">
        <v>10.51</v>
      </c>
      <c r="EU38" s="209">
        <v>0</v>
      </c>
      <c r="EV38" s="209">
        <v>0</v>
      </c>
      <c r="EW38" s="209">
        <v>0</v>
      </c>
      <c r="EX38" s="209">
        <v>1350</v>
      </c>
      <c r="EY38" s="209">
        <v>0</v>
      </c>
      <c r="EZ38" s="209">
        <v>0</v>
      </c>
      <c r="FA38" s="64">
        <f t="shared" si="184"/>
        <v>4921</v>
      </c>
      <c r="FB38" s="220">
        <v>734.13</v>
      </c>
      <c r="FC38" s="217">
        <v>280</v>
      </c>
      <c r="FD38" s="65">
        <f t="shared" si="72"/>
        <v>618.86160508431556</v>
      </c>
      <c r="FE38" s="65">
        <f t="shared" si="73"/>
        <v>435.19687710125828</v>
      </c>
      <c r="FF38" s="65"/>
      <c r="FG38" s="65">
        <v>20</v>
      </c>
      <c r="FH38" s="65">
        <f t="shared" si="75"/>
        <v>140.93333333333334</v>
      </c>
      <c r="FI38" s="65">
        <v>5</v>
      </c>
      <c r="FJ38" s="65">
        <f t="shared" si="145"/>
        <v>424.68019607843132</v>
      </c>
      <c r="FK38" s="65"/>
      <c r="FL38" s="64">
        <f t="shared" si="14"/>
        <v>2658.8020115973386</v>
      </c>
      <c r="FM38" s="66">
        <f t="shared" si="146"/>
        <v>664.41901960784321</v>
      </c>
      <c r="FN38" s="66"/>
      <c r="FO38" s="66">
        <f t="shared" si="76"/>
        <v>664.6442062410365</v>
      </c>
      <c r="FP38" s="67">
        <f t="shared" si="185"/>
        <v>1329.0632258488797</v>
      </c>
      <c r="FQ38" s="67">
        <f t="shared" si="16"/>
        <v>3987.8652374462181</v>
      </c>
      <c r="FR38" s="68">
        <f t="shared" si="17"/>
        <v>933.13476255378191</v>
      </c>
      <c r="FS38" s="209">
        <v>29514.7</v>
      </c>
      <c r="FT38" s="209">
        <v>20438.48</v>
      </c>
      <c r="FU38" s="209">
        <v>0</v>
      </c>
      <c r="FV38" s="209">
        <v>125</v>
      </c>
      <c r="FW38" s="209">
        <v>0</v>
      </c>
      <c r="FX38" s="209">
        <v>0</v>
      </c>
      <c r="FY38" s="209">
        <v>0</v>
      </c>
      <c r="FZ38" s="209">
        <v>29948.03</v>
      </c>
      <c r="GA38" s="209">
        <v>0</v>
      </c>
      <c r="GB38" s="209">
        <v>0</v>
      </c>
      <c r="GC38" s="209">
        <v>60499.73</v>
      </c>
      <c r="GD38" s="178">
        <f t="shared" si="186"/>
        <v>19526.479999999989</v>
      </c>
      <c r="GE38" s="210">
        <v>3880</v>
      </c>
      <c r="GF38" s="181" t="s">
        <v>276</v>
      </c>
      <c r="GG38" s="64">
        <f t="shared" si="187"/>
        <v>80026.209999999992</v>
      </c>
      <c r="GH38" s="209">
        <v>2456.84</v>
      </c>
      <c r="GI38" s="209">
        <v>1495.04</v>
      </c>
      <c r="GJ38" s="209">
        <v>0</v>
      </c>
      <c r="GK38" s="209">
        <v>5.26</v>
      </c>
      <c r="GL38" s="209">
        <v>0</v>
      </c>
      <c r="GM38" s="209">
        <v>0</v>
      </c>
      <c r="GN38" s="209">
        <v>0</v>
      </c>
      <c r="GO38" s="209">
        <v>1550</v>
      </c>
      <c r="GP38" s="209">
        <v>0</v>
      </c>
      <c r="GQ38" s="209">
        <v>0</v>
      </c>
      <c r="GR38" s="211">
        <f t="shared" si="79"/>
        <v>5507.14</v>
      </c>
      <c r="GS38" s="220">
        <v>734.13</v>
      </c>
      <c r="GT38" s="217">
        <v>280</v>
      </c>
      <c r="GU38" s="65">
        <f t="shared" si="80"/>
        <v>670.41230651831188</v>
      </c>
      <c r="GV38" s="65">
        <f t="shared" si="81"/>
        <v>575.48648976431093</v>
      </c>
      <c r="GW38" s="65"/>
      <c r="GX38" s="65">
        <v>20</v>
      </c>
      <c r="GY38" s="65">
        <f t="shared" si="83"/>
        <v>184.90588235294118</v>
      </c>
      <c r="GZ38" s="65">
        <v>5</v>
      </c>
      <c r="HA38" s="65">
        <f t="shared" si="147"/>
        <v>358.47794117647061</v>
      </c>
      <c r="HB38" s="65"/>
      <c r="HC38" s="64">
        <f t="shared" si="188"/>
        <v>2828.4126198120348</v>
      </c>
      <c r="HD38" s="66">
        <f t="shared" si="148"/>
        <v>866.92019607843133</v>
      </c>
      <c r="HE38" s="66"/>
      <c r="HF38" s="66">
        <f t="shared" si="84"/>
        <v>739.06656317809325</v>
      </c>
      <c r="HG38" s="67">
        <f t="shared" si="19"/>
        <v>1605.9867592565247</v>
      </c>
      <c r="HH38" s="67">
        <f t="shared" si="20"/>
        <v>4434.3993790685599</v>
      </c>
      <c r="HI38" s="68">
        <f t="shared" si="21"/>
        <v>1072.7406209314404</v>
      </c>
      <c r="HJ38" s="205">
        <v>34770.26</v>
      </c>
      <c r="HK38" s="205">
        <v>18995.93</v>
      </c>
      <c r="HL38" s="205">
        <v>0</v>
      </c>
      <c r="HM38" s="205">
        <v>0</v>
      </c>
      <c r="HN38" s="205">
        <v>0</v>
      </c>
      <c r="HO38" s="205">
        <v>0</v>
      </c>
      <c r="HP38" s="205">
        <v>0</v>
      </c>
      <c r="HQ38" s="205">
        <v>25437.09</v>
      </c>
      <c r="HR38" s="205">
        <v>0</v>
      </c>
      <c r="HS38" s="205">
        <v>0</v>
      </c>
      <c r="HT38" s="205">
        <v>60262.79</v>
      </c>
      <c r="HU38" s="178">
        <f t="shared" si="189"/>
        <v>18940.489999999998</v>
      </c>
      <c r="HV38" s="206">
        <v>3733</v>
      </c>
      <c r="HW38" s="181" t="s">
        <v>276</v>
      </c>
      <c r="HX38" s="64">
        <f t="shared" si="190"/>
        <v>79203.28</v>
      </c>
      <c r="HY38" s="205">
        <v>2894.31</v>
      </c>
      <c r="HZ38" s="205">
        <v>1389.52</v>
      </c>
      <c r="IA38" s="205">
        <v>0</v>
      </c>
      <c r="IB38" s="205">
        <v>0</v>
      </c>
      <c r="IC38" s="205">
        <v>0</v>
      </c>
      <c r="ID38" s="205">
        <v>0</v>
      </c>
      <c r="IE38" s="205">
        <v>0</v>
      </c>
      <c r="IF38" s="205">
        <v>1550</v>
      </c>
      <c r="IG38" s="205">
        <v>0</v>
      </c>
      <c r="IH38" s="205">
        <v>0</v>
      </c>
      <c r="II38" s="214">
        <v>5833.83</v>
      </c>
      <c r="IJ38" s="220">
        <v>734.13</v>
      </c>
      <c r="IK38" s="217">
        <v>280</v>
      </c>
      <c r="IL38" s="65">
        <f t="shared" si="88"/>
        <v>667.55845480360438</v>
      </c>
      <c r="IM38" s="65">
        <f t="shared" si="89"/>
        <v>574.04304710814222</v>
      </c>
      <c r="IN38" s="65"/>
      <c r="IO38" s="65">
        <v>20</v>
      </c>
      <c r="IP38" s="65">
        <f t="shared" si="91"/>
        <v>232.05714285714285</v>
      </c>
      <c r="IQ38" s="65">
        <v>5</v>
      </c>
      <c r="IR38" s="65">
        <f t="shared" si="149"/>
        <v>445.62857142857143</v>
      </c>
      <c r="IS38" s="65"/>
      <c r="IT38" s="64">
        <f t="shared" si="191"/>
        <v>2958.4172161974611</v>
      </c>
      <c r="IU38" s="66">
        <f t="shared" si="150"/>
        <v>538.79476190476191</v>
      </c>
      <c r="IV38" s="66"/>
      <c r="IW38" s="66">
        <f t="shared" si="92"/>
        <v>699.44239562044459</v>
      </c>
      <c r="IX38" s="67">
        <f t="shared" si="192"/>
        <v>1238.2371575252064</v>
      </c>
      <c r="IY38" s="67">
        <f t="shared" si="24"/>
        <v>4196.6543737226675</v>
      </c>
      <c r="IZ38" s="68">
        <f t="shared" si="25"/>
        <v>1637.1756262773324</v>
      </c>
      <c r="JA38" s="209">
        <v>44334.35</v>
      </c>
      <c r="JB38" s="209">
        <v>22690.74</v>
      </c>
      <c r="JC38" s="209">
        <v>0</v>
      </c>
      <c r="JD38" s="209">
        <v>30</v>
      </c>
      <c r="JE38" s="209">
        <v>0</v>
      </c>
      <c r="JF38" s="209">
        <v>0</v>
      </c>
      <c r="JG38" s="209">
        <v>0</v>
      </c>
      <c r="JH38" s="209">
        <v>32884.69</v>
      </c>
      <c r="JI38" s="209">
        <v>0</v>
      </c>
      <c r="JJ38" s="209">
        <v>0</v>
      </c>
      <c r="JK38" s="209">
        <v>79823.17</v>
      </c>
      <c r="JL38" s="178">
        <f t="shared" si="193"/>
        <v>20116.61</v>
      </c>
      <c r="JM38" s="210">
        <v>4361</v>
      </c>
      <c r="JN38" s="181" t="s">
        <v>276</v>
      </c>
      <c r="JO38" s="64">
        <f t="shared" si="194"/>
        <v>99939.78</v>
      </c>
      <c r="JP38" s="209">
        <v>3690.46</v>
      </c>
      <c r="JQ38" s="209">
        <v>1659.79</v>
      </c>
      <c r="JR38" s="209">
        <v>0</v>
      </c>
      <c r="JS38" s="209">
        <v>1.26</v>
      </c>
      <c r="JT38" s="209">
        <v>0</v>
      </c>
      <c r="JU38" s="209">
        <v>0</v>
      </c>
      <c r="JV38" s="209">
        <v>0</v>
      </c>
      <c r="JW38" s="209">
        <v>1550</v>
      </c>
      <c r="JX38" s="209">
        <v>0</v>
      </c>
      <c r="JY38" s="209">
        <v>0</v>
      </c>
      <c r="JZ38" s="211">
        <v>6901.51</v>
      </c>
      <c r="KA38" s="220">
        <v>734.13</v>
      </c>
      <c r="KB38" s="217">
        <v>280</v>
      </c>
      <c r="KC38" s="65">
        <f t="shared" si="96"/>
        <v>1610.088234392033</v>
      </c>
      <c r="KD38" s="65">
        <f t="shared" si="97"/>
        <v>677.35781989836391</v>
      </c>
      <c r="KE38" s="65"/>
      <c r="KF38" s="65">
        <v>20</v>
      </c>
      <c r="KG38" s="65"/>
      <c r="KH38" s="65">
        <v>5</v>
      </c>
      <c r="KI38" s="65">
        <f t="shared" si="151"/>
        <v>543.39953271028037</v>
      </c>
      <c r="KJ38" s="65"/>
      <c r="KK38" s="64">
        <f t="shared" si="195"/>
        <v>3869.9755870006775</v>
      </c>
      <c r="KL38" s="66">
        <f t="shared" si="152"/>
        <v>497.32093457943921</v>
      </c>
      <c r="KM38" s="66"/>
      <c r="KN38" s="66">
        <f t="shared" si="99"/>
        <v>873.45930431602346</v>
      </c>
      <c r="KO38" s="67">
        <f t="shared" si="27"/>
        <v>1370.7802388954626</v>
      </c>
      <c r="KP38" s="67">
        <f t="shared" si="28"/>
        <v>5240.7558258961399</v>
      </c>
      <c r="KQ38" s="68">
        <f t="shared" si="29"/>
        <v>1660.7541741038604</v>
      </c>
      <c r="KR38" s="209">
        <v>46734.28</v>
      </c>
      <c r="KS38" s="209">
        <v>24671.24</v>
      </c>
      <c r="KT38" s="209">
        <v>0</v>
      </c>
      <c r="KU38" s="209">
        <v>130</v>
      </c>
      <c r="KV38" s="209">
        <v>0</v>
      </c>
      <c r="KW38" s="209">
        <v>0</v>
      </c>
      <c r="KX38" s="209">
        <v>0</v>
      </c>
      <c r="KY38" s="209">
        <v>37973.370000000003</v>
      </c>
      <c r="KZ38" s="209">
        <v>0</v>
      </c>
      <c r="LA38" s="209">
        <v>0</v>
      </c>
      <c r="LB38" s="209">
        <v>84938.97</v>
      </c>
      <c r="LC38" s="178">
        <f t="shared" si="196"/>
        <v>24569.920000000013</v>
      </c>
      <c r="LD38" s="210">
        <v>4603</v>
      </c>
      <c r="LE38" s="181" t="s">
        <v>276</v>
      </c>
      <c r="LF38" s="64">
        <f t="shared" si="197"/>
        <v>109508.89000000001</v>
      </c>
      <c r="LG38" s="209">
        <v>3890.22</v>
      </c>
      <c r="LH38" s="209">
        <v>1804.66</v>
      </c>
      <c r="LI38" s="209">
        <v>0</v>
      </c>
      <c r="LJ38" s="209">
        <v>5.47</v>
      </c>
      <c r="LK38" s="209">
        <v>0</v>
      </c>
      <c r="LL38" s="209">
        <v>0</v>
      </c>
      <c r="LM38" s="209">
        <v>0</v>
      </c>
      <c r="LN38" s="209">
        <v>1550</v>
      </c>
      <c r="LO38" s="209">
        <v>0</v>
      </c>
      <c r="LP38" s="209">
        <v>0</v>
      </c>
      <c r="LQ38" s="211">
        <f t="shared" si="102"/>
        <v>7250.35</v>
      </c>
      <c r="LR38" s="228">
        <v>734.13</v>
      </c>
      <c r="LS38" s="240">
        <v>277.57</v>
      </c>
      <c r="LT38" s="65">
        <f t="shared" si="103"/>
        <v>865.96366235973176</v>
      </c>
      <c r="LU38" s="65">
        <f t="shared" si="104"/>
        <v>731.49913340029525</v>
      </c>
      <c r="LV38" s="65"/>
      <c r="LW38" s="65">
        <v>20</v>
      </c>
      <c r="LX38" s="65"/>
      <c r="LY38" s="65">
        <v>5</v>
      </c>
      <c r="LZ38" s="65">
        <f t="shared" si="153"/>
        <v>508.03738317757012</v>
      </c>
      <c r="MA38" s="65"/>
      <c r="MB38" s="64">
        <f t="shared" si="30"/>
        <v>3142.2001789375972</v>
      </c>
      <c r="MC38" s="66">
        <f t="shared" si="154"/>
        <v>593.54906542056074</v>
      </c>
      <c r="MD38" s="66"/>
      <c r="ME38" s="66">
        <f t="shared" si="106"/>
        <v>747.14984887163155</v>
      </c>
      <c r="MF38" s="67">
        <f t="shared" si="31"/>
        <v>1340.6989142921923</v>
      </c>
      <c r="MG38" s="67">
        <f t="shared" si="32"/>
        <v>4482.8990932297893</v>
      </c>
      <c r="MH38" s="68">
        <f t="shared" si="33"/>
        <v>2767.4509067702111</v>
      </c>
      <c r="MI38" s="209">
        <v>32342.83</v>
      </c>
      <c r="MJ38" s="209">
        <v>17645.189999999999</v>
      </c>
      <c r="MK38" s="209">
        <v>0</v>
      </c>
      <c r="ML38" s="209">
        <v>45</v>
      </c>
      <c r="MM38" s="209">
        <v>0</v>
      </c>
      <c r="MN38" s="209">
        <v>0</v>
      </c>
      <c r="MO38" s="209">
        <v>0</v>
      </c>
      <c r="MP38" s="209">
        <v>24624.95</v>
      </c>
      <c r="MQ38" s="209">
        <v>0</v>
      </c>
      <c r="MR38" s="209">
        <v>0</v>
      </c>
      <c r="MS38" s="209">
        <v>59387.87</v>
      </c>
      <c r="MT38" s="178">
        <f t="shared" si="210"/>
        <v>15270.099999999999</v>
      </c>
      <c r="MU38" s="210">
        <v>3358</v>
      </c>
      <c r="MV38" s="181" t="s">
        <v>276</v>
      </c>
      <c r="MW38" s="64">
        <f t="shared" si="198"/>
        <v>74657.97</v>
      </c>
      <c r="MX38" s="209">
        <v>2692.26</v>
      </c>
      <c r="MY38" s="209">
        <v>1290.71</v>
      </c>
      <c r="MZ38" s="209">
        <v>0</v>
      </c>
      <c r="NA38" s="209">
        <v>1.89</v>
      </c>
      <c r="NB38" s="209">
        <v>0</v>
      </c>
      <c r="NC38" s="209">
        <v>0</v>
      </c>
      <c r="ND38" s="209">
        <v>0</v>
      </c>
      <c r="NE38" s="209">
        <v>1550</v>
      </c>
      <c r="NF38" s="209">
        <v>0</v>
      </c>
      <c r="NG38" s="209">
        <v>0</v>
      </c>
      <c r="NH38" s="211">
        <f t="shared" si="109"/>
        <v>5534.8600000000006</v>
      </c>
      <c r="NI38" s="235"/>
      <c r="NJ38" s="240"/>
      <c r="NK38" s="65">
        <f t="shared" si="110"/>
        <v>0</v>
      </c>
      <c r="NL38" s="65">
        <f t="shared" si="111"/>
        <v>368.81959707916582</v>
      </c>
      <c r="NM38" s="65"/>
      <c r="NN38" s="65">
        <v>20</v>
      </c>
      <c r="NO38" s="65"/>
      <c r="NP38" s="65">
        <v>5</v>
      </c>
      <c r="NQ38" s="65">
        <f t="shared" si="155"/>
        <v>469.67889908256882</v>
      </c>
      <c r="NR38" s="65"/>
      <c r="NS38" s="64">
        <f t="shared" si="199"/>
        <v>863.49849616173469</v>
      </c>
      <c r="NT38" s="66">
        <f t="shared" si="113"/>
        <v>723.04816513761466</v>
      </c>
      <c r="NU38" s="66"/>
      <c r="NV38" s="66">
        <f t="shared" si="114"/>
        <v>317.3093322598699</v>
      </c>
      <c r="NW38" s="67">
        <f t="shared" si="35"/>
        <v>1040.3574973974846</v>
      </c>
      <c r="NX38" s="67">
        <f t="shared" si="36"/>
        <v>1903.8559935592193</v>
      </c>
      <c r="NY38" s="68">
        <f t="shared" si="37"/>
        <v>3631.0040064407813</v>
      </c>
      <c r="NZ38" s="209">
        <v>28646.03</v>
      </c>
      <c r="OA38" s="209">
        <v>18116.62</v>
      </c>
      <c r="OB38" s="209">
        <v>0</v>
      </c>
      <c r="OC38" s="209">
        <v>160</v>
      </c>
      <c r="OD38" s="209">
        <v>0</v>
      </c>
      <c r="OE38" s="209">
        <v>0</v>
      </c>
      <c r="OF38" s="209">
        <v>0</v>
      </c>
      <c r="OG38" s="209">
        <v>25568.080000000002</v>
      </c>
      <c r="OH38" s="209">
        <v>0</v>
      </c>
      <c r="OI38" s="209">
        <v>0</v>
      </c>
      <c r="OJ38" s="209">
        <v>55579.02</v>
      </c>
      <c r="OK38" s="178">
        <f t="shared" si="115"/>
        <v>16911.71</v>
      </c>
      <c r="OL38" s="210">
        <v>3538</v>
      </c>
      <c r="OM38" s="181" t="s">
        <v>276</v>
      </c>
      <c r="ON38" s="64">
        <f t="shared" si="200"/>
        <v>72490.73</v>
      </c>
      <c r="OO38" s="209">
        <v>2384.54</v>
      </c>
      <c r="OP38" s="209">
        <v>1325.2</v>
      </c>
      <c r="OQ38" s="209">
        <v>0</v>
      </c>
      <c r="OR38" s="209">
        <v>6.73</v>
      </c>
      <c r="OS38" s="209">
        <v>0</v>
      </c>
      <c r="OT38" s="209">
        <v>0</v>
      </c>
      <c r="OU38" s="209">
        <v>0</v>
      </c>
      <c r="OV38" s="209">
        <v>1550</v>
      </c>
      <c r="OW38" s="209">
        <v>0</v>
      </c>
      <c r="OX38" s="209">
        <v>0</v>
      </c>
      <c r="OY38" s="211">
        <v>5266.47</v>
      </c>
      <c r="OZ38" s="226"/>
      <c r="PA38" s="240"/>
      <c r="PB38" s="65">
        <f t="shared" si="118"/>
        <v>1201.7996450697337</v>
      </c>
      <c r="PC38" s="65">
        <f t="shared" si="119"/>
        <v>495.8683095395325</v>
      </c>
      <c r="PD38" s="65"/>
      <c r="PE38" s="65">
        <v>20</v>
      </c>
      <c r="PF38" s="65">
        <f t="shared" si="121"/>
        <v>32.880000000000003</v>
      </c>
      <c r="PG38" s="65">
        <v>5</v>
      </c>
      <c r="PH38" s="65">
        <f t="shared" si="156"/>
        <v>495.2049090909091</v>
      </c>
      <c r="PI38" s="65"/>
      <c r="PJ38" s="64">
        <f t="shared" si="38"/>
        <v>2250.7528637001756</v>
      </c>
      <c r="PK38" s="66">
        <f t="shared" si="157"/>
        <v>643.25572727272731</v>
      </c>
      <c r="PL38" s="66"/>
      <c r="PM38" s="66">
        <f t="shared" si="122"/>
        <v>578.80171819458053</v>
      </c>
      <c r="PN38" s="67">
        <f t="shared" si="39"/>
        <v>1222.0574454673078</v>
      </c>
      <c r="PO38" s="67">
        <f t="shared" si="40"/>
        <v>3472.8103091674834</v>
      </c>
      <c r="PP38" s="68">
        <f t="shared" si="41"/>
        <v>1793.6596908325168</v>
      </c>
      <c r="PQ38" s="209">
        <v>25150.59</v>
      </c>
      <c r="PR38" s="209">
        <v>15271.88</v>
      </c>
      <c r="PS38" s="209">
        <v>0</v>
      </c>
      <c r="PT38" s="209">
        <v>60</v>
      </c>
      <c r="PU38" s="209">
        <v>0</v>
      </c>
      <c r="PV38" s="209">
        <v>0</v>
      </c>
      <c r="PW38" s="209">
        <v>0</v>
      </c>
      <c r="PX38" s="209">
        <v>21788.84</v>
      </c>
      <c r="PY38" s="209">
        <v>0</v>
      </c>
      <c r="PZ38" s="209">
        <v>0</v>
      </c>
      <c r="QA38" s="209">
        <v>45823.42</v>
      </c>
      <c r="QB38" s="178">
        <f t="shared" si="201"/>
        <v>16447.89</v>
      </c>
      <c r="QC38" s="210">
        <v>2899</v>
      </c>
      <c r="QD38" s="181" t="s">
        <v>276</v>
      </c>
      <c r="QE38" s="64">
        <f t="shared" si="202"/>
        <v>62271.31</v>
      </c>
      <c r="QF38" s="209">
        <v>2093.5700000000002</v>
      </c>
      <c r="QG38" s="209">
        <v>1117.1099999999999</v>
      </c>
      <c r="QH38" s="209">
        <v>0</v>
      </c>
      <c r="QI38" s="209">
        <v>2.52</v>
      </c>
      <c r="QJ38" s="209">
        <v>0</v>
      </c>
      <c r="QK38" s="209">
        <v>0</v>
      </c>
      <c r="QL38" s="209">
        <v>0</v>
      </c>
      <c r="QM38" s="209">
        <v>1550</v>
      </c>
      <c r="QN38" s="209">
        <v>0</v>
      </c>
      <c r="QO38" s="209">
        <v>0</v>
      </c>
      <c r="QP38" s="211">
        <f t="shared" si="125"/>
        <v>4763.2000000000007</v>
      </c>
      <c r="QQ38" s="249">
        <v>734.13</v>
      </c>
      <c r="QR38" s="240"/>
      <c r="QS38" s="65">
        <f t="shared" si="126"/>
        <v>538.65457333916345</v>
      </c>
      <c r="QT38" s="65">
        <f t="shared" si="127"/>
        <v>300.13196672641362</v>
      </c>
      <c r="QU38" s="65"/>
      <c r="QV38" s="65">
        <v>20</v>
      </c>
      <c r="QW38" s="65">
        <f t="shared" si="129"/>
        <v>18.861818181818183</v>
      </c>
      <c r="QX38" s="65">
        <v>5</v>
      </c>
      <c r="QY38" s="65">
        <f t="shared" si="158"/>
        <v>428.14772727272725</v>
      </c>
      <c r="QZ38" s="65"/>
      <c r="RA38" s="64">
        <f t="shared" si="203"/>
        <v>2044.9260855201223</v>
      </c>
      <c r="RB38" s="66">
        <f t="shared" si="130"/>
        <v>619.2640909090909</v>
      </c>
      <c r="RC38" s="66"/>
      <c r="RD38" s="66">
        <f t="shared" si="131"/>
        <v>532.83803528584269</v>
      </c>
      <c r="RE38" s="67">
        <f t="shared" si="43"/>
        <v>1152.1021261949336</v>
      </c>
      <c r="RF38" s="67">
        <f t="shared" si="44"/>
        <v>3197.0282117150559</v>
      </c>
      <c r="RG38" s="68">
        <f t="shared" si="45"/>
        <v>1566.1717882849448</v>
      </c>
      <c r="RH38" s="205">
        <v>34416.57</v>
      </c>
      <c r="RI38" s="205">
        <v>18496</v>
      </c>
      <c r="RJ38" s="205">
        <v>0</v>
      </c>
      <c r="RK38" s="205">
        <v>50</v>
      </c>
      <c r="RL38" s="205">
        <v>0</v>
      </c>
      <c r="RM38" s="205">
        <v>0</v>
      </c>
      <c r="RN38" s="205">
        <v>0</v>
      </c>
      <c r="RO38" s="205">
        <v>33286.54</v>
      </c>
      <c r="RP38" s="205">
        <v>0</v>
      </c>
      <c r="RQ38" s="205">
        <v>0</v>
      </c>
      <c r="RR38" s="205">
        <v>70365.91</v>
      </c>
      <c r="RS38" s="178">
        <f t="shared" si="204"/>
        <v>15883.199999999997</v>
      </c>
      <c r="RT38" s="206">
        <v>3809</v>
      </c>
      <c r="RU38" s="181" t="s">
        <v>276</v>
      </c>
      <c r="RV38" s="64">
        <f t="shared" si="205"/>
        <v>86249.11</v>
      </c>
      <c r="RW38" s="209">
        <v>2864.87</v>
      </c>
      <c r="RX38" s="209">
        <v>1352.95</v>
      </c>
      <c r="RY38" s="209">
        <v>0</v>
      </c>
      <c r="RZ38" s="209">
        <v>2.1</v>
      </c>
      <c r="SA38" s="209">
        <v>0</v>
      </c>
      <c r="SB38" s="209">
        <v>0</v>
      </c>
      <c r="SC38" s="209">
        <v>0</v>
      </c>
      <c r="SD38" s="209">
        <v>1550</v>
      </c>
      <c r="SE38" s="209">
        <v>0</v>
      </c>
      <c r="SF38" s="209">
        <v>0</v>
      </c>
      <c r="SG38" s="211">
        <v>5769.92</v>
      </c>
      <c r="SH38" s="249">
        <v>734.13</v>
      </c>
      <c r="SI38" s="240"/>
      <c r="SJ38" s="65">
        <f t="shared" si="134"/>
        <v>691.47918647852407</v>
      </c>
      <c r="SK38" s="65">
        <f t="shared" si="135"/>
        <v>342.36666618958685</v>
      </c>
      <c r="SL38" s="65"/>
      <c r="SM38" s="65">
        <v>20</v>
      </c>
      <c r="SN38" s="65">
        <f t="shared" si="137"/>
        <v>495.92920353982299</v>
      </c>
      <c r="SO38" s="65">
        <v>5</v>
      </c>
      <c r="SP38" s="65">
        <f t="shared" si="159"/>
        <v>428.52876106194691</v>
      </c>
      <c r="SQ38" s="65"/>
      <c r="SR38" s="64">
        <f t="shared" si="206"/>
        <v>2717.4338172698808</v>
      </c>
      <c r="SS38" s="66">
        <f t="shared" si="160"/>
        <v>596.28469026548669</v>
      </c>
      <c r="ST38" s="66"/>
      <c r="SU38" s="66">
        <f t="shared" si="138"/>
        <v>662.74370150707352</v>
      </c>
      <c r="SV38" s="67">
        <f t="shared" si="207"/>
        <v>1259.0283917725601</v>
      </c>
      <c r="SW38" s="67">
        <f t="shared" si="48"/>
        <v>3976.4622090424409</v>
      </c>
      <c r="SX38" s="68">
        <f t="shared" si="49"/>
        <v>1793.4577909575592</v>
      </c>
      <c r="SY38" s="64">
        <f t="shared" si="139"/>
        <v>912954.36</v>
      </c>
      <c r="SZ38" s="211">
        <f t="shared" si="140"/>
        <v>64125.75</v>
      </c>
      <c r="TA38" s="67">
        <f t="shared" si="141"/>
        <v>45507.245351553727</v>
      </c>
      <c r="TB38" s="68">
        <f t="shared" si="142"/>
        <v>18618.504648446273</v>
      </c>
      <c r="TC38" s="264"/>
      <c r="TD38" s="265"/>
      <c r="TE38" s="265"/>
    </row>
    <row r="39" spans="1:525">
      <c r="A39" s="173" t="s">
        <v>150</v>
      </c>
      <c r="B39" s="175" t="s">
        <v>151</v>
      </c>
      <c r="C39" s="181" t="s">
        <v>277</v>
      </c>
      <c r="D39" s="176">
        <v>0</v>
      </c>
      <c r="E39" s="176">
        <v>0</v>
      </c>
      <c r="F39" s="176">
        <v>0</v>
      </c>
      <c r="G39" s="176">
        <v>0</v>
      </c>
      <c r="H39" s="176">
        <v>0</v>
      </c>
      <c r="I39" s="176">
        <v>0</v>
      </c>
      <c r="J39" s="176">
        <v>0</v>
      </c>
      <c r="K39" s="176">
        <v>23291.33</v>
      </c>
      <c r="L39" s="176">
        <v>0</v>
      </c>
      <c r="M39" s="176">
        <v>0</v>
      </c>
      <c r="N39" s="178">
        <v>15611.93</v>
      </c>
      <c r="O39" s="178">
        <f t="shared" si="161"/>
        <v>7679.4000000000015</v>
      </c>
      <c r="P39" s="181">
        <v>1468</v>
      </c>
      <c r="Q39" s="64">
        <f t="shared" si="0"/>
        <v>23291.33</v>
      </c>
      <c r="R39" s="178">
        <v>0</v>
      </c>
      <c r="S39" s="178">
        <v>0</v>
      </c>
      <c r="T39" s="178">
        <v>0</v>
      </c>
      <c r="U39" s="178">
        <v>0</v>
      </c>
      <c r="V39" s="178">
        <v>0</v>
      </c>
      <c r="W39" s="178">
        <v>0</v>
      </c>
      <c r="X39" s="178">
        <v>0</v>
      </c>
      <c r="Y39" s="178">
        <v>3750</v>
      </c>
      <c r="Z39" s="178">
        <v>0</v>
      </c>
      <c r="AA39" s="178">
        <v>0</v>
      </c>
      <c r="AB39" s="64">
        <f t="shared" si="50"/>
        <v>3750</v>
      </c>
      <c r="AC39" s="220"/>
      <c r="AD39" s="218">
        <v>147.16999999999999</v>
      </c>
      <c r="AE39" s="65">
        <f t="shared" si="51"/>
        <v>169.74536026778981</v>
      </c>
      <c r="AF39" s="65">
        <f t="shared" si="177"/>
        <v>205.91401172867441</v>
      </c>
      <c r="AG39" s="65"/>
      <c r="AH39" s="65">
        <v>20</v>
      </c>
      <c r="AI39" s="65"/>
      <c r="AJ39" s="65">
        <v>5</v>
      </c>
      <c r="AK39" s="65">
        <f t="shared" si="178"/>
        <v>411.38684210526316</v>
      </c>
      <c r="AL39" s="65"/>
      <c r="AM39" s="64">
        <f t="shared" si="2"/>
        <v>959.21621410172725</v>
      </c>
      <c r="AN39" s="66">
        <f t="shared" si="179"/>
        <v>645.10084210526315</v>
      </c>
      <c r="AO39" s="66">
        <v>0</v>
      </c>
      <c r="AP39" s="66">
        <f t="shared" si="54"/>
        <v>320.86341124139813</v>
      </c>
      <c r="AQ39" s="67">
        <f t="shared" si="3"/>
        <v>965.96425334666128</v>
      </c>
      <c r="AR39" s="67">
        <f t="shared" si="4"/>
        <v>1925.1804674483885</v>
      </c>
      <c r="AS39" s="68">
        <f t="shared" si="5"/>
        <v>1824.8195325516115</v>
      </c>
      <c r="AT39" s="205">
        <v>0</v>
      </c>
      <c r="AU39" s="205">
        <v>0</v>
      </c>
      <c r="AV39" s="205">
        <v>0</v>
      </c>
      <c r="AW39" s="205">
        <v>0</v>
      </c>
      <c r="AX39" s="207">
        <v>0</v>
      </c>
      <c r="AY39" s="207">
        <v>0</v>
      </c>
      <c r="AZ39" s="207">
        <v>0</v>
      </c>
      <c r="BA39" s="207">
        <v>27225.11</v>
      </c>
      <c r="BB39" s="207">
        <v>0</v>
      </c>
      <c r="BC39" s="207">
        <v>0</v>
      </c>
      <c r="BD39" s="209">
        <v>16928.62</v>
      </c>
      <c r="BE39" s="178">
        <f t="shared" si="162"/>
        <v>10296.490000000002</v>
      </c>
      <c r="BF39" s="208">
        <v>1719</v>
      </c>
      <c r="BG39" s="181" t="s">
        <v>277</v>
      </c>
      <c r="BH39" s="64">
        <f t="shared" si="56"/>
        <v>27225.11</v>
      </c>
      <c r="BI39" s="205">
        <v>0</v>
      </c>
      <c r="BJ39" s="205">
        <v>0</v>
      </c>
      <c r="BK39" s="205">
        <v>0</v>
      </c>
      <c r="BL39" s="205">
        <v>0</v>
      </c>
      <c r="BM39" s="205">
        <v>0</v>
      </c>
      <c r="BN39" s="205">
        <v>0</v>
      </c>
      <c r="BO39" s="205">
        <v>0</v>
      </c>
      <c r="BP39" s="205">
        <v>3750</v>
      </c>
      <c r="BQ39" s="205">
        <v>0</v>
      </c>
      <c r="BR39" s="205">
        <v>0</v>
      </c>
      <c r="BS39" s="64">
        <f t="shared" si="57"/>
        <v>3750</v>
      </c>
      <c r="BT39" s="220"/>
      <c r="BU39" s="218">
        <v>147.16999999999999</v>
      </c>
      <c r="BV39" s="65">
        <f t="shared" si="58"/>
        <v>185.6682834141034</v>
      </c>
      <c r="BW39" s="65">
        <f t="shared" si="59"/>
        <v>232.86502629088784</v>
      </c>
      <c r="BX39" s="65"/>
      <c r="BY39" s="65">
        <v>20</v>
      </c>
      <c r="BZ39" s="65"/>
      <c r="CA39" s="65">
        <v>5</v>
      </c>
      <c r="CB39" s="65">
        <f t="shared" si="180"/>
        <v>391.015625</v>
      </c>
      <c r="CC39" s="65"/>
      <c r="CD39" s="64">
        <f t="shared" si="6"/>
        <v>981.71893470499117</v>
      </c>
      <c r="CE39" s="66">
        <f t="shared" si="61"/>
        <v>665.21208333333334</v>
      </c>
      <c r="CF39" s="66"/>
      <c r="CG39" s="66">
        <f t="shared" si="62"/>
        <v>329.38620360766492</v>
      </c>
      <c r="CH39" s="67">
        <f t="shared" si="7"/>
        <v>994.59828694099826</v>
      </c>
      <c r="CI39" s="67">
        <f t="shared" si="8"/>
        <v>1976.3172216459893</v>
      </c>
      <c r="CJ39" s="68">
        <f t="shared" si="9"/>
        <v>1773.6827783540107</v>
      </c>
      <c r="CK39" s="209">
        <v>0</v>
      </c>
      <c r="CL39" s="209">
        <v>0</v>
      </c>
      <c r="CM39" s="209">
        <v>0</v>
      </c>
      <c r="CN39" s="209">
        <v>0</v>
      </c>
      <c r="CO39" s="209">
        <v>0</v>
      </c>
      <c r="CP39" s="209">
        <v>0</v>
      </c>
      <c r="CQ39" s="209">
        <v>0</v>
      </c>
      <c r="CR39" s="209">
        <v>31770.85</v>
      </c>
      <c r="CS39" s="209">
        <v>0</v>
      </c>
      <c r="CT39" s="207">
        <v>0</v>
      </c>
      <c r="CU39" s="209">
        <v>18603.990000000002</v>
      </c>
      <c r="CV39" s="178">
        <f t="shared" si="181"/>
        <v>13166.859999999997</v>
      </c>
      <c r="CW39" s="210">
        <v>1976</v>
      </c>
      <c r="CX39" s="181" t="s">
        <v>277</v>
      </c>
      <c r="CY39" s="64">
        <f t="shared" si="182"/>
        <v>31770.85</v>
      </c>
      <c r="CZ39" s="209">
        <v>0</v>
      </c>
      <c r="DA39" s="209">
        <v>0</v>
      </c>
      <c r="DB39" s="209">
        <v>0</v>
      </c>
      <c r="DC39" s="209">
        <v>0</v>
      </c>
      <c r="DD39" s="209">
        <v>0</v>
      </c>
      <c r="DE39" s="209">
        <v>0</v>
      </c>
      <c r="DF39" s="209">
        <v>0</v>
      </c>
      <c r="DG39" s="209">
        <v>3750</v>
      </c>
      <c r="DH39" s="209">
        <v>0</v>
      </c>
      <c r="DI39" s="209">
        <v>0</v>
      </c>
      <c r="DJ39" s="211">
        <f t="shared" si="208"/>
        <v>3750</v>
      </c>
      <c r="DK39" s="65"/>
      <c r="DL39" s="65">
        <v>147.16999999999999</v>
      </c>
      <c r="DM39" s="65">
        <f t="shared" si="66"/>
        <v>202.25137181303649</v>
      </c>
      <c r="DN39" s="65">
        <f t="shared" si="67"/>
        <v>374.54917834296134</v>
      </c>
      <c r="DO39" s="65"/>
      <c r="DP39" s="65">
        <v>20</v>
      </c>
      <c r="DQ39" s="65"/>
      <c r="DR39" s="65">
        <v>5</v>
      </c>
      <c r="DS39" s="65">
        <f t="shared" si="209"/>
        <v>428.469696969697</v>
      </c>
      <c r="DT39" s="65"/>
      <c r="DU39" s="64">
        <f t="shared" si="10"/>
        <v>1177.4402471256949</v>
      </c>
      <c r="DV39" s="66">
        <f t="shared" si="144"/>
        <v>596.35070707070713</v>
      </c>
      <c r="DW39" s="66"/>
      <c r="DX39" s="66">
        <f t="shared" si="68"/>
        <v>354.75819083928042</v>
      </c>
      <c r="DY39" s="67">
        <f t="shared" si="11"/>
        <v>951.10889790998749</v>
      </c>
      <c r="DZ39" s="67">
        <f t="shared" si="12"/>
        <v>2128.5491450356822</v>
      </c>
      <c r="EA39" s="68">
        <f t="shared" si="13"/>
        <v>1621.4508549643178</v>
      </c>
      <c r="EB39" s="209">
        <v>0</v>
      </c>
      <c r="EC39" s="209">
        <v>0</v>
      </c>
      <c r="ED39" s="209">
        <v>0</v>
      </c>
      <c r="EE39" s="209">
        <v>0</v>
      </c>
      <c r="EF39" s="209">
        <v>0</v>
      </c>
      <c r="EG39" s="209">
        <v>0</v>
      </c>
      <c r="EH39" s="209">
        <v>0</v>
      </c>
      <c r="EI39" s="209">
        <v>31359.71</v>
      </c>
      <c r="EJ39" s="209">
        <v>0</v>
      </c>
      <c r="EK39" s="209">
        <v>0</v>
      </c>
      <c r="EL39" s="209">
        <v>18302.22</v>
      </c>
      <c r="EM39" s="178">
        <f t="shared" si="183"/>
        <v>13057.489999999998</v>
      </c>
      <c r="EN39" s="210">
        <v>1961</v>
      </c>
      <c r="EO39" s="181" t="s">
        <v>277</v>
      </c>
      <c r="EP39" s="212">
        <f t="shared" si="70"/>
        <v>31359.71</v>
      </c>
      <c r="EQ39" s="209">
        <v>0</v>
      </c>
      <c r="ER39" s="209">
        <v>0</v>
      </c>
      <c r="ES39" s="209">
        <v>0</v>
      </c>
      <c r="ET39" s="209">
        <v>0</v>
      </c>
      <c r="EU39" s="209">
        <v>0</v>
      </c>
      <c r="EV39" s="209">
        <v>0</v>
      </c>
      <c r="EW39" s="209">
        <v>0</v>
      </c>
      <c r="EX39" s="209">
        <v>3750</v>
      </c>
      <c r="EY39" s="209">
        <v>0</v>
      </c>
      <c r="EZ39" s="209">
        <v>0</v>
      </c>
      <c r="FA39" s="64">
        <f t="shared" si="184"/>
        <v>3750</v>
      </c>
      <c r="FB39" s="220"/>
      <c r="FC39" s="218">
        <v>147.16999999999999</v>
      </c>
      <c r="FD39" s="65">
        <f t="shared" si="72"/>
        <v>204.29031079296533</v>
      </c>
      <c r="FE39" s="65">
        <f t="shared" si="73"/>
        <v>339.18452819420872</v>
      </c>
      <c r="FF39" s="65">
        <v>1279.4567857142858</v>
      </c>
      <c r="FG39" s="65">
        <v>20</v>
      </c>
      <c r="FH39" s="65">
        <f t="shared" si="75"/>
        <v>140.93333333333334</v>
      </c>
      <c r="FI39" s="65">
        <v>5</v>
      </c>
      <c r="FJ39" s="65">
        <f t="shared" si="145"/>
        <v>424.68019607843132</v>
      </c>
      <c r="FK39" s="65"/>
      <c r="FL39" s="64">
        <f t="shared" si="14"/>
        <v>2560.7151541132248</v>
      </c>
      <c r="FM39" s="66">
        <f t="shared" si="146"/>
        <v>664.41901960784321</v>
      </c>
      <c r="FN39" s="66"/>
      <c r="FO39" s="66">
        <f t="shared" si="76"/>
        <v>645.0268347442136</v>
      </c>
      <c r="FP39" s="67">
        <f t="shared" si="185"/>
        <v>1309.4458543520568</v>
      </c>
      <c r="FQ39" s="67">
        <f t="shared" si="16"/>
        <v>3870.1610084652816</v>
      </c>
      <c r="FR39" s="68">
        <f t="shared" si="17"/>
        <v>-120.16100846528161</v>
      </c>
      <c r="FS39" s="209">
        <v>0</v>
      </c>
      <c r="FT39" s="209">
        <v>0</v>
      </c>
      <c r="FU39" s="209">
        <v>0</v>
      </c>
      <c r="FV39" s="209">
        <v>0</v>
      </c>
      <c r="FW39" s="209">
        <v>0</v>
      </c>
      <c r="FX39" s="209">
        <v>0</v>
      </c>
      <c r="FY39" s="209">
        <v>0</v>
      </c>
      <c r="FZ39" s="209">
        <v>36447.22</v>
      </c>
      <c r="GA39" s="209">
        <v>0</v>
      </c>
      <c r="GB39" s="209">
        <v>0</v>
      </c>
      <c r="GC39" s="209">
        <v>21626.16</v>
      </c>
      <c r="GD39" s="178">
        <f t="shared" si="186"/>
        <v>14821.060000000001</v>
      </c>
      <c r="GE39" s="210">
        <v>2172</v>
      </c>
      <c r="GF39" s="181" t="s">
        <v>277</v>
      </c>
      <c r="GG39" s="64">
        <f t="shared" si="187"/>
        <v>36447.22</v>
      </c>
      <c r="GH39" s="209">
        <v>0</v>
      </c>
      <c r="GI39" s="209">
        <v>0</v>
      </c>
      <c r="GJ39" s="209">
        <v>0</v>
      </c>
      <c r="GK39" s="209">
        <v>0</v>
      </c>
      <c r="GL39" s="209">
        <v>0</v>
      </c>
      <c r="GM39" s="209">
        <v>0</v>
      </c>
      <c r="GN39" s="209">
        <v>0</v>
      </c>
      <c r="GO39" s="209">
        <v>1550</v>
      </c>
      <c r="GP39" s="209">
        <v>0</v>
      </c>
      <c r="GQ39" s="209">
        <v>0</v>
      </c>
      <c r="GR39" s="211">
        <f t="shared" si="79"/>
        <v>1550</v>
      </c>
      <c r="GS39" s="220"/>
      <c r="GT39" s="218">
        <v>153.31</v>
      </c>
      <c r="GU39" s="65">
        <f t="shared" si="80"/>
        <v>239.64476877391115</v>
      </c>
      <c r="GV39" s="65">
        <f t="shared" si="81"/>
        <v>436.80785241304341</v>
      </c>
      <c r="GW39" s="65">
        <v>1279.4567857142858</v>
      </c>
      <c r="GX39" s="65">
        <v>20</v>
      </c>
      <c r="GY39" s="65">
        <f t="shared" si="83"/>
        <v>184.90588235294118</v>
      </c>
      <c r="GZ39" s="65">
        <v>5</v>
      </c>
      <c r="HA39" s="65">
        <f t="shared" si="147"/>
        <v>358.47794117647061</v>
      </c>
      <c r="HB39" s="65"/>
      <c r="HC39" s="64">
        <f t="shared" si="188"/>
        <v>2677.6032304306523</v>
      </c>
      <c r="HD39" s="66">
        <f t="shared" si="148"/>
        <v>866.92019607843133</v>
      </c>
      <c r="HE39" s="66"/>
      <c r="HF39" s="66">
        <f t="shared" si="84"/>
        <v>708.9046853018167</v>
      </c>
      <c r="HG39" s="67">
        <f t="shared" si="19"/>
        <v>1575.8248813802479</v>
      </c>
      <c r="HH39" s="67">
        <f t="shared" si="20"/>
        <v>4253.4281118109002</v>
      </c>
      <c r="HI39" s="68">
        <f t="shared" si="21"/>
        <v>-2703.4281118109002</v>
      </c>
      <c r="HJ39" s="205">
        <v>0</v>
      </c>
      <c r="HK39" s="205">
        <v>0</v>
      </c>
      <c r="HL39" s="205">
        <v>0</v>
      </c>
      <c r="HM39" s="205">
        <v>0</v>
      </c>
      <c r="HN39" s="205">
        <v>0</v>
      </c>
      <c r="HO39" s="205">
        <v>0</v>
      </c>
      <c r="HP39" s="205">
        <v>0</v>
      </c>
      <c r="HQ39" s="205">
        <v>35345.760000000002</v>
      </c>
      <c r="HR39" s="205">
        <v>0</v>
      </c>
      <c r="HS39" s="205">
        <v>0</v>
      </c>
      <c r="HT39" s="205">
        <v>22358.32</v>
      </c>
      <c r="HU39" s="178">
        <f t="shared" si="189"/>
        <v>12987.440000000002</v>
      </c>
      <c r="HV39" s="206">
        <v>2211</v>
      </c>
      <c r="HW39" s="181" t="s">
        <v>277</v>
      </c>
      <c r="HX39" s="64">
        <f t="shared" si="190"/>
        <v>35345.760000000002</v>
      </c>
      <c r="HY39" s="205">
        <v>0</v>
      </c>
      <c r="HZ39" s="205">
        <v>0</v>
      </c>
      <c r="IA39" s="205">
        <v>0</v>
      </c>
      <c r="IB39" s="205">
        <v>0</v>
      </c>
      <c r="IC39" s="205">
        <v>0</v>
      </c>
      <c r="ID39" s="205">
        <v>0</v>
      </c>
      <c r="IE39" s="205">
        <v>0</v>
      </c>
      <c r="IF39" s="205">
        <v>1550</v>
      </c>
      <c r="IG39" s="205">
        <v>0</v>
      </c>
      <c r="IH39" s="205">
        <v>0</v>
      </c>
      <c r="II39" s="214">
        <v>1550</v>
      </c>
      <c r="IJ39" s="220"/>
      <c r="IK39" s="258"/>
      <c r="IL39" s="65">
        <f t="shared" si="88"/>
        <v>247.67332463705256</v>
      </c>
      <c r="IM39" s="65">
        <f t="shared" si="89"/>
        <v>393.61968099738561</v>
      </c>
      <c r="IN39" s="65">
        <v>1279.4567857142858</v>
      </c>
      <c r="IO39" s="65">
        <v>20</v>
      </c>
      <c r="IP39" s="65">
        <f t="shared" si="91"/>
        <v>232.05714285714285</v>
      </c>
      <c r="IQ39" s="65">
        <v>5</v>
      </c>
      <c r="IR39" s="65">
        <f t="shared" si="149"/>
        <v>445.62857142857143</v>
      </c>
      <c r="IS39" s="65"/>
      <c r="IT39" s="64">
        <f t="shared" si="191"/>
        <v>2623.4355056344384</v>
      </c>
      <c r="IU39" s="66">
        <f t="shared" si="150"/>
        <v>538.79476190476191</v>
      </c>
      <c r="IV39" s="66"/>
      <c r="IW39" s="66">
        <f t="shared" si="92"/>
        <v>632.44605350784013</v>
      </c>
      <c r="IX39" s="67">
        <f t="shared" si="192"/>
        <v>1171.2408154126019</v>
      </c>
      <c r="IY39" s="67">
        <f t="shared" si="24"/>
        <v>3794.6763210470403</v>
      </c>
      <c r="IZ39" s="68">
        <f t="shared" si="25"/>
        <v>-2244.6763210470403</v>
      </c>
      <c r="JA39" s="209">
        <v>0</v>
      </c>
      <c r="JB39" s="209">
        <v>0</v>
      </c>
      <c r="JC39" s="209">
        <v>0</v>
      </c>
      <c r="JD39" s="209">
        <v>0</v>
      </c>
      <c r="JE39" s="209">
        <v>0</v>
      </c>
      <c r="JF39" s="209">
        <v>0</v>
      </c>
      <c r="JG39" s="209">
        <v>0</v>
      </c>
      <c r="JH39" s="209">
        <v>37326.47</v>
      </c>
      <c r="JI39" s="209">
        <v>0</v>
      </c>
      <c r="JJ39" s="209">
        <v>0</v>
      </c>
      <c r="JK39" s="209">
        <v>23592.54</v>
      </c>
      <c r="JL39" s="178">
        <f t="shared" si="193"/>
        <v>13733.93</v>
      </c>
      <c r="JM39" s="210">
        <v>2299</v>
      </c>
      <c r="JN39" s="181" t="s">
        <v>277</v>
      </c>
      <c r="JO39" s="64">
        <f t="shared" si="194"/>
        <v>37326.47</v>
      </c>
      <c r="JP39" s="209">
        <v>0</v>
      </c>
      <c r="JQ39" s="209">
        <v>0</v>
      </c>
      <c r="JR39" s="209">
        <v>0</v>
      </c>
      <c r="JS39" s="209">
        <v>0</v>
      </c>
      <c r="JT39" s="209">
        <v>0</v>
      </c>
      <c r="JU39" s="209">
        <v>0</v>
      </c>
      <c r="JV39" s="209">
        <v>0</v>
      </c>
      <c r="JW39" s="209">
        <v>1550</v>
      </c>
      <c r="JX39" s="209">
        <v>0</v>
      </c>
      <c r="JY39" s="209">
        <v>0</v>
      </c>
      <c r="JZ39" s="211">
        <v>1550</v>
      </c>
      <c r="KA39" s="220"/>
      <c r="KB39" s="258"/>
      <c r="KC39" s="65">
        <f t="shared" si="96"/>
        <v>475.87775671429</v>
      </c>
      <c r="KD39" s="65">
        <f t="shared" si="97"/>
        <v>462.44297043272877</v>
      </c>
      <c r="KE39" s="65">
        <v>1279.4567857142858</v>
      </c>
      <c r="KF39" s="65">
        <v>20</v>
      </c>
      <c r="KG39" s="65"/>
      <c r="KH39" s="65">
        <v>5</v>
      </c>
      <c r="KI39" s="65">
        <f t="shared" si="151"/>
        <v>543.39953271028037</v>
      </c>
      <c r="KJ39" s="65"/>
      <c r="KK39" s="64">
        <f t="shared" si="195"/>
        <v>2786.177045571585</v>
      </c>
      <c r="KL39" s="66">
        <f t="shared" si="152"/>
        <v>497.32093457943921</v>
      </c>
      <c r="KM39" s="66"/>
      <c r="KN39" s="66">
        <f t="shared" si="99"/>
        <v>656.69959603020493</v>
      </c>
      <c r="KO39" s="67">
        <f t="shared" si="27"/>
        <v>1154.0205306096441</v>
      </c>
      <c r="KP39" s="67">
        <f t="shared" si="28"/>
        <v>3940.1975761812291</v>
      </c>
      <c r="KQ39" s="68">
        <f t="shared" si="29"/>
        <v>-2390.1975761812291</v>
      </c>
      <c r="KR39" s="209">
        <v>0</v>
      </c>
      <c r="KS39" s="209">
        <v>0</v>
      </c>
      <c r="KT39" s="209">
        <v>0</v>
      </c>
      <c r="KU39" s="209">
        <v>0</v>
      </c>
      <c r="KV39" s="209">
        <v>0</v>
      </c>
      <c r="KW39" s="209">
        <v>0</v>
      </c>
      <c r="KX39" s="209">
        <v>0</v>
      </c>
      <c r="KY39" s="209">
        <v>37377.81</v>
      </c>
      <c r="KZ39" s="209">
        <v>0</v>
      </c>
      <c r="LA39" s="209">
        <v>0</v>
      </c>
      <c r="LB39" s="209">
        <v>26054.799999999999</v>
      </c>
      <c r="LC39" s="178">
        <f t="shared" si="196"/>
        <v>11323.009999999998</v>
      </c>
      <c r="LD39" s="210">
        <v>2189</v>
      </c>
      <c r="LE39" s="181" t="s">
        <v>277</v>
      </c>
      <c r="LF39" s="64">
        <f t="shared" si="197"/>
        <v>37377.81</v>
      </c>
      <c r="LG39" s="209">
        <v>0</v>
      </c>
      <c r="LH39" s="209">
        <v>0</v>
      </c>
      <c r="LI39" s="209">
        <v>0</v>
      </c>
      <c r="LJ39" s="209">
        <v>0</v>
      </c>
      <c r="LK39" s="209">
        <v>0</v>
      </c>
      <c r="LL39" s="209">
        <v>0</v>
      </c>
      <c r="LM39" s="209">
        <v>0</v>
      </c>
      <c r="LN39" s="209">
        <v>1550</v>
      </c>
      <c r="LO39" s="209">
        <v>0</v>
      </c>
      <c r="LP39" s="209">
        <v>0</v>
      </c>
      <c r="LQ39" s="211">
        <f t="shared" si="102"/>
        <v>1550</v>
      </c>
      <c r="LR39" s="229">
        <v>553.98</v>
      </c>
      <c r="LS39" s="239">
        <v>151.84</v>
      </c>
      <c r="LT39" s="65">
        <f t="shared" si="103"/>
        <v>265.63201826029132</v>
      </c>
      <c r="LU39" s="65">
        <f t="shared" si="104"/>
        <v>337.11025524229916</v>
      </c>
      <c r="LV39" s="65">
        <v>1279.4567857142858</v>
      </c>
      <c r="LW39" s="65">
        <v>20</v>
      </c>
      <c r="LX39" s="65"/>
      <c r="LY39" s="65">
        <v>5</v>
      </c>
      <c r="LZ39" s="65">
        <f t="shared" si="153"/>
        <v>508.03738317757012</v>
      </c>
      <c r="MA39" s="65"/>
      <c r="MB39" s="64">
        <f t="shared" si="30"/>
        <v>3121.0564423944465</v>
      </c>
      <c r="MC39" s="66">
        <f t="shared" si="154"/>
        <v>593.54906542056074</v>
      </c>
      <c r="MD39" s="66"/>
      <c r="ME39" s="66">
        <f t="shared" si="106"/>
        <v>742.92110156300157</v>
      </c>
      <c r="MF39" s="67">
        <f t="shared" si="31"/>
        <v>1336.4701669835622</v>
      </c>
      <c r="MG39" s="67">
        <f t="shared" si="32"/>
        <v>4457.5266093780083</v>
      </c>
      <c r="MH39" s="68">
        <f t="shared" si="33"/>
        <v>-2907.5266093780083</v>
      </c>
      <c r="MI39" s="209">
        <v>0</v>
      </c>
      <c r="MJ39" s="209">
        <v>0</v>
      </c>
      <c r="MK39" s="209">
        <v>0</v>
      </c>
      <c r="ML39" s="209">
        <v>0</v>
      </c>
      <c r="MM39" s="209">
        <v>0</v>
      </c>
      <c r="MN39" s="209">
        <v>0</v>
      </c>
      <c r="MO39" s="209">
        <v>0</v>
      </c>
      <c r="MP39" s="209">
        <v>28671.84</v>
      </c>
      <c r="MQ39" s="209">
        <v>0</v>
      </c>
      <c r="MR39" s="209">
        <v>0</v>
      </c>
      <c r="MS39" s="209">
        <v>18524.189999999999</v>
      </c>
      <c r="MT39" s="178">
        <f t="shared" si="210"/>
        <v>10147.650000000001</v>
      </c>
      <c r="MU39" s="210">
        <v>1657</v>
      </c>
      <c r="MV39" s="181" t="s">
        <v>277</v>
      </c>
      <c r="MW39" s="64">
        <f t="shared" si="198"/>
        <v>28671.84</v>
      </c>
      <c r="MX39" s="209">
        <v>0</v>
      </c>
      <c r="MY39" s="209">
        <v>0</v>
      </c>
      <c r="MZ39" s="209">
        <v>0</v>
      </c>
      <c r="NA39" s="209">
        <v>0</v>
      </c>
      <c r="NB39" s="209">
        <v>0</v>
      </c>
      <c r="NC39" s="209">
        <v>0</v>
      </c>
      <c r="ND39" s="209">
        <v>0</v>
      </c>
      <c r="NE39" s="209">
        <v>1550</v>
      </c>
      <c r="NF39" s="209">
        <v>0</v>
      </c>
      <c r="NG39" s="209">
        <v>0</v>
      </c>
      <c r="NH39" s="211">
        <f t="shared" si="109"/>
        <v>1550</v>
      </c>
      <c r="NI39" s="235"/>
      <c r="NJ39" s="245"/>
      <c r="NK39" s="65">
        <f t="shared" si="110"/>
        <v>0</v>
      </c>
      <c r="NL39" s="65">
        <f t="shared" si="111"/>
        <v>245.09676978542365</v>
      </c>
      <c r="NM39" s="65">
        <v>1279.4567857142858</v>
      </c>
      <c r="NN39" s="65">
        <v>20</v>
      </c>
      <c r="NO39" s="65"/>
      <c r="NP39" s="65">
        <v>5</v>
      </c>
      <c r="NQ39" s="65">
        <f t="shared" si="155"/>
        <v>469.67889908256882</v>
      </c>
      <c r="NR39" s="65"/>
      <c r="NS39" s="64">
        <f t="shared" si="199"/>
        <v>2019.2324545822785</v>
      </c>
      <c r="NT39" s="66">
        <f t="shared" si="113"/>
        <v>723.04816513761466</v>
      </c>
      <c r="NU39" s="66"/>
      <c r="NV39" s="66">
        <f t="shared" si="114"/>
        <v>548.4561239439787</v>
      </c>
      <c r="NW39" s="67">
        <f t="shared" si="35"/>
        <v>1271.5042890815935</v>
      </c>
      <c r="NX39" s="67">
        <f t="shared" si="36"/>
        <v>3290.7367436638719</v>
      </c>
      <c r="NY39" s="68">
        <f t="shared" si="37"/>
        <v>-1740.7367436638719</v>
      </c>
      <c r="NZ39" s="209">
        <v>0</v>
      </c>
      <c r="OA39" s="209">
        <v>0</v>
      </c>
      <c r="OB39" s="209">
        <v>0</v>
      </c>
      <c r="OC39" s="209">
        <v>0</v>
      </c>
      <c r="OD39" s="209">
        <v>0</v>
      </c>
      <c r="OE39" s="209">
        <v>0</v>
      </c>
      <c r="OF39" s="209">
        <v>0</v>
      </c>
      <c r="OG39" s="209">
        <v>30184.81</v>
      </c>
      <c r="OH39" s="209">
        <v>0</v>
      </c>
      <c r="OI39" s="209">
        <v>0</v>
      </c>
      <c r="OJ39" s="209">
        <v>16944.02</v>
      </c>
      <c r="OK39" s="178">
        <f t="shared" si="115"/>
        <v>13240.79</v>
      </c>
      <c r="OL39" s="210">
        <v>1865</v>
      </c>
      <c r="OM39" s="181" t="s">
        <v>277</v>
      </c>
      <c r="ON39" s="64">
        <f t="shared" si="200"/>
        <v>30184.81</v>
      </c>
      <c r="OO39" s="209">
        <v>0</v>
      </c>
      <c r="OP39" s="209">
        <v>0</v>
      </c>
      <c r="OQ39" s="209">
        <v>0</v>
      </c>
      <c r="OR39" s="209">
        <v>0</v>
      </c>
      <c r="OS39" s="209">
        <v>0</v>
      </c>
      <c r="OT39" s="209">
        <v>0</v>
      </c>
      <c r="OU39" s="209">
        <v>0</v>
      </c>
      <c r="OV39" s="209">
        <v>1550</v>
      </c>
      <c r="OW39" s="209">
        <v>0</v>
      </c>
      <c r="OX39" s="209">
        <v>0</v>
      </c>
      <c r="OY39" s="211">
        <v>1550</v>
      </c>
      <c r="OZ39" s="225"/>
      <c r="PA39" s="245"/>
      <c r="PB39" s="65">
        <f t="shared" si="118"/>
        <v>366.38496364373589</v>
      </c>
      <c r="PC39" s="65">
        <f t="shared" si="119"/>
        <v>388.23325105905593</v>
      </c>
      <c r="PD39" s="65">
        <v>1279.4567857142858</v>
      </c>
      <c r="PE39" s="65">
        <v>20</v>
      </c>
      <c r="PF39" s="65">
        <f t="shared" si="121"/>
        <v>32.880000000000003</v>
      </c>
      <c r="PG39" s="65">
        <v>5</v>
      </c>
      <c r="PH39" s="65">
        <f t="shared" si="156"/>
        <v>495.2049090909091</v>
      </c>
      <c r="PI39" s="65"/>
      <c r="PJ39" s="64">
        <f t="shared" si="38"/>
        <v>2587.1599095079869</v>
      </c>
      <c r="PK39" s="66">
        <f t="shared" si="157"/>
        <v>643.25572727272731</v>
      </c>
      <c r="PL39" s="66"/>
      <c r="PM39" s="66">
        <f t="shared" si="122"/>
        <v>646.08312735614288</v>
      </c>
      <c r="PN39" s="67">
        <f t="shared" si="39"/>
        <v>1289.3388546288702</v>
      </c>
      <c r="PO39" s="67">
        <f t="shared" si="40"/>
        <v>3876.4987641368571</v>
      </c>
      <c r="PP39" s="68">
        <f t="shared" si="41"/>
        <v>-2326.4987641368571</v>
      </c>
      <c r="PQ39" s="209">
        <v>0</v>
      </c>
      <c r="PR39" s="209">
        <v>0</v>
      </c>
      <c r="PS39" s="209">
        <v>0</v>
      </c>
      <c r="PT39" s="209">
        <v>0</v>
      </c>
      <c r="PU39" s="209">
        <v>0</v>
      </c>
      <c r="PV39" s="209">
        <v>0</v>
      </c>
      <c r="PW39" s="209">
        <v>0</v>
      </c>
      <c r="PX39" s="209">
        <v>27213.13</v>
      </c>
      <c r="PY39" s="209">
        <v>0</v>
      </c>
      <c r="PZ39" s="209">
        <v>0</v>
      </c>
      <c r="QA39" s="209">
        <v>16294.13</v>
      </c>
      <c r="QB39" s="178">
        <f t="shared" si="201"/>
        <v>10919.000000000002</v>
      </c>
      <c r="QC39" s="210">
        <v>1662</v>
      </c>
      <c r="QD39" s="181" t="s">
        <v>277</v>
      </c>
      <c r="QE39" s="64">
        <f t="shared" si="202"/>
        <v>27213.13</v>
      </c>
      <c r="QF39" s="209">
        <v>0</v>
      </c>
      <c r="QG39" s="209">
        <v>0</v>
      </c>
      <c r="QH39" s="209">
        <v>0</v>
      </c>
      <c r="QI39" s="209">
        <v>0</v>
      </c>
      <c r="QJ39" s="209">
        <v>0</v>
      </c>
      <c r="QK39" s="209">
        <v>0</v>
      </c>
      <c r="QL39" s="209">
        <v>0</v>
      </c>
      <c r="QM39" s="209">
        <v>1550</v>
      </c>
      <c r="QN39" s="209">
        <v>0</v>
      </c>
      <c r="QO39" s="209">
        <v>0</v>
      </c>
      <c r="QP39" s="211">
        <f t="shared" si="125"/>
        <v>1550</v>
      </c>
      <c r="QQ39" s="226"/>
      <c r="QR39" s="245"/>
      <c r="QS39" s="65">
        <f t="shared" si="126"/>
        <v>191.53759459863238</v>
      </c>
      <c r="QT39" s="65">
        <f t="shared" si="127"/>
        <v>199.24385101588783</v>
      </c>
      <c r="QU39" s="65">
        <v>1279.4567857142858</v>
      </c>
      <c r="QV39" s="65">
        <v>20</v>
      </c>
      <c r="QW39" s="65">
        <f t="shared" si="129"/>
        <v>18.861818181818183</v>
      </c>
      <c r="QX39" s="65">
        <v>5</v>
      </c>
      <c r="QY39" s="65">
        <f t="shared" si="158"/>
        <v>428.14772727272725</v>
      </c>
      <c r="QZ39" s="65"/>
      <c r="RA39" s="64">
        <f t="shared" si="203"/>
        <v>2142.2477767833516</v>
      </c>
      <c r="RB39" s="66">
        <f t="shared" si="130"/>
        <v>619.2640909090909</v>
      </c>
      <c r="RC39" s="66"/>
      <c r="RD39" s="66">
        <f t="shared" si="131"/>
        <v>552.3023735384885</v>
      </c>
      <c r="RE39" s="67">
        <f t="shared" si="43"/>
        <v>1171.5664644475794</v>
      </c>
      <c r="RF39" s="67">
        <f t="shared" si="44"/>
        <v>3313.8142412309307</v>
      </c>
      <c r="RG39" s="68">
        <f t="shared" si="45"/>
        <v>-1763.8142412309307</v>
      </c>
      <c r="RH39" s="205">
        <v>0</v>
      </c>
      <c r="RI39" s="205">
        <v>0</v>
      </c>
      <c r="RJ39" s="205">
        <v>0</v>
      </c>
      <c r="RK39" s="205">
        <v>0</v>
      </c>
      <c r="RL39" s="205">
        <v>0</v>
      </c>
      <c r="RM39" s="205">
        <v>0</v>
      </c>
      <c r="RN39" s="205">
        <v>0</v>
      </c>
      <c r="RO39" s="205">
        <v>27460.66</v>
      </c>
      <c r="RP39" s="205">
        <v>0</v>
      </c>
      <c r="RQ39" s="205">
        <v>0</v>
      </c>
      <c r="RR39" s="205">
        <v>16901.830000000002</v>
      </c>
      <c r="RS39" s="178">
        <f t="shared" si="204"/>
        <v>10558.829999999998</v>
      </c>
      <c r="RT39" s="206">
        <v>1596</v>
      </c>
      <c r="RU39" s="181" t="s">
        <v>277</v>
      </c>
      <c r="RV39" s="64">
        <f t="shared" si="205"/>
        <v>27460.66</v>
      </c>
      <c r="RW39" s="209">
        <v>0</v>
      </c>
      <c r="RX39" s="209">
        <v>0</v>
      </c>
      <c r="RY39" s="209">
        <v>0</v>
      </c>
      <c r="RZ39" s="209">
        <v>0</v>
      </c>
      <c r="SA39" s="209">
        <v>0</v>
      </c>
      <c r="SB39" s="209">
        <v>0</v>
      </c>
      <c r="SC39" s="209">
        <v>0</v>
      </c>
      <c r="SD39" s="209">
        <v>1550</v>
      </c>
      <c r="SE39" s="209">
        <v>0</v>
      </c>
      <c r="SF39" s="209">
        <v>0</v>
      </c>
      <c r="SG39" s="211">
        <v>1550</v>
      </c>
      <c r="SH39" s="226"/>
      <c r="SI39" s="245"/>
      <c r="SJ39" s="65">
        <f t="shared" si="134"/>
        <v>166.09269543161332</v>
      </c>
      <c r="SK39" s="65">
        <f t="shared" si="135"/>
        <v>227.59843268123521</v>
      </c>
      <c r="SL39" s="65">
        <v>1279.4567857142858</v>
      </c>
      <c r="SM39" s="65">
        <v>20</v>
      </c>
      <c r="SN39" s="65">
        <f t="shared" si="137"/>
        <v>495.92920353982299</v>
      </c>
      <c r="SO39" s="65">
        <v>5</v>
      </c>
      <c r="SP39" s="65">
        <f t="shared" si="159"/>
        <v>428.52876106194691</v>
      </c>
      <c r="SQ39" s="65"/>
      <c r="SR39" s="64">
        <f t="shared" si="206"/>
        <v>2622.6058784289044</v>
      </c>
      <c r="SS39" s="66">
        <f t="shared" si="160"/>
        <v>596.28469026548669</v>
      </c>
      <c r="ST39" s="66"/>
      <c r="SU39" s="66">
        <f t="shared" si="138"/>
        <v>643.77811373887823</v>
      </c>
      <c r="SV39" s="67">
        <f t="shared" si="207"/>
        <v>1240.0628040043648</v>
      </c>
      <c r="SW39" s="67">
        <f t="shared" si="48"/>
        <v>3862.6686824332692</v>
      </c>
      <c r="SX39" s="68">
        <f t="shared" si="49"/>
        <v>-2312.6686824332692</v>
      </c>
      <c r="SY39" s="64">
        <f t="shared" si="139"/>
        <v>373674.7</v>
      </c>
      <c r="SZ39" s="211">
        <f t="shared" si="140"/>
        <v>27400</v>
      </c>
      <c r="TA39" s="67">
        <f t="shared" si="141"/>
        <v>40689.754892477453</v>
      </c>
      <c r="TB39" s="68">
        <f t="shared" si="142"/>
        <v>-13289.754892477453</v>
      </c>
      <c r="TC39" s="264"/>
      <c r="TD39" s="265"/>
      <c r="TE39" s="265"/>
    </row>
    <row r="40" spans="1:525">
      <c r="A40" s="173" t="s">
        <v>152</v>
      </c>
      <c r="B40" s="266" t="s">
        <v>153</v>
      </c>
      <c r="C40" s="181" t="s">
        <v>277</v>
      </c>
      <c r="D40" s="176">
        <v>3168.5</v>
      </c>
      <c r="E40" s="176">
        <v>656.14</v>
      </c>
      <c r="F40" s="176">
        <v>0</v>
      </c>
      <c r="G40" s="176">
        <v>0</v>
      </c>
      <c r="H40" s="176">
        <v>0</v>
      </c>
      <c r="I40" s="176">
        <v>0</v>
      </c>
      <c r="J40" s="176">
        <v>0</v>
      </c>
      <c r="K40" s="176">
        <v>8158.65</v>
      </c>
      <c r="L40" s="176">
        <v>0</v>
      </c>
      <c r="M40" s="176">
        <v>0</v>
      </c>
      <c r="N40" s="178">
        <v>9463.15</v>
      </c>
      <c r="O40" s="178">
        <f t="shared" si="161"/>
        <v>2520.1399999999994</v>
      </c>
      <c r="P40" s="181">
        <v>571</v>
      </c>
      <c r="Q40" s="64">
        <f t="shared" si="0"/>
        <v>11983.289999999999</v>
      </c>
      <c r="R40" s="178">
        <v>263.74</v>
      </c>
      <c r="S40" s="178">
        <v>47.99</v>
      </c>
      <c r="T40" s="178">
        <v>0</v>
      </c>
      <c r="U40" s="178">
        <v>0</v>
      </c>
      <c r="V40" s="178">
        <v>0</v>
      </c>
      <c r="W40" s="178">
        <v>0</v>
      </c>
      <c r="X40" s="178">
        <v>0</v>
      </c>
      <c r="Y40" s="178">
        <v>1350</v>
      </c>
      <c r="Z40" s="178">
        <v>0</v>
      </c>
      <c r="AA40" s="178">
        <v>0</v>
      </c>
      <c r="AB40" s="64">
        <f t="shared" si="50"/>
        <v>1661.73</v>
      </c>
      <c r="AC40" s="221">
        <v>497.29</v>
      </c>
      <c r="AD40" s="217">
        <v>117</v>
      </c>
      <c r="AE40" s="65">
        <f t="shared" si="51"/>
        <v>102.89091778006531</v>
      </c>
      <c r="AF40" s="65">
        <f t="shared" si="177"/>
        <v>67.574568002435257</v>
      </c>
      <c r="AG40" s="65"/>
      <c r="AH40" s="65">
        <v>20</v>
      </c>
      <c r="AI40" s="65"/>
      <c r="AJ40" s="65">
        <v>5</v>
      </c>
      <c r="AK40" s="65">
        <f t="shared" si="178"/>
        <v>411.38684210526316</v>
      </c>
      <c r="AL40" s="65"/>
      <c r="AM40" s="64">
        <f t="shared" si="2"/>
        <v>1221.1423278877637</v>
      </c>
      <c r="AN40" s="66">
        <f t="shared" si="179"/>
        <v>645.10084210526315</v>
      </c>
      <c r="AO40" s="66">
        <v>0</v>
      </c>
      <c r="AP40" s="66">
        <f t="shared" si="54"/>
        <v>373.24863399860538</v>
      </c>
      <c r="AQ40" s="67">
        <f t="shared" si="3"/>
        <v>1018.3494761038685</v>
      </c>
      <c r="AR40" s="67">
        <f t="shared" si="4"/>
        <v>2239.491803991632</v>
      </c>
      <c r="AS40" s="68">
        <f t="shared" si="5"/>
        <v>-577.76180399163195</v>
      </c>
      <c r="AT40" s="205">
        <v>1934.9</v>
      </c>
      <c r="AU40" s="205">
        <v>267.77999999999997</v>
      </c>
      <c r="AV40" s="205">
        <v>0</v>
      </c>
      <c r="AW40" s="205">
        <v>0</v>
      </c>
      <c r="AX40" s="207">
        <v>0</v>
      </c>
      <c r="AY40" s="207">
        <v>0</v>
      </c>
      <c r="AZ40" s="207">
        <v>0</v>
      </c>
      <c r="BA40" s="207">
        <v>5078.9399999999996</v>
      </c>
      <c r="BB40" s="207">
        <v>0</v>
      </c>
      <c r="BC40" s="207">
        <v>0</v>
      </c>
      <c r="BD40" s="209">
        <v>5769.09</v>
      </c>
      <c r="BE40" s="178">
        <f t="shared" si="162"/>
        <v>1512.5299999999997</v>
      </c>
      <c r="BF40" s="208">
        <v>399</v>
      </c>
      <c r="BG40" s="181" t="s">
        <v>277</v>
      </c>
      <c r="BH40" s="64">
        <f t="shared" si="56"/>
        <v>7281.62</v>
      </c>
      <c r="BI40" s="205">
        <v>161.05000000000001</v>
      </c>
      <c r="BJ40" s="205">
        <v>19.59</v>
      </c>
      <c r="BK40" s="205">
        <v>0</v>
      </c>
      <c r="BL40" s="205">
        <v>0</v>
      </c>
      <c r="BM40" s="205">
        <v>0</v>
      </c>
      <c r="BN40" s="205">
        <v>0</v>
      </c>
      <c r="BO40" s="205">
        <v>0</v>
      </c>
      <c r="BP40" s="205">
        <v>1350</v>
      </c>
      <c r="BQ40" s="205">
        <v>0</v>
      </c>
      <c r="BR40" s="205">
        <v>0</v>
      </c>
      <c r="BS40" s="64">
        <f t="shared" si="57"/>
        <v>1530.64</v>
      </c>
      <c r="BT40" s="221">
        <v>497.29</v>
      </c>
      <c r="BU40" s="217">
        <v>117</v>
      </c>
      <c r="BV40" s="65">
        <f t="shared" si="58"/>
        <v>63.273736262109381</v>
      </c>
      <c r="BW40" s="65">
        <f t="shared" si="59"/>
        <v>34.207320962362566</v>
      </c>
      <c r="BX40" s="65"/>
      <c r="BY40" s="65">
        <v>20</v>
      </c>
      <c r="BZ40" s="65"/>
      <c r="CA40" s="65">
        <v>5</v>
      </c>
      <c r="CB40" s="65">
        <f t="shared" si="180"/>
        <v>391.015625</v>
      </c>
      <c r="CC40" s="65"/>
      <c r="CD40" s="64">
        <f t="shared" si="6"/>
        <v>1127.7866822244719</v>
      </c>
      <c r="CE40" s="66">
        <f t="shared" si="61"/>
        <v>665.21208333333334</v>
      </c>
      <c r="CF40" s="66"/>
      <c r="CG40" s="66">
        <f t="shared" si="62"/>
        <v>358.59975311156109</v>
      </c>
      <c r="CH40" s="67">
        <f t="shared" si="7"/>
        <v>1023.8118364448944</v>
      </c>
      <c r="CI40" s="67">
        <f t="shared" si="8"/>
        <v>2151.5985186693661</v>
      </c>
      <c r="CJ40" s="68">
        <f t="shared" si="9"/>
        <v>-620.95851866936596</v>
      </c>
      <c r="CK40" s="209">
        <v>2014.33</v>
      </c>
      <c r="CL40" s="209">
        <v>390.75</v>
      </c>
      <c r="CM40" s="209">
        <v>0</v>
      </c>
      <c r="CN40" s="209">
        <v>0</v>
      </c>
      <c r="CO40" s="209">
        <v>0</v>
      </c>
      <c r="CP40" s="209">
        <v>0</v>
      </c>
      <c r="CQ40" s="209">
        <v>0</v>
      </c>
      <c r="CR40" s="209">
        <v>4996.8999999999996</v>
      </c>
      <c r="CS40" s="209">
        <v>0</v>
      </c>
      <c r="CT40" s="207">
        <v>0</v>
      </c>
      <c r="CU40" s="209">
        <v>6074.12</v>
      </c>
      <c r="CV40" s="178">
        <f t="shared" si="181"/>
        <v>1327.8599999999997</v>
      </c>
      <c r="CW40" s="210">
        <v>382</v>
      </c>
      <c r="CX40" s="181" t="s">
        <v>277</v>
      </c>
      <c r="CY40" s="64">
        <f t="shared" si="182"/>
        <v>7401.98</v>
      </c>
      <c r="CZ40" s="209">
        <v>167.67</v>
      </c>
      <c r="DA40" s="209">
        <v>28.58</v>
      </c>
      <c r="DB40" s="209">
        <v>0</v>
      </c>
      <c r="DC40" s="209">
        <v>0</v>
      </c>
      <c r="DD40" s="209">
        <v>0</v>
      </c>
      <c r="DE40" s="209">
        <v>0</v>
      </c>
      <c r="DF40" s="209">
        <v>0</v>
      </c>
      <c r="DG40" s="209">
        <v>1350</v>
      </c>
      <c r="DH40" s="209">
        <v>0</v>
      </c>
      <c r="DI40" s="209">
        <v>0</v>
      </c>
      <c r="DJ40" s="211">
        <f t="shared" si="208"/>
        <v>1546.25</v>
      </c>
      <c r="DK40" s="65">
        <v>497.29</v>
      </c>
      <c r="DL40" s="65">
        <v>117</v>
      </c>
      <c r="DM40" s="65">
        <f t="shared" si="66"/>
        <v>66.034173451877848</v>
      </c>
      <c r="DN40" s="65">
        <f t="shared" si="67"/>
        <v>37.772777408925485</v>
      </c>
      <c r="DO40" s="65"/>
      <c r="DP40" s="65">
        <v>20</v>
      </c>
      <c r="DQ40" s="65"/>
      <c r="DR40" s="65">
        <v>5</v>
      </c>
      <c r="DS40" s="65">
        <f t="shared" si="209"/>
        <v>428.469696969697</v>
      </c>
      <c r="DT40" s="65"/>
      <c r="DU40" s="64">
        <f t="shared" si="10"/>
        <v>1171.5666478305002</v>
      </c>
      <c r="DV40" s="66">
        <f t="shared" si="144"/>
        <v>596.35070707070713</v>
      </c>
      <c r="DW40" s="66"/>
      <c r="DX40" s="66">
        <f t="shared" si="68"/>
        <v>353.58347098024149</v>
      </c>
      <c r="DY40" s="67">
        <f t="shared" si="11"/>
        <v>949.93417805094862</v>
      </c>
      <c r="DZ40" s="67">
        <f t="shared" si="12"/>
        <v>2121.5008258814487</v>
      </c>
      <c r="EA40" s="68">
        <f t="shared" si="13"/>
        <v>-575.25082588144869</v>
      </c>
      <c r="EB40" s="209">
        <v>4183.8900000000003</v>
      </c>
      <c r="EC40" s="209">
        <v>549.98</v>
      </c>
      <c r="ED40" s="209">
        <v>0</v>
      </c>
      <c r="EE40" s="209">
        <v>0</v>
      </c>
      <c r="EF40" s="209">
        <v>0</v>
      </c>
      <c r="EG40" s="209">
        <v>0</v>
      </c>
      <c r="EH40" s="209">
        <v>0</v>
      </c>
      <c r="EI40" s="209">
        <v>9469.02</v>
      </c>
      <c r="EJ40" s="209">
        <v>0</v>
      </c>
      <c r="EK40" s="209">
        <v>0</v>
      </c>
      <c r="EL40" s="209">
        <v>10789.94</v>
      </c>
      <c r="EM40" s="178">
        <f t="shared" si="183"/>
        <v>3412.9500000000007</v>
      </c>
      <c r="EN40" s="210">
        <v>649</v>
      </c>
      <c r="EO40" s="181" t="s">
        <v>277</v>
      </c>
      <c r="EP40" s="212">
        <f t="shared" si="70"/>
        <v>14202.890000000001</v>
      </c>
      <c r="EQ40" s="209">
        <v>348.26</v>
      </c>
      <c r="ER40" s="209">
        <v>40.229999999999997</v>
      </c>
      <c r="ES40" s="209">
        <v>0</v>
      </c>
      <c r="ET40" s="209">
        <v>0</v>
      </c>
      <c r="EU40" s="209">
        <v>0</v>
      </c>
      <c r="EV40" s="209">
        <v>0</v>
      </c>
      <c r="EW40" s="209">
        <v>0</v>
      </c>
      <c r="EX40" s="209">
        <v>1350</v>
      </c>
      <c r="EY40" s="209">
        <v>0</v>
      </c>
      <c r="EZ40" s="209">
        <v>0</v>
      </c>
      <c r="FA40" s="64">
        <f t="shared" si="184"/>
        <v>1738.49</v>
      </c>
      <c r="FB40" s="221">
        <v>497.29</v>
      </c>
      <c r="FC40" s="217">
        <v>117</v>
      </c>
      <c r="FD40" s="65">
        <f t="shared" si="72"/>
        <v>120.43785923442337</v>
      </c>
      <c r="FE40" s="65">
        <f t="shared" si="73"/>
        <v>88.655617235810638</v>
      </c>
      <c r="FF40" s="65">
        <v>1279.4567857142858</v>
      </c>
      <c r="FG40" s="65">
        <v>20</v>
      </c>
      <c r="FH40" s="65">
        <f t="shared" si="75"/>
        <v>140.93333333333334</v>
      </c>
      <c r="FI40" s="65">
        <v>5</v>
      </c>
      <c r="FJ40" s="65">
        <f t="shared" si="145"/>
        <v>424.68019607843132</v>
      </c>
      <c r="FK40" s="65"/>
      <c r="FL40" s="64">
        <f t="shared" si="14"/>
        <v>2693.4537915962846</v>
      </c>
      <c r="FM40" s="66">
        <f t="shared" si="146"/>
        <v>664.41901960784321</v>
      </c>
      <c r="FN40" s="66"/>
      <c r="FO40" s="66">
        <f t="shared" si="76"/>
        <v>671.57456224082568</v>
      </c>
      <c r="FP40" s="67">
        <f t="shared" si="185"/>
        <v>1335.9935818486688</v>
      </c>
      <c r="FQ40" s="67">
        <f t="shared" si="16"/>
        <v>4029.4473734449534</v>
      </c>
      <c r="FR40" s="68">
        <f t="shared" si="17"/>
        <v>-2290.9573734449532</v>
      </c>
      <c r="FS40" s="209">
        <v>3196.95</v>
      </c>
      <c r="FT40" s="209">
        <v>565.79</v>
      </c>
      <c r="FU40" s="209">
        <v>0</v>
      </c>
      <c r="FV40" s="209">
        <v>0</v>
      </c>
      <c r="FW40" s="209">
        <v>0</v>
      </c>
      <c r="FX40" s="209">
        <v>0</v>
      </c>
      <c r="FY40" s="209">
        <v>0</v>
      </c>
      <c r="FZ40" s="209">
        <v>9411.0400000000009</v>
      </c>
      <c r="GA40" s="209">
        <v>0</v>
      </c>
      <c r="GB40" s="209">
        <v>0</v>
      </c>
      <c r="GC40" s="209">
        <v>9691.1200000000008</v>
      </c>
      <c r="GD40" s="178">
        <f t="shared" si="186"/>
        <v>3482.66</v>
      </c>
      <c r="GE40" s="210">
        <v>635</v>
      </c>
      <c r="GF40" s="181" t="s">
        <v>277</v>
      </c>
      <c r="GG40" s="64">
        <f t="shared" si="187"/>
        <v>13173.78</v>
      </c>
      <c r="GH40" s="209">
        <v>266.11</v>
      </c>
      <c r="GI40" s="209">
        <v>41.39</v>
      </c>
      <c r="GJ40" s="209">
        <v>0</v>
      </c>
      <c r="GK40" s="209">
        <v>0</v>
      </c>
      <c r="GL40" s="209">
        <v>0</v>
      </c>
      <c r="GM40" s="209">
        <v>0</v>
      </c>
      <c r="GN40" s="209">
        <v>0</v>
      </c>
      <c r="GO40" s="209">
        <v>1550</v>
      </c>
      <c r="GP40" s="209">
        <v>0</v>
      </c>
      <c r="GQ40" s="209">
        <v>0</v>
      </c>
      <c r="GR40" s="211">
        <f t="shared" si="79"/>
        <v>1857.5</v>
      </c>
      <c r="GS40" s="221">
        <v>497.29</v>
      </c>
      <c r="GT40" s="217">
        <v>117</v>
      </c>
      <c r="GU40" s="65">
        <f t="shared" si="80"/>
        <v>107.38967119267711</v>
      </c>
      <c r="GV40" s="65">
        <f t="shared" si="81"/>
        <v>102.64132493119989</v>
      </c>
      <c r="GW40" s="65">
        <v>1279.4567857142858</v>
      </c>
      <c r="GX40" s="65">
        <v>20</v>
      </c>
      <c r="GY40" s="65">
        <f t="shared" si="83"/>
        <v>184.90588235294118</v>
      </c>
      <c r="GZ40" s="65">
        <v>5</v>
      </c>
      <c r="HA40" s="65">
        <f t="shared" si="147"/>
        <v>358.47794117647061</v>
      </c>
      <c r="HB40" s="65"/>
      <c r="HC40" s="64">
        <f t="shared" si="188"/>
        <v>2672.1616053675748</v>
      </c>
      <c r="HD40" s="66">
        <f t="shared" si="148"/>
        <v>866.92019607843133</v>
      </c>
      <c r="HE40" s="66"/>
      <c r="HF40" s="66">
        <f t="shared" si="84"/>
        <v>707.81636028920127</v>
      </c>
      <c r="HG40" s="67">
        <f t="shared" si="19"/>
        <v>1574.7365563676326</v>
      </c>
      <c r="HH40" s="67">
        <f t="shared" si="20"/>
        <v>4246.8981617352074</v>
      </c>
      <c r="HI40" s="68">
        <f t="shared" si="21"/>
        <v>-2389.3981617352074</v>
      </c>
      <c r="HJ40" s="205">
        <v>3792.58</v>
      </c>
      <c r="HK40" s="205">
        <v>725.2</v>
      </c>
      <c r="HL40" s="205">
        <v>0</v>
      </c>
      <c r="HM40" s="205">
        <v>0</v>
      </c>
      <c r="HN40" s="205">
        <v>0</v>
      </c>
      <c r="HO40" s="205">
        <v>0</v>
      </c>
      <c r="HP40" s="205">
        <v>0</v>
      </c>
      <c r="HQ40" s="205">
        <v>8978.41</v>
      </c>
      <c r="HR40" s="205">
        <v>0</v>
      </c>
      <c r="HS40" s="205">
        <v>0</v>
      </c>
      <c r="HT40" s="205">
        <v>10250.790000000001</v>
      </c>
      <c r="HU40" s="178">
        <f t="shared" si="189"/>
        <v>3245.3999999999978</v>
      </c>
      <c r="HV40" s="206">
        <v>680</v>
      </c>
      <c r="HW40" s="181" t="s">
        <v>277</v>
      </c>
      <c r="HX40" s="64">
        <f t="shared" si="190"/>
        <v>13496.189999999999</v>
      </c>
      <c r="HY40" s="205">
        <v>315.69</v>
      </c>
      <c r="HZ40" s="205">
        <v>53.05</v>
      </c>
      <c r="IA40" s="205">
        <v>0</v>
      </c>
      <c r="IB40" s="205">
        <v>0</v>
      </c>
      <c r="IC40" s="205">
        <v>0</v>
      </c>
      <c r="ID40" s="205">
        <v>0</v>
      </c>
      <c r="IE40" s="205">
        <v>0</v>
      </c>
      <c r="IF40" s="205">
        <v>1550</v>
      </c>
      <c r="IG40" s="205">
        <v>0</v>
      </c>
      <c r="IH40" s="205">
        <v>0</v>
      </c>
      <c r="II40" s="214">
        <v>1918.74</v>
      </c>
      <c r="IJ40" s="221">
        <v>497.29</v>
      </c>
      <c r="IK40" s="241">
        <v>110.7</v>
      </c>
      <c r="IL40" s="65">
        <f t="shared" si="88"/>
        <v>113.55268371936049</v>
      </c>
      <c r="IM40" s="65">
        <f t="shared" si="89"/>
        <v>98.360670979724574</v>
      </c>
      <c r="IN40" s="65">
        <v>1279.4567857142858</v>
      </c>
      <c r="IO40" s="65">
        <v>20</v>
      </c>
      <c r="IP40" s="65">
        <f t="shared" si="91"/>
        <v>232.05714285714285</v>
      </c>
      <c r="IQ40" s="65">
        <v>5</v>
      </c>
      <c r="IR40" s="65">
        <f t="shared" si="149"/>
        <v>445.62857142857143</v>
      </c>
      <c r="IS40" s="65"/>
      <c r="IT40" s="64">
        <f t="shared" si="191"/>
        <v>2802.0458546990853</v>
      </c>
      <c r="IU40" s="66">
        <f t="shared" si="150"/>
        <v>538.79476190476191</v>
      </c>
      <c r="IV40" s="66"/>
      <c r="IW40" s="66">
        <f t="shared" si="92"/>
        <v>668.1681233207695</v>
      </c>
      <c r="IX40" s="67">
        <f t="shared" si="192"/>
        <v>1206.9628852255314</v>
      </c>
      <c r="IY40" s="67">
        <f t="shared" si="24"/>
        <v>4009.0087399246167</v>
      </c>
      <c r="IZ40" s="68">
        <f t="shared" si="25"/>
        <v>-2090.268739924617</v>
      </c>
      <c r="JA40" s="209">
        <v>4963.2299999999996</v>
      </c>
      <c r="JB40" s="209">
        <v>436.21</v>
      </c>
      <c r="JC40" s="209">
        <v>0</v>
      </c>
      <c r="JD40" s="209">
        <v>0</v>
      </c>
      <c r="JE40" s="209">
        <v>0</v>
      </c>
      <c r="JF40" s="209">
        <v>0</v>
      </c>
      <c r="JG40" s="209">
        <v>0</v>
      </c>
      <c r="JH40" s="209">
        <v>9517.99</v>
      </c>
      <c r="JI40" s="209">
        <v>0</v>
      </c>
      <c r="JJ40" s="209">
        <v>0</v>
      </c>
      <c r="JK40" s="209">
        <v>11588.48</v>
      </c>
      <c r="JL40" s="178">
        <f t="shared" si="193"/>
        <v>3328.9500000000007</v>
      </c>
      <c r="JM40" s="210">
        <v>688</v>
      </c>
      <c r="JN40" s="181" t="s">
        <v>277</v>
      </c>
      <c r="JO40" s="64">
        <f t="shared" si="194"/>
        <v>14917.43</v>
      </c>
      <c r="JP40" s="209">
        <v>413.14</v>
      </c>
      <c r="JQ40" s="209">
        <v>31.91</v>
      </c>
      <c r="JR40" s="209">
        <v>0</v>
      </c>
      <c r="JS40" s="209">
        <v>0</v>
      </c>
      <c r="JT40" s="209">
        <v>0</v>
      </c>
      <c r="JU40" s="209">
        <v>0</v>
      </c>
      <c r="JV40" s="209">
        <v>0</v>
      </c>
      <c r="JW40" s="209">
        <v>1550</v>
      </c>
      <c r="JX40" s="209">
        <v>0</v>
      </c>
      <c r="JY40" s="209">
        <v>0</v>
      </c>
      <c r="JZ40" s="211">
        <v>1995.05</v>
      </c>
      <c r="KA40" s="221">
        <v>497.29</v>
      </c>
      <c r="KB40" s="241">
        <v>110.7</v>
      </c>
      <c r="KC40" s="65">
        <f t="shared" si="96"/>
        <v>233.74761115710368</v>
      </c>
      <c r="KD40" s="65">
        <f t="shared" si="97"/>
        <v>112.09096933084942</v>
      </c>
      <c r="KE40" s="65">
        <v>1279.4567857142858</v>
      </c>
      <c r="KF40" s="65">
        <v>20</v>
      </c>
      <c r="KG40" s="65"/>
      <c r="KH40" s="65">
        <v>5</v>
      </c>
      <c r="KI40" s="65">
        <f t="shared" si="151"/>
        <v>543.39953271028037</v>
      </c>
      <c r="KJ40" s="65"/>
      <c r="KK40" s="64">
        <f t="shared" si="195"/>
        <v>2801.6848989125192</v>
      </c>
      <c r="KL40" s="66">
        <f t="shared" si="152"/>
        <v>497.32093457943921</v>
      </c>
      <c r="KM40" s="66"/>
      <c r="KN40" s="66">
        <f t="shared" si="99"/>
        <v>659.80116669839174</v>
      </c>
      <c r="KO40" s="67">
        <f t="shared" si="27"/>
        <v>1157.122101277831</v>
      </c>
      <c r="KP40" s="67">
        <f t="shared" si="28"/>
        <v>3958.8070001903502</v>
      </c>
      <c r="KQ40" s="68">
        <f t="shared" si="29"/>
        <v>-1963.7570001903503</v>
      </c>
      <c r="KR40" s="209">
        <v>5667.33</v>
      </c>
      <c r="KS40" s="209">
        <v>989.84</v>
      </c>
      <c r="KT40" s="209">
        <v>0</v>
      </c>
      <c r="KU40" s="209">
        <v>0</v>
      </c>
      <c r="KV40" s="209">
        <v>0</v>
      </c>
      <c r="KW40" s="209">
        <v>0</v>
      </c>
      <c r="KX40" s="209">
        <v>0</v>
      </c>
      <c r="KY40" s="209">
        <v>11806.74</v>
      </c>
      <c r="KZ40" s="209">
        <v>0</v>
      </c>
      <c r="LA40" s="209">
        <v>0</v>
      </c>
      <c r="LB40" s="209">
        <v>14680.94</v>
      </c>
      <c r="LC40" s="178">
        <f t="shared" si="196"/>
        <v>3782.9699999999993</v>
      </c>
      <c r="LD40" s="210">
        <v>791</v>
      </c>
      <c r="LE40" s="181" t="s">
        <v>277</v>
      </c>
      <c r="LF40" s="64">
        <f t="shared" si="197"/>
        <v>18463.91</v>
      </c>
      <c r="LG40" s="209">
        <v>471.74</v>
      </c>
      <c r="LH40" s="209">
        <v>72.400000000000006</v>
      </c>
      <c r="LI40" s="209">
        <v>0</v>
      </c>
      <c r="LJ40" s="209">
        <v>0</v>
      </c>
      <c r="LK40" s="209">
        <v>0</v>
      </c>
      <c r="LL40" s="209">
        <v>0</v>
      </c>
      <c r="LM40" s="209">
        <v>0</v>
      </c>
      <c r="LN40" s="209">
        <v>1550</v>
      </c>
      <c r="LO40" s="209">
        <v>0</v>
      </c>
      <c r="LP40" s="209">
        <v>0</v>
      </c>
      <c r="LQ40" s="211">
        <f t="shared" si="102"/>
        <v>2094.14</v>
      </c>
      <c r="LR40" s="229">
        <v>553.98</v>
      </c>
      <c r="LS40" s="241">
        <v>110.7</v>
      </c>
      <c r="LT40" s="65">
        <f t="shared" si="103"/>
        <v>149.67406090847911</v>
      </c>
      <c r="LU40" s="65">
        <f t="shared" si="104"/>
        <v>112.62711790186182</v>
      </c>
      <c r="LV40" s="65">
        <v>1279.4567857142858</v>
      </c>
      <c r="LW40" s="65">
        <v>20</v>
      </c>
      <c r="LX40" s="65"/>
      <c r="LY40" s="65">
        <v>5</v>
      </c>
      <c r="LZ40" s="65">
        <f t="shared" si="153"/>
        <v>508.03738317757012</v>
      </c>
      <c r="MA40" s="65"/>
      <c r="MB40" s="64">
        <f t="shared" si="30"/>
        <v>2739.4753477021968</v>
      </c>
      <c r="MC40" s="66">
        <f t="shared" si="154"/>
        <v>593.54906542056074</v>
      </c>
      <c r="MD40" s="66"/>
      <c r="ME40" s="66">
        <f t="shared" si="106"/>
        <v>666.60488262455146</v>
      </c>
      <c r="MF40" s="67">
        <f t="shared" si="31"/>
        <v>1260.1539480451122</v>
      </c>
      <c r="MG40" s="67">
        <f t="shared" si="32"/>
        <v>3999.6292957473088</v>
      </c>
      <c r="MH40" s="68">
        <f t="shared" si="33"/>
        <v>-1905.4892957473089</v>
      </c>
      <c r="MI40" s="209">
        <v>3588.9</v>
      </c>
      <c r="MJ40" s="209">
        <v>410.12</v>
      </c>
      <c r="MK40" s="209">
        <v>0</v>
      </c>
      <c r="ML40" s="209">
        <v>0</v>
      </c>
      <c r="MM40" s="209">
        <v>0</v>
      </c>
      <c r="MN40" s="209">
        <v>0</v>
      </c>
      <c r="MO40" s="209">
        <v>0</v>
      </c>
      <c r="MP40" s="209">
        <v>7636.06</v>
      </c>
      <c r="MQ40" s="209">
        <v>0</v>
      </c>
      <c r="MR40" s="209">
        <v>0</v>
      </c>
      <c r="MS40" s="209">
        <v>8197.24</v>
      </c>
      <c r="MT40" s="178">
        <f t="shared" si="210"/>
        <v>3437.84</v>
      </c>
      <c r="MU40" s="210">
        <v>507</v>
      </c>
      <c r="MV40" s="181" t="s">
        <v>277</v>
      </c>
      <c r="MW40" s="64">
        <f t="shared" si="198"/>
        <v>11635.08</v>
      </c>
      <c r="MX40" s="209">
        <v>298.73</v>
      </c>
      <c r="MY40" s="209">
        <v>30</v>
      </c>
      <c r="MZ40" s="209">
        <v>0</v>
      </c>
      <c r="NA40" s="209">
        <v>0</v>
      </c>
      <c r="NB40" s="209">
        <v>0</v>
      </c>
      <c r="NC40" s="209">
        <v>0</v>
      </c>
      <c r="ND40" s="209">
        <v>0</v>
      </c>
      <c r="NE40" s="209">
        <v>1550</v>
      </c>
      <c r="NF40" s="209">
        <v>0</v>
      </c>
      <c r="NG40" s="209">
        <v>0</v>
      </c>
      <c r="NH40" s="211">
        <f t="shared" si="109"/>
        <v>1878.73</v>
      </c>
      <c r="NI40" s="235">
        <v>553.98</v>
      </c>
      <c r="NJ40" s="245">
        <v>110.7</v>
      </c>
      <c r="NK40" s="65">
        <f t="shared" si="110"/>
        <v>0</v>
      </c>
      <c r="NL40" s="65">
        <f t="shared" si="111"/>
        <v>83.034345788347139</v>
      </c>
      <c r="NM40" s="65">
        <v>1279.4567857142858</v>
      </c>
      <c r="NN40" s="65">
        <v>20</v>
      </c>
      <c r="NO40" s="65"/>
      <c r="NP40" s="65">
        <v>5</v>
      </c>
      <c r="NQ40" s="65">
        <f t="shared" si="155"/>
        <v>469.67889908256882</v>
      </c>
      <c r="NR40" s="65"/>
      <c r="NS40" s="64">
        <f t="shared" si="199"/>
        <v>2521.8500305852021</v>
      </c>
      <c r="NT40" s="66">
        <f t="shared" si="113"/>
        <v>723.04816513761466</v>
      </c>
      <c r="NU40" s="66"/>
      <c r="NV40" s="66">
        <f t="shared" si="114"/>
        <v>648.97963914456341</v>
      </c>
      <c r="NW40" s="67">
        <f t="shared" si="35"/>
        <v>1372.0278042821781</v>
      </c>
      <c r="NX40" s="67">
        <f t="shared" si="36"/>
        <v>3893.8778348673804</v>
      </c>
      <c r="NY40" s="68">
        <f t="shared" si="37"/>
        <v>-2015.1478348673804</v>
      </c>
      <c r="NZ40" s="209">
        <v>3322.14</v>
      </c>
      <c r="OA40" s="209">
        <v>631.55999999999995</v>
      </c>
      <c r="OB40" s="209">
        <v>0</v>
      </c>
      <c r="OC40" s="209">
        <v>0</v>
      </c>
      <c r="OD40" s="209">
        <v>0</v>
      </c>
      <c r="OE40" s="209">
        <v>0</v>
      </c>
      <c r="OF40" s="209">
        <v>0</v>
      </c>
      <c r="OG40" s="209">
        <v>8809.18</v>
      </c>
      <c r="OH40" s="209">
        <v>0</v>
      </c>
      <c r="OI40" s="209">
        <v>0</v>
      </c>
      <c r="OJ40" s="209">
        <v>9574.57</v>
      </c>
      <c r="OK40" s="178">
        <f t="shared" si="115"/>
        <v>3188.3100000000013</v>
      </c>
      <c r="OL40" s="210">
        <v>568</v>
      </c>
      <c r="OM40" s="181" t="s">
        <v>277</v>
      </c>
      <c r="ON40" s="64">
        <f t="shared" si="200"/>
        <v>12762.880000000001</v>
      </c>
      <c r="OO40" s="209">
        <v>276.52</v>
      </c>
      <c r="OP40" s="209">
        <v>46.2</v>
      </c>
      <c r="OQ40" s="209">
        <v>0</v>
      </c>
      <c r="OR40" s="209">
        <v>0</v>
      </c>
      <c r="OS40" s="209">
        <v>0</v>
      </c>
      <c r="OT40" s="209">
        <v>0</v>
      </c>
      <c r="OU40" s="209">
        <v>0</v>
      </c>
      <c r="OV40" s="209">
        <v>1550</v>
      </c>
      <c r="OW40" s="209">
        <v>0</v>
      </c>
      <c r="OX40" s="209">
        <v>0</v>
      </c>
      <c r="OY40" s="211">
        <v>1872.72</v>
      </c>
      <c r="OZ40" s="225">
        <v>553.98</v>
      </c>
      <c r="PA40" s="245">
        <v>110.7</v>
      </c>
      <c r="PB40" s="65">
        <f t="shared" si="118"/>
        <v>207.03342426144471</v>
      </c>
      <c r="PC40" s="65">
        <f t="shared" si="119"/>
        <v>93.484448940289752</v>
      </c>
      <c r="PD40" s="65">
        <v>1279.4567857142858</v>
      </c>
      <c r="PE40" s="65">
        <v>20</v>
      </c>
      <c r="PF40" s="65">
        <f t="shared" si="121"/>
        <v>32.880000000000003</v>
      </c>
      <c r="PG40" s="65">
        <v>5</v>
      </c>
      <c r="PH40" s="65">
        <f t="shared" si="156"/>
        <v>495.2049090909091</v>
      </c>
      <c r="PI40" s="65"/>
      <c r="PJ40" s="64">
        <f t="shared" si="38"/>
        <v>2797.7395680069294</v>
      </c>
      <c r="PK40" s="66">
        <f t="shared" si="157"/>
        <v>643.25572727272731</v>
      </c>
      <c r="PL40" s="66"/>
      <c r="PM40" s="66">
        <f t="shared" si="122"/>
        <v>688.19905905593134</v>
      </c>
      <c r="PN40" s="67">
        <f t="shared" si="39"/>
        <v>1331.4547863286587</v>
      </c>
      <c r="PO40" s="67">
        <f t="shared" si="40"/>
        <v>4129.1943543355883</v>
      </c>
      <c r="PP40" s="68">
        <f t="shared" si="41"/>
        <v>-2256.474354335588</v>
      </c>
      <c r="PQ40" s="209">
        <v>3818.42</v>
      </c>
      <c r="PR40" s="209">
        <v>246.48</v>
      </c>
      <c r="PS40" s="209">
        <v>0</v>
      </c>
      <c r="PT40" s="209">
        <v>0</v>
      </c>
      <c r="PU40" s="209">
        <v>0</v>
      </c>
      <c r="PV40" s="209">
        <v>0</v>
      </c>
      <c r="PW40" s="209">
        <v>0</v>
      </c>
      <c r="PX40" s="209">
        <v>8227.9599999999991</v>
      </c>
      <c r="PY40" s="209">
        <v>0</v>
      </c>
      <c r="PZ40" s="209">
        <v>0</v>
      </c>
      <c r="QA40" s="209">
        <v>9445.66</v>
      </c>
      <c r="QB40" s="178">
        <f t="shared" si="201"/>
        <v>2847.1999999999989</v>
      </c>
      <c r="QC40" s="210">
        <v>510</v>
      </c>
      <c r="QD40" s="181" t="s">
        <v>277</v>
      </c>
      <c r="QE40" s="64">
        <f t="shared" si="202"/>
        <v>12292.859999999999</v>
      </c>
      <c r="QF40" s="209">
        <v>317.83</v>
      </c>
      <c r="QG40" s="209">
        <v>18.03</v>
      </c>
      <c r="QH40" s="209">
        <v>0</v>
      </c>
      <c r="QI40" s="209">
        <v>0</v>
      </c>
      <c r="QJ40" s="209">
        <v>0</v>
      </c>
      <c r="QK40" s="209">
        <v>0</v>
      </c>
      <c r="QL40" s="209">
        <v>0</v>
      </c>
      <c r="QM40" s="209">
        <v>1550</v>
      </c>
      <c r="QN40" s="209">
        <v>0</v>
      </c>
      <c r="QO40" s="209">
        <v>0</v>
      </c>
      <c r="QP40" s="211">
        <f t="shared" si="125"/>
        <v>1885.8600000000001</v>
      </c>
      <c r="QQ40" s="225">
        <v>553.98</v>
      </c>
      <c r="QR40" s="245">
        <v>110.7</v>
      </c>
      <c r="QS40" s="65">
        <f t="shared" si="126"/>
        <v>111.03378921099305</v>
      </c>
      <c r="QT40" s="65">
        <f t="shared" si="127"/>
        <v>51.95412515912038</v>
      </c>
      <c r="QU40" s="65">
        <v>1279.4567857142858</v>
      </c>
      <c r="QV40" s="65">
        <v>20</v>
      </c>
      <c r="QW40" s="65">
        <f t="shared" si="129"/>
        <v>18.861818181818183</v>
      </c>
      <c r="QX40" s="65">
        <v>5</v>
      </c>
      <c r="QY40" s="65">
        <f t="shared" si="158"/>
        <v>428.14772727272725</v>
      </c>
      <c r="QZ40" s="65"/>
      <c r="RA40" s="64">
        <f t="shared" si="203"/>
        <v>2579.1342455389449</v>
      </c>
      <c r="RB40" s="66">
        <f t="shared" si="130"/>
        <v>619.2640909090909</v>
      </c>
      <c r="RC40" s="66"/>
      <c r="RD40" s="66">
        <f t="shared" si="131"/>
        <v>639.67966728960721</v>
      </c>
      <c r="RE40" s="67">
        <f t="shared" si="43"/>
        <v>1258.9437581986981</v>
      </c>
      <c r="RF40" s="67">
        <f t="shared" si="44"/>
        <v>3838.078003737643</v>
      </c>
      <c r="RG40" s="68">
        <f t="shared" si="45"/>
        <v>-1952.2180037376429</v>
      </c>
      <c r="RH40" s="205">
        <v>4890.95</v>
      </c>
      <c r="RI40" s="205">
        <v>507.16</v>
      </c>
      <c r="RJ40" s="205">
        <v>0</v>
      </c>
      <c r="RK40" s="205">
        <v>0</v>
      </c>
      <c r="RL40" s="205">
        <v>0</v>
      </c>
      <c r="RM40" s="205">
        <v>0</v>
      </c>
      <c r="RN40" s="205">
        <v>0</v>
      </c>
      <c r="RO40" s="205">
        <v>10131.81</v>
      </c>
      <c r="RP40" s="205">
        <v>0</v>
      </c>
      <c r="RQ40" s="205">
        <v>0</v>
      </c>
      <c r="RR40" s="205">
        <v>12026.44</v>
      </c>
      <c r="RS40" s="178">
        <f t="shared" si="204"/>
        <v>3503.4799999999977</v>
      </c>
      <c r="RT40" s="206">
        <v>672</v>
      </c>
      <c r="RU40" s="181" t="s">
        <v>277</v>
      </c>
      <c r="RV40" s="64">
        <f t="shared" si="205"/>
        <v>15529.919999999998</v>
      </c>
      <c r="RW40" s="209">
        <v>407.12</v>
      </c>
      <c r="RX40" s="209">
        <v>37.1</v>
      </c>
      <c r="RY40" s="209">
        <v>0</v>
      </c>
      <c r="RZ40" s="209">
        <v>0</v>
      </c>
      <c r="SA40" s="209">
        <v>0</v>
      </c>
      <c r="SB40" s="209">
        <v>0</v>
      </c>
      <c r="SC40" s="209">
        <v>0</v>
      </c>
      <c r="SD40" s="209">
        <v>1550</v>
      </c>
      <c r="SE40" s="209">
        <v>0</v>
      </c>
      <c r="SF40" s="209">
        <v>0</v>
      </c>
      <c r="SG40" s="211">
        <v>1994.22</v>
      </c>
      <c r="SH40" s="225"/>
      <c r="SI40" s="245">
        <v>110.7</v>
      </c>
      <c r="SJ40" s="65">
        <f t="shared" si="134"/>
        <v>118.1826959593471</v>
      </c>
      <c r="SK40" s="65">
        <f t="shared" si="135"/>
        <v>75.518457720225967</v>
      </c>
      <c r="SL40" s="65">
        <v>1279.4567857142858</v>
      </c>
      <c r="SM40" s="65">
        <v>20</v>
      </c>
      <c r="SN40" s="65">
        <f t="shared" si="137"/>
        <v>495.92920353982299</v>
      </c>
      <c r="SO40" s="65">
        <v>5</v>
      </c>
      <c r="SP40" s="65">
        <f t="shared" si="159"/>
        <v>428.52876106194691</v>
      </c>
      <c r="SQ40" s="65"/>
      <c r="SR40" s="64">
        <f t="shared" si="206"/>
        <v>2533.315903995629</v>
      </c>
      <c r="SS40" s="66">
        <f t="shared" si="160"/>
        <v>596.28469026548669</v>
      </c>
      <c r="ST40" s="66"/>
      <c r="SU40" s="66">
        <f t="shared" si="138"/>
        <v>625.92011885222314</v>
      </c>
      <c r="SV40" s="67">
        <f t="shared" si="207"/>
        <v>1222.2048091177098</v>
      </c>
      <c r="SW40" s="67">
        <f t="shared" si="48"/>
        <v>3755.5207131133388</v>
      </c>
      <c r="SX40" s="68">
        <f t="shared" si="49"/>
        <v>-1761.3007131133388</v>
      </c>
      <c r="SY40" s="64">
        <f t="shared" si="139"/>
        <v>153141.83000000002</v>
      </c>
      <c r="SZ40" s="211">
        <f t="shared" si="140"/>
        <v>21974.07</v>
      </c>
      <c r="TA40" s="67">
        <f t="shared" si="141"/>
        <v>42373.052625638833</v>
      </c>
      <c r="TB40" s="68">
        <f t="shared" si="142"/>
        <v>-20398.982625638833</v>
      </c>
      <c r="TC40" s="264"/>
      <c r="TD40" s="265"/>
      <c r="TE40" s="265"/>
    </row>
    <row r="41" spans="1:525">
      <c r="A41" s="173" t="s">
        <v>154</v>
      </c>
      <c r="B41" s="266" t="s">
        <v>155</v>
      </c>
      <c r="C41" s="181" t="s">
        <v>277</v>
      </c>
      <c r="D41" s="176">
        <v>2185.77</v>
      </c>
      <c r="E41" s="176">
        <v>6037.42</v>
      </c>
      <c r="F41" s="176">
        <v>0</v>
      </c>
      <c r="G41" s="176">
        <v>0</v>
      </c>
      <c r="H41" s="176">
        <v>0</v>
      </c>
      <c r="I41" s="176">
        <v>0</v>
      </c>
      <c r="J41" s="176">
        <v>0</v>
      </c>
      <c r="K41" s="176">
        <v>17190.37</v>
      </c>
      <c r="L41" s="176">
        <v>0</v>
      </c>
      <c r="M41" s="176">
        <v>0</v>
      </c>
      <c r="N41" s="178">
        <v>18454.419999999998</v>
      </c>
      <c r="O41" s="178">
        <f t="shared" si="161"/>
        <v>6959.1399999999994</v>
      </c>
      <c r="P41" s="181">
        <v>1663</v>
      </c>
      <c r="Q41" s="64">
        <f t="shared" si="0"/>
        <v>25413.559999999998</v>
      </c>
      <c r="R41" s="178">
        <v>181.95</v>
      </c>
      <c r="S41" s="178">
        <v>441.63</v>
      </c>
      <c r="T41" s="178">
        <v>0</v>
      </c>
      <c r="U41" s="178">
        <v>0</v>
      </c>
      <c r="V41" s="178">
        <v>0</v>
      </c>
      <c r="W41" s="178">
        <v>0</v>
      </c>
      <c r="X41" s="178">
        <v>0</v>
      </c>
      <c r="Y41" s="178">
        <v>1350</v>
      </c>
      <c r="Z41" s="178">
        <v>0</v>
      </c>
      <c r="AA41" s="178">
        <v>0</v>
      </c>
      <c r="AB41" s="64">
        <f t="shared" si="50"/>
        <v>1973.58</v>
      </c>
      <c r="AC41" s="221">
        <v>497.29</v>
      </c>
      <c r="AD41" s="217">
        <v>124.2</v>
      </c>
      <c r="AE41" s="65">
        <f t="shared" si="51"/>
        <v>200.65117967048948</v>
      </c>
      <c r="AF41" s="65">
        <f t="shared" si="177"/>
        <v>186.60109326008373</v>
      </c>
      <c r="AG41" s="65"/>
      <c r="AH41" s="65">
        <v>20</v>
      </c>
      <c r="AI41" s="65"/>
      <c r="AJ41" s="65">
        <v>5</v>
      </c>
      <c r="AK41" s="65">
        <f t="shared" si="178"/>
        <v>411.38684210526316</v>
      </c>
      <c r="AL41" s="65"/>
      <c r="AM41" s="64">
        <f t="shared" si="2"/>
        <v>1445.1291150358363</v>
      </c>
      <c r="AN41" s="66">
        <f t="shared" si="179"/>
        <v>645.10084210526315</v>
      </c>
      <c r="AO41" s="66">
        <v>0</v>
      </c>
      <c r="AP41" s="66">
        <f t="shared" si="54"/>
        <v>418.04599142821991</v>
      </c>
      <c r="AQ41" s="67">
        <f t="shared" si="3"/>
        <v>1063.146833533483</v>
      </c>
      <c r="AR41" s="67">
        <f t="shared" si="4"/>
        <v>2508.2759485693196</v>
      </c>
      <c r="AS41" s="68">
        <f t="shared" si="5"/>
        <v>-534.69594856931963</v>
      </c>
      <c r="AT41" s="205">
        <v>3254.3</v>
      </c>
      <c r="AU41" s="205">
        <v>5544.84</v>
      </c>
      <c r="AV41" s="205">
        <v>0</v>
      </c>
      <c r="AW41" s="205">
        <v>0</v>
      </c>
      <c r="AX41" s="207">
        <v>0</v>
      </c>
      <c r="AY41" s="207">
        <v>0</v>
      </c>
      <c r="AZ41" s="207">
        <v>0</v>
      </c>
      <c r="BA41" s="207">
        <v>16200.93</v>
      </c>
      <c r="BB41" s="207">
        <v>0</v>
      </c>
      <c r="BC41" s="207">
        <v>0</v>
      </c>
      <c r="BD41" s="209">
        <v>14660.73</v>
      </c>
      <c r="BE41" s="178">
        <f t="shared" si="162"/>
        <v>10339.34</v>
      </c>
      <c r="BF41" s="208">
        <v>1584</v>
      </c>
      <c r="BG41" s="181" t="s">
        <v>277</v>
      </c>
      <c r="BH41" s="64">
        <f t="shared" si="56"/>
        <v>25000.07</v>
      </c>
      <c r="BI41" s="205">
        <v>270.89999999999998</v>
      </c>
      <c r="BJ41" s="205">
        <v>405.59</v>
      </c>
      <c r="BK41" s="205">
        <v>0</v>
      </c>
      <c r="BL41" s="205">
        <v>0</v>
      </c>
      <c r="BM41" s="205">
        <v>0</v>
      </c>
      <c r="BN41" s="205">
        <v>0</v>
      </c>
      <c r="BO41" s="205">
        <v>0</v>
      </c>
      <c r="BP41" s="205">
        <v>1350</v>
      </c>
      <c r="BQ41" s="205">
        <v>0</v>
      </c>
      <c r="BR41" s="205">
        <v>0</v>
      </c>
      <c r="BS41" s="64">
        <f t="shared" si="57"/>
        <v>2026.49</v>
      </c>
      <c r="BT41" s="221">
        <v>497.29</v>
      </c>
      <c r="BU41" s="217">
        <v>124.2</v>
      </c>
      <c r="BV41" s="65">
        <f t="shared" si="58"/>
        <v>160.79471171883171</v>
      </c>
      <c r="BW41" s="65">
        <f t="shared" si="59"/>
        <v>233.83412026141221</v>
      </c>
      <c r="BX41" s="65"/>
      <c r="BY41" s="65">
        <v>20</v>
      </c>
      <c r="BZ41" s="65"/>
      <c r="CA41" s="65">
        <v>5</v>
      </c>
      <c r="CB41" s="65">
        <f t="shared" si="180"/>
        <v>391.015625</v>
      </c>
      <c r="CC41" s="65"/>
      <c r="CD41" s="64">
        <f t="shared" si="6"/>
        <v>1432.1344569802438</v>
      </c>
      <c r="CE41" s="66">
        <f t="shared" si="61"/>
        <v>665.21208333333334</v>
      </c>
      <c r="CF41" s="66"/>
      <c r="CG41" s="66">
        <f t="shared" si="62"/>
        <v>419.46930806271541</v>
      </c>
      <c r="CH41" s="67">
        <f t="shared" si="7"/>
        <v>1084.6813913960486</v>
      </c>
      <c r="CI41" s="67">
        <f t="shared" si="8"/>
        <v>2516.8158483762927</v>
      </c>
      <c r="CJ41" s="68">
        <f t="shared" si="9"/>
        <v>-490.3258483762927</v>
      </c>
      <c r="CK41" s="209">
        <v>4609.8</v>
      </c>
      <c r="CL41" s="209">
        <v>6070.63</v>
      </c>
      <c r="CM41" s="209">
        <v>0</v>
      </c>
      <c r="CN41" s="209">
        <v>0</v>
      </c>
      <c r="CO41" s="209">
        <v>0</v>
      </c>
      <c r="CP41" s="209">
        <v>0</v>
      </c>
      <c r="CQ41" s="209">
        <v>0</v>
      </c>
      <c r="CR41" s="209">
        <v>18651.650000000001</v>
      </c>
      <c r="CS41" s="209">
        <v>0</v>
      </c>
      <c r="CT41" s="207">
        <v>0</v>
      </c>
      <c r="CU41" s="209">
        <v>18442.419999999998</v>
      </c>
      <c r="CV41" s="178">
        <f t="shared" si="181"/>
        <v>10889.660000000003</v>
      </c>
      <c r="CW41" s="210">
        <v>1861</v>
      </c>
      <c r="CX41" s="181" t="s">
        <v>277</v>
      </c>
      <c r="CY41" s="64">
        <f t="shared" si="182"/>
        <v>29332.080000000002</v>
      </c>
      <c r="CZ41" s="209">
        <v>383.72</v>
      </c>
      <c r="DA41" s="209">
        <v>444.06</v>
      </c>
      <c r="DB41" s="209">
        <v>0</v>
      </c>
      <c r="DC41" s="209">
        <v>0</v>
      </c>
      <c r="DD41" s="209">
        <v>0</v>
      </c>
      <c r="DE41" s="209">
        <v>0</v>
      </c>
      <c r="DF41" s="209">
        <v>0</v>
      </c>
      <c r="DG41" s="209">
        <v>1350</v>
      </c>
      <c r="DH41" s="209">
        <v>0</v>
      </c>
      <c r="DI41" s="209">
        <v>0</v>
      </c>
      <c r="DJ41" s="211">
        <f t="shared" si="208"/>
        <v>2177.7799999999997</v>
      </c>
      <c r="DK41" s="65">
        <v>497.29</v>
      </c>
      <c r="DL41" s="65">
        <v>124.2</v>
      </c>
      <c r="DM41" s="65">
        <f t="shared" si="66"/>
        <v>200.49488010648145</v>
      </c>
      <c r="DN41" s="65">
        <f t="shared" si="67"/>
        <v>309.77113795044642</v>
      </c>
      <c r="DO41" s="65"/>
      <c r="DP41" s="65">
        <v>20</v>
      </c>
      <c r="DQ41" s="65"/>
      <c r="DR41" s="65">
        <v>5</v>
      </c>
      <c r="DS41" s="65">
        <f t="shared" si="209"/>
        <v>428.469696969697</v>
      </c>
      <c r="DT41" s="65"/>
      <c r="DU41" s="64">
        <f t="shared" si="10"/>
        <v>1585.2257150266248</v>
      </c>
      <c r="DV41" s="66">
        <f t="shared" si="144"/>
        <v>596.35070707070713</v>
      </c>
      <c r="DW41" s="66"/>
      <c r="DX41" s="66">
        <f t="shared" si="68"/>
        <v>436.31528441946642</v>
      </c>
      <c r="DY41" s="67">
        <f t="shared" si="11"/>
        <v>1032.6659914901736</v>
      </c>
      <c r="DZ41" s="67">
        <f t="shared" si="12"/>
        <v>2617.8917065167984</v>
      </c>
      <c r="EA41" s="68">
        <f t="shared" si="13"/>
        <v>-440.11170651679868</v>
      </c>
      <c r="EB41" s="209">
        <v>3450.59</v>
      </c>
      <c r="EC41" s="209">
        <v>7217.33</v>
      </c>
      <c r="ED41" s="209">
        <v>0</v>
      </c>
      <c r="EE41" s="209">
        <v>0</v>
      </c>
      <c r="EF41" s="209">
        <v>0</v>
      </c>
      <c r="EG41" s="209">
        <v>0</v>
      </c>
      <c r="EH41" s="209">
        <v>0</v>
      </c>
      <c r="EI41" s="209">
        <v>17986.919999999998</v>
      </c>
      <c r="EJ41" s="209">
        <v>0</v>
      </c>
      <c r="EK41" s="209">
        <v>0</v>
      </c>
      <c r="EL41" s="209">
        <v>18157.099999999999</v>
      </c>
      <c r="EM41" s="178">
        <f t="shared" si="183"/>
        <v>10497.739999999998</v>
      </c>
      <c r="EN41" s="210">
        <v>1863</v>
      </c>
      <c r="EO41" s="181" t="s">
        <v>277</v>
      </c>
      <c r="EP41" s="212">
        <f t="shared" si="70"/>
        <v>28654.839999999997</v>
      </c>
      <c r="EQ41" s="209">
        <v>287.24</v>
      </c>
      <c r="ER41" s="209">
        <v>527.92999999999995</v>
      </c>
      <c r="ES41" s="209">
        <v>0</v>
      </c>
      <c r="ET41" s="209">
        <v>0</v>
      </c>
      <c r="EU41" s="209">
        <v>0</v>
      </c>
      <c r="EV41" s="209">
        <v>0</v>
      </c>
      <c r="EW41" s="209">
        <v>0</v>
      </c>
      <c r="EX41" s="209">
        <v>1350</v>
      </c>
      <c r="EY41" s="209">
        <v>0</v>
      </c>
      <c r="EZ41" s="209">
        <v>0</v>
      </c>
      <c r="FA41" s="64">
        <f t="shared" si="184"/>
        <v>2165.17</v>
      </c>
      <c r="FB41" s="221">
        <v>497.29</v>
      </c>
      <c r="FC41" s="217">
        <v>124.2</v>
      </c>
      <c r="FD41" s="65">
        <f t="shared" si="72"/>
        <v>202.67047396976704</v>
      </c>
      <c r="FE41" s="65">
        <f t="shared" si="73"/>
        <v>272.69184115825266</v>
      </c>
      <c r="FF41" s="65">
        <v>1279.4567857142858</v>
      </c>
      <c r="FG41" s="65">
        <v>20</v>
      </c>
      <c r="FH41" s="65">
        <f t="shared" si="75"/>
        <v>140.93333333333334</v>
      </c>
      <c r="FI41" s="65">
        <v>5</v>
      </c>
      <c r="FJ41" s="65">
        <f t="shared" si="145"/>
        <v>424.68019607843132</v>
      </c>
      <c r="FK41" s="65"/>
      <c r="FL41" s="64">
        <f t="shared" si="14"/>
        <v>2966.9226302540701</v>
      </c>
      <c r="FM41" s="66">
        <f t="shared" si="146"/>
        <v>664.41901960784321</v>
      </c>
      <c r="FN41" s="66"/>
      <c r="FO41" s="66">
        <f t="shared" si="76"/>
        <v>726.26832997238273</v>
      </c>
      <c r="FP41" s="67">
        <f t="shared" si="185"/>
        <v>1390.6873495802261</v>
      </c>
      <c r="FQ41" s="67">
        <f t="shared" si="16"/>
        <v>4357.6099798342966</v>
      </c>
      <c r="FR41" s="68">
        <f t="shared" si="17"/>
        <v>-2192.4399798342965</v>
      </c>
      <c r="FS41" s="209">
        <v>3549.46</v>
      </c>
      <c r="FT41" s="209">
        <v>7291.4</v>
      </c>
      <c r="FU41" s="209">
        <v>0</v>
      </c>
      <c r="FV41" s="209">
        <v>0</v>
      </c>
      <c r="FW41" s="209">
        <v>0</v>
      </c>
      <c r="FX41" s="209">
        <v>0</v>
      </c>
      <c r="FY41" s="209">
        <v>0</v>
      </c>
      <c r="FZ41" s="209">
        <v>20071.57</v>
      </c>
      <c r="GA41" s="209">
        <v>0</v>
      </c>
      <c r="GB41" s="209">
        <v>0</v>
      </c>
      <c r="GC41" s="209">
        <v>20456.41</v>
      </c>
      <c r="GD41" s="178">
        <f t="shared" si="186"/>
        <v>10456.02</v>
      </c>
      <c r="GE41" s="210">
        <v>1988</v>
      </c>
      <c r="GF41" s="181" t="s">
        <v>277</v>
      </c>
      <c r="GG41" s="64">
        <f t="shared" si="187"/>
        <v>30912.43</v>
      </c>
      <c r="GH41" s="209">
        <v>295.47000000000003</v>
      </c>
      <c r="GI41" s="209">
        <v>533.35</v>
      </c>
      <c r="GJ41" s="209">
        <v>0</v>
      </c>
      <c r="GK41" s="209">
        <v>0</v>
      </c>
      <c r="GL41" s="209">
        <v>0</v>
      </c>
      <c r="GM41" s="209">
        <v>0</v>
      </c>
      <c r="GN41" s="209">
        <v>0</v>
      </c>
      <c r="GO41" s="209">
        <v>1550</v>
      </c>
      <c r="GP41" s="209">
        <v>0</v>
      </c>
      <c r="GQ41" s="209">
        <v>0</v>
      </c>
      <c r="GR41" s="211">
        <f t="shared" si="79"/>
        <v>2378.8200000000002</v>
      </c>
      <c r="GS41" s="221">
        <v>497.29</v>
      </c>
      <c r="GT41" s="217">
        <v>124.2</v>
      </c>
      <c r="GU41" s="65">
        <f t="shared" si="80"/>
        <v>226.68248290007674</v>
      </c>
      <c r="GV41" s="65">
        <f t="shared" si="81"/>
        <v>308.16093052641514</v>
      </c>
      <c r="GW41" s="65">
        <v>1279.4567857142858</v>
      </c>
      <c r="GX41" s="65">
        <v>20</v>
      </c>
      <c r="GY41" s="65">
        <f t="shared" si="83"/>
        <v>184.90588235294118</v>
      </c>
      <c r="GZ41" s="65">
        <v>5</v>
      </c>
      <c r="HA41" s="65">
        <f t="shared" si="147"/>
        <v>358.47794117647061</v>
      </c>
      <c r="HB41" s="65"/>
      <c r="HC41" s="64">
        <f t="shared" si="188"/>
        <v>3004.17402267019</v>
      </c>
      <c r="HD41" s="66">
        <f t="shared" si="148"/>
        <v>866.92019607843133</v>
      </c>
      <c r="HE41" s="66"/>
      <c r="HF41" s="66">
        <f t="shared" si="84"/>
        <v>774.21884374972433</v>
      </c>
      <c r="HG41" s="67">
        <f t="shared" si="19"/>
        <v>1641.1390398281555</v>
      </c>
      <c r="HH41" s="67">
        <f t="shared" si="20"/>
        <v>4645.313062498346</v>
      </c>
      <c r="HI41" s="68">
        <f t="shared" si="21"/>
        <v>-2266.4930624983458</v>
      </c>
      <c r="HJ41" s="205">
        <v>4662.67</v>
      </c>
      <c r="HK41" s="205">
        <v>9163.7099999999991</v>
      </c>
      <c r="HL41" s="205">
        <v>0</v>
      </c>
      <c r="HM41" s="205">
        <v>0</v>
      </c>
      <c r="HN41" s="205">
        <v>0</v>
      </c>
      <c r="HO41" s="205">
        <v>0</v>
      </c>
      <c r="HP41" s="205">
        <v>0</v>
      </c>
      <c r="HQ41" s="205">
        <v>20775.88</v>
      </c>
      <c r="HR41" s="205">
        <v>0</v>
      </c>
      <c r="HS41" s="205">
        <v>0</v>
      </c>
      <c r="HT41" s="205">
        <v>23022.3</v>
      </c>
      <c r="HU41" s="178">
        <f t="shared" si="189"/>
        <v>11579.960000000003</v>
      </c>
      <c r="HV41" s="206">
        <v>2152</v>
      </c>
      <c r="HW41" s="181" t="s">
        <v>277</v>
      </c>
      <c r="HX41" s="64">
        <f t="shared" si="190"/>
        <v>34602.26</v>
      </c>
      <c r="HY41" s="205">
        <v>388.13</v>
      </c>
      <c r="HZ41" s="205">
        <v>670.31</v>
      </c>
      <c r="IA41" s="205">
        <v>0</v>
      </c>
      <c r="IB41" s="205">
        <v>0</v>
      </c>
      <c r="IC41" s="205">
        <v>0</v>
      </c>
      <c r="ID41" s="205">
        <v>0</v>
      </c>
      <c r="IE41" s="205">
        <v>0</v>
      </c>
      <c r="IF41" s="205">
        <v>1550</v>
      </c>
      <c r="IG41" s="205">
        <v>0</v>
      </c>
      <c r="IH41" s="205">
        <v>0</v>
      </c>
      <c r="II41" s="214">
        <v>2608.44</v>
      </c>
      <c r="IJ41" s="221">
        <v>497.29</v>
      </c>
      <c r="IK41" s="217">
        <v>134.1</v>
      </c>
      <c r="IL41" s="65">
        <f t="shared" si="88"/>
        <v>255.02853442439391</v>
      </c>
      <c r="IM41" s="65">
        <f t="shared" si="89"/>
        <v>350.96217277327065</v>
      </c>
      <c r="IN41" s="65">
        <v>1279.4567857142858</v>
      </c>
      <c r="IO41" s="65">
        <v>20</v>
      </c>
      <c r="IP41" s="65">
        <f t="shared" si="91"/>
        <v>232.05714285714285</v>
      </c>
      <c r="IQ41" s="65">
        <v>5</v>
      </c>
      <c r="IR41" s="65">
        <f t="shared" si="149"/>
        <v>445.62857142857143</v>
      </c>
      <c r="IS41" s="65"/>
      <c r="IT41" s="64">
        <f t="shared" si="191"/>
        <v>3219.5232071976648</v>
      </c>
      <c r="IU41" s="66">
        <f t="shared" si="150"/>
        <v>538.79476190476191</v>
      </c>
      <c r="IV41" s="66"/>
      <c r="IW41" s="66">
        <f t="shared" si="92"/>
        <v>751.6635938204854</v>
      </c>
      <c r="IX41" s="67">
        <f t="shared" si="192"/>
        <v>1290.4583557252472</v>
      </c>
      <c r="IY41" s="67">
        <f t="shared" si="24"/>
        <v>4509.9815629229124</v>
      </c>
      <c r="IZ41" s="68">
        <f t="shared" si="25"/>
        <v>-1901.5415629229124</v>
      </c>
      <c r="JA41" s="209">
        <v>4798.78</v>
      </c>
      <c r="JB41" s="209">
        <v>6574.41</v>
      </c>
      <c r="JC41" s="209">
        <v>0</v>
      </c>
      <c r="JD41" s="209">
        <v>0</v>
      </c>
      <c r="JE41" s="209">
        <v>0</v>
      </c>
      <c r="JF41" s="209">
        <v>0</v>
      </c>
      <c r="JG41" s="209">
        <v>0</v>
      </c>
      <c r="JH41" s="209">
        <v>18116.3</v>
      </c>
      <c r="JI41" s="209">
        <v>0</v>
      </c>
      <c r="JJ41" s="209">
        <v>0</v>
      </c>
      <c r="JK41" s="209">
        <v>19326.63</v>
      </c>
      <c r="JL41" s="178">
        <f t="shared" si="193"/>
        <v>10162.859999999997</v>
      </c>
      <c r="JM41" s="210">
        <v>1731</v>
      </c>
      <c r="JN41" s="181" t="s">
        <v>277</v>
      </c>
      <c r="JO41" s="64">
        <f t="shared" si="194"/>
        <v>29489.489999999998</v>
      </c>
      <c r="JP41" s="209">
        <v>399.46</v>
      </c>
      <c r="JQ41" s="209">
        <v>480.91</v>
      </c>
      <c r="JR41" s="209">
        <v>0</v>
      </c>
      <c r="JS41" s="209">
        <v>0</v>
      </c>
      <c r="JT41" s="209">
        <v>0</v>
      </c>
      <c r="JU41" s="209">
        <v>0</v>
      </c>
      <c r="JV41" s="209">
        <v>0</v>
      </c>
      <c r="JW41" s="209">
        <v>1550</v>
      </c>
      <c r="JX41" s="209">
        <v>0</v>
      </c>
      <c r="JY41" s="209">
        <v>0</v>
      </c>
      <c r="JZ41" s="211">
        <v>2430.37</v>
      </c>
      <c r="KA41" s="221">
        <v>497.29</v>
      </c>
      <c r="KB41" s="217">
        <v>134.1</v>
      </c>
      <c r="KC41" s="65">
        <f t="shared" si="96"/>
        <v>389.83141828930246</v>
      </c>
      <c r="KD41" s="65">
        <f t="shared" si="97"/>
        <v>342.19944083681514</v>
      </c>
      <c r="KE41" s="65">
        <v>1279.4567857142858</v>
      </c>
      <c r="KF41" s="65">
        <v>20</v>
      </c>
      <c r="KG41" s="65"/>
      <c r="KH41" s="65">
        <v>5</v>
      </c>
      <c r="KI41" s="65">
        <f t="shared" si="151"/>
        <v>543.39953271028037</v>
      </c>
      <c r="KJ41" s="65"/>
      <c r="KK41" s="64">
        <f t="shared" si="195"/>
        <v>3211.2771775506835</v>
      </c>
      <c r="KL41" s="66">
        <f t="shared" si="152"/>
        <v>497.32093457943921</v>
      </c>
      <c r="KM41" s="66"/>
      <c r="KN41" s="66">
        <f t="shared" si="99"/>
        <v>741.71962242602467</v>
      </c>
      <c r="KO41" s="67">
        <f t="shared" si="27"/>
        <v>1239.0405570054638</v>
      </c>
      <c r="KP41" s="67">
        <f t="shared" si="28"/>
        <v>4450.3177345561471</v>
      </c>
      <c r="KQ41" s="68">
        <f t="shared" si="29"/>
        <v>-2019.9477345561472</v>
      </c>
      <c r="KR41" s="209">
        <v>5541.22</v>
      </c>
      <c r="KS41" s="209">
        <v>7296.2</v>
      </c>
      <c r="KT41" s="209">
        <v>0</v>
      </c>
      <c r="KU41" s="209">
        <v>0</v>
      </c>
      <c r="KV41" s="209">
        <v>0</v>
      </c>
      <c r="KW41" s="209">
        <v>0</v>
      </c>
      <c r="KX41" s="209">
        <v>0</v>
      </c>
      <c r="KY41" s="209">
        <v>16893.87</v>
      </c>
      <c r="KZ41" s="209">
        <v>0</v>
      </c>
      <c r="LA41" s="209">
        <v>0</v>
      </c>
      <c r="LB41" s="209">
        <v>19765.419999999998</v>
      </c>
      <c r="LC41" s="178">
        <f t="shared" si="196"/>
        <v>9965.8700000000026</v>
      </c>
      <c r="LD41" s="210">
        <v>1705</v>
      </c>
      <c r="LE41" s="181" t="s">
        <v>277</v>
      </c>
      <c r="LF41" s="64">
        <f t="shared" si="197"/>
        <v>29731.29</v>
      </c>
      <c r="LG41" s="209">
        <v>461.26</v>
      </c>
      <c r="LH41" s="209">
        <v>533.70000000000005</v>
      </c>
      <c r="LI41" s="209">
        <v>0</v>
      </c>
      <c r="LJ41" s="209">
        <v>0</v>
      </c>
      <c r="LK41" s="209">
        <v>0</v>
      </c>
      <c r="LL41" s="209">
        <v>0</v>
      </c>
      <c r="LM41" s="209">
        <v>0</v>
      </c>
      <c r="LN41" s="209">
        <v>1550</v>
      </c>
      <c r="LO41" s="209">
        <v>0</v>
      </c>
      <c r="LP41" s="209">
        <v>0</v>
      </c>
      <c r="LQ41" s="211">
        <f t="shared" si="102"/>
        <v>2544.96</v>
      </c>
      <c r="LR41" s="229">
        <v>553.98</v>
      </c>
      <c r="LS41" s="240">
        <v>134.1</v>
      </c>
      <c r="LT41" s="65">
        <f t="shared" si="103"/>
        <v>201.51098478446687</v>
      </c>
      <c r="LU41" s="65">
        <f t="shared" si="104"/>
        <v>296.7052912089253</v>
      </c>
      <c r="LV41" s="65">
        <v>1279.4567857142858</v>
      </c>
      <c r="LW41" s="65">
        <v>20</v>
      </c>
      <c r="LX41" s="65"/>
      <c r="LY41" s="65">
        <v>5</v>
      </c>
      <c r="LZ41" s="65">
        <f t="shared" si="153"/>
        <v>508.03738317757012</v>
      </c>
      <c r="MA41" s="65"/>
      <c r="MB41" s="64">
        <f t="shared" si="30"/>
        <v>2998.7904448852482</v>
      </c>
      <c r="MC41" s="66">
        <f t="shared" si="154"/>
        <v>593.54906542056074</v>
      </c>
      <c r="MD41" s="66"/>
      <c r="ME41" s="66">
        <f t="shared" si="106"/>
        <v>718.46790206116191</v>
      </c>
      <c r="MF41" s="67">
        <f t="shared" si="31"/>
        <v>1312.0169674817225</v>
      </c>
      <c r="MG41" s="67">
        <f t="shared" si="32"/>
        <v>4310.8074123669703</v>
      </c>
      <c r="MH41" s="68">
        <f t="shared" si="33"/>
        <v>-1765.8474123669703</v>
      </c>
      <c r="MI41" s="209">
        <v>3387.22</v>
      </c>
      <c r="MJ41" s="209">
        <v>6407.95</v>
      </c>
      <c r="MK41" s="209">
        <v>0</v>
      </c>
      <c r="ML41" s="209">
        <v>0</v>
      </c>
      <c r="MM41" s="209">
        <v>0</v>
      </c>
      <c r="MN41" s="209">
        <v>0</v>
      </c>
      <c r="MO41" s="209">
        <v>0</v>
      </c>
      <c r="MP41" s="209">
        <v>10342.76</v>
      </c>
      <c r="MQ41" s="209">
        <v>0</v>
      </c>
      <c r="MR41" s="209">
        <v>0</v>
      </c>
      <c r="MS41" s="209">
        <v>12266.38</v>
      </c>
      <c r="MT41" s="178">
        <f t="shared" si="210"/>
        <v>7871.5500000000011</v>
      </c>
      <c r="MU41" s="210">
        <v>1304</v>
      </c>
      <c r="MV41" s="181" t="s">
        <v>277</v>
      </c>
      <c r="MW41" s="64">
        <f t="shared" si="198"/>
        <v>20137.93</v>
      </c>
      <c r="MX41" s="209">
        <v>281.95999999999998</v>
      </c>
      <c r="MY41" s="209">
        <v>468.73</v>
      </c>
      <c r="MZ41" s="209">
        <v>0</v>
      </c>
      <c r="NA41" s="209">
        <v>0</v>
      </c>
      <c r="NB41" s="209">
        <v>0</v>
      </c>
      <c r="NC41" s="209">
        <v>0</v>
      </c>
      <c r="ND41" s="209">
        <v>0</v>
      </c>
      <c r="NE41" s="209">
        <v>1550</v>
      </c>
      <c r="NF41" s="209">
        <v>0</v>
      </c>
      <c r="NG41" s="209">
        <v>0</v>
      </c>
      <c r="NH41" s="211">
        <f t="shared" si="109"/>
        <v>2300.69</v>
      </c>
      <c r="NI41" s="229">
        <v>553.98</v>
      </c>
      <c r="NJ41" s="241">
        <v>134.1</v>
      </c>
      <c r="NK41" s="65">
        <f t="shared" si="110"/>
        <v>0</v>
      </c>
      <c r="NL41" s="65">
        <f t="shared" si="111"/>
        <v>190.12199654150979</v>
      </c>
      <c r="NM41" s="65">
        <v>1279.4567857142858</v>
      </c>
      <c r="NN41" s="65">
        <v>20</v>
      </c>
      <c r="NO41" s="65"/>
      <c r="NP41" s="65">
        <v>5</v>
      </c>
      <c r="NQ41" s="65">
        <f t="shared" si="155"/>
        <v>469.67889908256882</v>
      </c>
      <c r="NR41" s="65"/>
      <c r="NS41" s="64">
        <f t="shared" si="199"/>
        <v>2652.3376813383647</v>
      </c>
      <c r="NT41" s="66">
        <f t="shared" si="113"/>
        <v>723.04816513761466</v>
      </c>
      <c r="NU41" s="66"/>
      <c r="NV41" s="66">
        <f t="shared" si="114"/>
        <v>675.07716929519597</v>
      </c>
      <c r="NW41" s="67">
        <f t="shared" si="35"/>
        <v>1398.1253344328106</v>
      </c>
      <c r="NX41" s="67">
        <f t="shared" si="36"/>
        <v>4050.4630157711754</v>
      </c>
      <c r="NY41" s="68">
        <f t="shared" si="37"/>
        <v>-1749.7730157711753</v>
      </c>
      <c r="NZ41" s="209">
        <v>4123.75</v>
      </c>
      <c r="OA41" s="209">
        <v>5987.05</v>
      </c>
      <c r="OB41" s="209">
        <v>0</v>
      </c>
      <c r="OC41" s="209">
        <v>0</v>
      </c>
      <c r="OD41" s="209">
        <v>0</v>
      </c>
      <c r="OE41" s="209">
        <v>0</v>
      </c>
      <c r="OF41" s="209">
        <v>0</v>
      </c>
      <c r="OG41" s="209">
        <v>15077.91</v>
      </c>
      <c r="OH41" s="209">
        <v>0</v>
      </c>
      <c r="OI41" s="209">
        <v>0</v>
      </c>
      <c r="OJ41" s="209">
        <v>16112.59</v>
      </c>
      <c r="OK41" s="178">
        <f t="shared" si="115"/>
        <v>9076.119999999999</v>
      </c>
      <c r="OL41" s="210">
        <v>1571</v>
      </c>
      <c r="OM41" s="181" t="s">
        <v>277</v>
      </c>
      <c r="ON41" s="64">
        <f t="shared" si="200"/>
        <v>25188.71</v>
      </c>
      <c r="OO41" s="209">
        <v>343.27</v>
      </c>
      <c r="OP41" s="209">
        <v>437.94</v>
      </c>
      <c r="OQ41" s="209">
        <v>0</v>
      </c>
      <c r="OR41" s="209">
        <v>0</v>
      </c>
      <c r="OS41" s="209">
        <v>0</v>
      </c>
      <c r="OT41" s="209">
        <v>0</v>
      </c>
      <c r="OU41" s="209">
        <v>0</v>
      </c>
      <c r="OV41" s="209">
        <v>1550</v>
      </c>
      <c r="OW41" s="209">
        <v>0</v>
      </c>
      <c r="OX41" s="209">
        <v>0</v>
      </c>
      <c r="OY41" s="211">
        <v>2331.21</v>
      </c>
      <c r="OZ41" s="249">
        <v>553.98</v>
      </c>
      <c r="PA41" s="241">
        <v>134.1</v>
      </c>
      <c r="PB41" s="65">
        <f t="shared" si="118"/>
        <v>348.40673590779653</v>
      </c>
      <c r="PC41" s="65">
        <f t="shared" si="119"/>
        <v>266.12094705845487</v>
      </c>
      <c r="PD41" s="65">
        <v>1279.4567857142858</v>
      </c>
      <c r="PE41" s="65">
        <v>20</v>
      </c>
      <c r="PF41" s="65">
        <f t="shared" si="121"/>
        <v>32.880000000000003</v>
      </c>
      <c r="PG41" s="65">
        <v>5</v>
      </c>
      <c r="PH41" s="65">
        <f t="shared" si="156"/>
        <v>495.2049090909091</v>
      </c>
      <c r="PI41" s="65"/>
      <c r="PJ41" s="64">
        <f t="shared" si="38"/>
        <v>3135.1493777714463</v>
      </c>
      <c r="PK41" s="66">
        <f t="shared" si="157"/>
        <v>643.25572727272731</v>
      </c>
      <c r="PL41" s="66"/>
      <c r="PM41" s="66">
        <f t="shared" si="122"/>
        <v>755.6810210088347</v>
      </c>
      <c r="PN41" s="67">
        <f t="shared" si="39"/>
        <v>1398.9367482815619</v>
      </c>
      <c r="PO41" s="67">
        <f t="shared" si="40"/>
        <v>4534.0861260530082</v>
      </c>
      <c r="PP41" s="68">
        <f t="shared" si="41"/>
        <v>-2202.8761260530082</v>
      </c>
      <c r="PQ41" s="209">
        <v>3497.2</v>
      </c>
      <c r="PR41" s="209">
        <v>5536.47</v>
      </c>
      <c r="PS41" s="209">
        <v>0</v>
      </c>
      <c r="PT41" s="209">
        <v>0</v>
      </c>
      <c r="PU41" s="209">
        <v>0</v>
      </c>
      <c r="PV41" s="209">
        <v>0</v>
      </c>
      <c r="PW41" s="209">
        <v>0</v>
      </c>
      <c r="PX41" s="209">
        <v>13714.93</v>
      </c>
      <c r="PY41" s="209">
        <v>0</v>
      </c>
      <c r="PZ41" s="209">
        <v>0</v>
      </c>
      <c r="QA41" s="209">
        <v>14652.66</v>
      </c>
      <c r="QB41" s="178">
        <f t="shared" si="201"/>
        <v>8095.9399999999987</v>
      </c>
      <c r="QC41" s="210">
        <v>1366</v>
      </c>
      <c r="QD41" s="181" t="s">
        <v>277</v>
      </c>
      <c r="QE41" s="64">
        <f t="shared" si="202"/>
        <v>22748.6</v>
      </c>
      <c r="QF41" s="209">
        <v>291.12</v>
      </c>
      <c r="QG41" s="209">
        <v>404.98</v>
      </c>
      <c r="QH41" s="209">
        <v>0</v>
      </c>
      <c r="QI41" s="209">
        <v>0</v>
      </c>
      <c r="QJ41" s="209">
        <v>0</v>
      </c>
      <c r="QK41" s="209">
        <v>0</v>
      </c>
      <c r="QL41" s="209">
        <v>0</v>
      </c>
      <c r="QM41" s="209">
        <v>1550</v>
      </c>
      <c r="QN41" s="209">
        <v>0</v>
      </c>
      <c r="QO41" s="209">
        <v>0</v>
      </c>
      <c r="QP41" s="211">
        <f t="shared" si="125"/>
        <v>2246.1</v>
      </c>
      <c r="QQ41" s="249">
        <v>553.98</v>
      </c>
      <c r="QR41" s="241">
        <v>134.1</v>
      </c>
      <c r="QS41" s="65">
        <f t="shared" si="126"/>
        <v>172.24210503240107</v>
      </c>
      <c r="QT41" s="65">
        <f t="shared" si="127"/>
        <v>147.73021917699114</v>
      </c>
      <c r="QU41" s="65">
        <v>1279.4567857142858</v>
      </c>
      <c r="QV41" s="65">
        <v>20</v>
      </c>
      <c r="QW41" s="65">
        <f t="shared" si="129"/>
        <v>18.861818181818183</v>
      </c>
      <c r="QX41" s="65">
        <v>5</v>
      </c>
      <c r="QY41" s="65">
        <f t="shared" si="158"/>
        <v>428.14772727272725</v>
      </c>
      <c r="QZ41" s="65"/>
      <c r="RA41" s="64">
        <f t="shared" si="203"/>
        <v>2759.5186553782232</v>
      </c>
      <c r="RB41" s="66">
        <f t="shared" si="130"/>
        <v>619.2640909090909</v>
      </c>
      <c r="RC41" s="66"/>
      <c r="RD41" s="66">
        <f t="shared" si="131"/>
        <v>675.75654925746289</v>
      </c>
      <c r="RE41" s="67">
        <f t="shared" si="43"/>
        <v>1295.0206401665537</v>
      </c>
      <c r="RF41" s="67">
        <f t="shared" si="44"/>
        <v>4054.5392955447769</v>
      </c>
      <c r="RG41" s="68">
        <f t="shared" si="45"/>
        <v>-1808.439295544777</v>
      </c>
      <c r="RH41" s="205">
        <v>4920.93</v>
      </c>
      <c r="RI41" s="205">
        <v>5097.55</v>
      </c>
      <c r="RJ41" s="205">
        <v>0</v>
      </c>
      <c r="RK41" s="205">
        <v>0</v>
      </c>
      <c r="RL41" s="205">
        <v>0</v>
      </c>
      <c r="RM41" s="205">
        <v>0</v>
      </c>
      <c r="RN41" s="205">
        <v>0</v>
      </c>
      <c r="RO41" s="205">
        <v>19791.95</v>
      </c>
      <c r="RP41" s="205">
        <v>0</v>
      </c>
      <c r="RQ41" s="205">
        <v>0</v>
      </c>
      <c r="RR41" s="205">
        <v>19325.89</v>
      </c>
      <c r="RS41" s="178">
        <f t="shared" si="204"/>
        <v>10484.540000000001</v>
      </c>
      <c r="RT41" s="206">
        <v>1570</v>
      </c>
      <c r="RU41" s="181" t="s">
        <v>277</v>
      </c>
      <c r="RV41" s="64">
        <f t="shared" si="205"/>
        <v>29810.43</v>
      </c>
      <c r="RW41" s="209">
        <v>409.63</v>
      </c>
      <c r="RX41" s="209">
        <v>372.88</v>
      </c>
      <c r="RY41" s="209">
        <v>0</v>
      </c>
      <c r="RZ41" s="209">
        <v>0</v>
      </c>
      <c r="SA41" s="209">
        <v>0</v>
      </c>
      <c r="SB41" s="209">
        <v>0</v>
      </c>
      <c r="SC41" s="209">
        <v>0</v>
      </c>
      <c r="SD41" s="209">
        <v>1550</v>
      </c>
      <c r="SE41" s="209">
        <v>0</v>
      </c>
      <c r="SF41" s="209">
        <v>0</v>
      </c>
      <c r="SG41" s="211">
        <v>2332.5100000000002</v>
      </c>
      <c r="SH41" s="249"/>
      <c r="SI41" s="241">
        <v>134.1</v>
      </c>
      <c r="SJ41" s="65">
        <f t="shared" si="134"/>
        <v>189.91370530379618</v>
      </c>
      <c r="SK41" s="65">
        <f t="shared" si="135"/>
        <v>225.99709166486423</v>
      </c>
      <c r="SL41" s="65">
        <v>1279.4567857142858</v>
      </c>
      <c r="SM41" s="65">
        <v>20</v>
      </c>
      <c r="SN41" s="65">
        <f t="shared" si="137"/>
        <v>495.92920353982299</v>
      </c>
      <c r="SO41" s="65">
        <v>5</v>
      </c>
      <c r="SP41" s="65">
        <f t="shared" si="159"/>
        <v>428.52876106194691</v>
      </c>
      <c r="SQ41" s="65"/>
      <c r="SR41" s="64">
        <f t="shared" si="206"/>
        <v>2778.9255472847162</v>
      </c>
      <c r="SS41" s="66">
        <f t="shared" si="160"/>
        <v>596.28469026548669</v>
      </c>
      <c r="ST41" s="66"/>
      <c r="SU41" s="66">
        <f t="shared" si="138"/>
        <v>675.04204751004056</v>
      </c>
      <c r="SV41" s="67">
        <f t="shared" si="207"/>
        <v>1271.3267377755274</v>
      </c>
      <c r="SW41" s="67">
        <f t="shared" si="48"/>
        <v>4050.2522850602436</v>
      </c>
      <c r="SX41" s="68">
        <f t="shared" si="49"/>
        <v>-1717.7422850602434</v>
      </c>
      <c r="SY41" s="64">
        <f t="shared" si="139"/>
        <v>331021.68999999994</v>
      </c>
      <c r="SZ41" s="211">
        <f t="shared" si="140"/>
        <v>27516.119999999995</v>
      </c>
      <c r="TA41" s="67">
        <f t="shared" si="141"/>
        <v>46606.353978070285</v>
      </c>
      <c r="TB41" s="68">
        <f t="shared" si="142"/>
        <v>-19090.23397807029</v>
      </c>
      <c r="TC41" s="264"/>
      <c r="TD41" s="265"/>
      <c r="TE41" s="265"/>
    </row>
    <row r="42" spans="1:525">
      <c r="A42" s="173" t="s">
        <v>156</v>
      </c>
      <c r="B42" s="266" t="s">
        <v>157</v>
      </c>
      <c r="C42" s="181" t="s">
        <v>277</v>
      </c>
      <c r="D42" s="176">
        <v>0</v>
      </c>
      <c r="E42" s="176">
        <v>1303.8</v>
      </c>
      <c r="F42" s="176">
        <v>0</v>
      </c>
      <c r="G42" s="176">
        <v>0</v>
      </c>
      <c r="H42" s="176">
        <v>0</v>
      </c>
      <c r="I42" s="176">
        <v>0</v>
      </c>
      <c r="J42" s="176">
        <v>0</v>
      </c>
      <c r="K42" s="176">
        <v>0</v>
      </c>
      <c r="L42" s="176">
        <v>0</v>
      </c>
      <c r="M42" s="176">
        <v>0</v>
      </c>
      <c r="N42" s="178">
        <v>1303.8</v>
      </c>
      <c r="O42" s="178">
        <f t="shared" si="161"/>
        <v>0</v>
      </c>
      <c r="P42" s="181">
        <v>138</v>
      </c>
      <c r="Q42" s="64">
        <f t="shared" si="0"/>
        <v>1303.8</v>
      </c>
      <c r="R42" s="178">
        <v>0</v>
      </c>
      <c r="S42" s="178">
        <v>4500</v>
      </c>
      <c r="T42" s="178">
        <v>0</v>
      </c>
      <c r="U42" s="178">
        <v>0</v>
      </c>
      <c r="V42" s="178">
        <v>0</v>
      </c>
      <c r="W42" s="178">
        <v>0</v>
      </c>
      <c r="X42" s="178">
        <v>0</v>
      </c>
      <c r="Y42" s="178">
        <v>0</v>
      </c>
      <c r="Z42" s="178">
        <v>0</v>
      </c>
      <c r="AA42" s="178">
        <v>0</v>
      </c>
      <c r="AB42" s="64">
        <f t="shared" si="50"/>
        <v>4500</v>
      </c>
      <c r="AC42" s="65">
        <v>372.97</v>
      </c>
      <c r="AD42" s="65"/>
      <c r="AE42" s="65">
        <f t="shared" si="51"/>
        <v>14.17595394785554</v>
      </c>
      <c r="AF42" s="65">
        <f t="shared" si="177"/>
        <v>0</v>
      </c>
      <c r="AG42" s="65"/>
      <c r="AH42" s="65">
        <v>20</v>
      </c>
      <c r="AI42" s="65"/>
      <c r="AJ42" s="65">
        <v>5</v>
      </c>
      <c r="AK42" s="65">
        <f t="shared" si="178"/>
        <v>411.38684210526316</v>
      </c>
      <c r="AL42" s="65"/>
      <c r="AM42" s="64">
        <f t="shared" si="2"/>
        <v>823.53279605311877</v>
      </c>
      <c r="AN42" s="66">
        <f t="shared" si="179"/>
        <v>645.10084210526315</v>
      </c>
      <c r="AO42" s="66">
        <v>0</v>
      </c>
      <c r="AP42" s="66">
        <f t="shared" si="54"/>
        <v>293.7267276316764</v>
      </c>
      <c r="AQ42" s="67">
        <f t="shared" si="3"/>
        <v>938.82756973693949</v>
      </c>
      <c r="AR42" s="67">
        <f t="shared" si="4"/>
        <v>1762.3603657900583</v>
      </c>
      <c r="AS42" s="68">
        <f t="shared" si="5"/>
        <v>2737.6396342099415</v>
      </c>
      <c r="AT42" s="205">
        <v>12408.61</v>
      </c>
      <c r="AU42" s="205">
        <v>0</v>
      </c>
      <c r="AV42" s="205">
        <v>0</v>
      </c>
      <c r="AW42" s="205">
        <v>0</v>
      </c>
      <c r="AX42" s="207">
        <v>0</v>
      </c>
      <c r="AY42" s="207">
        <v>0</v>
      </c>
      <c r="AZ42" s="207">
        <v>0</v>
      </c>
      <c r="BA42" s="207">
        <v>0</v>
      </c>
      <c r="BB42" s="207">
        <v>0</v>
      </c>
      <c r="BC42" s="207">
        <v>0</v>
      </c>
      <c r="BD42" s="209">
        <v>7171.29</v>
      </c>
      <c r="BE42" s="178">
        <f t="shared" si="162"/>
        <v>5237.3200000000006</v>
      </c>
      <c r="BF42" s="208">
        <v>175</v>
      </c>
      <c r="BG42" s="181" t="s">
        <v>277</v>
      </c>
      <c r="BH42" s="64">
        <f t="shared" si="56"/>
        <v>12408.61</v>
      </c>
      <c r="BI42" s="205">
        <v>1032.9100000000001</v>
      </c>
      <c r="BJ42" s="205">
        <v>0</v>
      </c>
      <c r="BK42" s="205">
        <v>0</v>
      </c>
      <c r="BL42" s="205">
        <v>0</v>
      </c>
      <c r="BM42" s="205">
        <v>0</v>
      </c>
      <c r="BN42" s="205">
        <v>0</v>
      </c>
      <c r="BO42" s="205">
        <v>0</v>
      </c>
      <c r="BP42" s="205">
        <v>0</v>
      </c>
      <c r="BQ42" s="205">
        <v>0</v>
      </c>
      <c r="BR42" s="205">
        <v>0</v>
      </c>
      <c r="BS42" s="64">
        <f t="shared" si="57"/>
        <v>1032.9100000000001</v>
      </c>
      <c r="BT42" s="65">
        <v>372.97</v>
      </c>
      <c r="BU42" s="65"/>
      <c r="BV42" s="65">
        <f t="shared" si="58"/>
        <v>78.652666559041776</v>
      </c>
      <c r="BW42" s="65">
        <f t="shared" si="59"/>
        <v>118.44702995815008</v>
      </c>
      <c r="BX42" s="65"/>
      <c r="BY42" s="65">
        <v>20</v>
      </c>
      <c r="BZ42" s="65"/>
      <c r="CA42" s="65">
        <v>5</v>
      </c>
      <c r="CB42" s="65">
        <f t="shared" si="180"/>
        <v>391.015625</v>
      </c>
      <c r="CC42" s="65"/>
      <c r="CD42" s="64">
        <f t="shared" si="6"/>
        <v>986.08532151719191</v>
      </c>
      <c r="CE42" s="66">
        <f t="shared" si="61"/>
        <v>665.21208333333334</v>
      </c>
      <c r="CF42" s="66"/>
      <c r="CG42" s="66">
        <f t="shared" si="62"/>
        <v>330.25948097010507</v>
      </c>
      <c r="CH42" s="67">
        <f t="shared" si="7"/>
        <v>995.47156430343841</v>
      </c>
      <c r="CI42" s="67">
        <f t="shared" si="8"/>
        <v>1981.5568858206302</v>
      </c>
      <c r="CJ42" s="68">
        <f t="shared" si="9"/>
        <v>-948.64688582063013</v>
      </c>
      <c r="CK42" s="209">
        <v>13381.54</v>
      </c>
      <c r="CL42" s="209">
        <v>0</v>
      </c>
      <c r="CM42" s="209">
        <v>0</v>
      </c>
      <c r="CN42" s="209">
        <v>0</v>
      </c>
      <c r="CO42" s="209">
        <v>0</v>
      </c>
      <c r="CP42" s="209">
        <v>0</v>
      </c>
      <c r="CQ42" s="209">
        <v>0</v>
      </c>
      <c r="CR42" s="209">
        <v>0</v>
      </c>
      <c r="CS42" s="209">
        <v>0</v>
      </c>
      <c r="CT42" s="207">
        <v>0</v>
      </c>
      <c r="CU42" s="209">
        <v>6976.15</v>
      </c>
      <c r="CV42" s="178">
        <f t="shared" si="181"/>
        <v>6405.3900000000012</v>
      </c>
      <c r="CW42" s="210">
        <v>203</v>
      </c>
      <c r="CX42" s="181" t="s">
        <v>277</v>
      </c>
      <c r="CY42" s="64">
        <f t="shared" si="182"/>
        <v>13381.54</v>
      </c>
      <c r="CZ42" s="209">
        <v>1113.9000000000001</v>
      </c>
      <c r="DA42" s="209">
        <v>0</v>
      </c>
      <c r="DB42" s="209">
        <v>0</v>
      </c>
      <c r="DC42" s="209">
        <v>0</v>
      </c>
      <c r="DD42" s="209">
        <v>0</v>
      </c>
      <c r="DE42" s="209">
        <v>0</v>
      </c>
      <c r="DF42" s="209">
        <v>0</v>
      </c>
      <c r="DG42" s="209">
        <v>0</v>
      </c>
      <c r="DH42" s="209">
        <v>0</v>
      </c>
      <c r="DI42" s="209">
        <v>0</v>
      </c>
      <c r="DJ42" s="211">
        <f t="shared" si="208"/>
        <v>1113.9000000000001</v>
      </c>
      <c r="DK42" s="65">
        <v>372.97</v>
      </c>
      <c r="DL42" s="65"/>
      <c r="DM42" s="65">
        <f t="shared" si="66"/>
        <v>75.84050020847755</v>
      </c>
      <c r="DN42" s="65">
        <f t="shared" si="67"/>
        <v>182.21000006578805</v>
      </c>
      <c r="DO42" s="65"/>
      <c r="DP42" s="65">
        <v>20</v>
      </c>
      <c r="DQ42" s="65"/>
      <c r="DR42" s="65">
        <v>5</v>
      </c>
      <c r="DS42" s="65">
        <f t="shared" si="209"/>
        <v>428.469696969697</v>
      </c>
      <c r="DT42" s="65"/>
      <c r="DU42" s="64">
        <f t="shared" si="10"/>
        <v>1084.4901972439627</v>
      </c>
      <c r="DV42" s="66">
        <f t="shared" si="144"/>
        <v>596.35070707070713</v>
      </c>
      <c r="DW42" s="66"/>
      <c r="DX42" s="66">
        <f t="shared" si="68"/>
        <v>336.16818086293398</v>
      </c>
      <c r="DY42" s="67">
        <f t="shared" si="11"/>
        <v>932.51888793364105</v>
      </c>
      <c r="DZ42" s="67">
        <f t="shared" si="12"/>
        <v>2017.0090851776038</v>
      </c>
      <c r="EA42" s="68">
        <f t="shared" si="13"/>
        <v>-903.10908517760367</v>
      </c>
      <c r="EB42" s="209">
        <v>12467.77</v>
      </c>
      <c r="EC42" s="209">
        <v>0</v>
      </c>
      <c r="ED42" s="209">
        <v>0</v>
      </c>
      <c r="EE42" s="209">
        <v>0</v>
      </c>
      <c r="EF42" s="209">
        <v>0</v>
      </c>
      <c r="EG42" s="209">
        <v>0</v>
      </c>
      <c r="EH42" s="209">
        <v>0</v>
      </c>
      <c r="EI42" s="209">
        <v>0</v>
      </c>
      <c r="EJ42" s="209">
        <v>0</v>
      </c>
      <c r="EK42" s="209">
        <v>0</v>
      </c>
      <c r="EL42" s="209">
        <v>7337.85</v>
      </c>
      <c r="EM42" s="178">
        <f t="shared" si="183"/>
        <v>5129.92</v>
      </c>
      <c r="EN42" s="210">
        <v>191</v>
      </c>
      <c r="EO42" s="181" t="s">
        <v>277</v>
      </c>
      <c r="EP42" s="212">
        <f t="shared" si="70"/>
        <v>12467.77</v>
      </c>
      <c r="EQ42" s="209">
        <v>1037.83</v>
      </c>
      <c r="ER42" s="209">
        <v>0</v>
      </c>
      <c r="ES42" s="209">
        <v>0</v>
      </c>
      <c r="ET42" s="209">
        <v>0</v>
      </c>
      <c r="EU42" s="209">
        <v>0</v>
      </c>
      <c r="EV42" s="209">
        <v>0</v>
      </c>
      <c r="EW42" s="209">
        <v>0</v>
      </c>
      <c r="EX42" s="209">
        <v>0</v>
      </c>
      <c r="EY42" s="209">
        <v>0</v>
      </c>
      <c r="EZ42" s="209">
        <v>0</v>
      </c>
      <c r="FA42" s="64">
        <f t="shared" si="184"/>
        <v>1037.83</v>
      </c>
      <c r="FB42" s="65">
        <v>372.97</v>
      </c>
      <c r="FC42" s="65"/>
      <c r="FD42" s="65">
        <f t="shared" si="72"/>
        <v>81.905455024153369</v>
      </c>
      <c r="FE42" s="65">
        <f t="shared" si="73"/>
        <v>133.25604651996943</v>
      </c>
      <c r="FF42" s="65">
        <v>1279.4567857142858</v>
      </c>
      <c r="FG42" s="65">
        <v>20</v>
      </c>
      <c r="FH42" s="65">
        <f t="shared" si="75"/>
        <v>140.93333333333334</v>
      </c>
      <c r="FI42" s="65">
        <v>5</v>
      </c>
      <c r="FJ42" s="65">
        <f t="shared" si="145"/>
        <v>424.68019607843132</v>
      </c>
      <c r="FK42" s="65"/>
      <c r="FL42" s="64">
        <f t="shared" si="14"/>
        <v>2458.2018166701732</v>
      </c>
      <c r="FM42" s="66">
        <f t="shared" si="146"/>
        <v>664.41901960784321</v>
      </c>
      <c r="FN42" s="66"/>
      <c r="FO42" s="66">
        <f t="shared" si="76"/>
        <v>624.52416725560329</v>
      </c>
      <c r="FP42" s="67">
        <f t="shared" si="185"/>
        <v>1288.9431868634465</v>
      </c>
      <c r="FQ42" s="67">
        <f t="shared" si="16"/>
        <v>3747.1450035336197</v>
      </c>
      <c r="FR42" s="68">
        <f t="shared" si="17"/>
        <v>-2709.3150035336198</v>
      </c>
      <c r="FS42" s="209">
        <v>11271.76</v>
      </c>
      <c r="FT42" s="209">
        <v>0</v>
      </c>
      <c r="FU42" s="209">
        <v>0</v>
      </c>
      <c r="FV42" s="209">
        <v>0</v>
      </c>
      <c r="FW42" s="209">
        <v>0</v>
      </c>
      <c r="FX42" s="209">
        <v>0</v>
      </c>
      <c r="FY42" s="209">
        <v>0</v>
      </c>
      <c r="FZ42" s="209">
        <v>0</v>
      </c>
      <c r="GA42" s="209">
        <v>0</v>
      </c>
      <c r="GB42" s="209">
        <v>0</v>
      </c>
      <c r="GC42" s="209">
        <v>6211.33</v>
      </c>
      <c r="GD42" s="178">
        <f t="shared" si="186"/>
        <v>5060.43</v>
      </c>
      <c r="GE42" s="210">
        <v>154</v>
      </c>
      <c r="GF42" s="181" t="s">
        <v>277</v>
      </c>
      <c r="GG42" s="64">
        <f t="shared" si="187"/>
        <v>11271.76</v>
      </c>
      <c r="GH42" s="209">
        <v>938.28</v>
      </c>
      <c r="GI42" s="209">
        <v>0</v>
      </c>
      <c r="GJ42" s="209">
        <v>0</v>
      </c>
      <c r="GK42" s="209">
        <v>0</v>
      </c>
      <c r="GL42" s="209">
        <v>0</v>
      </c>
      <c r="GM42" s="209">
        <v>0</v>
      </c>
      <c r="GN42" s="209">
        <v>0</v>
      </c>
      <c r="GO42" s="209">
        <v>0</v>
      </c>
      <c r="GP42" s="209">
        <v>0</v>
      </c>
      <c r="GQ42" s="209">
        <v>0</v>
      </c>
      <c r="GR42" s="211">
        <f t="shared" si="79"/>
        <v>938.28</v>
      </c>
      <c r="GS42" s="65">
        <v>372.97</v>
      </c>
      <c r="GT42" s="65"/>
      <c r="GU42" s="65">
        <f t="shared" si="80"/>
        <v>68.829267037165053</v>
      </c>
      <c r="GV42" s="65">
        <f t="shared" si="81"/>
        <v>149.14152972773454</v>
      </c>
      <c r="GW42" s="65">
        <v>1279.4567857142858</v>
      </c>
      <c r="GX42" s="65">
        <v>20</v>
      </c>
      <c r="GY42" s="65">
        <f t="shared" si="83"/>
        <v>184.90588235294118</v>
      </c>
      <c r="GZ42" s="65">
        <v>5</v>
      </c>
      <c r="HA42" s="65">
        <f t="shared" si="147"/>
        <v>358.47794117647061</v>
      </c>
      <c r="HB42" s="65"/>
      <c r="HC42" s="64">
        <f t="shared" si="188"/>
        <v>2438.7814060085975</v>
      </c>
      <c r="HD42" s="66">
        <f t="shared" si="148"/>
        <v>866.92019607843133</v>
      </c>
      <c r="HE42" s="66"/>
      <c r="HF42" s="66">
        <f t="shared" si="84"/>
        <v>661.14032041740575</v>
      </c>
      <c r="HG42" s="67">
        <f t="shared" si="19"/>
        <v>1528.060516495837</v>
      </c>
      <c r="HH42" s="67">
        <f t="shared" si="20"/>
        <v>3966.8419225044345</v>
      </c>
      <c r="HI42" s="68">
        <f t="shared" si="21"/>
        <v>-3028.5619225044347</v>
      </c>
      <c r="HJ42" s="205">
        <v>12371.85</v>
      </c>
      <c r="HK42" s="205">
        <v>0</v>
      </c>
      <c r="HL42" s="205">
        <v>0</v>
      </c>
      <c r="HM42" s="205">
        <v>0</v>
      </c>
      <c r="HN42" s="205">
        <v>0</v>
      </c>
      <c r="HO42" s="205">
        <v>0</v>
      </c>
      <c r="HP42" s="205">
        <v>0</v>
      </c>
      <c r="HQ42" s="205">
        <v>0</v>
      </c>
      <c r="HR42" s="205">
        <v>0</v>
      </c>
      <c r="HS42" s="205">
        <v>0</v>
      </c>
      <c r="HT42" s="205">
        <v>7363</v>
      </c>
      <c r="HU42" s="178">
        <f t="shared" si="189"/>
        <v>5008.8500000000004</v>
      </c>
      <c r="HV42" s="206">
        <v>170</v>
      </c>
      <c r="HW42" s="181" t="s">
        <v>277</v>
      </c>
      <c r="HX42" s="64">
        <f t="shared" si="190"/>
        <v>12371.85</v>
      </c>
      <c r="HY42" s="205">
        <v>1029.8599999999999</v>
      </c>
      <c r="HZ42" s="205">
        <v>0</v>
      </c>
      <c r="IA42" s="205">
        <v>0</v>
      </c>
      <c r="IB42" s="205">
        <v>0</v>
      </c>
      <c r="IC42" s="205">
        <v>0</v>
      </c>
      <c r="ID42" s="205">
        <v>0</v>
      </c>
      <c r="IE42" s="205">
        <v>0</v>
      </c>
      <c r="IF42" s="205">
        <v>0</v>
      </c>
      <c r="IG42" s="205">
        <v>0</v>
      </c>
      <c r="IH42" s="205">
        <v>0</v>
      </c>
      <c r="II42" s="214">
        <v>1029.8599999999999</v>
      </c>
      <c r="IJ42" s="65">
        <v>372.97</v>
      </c>
      <c r="IK42" s="65"/>
      <c r="IL42" s="65">
        <f t="shared" si="88"/>
        <v>81.563314654348716</v>
      </c>
      <c r="IM42" s="65">
        <f t="shared" si="89"/>
        <v>151.80681790743634</v>
      </c>
      <c r="IN42" s="65">
        <v>1279.4567857142858</v>
      </c>
      <c r="IO42" s="65">
        <v>20</v>
      </c>
      <c r="IP42" s="65">
        <f t="shared" si="91"/>
        <v>232.05714285714285</v>
      </c>
      <c r="IQ42" s="65">
        <v>5</v>
      </c>
      <c r="IR42" s="65">
        <f t="shared" si="149"/>
        <v>445.62857142857143</v>
      </c>
      <c r="IS42" s="65"/>
      <c r="IT42" s="64">
        <f t="shared" si="191"/>
        <v>2588.4826325617851</v>
      </c>
      <c r="IU42" s="66">
        <f t="shared" si="150"/>
        <v>538.79476190476191</v>
      </c>
      <c r="IV42" s="66"/>
      <c r="IW42" s="66">
        <f t="shared" si="92"/>
        <v>625.45547889330942</v>
      </c>
      <c r="IX42" s="67">
        <f t="shared" si="192"/>
        <v>1164.2502407980714</v>
      </c>
      <c r="IY42" s="67">
        <f t="shared" si="24"/>
        <v>3752.7328733598565</v>
      </c>
      <c r="IZ42" s="68">
        <f t="shared" si="25"/>
        <v>-2722.8728733598564</v>
      </c>
      <c r="JA42" s="209">
        <v>13464.22</v>
      </c>
      <c r="JB42" s="209">
        <v>0</v>
      </c>
      <c r="JC42" s="209">
        <v>0</v>
      </c>
      <c r="JD42" s="209">
        <v>0</v>
      </c>
      <c r="JE42" s="209">
        <v>0</v>
      </c>
      <c r="JF42" s="209">
        <v>0</v>
      </c>
      <c r="JG42" s="209">
        <v>0</v>
      </c>
      <c r="JH42" s="209">
        <v>0</v>
      </c>
      <c r="JI42" s="209">
        <v>0</v>
      </c>
      <c r="JJ42" s="209">
        <v>0</v>
      </c>
      <c r="JK42" s="209">
        <v>8652.25</v>
      </c>
      <c r="JL42" s="178">
        <f t="shared" si="193"/>
        <v>4811.9699999999993</v>
      </c>
      <c r="JM42" s="210">
        <v>167</v>
      </c>
      <c r="JN42" s="181" t="s">
        <v>277</v>
      </c>
      <c r="JO42" s="64">
        <f t="shared" si="194"/>
        <v>13464.22</v>
      </c>
      <c r="JP42" s="209">
        <v>1120.78</v>
      </c>
      <c r="JQ42" s="209">
        <v>0</v>
      </c>
      <c r="JR42" s="209">
        <v>0</v>
      </c>
      <c r="JS42" s="209">
        <v>0</v>
      </c>
      <c r="JT42" s="209">
        <v>0</v>
      </c>
      <c r="JU42" s="209">
        <v>0</v>
      </c>
      <c r="JV42" s="209">
        <v>0</v>
      </c>
      <c r="JW42" s="209">
        <v>0</v>
      </c>
      <c r="JX42" s="209">
        <v>0</v>
      </c>
      <c r="JY42" s="209">
        <v>0</v>
      </c>
      <c r="JZ42" s="211">
        <v>1120.78</v>
      </c>
      <c r="KA42" s="65">
        <v>372.97</v>
      </c>
      <c r="KB42" s="65"/>
      <c r="KC42" s="65">
        <f t="shared" si="96"/>
        <v>174.52183277134279</v>
      </c>
      <c r="KD42" s="65">
        <f t="shared" si="97"/>
        <v>162.02657945927913</v>
      </c>
      <c r="KE42" s="65">
        <v>1279.4567857142858</v>
      </c>
      <c r="KF42" s="65">
        <v>20</v>
      </c>
      <c r="KG42" s="65"/>
      <c r="KH42" s="65">
        <v>5</v>
      </c>
      <c r="KI42" s="65">
        <f t="shared" si="151"/>
        <v>543.39953271028037</v>
      </c>
      <c r="KJ42" s="65"/>
      <c r="KK42" s="64">
        <f t="shared" si="195"/>
        <v>2557.3747306551882</v>
      </c>
      <c r="KL42" s="66">
        <f t="shared" si="152"/>
        <v>497.32093457943921</v>
      </c>
      <c r="KM42" s="66"/>
      <c r="KN42" s="66">
        <f t="shared" si="99"/>
        <v>610.93913304692558</v>
      </c>
      <c r="KO42" s="67">
        <f t="shared" si="27"/>
        <v>1108.2600676263648</v>
      </c>
      <c r="KP42" s="67">
        <f t="shared" si="28"/>
        <v>3665.6347982815532</v>
      </c>
      <c r="KQ42" s="68">
        <f t="shared" si="29"/>
        <v>-2544.8547982815535</v>
      </c>
      <c r="KR42" s="209">
        <v>17027.849999999999</v>
      </c>
      <c r="KS42" s="209">
        <v>0</v>
      </c>
      <c r="KT42" s="209">
        <v>0</v>
      </c>
      <c r="KU42" s="209">
        <v>0</v>
      </c>
      <c r="KV42" s="209">
        <v>0</v>
      </c>
      <c r="KW42" s="209">
        <v>0</v>
      </c>
      <c r="KX42" s="209">
        <v>0</v>
      </c>
      <c r="KY42" s="209">
        <v>0</v>
      </c>
      <c r="KZ42" s="209">
        <v>0</v>
      </c>
      <c r="LA42" s="209">
        <v>0</v>
      </c>
      <c r="LB42" s="209">
        <v>11092.55</v>
      </c>
      <c r="LC42" s="178">
        <f t="shared" si="196"/>
        <v>5935.2999999999993</v>
      </c>
      <c r="LD42" s="210">
        <v>214</v>
      </c>
      <c r="LE42" s="181" t="s">
        <v>277</v>
      </c>
      <c r="LF42" s="64">
        <f t="shared" si="197"/>
        <v>17027.849999999999</v>
      </c>
      <c r="LG42" s="209">
        <v>1417.44</v>
      </c>
      <c r="LH42" s="209">
        <v>0</v>
      </c>
      <c r="LI42" s="209">
        <v>0</v>
      </c>
      <c r="LJ42" s="209">
        <v>0</v>
      </c>
      <c r="LK42" s="209">
        <v>0</v>
      </c>
      <c r="LL42" s="209">
        <v>0</v>
      </c>
      <c r="LM42" s="209">
        <v>0</v>
      </c>
      <c r="LN42" s="209">
        <v>0</v>
      </c>
      <c r="LO42" s="209">
        <v>0</v>
      </c>
      <c r="LP42" s="209">
        <v>0</v>
      </c>
      <c r="LQ42" s="211">
        <f t="shared" si="102"/>
        <v>1417.44</v>
      </c>
      <c r="LR42" s="65">
        <v>372.97</v>
      </c>
      <c r="LS42" s="65"/>
      <c r="LT42" s="65">
        <f t="shared" si="103"/>
        <v>113.08996592386794</v>
      </c>
      <c r="LU42" s="65">
        <f t="shared" si="104"/>
        <v>176.70659108661195</v>
      </c>
      <c r="LV42" s="65">
        <v>1279.4567857142858</v>
      </c>
      <c r="LW42" s="65">
        <v>20</v>
      </c>
      <c r="LX42" s="65"/>
      <c r="LY42" s="65">
        <v>5</v>
      </c>
      <c r="LZ42" s="65">
        <f t="shared" si="153"/>
        <v>508.03738317757012</v>
      </c>
      <c r="MA42" s="65"/>
      <c r="MB42" s="64">
        <f t="shared" si="30"/>
        <v>2475.2607259023357</v>
      </c>
      <c r="MC42" s="66">
        <f t="shared" si="154"/>
        <v>593.54906542056074</v>
      </c>
      <c r="MD42" s="66"/>
      <c r="ME42" s="66">
        <f t="shared" si="106"/>
        <v>613.76195826457933</v>
      </c>
      <c r="MF42" s="67">
        <f t="shared" si="31"/>
        <v>1207.3110236851401</v>
      </c>
      <c r="MG42" s="67">
        <f t="shared" si="32"/>
        <v>3682.571749587476</v>
      </c>
      <c r="MH42" s="68">
        <f t="shared" si="33"/>
        <v>-2265.131749587476</v>
      </c>
      <c r="MI42" s="209">
        <v>11062.25</v>
      </c>
      <c r="MJ42" s="209">
        <v>0</v>
      </c>
      <c r="MK42" s="209">
        <v>0</v>
      </c>
      <c r="ML42" s="209">
        <v>0</v>
      </c>
      <c r="MM42" s="209">
        <v>0</v>
      </c>
      <c r="MN42" s="209">
        <v>0</v>
      </c>
      <c r="MO42" s="209">
        <v>0</v>
      </c>
      <c r="MP42" s="209">
        <v>0</v>
      </c>
      <c r="MQ42" s="209">
        <v>0</v>
      </c>
      <c r="MR42" s="209">
        <v>0</v>
      </c>
      <c r="MS42" s="209">
        <v>6783.75</v>
      </c>
      <c r="MT42" s="178">
        <f t="shared" si="210"/>
        <v>4278.5</v>
      </c>
      <c r="MU42" s="210">
        <v>146</v>
      </c>
      <c r="MV42" s="181" t="s">
        <v>277</v>
      </c>
      <c r="MW42" s="64">
        <f t="shared" si="198"/>
        <v>11062.25</v>
      </c>
      <c r="MX42" s="209">
        <v>920.84</v>
      </c>
      <c r="MY42" s="209">
        <v>0</v>
      </c>
      <c r="MZ42" s="209">
        <v>0</v>
      </c>
      <c r="NA42" s="209">
        <v>0</v>
      </c>
      <c r="NB42" s="209">
        <v>0</v>
      </c>
      <c r="NC42" s="209">
        <v>0</v>
      </c>
      <c r="ND42" s="209">
        <v>0</v>
      </c>
      <c r="NE42" s="209">
        <v>0</v>
      </c>
      <c r="NF42" s="209">
        <v>0</v>
      </c>
      <c r="NG42" s="209">
        <v>0</v>
      </c>
      <c r="NH42" s="211">
        <f t="shared" si="109"/>
        <v>920.84</v>
      </c>
      <c r="NI42" s="65">
        <v>372.97</v>
      </c>
      <c r="NJ42" s="65"/>
      <c r="NK42" s="65">
        <f t="shared" si="110"/>
        <v>0</v>
      </c>
      <c r="NL42" s="65">
        <f t="shared" si="111"/>
        <v>103.33885476213064</v>
      </c>
      <c r="NM42" s="65">
        <v>1279.4567857142858</v>
      </c>
      <c r="NN42" s="65">
        <v>20</v>
      </c>
      <c r="NO42" s="65"/>
      <c r="NP42" s="65">
        <v>5</v>
      </c>
      <c r="NQ42" s="65">
        <f t="shared" si="155"/>
        <v>469.67889908256882</v>
      </c>
      <c r="NR42" s="65"/>
      <c r="NS42" s="64">
        <f t="shared" si="199"/>
        <v>2250.4445395589855</v>
      </c>
      <c r="NT42" s="66">
        <f t="shared" si="113"/>
        <v>723.04816513761466</v>
      </c>
      <c r="NU42" s="66"/>
      <c r="NV42" s="66">
        <f t="shared" si="114"/>
        <v>594.69854093932008</v>
      </c>
      <c r="NW42" s="67">
        <f t="shared" si="35"/>
        <v>1317.7467060769347</v>
      </c>
      <c r="NX42" s="67">
        <f t="shared" si="36"/>
        <v>3568.1912456359205</v>
      </c>
      <c r="NY42" s="68">
        <f t="shared" si="37"/>
        <v>-2647.3512456359203</v>
      </c>
      <c r="NZ42" s="209">
        <v>13219.04</v>
      </c>
      <c r="OA42" s="209">
        <v>0</v>
      </c>
      <c r="OB42" s="209">
        <v>0</v>
      </c>
      <c r="OC42" s="209">
        <v>0</v>
      </c>
      <c r="OD42" s="209">
        <v>0</v>
      </c>
      <c r="OE42" s="209">
        <v>0</v>
      </c>
      <c r="OF42" s="209">
        <v>0</v>
      </c>
      <c r="OG42" s="209">
        <v>0</v>
      </c>
      <c r="OH42" s="209">
        <v>0</v>
      </c>
      <c r="OI42" s="209">
        <v>0</v>
      </c>
      <c r="OJ42" s="209">
        <v>7705.27</v>
      </c>
      <c r="OK42" s="178">
        <f t="shared" si="115"/>
        <v>5513.77</v>
      </c>
      <c r="OL42" s="210">
        <v>157</v>
      </c>
      <c r="OM42" s="181" t="s">
        <v>277</v>
      </c>
      <c r="ON42" s="64">
        <f t="shared" si="200"/>
        <v>13219.04</v>
      </c>
      <c r="OO42" s="209">
        <v>1100.3800000000001</v>
      </c>
      <c r="OP42" s="209">
        <v>0</v>
      </c>
      <c r="OQ42" s="209">
        <v>0</v>
      </c>
      <c r="OR42" s="209">
        <v>0</v>
      </c>
      <c r="OS42" s="209">
        <v>0</v>
      </c>
      <c r="OT42" s="209">
        <v>0</v>
      </c>
      <c r="OU42" s="209">
        <v>0</v>
      </c>
      <c r="OV42" s="209">
        <v>0</v>
      </c>
      <c r="OW42" s="209">
        <v>0</v>
      </c>
      <c r="OX42" s="209">
        <v>0</v>
      </c>
      <c r="OY42" s="211">
        <v>1100.3800000000001</v>
      </c>
      <c r="OZ42" s="65">
        <v>372.97</v>
      </c>
      <c r="PA42" s="65"/>
      <c r="PB42" s="65">
        <f t="shared" si="118"/>
        <v>166.61306282778048</v>
      </c>
      <c r="PC42" s="65">
        <f t="shared" si="119"/>
        <v>161.6692699372085</v>
      </c>
      <c r="PD42" s="65">
        <v>1279.4567857142858</v>
      </c>
      <c r="PE42" s="65">
        <v>20</v>
      </c>
      <c r="PF42" s="65">
        <f t="shared" si="121"/>
        <v>32.880000000000003</v>
      </c>
      <c r="PG42" s="65">
        <v>5</v>
      </c>
      <c r="PH42" s="65">
        <f t="shared" si="156"/>
        <v>495.2049090909091</v>
      </c>
      <c r="PI42" s="65"/>
      <c r="PJ42" s="64">
        <f t="shared" si="38"/>
        <v>2533.794027570184</v>
      </c>
      <c r="PK42" s="66">
        <f t="shared" si="157"/>
        <v>643.25572727272731</v>
      </c>
      <c r="PL42" s="66"/>
      <c r="PM42" s="66">
        <f t="shared" si="122"/>
        <v>635.40995096858228</v>
      </c>
      <c r="PN42" s="67">
        <f t="shared" si="39"/>
        <v>1278.6656782413097</v>
      </c>
      <c r="PO42" s="67">
        <f t="shared" si="40"/>
        <v>3812.4597058114937</v>
      </c>
      <c r="PP42" s="68">
        <f t="shared" si="41"/>
        <v>-2712.0797058114936</v>
      </c>
      <c r="PQ42" s="209">
        <v>10660.1</v>
      </c>
      <c r="PR42" s="209">
        <v>0</v>
      </c>
      <c r="PS42" s="209">
        <v>0</v>
      </c>
      <c r="PT42" s="209">
        <v>0</v>
      </c>
      <c r="PU42" s="209">
        <v>0</v>
      </c>
      <c r="PV42" s="209">
        <v>0</v>
      </c>
      <c r="PW42" s="209">
        <v>0</v>
      </c>
      <c r="PX42" s="209">
        <v>0</v>
      </c>
      <c r="PY42" s="209">
        <v>0</v>
      </c>
      <c r="PZ42" s="209">
        <v>0</v>
      </c>
      <c r="QA42" s="209">
        <v>6793.38</v>
      </c>
      <c r="QB42" s="178">
        <f t="shared" si="201"/>
        <v>3866.7200000000003</v>
      </c>
      <c r="QC42" s="210">
        <v>141</v>
      </c>
      <c r="QD42" s="181" t="s">
        <v>277</v>
      </c>
      <c r="QE42" s="64">
        <f t="shared" si="202"/>
        <v>10660.1</v>
      </c>
      <c r="QF42" s="209">
        <v>887.37</v>
      </c>
      <c r="QG42" s="209">
        <v>0</v>
      </c>
      <c r="QH42" s="209">
        <v>0</v>
      </c>
      <c r="QI42" s="209">
        <v>0</v>
      </c>
      <c r="QJ42" s="209">
        <v>0</v>
      </c>
      <c r="QK42" s="209">
        <v>0</v>
      </c>
      <c r="QL42" s="209">
        <v>0</v>
      </c>
      <c r="QM42" s="209">
        <v>0</v>
      </c>
      <c r="QN42" s="209">
        <v>0</v>
      </c>
      <c r="QO42" s="209">
        <v>0</v>
      </c>
      <c r="QP42" s="211">
        <f t="shared" si="125"/>
        <v>887.37</v>
      </c>
      <c r="QQ42" s="65">
        <v>372.97</v>
      </c>
      <c r="QR42" s="65"/>
      <c r="QS42" s="65">
        <f t="shared" si="126"/>
        <v>79.856222111549215</v>
      </c>
      <c r="QT42" s="65">
        <f t="shared" si="127"/>
        <v>70.557760197834384</v>
      </c>
      <c r="QU42" s="65">
        <v>1279.4567857142858</v>
      </c>
      <c r="QV42" s="65">
        <v>20</v>
      </c>
      <c r="QW42" s="65">
        <f t="shared" si="129"/>
        <v>18.861818181818183</v>
      </c>
      <c r="QX42" s="65">
        <v>5</v>
      </c>
      <c r="QY42" s="65">
        <f t="shared" si="158"/>
        <v>428.14772727272725</v>
      </c>
      <c r="QZ42" s="65"/>
      <c r="RA42" s="64">
        <f t="shared" si="203"/>
        <v>2274.850313478215</v>
      </c>
      <c r="RB42" s="66">
        <f t="shared" si="130"/>
        <v>619.2640909090909</v>
      </c>
      <c r="RC42" s="66"/>
      <c r="RD42" s="66">
        <f t="shared" si="131"/>
        <v>578.82288087746122</v>
      </c>
      <c r="RE42" s="67">
        <f t="shared" si="43"/>
        <v>1198.0869717865521</v>
      </c>
      <c r="RF42" s="67">
        <f t="shared" si="44"/>
        <v>3472.9372852647671</v>
      </c>
      <c r="RG42" s="68">
        <f t="shared" si="45"/>
        <v>-2585.5672852647672</v>
      </c>
      <c r="RH42" s="205">
        <v>11139.31</v>
      </c>
      <c r="RI42" s="205">
        <v>0</v>
      </c>
      <c r="RJ42" s="205">
        <v>0</v>
      </c>
      <c r="RK42" s="205">
        <v>0</v>
      </c>
      <c r="RL42" s="205">
        <v>0</v>
      </c>
      <c r="RM42" s="205">
        <v>0</v>
      </c>
      <c r="RN42" s="205">
        <v>0</v>
      </c>
      <c r="RO42" s="205">
        <v>0</v>
      </c>
      <c r="RP42" s="205">
        <v>0</v>
      </c>
      <c r="RQ42" s="205">
        <v>0</v>
      </c>
      <c r="RR42" s="205">
        <v>6038.84</v>
      </c>
      <c r="RS42" s="178">
        <f t="shared" si="204"/>
        <v>5100.4699999999993</v>
      </c>
      <c r="RT42" s="206">
        <v>148</v>
      </c>
      <c r="RU42" s="181" t="s">
        <v>277</v>
      </c>
      <c r="RV42" s="64">
        <f t="shared" si="205"/>
        <v>11139.31</v>
      </c>
      <c r="RW42" s="209">
        <v>927.26</v>
      </c>
      <c r="RX42" s="209">
        <v>0</v>
      </c>
      <c r="RY42" s="209">
        <v>0</v>
      </c>
      <c r="RZ42" s="209">
        <v>0</v>
      </c>
      <c r="SA42" s="209">
        <v>0</v>
      </c>
      <c r="SB42" s="209">
        <v>0</v>
      </c>
      <c r="SC42" s="209">
        <v>0</v>
      </c>
      <c r="SD42" s="209">
        <v>0</v>
      </c>
      <c r="SE42" s="209">
        <v>0</v>
      </c>
      <c r="SF42" s="209">
        <v>0</v>
      </c>
      <c r="SG42" s="211">
        <v>927.26</v>
      </c>
      <c r="SH42" s="65">
        <v>372.97</v>
      </c>
      <c r="SI42" s="65"/>
      <c r="SJ42" s="65">
        <f t="shared" si="134"/>
        <v>59.343113312596543</v>
      </c>
      <c r="SK42" s="65">
        <f t="shared" si="135"/>
        <v>109.94200853102662</v>
      </c>
      <c r="SL42" s="65">
        <v>1279.4567857142858</v>
      </c>
      <c r="SM42" s="65">
        <v>20</v>
      </c>
      <c r="SN42" s="65">
        <f t="shared" si="137"/>
        <v>495.92920353982299</v>
      </c>
      <c r="SO42" s="65">
        <v>5</v>
      </c>
      <c r="SP42" s="65">
        <f t="shared" si="159"/>
        <v>428.52876106194691</v>
      </c>
      <c r="SQ42" s="65"/>
      <c r="SR42" s="64">
        <f t="shared" si="206"/>
        <v>2771.169872159679</v>
      </c>
      <c r="SS42" s="66">
        <f t="shared" si="160"/>
        <v>596.28469026548669</v>
      </c>
      <c r="ST42" s="66"/>
      <c r="SU42" s="66">
        <f t="shared" si="138"/>
        <v>673.49091248503328</v>
      </c>
      <c r="SV42" s="67">
        <f t="shared" si="207"/>
        <v>1269.77560275052</v>
      </c>
      <c r="SW42" s="67">
        <f t="shared" si="48"/>
        <v>4040.9454749101988</v>
      </c>
      <c r="SX42" s="68">
        <f t="shared" si="49"/>
        <v>-3113.6854749101985</v>
      </c>
      <c r="SY42" s="64">
        <f t="shared" si="139"/>
        <v>139778.1</v>
      </c>
      <c r="SZ42" s="211">
        <f t="shared" si="140"/>
        <v>16026.850000000002</v>
      </c>
      <c r="TA42" s="67">
        <f t="shared" si="141"/>
        <v>39470.386395677611</v>
      </c>
      <c r="TB42" s="68">
        <f t="shared" si="142"/>
        <v>-23443.536395677609</v>
      </c>
      <c r="TC42" s="264"/>
      <c r="TD42" s="265"/>
      <c r="TE42" s="265"/>
    </row>
    <row r="43" spans="1:525">
      <c r="A43" s="173" t="s">
        <v>158</v>
      </c>
      <c r="B43" s="266" t="s">
        <v>159</v>
      </c>
      <c r="C43" s="181" t="s">
        <v>277</v>
      </c>
      <c r="D43" s="176">
        <v>1385.5</v>
      </c>
      <c r="E43" s="176">
        <v>0</v>
      </c>
      <c r="F43" s="176">
        <v>0</v>
      </c>
      <c r="G43" s="176">
        <v>0</v>
      </c>
      <c r="H43" s="176">
        <v>0</v>
      </c>
      <c r="I43" s="176">
        <v>0</v>
      </c>
      <c r="J43" s="176">
        <v>0</v>
      </c>
      <c r="K43" s="176">
        <v>0</v>
      </c>
      <c r="L43" s="176">
        <v>27847.759999999998</v>
      </c>
      <c r="M43" s="176">
        <v>0</v>
      </c>
      <c r="N43" s="178">
        <v>20590.84</v>
      </c>
      <c r="O43" s="178">
        <f t="shared" si="161"/>
        <v>8642.4199999999983</v>
      </c>
      <c r="P43" s="181">
        <v>2238</v>
      </c>
      <c r="Q43" s="64">
        <f t="shared" si="0"/>
        <v>29233.26</v>
      </c>
      <c r="R43" s="178">
        <v>115.34</v>
      </c>
      <c r="S43" s="178">
        <v>0</v>
      </c>
      <c r="T43" s="178">
        <v>0</v>
      </c>
      <c r="U43" s="178">
        <v>0</v>
      </c>
      <c r="V43" s="178">
        <v>0</v>
      </c>
      <c r="W43" s="178">
        <v>0</v>
      </c>
      <c r="X43" s="178">
        <v>0</v>
      </c>
      <c r="Y43" s="178">
        <v>0</v>
      </c>
      <c r="Z43" s="178">
        <v>1400</v>
      </c>
      <c r="AA43" s="178">
        <v>0</v>
      </c>
      <c r="AB43" s="64">
        <f t="shared" si="50"/>
        <v>1515.34</v>
      </c>
      <c r="AC43" s="222">
        <f>497.29+22.14</f>
        <v>519.43000000000006</v>
      </c>
      <c r="AD43" s="65">
        <v>127.2</v>
      </c>
      <c r="AE43" s="65">
        <f t="shared" si="51"/>
        <v>223.88004263511411</v>
      </c>
      <c r="AF43" s="65">
        <f t="shared" si="177"/>
        <v>231.73625195251316</v>
      </c>
      <c r="AG43" s="65"/>
      <c r="AH43" s="65">
        <v>20</v>
      </c>
      <c r="AI43" s="65"/>
      <c r="AJ43" s="65">
        <v>5</v>
      </c>
      <c r="AK43" s="65">
        <f t="shared" si="178"/>
        <v>411.38684210526316</v>
      </c>
      <c r="AL43" s="65"/>
      <c r="AM43" s="64">
        <f t="shared" si="2"/>
        <v>1538.6331366928905</v>
      </c>
      <c r="AN43" s="66">
        <f t="shared" si="179"/>
        <v>645.10084210526315</v>
      </c>
      <c r="AO43" s="66">
        <v>0</v>
      </c>
      <c r="AP43" s="66">
        <f t="shared" si="54"/>
        <v>436.74679575963074</v>
      </c>
      <c r="AQ43" s="67">
        <f t="shared" si="3"/>
        <v>1081.8476378648938</v>
      </c>
      <c r="AR43" s="67">
        <f t="shared" si="4"/>
        <v>2620.4807745577846</v>
      </c>
      <c r="AS43" s="68">
        <f t="shared" si="5"/>
        <v>-1105.1407745577847</v>
      </c>
      <c r="AT43" s="205">
        <v>1517.9</v>
      </c>
      <c r="AU43" s="205">
        <v>0</v>
      </c>
      <c r="AV43" s="205">
        <v>0</v>
      </c>
      <c r="AW43" s="205">
        <v>0</v>
      </c>
      <c r="AX43" s="207">
        <v>0</v>
      </c>
      <c r="AY43" s="207">
        <v>0</v>
      </c>
      <c r="AZ43" s="207">
        <v>0</v>
      </c>
      <c r="BA43" s="207">
        <v>0</v>
      </c>
      <c r="BB43" s="207">
        <v>29027.63</v>
      </c>
      <c r="BC43" s="207">
        <v>0</v>
      </c>
      <c r="BD43" s="209">
        <v>20391.8</v>
      </c>
      <c r="BE43" s="178">
        <f t="shared" si="162"/>
        <v>10153.730000000003</v>
      </c>
      <c r="BF43" s="208">
        <v>2291</v>
      </c>
      <c r="BG43" s="181" t="s">
        <v>277</v>
      </c>
      <c r="BH43" s="64">
        <f t="shared" si="56"/>
        <v>30545.530000000002</v>
      </c>
      <c r="BI43" s="205">
        <v>126.36</v>
      </c>
      <c r="BJ43" s="205">
        <v>0</v>
      </c>
      <c r="BK43" s="205">
        <v>0</v>
      </c>
      <c r="BL43" s="205">
        <v>0</v>
      </c>
      <c r="BM43" s="205">
        <v>0</v>
      </c>
      <c r="BN43" s="205">
        <v>0</v>
      </c>
      <c r="BO43" s="205">
        <v>0</v>
      </c>
      <c r="BP43" s="205">
        <v>0</v>
      </c>
      <c r="BQ43" s="205">
        <v>1400</v>
      </c>
      <c r="BR43" s="205">
        <v>0</v>
      </c>
      <c r="BS43" s="64">
        <f t="shared" si="57"/>
        <v>1526.36</v>
      </c>
      <c r="BT43" s="222">
        <f>497.29+22.14</f>
        <v>519.43000000000006</v>
      </c>
      <c r="BU43" s="65">
        <v>127.2</v>
      </c>
      <c r="BV43" s="65">
        <f t="shared" si="58"/>
        <v>223.65145544785778</v>
      </c>
      <c r="BW43" s="65">
        <f t="shared" si="59"/>
        <v>229.63637155968462</v>
      </c>
      <c r="BX43" s="65"/>
      <c r="BY43" s="65">
        <v>20</v>
      </c>
      <c r="BZ43" s="65"/>
      <c r="CA43" s="65">
        <v>5</v>
      </c>
      <c r="CB43" s="65">
        <f t="shared" si="180"/>
        <v>391.015625</v>
      </c>
      <c r="CC43" s="65"/>
      <c r="CD43" s="64">
        <f t="shared" si="6"/>
        <v>1515.9334520075424</v>
      </c>
      <c r="CE43" s="66">
        <f t="shared" si="61"/>
        <v>665.21208333333334</v>
      </c>
      <c r="CF43" s="66"/>
      <c r="CG43" s="66">
        <f t="shared" si="62"/>
        <v>436.22910706817515</v>
      </c>
      <c r="CH43" s="67">
        <f t="shared" si="7"/>
        <v>1101.4411904015085</v>
      </c>
      <c r="CI43" s="67">
        <f t="shared" si="8"/>
        <v>2617.3746424090509</v>
      </c>
      <c r="CJ43" s="68">
        <f t="shared" si="9"/>
        <v>-1091.014642409051</v>
      </c>
      <c r="CK43" s="209">
        <v>1967.03</v>
      </c>
      <c r="CL43" s="209">
        <v>0</v>
      </c>
      <c r="CM43" s="209">
        <v>0</v>
      </c>
      <c r="CN43" s="209">
        <v>0</v>
      </c>
      <c r="CO43" s="209">
        <v>0</v>
      </c>
      <c r="CP43" s="209">
        <v>0</v>
      </c>
      <c r="CQ43" s="209">
        <v>0</v>
      </c>
      <c r="CR43" s="209">
        <v>0</v>
      </c>
      <c r="CS43" s="209">
        <v>35022.69</v>
      </c>
      <c r="CT43" s="207">
        <v>0</v>
      </c>
      <c r="CU43" s="209">
        <v>24288.86</v>
      </c>
      <c r="CV43" s="178">
        <f t="shared" si="181"/>
        <v>12700.86</v>
      </c>
      <c r="CW43" s="210">
        <v>2749</v>
      </c>
      <c r="CX43" s="181" t="s">
        <v>277</v>
      </c>
      <c r="CY43" s="64">
        <f t="shared" si="182"/>
        <v>36989.72</v>
      </c>
      <c r="CZ43" s="209">
        <v>163.75</v>
      </c>
      <c r="DA43" s="209">
        <v>0</v>
      </c>
      <c r="DB43" s="209">
        <v>0</v>
      </c>
      <c r="DC43" s="209">
        <v>0</v>
      </c>
      <c r="DD43" s="209">
        <v>0</v>
      </c>
      <c r="DE43" s="209">
        <v>0</v>
      </c>
      <c r="DF43" s="209">
        <v>0</v>
      </c>
      <c r="DG43" s="209">
        <v>0</v>
      </c>
      <c r="DH43" s="209">
        <v>1400</v>
      </c>
      <c r="DI43" s="209">
        <v>0</v>
      </c>
      <c r="DJ43" s="211">
        <f t="shared" si="208"/>
        <v>1563.75</v>
      </c>
      <c r="DK43" s="65">
        <f>497.29+22.14</f>
        <v>519.43000000000006</v>
      </c>
      <c r="DL43" s="65">
        <v>127.2</v>
      </c>
      <c r="DM43" s="65">
        <f t="shared" si="66"/>
        <v>264.05385375797283</v>
      </c>
      <c r="DN43" s="65">
        <f t="shared" si="67"/>
        <v>361.29317675201116</v>
      </c>
      <c r="DO43" s="65"/>
      <c r="DP43" s="65">
        <v>20</v>
      </c>
      <c r="DQ43" s="65"/>
      <c r="DR43" s="65">
        <v>5</v>
      </c>
      <c r="DS43" s="65">
        <f t="shared" si="209"/>
        <v>428.469696969697</v>
      </c>
      <c r="DT43" s="65"/>
      <c r="DU43" s="64">
        <f t="shared" si="10"/>
        <v>1725.4467274796812</v>
      </c>
      <c r="DV43" s="66">
        <f t="shared" si="144"/>
        <v>596.35070707070713</v>
      </c>
      <c r="DW43" s="66"/>
      <c r="DX43" s="66">
        <f t="shared" si="68"/>
        <v>464.35948691007764</v>
      </c>
      <c r="DY43" s="67">
        <f t="shared" si="11"/>
        <v>1060.7101939807849</v>
      </c>
      <c r="DZ43" s="67">
        <f t="shared" si="12"/>
        <v>2786.156921460466</v>
      </c>
      <c r="EA43" s="68">
        <f t="shared" si="13"/>
        <v>-1222.406921460466</v>
      </c>
      <c r="EB43" s="209">
        <v>1570.55</v>
      </c>
      <c r="EC43" s="209">
        <v>0</v>
      </c>
      <c r="ED43" s="209">
        <v>0</v>
      </c>
      <c r="EE43" s="209">
        <v>0</v>
      </c>
      <c r="EF43" s="209">
        <v>0</v>
      </c>
      <c r="EG43" s="209">
        <v>0</v>
      </c>
      <c r="EH43" s="209">
        <v>0</v>
      </c>
      <c r="EI43" s="209">
        <v>0</v>
      </c>
      <c r="EJ43" s="209">
        <v>34122.339999999997</v>
      </c>
      <c r="EK43" s="209">
        <v>0</v>
      </c>
      <c r="EL43" s="209">
        <v>24241.74</v>
      </c>
      <c r="EM43" s="178">
        <f t="shared" si="183"/>
        <v>11451.149999999998</v>
      </c>
      <c r="EN43" s="210">
        <v>2636</v>
      </c>
      <c r="EO43" s="181" t="s">
        <v>277</v>
      </c>
      <c r="EP43" s="212">
        <f t="shared" si="70"/>
        <v>35692.89</v>
      </c>
      <c r="EQ43" s="209">
        <v>130.74</v>
      </c>
      <c r="ER43" s="209">
        <v>0</v>
      </c>
      <c r="ES43" s="209">
        <v>0</v>
      </c>
      <c r="ET43" s="209">
        <v>0</v>
      </c>
      <c r="EU43" s="209">
        <v>0</v>
      </c>
      <c r="EV43" s="209">
        <v>0</v>
      </c>
      <c r="EW43" s="209">
        <v>0</v>
      </c>
      <c r="EX43" s="209">
        <v>0</v>
      </c>
      <c r="EY43" s="209">
        <v>1400</v>
      </c>
      <c r="EZ43" s="209">
        <v>0</v>
      </c>
      <c r="FA43" s="64">
        <f t="shared" si="184"/>
        <v>1530.74</v>
      </c>
      <c r="FB43" s="222">
        <f>497.29+22.14</f>
        <v>519.43000000000006</v>
      </c>
      <c r="FC43" s="217">
        <v>117.6</v>
      </c>
      <c r="FD43" s="65">
        <f t="shared" si="72"/>
        <v>270.58753521497715</v>
      </c>
      <c r="FE43" s="65">
        <f t="shared" si="73"/>
        <v>297.45785063064284</v>
      </c>
      <c r="FF43" s="65">
        <v>1279.4567857142858</v>
      </c>
      <c r="FG43" s="65">
        <v>20</v>
      </c>
      <c r="FH43" s="65">
        <f t="shared" si="75"/>
        <v>140.93333333333334</v>
      </c>
      <c r="FI43" s="65">
        <v>5</v>
      </c>
      <c r="FJ43" s="65">
        <f t="shared" si="145"/>
        <v>424.68019607843132</v>
      </c>
      <c r="FK43" s="65"/>
      <c r="FL43" s="64">
        <f t="shared" si="14"/>
        <v>3075.1457009716705</v>
      </c>
      <c r="FM43" s="66">
        <f t="shared" si="146"/>
        <v>664.41901960784321</v>
      </c>
      <c r="FN43" s="66"/>
      <c r="FO43" s="66">
        <f t="shared" si="76"/>
        <v>747.91294411590286</v>
      </c>
      <c r="FP43" s="67">
        <f t="shared" si="185"/>
        <v>1412.331963723746</v>
      </c>
      <c r="FQ43" s="67">
        <f t="shared" si="16"/>
        <v>4487.477664695416</v>
      </c>
      <c r="FR43" s="68">
        <f t="shared" si="17"/>
        <v>-2956.7376646954162</v>
      </c>
      <c r="FS43" s="209">
        <v>1683.21</v>
      </c>
      <c r="FT43" s="209">
        <v>0</v>
      </c>
      <c r="FU43" s="209">
        <v>0</v>
      </c>
      <c r="FV43" s="209">
        <v>0</v>
      </c>
      <c r="FW43" s="209">
        <v>0</v>
      </c>
      <c r="FX43" s="209">
        <v>0</v>
      </c>
      <c r="FY43" s="209">
        <v>0</v>
      </c>
      <c r="FZ43" s="209">
        <v>0</v>
      </c>
      <c r="GA43" s="209">
        <v>35855.129999999997</v>
      </c>
      <c r="GB43" s="209">
        <v>0</v>
      </c>
      <c r="GC43" s="209">
        <v>25497.62</v>
      </c>
      <c r="GD43" s="178">
        <f t="shared" si="186"/>
        <v>12040.719999999998</v>
      </c>
      <c r="GE43" s="210">
        <v>2742</v>
      </c>
      <c r="GF43" s="181" t="s">
        <v>277</v>
      </c>
      <c r="GG43" s="64">
        <f t="shared" si="187"/>
        <v>37538.339999999997</v>
      </c>
      <c r="GH43" s="209">
        <v>140.12</v>
      </c>
      <c r="GI43" s="209">
        <v>0</v>
      </c>
      <c r="GJ43" s="209">
        <v>0</v>
      </c>
      <c r="GK43" s="209">
        <v>0</v>
      </c>
      <c r="GL43" s="209">
        <v>0</v>
      </c>
      <c r="GM43" s="209">
        <v>0</v>
      </c>
      <c r="GN43" s="209">
        <v>0</v>
      </c>
      <c r="GO43" s="209">
        <v>0</v>
      </c>
      <c r="GP43" s="209">
        <v>1400</v>
      </c>
      <c r="GQ43" s="209">
        <v>0</v>
      </c>
      <c r="GR43" s="211">
        <f t="shared" si="79"/>
        <v>1540.12</v>
      </c>
      <c r="GS43" s="222">
        <f>497.29+22.14</f>
        <v>519.43000000000006</v>
      </c>
      <c r="GT43" s="217">
        <v>117.6</v>
      </c>
      <c r="GU43" s="65">
        <f t="shared" si="80"/>
        <v>282.54536400290448</v>
      </c>
      <c r="GV43" s="65">
        <f t="shared" si="81"/>
        <v>354.86537701802564</v>
      </c>
      <c r="GW43" s="65">
        <v>1279.4567857142858</v>
      </c>
      <c r="GX43" s="65">
        <v>20</v>
      </c>
      <c r="GY43" s="65">
        <f t="shared" si="83"/>
        <v>184.90588235294118</v>
      </c>
      <c r="GZ43" s="65">
        <v>5</v>
      </c>
      <c r="HA43" s="65">
        <f t="shared" si="147"/>
        <v>358.47794117647061</v>
      </c>
      <c r="HB43" s="65"/>
      <c r="HC43" s="64">
        <f t="shared" si="188"/>
        <v>3122.2813502646281</v>
      </c>
      <c r="HD43" s="66">
        <f t="shared" si="148"/>
        <v>866.92019607843133</v>
      </c>
      <c r="HE43" s="66"/>
      <c r="HF43" s="66">
        <f t="shared" si="84"/>
        <v>797.84030926861192</v>
      </c>
      <c r="HG43" s="67">
        <f t="shared" si="19"/>
        <v>1664.7605053470434</v>
      </c>
      <c r="HH43" s="67">
        <f t="shared" si="20"/>
        <v>4787.0418556116711</v>
      </c>
      <c r="HI43" s="68">
        <f t="shared" si="21"/>
        <v>-3246.9218556116712</v>
      </c>
      <c r="HJ43" s="205">
        <v>1242.2</v>
      </c>
      <c r="HK43" s="205">
        <v>0</v>
      </c>
      <c r="HL43" s="205">
        <v>0</v>
      </c>
      <c r="HM43" s="205">
        <v>0</v>
      </c>
      <c r="HN43" s="205">
        <v>0</v>
      </c>
      <c r="HO43" s="205">
        <v>0</v>
      </c>
      <c r="HP43" s="205">
        <v>0</v>
      </c>
      <c r="HQ43" s="205">
        <v>0</v>
      </c>
      <c r="HR43" s="205">
        <v>34450.910000000003</v>
      </c>
      <c r="HS43" s="205">
        <v>0</v>
      </c>
      <c r="HT43" s="205">
        <v>25077.3</v>
      </c>
      <c r="HU43" s="178">
        <f t="shared" si="189"/>
        <v>10615.810000000001</v>
      </c>
      <c r="HV43" s="206">
        <v>2837</v>
      </c>
      <c r="HW43" s="181" t="s">
        <v>277</v>
      </c>
      <c r="HX43" s="64">
        <f t="shared" si="190"/>
        <v>35693.11</v>
      </c>
      <c r="HY43" s="205">
        <v>103.41</v>
      </c>
      <c r="HZ43" s="205">
        <v>0</v>
      </c>
      <c r="IA43" s="205">
        <v>0</v>
      </c>
      <c r="IB43" s="205">
        <v>0</v>
      </c>
      <c r="IC43" s="205">
        <v>0</v>
      </c>
      <c r="ID43" s="205">
        <v>0</v>
      </c>
      <c r="IE43" s="205">
        <v>0</v>
      </c>
      <c r="IF43" s="205">
        <v>0</v>
      </c>
      <c r="IG43" s="205">
        <v>1400</v>
      </c>
      <c r="IH43" s="205">
        <v>0</v>
      </c>
      <c r="II43" s="214">
        <v>1503.41</v>
      </c>
      <c r="IJ43" s="222">
        <f>497.29+22.14</f>
        <v>519.43000000000006</v>
      </c>
      <c r="IK43" s="217">
        <v>117.6</v>
      </c>
      <c r="IL43" s="65">
        <f t="shared" si="88"/>
        <v>277.79270821424677</v>
      </c>
      <c r="IM43" s="65">
        <f t="shared" si="89"/>
        <v>321.74098557751608</v>
      </c>
      <c r="IN43" s="65">
        <v>1279.4567857142858</v>
      </c>
      <c r="IO43" s="65">
        <v>20</v>
      </c>
      <c r="IP43" s="65">
        <f t="shared" si="91"/>
        <v>232.05714285714285</v>
      </c>
      <c r="IQ43" s="65">
        <v>5</v>
      </c>
      <c r="IR43" s="65">
        <f t="shared" si="149"/>
        <v>445.62857142857143</v>
      </c>
      <c r="IS43" s="65"/>
      <c r="IT43" s="64">
        <f t="shared" si="191"/>
        <v>3218.7061937917633</v>
      </c>
      <c r="IU43" s="66">
        <f t="shared" si="150"/>
        <v>538.79476190476191</v>
      </c>
      <c r="IV43" s="66"/>
      <c r="IW43" s="66">
        <f t="shared" si="92"/>
        <v>751.50019113930512</v>
      </c>
      <c r="IX43" s="67">
        <f t="shared" si="192"/>
        <v>1290.2949530440669</v>
      </c>
      <c r="IY43" s="67">
        <f t="shared" si="24"/>
        <v>4509.0011468358298</v>
      </c>
      <c r="IZ43" s="68">
        <f t="shared" si="25"/>
        <v>-3005.5911468358299</v>
      </c>
      <c r="JA43" s="209">
        <v>2486.85</v>
      </c>
      <c r="JB43" s="209">
        <v>0</v>
      </c>
      <c r="JC43" s="209">
        <v>0</v>
      </c>
      <c r="JD43" s="209">
        <v>0</v>
      </c>
      <c r="JE43" s="209">
        <v>0</v>
      </c>
      <c r="JF43" s="209">
        <v>0</v>
      </c>
      <c r="JG43" s="209">
        <v>0</v>
      </c>
      <c r="JH43" s="209">
        <v>0</v>
      </c>
      <c r="JI43" s="209">
        <v>36615.620000000003</v>
      </c>
      <c r="JJ43" s="209">
        <v>0</v>
      </c>
      <c r="JK43" s="209">
        <v>28297.52</v>
      </c>
      <c r="JL43" s="178">
        <f t="shared" si="193"/>
        <v>10804.95</v>
      </c>
      <c r="JM43" s="210">
        <v>2849</v>
      </c>
      <c r="JN43" s="181" t="s">
        <v>277</v>
      </c>
      <c r="JO43" s="64">
        <f t="shared" si="194"/>
        <v>39102.47</v>
      </c>
      <c r="JP43" s="209">
        <v>207.02</v>
      </c>
      <c r="JQ43" s="209">
        <v>0</v>
      </c>
      <c r="JR43" s="209">
        <v>0</v>
      </c>
      <c r="JS43" s="209">
        <v>0</v>
      </c>
      <c r="JT43" s="209">
        <v>0</v>
      </c>
      <c r="JU43" s="209">
        <v>0</v>
      </c>
      <c r="JV43" s="209">
        <v>0</v>
      </c>
      <c r="JW43" s="209">
        <v>0</v>
      </c>
      <c r="JX43" s="209">
        <v>1400</v>
      </c>
      <c r="JY43" s="209">
        <v>0</v>
      </c>
      <c r="JZ43" s="211">
        <v>1607.02</v>
      </c>
      <c r="KA43" s="222">
        <f>497.29+22.14</f>
        <v>519.43000000000006</v>
      </c>
      <c r="KB43" s="217">
        <v>117.6</v>
      </c>
      <c r="KC43" s="65">
        <f t="shared" si="96"/>
        <v>570.78043899375632</v>
      </c>
      <c r="KD43" s="65">
        <f t="shared" si="97"/>
        <v>363.81961851976189</v>
      </c>
      <c r="KE43" s="65">
        <v>1279.4567857142858</v>
      </c>
      <c r="KF43" s="65">
        <v>20</v>
      </c>
      <c r="KG43" s="65"/>
      <c r="KH43" s="65">
        <v>5</v>
      </c>
      <c r="KI43" s="65">
        <f t="shared" si="151"/>
        <v>543.39953271028037</v>
      </c>
      <c r="KJ43" s="65"/>
      <c r="KK43" s="64">
        <f t="shared" si="195"/>
        <v>3419.4863759380842</v>
      </c>
      <c r="KL43" s="66">
        <f t="shared" si="152"/>
        <v>497.32093457943921</v>
      </c>
      <c r="KM43" s="66"/>
      <c r="KN43" s="66">
        <f t="shared" si="99"/>
        <v>783.36146210350478</v>
      </c>
      <c r="KO43" s="67">
        <f t="shared" si="27"/>
        <v>1280.682396682944</v>
      </c>
      <c r="KP43" s="67">
        <f t="shared" si="28"/>
        <v>4700.1687726210284</v>
      </c>
      <c r="KQ43" s="68">
        <f t="shared" si="29"/>
        <v>-3093.1487726210285</v>
      </c>
      <c r="KR43" s="209">
        <v>4243.43</v>
      </c>
      <c r="KS43" s="209">
        <v>0</v>
      </c>
      <c r="KT43" s="209">
        <v>0</v>
      </c>
      <c r="KU43" s="209">
        <v>0</v>
      </c>
      <c r="KV43" s="209">
        <v>0</v>
      </c>
      <c r="KW43" s="209">
        <v>0</v>
      </c>
      <c r="KX43" s="209">
        <v>0</v>
      </c>
      <c r="KY43" s="209">
        <v>0</v>
      </c>
      <c r="KZ43" s="209">
        <v>46481.75</v>
      </c>
      <c r="LA43" s="209">
        <v>0</v>
      </c>
      <c r="LB43" s="209">
        <v>35746.46</v>
      </c>
      <c r="LC43" s="178">
        <f t="shared" si="196"/>
        <v>14978.720000000001</v>
      </c>
      <c r="LD43" s="210">
        <v>3388</v>
      </c>
      <c r="LE43" s="181" t="s">
        <v>277</v>
      </c>
      <c r="LF43" s="64">
        <f t="shared" si="197"/>
        <v>50725.18</v>
      </c>
      <c r="LG43" s="209">
        <v>353.23</v>
      </c>
      <c r="LH43" s="209">
        <v>0</v>
      </c>
      <c r="LI43" s="209">
        <v>0</v>
      </c>
      <c r="LJ43" s="209">
        <v>0</v>
      </c>
      <c r="LK43" s="209">
        <v>0</v>
      </c>
      <c r="LL43" s="209">
        <v>0</v>
      </c>
      <c r="LM43" s="209">
        <v>0</v>
      </c>
      <c r="LN43" s="209">
        <v>0</v>
      </c>
      <c r="LO43" s="209">
        <v>1400</v>
      </c>
      <c r="LP43" s="209">
        <v>0</v>
      </c>
      <c r="LQ43" s="211">
        <f t="shared" si="102"/>
        <v>1753.23</v>
      </c>
      <c r="LR43" s="227">
        <f>553.98+15.07</f>
        <v>569.05000000000007</v>
      </c>
      <c r="LS43" s="242">
        <v>117.6</v>
      </c>
      <c r="LT43" s="65">
        <f t="shared" si="103"/>
        <v>364.43973146831962</v>
      </c>
      <c r="LU43" s="65">
        <f t="shared" si="104"/>
        <v>445.9485704245543</v>
      </c>
      <c r="LV43" s="65">
        <v>1279.4567857142858</v>
      </c>
      <c r="LW43" s="65">
        <v>20</v>
      </c>
      <c r="LX43" s="65"/>
      <c r="LY43" s="65">
        <v>5</v>
      </c>
      <c r="LZ43" s="65">
        <f t="shared" si="153"/>
        <v>508.03738317757012</v>
      </c>
      <c r="MA43" s="65"/>
      <c r="MB43" s="64">
        <f t="shared" si="30"/>
        <v>3309.5324707847299</v>
      </c>
      <c r="MC43" s="66">
        <f t="shared" si="154"/>
        <v>593.54906542056074</v>
      </c>
      <c r="MD43" s="66"/>
      <c r="ME43" s="66">
        <f t="shared" si="106"/>
        <v>780.61630724105817</v>
      </c>
      <c r="MF43" s="67">
        <f t="shared" si="31"/>
        <v>1374.1653726616189</v>
      </c>
      <c r="MG43" s="67">
        <f t="shared" si="32"/>
        <v>4683.697843446349</v>
      </c>
      <c r="MH43" s="68">
        <f t="shared" si="33"/>
        <v>-2930.467843446349</v>
      </c>
      <c r="MI43" s="209">
        <v>2569.69</v>
      </c>
      <c r="MJ43" s="209">
        <v>0</v>
      </c>
      <c r="MK43" s="209">
        <v>0</v>
      </c>
      <c r="ML43" s="209">
        <v>0</v>
      </c>
      <c r="MM43" s="209">
        <v>0</v>
      </c>
      <c r="MN43" s="209">
        <v>0</v>
      </c>
      <c r="MO43" s="209">
        <v>0</v>
      </c>
      <c r="MP43" s="209">
        <v>0</v>
      </c>
      <c r="MQ43" s="209">
        <v>37045.01</v>
      </c>
      <c r="MR43" s="209">
        <v>0</v>
      </c>
      <c r="MS43" s="209">
        <v>27436.66</v>
      </c>
      <c r="MT43" s="178">
        <f t="shared" si="210"/>
        <v>12178.040000000005</v>
      </c>
      <c r="MU43" s="210">
        <v>2799</v>
      </c>
      <c r="MV43" s="181" t="s">
        <v>277</v>
      </c>
      <c r="MW43" s="64">
        <f t="shared" si="198"/>
        <v>39614.700000000004</v>
      </c>
      <c r="MX43" s="209">
        <v>213.91</v>
      </c>
      <c r="MY43" s="209">
        <v>0</v>
      </c>
      <c r="MZ43" s="209">
        <v>0</v>
      </c>
      <c r="NA43" s="209">
        <v>0</v>
      </c>
      <c r="NB43" s="209">
        <v>0</v>
      </c>
      <c r="NC43" s="209">
        <v>0</v>
      </c>
      <c r="ND43" s="209">
        <v>0</v>
      </c>
      <c r="NE43" s="209">
        <v>0</v>
      </c>
      <c r="NF43" s="209">
        <v>1400</v>
      </c>
      <c r="NG43" s="209">
        <v>0</v>
      </c>
      <c r="NH43" s="211">
        <f t="shared" si="109"/>
        <v>1613.91</v>
      </c>
      <c r="NI43" s="227">
        <v>569.05000000000007</v>
      </c>
      <c r="NJ43" s="240">
        <v>117.6</v>
      </c>
      <c r="NK43" s="65">
        <f t="shared" si="110"/>
        <v>0</v>
      </c>
      <c r="NL43" s="65">
        <f t="shared" si="111"/>
        <v>294.13689537160639</v>
      </c>
      <c r="NM43" s="65">
        <v>1279.4567857142858</v>
      </c>
      <c r="NN43" s="65">
        <v>20</v>
      </c>
      <c r="NO43" s="65"/>
      <c r="NP43" s="65">
        <v>5</v>
      </c>
      <c r="NQ43" s="65">
        <f t="shared" si="155"/>
        <v>469.67889908256882</v>
      </c>
      <c r="NR43" s="65"/>
      <c r="NS43" s="64">
        <f t="shared" si="199"/>
        <v>2754.9225801684615</v>
      </c>
      <c r="NT43" s="66">
        <f t="shared" si="113"/>
        <v>723.04816513761466</v>
      </c>
      <c r="NU43" s="66"/>
      <c r="NV43" s="66">
        <f t="shared" si="114"/>
        <v>695.59414906121538</v>
      </c>
      <c r="NW43" s="67">
        <f t="shared" si="35"/>
        <v>1418.64231419883</v>
      </c>
      <c r="NX43" s="67">
        <f t="shared" si="36"/>
        <v>4173.5648943672913</v>
      </c>
      <c r="NY43" s="68">
        <f t="shared" si="37"/>
        <v>-2559.6548943672915</v>
      </c>
      <c r="NZ43" s="209">
        <v>2306.16</v>
      </c>
      <c r="OA43" s="209">
        <v>0</v>
      </c>
      <c r="OB43" s="209">
        <v>0</v>
      </c>
      <c r="OC43" s="209">
        <v>0</v>
      </c>
      <c r="OD43" s="209">
        <v>0</v>
      </c>
      <c r="OE43" s="209">
        <v>0</v>
      </c>
      <c r="OF43" s="209">
        <v>0</v>
      </c>
      <c r="OG43" s="209">
        <v>0</v>
      </c>
      <c r="OH43" s="209">
        <v>45936.36</v>
      </c>
      <c r="OI43" s="209">
        <v>0</v>
      </c>
      <c r="OJ43" s="209">
        <v>32443.52</v>
      </c>
      <c r="OK43" s="178">
        <f t="shared" si="115"/>
        <v>15799.000000000004</v>
      </c>
      <c r="OL43" s="210">
        <v>3230</v>
      </c>
      <c r="OM43" s="181" t="s">
        <v>277</v>
      </c>
      <c r="ON43" s="64">
        <f t="shared" si="200"/>
        <v>48242.520000000004</v>
      </c>
      <c r="OO43" s="209">
        <v>191.98</v>
      </c>
      <c r="OP43" s="209">
        <v>0</v>
      </c>
      <c r="OQ43" s="209">
        <v>0</v>
      </c>
      <c r="OR43" s="209">
        <v>0</v>
      </c>
      <c r="OS43" s="209">
        <v>0</v>
      </c>
      <c r="OT43" s="209">
        <v>0</v>
      </c>
      <c r="OU43" s="209">
        <v>0</v>
      </c>
      <c r="OV43" s="209">
        <v>0</v>
      </c>
      <c r="OW43" s="209">
        <v>1400</v>
      </c>
      <c r="OX43" s="209">
        <v>0</v>
      </c>
      <c r="OY43" s="211">
        <v>1591.98</v>
      </c>
      <c r="OZ43" s="227">
        <v>569.05000000000007</v>
      </c>
      <c r="PA43" s="240">
        <v>117.6</v>
      </c>
      <c r="PB43" s="65">
        <f t="shared" si="118"/>
        <v>701.53469458102734</v>
      </c>
      <c r="PC43" s="65">
        <f t="shared" si="119"/>
        <v>463.24253564039805</v>
      </c>
      <c r="PD43" s="65">
        <v>1279.4567857142858</v>
      </c>
      <c r="PE43" s="65">
        <v>20</v>
      </c>
      <c r="PF43" s="65">
        <f t="shared" si="121"/>
        <v>32.880000000000003</v>
      </c>
      <c r="PG43" s="65">
        <v>5</v>
      </c>
      <c r="PH43" s="65">
        <f t="shared" si="156"/>
        <v>495.2049090909091</v>
      </c>
      <c r="PI43" s="65"/>
      <c r="PJ43" s="64">
        <f t="shared" si="38"/>
        <v>3683.9689250266206</v>
      </c>
      <c r="PK43" s="66">
        <f t="shared" si="157"/>
        <v>643.25572727272731</v>
      </c>
      <c r="PL43" s="66"/>
      <c r="PM43" s="66">
        <f t="shared" si="122"/>
        <v>865.44493045986974</v>
      </c>
      <c r="PN43" s="67">
        <f t="shared" si="39"/>
        <v>1508.7006577325969</v>
      </c>
      <c r="PO43" s="67">
        <f t="shared" si="40"/>
        <v>5192.6695827592175</v>
      </c>
      <c r="PP43" s="68">
        <f t="shared" si="41"/>
        <v>-3600.6895827592175</v>
      </c>
      <c r="PQ43" s="209">
        <v>2102.35</v>
      </c>
      <c r="PR43" s="209">
        <v>0</v>
      </c>
      <c r="PS43" s="209">
        <v>0</v>
      </c>
      <c r="PT43" s="209">
        <v>0</v>
      </c>
      <c r="PU43" s="209">
        <v>0</v>
      </c>
      <c r="PV43" s="209">
        <v>0</v>
      </c>
      <c r="PW43" s="209">
        <v>0</v>
      </c>
      <c r="PX43" s="209">
        <v>0</v>
      </c>
      <c r="PY43" s="209">
        <v>38698.14</v>
      </c>
      <c r="PZ43" s="209">
        <v>0</v>
      </c>
      <c r="QA43" s="209">
        <v>28317.05</v>
      </c>
      <c r="QB43" s="178">
        <f t="shared" si="201"/>
        <v>12483.439999999999</v>
      </c>
      <c r="QC43" s="210">
        <v>2716</v>
      </c>
      <c r="QD43" s="181" t="s">
        <v>277</v>
      </c>
      <c r="QE43" s="64">
        <f t="shared" si="202"/>
        <v>40800.49</v>
      </c>
      <c r="QF43" s="209">
        <v>175.01</v>
      </c>
      <c r="QG43" s="209">
        <v>0</v>
      </c>
      <c r="QH43" s="209">
        <v>0</v>
      </c>
      <c r="QI43" s="209">
        <v>0</v>
      </c>
      <c r="QJ43" s="209">
        <v>0</v>
      </c>
      <c r="QK43" s="209">
        <v>0</v>
      </c>
      <c r="QL43" s="209">
        <v>0</v>
      </c>
      <c r="QM43" s="209">
        <v>0</v>
      </c>
      <c r="QN43" s="209">
        <v>1400</v>
      </c>
      <c r="QO43" s="209">
        <v>0</v>
      </c>
      <c r="QP43" s="211">
        <f t="shared" si="125"/>
        <v>1575.01</v>
      </c>
      <c r="QQ43" s="227">
        <v>569.05000000000007</v>
      </c>
      <c r="QR43" s="240">
        <v>117.6</v>
      </c>
      <c r="QS43" s="65">
        <f t="shared" si="126"/>
        <v>332.86709036500895</v>
      </c>
      <c r="QT43" s="65">
        <f t="shared" si="127"/>
        <v>227.79088373713472</v>
      </c>
      <c r="QU43" s="65">
        <v>1279.4567857142858</v>
      </c>
      <c r="QV43" s="65">
        <v>20</v>
      </c>
      <c r="QW43" s="65">
        <f t="shared" si="129"/>
        <v>18.861818181818183</v>
      </c>
      <c r="QX43" s="65">
        <v>5</v>
      </c>
      <c r="QY43" s="65">
        <f t="shared" si="158"/>
        <v>428.14772727272725</v>
      </c>
      <c r="QZ43" s="65"/>
      <c r="RA43" s="64">
        <f t="shared" si="203"/>
        <v>2998.7743052709748</v>
      </c>
      <c r="RB43" s="66">
        <f t="shared" si="130"/>
        <v>619.2640909090909</v>
      </c>
      <c r="RC43" s="66"/>
      <c r="RD43" s="66">
        <f t="shared" si="131"/>
        <v>723.60767923601315</v>
      </c>
      <c r="RE43" s="67">
        <f t="shared" si="43"/>
        <v>1342.8717701451042</v>
      </c>
      <c r="RF43" s="67">
        <f t="shared" si="44"/>
        <v>4341.6460754160789</v>
      </c>
      <c r="RG43" s="68">
        <f t="shared" si="45"/>
        <v>-2766.6360754160787</v>
      </c>
      <c r="RH43" s="205">
        <v>3356.79</v>
      </c>
      <c r="RI43" s="205">
        <v>0</v>
      </c>
      <c r="RJ43" s="205">
        <v>0</v>
      </c>
      <c r="RK43" s="205">
        <v>0</v>
      </c>
      <c r="RL43" s="205">
        <v>0</v>
      </c>
      <c r="RM43" s="205">
        <v>0</v>
      </c>
      <c r="RN43" s="205">
        <v>0</v>
      </c>
      <c r="RO43" s="205">
        <v>0</v>
      </c>
      <c r="RP43" s="205">
        <v>37946.32</v>
      </c>
      <c r="RQ43" s="205">
        <v>0</v>
      </c>
      <c r="RR43" s="205">
        <v>28014.560000000001</v>
      </c>
      <c r="RS43" s="178">
        <f t="shared" si="204"/>
        <v>13288.55</v>
      </c>
      <c r="RT43" s="206">
        <v>2625</v>
      </c>
      <c r="RU43" s="181" t="s">
        <v>277</v>
      </c>
      <c r="RV43" s="64">
        <f t="shared" si="205"/>
        <v>41303.11</v>
      </c>
      <c r="RW43" s="209">
        <v>279.44</v>
      </c>
      <c r="RX43" s="209">
        <v>0</v>
      </c>
      <c r="RY43" s="209">
        <v>0</v>
      </c>
      <c r="RZ43" s="209">
        <v>0</v>
      </c>
      <c r="SA43" s="209">
        <v>0</v>
      </c>
      <c r="SB43" s="209">
        <v>0</v>
      </c>
      <c r="SC43" s="209">
        <v>0</v>
      </c>
      <c r="SD43" s="209">
        <v>0</v>
      </c>
      <c r="SE43" s="209">
        <v>1400</v>
      </c>
      <c r="SF43" s="209">
        <v>0</v>
      </c>
      <c r="SG43" s="211">
        <v>1679.44</v>
      </c>
      <c r="SH43" s="227"/>
      <c r="SI43" s="240">
        <v>117.6</v>
      </c>
      <c r="SJ43" s="65">
        <f t="shared" si="134"/>
        <v>275.2964490667967</v>
      </c>
      <c r="SK43" s="65">
        <f t="shared" si="135"/>
        <v>286.43828460219822</v>
      </c>
      <c r="SL43" s="65">
        <v>1279.4567857142858</v>
      </c>
      <c r="SM43" s="65">
        <v>20</v>
      </c>
      <c r="SN43" s="65">
        <f t="shared" si="137"/>
        <v>495.92920353982299</v>
      </c>
      <c r="SO43" s="65">
        <v>5</v>
      </c>
      <c r="SP43" s="65">
        <f t="shared" si="159"/>
        <v>428.52876106194691</v>
      </c>
      <c r="SQ43" s="65"/>
      <c r="SR43" s="64">
        <f t="shared" si="206"/>
        <v>2908.2494839850506</v>
      </c>
      <c r="SS43" s="66">
        <f t="shared" si="160"/>
        <v>596.28469026548669</v>
      </c>
      <c r="ST43" s="66"/>
      <c r="SU43" s="66">
        <f t="shared" si="138"/>
        <v>700.90683485010743</v>
      </c>
      <c r="SV43" s="67">
        <f t="shared" si="207"/>
        <v>1297.1915251155942</v>
      </c>
      <c r="SW43" s="67">
        <f t="shared" si="48"/>
        <v>4205.4410091006448</v>
      </c>
      <c r="SX43" s="68">
        <f t="shared" si="49"/>
        <v>-2526.0010091006448</v>
      </c>
      <c r="SY43" s="64">
        <f t="shared" si="139"/>
        <v>465481.32000000007</v>
      </c>
      <c r="SZ43" s="211">
        <f t="shared" si="140"/>
        <v>19000.309999999998</v>
      </c>
      <c r="TA43" s="67">
        <f t="shared" si="141"/>
        <v>49104.721183280824</v>
      </c>
      <c r="TB43" s="68">
        <f t="shared" si="142"/>
        <v>-30104.411183280827</v>
      </c>
      <c r="TC43" s="264"/>
      <c r="TD43" s="265"/>
      <c r="TE43" s="265"/>
    </row>
    <row r="44" spans="1:525">
      <c r="A44" s="173" t="s">
        <v>35</v>
      </c>
      <c r="B44" s="175" t="s">
        <v>160</v>
      </c>
      <c r="C44" s="181" t="s">
        <v>277</v>
      </c>
      <c r="D44" s="176">
        <v>28003.119999999999</v>
      </c>
      <c r="E44" s="176">
        <v>12467.99</v>
      </c>
      <c r="F44" s="176">
        <v>0</v>
      </c>
      <c r="G44" s="176">
        <v>150</v>
      </c>
      <c r="H44" s="176">
        <v>0</v>
      </c>
      <c r="I44" s="176">
        <v>0</v>
      </c>
      <c r="J44" s="176">
        <v>0</v>
      </c>
      <c r="K44" s="176">
        <v>0</v>
      </c>
      <c r="L44" s="176">
        <v>51833.29</v>
      </c>
      <c r="M44" s="176">
        <v>0</v>
      </c>
      <c r="N44" s="178">
        <v>70794.25</v>
      </c>
      <c r="O44" s="178">
        <f t="shared" si="161"/>
        <v>21660.149999999994</v>
      </c>
      <c r="P44" s="181">
        <v>7326</v>
      </c>
      <c r="Q44" s="64">
        <f t="shared" si="0"/>
        <v>92454.399999999994</v>
      </c>
      <c r="R44" s="178">
        <v>2330.8000000000002</v>
      </c>
      <c r="S44" s="178">
        <v>912.01</v>
      </c>
      <c r="T44" s="178">
        <v>0</v>
      </c>
      <c r="U44" s="178">
        <v>6.31</v>
      </c>
      <c r="V44" s="178">
        <v>0</v>
      </c>
      <c r="W44" s="178">
        <v>0</v>
      </c>
      <c r="X44" s="178">
        <v>0</v>
      </c>
      <c r="Y44" s="178">
        <v>0</v>
      </c>
      <c r="Z44" s="178">
        <v>1400</v>
      </c>
      <c r="AA44" s="178">
        <v>0</v>
      </c>
      <c r="AB44" s="64">
        <f t="shared" si="50"/>
        <v>4649.1200000000008</v>
      </c>
      <c r="AC44" s="222">
        <v>1380</v>
      </c>
      <c r="AD44" s="65"/>
      <c r="AE44" s="65">
        <f t="shared" si="51"/>
        <v>769.73157522087126</v>
      </c>
      <c r="AF44" s="65">
        <f t="shared" si="177"/>
        <v>580.7912572785433</v>
      </c>
      <c r="AG44" s="65"/>
      <c r="AH44" s="65">
        <v>20</v>
      </c>
      <c r="AI44" s="65"/>
      <c r="AJ44" s="65">
        <v>5</v>
      </c>
      <c r="AK44" s="65">
        <f t="shared" si="178"/>
        <v>411.38684210526316</v>
      </c>
      <c r="AL44" s="65"/>
      <c r="AM44" s="64">
        <f t="shared" si="2"/>
        <v>3166.909674604678</v>
      </c>
      <c r="AN44" s="66">
        <f t="shared" si="179"/>
        <v>645.10084210526315</v>
      </c>
      <c r="AO44" s="66">
        <v>0</v>
      </c>
      <c r="AP44" s="66">
        <f t="shared" si="54"/>
        <v>762.40210334198821</v>
      </c>
      <c r="AQ44" s="67">
        <f t="shared" si="3"/>
        <v>1407.5029454472515</v>
      </c>
      <c r="AR44" s="67">
        <f t="shared" si="4"/>
        <v>4574.4126200519295</v>
      </c>
      <c r="AS44" s="68">
        <f t="shared" si="5"/>
        <v>74.707379948071321</v>
      </c>
      <c r="AT44" s="205">
        <v>27673.27</v>
      </c>
      <c r="AU44" s="205">
        <v>13592.66</v>
      </c>
      <c r="AV44" s="205">
        <v>0</v>
      </c>
      <c r="AW44" s="205">
        <v>175</v>
      </c>
      <c r="AX44" s="207">
        <v>0</v>
      </c>
      <c r="AY44" s="207">
        <v>0</v>
      </c>
      <c r="AZ44" s="207">
        <v>0</v>
      </c>
      <c r="BA44" s="207">
        <v>0</v>
      </c>
      <c r="BB44" s="207">
        <v>51238.84</v>
      </c>
      <c r="BC44" s="207">
        <v>0</v>
      </c>
      <c r="BD44" s="209">
        <v>68115.87</v>
      </c>
      <c r="BE44" s="178">
        <f t="shared" si="162"/>
        <v>24563.899999999994</v>
      </c>
      <c r="BF44" s="208">
        <v>7234</v>
      </c>
      <c r="BG44" s="181" t="s">
        <v>277</v>
      </c>
      <c r="BH44" s="64">
        <f t="shared" si="56"/>
        <v>92679.76999999999</v>
      </c>
      <c r="BI44" s="205">
        <v>2303.36</v>
      </c>
      <c r="BJ44" s="205">
        <v>994.28</v>
      </c>
      <c r="BK44" s="205">
        <v>0</v>
      </c>
      <c r="BL44" s="205">
        <v>7.36</v>
      </c>
      <c r="BM44" s="205">
        <v>0</v>
      </c>
      <c r="BN44" s="205">
        <v>0</v>
      </c>
      <c r="BO44" s="205">
        <v>0</v>
      </c>
      <c r="BP44" s="205">
        <v>0</v>
      </c>
      <c r="BQ44" s="205">
        <v>1400</v>
      </c>
      <c r="BR44" s="205">
        <v>0</v>
      </c>
      <c r="BS44" s="64">
        <f t="shared" si="57"/>
        <v>4705</v>
      </c>
      <c r="BT44" s="222">
        <v>1380</v>
      </c>
      <c r="BU44" s="65"/>
      <c r="BV44" s="65">
        <f t="shared" si="58"/>
        <v>747.07546487299169</v>
      </c>
      <c r="BW44" s="65">
        <f t="shared" si="59"/>
        <v>555.53622829787025</v>
      </c>
      <c r="BX44" s="65"/>
      <c r="BY44" s="65">
        <v>20</v>
      </c>
      <c r="BZ44" s="65"/>
      <c r="CA44" s="65">
        <v>5</v>
      </c>
      <c r="CB44" s="65">
        <f t="shared" si="180"/>
        <v>391.015625</v>
      </c>
      <c r="CC44" s="65"/>
      <c r="CD44" s="64">
        <f t="shared" si="6"/>
        <v>3098.6273181708621</v>
      </c>
      <c r="CE44" s="66">
        <f t="shared" si="61"/>
        <v>665.21208333333334</v>
      </c>
      <c r="CF44" s="66"/>
      <c r="CG44" s="66">
        <f t="shared" si="62"/>
        <v>752.76788030083912</v>
      </c>
      <c r="CH44" s="67">
        <f t="shared" si="7"/>
        <v>1417.9799636341725</v>
      </c>
      <c r="CI44" s="67">
        <f t="shared" si="8"/>
        <v>4516.6072818050343</v>
      </c>
      <c r="CJ44" s="68">
        <f t="shared" si="9"/>
        <v>188.39271819496571</v>
      </c>
      <c r="CK44" s="209">
        <v>32656.65</v>
      </c>
      <c r="CL44" s="209">
        <v>14000.96</v>
      </c>
      <c r="CM44" s="209">
        <v>0</v>
      </c>
      <c r="CN44" s="209">
        <v>145</v>
      </c>
      <c r="CO44" s="209">
        <v>0</v>
      </c>
      <c r="CP44" s="209">
        <v>0</v>
      </c>
      <c r="CQ44" s="209">
        <v>0</v>
      </c>
      <c r="CR44" s="209">
        <v>0</v>
      </c>
      <c r="CS44" s="209">
        <v>53047.67</v>
      </c>
      <c r="CT44" s="207">
        <v>0</v>
      </c>
      <c r="CU44" s="209">
        <v>69499.83</v>
      </c>
      <c r="CV44" s="178">
        <f t="shared" si="181"/>
        <v>30350.449999999997</v>
      </c>
      <c r="CW44" s="210">
        <v>7801</v>
      </c>
      <c r="CX44" s="181" t="s">
        <v>277</v>
      </c>
      <c r="CY44" s="64">
        <f t="shared" si="182"/>
        <v>99850.28</v>
      </c>
      <c r="CZ44" s="209">
        <v>2718.11</v>
      </c>
      <c r="DA44" s="209">
        <v>1024.1400000000001</v>
      </c>
      <c r="DB44" s="209">
        <v>0</v>
      </c>
      <c r="DC44" s="209">
        <v>6.1</v>
      </c>
      <c r="DD44" s="209">
        <v>0</v>
      </c>
      <c r="DE44" s="209">
        <v>0</v>
      </c>
      <c r="DF44" s="209">
        <v>0</v>
      </c>
      <c r="DG44" s="209">
        <v>0</v>
      </c>
      <c r="DH44" s="209">
        <v>1400</v>
      </c>
      <c r="DI44" s="209">
        <v>0</v>
      </c>
      <c r="DJ44" s="211">
        <f t="shared" si="208"/>
        <v>5148.3500000000004</v>
      </c>
      <c r="DK44" s="65">
        <v>1380</v>
      </c>
      <c r="DL44" s="65"/>
      <c r="DM44" s="65">
        <f t="shared" si="66"/>
        <v>755.56028348073858</v>
      </c>
      <c r="DN44" s="65">
        <f t="shared" si="67"/>
        <v>863.35968559239882</v>
      </c>
      <c r="DO44" s="65"/>
      <c r="DP44" s="65">
        <v>20</v>
      </c>
      <c r="DQ44" s="65"/>
      <c r="DR44" s="65">
        <v>5</v>
      </c>
      <c r="DS44" s="65">
        <f t="shared" si="209"/>
        <v>428.469696969697</v>
      </c>
      <c r="DT44" s="65"/>
      <c r="DU44" s="64">
        <f t="shared" si="10"/>
        <v>3452.3896660428345</v>
      </c>
      <c r="DV44" s="66">
        <f t="shared" si="144"/>
        <v>596.35070707070713</v>
      </c>
      <c r="DW44" s="66"/>
      <c r="DX44" s="66">
        <f t="shared" si="68"/>
        <v>809.74807462270837</v>
      </c>
      <c r="DY44" s="67">
        <f t="shared" si="11"/>
        <v>1406.0987816934155</v>
      </c>
      <c r="DZ44" s="67">
        <f t="shared" si="12"/>
        <v>4858.4884477362502</v>
      </c>
      <c r="EA44" s="68">
        <f t="shared" si="13"/>
        <v>289.86155226375013</v>
      </c>
      <c r="EB44" s="209">
        <v>28547.14</v>
      </c>
      <c r="EC44" s="209">
        <v>13846.01</v>
      </c>
      <c r="ED44" s="209">
        <v>0</v>
      </c>
      <c r="EE44" s="209">
        <v>170</v>
      </c>
      <c r="EF44" s="209">
        <v>0</v>
      </c>
      <c r="EG44" s="209">
        <v>0</v>
      </c>
      <c r="EH44" s="209">
        <v>0</v>
      </c>
      <c r="EI44" s="209">
        <v>0</v>
      </c>
      <c r="EJ44" s="209">
        <v>45769.279999999999</v>
      </c>
      <c r="EK44" s="209">
        <v>0</v>
      </c>
      <c r="EL44" s="209">
        <v>60751.75</v>
      </c>
      <c r="EM44" s="178">
        <f t="shared" si="183"/>
        <v>27580.679999999993</v>
      </c>
      <c r="EN44" s="210">
        <v>6805</v>
      </c>
      <c r="EO44" s="181" t="s">
        <v>277</v>
      </c>
      <c r="EP44" s="212">
        <f t="shared" si="70"/>
        <v>88332.43</v>
      </c>
      <c r="EQ44" s="209">
        <v>2376.0700000000002</v>
      </c>
      <c r="ER44" s="209">
        <v>1012.81</v>
      </c>
      <c r="ES44" s="209">
        <v>0</v>
      </c>
      <c r="ET44" s="209">
        <v>7.15</v>
      </c>
      <c r="EU44" s="209">
        <v>0</v>
      </c>
      <c r="EV44" s="209">
        <v>0</v>
      </c>
      <c r="EW44" s="209">
        <v>0</v>
      </c>
      <c r="EX44" s="209">
        <v>0</v>
      </c>
      <c r="EY44" s="209">
        <v>1400</v>
      </c>
      <c r="EZ44" s="209">
        <v>0</v>
      </c>
      <c r="FA44" s="64">
        <f t="shared" si="184"/>
        <v>4796.0300000000007</v>
      </c>
      <c r="FB44" s="222">
        <v>1380</v>
      </c>
      <c r="FC44" s="65"/>
      <c r="FD44" s="65">
        <f t="shared" si="72"/>
        <v>678.11412433663952</v>
      </c>
      <c r="FE44" s="65">
        <f t="shared" si="73"/>
        <v>716.44243519048814</v>
      </c>
      <c r="FF44" s="65">
        <v>1279.4567857142858</v>
      </c>
      <c r="FG44" s="65">
        <v>20</v>
      </c>
      <c r="FH44" s="65">
        <f t="shared" si="75"/>
        <v>140.93333333333334</v>
      </c>
      <c r="FI44" s="65">
        <v>5</v>
      </c>
      <c r="FJ44" s="65">
        <f t="shared" si="145"/>
        <v>424.68019607843132</v>
      </c>
      <c r="FK44" s="65"/>
      <c r="FL44" s="64">
        <f t="shared" si="14"/>
        <v>4644.6268746531787</v>
      </c>
      <c r="FM44" s="66">
        <f t="shared" si="146"/>
        <v>664.41901960784321</v>
      </c>
      <c r="FN44" s="66"/>
      <c r="FO44" s="66">
        <f t="shared" si="76"/>
        <v>1061.8091788522045</v>
      </c>
      <c r="FP44" s="67">
        <f t="shared" si="185"/>
        <v>1726.2281984600477</v>
      </c>
      <c r="FQ44" s="67">
        <f t="shared" si="16"/>
        <v>6370.8550731132264</v>
      </c>
      <c r="FR44" s="68">
        <f t="shared" si="17"/>
        <v>-1574.8250731132257</v>
      </c>
      <c r="FS44" s="209">
        <v>28650.69</v>
      </c>
      <c r="FT44" s="209">
        <v>17454.55</v>
      </c>
      <c r="FU44" s="209">
        <v>0</v>
      </c>
      <c r="FV44" s="209">
        <v>115</v>
      </c>
      <c r="FW44" s="209">
        <v>0</v>
      </c>
      <c r="FX44" s="209">
        <v>0</v>
      </c>
      <c r="FY44" s="209">
        <v>0</v>
      </c>
      <c r="FZ44" s="209">
        <v>0</v>
      </c>
      <c r="GA44" s="209">
        <v>52332.14</v>
      </c>
      <c r="GB44" s="209">
        <v>0</v>
      </c>
      <c r="GC44" s="209">
        <v>73074.289999999994</v>
      </c>
      <c r="GD44" s="178">
        <f t="shared" si="186"/>
        <v>25478.090000000011</v>
      </c>
      <c r="GE44" s="210">
        <v>7240</v>
      </c>
      <c r="GF44" s="181" t="s">
        <v>277</v>
      </c>
      <c r="GG44" s="64">
        <f t="shared" si="187"/>
        <v>98552.38</v>
      </c>
      <c r="GH44" s="209">
        <v>2384.71</v>
      </c>
      <c r="GI44" s="209">
        <v>1276.77</v>
      </c>
      <c r="GJ44" s="209">
        <v>0</v>
      </c>
      <c r="GK44" s="209">
        <v>4.84</v>
      </c>
      <c r="GL44" s="209">
        <v>0</v>
      </c>
      <c r="GM44" s="209">
        <v>0</v>
      </c>
      <c r="GN44" s="209">
        <v>0</v>
      </c>
      <c r="GO44" s="209">
        <v>0</v>
      </c>
      <c r="GP44" s="209">
        <v>1400</v>
      </c>
      <c r="GQ44" s="209">
        <v>0</v>
      </c>
      <c r="GR44" s="211">
        <f t="shared" si="79"/>
        <v>5066.32</v>
      </c>
      <c r="GS44" s="222">
        <v>1380</v>
      </c>
      <c r="GT44" s="65"/>
      <c r="GU44" s="65">
        <f t="shared" si="80"/>
        <v>809.75408164776957</v>
      </c>
      <c r="GV44" s="65">
        <f t="shared" si="81"/>
        <v>750.89297098090435</v>
      </c>
      <c r="GW44" s="65">
        <v>1279.4567857142858</v>
      </c>
      <c r="GX44" s="65">
        <v>20</v>
      </c>
      <c r="GY44" s="65">
        <f t="shared" si="83"/>
        <v>184.90588235294118</v>
      </c>
      <c r="GZ44" s="65">
        <v>5</v>
      </c>
      <c r="HA44" s="65">
        <f t="shared" si="147"/>
        <v>358.47794117647061</v>
      </c>
      <c r="HB44" s="65"/>
      <c r="HC44" s="64">
        <f t="shared" si="188"/>
        <v>4788.4876618723711</v>
      </c>
      <c r="HD44" s="66">
        <f t="shared" si="148"/>
        <v>866.92019607843133</v>
      </c>
      <c r="HE44" s="66"/>
      <c r="HF44" s="66">
        <f t="shared" si="84"/>
        <v>1131.0815715901606</v>
      </c>
      <c r="HG44" s="67">
        <f t="shared" si="19"/>
        <v>1998.001767668592</v>
      </c>
      <c r="HH44" s="67">
        <f t="shared" si="20"/>
        <v>6786.4894295409631</v>
      </c>
      <c r="HI44" s="68">
        <f t="shared" si="21"/>
        <v>-1720.1694295409634</v>
      </c>
      <c r="HJ44" s="205">
        <v>37755.49</v>
      </c>
      <c r="HK44" s="205">
        <v>16649.990000000002</v>
      </c>
      <c r="HL44" s="205">
        <v>0</v>
      </c>
      <c r="HM44" s="205">
        <v>105</v>
      </c>
      <c r="HN44" s="205">
        <v>0</v>
      </c>
      <c r="HO44" s="205">
        <v>0</v>
      </c>
      <c r="HP44" s="205">
        <v>0</v>
      </c>
      <c r="HQ44" s="205">
        <v>0</v>
      </c>
      <c r="HR44" s="205">
        <v>54303.13</v>
      </c>
      <c r="HS44" s="205">
        <v>0</v>
      </c>
      <c r="HT44" s="205">
        <v>80757.210000000006</v>
      </c>
      <c r="HU44" s="178">
        <f t="shared" si="189"/>
        <v>28056.39999999998</v>
      </c>
      <c r="HV44" s="206">
        <v>7970</v>
      </c>
      <c r="HW44" s="181" t="s">
        <v>277</v>
      </c>
      <c r="HX44" s="64">
        <f t="shared" si="190"/>
        <v>108813.60999999999</v>
      </c>
      <c r="HY44" s="205">
        <v>3142.57</v>
      </c>
      <c r="HZ44" s="205">
        <v>1217.92</v>
      </c>
      <c r="IA44" s="205">
        <v>0</v>
      </c>
      <c r="IB44" s="205">
        <v>4.42</v>
      </c>
      <c r="IC44" s="205">
        <v>0</v>
      </c>
      <c r="ID44" s="205">
        <v>0</v>
      </c>
      <c r="IE44" s="205">
        <v>0</v>
      </c>
      <c r="IF44" s="205">
        <v>0</v>
      </c>
      <c r="IG44" s="205">
        <v>1400</v>
      </c>
      <c r="IH44" s="205">
        <v>0</v>
      </c>
      <c r="II44" s="214">
        <v>5764.91</v>
      </c>
      <c r="IJ44" s="222">
        <v>1380</v>
      </c>
      <c r="IK44" s="65"/>
      <c r="IL44" s="65">
        <f t="shared" si="88"/>
        <v>894.58450765140799</v>
      </c>
      <c r="IM44" s="65">
        <f t="shared" si="89"/>
        <v>850.32548507904869</v>
      </c>
      <c r="IN44" s="65">
        <v>1279.4567857142858</v>
      </c>
      <c r="IO44" s="65">
        <v>20</v>
      </c>
      <c r="IP44" s="65">
        <f t="shared" si="91"/>
        <v>232.05714285714285</v>
      </c>
      <c r="IQ44" s="65">
        <v>5</v>
      </c>
      <c r="IR44" s="65">
        <f t="shared" si="149"/>
        <v>445.62857142857143</v>
      </c>
      <c r="IS44" s="65"/>
      <c r="IT44" s="64">
        <f t="shared" si="191"/>
        <v>5107.0524927304568</v>
      </c>
      <c r="IU44" s="66">
        <f t="shared" si="150"/>
        <v>538.79476190476191</v>
      </c>
      <c r="IV44" s="66"/>
      <c r="IW44" s="66">
        <f t="shared" si="92"/>
        <v>1129.1694509270437</v>
      </c>
      <c r="IX44" s="67">
        <f t="shared" si="192"/>
        <v>1667.9642128318055</v>
      </c>
      <c r="IY44" s="67">
        <f t="shared" si="24"/>
        <v>6775.0167055622624</v>
      </c>
      <c r="IZ44" s="68">
        <f t="shared" si="25"/>
        <v>-1010.1067055622625</v>
      </c>
      <c r="JA44" s="209">
        <v>41741.910000000003</v>
      </c>
      <c r="JB44" s="209">
        <v>16595.5</v>
      </c>
      <c r="JC44" s="209">
        <v>0</v>
      </c>
      <c r="JD44" s="209">
        <v>405</v>
      </c>
      <c r="JE44" s="209">
        <v>0</v>
      </c>
      <c r="JF44" s="209">
        <v>0</v>
      </c>
      <c r="JG44" s="209">
        <v>0</v>
      </c>
      <c r="JH44" s="209">
        <v>0</v>
      </c>
      <c r="JI44" s="209">
        <v>55311.83</v>
      </c>
      <c r="JJ44" s="209">
        <v>0</v>
      </c>
      <c r="JK44" s="209">
        <v>89446.49</v>
      </c>
      <c r="JL44" s="178">
        <f t="shared" si="193"/>
        <v>24607.75</v>
      </c>
      <c r="JM44" s="210">
        <v>7590</v>
      </c>
      <c r="JN44" s="181" t="s">
        <v>277</v>
      </c>
      <c r="JO44" s="64">
        <f t="shared" si="194"/>
        <v>114054.24</v>
      </c>
      <c r="JP44" s="209">
        <v>3474.64</v>
      </c>
      <c r="JQ44" s="209">
        <v>1213.93</v>
      </c>
      <c r="JR44" s="209">
        <v>0</v>
      </c>
      <c r="JS44" s="209">
        <v>17.03</v>
      </c>
      <c r="JT44" s="209">
        <v>0</v>
      </c>
      <c r="JU44" s="209">
        <v>0</v>
      </c>
      <c r="JV44" s="209">
        <v>0</v>
      </c>
      <c r="JW44" s="209">
        <v>0</v>
      </c>
      <c r="JX44" s="209">
        <v>1400</v>
      </c>
      <c r="JY44" s="209">
        <v>0</v>
      </c>
      <c r="JZ44" s="211">
        <v>6105.6</v>
      </c>
      <c r="KA44" s="222">
        <v>1380</v>
      </c>
      <c r="KB44" s="65"/>
      <c r="KC44" s="65">
        <f t="shared" si="96"/>
        <v>1804.1972168815726</v>
      </c>
      <c r="KD44" s="65">
        <f t="shared" si="97"/>
        <v>828.58154990348589</v>
      </c>
      <c r="KE44" s="65">
        <v>1279.4567857142858</v>
      </c>
      <c r="KF44" s="65">
        <v>20</v>
      </c>
      <c r="KG44" s="65"/>
      <c r="KH44" s="65">
        <v>5</v>
      </c>
      <c r="KI44" s="65">
        <f t="shared" si="151"/>
        <v>543.39953271028037</v>
      </c>
      <c r="KJ44" s="65"/>
      <c r="KK44" s="64">
        <f t="shared" si="195"/>
        <v>5860.6350852096248</v>
      </c>
      <c r="KL44" s="66">
        <f t="shared" si="152"/>
        <v>497.32093457943921</v>
      </c>
      <c r="KM44" s="66"/>
      <c r="KN44" s="66">
        <f t="shared" si="99"/>
        <v>1271.5912039578129</v>
      </c>
      <c r="KO44" s="67">
        <f t="shared" si="27"/>
        <v>1768.9121385372521</v>
      </c>
      <c r="KP44" s="67">
        <f t="shared" si="28"/>
        <v>7629.5472237468766</v>
      </c>
      <c r="KQ44" s="68">
        <f t="shared" si="29"/>
        <v>-1523.9472237468763</v>
      </c>
      <c r="KR44" s="209">
        <v>45025.94</v>
      </c>
      <c r="KS44" s="209">
        <v>17664.099999999999</v>
      </c>
      <c r="KT44" s="209">
        <v>0</v>
      </c>
      <c r="KU44" s="209">
        <v>370</v>
      </c>
      <c r="KV44" s="209">
        <v>0</v>
      </c>
      <c r="KW44" s="209">
        <v>0</v>
      </c>
      <c r="KX44" s="209">
        <v>0</v>
      </c>
      <c r="KY44" s="209">
        <v>0</v>
      </c>
      <c r="KZ44" s="209">
        <v>60666.94</v>
      </c>
      <c r="LA44" s="209">
        <v>0</v>
      </c>
      <c r="LB44" s="209">
        <v>94541.54</v>
      </c>
      <c r="LC44" s="178">
        <f t="shared" si="196"/>
        <v>29185.440000000017</v>
      </c>
      <c r="LD44" s="210">
        <v>7584</v>
      </c>
      <c r="LE44" s="181" t="s">
        <v>277</v>
      </c>
      <c r="LF44" s="64">
        <f t="shared" si="197"/>
        <v>123726.98000000001</v>
      </c>
      <c r="LG44" s="209">
        <v>3748.04</v>
      </c>
      <c r="LH44" s="209">
        <v>1292.0999999999999</v>
      </c>
      <c r="LI44" s="209">
        <v>0</v>
      </c>
      <c r="LJ44" s="209">
        <v>15.56</v>
      </c>
      <c r="LK44" s="209">
        <v>0</v>
      </c>
      <c r="LL44" s="209">
        <v>0</v>
      </c>
      <c r="LM44" s="209">
        <v>0</v>
      </c>
      <c r="LN44" s="209">
        <v>0</v>
      </c>
      <c r="LO44" s="209">
        <v>1400</v>
      </c>
      <c r="LP44" s="209">
        <v>0</v>
      </c>
      <c r="LQ44" s="211">
        <f t="shared" si="102"/>
        <v>6455.7</v>
      </c>
      <c r="LR44" s="229">
        <v>1380</v>
      </c>
      <c r="LS44" s="65"/>
      <c r="LT44" s="65">
        <f t="shared" si="103"/>
        <v>963.86309162365706</v>
      </c>
      <c r="LU44" s="65">
        <f t="shared" si="104"/>
        <v>868.91304765771781</v>
      </c>
      <c r="LV44" s="65">
        <v>1279.4567857142858</v>
      </c>
      <c r="LW44" s="65">
        <v>20</v>
      </c>
      <c r="LX44" s="65"/>
      <c r="LY44" s="65">
        <v>5</v>
      </c>
      <c r="LZ44" s="65">
        <f t="shared" si="153"/>
        <v>508.03738317757012</v>
      </c>
      <c r="MA44" s="65"/>
      <c r="MB44" s="64">
        <f t="shared" si="30"/>
        <v>5025.2703081732316</v>
      </c>
      <c r="MC44" s="66">
        <f t="shared" si="154"/>
        <v>593.54906542056074</v>
      </c>
      <c r="MD44" s="66"/>
      <c r="ME44" s="66">
        <f t="shared" si="106"/>
        <v>1123.7638747187584</v>
      </c>
      <c r="MF44" s="67">
        <f t="shared" si="31"/>
        <v>1717.3129401393192</v>
      </c>
      <c r="MG44" s="67">
        <f t="shared" si="32"/>
        <v>6742.5832483125505</v>
      </c>
      <c r="MH44" s="68">
        <f t="shared" si="33"/>
        <v>-286.88324831255068</v>
      </c>
      <c r="MI44" s="209">
        <v>33563.74</v>
      </c>
      <c r="MJ44" s="209">
        <v>13364</v>
      </c>
      <c r="MK44" s="209">
        <v>0</v>
      </c>
      <c r="ML44" s="209">
        <v>235</v>
      </c>
      <c r="MM44" s="209">
        <v>0</v>
      </c>
      <c r="MN44" s="209">
        <v>0</v>
      </c>
      <c r="MO44" s="209">
        <v>0</v>
      </c>
      <c r="MP44" s="209">
        <v>0</v>
      </c>
      <c r="MQ44" s="209">
        <v>43470.96</v>
      </c>
      <c r="MR44" s="209">
        <v>0</v>
      </c>
      <c r="MS44" s="209">
        <v>71046.33</v>
      </c>
      <c r="MT44" s="178">
        <f t="shared" si="210"/>
        <v>19587.369999999995</v>
      </c>
      <c r="MU44" s="210">
        <v>5744</v>
      </c>
      <c r="MV44" s="181" t="s">
        <v>277</v>
      </c>
      <c r="MW44" s="64">
        <f t="shared" si="198"/>
        <v>90633.7</v>
      </c>
      <c r="MX44" s="209">
        <v>2793.91</v>
      </c>
      <c r="MY44" s="209">
        <v>977.55</v>
      </c>
      <c r="MZ44" s="209">
        <v>0</v>
      </c>
      <c r="NA44" s="209">
        <v>9.8800000000000008</v>
      </c>
      <c r="NB44" s="209">
        <v>0</v>
      </c>
      <c r="NC44" s="209">
        <v>0</v>
      </c>
      <c r="ND44" s="209">
        <v>0</v>
      </c>
      <c r="NE44" s="209">
        <v>0</v>
      </c>
      <c r="NF44" s="209">
        <v>1400</v>
      </c>
      <c r="NG44" s="209">
        <v>0</v>
      </c>
      <c r="NH44" s="211">
        <f t="shared" si="109"/>
        <v>5181.34</v>
      </c>
      <c r="NI44" s="229">
        <v>1380</v>
      </c>
      <c r="NJ44" s="240">
        <v>28</v>
      </c>
      <c r="NK44" s="65">
        <f t="shared" si="110"/>
        <v>0</v>
      </c>
      <c r="NL44" s="65">
        <f t="shared" si="111"/>
        <v>473.09486586469887</v>
      </c>
      <c r="NM44" s="65">
        <v>1279.4567857142858</v>
      </c>
      <c r="NN44" s="65">
        <v>20</v>
      </c>
      <c r="NO44" s="65"/>
      <c r="NP44" s="65">
        <v>5</v>
      </c>
      <c r="NQ44" s="65">
        <f t="shared" si="155"/>
        <v>469.67889908256882</v>
      </c>
      <c r="NR44" s="65"/>
      <c r="NS44" s="64">
        <f t="shared" si="199"/>
        <v>3655.2305506615539</v>
      </c>
      <c r="NT44" s="66">
        <f t="shared" si="113"/>
        <v>723.04816513761466</v>
      </c>
      <c r="NU44" s="66"/>
      <c r="NV44" s="66">
        <f t="shared" si="114"/>
        <v>875.65574315983383</v>
      </c>
      <c r="NW44" s="67">
        <f t="shared" si="35"/>
        <v>1598.7039082974484</v>
      </c>
      <c r="NX44" s="67">
        <f t="shared" si="36"/>
        <v>5253.9344589590019</v>
      </c>
      <c r="NY44" s="68">
        <f t="shared" si="37"/>
        <v>-72.594458959001713</v>
      </c>
      <c r="NZ44" s="209">
        <v>26503.67</v>
      </c>
      <c r="OA44" s="209">
        <v>12502.77</v>
      </c>
      <c r="OB44" s="209">
        <v>0</v>
      </c>
      <c r="OC44" s="209">
        <v>240</v>
      </c>
      <c r="OD44" s="209">
        <v>0</v>
      </c>
      <c r="OE44" s="209">
        <v>0</v>
      </c>
      <c r="OF44" s="209">
        <v>0</v>
      </c>
      <c r="OG44" s="209">
        <v>0</v>
      </c>
      <c r="OH44" s="209">
        <v>50941</v>
      </c>
      <c r="OI44" s="209">
        <v>0</v>
      </c>
      <c r="OJ44" s="209">
        <v>64782.64</v>
      </c>
      <c r="OK44" s="178">
        <f t="shared" si="115"/>
        <v>25404.800000000003</v>
      </c>
      <c r="OL44" s="210">
        <v>6097</v>
      </c>
      <c r="OM44" s="181" t="s">
        <v>277</v>
      </c>
      <c r="ON44" s="64">
        <f t="shared" si="200"/>
        <v>90187.44</v>
      </c>
      <c r="OO44" s="209">
        <v>2206.21</v>
      </c>
      <c r="OP44" s="209">
        <v>914.55</v>
      </c>
      <c r="OQ44" s="209">
        <v>0</v>
      </c>
      <c r="OR44" s="209">
        <v>10.09</v>
      </c>
      <c r="OS44" s="209">
        <v>0</v>
      </c>
      <c r="OT44" s="209">
        <v>0</v>
      </c>
      <c r="OU44" s="209">
        <v>0</v>
      </c>
      <c r="OV44" s="209">
        <v>0</v>
      </c>
      <c r="OW44" s="209">
        <v>1400</v>
      </c>
      <c r="OX44" s="209">
        <v>0</v>
      </c>
      <c r="OY44" s="211">
        <v>4530.8500000000004</v>
      </c>
      <c r="OZ44" s="249">
        <v>1380</v>
      </c>
      <c r="PA44" s="240"/>
      <c r="PB44" s="65">
        <f t="shared" si="118"/>
        <v>1400.8119207334053</v>
      </c>
      <c r="PC44" s="65">
        <f t="shared" si="119"/>
        <v>744.89423187778857</v>
      </c>
      <c r="PD44" s="65">
        <v>1279.4567857142858</v>
      </c>
      <c r="PE44" s="65">
        <v>20</v>
      </c>
      <c r="PF44" s="65">
        <f t="shared" si="121"/>
        <v>32.880000000000003</v>
      </c>
      <c r="PG44" s="65">
        <v>5</v>
      </c>
      <c r="PH44" s="65">
        <f t="shared" si="156"/>
        <v>495.2049090909091</v>
      </c>
      <c r="PI44" s="65"/>
      <c r="PJ44" s="64">
        <f t="shared" si="38"/>
        <v>5358.247847416389</v>
      </c>
      <c r="PK44" s="66">
        <f t="shared" si="157"/>
        <v>643.25572727272731</v>
      </c>
      <c r="PL44" s="66"/>
      <c r="PM44" s="66">
        <f t="shared" si="122"/>
        <v>1200.3007149378234</v>
      </c>
      <c r="PN44" s="67">
        <f t="shared" si="39"/>
        <v>1843.5564422105508</v>
      </c>
      <c r="PO44" s="67">
        <f t="shared" si="40"/>
        <v>7201.8042896269399</v>
      </c>
      <c r="PP44" s="68">
        <f t="shared" si="41"/>
        <v>-2670.9542896269395</v>
      </c>
      <c r="PQ44" s="209">
        <v>25438.42</v>
      </c>
      <c r="PR44" s="209">
        <v>11853.08</v>
      </c>
      <c r="PS44" s="209">
        <v>0</v>
      </c>
      <c r="PT44" s="209">
        <v>210</v>
      </c>
      <c r="PU44" s="209">
        <v>0</v>
      </c>
      <c r="PV44" s="209">
        <v>0</v>
      </c>
      <c r="PW44" s="209">
        <v>0</v>
      </c>
      <c r="PX44" s="209">
        <v>0</v>
      </c>
      <c r="PY44" s="209">
        <v>45173.01</v>
      </c>
      <c r="PZ44" s="209">
        <v>0</v>
      </c>
      <c r="QA44" s="209">
        <v>64201.71</v>
      </c>
      <c r="QB44" s="178">
        <f t="shared" si="201"/>
        <v>18472.80000000001</v>
      </c>
      <c r="QC44" s="210">
        <v>5407</v>
      </c>
      <c r="QD44" s="181" t="s">
        <v>277</v>
      </c>
      <c r="QE44" s="64">
        <f t="shared" si="202"/>
        <v>82674.510000000009</v>
      </c>
      <c r="QF44" s="209">
        <v>2117.54</v>
      </c>
      <c r="QG44" s="209">
        <v>867.03</v>
      </c>
      <c r="QH44" s="209">
        <v>0</v>
      </c>
      <c r="QI44" s="209">
        <v>8.83</v>
      </c>
      <c r="QJ44" s="209">
        <v>0</v>
      </c>
      <c r="QK44" s="209">
        <v>0</v>
      </c>
      <c r="QL44" s="209">
        <v>0</v>
      </c>
      <c r="QM44" s="209">
        <v>0</v>
      </c>
      <c r="QN44" s="209">
        <v>1400</v>
      </c>
      <c r="QO44" s="209">
        <v>0</v>
      </c>
      <c r="QP44" s="211">
        <f t="shared" si="125"/>
        <v>4393.3999999999996</v>
      </c>
      <c r="QQ44" s="226">
        <v>1380</v>
      </c>
      <c r="QR44" s="240"/>
      <c r="QS44" s="65">
        <f t="shared" si="126"/>
        <v>754.69148107440924</v>
      </c>
      <c r="QT44" s="65">
        <f t="shared" si="127"/>
        <v>337.08140040720701</v>
      </c>
      <c r="QU44" s="65">
        <v>1279.4567857142858</v>
      </c>
      <c r="QV44" s="65">
        <v>20</v>
      </c>
      <c r="QW44" s="65">
        <f t="shared" si="129"/>
        <v>18.861818181818183</v>
      </c>
      <c r="QX44" s="65">
        <v>5</v>
      </c>
      <c r="QY44" s="65">
        <f t="shared" si="158"/>
        <v>428.14772727272725</v>
      </c>
      <c r="QZ44" s="65"/>
      <c r="RA44" s="64">
        <f t="shared" si="203"/>
        <v>4223.2392126504474</v>
      </c>
      <c r="RB44" s="66">
        <f t="shared" si="130"/>
        <v>619.2640909090909</v>
      </c>
      <c r="RC44" s="66"/>
      <c r="RD44" s="66">
        <f t="shared" si="131"/>
        <v>968.50066071190759</v>
      </c>
      <c r="RE44" s="67">
        <f t="shared" si="43"/>
        <v>1587.7647516209986</v>
      </c>
      <c r="RF44" s="67">
        <f t="shared" si="44"/>
        <v>5811.0039642714455</v>
      </c>
      <c r="RG44" s="68">
        <f t="shared" si="45"/>
        <v>-1417.6039642714459</v>
      </c>
      <c r="RH44" s="205">
        <v>29164.11</v>
      </c>
      <c r="RI44" s="205">
        <v>10937.39</v>
      </c>
      <c r="RJ44" s="205">
        <v>0</v>
      </c>
      <c r="RK44" s="205">
        <v>245</v>
      </c>
      <c r="RL44" s="205">
        <v>0</v>
      </c>
      <c r="RM44" s="205">
        <v>0</v>
      </c>
      <c r="RN44" s="205">
        <v>0</v>
      </c>
      <c r="RO44" s="205">
        <v>0</v>
      </c>
      <c r="RP44" s="205">
        <v>57151.92</v>
      </c>
      <c r="RQ44" s="205">
        <v>0</v>
      </c>
      <c r="RR44" s="205">
        <v>77139.98</v>
      </c>
      <c r="RS44" s="178">
        <f t="shared" si="204"/>
        <v>20358.440000000002</v>
      </c>
      <c r="RT44" s="206">
        <v>6161</v>
      </c>
      <c r="RU44" s="181" t="s">
        <v>277</v>
      </c>
      <c r="RV44" s="64">
        <f t="shared" si="205"/>
        <v>97498.42</v>
      </c>
      <c r="RW44" s="209">
        <v>2427.67</v>
      </c>
      <c r="RX44" s="209">
        <v>800.05</v>
      </c>
      <c r="RY44" s="209">
        <v>0</v>
      </c>
      <c r="RZ44" s="209">
        <v>10.3</v>
      </c>
      <c r="SA44" s="209">
        <v>0</v>
      </c>
      <c r="SB44" s="209">
        <v>0</v>
      </c>
      <c r="SC44" s="209">
        <v>0</v>
      </c>
      <c r="SD44" s="209">
        <v>0</v>
      </c>
      <c r="SE44" s="209">
        <v>1400</v>
      </c>
      <c r="SF44" s="209">
        <v>0</v>
      </c>
      <c r="SG44" s="211">
        <v>4638.0200000000004</v>
      </c>
      <c r="SH44" s="226">
        <v>1380</v>
      </c>
      <c r="SI44" s="240"/>
      <c r="SJ44" s="65">
        <f t="shared" si="134"/>
        <v>758.04733592402363</v>
      </c>
      <c r="SK44" s="65">
        <f t="shared" si="135"/>
        <v>438.83167319058714</v>
      </c>
      <c r="SL44" s="65">
        <v>1279.4567857142858</v>
      </c>
      <c r="SM44" s="65">
        <v>20</v>
      </c>
      <c r="SN44" s="65">
        <f t="shared" si="137"/>
        <v>495.92920353982299</v>
      </c>
      <c r="SO44" s="65">
        <v>5</v>
      </c>
      <c r="SP44" s="65">
        <f t="shared" si="159"/>
        <v>428.52876106194691</v>
      </c>
      <c r="SQ44" s="65"/>
      <c r="SR44" s="64">
        <f t="shared" si="206"/>
        <v>4805.7937594306668</v>
      </c>
      <c r="SS44" s="66">
        <f t="shared" si="160"/>
        <v>596.28469026548669</v>
      </c>
      <c r="ST44" s="66"/>
      <c r="SU44" s="66">
        <f t="shared" si="138"/>
        <v>1080.4156899392308</v>
      </c>
      <c r="SV44" s="67">
        <f t="shared" si="207"/>
        <v>1676.7003802047175</v>
      </c>
      <c r="SW44" s="67">
        <f t="shared" si="48"/>
        <v>6482.4941396353843</v>
      </c>
      <c r="SX44" s="68">
        <f t="shared" si="49"/>
        <v>-1844.4741396353838</v>
      </c>
      <c r="SY44" s="64">
        <f t="shared" si="139"/>
        <v>1179458.1599999997</v>
      </c>
      <c r="SZ44" s="211">
        <f t="shared" si="140"/>
        <v>61434.64</v>
      </c>
      <c r="TA44" s="67">
        <f t="shared" si="141"/>
        <v>73003.23688236186</v>
      </c>
      <c r="TB44" s="68">
        <f t="shared" si="142"/>
        <v>-11568.59688236186</v>
      </c>
      <c r="TC44" s="264"/>
      <c r="TD44" s="265"/>
      <c r="TE44" s="265"/>
    </row>
    <row r="45" spans="1:525">
      <c r="A45" s="173" t="s">
        <v>161</v>
      </c>
      <c r="B45" s="266" t="s">
        <v>162</v>
      </c>
      <c r="C45" s="181" t="s">
        <v>277</v>
      </c>
      <c r="D45" s="176">
        <v>1808.28</v>
      </c>
      <c r="E45" s="176">
        <v>3377.34</v>
      </c>
      <c r="F45" s="176">
        <v>0</v>
      </c>
      <c r="G45" s="176">
        <v>0</v>
      </c>
      <c r="H45" s="176">
        <v>0</v>
      </c>
      <c r="I45" s="176">
        <v>0</v>
      </c>
      <c r="J45" s="176">
        <v>0</v>
      </c>
      <c r="K45" s="176">
        <v>0</v>
      </c>
      <c r="L45" s="176">
        <v>0</v>
      </c>
      <c r="M45" s="176">
        <v>0</v>
      </c>
      <c r="N45" s="178">
        <v>3144.2200000000003</v>
      </c>
      <c r="O45" s="178">
        <f t="shared" si="161"/>
        <v>2041.3999999999996</v>
      </c>
      <c r="P45" s="181">
        <v>321</v>
      </c>
      <c r="Q45" s="64">
        <f t="shared" si="0"/>
        <v>5185.62</v>
      </c>
      <c r="R45" s="178">
        <v>150.53</v>
      </c>
      <c r="S45" s="178">
        <v>247.05</v>
      </c>
      <c r="T45" s="178">
        <v>0</v>
      </c>
      <c r="U45" s="178">
        <v>0</v>
      </c>
      <c r="V45" s="178">
        <v>0</v>
      </c>
      <c r="W45" s="178">
        <v>0</v>
      </c>
      <c r="X45" s="178">
        <v>0</v>
      </c>
      <c r="Y45" s="178">
        <v>0</v>
      </c>
      <c r="Z45" s="178">
        <v>0</v>
      </c>
      <c r="AA45" s="178">
        <v>0</v>
      </c>
      <c r="AB45" s="64">
        <f t="shared" si="50"/>
        <v>397.58000000000004</v>
      </c>
      <c r="AC45" s="65"/>
      <c r="AD45" s="65"/>
      <c r="AE45" s="65">
        <f t="shared" si="51"/>
        <v>34.186468723674146</v>
      </c>
      <c r="AF45" s="65">
        <f t="shared" si="177"/>
        <v>54.737722158360782</v>
      </c>
      <c r="AG45" s="65"/>
      <c r="AH45" s="65">
        <v>20</v>
      </c>
      <c r="AI45" s="65"/>
      <c r="AJ45" s="65">
        <v>5</v>
      </c>
      <c r="AK45" s="65">
        <f t="shared" si="178"/>
        <v>411.38684210526316</v>
      </c>
      <c r="AL45" s="65"/>
      <c r="AM45" s="64">
        <f t="shared" si="2"/>
        <v>525.31103298729806</v>
      </c>
      <c r="AN45" s="66">
        <f t="shared" si="179"/>
        <v>645.10084210526315</v>
      </c>
      <c r="AO45" s="66">
        <v>0</v>
      </c>
      <c r="AP45" s="66">
        <f t="shared" si="54"/>
        <v>234.08237501851227</v>
      </c>
      <c r="AQ45" s="67">
        <f t="shared" si="3"/>
        <v>879.18321712377542</v>
      </c>
      <c r="AR45" s="67">
        <f t="shared" si="4"/>
        <v>1404.4942501110736</v>
      </c>
      <c r="AS45" s="68">
        <f t="shared" si="5"/>
        <v>-1006.9142501110736</v>
      </c>
      <c r="AT45" s="205">
        <v>2991.72</v>
      </c>
      <c r="AU45" s="205">
        <v>4170.72</v>
      </c>
      <c r="AV45" s="205">
        <v>0</v>
      </c>
      <c r="AW45" s="205">
        <v>0</v>
      </c>
      <c r="AX45" s="207">
        <v>0</v>
      </c>
      <c r="AY45" s="207">
        <v>0</v>
      </c>
      <c r="AZ45" s="207">
        <v>0</v>
      </c>
      <c r="BA45" s="207">
        <v>0</v>
      </c>
      <c r="BB45" s="207">
        <v>0</v>
      </c>
      <c r="BC45" s="207">
        <v>0</v>
      </c>
      <c r="BD45" s="209">
        <v>4035.75</v>
      </c>
      <c r="BE45" s="178">
        <f t="shared" si="162"/>
        <v>3126.6900000000005</v>
      </c>
      <c r="BF45" s="208">
        <v>423</v>
      </c>
      <c r="BG45" s="181" t="s">
        <v>277</v>
      </c>
      <c r="BH45" s="64">
        <f t="shared" si="56"/>
        <v>7162.4400000000005</v>
      </c>
      <c r="BI45" s="205">
        <v>249.05</v>
      </c>
      <c r="BJ45" s="205">
        <v>305.08</v>
      </c>
      <c r="BK45" s="205">
        <v>0</v>
      </c>
      <c r="BL45" s="205">
        <v>0</v>
      </c>
      <c r="BM45" s="205">
        <v>0</v>
      </c>
      <c r="BN45" s="205">
        <v>0</v>
      </c>
      <c r="BO45" s="205">
        <v>0</v>
      </c>
      <c r="BP45" s="205">
        <v>0</v>
      </c>
      <c r="BQ45" s="205">
        <v>0</v>
      </c>
      <c r="BR45" s="205">
        <v>0</v>
      </c>
      <c r="BS45" s="64">
        <f t="shared" si="57"/>
        <v>554.13</v>
      </c>
      <c r="BT45" s="65"/>
      <c r="BU45" s="65"/>
      <c r="BV45" s="65">
        <f t="shared" si="58"/>
        <v>44.262956743577909</v>
      </c>
      <c r="BW45" s="65">
        <f t="shared" si="59"/>
        <v>70.713102139996849</v>
      </c>
      <c r="BX45" s="65"/>
      <c r="BY45" s="65">
        <v>20</v>
      </c>
      <c r="BZ45" s="65"/>
      <c r="CA45" s="65">
        <v>5</v>
      </c>
      <c r="CB45" s="65">
        <f t="shared" si="180"/>
        <v>391.015625</v>
      </c>
      <c r="CC45" s="65"/>
      <c r="CD45" s="64">
        <f t="shared" si="6"/>
        <v>530.99168388357475</v>
      </c>
      <c r="CE45" s="66">
        <f t="shared" si="61"/>
        <v>665.21208333333334</v>
      </c>
      <c r="CF45" s="66"/>
      <c r="CG45" s="66">
        <f t="shared" si="62"/>
        <v>239.24075344338164</v>
      </c>
      <c r="CH45" s="67">
        <f t="shared" si="7"/>
        <v>904.452836776715</v>
      </c>
      <c r="CI45" s="67">
        <f t="shared" si="8"/>
        <v>1435.4445206602898</v>
      </c>
      <c r="CJ45" s="68">
        <f t="shared" si="9"/>
        <v>-881.31452066028976</v>
      </c>
      <c r="CK45" s="209">
        <v>743.9</v>
      </c>
      <c r="CL45" s="209">
        <v>1516.54</v>
      </c>
      <c r="CM45" s="209">
        <v>0</v>
      </c>
      <c r="CN45" s="209">
        <v>0</v>
      </c>
      <c r="CO45" s="209">
        <v>0</v>
      </c>
      <c r="CP45" s="209">
        <v>0</v>
      </c>
      <c r="CQ45" s="209">
        <v>0</v>
      </c>
      <c r="CR45" s="209">
        <v>0</v>
      </c>
      <c r="CS45" s="209">
        <v>0</v>
      </c>
      <c r="CT45" s="207">
        <v>0</v>
      </c>
      <c r="CU45" s="209">
        <v>1287.6500000000001</v>
      </c>
      <c r="CV45" s="178">
        <f t="shared" si="181"/>
        <v>972.79</v>
      </c>
      <c r="CW45" s="210">
        <v>140</v>
      </c>
      <c r="CX45" s="181" t="s">
        <v>277</v>
      </c>
      <c r="CY45" s="64">
        <f t="shared" si="182"/>
        <v>2260.44</v>
      </c>
      <c r="CZ45" s="209">
        <v>61.92</v>
      </c>
      <c r="DA45" s="209">
        <v>110.93</v>
      </c>
      <c r="DB45" s="209">
        <v>0</v>
      </c>
      <c r="DC45" s="209">
        <v>0</v>
      </c>
      <c r="DD45" s="209">
        <v>0</v>
      </c>
      <c r="DE45" s="209">
        <v>0</v>
      </c>
      <c r="DF45" s="209">
        <v>0</v>
      </c>
      <c r="DG45" s="209">
        <v>0</v>
      </c>
      <c r="DH45" s="209">
        <v>0</v>
      </c>
      <c r="DI45" s="209">
        <v>0</v>
      </c>
      <c r="DJ45" s="211">
        <f t="shared" si="208"/>
        <v>172.85000000000002</v>
      </c>
      <c r="DK45" s="65"/>
      <c r="DL45" s="65"/>
      <c r="DM45" s="65">
        <f t="shared" si="66"/>
        <v>13.998555090335806</v>
      </c>
      <c r="DN45" s="65">
        <f t="shared" si="67"/>
        <v>27.672330016438956</v>
      </c>
      <c r="DO45" s="65"/>
      <c r="DP45" s="65">
        <v>20</v>
      </c>
      <c r="DQ45" s="65"/>
      <c r="DR45" s="65">
        <v>5</v>
      </c>
      <c r="DS45" s="65">
        <f t="shared" si="209"/>
        <v>428.469696969697</v>
      </c>
      <c r="DT45" s="65"/>
      <c r="DU45" s="64">
        <f t="shared" si="10"/>
        <v>495.14058207647179</v>
      </c>
      <c r="DV45" s="66">
        <f t="shared" si="144"/>
        <v>596.35070707070713</v>
      </c>
      <c r="DW45" s="66"/>
      <c r="DX45" s="66">
        <f t="shared" si="68"/>
        <v>218.29825782943581</v>
      </c>
      <c r="DY45" s="67">
        <f t="shared" si="11"/>
        <v>814.64896490014291</v>
      </c>
      <c r="DZ45" s="67">
        <f t="shared" si="12"/>
        <v>1309.7895469766147</v>
      </c>
      <c r="EA45" s="68">
        <f t="shared" si="13"/>
        <v>-1136.9395469766146</v>
      </c>
      <c r="EB45" s="209">
        <v>4088.43</v>
      </c>
      <c r="EC45" s="209">
        <v>5571.75</v>
      </c>
      <c r="ED45" s="209">
        <v>0</v>
      </c>
      <c r="EE45" s="209">
        <v>0</v>
      </c>
      <c r="EF45" s="209">
        <v>0</v>
      </c>
      <c r="EG45" s="209">
        <v>0</v>
      </c>
      <c r="EH45" s="209">
        <v>0</v>
      </c>
      <c r="EI45" s="209">
        <v>0</v>
      </c>
      <c r="EJ45" s="209">
        <v>0</v>
      </c>
      <c r="EK45" s="209">
        <v>0</v>
      </c>
      <c r="EL45" s="209">
        <v>6531.71</v>
      </c>
      <c r="EM45" s="178">
        <f t="shared" si="183"/>
        <v>3128.4700000000003</v>
      </c>
      <c r="EN45" s="210">
        <v>512</v>
      </c>
      <c r="EO45" s="181" t="s">
        <v>277</v>
      </c>
      <c r="EP45" s="212">
        <f t="shared" si="70"/>
        <v>9660.18</v>
      </c>
      <c r="EQ45" s="209">
        <v>340.34</v>
      </c>
      <c r="ER45" s="209">
        <v>407.56</v>
      </c>
      <c r="ES45" s="209">
        <v>0</v>
      </c>
      <c r="ET45" s="209">
        <v>0</v>
      </c>
      <c r="EU45" s="209">
        <v>0</v>
      </c>
      <c r="EV45" s="209">
        <v>0</v>
      </c>
      <c r="EW45" s="209">
        <v>0</v>
      </c>
      <c r="EX45" s="209">
        <v>0</v>
      </c>
      <c r="EY45" s="209">
        <v>0</v>
      </c>
      <c r="EZ45" s="209">
        <v>0</v>
      </c>
      <c r="FA45" s="64">
        <f t="shared" si="184"/>
        <v>747.9</v>
      </c>
      <c r="FB45" s="65"/>
      <c r="FC45" s="65"/>
      <c r="FD45" s="65">
        <f t="shared" si="72"/>
        <v>72.907279330568599</v>
      </c>
      <c r="FE45" s="65">
        <f t="shared" si="73"/>
        <v>81.265895736449835</v>
      </c>
      <c r="FF45" s="65">
        <v>1279.4567857142858</v>
      </c>
      <c r="FG45" s="65">
        <v>20</v>
      </c>
      <c r="FH45" s="65">
        <f t="shared" si="75"/>
        <v>140.93333333333334</v>
      </c>
      <c r="FI45" s="65">
        <v>5</v>
      </c>
      <c r="FJ45" s="65">
        <f t="shared" si="145"/>
        <v>424.68019607843132</v>
      </c>
      <c r="FK45" s="65"/>
      <c r="FL45" s="64">
        <f t="shared" si="14"/>
        <v>2024.2434901930692</v>
      </c>
      <c r="FM45" s="66">
        <f t="shared" si="146"/>
        <v>664.41901960784321</v>
      </c>
      <c r="FN45" s="66"/>
      <c r="FO45" s="66">
        <f t="shared" si="76"/>
        <v>537.7325019601825</v>
      </c>
      <c r="FP45" s="67">
        <f t="shared" si="185"/>
        <v>1202.1515215680256</v>
      </c>
      <c r="FQ45" s="67">
        <f t="shared" si="16"/>
        <v>3226.3950117610948</v>
      </c>
      <c r="FR45" s="68">
        <f t="shared" si="17"/>
        <v>-2478.4950117610947</v>
      </c>
      <c r="FS45" s="209">
        <v>4698.55</v>
      </c>
      <c r="FT45" s="209">
        <v>6091.76</v>
      </c>
      <c r="FU45" s="209">
        <v>0</v>
      </c>
      <c r="FV45" s="209">
        <v>0</v>
      </c>
      <c r="FW45" s="209">
        <v>0</v>
      </c>
      <c r="FX45" s="209">
        <v>0</v>
      </c>
      <c r="FY45" s="209">
        <v>0</v>
      </c>
      <c r="FZ45" s="209">
        <v>0</v>
      </c>
      <c r="GA45" s="209">
        <v>0</v>
      </c>
      <c r="GB45" s="209">
        <v>0</v>
      </c>
      <c r="GC45" s="209">
        <v>7264.3</v>
      </c>
      <c r="GD45" s="178">
        <f t="shared" si="186"/>
        <v>3526.0100000000011</v>
      </c>
      <c r="GE45" s="210">
        <v>562</v>
      </c>
      <c r="GF45" s="181" t="s">
        <v>277</v>
      </c>
      <c r="GG45" s="64">
        <f t="shared" si="187"/>
        <v>10790.310000000001</v>
      </c>
      <c r="GH45" s="209">
        <v>391.13</v>
      </c>
      <c r="GI45" s="209">
        <v>445.6</v>
      </c>
      <c r="GJ45" s="209">
        <v>0</v>
      </c>
      <c r="GK45" s="209">
        <v>0</v>
      </c>
      <c r="GL45" s="209">
        <v>0</v>
      </c>
      <c r="GM45" s="209">
        <v>0</v>
      </c>
      <c r="GN45" s="209">
        <v>0</v>
      </c>
      <c r="GO45" s="209">
        <v>0</v>
      </c>
      <c r="GP45" s="209">
        <v>0</v>
      </c>
      <c r="GQ45" s="209">
        <v>0</v>
      </c>
      <c r="GR45" s="211">
        <f t="shared" si="79"/>
        <v>836.73</v>
      </c>
      <c r="GS45" s="65"/>
      <c r="GT45" s="65"/>
      <c r="GU45" s="65">
        <f t="shared" si="80"/>
        <v>80.497485166313524</v>
      </c>
      <c r="GV45" s="65">
        <f t="shared" si="81"/>
        <v>103.91894072940232</v>
      </c>
      <c r="GW45" s="65">
        <v>1279.4567857142858</v>
      </c>
      <c r="GX45" s="65">
        <v>20</v>
      </c>
      <c r="GY45" s="65">
        <f t="shared" si="83"/>
        <v>184.90588235294118</v>
      </c>
      <c r="GZ45" s="65">
        <v>5</v>
      </c>
      <c r="HA45" s="65">
        <f t="shared" si="147"/>
        <v>358.47794117647061</v>
      </c>
      <c r="HB45" s="65"/>
      <c r="HC45" s="64">
        <f t="shared" si="188"/>
        <v>2032.2570351394138</v>
      </c>
      <c r="HD45" s="66">
        <f t="shared" si="148"/>
        <v>866.92019607843133</v>
      </c>
      <c r="HE45" s="66"/>
      <c r="HF45" s="66">
        <f t="shared" si="84"/>
        <v>579.83544624356898</v>
      </c>
      <c r="HG45" s="67">
        <f t="shared" si="19"/>
        <v>1446.7556423220003</v>
      </c>
      <c r="HH45" s="67">
        <f t="shared" si="20"/>
        <v>3479.0126774614141</v>
      </c>
      <c r="HI45" s="68">
        <f t="shared" si="21"/>
        <v>-2642.2826774614141</v>
      </c>
      <c r="HJ45" s="205">
        <v>4401.54</v>
      </c>
      <c r="HK45" s="205">
        <v>7032.15</v>
      </c>
      <c r="HL45" s="205">
        <v>0</v>
      </c>
      <c r="HM45" s="205">
        <v>0</v>
      </c>
      <c r="HN45" s="205">
        <v>0</v>
      </c>
      <c r="HO45" s="205">
        <v>0</v>
      </c>
      <c r="HP45" s="205">
        <v>0</v>
      </c>
      <c r="HQ45" s="205">
        <v>0</v>
      </c>
      <c r="HR45" s="205">
        <v>0</v>
      </c>
      <c r="HS45" s="205">
        <v>0</v>
      </c>
      <c r="HT45" s="205">
        <v>7941.03</v>
      </c>
      <c r="HU45" s="178">
        <f t="shared" si="189"/>
        <v>3492.6599999999989</v>
      </c>
      <c r="HV45" s="206">
        <v>671</v>
      </c>
      <c r="HW45" s="181" t="s">
        <v>277</v>
      </c>
      <c r="HX45" s="64">
        <f t="shared" si="190"/>
        <v>11433.689999999999</v>
      </c>
      <c r="HY45" s="205">
        <v>366.41</v>
      </c>
      <c r="HZ45" s="205">
        <v>514.39</v>
      </c>
      <c r="IA45" s="205">
        <v>0</v>
      </c>
      <c r="IB45" s="205">
        <v>0</v>
      </c>
      <c r="IC45" s="205">
        <v>0</v>
      </c>
      <c r="ID45" s="205">
        <v>0</v>
      </c>
      <c r="IE45" s="205">
        <v>0</v>
      </c>
      <c r="IF45" s="205">
        <v>0</v>
      </c>
      <c r="IG45" s="205">
        <v>0</v>
      </c>
      <c r="IH45" s="205">
        <v>0</v>
      </c>
      <c r="II45" s="214">
        <v>880.8</v>
      </c>
      <c r="IJ45" s="65"/>
      <c r="IK45" s="65"/>
      <c r="IL45" s="65">
        <f t="shared" si="88"/>
        <v>87.96641702697579</v>
      </c>
      <c r="IM45" s="65">
        <f t="shared" si="89"/>
        <v>105.85455755963672</v>
      </c>
      <c r="IN45" s="65">
        <v>1279.4567857142858</v>
      </c>
      <c r="IO45" s="65">
        <v>20</v>
      </c>
      <c r="IP45" s="65">
        <f t="shared" si="91"/>
        <v>232.05714285714285</v>
      </c>
      <c r="IQ45" s="65">
        <v>5</v>
      </c>
      <c r="IR45" s="65">
        <f t="shared" si="149"/>
        <v>445.62857142857143</v>
      </c>
      <c r="IS45" s="65"/>
      <c r="IT45" s="64">
        <f t="shared" si="191"/>
        <v>2175.9634745866128</v>
      </c>
      <c r="IU45" s="66">
        <f t="shared" si="150"/>
        <v>538.79476190476191</v>
      </c>
      <c r="IV45" s="66"/>
      <c r="IW45" s="66">
        <f t="shared" si="92"/>
        <v>542.95164729827491</v>
      </c>
      <c r="IX45" s="67">
        <f t="shared" si="192"/>
        <v>1081.7464092030368</v>
      </c>
      <c r="IY45" s="67">
        <f t="shared" si="24"/>
        <v>3257.7098837896497</v>
      </c>
      <c r="IZ45" s="68">
        <f t="shared" si="25"/>
        <v>-2376.9098837896499</v>
      </c>
      <c r="JA45" s="209">
        <v>8027.95</v>
      </c>
      <c r="JB45" s="209">
        <v>13562.96</v>
      </c>
      <c r="JC45" s="209">
        <v>0</v>
      </c>
      <c r="JD45" s="209">
        <v>0</v>
      </c>
      <c r="JE45" s="209">
        <v>0</v>
      </c>
      <c r="JF45" s="209">
        <v>0</v>
      </c>
      <c r="JG45" s="209">
        <v>0</v>
      </c>
      <c r="JH45" s="209">
        <v>0</v>
      </c>
      <c r="JI45" s="209">
        <v>0</v>
      </c>
      <c r="JJ45" s="209">
        <v>0</v>
      </c>
      <c r="JK45" s="209">
        <v>15506.78</v>
      </c>
      <c r="JL45" s="178">
        <f t="shared" si="193"/>
        <v>6084.1299999999992</v>
      </c>
      <c r="JM45" s="210">
        <v>1344</v>
      </c>
      <c r="JN45" s="181" t="s">
        <v>277</v>
      </c>
      <c r="JO45" s="64">
        <f t="shared" si="194"/>
        <v>21590.91</v>
      </c>
      <c r="JP45" s="209">
        <v>668.25</v>
      </c>
      <c r="JQ45" s="209">
        <v>992.1</v>
      </c>
      <c r="JR45" s="209">
        <v>0</v>
      </c>
      <c r="JS45" s="209">
        <v>0</v>
      </c>
      <c r="JT45" s="209">
        <v>0</v>
      </c>
      <c r="JU45" s="209">
        <v>0</v>
      </c>
      <c r="JV45" s="209">
        <v>0</v>
      </c>
      <c r="JW45" s="209">
        <v>0</v>
      </c>
      <c r="JX45" s="209">
        <v>0</v>
      </c>
      <c r="JY45" s="209">
        <v>0</v>
      </c>
      <c r="JZ45" s="211">
        <v>1660.35</v>
      </c>
      <c r="KA45" s="65"/>
      <c r="KB45" s="65"/>
      <c r="KC45" s="65">
        <f t="shared" si="96"/>
        <v>312.78241682591272</v>
      </c>
      <c r="KD45" s="65">
        <f t="shared" si="97"/>
        <v>204.86220256684561</v>
      </c>
      <c r="KE45" s="65">
        <v>1279.4567857142858</v>
      </c>
      <c r="KF45" s="65">
        <v>20</v>
      </c>
      <c r="KG45" s="65"/>
      <c r="KH45" s="65">
        <v>5</v>
      </c>
      <c r="KI45" s="65">
        <f t="shared" si="151"/>
        <v>543.39953271028037</v>
      </c>
      <c r="KJ45" s="65"/>
      <c r="KK45" s="64">
        <f t="shared" si="195"/>
        <v>2365.5009378173245</v>
      </c>
      <c r="KL45" s="66">
        <f t="shared" si="152"/>
        <v>497.32093457943921</v>
      </c>
      <c r="KM45" s="66"/>
      <c r="KN45" s="66">
        <f t="shared" si="99"/>
        <v>572.56437447935275</v>
      </c>
      <c r="KO45" s="67">
        <f t="shared" si="27"/>
        <v>1069.885309058792</v>
      </c>
      <c r="KP45" s="67">
        <f t="shared" si="28"/>
        <v>3435.3862468761163</v>
      </c>
      <c r="KQ45" s="68">
        <f t="shared" si="29"/>
        <v>-1775.0362468761164</v>
      </c>
      <c r="KR45" s="209">
        <v>11247.24</v>
      </c>
      <c r="KS45" s="209">
        <v>16520.89</v>
      </c>
      <c r="KT45" s="209">
        <v>0</v>
      </c>
      <c r="KU45" s="209">
        <v>0</v>
      </c>
      <c r="KV45" s="209">
        <v>0</v>
      </c>
      <c r="KW45" s="209">
        <v>0</v>
      </c>
      <c r="KX45" s="209">
        <v>0</v>
      </c>
      <c r="KY45" s="209">
        <v>0</v>
      </c>
      <c r="KZ45" s="209">
        <v>0</v>
      </c>
      <c r="LA45" s="209">
        <v>0</v>
      </c>
      <c r="LB45" s="209">
        <v>19344.75</v>
      </c>
      <c r="LC45" s="178">
        <f t="shared" si="196"/>
        <v>8423.3799999999974</v>
      </c>
      <c r="LD45" s="210">
        <v>1643</v>
      </c>
      <c r="LE45" s="181" t="s">
        <v>277</v>
      </c>
      <c r="LF45" s="64">
        <f t="shared" si="197"/>
        <v>27768.129999999997</v>
      </c>
      <c r="LG45" s="209">
        <v>936.24</v>
      </c>
      <c r="LH45" s="209">
        <v>1208.47</v>
      </c>
      <c r="LI45" s="209">
        <v>0</v>
      </c>
      <c r="LJ45" s="209">
        <v>0</v>
      </c>
      <c r="LK45" s="209">
        <v>0</v>
      </c>
      <c r="LL45" s="209">
        <v>0</v>
      </c>
      <c r="LM45" s="209">
        <v>0</v>
      </c>
      <c r="LN45" s="209">
        <v>0</v>
      </c>
      <c r="LO45" s="209">
        <v>0</v>
      </c>
      <c r="LP45" s="209">
        <v>0</v>
      </c>
      <c r="LQ45" s="211">
        <f t="shared" si="102"/>
        <v>2144.71</v>
      </c>
      <c r="LR45" s="230">
        <v>1495</v>
      </c>
      <c r="LS45" s="65"/>
      <c r="LT45" s="65">
        <f t="shared" si="103"/>
        <v>197.22220033317356</v>
      </c>
      <c r="LU45" s="65">
        <f t="shared" si="104"/>
        <v>250.7820607597165</v>
      </c>
      <c r="LV45" s="65">
        <v>1279.4567857142858</v>
      </c>
      <c r="LW45" s="65">
        <v>20</v>
      </c>
      <c r="LX45" s="65"/>
      <c r="LY45" s="65">
        <v>5</v>
      </c>
      <c r="LZ45" s="65">
        <f t="shared" si="153"/>
        <v>508.03738317757012</v>
      </c>
      <c r="MA45" s="65"/>
      <c r="MB45" s="64">
        <f t="shared" si="30"/>
        <v>3755.4984299847461</v>
      </c>
      <c r="MC45" s="66">
        <f t="shared" si="154"/>
        <v>593.54906542056074</v>
      </c>
      <c r="MD45" s="66"/>
      <c r="ME45" s="66">
        <f t="shared" si="106"/>
        <v>869.8094990810614</v>
      </c>
      <c r="MF45" s="67">
        <f t="shared" si="31"/>
        <v>1463.3585645016221</v>
      </c>
      <c r="MG45" s="67">
        <f t="shared" si="32"/>
        <v>5218.8569944863684</v>
      </c>
      <c r="MH45" s="68">
        <f t="shared" si="33"/>
        <v>-3074.1469944863684</v>
      </c>
      <c r="MI45" s="209">
        <v>5176.7700000000004</v>
      </c>
      <c r="MJ45" s="209">
        <v>5853</v>
      </c>
      <c r="MK45" s="209">
        <v>0</v>
      </c>
      <c r="ML45" s="209">
        <v>0</v>
      </c>
      <c r="MM45" s="209">
        <v>0</v>
      </c>
      <c r="MN45" s="209">
        <v>0</v>
      </c>
      <c r="MO45" s="209">
        <v>0</v>
      </c>
      <c r="MP45" s="209">
        <v>0</v>
      </c>
      <c r="MQ45" s="209">
        <v>0</v>
      </c>
      <c r="MR45" s="209">
        <v>0</v>
      </c>
      <c r="MS45" s="209">
        <v>7632.08</v>
      </c>
      <c r="MT45" s="178">
        <f t="shared" si="210"/>
        <v>3397.6900000000005</v>
      </c>
      <c r="MU45" s="210">
        <v>553</v>
      </c>
      <c r="MV45" s="181" t="s">
        <v>277</v>
      </c>
      <c r="MW45" s="64">
        <f t="shared" si="198"/>
        <v>11029.77</v>
      </c>
      <c r="MX45" s="209">
        <v>430.93</v>
      </c>
      <c r="MY45" s="209">
        <v>428.14</v>
      </c>
      <c r="MZ45" s="209">
        <v>0</v>
      </c>
      <c r="NA45" s="209">
        <v>0</v>
      </c>
      <c r="NB45" s="209">
        <v>0</v>
      </c>
      <c r="NC45" s="209">
        <v>0</v>
      </c>
      <c r="ND45" s="209">
        <v>0</v>
      </c>
      <c r="NE45" s="209">
        <v>0</v>
      </c>
      <c r="NF45" s="209">
        <v>0</v>
      </c>
      <c r="NG45" s="209">
        <v>0</v>
      </c>
      <c r="NH45" s="211">
        <f t="shared" si="109"/>
        <v>859.06999999999994</v>
      </c>
      <c r="NI45" s="229">
        <v>569.05000000000007</v>
      </c>
      <c r="NJ45" s="240">
        <v>127</v>
      </c>
      <c r="NK45" s="65">
        <f t="shared" si="110"/>
        <v>0</v>
      </c>
      <c r="NL45" s="65">
        <f t="shared" si="111"/>
        <v>82.064600546159568</v>
      </c>
      <c r="NM45" s="65">
        <v>1279.4567857142858</v>
      </c>
      <c r="NN45" s="65">
        <v>20</v>
      </c>
      <c r="NO45" s="65"/>
      <c r="NP45" s="65">
        <v>5</v>
      </c>
      <c r="NQ45" s="65">
        <f t="shared" si="155"/>
        <v>469.67889908256882</v>
      </c>
      <c r="NR45" s="65"/>
      <c r="NS45" s="64">
        <f t="shared" si="199"/>
        <v>2552.2502853430142</v>
      </c>
      <c r="NT45" s="66">
        <f t="shared" si="113"/>
        <v>723.04816513761466</v>
      </c>
      <c r="NU45" s="66"/>
      <c r="NV45" s="66">
        <f t="shared" si="114"/>
        <v>655.05969009612591</v>
      </c>
      <c r="NW45" s="67">
        <f t="shared" si="35"/>
        <v>1378.1078552337406</v>
      </c>
      <c r="NX45" s="67">
        <f t="shared" si="36"/>
        <v>3930.3581405767545</v>
      </c>
      <c r="NY45" s="68">
        <f t="shared" si="37"/>
        <v>-3071.2881405767548</v>
      </c>
      <c r="NZ45" s="209">
        <v>4722.26</v>
      </c>
      <c r="OA45" s="209">
        <v>5112.24</v>
      </c>
      <c r="OB45" s="209">
        <v>0</v>
      </c>
      <c r="OC45" s="209">
        <v>0</v>
      </c>
      <c r="OD45" s="209">
        <v>0</v>
      </c>
      <c r="OE45" s="209">
        <v>0</v>
      </c>
      <c r="OF45" s="209">
        <v>0</v>
      </c>
      <c r="OG45" s="209">
        <v>0</v>
      </c>
      <c r="OH45" s="209">
        <v>0</v>
      </c>
      <c r="OI45" s="209">
        <v>0</v>
      </c>
      <c r="OJ45" s="209">
        <v>6268.56</v>
      </c>
      <c r="OK45" s="178">
        <f t="shared" si="115"/>
        <v>3565.9399999999996</v>
      </c>
      <c r="OL45" s="210">
        <v>496</v>
      </c>
      <c r="OM45" s="181" t="s">
        <v>277</v>
      </c>
      <c r="ON45" s="64">
        <f t="shared" si="200"/>
        <v>9834.5</v>
      </c>
      <c r="OO45" s="209">
        <v>393.1</v>
      </c>
      <c r="OP45" s="209">
        <v>373.95</v>
      </c>
      <c r="OQ45" s="209">
        <v>0</v>
      </c>
      <c r="OR45" s="209">
        <v>0</v>
      </c>
      <c r="OS45" s="209">
        <v>0</v>
      </c>
      <c r="OT45" s="209">
        <v>0</v>
      </c>
      <c r="OU45" s="209">
        <v>0</v>
      </c>
      <c r="OV45" s="209">
        <v>0</v>
      </c>
      <c r="OW45" s="209">
        <v>0</v>
      </c>
      <c r="OX45" s="209">
        <v>0</v>
      </c>
      <c r="OY45" s="211">
        <v>767.05</v>
      </c>
      <c r="OZ45" s="250">
        <v>1495</v>
      </c>
      <c r="PA45" s="240"/>
      <c r="PB45" s="65">
        <f t="shared" si="118"/>
        <v>135.54670778826849</v>
      </c>
      <c r="PC45" s="65">
        <f t="shared" si="119"/>
        <v>104.55693952411673</v>
      </c>
      <c r="PD45" s="65">
        <v>1279.4567857142858</v>
      </c>
      <c r="PE45" s="65">
        <v>20</v>
      </c>
      <c r="PF45" s="65">
        <f t="shared" si="121"/>
        <v>32.880000000000003</v>
      </c>
      <c r="PG45" s="65">
        <v>5</v>
      </c>
      <c r="PH45" s="65">
        <f t="shared" si="156"/>
        <v>495.2049090909091</v>
      </c>
      <c r="PI45" s="65"/>
      <c r="PJ45" s="64">
        <f t="shared" si="38"/>
        <v>3567.6453421175806</v>
      </c>
      <c r="PK45" s="66">
        <f t="shared" si="157"/>
        <v>643.25572727272731</v>
      </c>
      <c r="PL45" s="66"/>
      <c r="PM45" s="66">
        <f t="shared" si="122"/>
        <v>842.18021387806175</v>
      </c>
      <c r="PN45" s="67">
        <f t="shared" si="39"/>
        <v>1485.4359411507889</v>
      </c>
      <c r="PO45" s="67">
        <f t="shared" si="40"/>
        <v>5053.0812832683696</v>
      </c>
      <c r="PP45" s="68">
        <f t="shared" si="41"/>
        <v>-4286.0312832683694</v>
      </c>
      <c r="PQ45" s="209">
        <v>5087.1499999999996</v>
      </c>
      <c r="PR45" s="209">
        <v>4720.34</v>
      </c>
      <c r="PS45" s="209">
        <v>0</v>
      </c>
      <c r="PT45" s="209">
        <v>0</v>
      </c>
      <c r="PU45" s="209">
        <v>0</v>
      </c>
      <c r="PV45" s="209">
        <v>0</v>
      </c>
      <c r="PW45" s="209">
        <v>0</v>
      </c>
      <c r="PX45" s="209">
        <v>0</v>
      </c>
      <c r="PY45" s="209">
        <v>0</v>
      </c>
      <c r="PZ45" s="209">
        <v>0</v>
      </c>
      <c r="QA45" s="209">
        <v>6776.27</v>
      </c>
      <c r="QB45" s="178">
        <f t="shared" si="201"/>
        <v>3031.2199999999993</v>
      </c>
      <c r="QC45" s="210">
        <v>483</v>
      </c>
      <c r="QD45" s="181" t="s">
        <v>277</v>
      </c>
      <c r="QE45" s="64">
        <f t="shared" si="202"/>
        <v>9807.49</v>
      </c>
      <c r="QF45" s="209">
        <v>423.47</v>
      </c>
      <c r="QG45" s="209">
        <v>345.28</v>
      </c>
      <c r="QH45" s="209">
        <v>0</v>
      </c>
      <c r="QI45" s="209">
        <v>0</v>
      </c>
      <c r="QJ45" s="209">
        <v>0</v>
      </c>
      <c r="QK45" s="209">
        <v>0</v>
      </c>
      <c r="QL45" s="209">
        <v>0</v>
      </c>
      <c r="QM45" s="209">
        <v>0</v>
      </c>
      <c r="QN45" s="209">
        <v>0</v>
      </c>
      <c r="QO45" s="209">
        <v>0</v>
      </c>
      <c r="QP45" s="211">
        <f t="shared" si="125"/>
        <v>768.75</v>
      </c>
      <c r="QQ45" s="250">
        <v>1495</v>
      </c>
      <c r="QR45" s="240"/>
      <c r="QS45" s="65">
        <f t="shared" si="126"/>
        <v>79.655093960271273</v>
      </c>
      <c r="QT45" s="65">
        <f t="shared" si="127"/>
        <v>55.312019972193355</v>
      </c>
      <c r="QU45" s="65">
        <v>1279.4567857142858</v>
      </c>
      <c r="QV45" s="65">
        <v>20</v>
      </c>
      <c r="QW45" s="65">
        <f t="shared" si="129"/>
        <v>18.861818181818183</v>
      </c>
      <c r="QX45" s="65">
        <v>5</v>
      </c>
      <c r="QY45" s="65">
        <f t="shared" si="158"/>
        <v>428.14772727272725</v>
      </c>
      <c r="QZ45" s="65"/>
      <c r="RA45" s="64">
        <f t="shared" si="203"/>
        <v>3381.4334451012955</v>
      </c>
      <c r="RB45" s="66">
        <f t="shared" si="130"/>
        <v>619.2640909090909</v>
      </c>
      <c r="RC45" s="66"/>
      <c r="RD45" s="66">
        <f t="shared" si="131"/>
        <v>800.13950720207731</v>
      </c>
      <c r="RE45" s="67">
        <f t="shared" si="43"/>
        <v>1419.4035981111683</v>
      </c>
      <c r="RF45" s="67">
        <f t="shared" si="44"/>
        <v>4800.8370432124639</v>
      </c>
      <c r="RG45" s="68">
        <f t="shared" si="45"/>
        <v>-4032.0870432124639</v>
      </c>
      <c r="RH45" s="205">
        <v>6171.14</v>
      </c>
      <c r="RI45" s="205">
        <v>5902.61</v>
      </c>
      <c r="RJ45" s="205">
        <v>0</v>
      </c>
      <c r="RK45" s="205">
        <v>0</v>
      </c>
      <c r="RL45" s="205">
        <v>0</v>
      </c>
      <c r="RM45" s="205">
        <v>0</v>
      </c>
      <c r="RN45" s="205">
        <v>0</v>
      </c>
      <c r="RO45" s="205">
        <v>0</v>
      </c>
      <c r="RP45" s="205">
        <v>0</v>
      </c>
      <c r="RQ45" s="205">
        <v>0</v>
      </c>
      <c r="RR45" s="205">
        <v>8494.34</v>
      </c>
      <c r="RS45" s="178">
        <f t="shared" si="204"/>
        <v>3579.41</v>
      </c>
      <c r="RT45" s="206">
        <v>541</v>
      </c>
      <c r="RU45" s="181" t="s">
        <v>277</v>
      </c>
      <c r="RV45" s="64">
        <f t="shared" si="205"/>
        <v>12073.75</v>
      </c>
      <c r="RW45" s="209">
        <v>513.70000000000005</v>
      </c>
      <c r="RX45" s="209">
        <v>431.76</v>
      </c>
      <c r="RY45" s="209">
        <v>0</v>
      </c>
      <c r="RZ45" s="209">
        <v>0</v>
      </c>
      <c r="SA45" s="209">
        <v>0</v>
      </c>
      <c r="SB45" s="209">
        <v>0</v>
      </c>
      <c r="SC45" s="209">
        <v>0</v>
      </c>
      <c r="SD45" s="209">
        <v>0</v>
      </c>
      <c r="SE45" s="209">
        <v>0</v>
      </c>
      <c r="SF45" s="209">
        <v>0</v>
      </c>
      <c r="SG45" s="211">
        <v>945.46</v>
      </c>
      <c r="SH45" s="250">
        <v>1495</v>
      </c>
      <c r="SI45" s="240"/>
      <c r="SJ45" s="65">
        <f t="shared" si="134"/>
        <v>83.473081110895691</v>
      </c>
      <c r="SK45" s="65">
        <f t="shared" si="135"/>
        <v>77.155149379575221</v>
      </c>
      <c r="SL45" s="65">
        <v>1279.4567857142858</v>
      </c>
      <c r="SM45" s="65">
        <v>20</v>
      </c>
      <c r="SN45" s="65">
        <f t="shared" si="137"/>
        <v>495.92920353982299</v>
      </c>
      <c r="SO45" s="65">
        <v>5</v>
      </c>
      <c r="SP45" s="65">
        <f t="shared" si="159"/>
        <v>428.52876106194691</v>
      </c>
      <c r="SQ45" s="65"/>
      <c r="SR45" s="64">
        <f t="shared" si="206"/>
        <v>3884.5429808065269</v>
      </c>
      <c r="SS45" s="66">
        <f t="shared" si="160"/>
        <v>596.28469026548669</v>
      </c>
      <c r="ST45" s="66"/>
      <c r="SU45" s="66">
        <f t="shared" si="138"/>
        <v>896.16553421440278</v>
      </c>
      <c r="SV45" s="67">
        <f t="shared" si="207"/>
        <v>1492.4502244798896</v>
      </c>
      <c r="SW45" s="67">
        <f t="shared" si="48"/>
        <v>5376.9932052864169</v>
      </c>
      <c r="SX45" s="68">
        <f t="shared" si="49"/>
        <v>-4431.5332052864169</v>
      </c>
      <c r="SY45" s="64">
        <f t="shared" si="139"/>
        <v>138597.23000000001</v>
      </c>
      <c r="SZ45" s="211">
        <f t="shared" si="140"/>
        <v>10735.380000000001</v>
      </c>
      <c r="TA45" s="67">
        <f t="shared" si="141"/>
        <v>41928.358804466625</v>
      </c>
      <c r="TB45" s="68">
        <f t="shared" si="142"/>
        <v>-31192.978804466624</v>
      </c>
      <c r="TC45" s="264"/>
      <c r="TD45" s="265"/>
      <c r="TE45" s="265"/>
    </row>
    <row r="46" spans="1:525">
      <c r="A46" s="173" t="s">
        <v>163</v>
      </c>
      <c r="B46" s="175" t="s">
        <v>164</v>
      </c>
      <c r="C46" s="181" t="s">
        <v>276</v>
      </c>
      <c r="D46" s="176">
        <v>7860.07</v>
      </c>
      <c r="E46" s="176">
        <v>18271.09</v>
      </c>
      <c r="F46" s="176">
        <v>0</v>
      </c>
      <c r="G46" s="176">
        <v>0</v>
      </c>
      <c r="H46" s="176">
        <v>0</v>
      </c>
      <c r="I46" s="176">
        <v>0</v>
      </c>
      <c r="J46" s="176">
        <v>0</v>
      </c>
      <c r="K46" s="176">
        <v>0</v>
      </c>
      <c r="L46" s="176">
        <v>0</v>
      </c>
      <c r="M46" s="176">
        <v>0</v>
      </c>
      <c r="N46" s="178">
        <v>14096.36</v>
      </c>
      <c r="O46" s="178">
        <f t="shared" si="161"/>
        <v>12034.8</v>
      </c>
      <c r="P46" s="181">
        <v>1859</v>
      </c>
      <c r="Q46" s="64">
        <f t="shared" si="0"/>
        <v>26131.16</v>
      </c>
      <c r="R46" s="178">
        <v>654.26</v>
      </c>
      <c r="S46" s="178">
        <v>3885</v>
      </c>
      <c r="T46" s="178">
        <v>0</v>
      </c>
      <c r="U46" s="178">
        <v>0</v>
      </c>
      <c r="V46" s="178">
        <v>0</v>
      </c>
      <c r="W46" s="178">
        <v>0</v>
      </c>
      <c r="X46" s="178">
        <v>0</v>
      </c>
      <c r="Y46" s="178">
        <v>0</v>
      </c>
      <c r="Z46" s="178">
        <v>0</v>
      </c>
      <c r="AA46" s="178">
        <v>0</v>
      </c>
      <c r="AB46" s="64">
        <f t="shared" si="50"/>
        <v>4539.26</v>
      </c>
      <c r="AC46" s="65"/>
      <c r="AD46" s="65"/>
      <c r="AE46" s="65">
        <f t="shared" si="51"/>
        <v>153.26687390120642</v>
      </c>
      <c r="AF46" s="65">
        <f t="shared" si="177"/>
        <v>322.69890204342141</v>
      </c>
      <c r="AG46" s="65"/>
      <c r="AH46" s="65"/>
      <c r="AI46" s="65"/>
      <c r="AJ46" s="65">
        <v>5</v>
      </c>
      <c r="AK46" s="65">
        <f t="shared" si="178"/>
        <v>411.38684210526316</v>
      </c>
      <c r="AL46" s="65"/>
      <c r="AM46" s="64">
        <f t="shared" si="2"/>
        <v>892.35261804989091</v>
      </c>
      <c r="AN46" s="66">
        <f t="shared" si="179"/>
        <v>645.10084210526315</v>
      </c>
      <c r="AO46" s="66"/>
      <c r="AP46" s="66">
        <f t="shared" si="54"/>
        <v>307.49069203103085</v>
      </c>
      <c r="AQ46" s="67">
        <f t="shared" si="3"/>
        <v>952.59153413629406</v>
      </c>
      <c r="AR46" s="67">
        <f t="shared" si="4"/>
        <v>1844.944152186185</v>
      </c>
      <c r="AS46" s="68">
        <f t="shared" si="5"/>
        <v>2694.3158478138153</v>
      </c>
      <c r="AT46" s="205">
        <v>12297.51</v>
      </c>
      <c r="AU46" s="205">
        <v>20396.43</v>
      </c>
      <c r="AV46" s="205">
        <v>0</v>
      </c>
      <c r="AW46" s="205">
        <v>0</v>
      </c>
      <c r="AX46" s="207">
        <v>0</v>
      </c>
      <c r="AY46" s="207">
        <v>0</v>
      </c>
      <c r="AZ46" s="207">
        <v>0</v>
      </c>
      <c r="BA46" s="207">
        <v>0</v>
      </c>
      <c r="BB46" s="207">
        <v>0</v>
      </c>
      <c r="BC46" s="207">
        <v>0</v>
      </c>
      <c r="BD46" s="209">
        <v>15053.12</v>
      </c>
      <c r="BE46" s="178">
        <f t="shared" si="162"/>
        <v>17640.82</v>
      </c>
      <c r="BF46" s="208">
        <v>2138</v>
      </c>
      <c r="BG46" s="181" t="s">
        <v>276</v>
      </c>
      <c r="BH46" s="64">
        <f t="shared" si="56"/>
        <v>32693.940000000002</v>
      </c>
      <c r="BI46" s="205">
        <v>1023.62</v>
      </c>
      <c r="BJ46" s="205">
        <v>3885</v>
      </c>
      <c r="BK46" s="205">
        <v>0</v>
      </c>
      <c r="BL46" s="205">
        <v>0</v>
      </c>
      <c r="BM46" s="205">
        <v>0</v>
      </c>
      <c r="BN46" s="205">
        <v>0</v>
      </c>
      <c r="BO46" s="205">
        <v>0</v>
      </c>
      <c r="BP46" s="205">
        <v>0</v>
      </c>
      <c r="BQ46" s="205">
        <v>0</v>
      </c>
      <c r="BR46" s="205">
        <v>0</v>
      </c>
      <c r="BS46" s="64">
        <f t="shared" si="57"/>
        <v>4908.62</v>
      </c>
      <c r="BT46" s="65"/>
      <c r="BU46" s="65"/>
      <c r="BV46" s="65">
        <f t="shared" si="58"/>
        <v>165.09833349833059</v>
      </c>
      <c r="BW46" s="65">
        <f t="shared" si="59"/>
        <v>398.96411428485044</v>
      </c>
      <c r="BX46" s="65"/>
      <c r="BY46" s="65"/>
      <c r="BZ46" s="65"/>
      <c r="CA46" s="65">
        <v>5</v>
      </c>
      <c r="CB46" s="65">
        <f t="shared" si="180"/>
        <v>391.015625</v>
      </c>
      <c r="CC46" s="65"/>
      <c r="CD46" s="64">
        <f t="shared" si="6"/>
        <v>960.07807278318103</v>
      </c>
      <c r="CE46" s="66">
        <f t="shared" si="61"/>
        <v>665.21208333333334</v>
      </c>
      <c r="CF46" s="66"/>
      <c r="CG46" s="66">
        <f t="shared" si="62"/>
        <v>325.05803122330292</v>
      </c>
      <c r="CH46" s="67"/>
      <c r="CI46" s="67">
        <f t="shared" si="8"/>
        <v>960.07807278318103</v>
      </c>
      <c r="CJ46" s="68">
        <f t="shared" si="9"/>
        <v>3948.5419272168187</v>
      </c>
      <c r="CK46" s="209">
        <v>12099.05</v>
      </c>
      <c r="CL46" s="209">
        <v>17410.37</v>
      </c>
      <c r="CM46" s="209">
        <v>0</v>
      </c>
      <c r="CN46" s="209">
        <v>0</v>
      </c>
      <c r="CO46" s="209">
        <v>0</v>
      </c>
      <c r="CP46" s="209">
        <v>0</v>
      </c>
      <c r="CQ46" s="209">
        <v>0</v>
      </c>
      <c r="CR46" s="209">
        <v>0</v>
      </c>
      <c r="CS46" s="209">
        <v>0</v>
      </c>
      <c r="CT46" s="207">
        <v>0</v>
      </c>
      <c r="CU46" s="209">
        <v>13678.58</v>
      </c>
      <c r="CV46" s="178">
        <f t="shared" si="181"/>
        <v>15830.839999999998</v>
      </c>
      <c r="CW46" s="210">
        <v>1928</v>
      </c>
      <c r="CX46" s="181" t="s">
        <v>276</v>
      </c>
      <c r="CY46" s="64">
        <f t="shared" si="182"/>
        <v>29509.42</v>
      </c>
      <c r="CZ46" s="209">
        <v>1007.09</v>
      </c>
      <c r="DA46" s="209">
        <v>3885</v>
      </c>
      <c r="DB46" s="209">
        <v>0</v>
      </c>
      <c r="DC46" s="209">
        <v>0</v>
      </c>
      <c r="DD46" s="209">
        <v>0</v>
      </c>
      <c r="DE46" s="209">
        <v>0</v>
      </c>
      <c r="DF46" s="209">
        <v>0</v>
      </c>
      <c r="DG46" s="209">
        <v>0</v>
      </c>
      <c r="DH46" s="209">
        <v>0</v>
      </c>
      <c r="DI46" s="209">
        <v>0</v>
      </c>
      <c r="DJ46" s="211">
        <f t="shared" si="208"/>
        <v>4892.09</v>
      </c>
      <c r="DK46" s="65"/>
      <c r="DL46" s="65"/>
      <c r="DM46" s="65">
        <f t="shared" si="66"/>
        <v>148.7052814721124</v>
      </c>
      <c r="DN46" s="65">
        <f t="shared" si="67"/>
        <v>450.3297000559653</v>
      </c>
      <c r="DO46" s="65"/>
      <c r="DP46" s="65"/>
      <c r="DQ46" s="65"/>
      <c r="DR46" s="65">
        <v>5</v>
      </c>
      <c r="DS46" s="65">
        <f t="shared" si="209"/>
        <v>428.469696969697</v>
      </c>
      <c r="DT46" s="65"/>
      <c r="DU46" s="64">
        <f t="shared" si="10"/>
        <v>1032.5046784977746</v>
      </c>
      <c r="DV46" s="66">
        <f t="shared" si="144"/>
        <v>596.35070707070713</v>
      </c>
      <c r="DW46" s="66"/>
      <c r="DX46" s="66">
        <f t="shared" si="68"/>
        <v>325.77107711369638</v>
      </c>
      <c r="DY46" s="67">
        <f t="shared" si="11"/>
        <v>922.12178418440351</v>
      </c>
      <c r="DZ46" s="67">
        <f t="shared" si="12"/>
        <v>1954.626462682178</v>
      </c>
      <c r="EA46" s="68">
        <f t="shared" si="13"/>
        <v>2937.4635373178221</v>
      </c>
      <c r="EB46" s="209">
        <v>11281.02</v>
      </c>
      <c r="EC46" s="209">
        <v>11150.61</v>
      </c>
      <c r="ED46" s="209">
        <v>0</v>
      </c>
      <c r="EE46" s="209">
        <v>0</v>
      </c>
      <c r="EF46" s="209">
        <v>0</v>
      </c>
      <c r="EG46" s="209">
        <v>0</v>
      </c>
      <c r="EH46" s="209">
        <v>0</v>
      </c>
      <c r="EI46" s="209">
        <v>0</v>
      </c>
      <c r="EJ46" s="209">
        <v>0</v>
      </c>
      <c r="EK46" s="209">
        <v>0</v>
      </c>
      <c r="EL46" s="209">
        <v>10527.34</v>
      </c>
      <c r="EM46" s="178">
        <f t="shared" si="183"/>
        <v>11904.29</v>
      </c>
      <c r="EN46" s="210">
        <v>1295</v>
      </c>
      <c r="EO46" s="181" t="s">
        <v>276</v>
      </c>
      <c r="EP46" s="212">
        <f t="shared" si="70"/>
        <v>22431.63</v>
      </c>
      <c r="EQ46" s="209">
        <v>939.01</v>
      </c>
      <c r="ER46" s="209">
        <v>3885</v>
      </c>
      <c r="ES46" s="209">
        <v>0</v>
      </c>
      <c r="ET46" s="209">
        <v>0</v>
      </c>
      <c r="EU46" s="209">
        <v>0</v>
      </c>
      <c r="EV46" s="209">
        <v>0</v>
      </c>
      <c r="EW46" s="209">
        <v>0</v>
      </c>
      <c r="EX46" s="209">
        <v>0</v>
      </c>
      <c r="EY46" s="209">
        <v>0</v>
      </c>
      <c r="EZ46" s="209">
        <v>0</v>
      </c>
      <c r="FA46" s="64">
        <f t="shared" si="184"/>
        <v>4824.01</v>
      </c>
      <c r="FB46" s="65"/>
      <c r="FC46" s="65"/>
      <c r="FD46" s="65">
        <f t="shared" si="72"/>
        <v>117.50670467425346</v>
      </c>
      <c r="FE46" s="65">
        <f t="shared" si="73"/>
        <v>309.22872520959527</v>
      </c>
      <c r="FF46" s="65"/>
      <c r="FG46" s="65"/>
      <c r="FH46" s="65">
        <f t="shared" si="75"/>
        <v>140.93333333333334</v>
      </c>
      <c r="FI46" s="65">
        <v>5</v>
      </c>
      <c r="FJ46" s="65">
        <f t="shared" si="145"/>
        <v>424.68019607843132</v>
      </c>
      <c r="FK46" s="65"/>
      <c r="FL46" s="64">
        <f t="shared" si="14"/>
        <v>997.34895929561333</v>
      </c>
      <c r="FM46" s="66">
        <f t="shared" si="146"/>
        <v>664.41901960784321</v>
      </c>
      <c r="FN46" s="66"/>
      <c r="FO46" s="66">
        <f t="shared" si="76"/>
        <v>332.35359578069131</v>
      </c>
      <c r="FP46" s="67"/>
      <c r="FQ46" s="67">
        <f t="shared" si="16"/>
        <v>997.34895929561333</v>
      </c>
      <c r="FR46" s="68">
        <f t="shared" si="17"/>
        <v>3826.6610407043868</v>
      </c>
      <c r="FS46" s="209">
        <v>8076.49</v>
      </c>
      <c r="FT46" s="209">
        <v>12125.99</v>
      </c>
      <c r="FU46" s="209">
        <v>0</v>
      </c>
      <c r="FV46" s="209">
        <v>0</v>
      </c>
      <c r="FW46" s="209">
        <v>0</v>
      </c>
      <c r="FX46" s="209">
        <v>0</v>
      </c>
      <c r="FY46" s="209">
        <v>0</v>
      </c>
      <c r="FZ46" s="209">
        <v>0</v>
      </c>
      <c r="GA46" s="209">
        <v>0</v>
      </c>
      <c r="GB46" s="209">
        <v>0</v>
      </c>
      <c r="GC46" s="209">
        <v>9121.02</v>
      </c>
      <c r="GD46" s="178">
        <f t="shared" si="186"/>
        <v>11081.46</v>
      </c>
      <c r="GE46" s="210">
        <v>1322</v>
      </c>
      <c r="GF46" s="181" t="s">
        <v>276</v>
      </c>
      <c r="GG46" s="64">
        <f t="shared" si="187"/>
        <v>20202.48</v>
      </c>
      <c r="GH46" s="209">
        <v>672.28</v>
      </c>
      <c r="GI46" s="209">
        <v>3885</v>
      </c>
      <c r="GJ46" s="209">
        <v>0</v>
      </c>
      <c r="GK46" s="209">
        <v>0</v>
      </c>
      <c r="GL46" s="209">
        <v>0</v>
      </c>
      <c r="GM46" s="209">
        <v>0</v>
      </c>
      <c r="GN46" s="209">
        <v>0</v>
      </c>
      <c r="GO46" s="209">
        <v>0</v>
      </c>
      <c r="GP46" s="209">
        <v>0</v>
      </c>
      <c r="GQ46" s="209">
        <v>0</v>
      </c>
      <c r="GR46" s="211">
        <f t="shared" si="79"/>
        <v>4557.28</v>
      </c>
      <c r="GS46" s="65"/>
      <c r="GT46" s="65"/>
      <c r="GU46" s="65">
        <f t="shared" si="80"/>
        <v>101.0722536447626</v>
      </c>
      <c r="GV46" s="65">
        <f t="shared" si="81"/>
        <v>326.59396454781529</v>
      </c>
      <c r="GW46" s="65"/>
      <c r="GX46" s="65"/>
      <c r="GY46" s="65">
        <f t="shared" si="83"/>
        <v>184.90588235294118</v>
      </c>
      <c r="GZ46" s="65">
        <v>5</v>
      </c>
      <c r="HA46" s="65">
        <f t="shared" si="147"/>
        <v>358.47794117647061</v>
      </c>
      <c r="HB46" s="65"/>
      <c r="HC46" s="64">
        <f t="shared" si="188"/>
        <v>976.05004172198971</v>
      </c>
      <c r="HD46" s="66">
        <f t="shared" si="148"/>
        <v>866.92019607843133</v>
      </c>
      <c r="HE46" s="66"/>
      <c r="HF46" s="66">
        <f t="shared" si="84"/>
        <v>368.59404756008422</v>
      </c>
      <c r="HG46" s="67">
        <f t="shared" si="19"/>
        <v>1235.5142436385156</v>
      </c>
      <c r="HH46" s="67">
        <f t="shared" si="20"/>
        <v>2211.5642853605054</v>
      </c>
      <c r="HI46" s="68">
        <f t="shared" si="21"/>
        <v>2345.7157146394943</v>
      </c>
      <c r="HJ46" s="205">
        <v>9757.33</v>
      </c>
      <c r="HK46" s="205">
        <v>13392.2</v>
      </c>
      <c r="HL46" s="205">
        <v>0</v>
      </c>
      <c r="HM46" s="205">
        <v>0</v>
      </c>
      <c r="HN46" s="205">
        <v>0</v>
      </c>
      <c r="HO46" s="205">
        <v>0</v>
      </c>
      <c r="HP46" s="205">
        <v>0</v>
      </c>
      <c r="HQ46" s="205">
        <v>0</v>
      </c>
      <c r="HR46" s="205">
        <v>0</v>
      </c>
      <c r="HS46" s="205">
        <v>0</v>
      </c>
      <c r="HT46" s="205">
        <v>10496.89</v>
      </c>
      <c r="HU46" s="178">
        <f t="shared" si="189"/>
        <v>12652.64</v>
      </c>
      <c r="HV46" s="206">
        <v>1526</v>
      </c>
      <c r="HW46" s="181" t="s">
        <v>276</v>
      </c>
      <c r="HX46" s="64">
        <f t="shared" si="190"/>
        <v>23149.53</v>
      </c>
      <c r="HY46" s="205">
        <v>812.19</v>
      </c>
      <c r="HZ46" s="205">
        <v>3885</v>
      </c>
      <c r="IA46" s="205">
        <v>0</v>
      </c>
      <c r="IB46" s="205">
        <v>0</v>
      </c>
      <c r="IC46" s="205">
        <v>0</v>
      </c>
      <c r="ID46" s="205">
        <v>0</v>
      </c>
      <c r="IE46" s="205">
        <v>0</v>
      </c>
      <c r="IF46" s="205">
        <v>0</v>
      </c>
      <c r="IG46" s="205">
        <v>0</v>
      </c>
      <c r="IH46" s="205">
        <v>0</v>
      </c>
      <c r="II46" s="214">
        <v>4697.1899999999996</v>
      </c>
      <c r="IJ46" s="65"/>
      <c r="IK46" s="65"/>
      <c r="IL46" s="65">
        <f t="shared" si="88"/>
        <v>116.27884584572679</v>
      </c>
      <c r="IM46" s="65">
        <f t="shared" si="89"/>
        <v>383.47265670330415</v>
      </c>
      <c r="IN46" s="65"/>
      <c r="IO46" s="65"/>
      <c r="IP46" s="65">
        <f t="shared" si="91"/>
        <v>232.05714285714285</v>
      </c>
      <c r="IQ46" s="65">
        <v>5</v>
      </c>
      <c r="IR46" s="65">
        <f t="shared" si="149"/>
        <v>445.62857142857143</v>
      </c>
      <c r="IS46" s="65"/>
      <c r="IT46" s="64">
        <f t="shared" si="191"/>
        <v>1182.4372168347452</v>
      </c>
      <c r="IU46" s="66">
        <f t="shared" si="150"/>
        <v>538.79476190476191</v>
      </c>
      <c r="IV46" s="66"/>
      <c r="IW46" s="66">
        <f t="shared" si="92"/>
        <v>344.24639574790149</v>
      </c>
      <c r="IX46" s="67">
        <f t="shared" si="192"/>
        <v>883.0411576526634</v>
      </c>
      <c r="IY46" s="67">
        <f t="shared" si="24"/>
        <v>2065.4783744874085</v>
      </c>
      <c r="IZ46" s="68">
        <f t="shared" si="25"/>
        <v>2631.7116255125911</v>
      </c>
      <c r="JA46" s="209">
        <v>17968.580000000002</v>
      </c>
      <c r="JB46" s="209">
        <v>21332.65</v>
      </c>
      <c r="JC46" s="209">
        <v>0</v>
      </c>
      <c r="JD46" s="209">
        <v>0</v>
      </c>
      <c r="JE46" s="209">
        <v>0</v>
      </c>
      <c r="JF46" s="209">
        <v>0</v>
      </c>
      <c r="JG46" s="209">
        <v>0</v>
      </c>
      <c r="JH46" s="209">
        <v>0</v>
      </c>
      <c r="JI46" s="209">
        <v>0</v>
      </c>
      <c r="JJ46" s="209">
        <v>0</v>
      </c>
      <c r="JK46" s="209">
        <v>23788.46</v>
      </c>
      <c r="JL46" s="178">
        <f t="shared" si="193"/>
        <v>15512.770000000004</v>
      </c>
      <c r="JM46" s="210">
        <v>2097</v>
      </c>
      <c r="JN46" s="181" t="s">
        <v>276</v>
      </c>
      <c r="JO46" s="64">
        <f t="shared" si="194"/>
        <v>39301.230000000003</v>
      </c>
      <c r="JP46" s="209">
        <v>1495.71</v>
      </c>
      <c r="JQ46" s="209">
        <v>3885</v>
      </c>
      <c r="JR46" s="209">
        <v>0</v>
      </c>
      <c r="JS46" s="209">
        <v>0</v>
      </c>
      <c r="JT46" s="209">
        <v>0</v>
      </c>
      <c r="JU46" s="209">
        <v>0</v>
      </c>
      <c r="JV46" s="209">
        <v>0</v>
      </c>
      <c r="JW46" s="209">
        <v>0</v>
      </c>
      <c r="JX46" s="209">
        <v>0</v>
      </c>
      <c r="JY46" s="209">
        <v>0</v>
      </c>
      <c r="JZ46" s="211">
        <v>5380.71</v>
      </c>
      <c r="KA46" s="65"/>
      <c r="KB46" s="65"/>
      <c r="KC46" s="65">
        <f t="shared" si="96"/>
        <v>479.82959785116901</v>
      </c>
      <c r="KD46" s="65">
        <f t="shared" si="97"/>
        <v>522.33930407681737</v>
      </c>
      <c r="KE46" s="65"/>
      <c r="KF46" s="65"/>
      <c r="KG46" s="65"/>
      <c r="KH46" s="65">
        <v>5</v>
      </c>
      <c r="KI46" s="65">
        <f t="shared" si="151"/>
        <v>543.39953271028037</v>
      </c>
      <c r="KJ46" s="65"/>
      <c r="KK46" s="64">
        <f t="shared" si="195"/>
        <v>1550.5684346382668</v>
      </c>
      <c r="KL46" s="66">
        <f t="shared" si="152"/>
        <v>497.32093457943921</v>
      </c>
      <c r="KM46" s="66"/>
      <c r="KN46" s="66">
        <f t="shared" si="99"/>
        <v>409.57787384354123</v>
      </c>
      <c r="KO46" s="67">
        <f t="shared" si="27"/>
        <v>906.89880842298044</v>
      </c>
      <c r="KP46" s="67">
        <f t="shared" si="28"/>
        <v>2457.4672430612472</v>
      </c>
      <c r="KQ46" s="68">
        <f t="shared" si="29"/>
        <v>2923.2427569387528</v>
      </c>
      <c r="KR46" s="209">
        <v>18293.22</v>
      </c>
      <c r="KS46" s="209">
        <v>23421.66</v>
      </c>
      <c r="KT46" s="209">
        <v>0</v>
      </c>
      <c r="KU46" s="209">
        <v>0</v>
      </c>
      <c r="KV46" s="209">
        <v>0</v>
      </c>
      <c r="KW46" s="209">
        <v>0</v>
      </c>
      <c r="KX46" s="209">
        <v>0</v>
      </c>
      <c r="KY46" s="209">
        <v>0</v>
      </c>
      <c r="KZ46" s="209">
        <v>0</v>
      </c>
      <c r="LA46" s="209">
        <v>0</v>
      </c>
      <c r="LB46" s="209">
        <v>26087.72</v>
      </c>
      <c r="LC46" s="178">
        <f t="shared" si="196"/>
        <v>15627.160000000003</v>
      </c>
      <c r="LD46" s="210">
        <v>2134</v>
      </c>
      <c r="LE46" s="181" t="s">
        <v>276</v>
      </c>
      <c r="LF46" s="64">
        <f t="shared" si="197"/>
        <v>41714.880000000005</v>
      </c>
      <c r="LG46" s="209">
        <v>1522.75</v>
      </c>
      <c r="LH46" s="209">
        <v>3885</v>
      </c>
      <c r="LI46" s="209">
        <v>0</v>
      </c>
      <c r="LJ46" s="209">
        <v>0</v>
      </c>
      <c r="LK46" s="209">
        <v>0</v>
      </c>
      <c r="LL46" s="209">
        <v>0</v>
      </c>
      <c r="LM46" s="209">
        <v>0</v>
      </c>
      <c r="LN46" s="209">
        <v>0</v>
      </c>
      <c r="LO46" s="209">
        <v>0</v>
      </c>
      <c r="LP46" s="209">
        <v>0</v>
      </c>
      <c r="LQ46" s="211">
        <f t="shared" si="102"/>
        <v>5407.75</v>
      </c>
      <c r="LR46" s="65"/>
      <c r="LS46" s="65"/>
      <c r="LT46" s="65">
        <f t="shared" si="103"/>
        <v>265.96764187057153</v>
      </c>
      <c r="LU46" s="65">
        <f t="shared" si="104"/>
        <v>465.25401781966536</v>
      </c>
      <c r="LV46" s="65"/>
      <c r="LW46" s="65"/>
      <c r="LX46" s="65"/>
      <c r="LY46" s="65">
        <v>5</v>
      </c>
      <c r="LZ46" s="65">
        <f t="shared" si="153"/>
        <v>508.03738317757012</v>
      </c>
      <c r="MA46" s="65"/>
      <c r="MB46" s="64">
        <f t="shared" si="30"/>
        <v>1244.259042867807</v>
      </c>
      <c r="MC46" s="66">
        <f t="shared" si="154"/>
        <v>593.54906542056074</v>
      </c>
      <c r="MD46" s="66"/>
      <c r="ME46" s="66">
        <f t="shared" si="106"/>
        <v>367.56162165767358</v>
      </c>
      <c r="MF46" s="67">
        <f t="shared" si="31"/>
        <v>961.11068707823438</v>
      </c>
      <c r="MG46" s="67">
        <f t="shared" si="32"/>
        <v>2205.3697299460414</v>
      </c>
      <c r="MH46" s="68">
        <f t="shared" si="33"/>
        <v>3202.3802700539586</v>
      </c>
      <c r="MI46" s="209">
        <v>7855.89</v>
      </c>
      <c r="MJ46" s="209">
        <v>10198.549999999999</v>
      </c>
      <c r="MK46" s="209">
        <v>0</v>
      </c>
      <c r="ML46" s="209">
        <v>0</v>
      </c>
      <c r="MM46" s="209">
        <v>0</v>
      </c>
      <c r="MN46" s="209">
        <v>0</v>
      </c>
      <c r="MO46" s="209">
        <v>0</v>
      </c>
      <c r="MP46" s="209">
        <v>0</v>
      </c>
      <c r="MQ46" s="209">
        <v>0</v>
      </c>
      <c r="MR46" s="209">
        <v>0</v>
      </c>
      <c r="MS46" s="209">
        <v>10482.85</v>
      </c>
      <c r="MT46" s="178">
        <f t="shared" si="210"/>
        <v>7571.5899999999983</v>
      </c>
      <c r="MU46" s="210">
        <v>923</v>
      </c>
      <c r="MV46" s="181" t="s">
        <v>276</v>
      </c>
      <c r="MW46" s="64">
        <f t="shared" si="198"/>
        <v>18054.439999999999</v>
      </c>
      <c r="MX46" s="209">
        <v>653.95000000000005</v>
      </c>
      <c r="MY46" s="209">
        <v>3885</v>
      </c>
      <c r="MZ46" s="209">
        <v>0</v>
      </c>
      <c r="NA46" s="209">
        <v>0</v>
      </c>
      <c r="NB46" s="209">
        <v>0</v>
      </c>
      <c r="NC46" s="209">
        <v>0</v>
      </c>
      <c r="ND46" s="209">
        <v>0</v>
      </c>
      <c r="NE46" s="209">
        <v>0</v>
      </c>
      <c r="NF46" s="209">
        <v>0</v>
      </c>
      <c r="NG46" s="209">
        <v>0</v>
      </c>
      <c r="NH46" s="211">
        <f t="shared" si="109"/>
        <v>4538.95</v>
      </c>
      <c r="NI46" s="65"/>
      <c r="NJ46" s="65"/>
      <c r="NK46" s="65">
        <f t="shared" si="110"/>
        <v>0</v>
      </c>
      <c r="NL46" s="65">
        <f t="shared" si="111"/>
        <v>182.87704553661342</v>
      </c>
      <c r="NM46" s="65"/>
      <c r="NN46" s="65"/>
      <c r="NO46" s="65"/>
      <c r="NP46" s="65">
        <v>5</v>
      </c>
      <c r="NQ46" s="65">
        <f t="shared" si="155"/>
        <v>469.67889908256882</v>
      </c>
      <c r="NR46" s="65"/>
      <c r="NS46" s="64">
        <f t="shared" si="199"/>
        <v>657.55594461918224</v>
      </c>
      <c r="NT46" s="66">
        <f t="shared" si="113"/>
        <v>723.04816513761466</v>
      </c>
      <c r="NU46" s="66"/>
      <c r="NV46" s="66">
        <f t="shared" si="114"/>
        <v>276.12082195135935</v>
      </c>
      <c r="NW46" s="67">
        <f t="shared" si="35"/>
        <v>999.16898708897406</v>
      </c>
      <c r="NX46" s="67">
        <f t="shared" si="36"/>
        <v>1656.7249317081564</v>
      </c>
      <c r="NY46" s="68">
        <f t="shared" si="37"/>
        <v>2882.2250682918434</v>
      </c>
      <c r="NZ46" s="209">
        <v>6413.72</v>
      </c>
      <c r="OA46" s="209">
        <v>8654.16</v>
      </c>
      <c r="OB46" s="209">
        <v>0</v>
      </c>
      <c r="OC46" s="209">
        <v>0</v>
      </c>
      <c r="OD46" s="209">
        <v>0</v>
      </c>
      <c r="OE46" s="209">
        <v>0</v>
      </c>
      <c r="OF46" s="209">
        <v>0</v>
      </c>
      <c r="OG46" s="209">
        <v>0</v>
      </c>
      <c r="OH46" s="209">
        <v>0</v>
      </c>
      <c r="OI46" s="209">
        <v>0</v>
      </c>
      <c r="OJ46" s="209">
        <v>7282.91</v>
      </c>
      <c r="OK46" s="178">
        <f t="shared" si="115"/>
        <v>7784.9700000000012</v>
      </c>
      <c r="OL46" s="210">
        <v>862</v>
      </c>
      <c r="OM46" s="181" t="s">
        <v>276</v>
      </c>
      <c r="ON46" s="64">
        <f t="shared" si="200"/>
        <v>15067.880000000001</v>
      </c>
      <c r="OO46" s="209">
        <v>533.89</v>
      </c>
      <c r="OP46" s="209">
        <v>3885</v>
      </c>
      <c r="OQ46" s="209">
        <v>0</v>
      </c>
      <c r="OR46" s="209">
        <v>0</v>
      </c>
      <c r="OS46" s="209">
        <v>0</v>
      </c>
      <c r="OT46" s="209">
        <v>0</v>
      </c>
      <c r="OU46" s="209">
        <v>0</v>
      </c>
      <c r="OV46" s="209">
        <v>0</v>
      </c>
      <c r="OW46" s="209">
        <v>0</v>
      </c>
      <c r="OX46" s="209">
        <v>0</v>
      </c>
      <c r="OY46" s="211">
        <v>4418.8900000000003</v>
      </c>
      <c r="OZ46" s="65"/>
      <c r="PA46" s="65"/>
      <c r="PB46" s="65">
        <f t="shared" si="118"/>
        <v>157.4802623917229</v>
      </c>
      <c r="PC46" s="65">
        <f t="shared" si="119"/>
        <v>228.26313327960182</v>
      </c>
      <c r="PD46" s="65"/>
      <c r="PE46" s="65"/>
      <c r="PF46" s="65">
        <f t="shared" si="121"/>
        <v>32.880000000000003</v>
      </c>
      <c r="PG46" s="65">
        <v>5</v>
      </c>
      <c r="PH46" s="65">
        <f t="shared" si="156"/>
        <v>495.2049090909091</v>
      </c>
      <c r="PI46" s="65"/>
      <c r="PJ46" s="64">
        <f t="shared" si="38"/>
        <v>918.82830476223376</v>
      </c>
      <c r="PK46" s="66">
        <f t="shared" si="157"/>
        <v>643.25572727272731</v>
      </c>
      <c r="PL46" s="66"/>
      <c r="PM46" s="66">
        <f t="shared" si="122"/>
        <v>312.41680640699224</v>
      </c>
      <c r="PN46" s="67">
        <f t="shared" si="39"/>
        <v>955.67253367971955</v>
      </c>
      <c r="PO46" s="67">
        <f t="shared" si="40"/>
        <v>1874.5008384419534</v>
      </c>
      <c r="PP46" s="68">
        <f t="shared" si="41"/>
        <v>2544.3891615580469</v>
      </c>
      <c r="PQ46" s="209">
        <v>5420.64</v>
      </c>
      <c r="PR46" s="209">
        <v>7413.53</v>
      </c>
      <c r="PS46" s="209">
        <v>0</v>
      </c>
      <c r="PT46" s="209">
        <v>0</v>
      </c>
      <c r="PU46" s="209">
        <v>0</v>
      </c>
      <c r="PV46" s="209">
        <v>0</v>
      </c>
      <c r="PW46" s="209">
        <v>0</v>
      </c>
      <c r="PX46" s="209">
        <v>0</v>
      </c>
      <c r="PY46" s="209">
        <v>0</v>
      </c>
      <c r="PZ46" s="209">
        <v>0</v>
      </c>
      <c r="QA46" s="209">
        <v>6757.92</v>
      </c>
      <c r="QB46" s="178">
        <f t="shared" si="201"/>
        <v>6076.25</v>
      </c>
      <c r="QC46" s="210">
        <v>732</v>
      </c>
      <c r="QD46" s="181" t="s">
        <v>276</v>
      </c>
      <c r="QE46" s="64">
        <f t="shared" si="202"/>
        <v>12834.17</v>
      </c>
      <c r="QF46" s="209">
        <v>451.22</v>
      </c>
      <c r="QG46" s="209">
        <v>3885</v>
      </c>
      <c r="QH46" s="209">
        <v>0</v>
      </c>
      <c r="QI46" s="209">
        <v>0</v>
      </c>
      <c r="QJ46" s="209">
        <v>0</v>
      </c>
      <c r="QK46" s="209">
        <v>0</v>
      </c>
      <c r="QL46" s="209">
        <v>0</v>
      </c>
      <c r="QM46" s="209">
        <v>0</v>
      </c>
      <c r="QN46" s="209">
        <v>0</v>
      </c>
      <c r="QO46" s="209">
        <v>0</v>
      </c>
      <c r="QP46" s="211">
        <f t="shared" si="125"/>
        <v>4336.22</v>
      </c>
      <c r="QQ46" s="65"/>
      <c r="QR46" s="65"/>
      <c r="QS46" s="65">
        <f t="shared" si="126"/>
        <v>79.439389601653474</v>
      </c>
      <c r="QT46" s="65">
        <f t="shared" si="127"/>
        <v>110.87603715864897</v>
      </c>
      <c r="QU46" s="65"/>
      <c r="QV46" s="65"/>
      <c r="QW46" s="65">
        <f t="shared" si="129"/>
        <v>18.861818181818183</v>
      </c>
      <c r="QX46" s="65">
        <v>5</v>
      </c>
      <c r="QY46" s="65">
        <f t="shared" si="158"/>
        <v>428.14772727272725</v>
      </c>
      <c r="QZ46" s="65"/>
      <c r="RA46" s="64">
        <f t="shared" si="203"/>
        <v>642.32497221484789</v>
      </c>
      <c r="RB46" s="66">
        <f t="shared" si="130"/>
        <v>619.2640909090909</v>
      </c>
      <c r="RC46" s="66"/>
      <c r="RD46" s="66">
        <f t="shared" si="131"/>
        <v>252.31781262478776</v>
      </c>
      <c r="RE46" s="67">
        <f t="shared" si="43"/>
        <v>871.58190353387863</v>
      </c>
      <c r="RF46" s="67">
        <f t="shared" si="44"/>
        <v>1513.9068757487266</v>
      </c>
      <c r="RG46" s="68">
        <f t="shared" si="45"/>
        <v>2822.3131242512736</v>
      </c>
      <c r="RH46" s="205">
        <v>8106</v>
      </c>
      <c r="RI46" s="205">
        <v>8765.8799999999992</v>
      </c>
      <c r="RJ46" s="205">
        <v>0</v>
      </c>
      <c r="RK46" s="205">
        <v>0</v>
      </c>
      <c r="RL46" s="205">
        <v>0</v>
      </c>
      <c r="RM46" s="205">
        <v>0</v>
      </c>
      <c r="RN46" s="205">
        <v>0</v>
      </c>
      <c r="RO46" s="205">
        <v>0</v>
      </c>
      <c r="RP46" s="205">
        <v>0</v>
      </c>
      <c r="RQ46" s="205">
        <v>0</v>
      </c>
      <c r="RR46" s="205">
        <v>8412.2900000000009</v>
      </c>
      <c r="RS46" s="178">
        <f t="shared" si="204"/>
        <v>8459.5899999999965</v>
      </c>
      <c r="RT46" s="206">
        <v>824</v>
      </c>
      <c r="RU46" s="181" t="s">
        <v>276</v>
      </c>
      <c r="RV46" s="64">
        <f t="shared" si="205"/>
        <v>16871.879999999997</v>
      </c>
      <c r="RW46" s="209">
        <v>674.76</v>
      </c>
      <c r="RX46" s="209">
        <v>3885</v>
      </c>
      <c r="RY46" s="209">
        <v>0</v>
      </c>
      <c r="RZ46" s="209">
        <v>0</v>
      </c>
      <c r="SA46" s="209">
        <v>0</v>
      </c>
      <c r="SB46" s="209">
        <v>0</v>
      </c>
      <c r="SC46" s="209">
        <v>0</v>
      </c>
      <c r="SD46" s="209">
        <v>0</v>
      </c>
      <c r="SE46" s="209">
        <v>0</v>
      </c>
      <c r="SF46" s="209">
        <v>0</v>
      </c>
      <c r="SG46" s="211">
        <v>4559.76</v>
      </c>
      <c r="SH46" s="65"/>
      <c r="SI46" s="65"/>
      <c r="SJ46" s="65">
        <f t="shared" si="134"/>
        <v>82.66678346974301</v>
      </c>
      <c r="SK46" s="65">
        <f t="shared" si="135"/>
        <v>182.34874745836899</v>
      </c>
      <c r="SL46" s="65"/>
      <c r="SM46" s="65"/>
      <c r="SN46" s="65">
        <f t="shared" si="137"/>
        <v>495.92920353982299</v>
      </c>
      <c r="SO46" s="65">
        <v>5</v>
      </c>
      <c r="SP46" s="65">
        <f t="shared" si="159"/>
        <v>428.52876106194691</v>
      </c>
      <c r="SQ46" s="65"/>
      <c r="SR46" s="64"/>
      <c r="SS46" s="66">
        <f t="shared" si="160"/>
        <v>596.28469026548669</v>
      </c>
      <c r="ST46" s="66"/>
      <c r="SU46" s="66">
        <f t="shared" si="138"/>
        <v>119.25693805309734</v>
      </c>
      <c r="SV46" s="67"/>
      <c r="SW46" s="67">
        <f t="shared" si="48"/>
        <v>0</v>
      </c>
      <c r="SX46" s="68">
        <f t="shared" si="49"/>
        <v>4559.76</v>
      </c>
      <c r="SY46" s="64">
        <f t="shared" si="139"/>
        <v>297962.64</v>
      </c>
      <c r="SZ46" s="211">
        <f t="shared" si="140"/>
        <v>57060.73</v>
      </c>
      <c r="TA46" s="67">
        <f t="shared" si="141"/>
        <v>19742.009925701197</v>
      </c>
      <c r="TB46" s="68">
        <f t="shared" si="142"/>
        <v>37318.720074298806</v>
      </c>
      <c r="TC46" s="264"/>
      <c r="TD46" s="265"/>
      <c r="TE46" s="265"/>
    </row>
    <row r="47" spans="1:525">
      <c r="A47" s="173" t="s">
        <v>165</v>
      </c>
      <c r="B47" s="175" t="s">
        <v>166</v>
      </c>
      <c r="C47" s="181" t="s">
        <v>277</v>
      </c>
      <c r="D47" s="176">
        <v>0</v>
      </c>
      <c r="E47" s="176">
        <v>0</v>
      </c>
      <c r="F47" s="176">
        <v>0</v>
      </c>
      <c r="G47" s="176">
        <v>0</v>
      </c>
      <c r="H47" s="176">
        <v>0</v>
      </c>
      <c r="I47" s="176">
        <v>0</v>
      </c>
      <c r="J47" s="176">
        <v>0</v>
      </c>
      <c r="K47" s="176">
        <v>32553.74</v>
      </c>
      <c r="L47" s="176">
        <v>0</v>
      </c>
      <c r="M47" s="176">
        <v>0</v>
      </c>
      <c r="N47" s="178">
        <v>20925.37</v>
      </c>
      <c r="O47" s="178">
        <f t="shared" si="161"/>
        <v>11628.370000000003</v>
      </c>
      <c r="P47" s="181">
        <v>2414</v>
      </c>
      <c r="Q47" s="64">
        <f t="shared" si="0"/>
        <v>32553.74</v>
      </c>
      <c r="R47" s="178">
        <v>0</v>
      </c>
      <c r="S47" s="178">
        <v>0</v>
      </c>
      <c r="T47" s="178">
        <v>0</v>
      </c>
      <c r="U47" s="178">
        <v>0</v>
      </c>
      <c r="V47" s="178">
        <v>0</v>
      </c>
      <c r="W47" s="178">
        <v>0</v>
      </c>
      <c r="X47" s="178">
        <v>0</v>
      </c>
      <c r="Y47" s="178">
        <v>3750</v>
      </c>
      <c r="Z47" s="178">
        <v>0</v>
      </c>
      <c r="AA47" s="178">
        <v>0</v>
      </c>
      <c r="AB47" s="64">
        <f t="shared" si="50"/>
        <v>3750</v>
      </c>
      <c r="AC47" s="65"/>
      <c r="AD47" s="65"/>
      <c r="AE47" s="65">
        <f t="shared" si="51"/>
        <v>227.5173197283616</v>
      </c>
      <c r="AF47" s="65">
        <f t="shared" si="177"/>
        <v>311.80096316969627</v>
      </c>
      <c r="AG47" s="65"/>
      <c r="AH47" s="65"/>
      <c r="AI47" s="65"/>
      <c r="AJ47" s="65">
        <v>5</v>
      </c>
      <c r="AK47" s="65">
        <f t="shared" si="178"/>
        <v>411.38684210526316</v>
      </c>
      <c r="AL47" s="65"/>
      <c r="AM47" s="64">
        <f t="shared" si="2"/>
        <v>955.70512500332097</v>
      </c>
      <c r="AN47" s="66">
        <f t="shared" si="179"/>
        <v>645.10084210526315</v>
      </c>
      <c r="AO47" s="66"/>
      <c r="AP47" s="66">
        <f t="shared" si="54"/>
        <v>320.16119342171686</v>
      </c>
      <c r="AQ47" s="67">
        <f t="shared" si="3"/>
        <v>965.26203552698007</v>
      </c>
      <c r="AR47" s="67">
        <f t="shared" si="4"/>
        <v>1920.967160530301</v>
      </c>
      <c r="AS47" s="68">
        <f t="shared" si="5"/>
        <v>1829.032839469699</v>
      </c>
      <c r="AT47" s="205">
        <v>0</v>
      </c>
      <c r="AU47" s="205">
        <v>0</v>
      </c>
      <c r="AV47" s="205">
        <v>0</v>
      </c>
      <c r="AW47" s="205">
        <v>0</v>
      </c>
      <c r="AX47" s="207">
        <v>0</v>
      </c>
      <c r="AY47" s="207">
        <v>0</v>
      </c>
      <c r="AZ47" s="207">
        <v>0</v>
      </c>
      <c r="BA47" s="207">
        <v>29252.49</v>
      </c>
      <c r="BB47" s="207">
        <v>0</v>
      </c>
      <c r="BC47" s="207">
        <v>0</v>
      </c>
      <c r="BD47" s="209">
        <v>18337.07</v>
      </c>
      <c r="BE47" s="178">
        <f t="shared" si="162"/>
        <v>10915.420000000002</v>
      </c>
      <c r="BF47" s="208">
        <v>2115</v>
      </c>
      <c r="BG47" s="181" t="s">
        <v>277</v>
      </c>
      <c r="BH47" s="64">
        <f t="shared" si="56"/>
        <v>29252.49</v>
      </c>
      <c r="BI47" s="205">
        <v>0</v>
      </c>
      <c r="BJ47" s="205">
        <v>0</v>
      </c>
      <c r="BK47" s="205">
        <v>0</v>
      </c>
      <c r="BL47" s="205">
        <v>0</v>
      </c>
      <c r="BM47" s="205">
        <v>0</v>
      </c>
      <c r="BN47" s="205">
        <v>0</v>
      </c>
      <c r="BO47" s="205">
        <v>0</v>
      </c>
      <c r="BP47" s="205">
        <v>3750</v>
      </c>
      <c r="BQ47" s="205">
        <v>0</v>
      </c>
      <c r="BR47" s="205">
        <v>0</v>
      </c>
      <c r="BS47" s="64">
        <f t="shared" si="57"/>
        <v>3750</v>
      </c>
      <c r="BT47" s="65"/>
      <c r="BU47" s="65"/>
      <c r="BV47" s="65">
        <f t="shared" si="58"/>
        <v>201.11576193122968</v>
      </c>
      <c r="BW47" s="65">
        <f t="shared" si="59"/>
        <v>246.86272363456706</v>
      </c>
      <c r="BX47" s="65"/>
      <c r="BY47" s="65"/>
      <c r="BZ47" s="65"/>
      <c r="CA47" s="65">
        <v>5</v>
      </c>
      <c r="CB47" s="65">
        <f t="shared" si="180"/>
        <v>391.015625</v>
      </c>
      <c r="CC47" s="65"/>
      <c r="CD47" s="64">
        <f t="shared" si="6"/>
        <v>843.99411056579675</v>
      </c>
      <c r="CE47" s="66">
        <f t="shared" si="61"/>
        <v>665.21208333333334</v>
      </c>
      <c r="CF47" s="66"/>
      <c r="CG47" s="66">
        <f t="shared" si="62"/>
        <v>301.84123877982603</v>
      </c>
      <c r="CH47" s="67"/>
      <c r="CI47" s="67">
        <f t="shared" si="8"/>
        <v>843.99411056579675</v>
      </c>
      <c r="CJ47" s="68">
        <f t="shared" si="9"/>
        <v>2906.0058894342033</v>
      </c>
      <c r="CK47" s="209">
        <v>0</v>
      </c>
      <c r="CL47" s="209">
        <v>0</v>
      </c>
      <c r="CM47" s="209">
        <v>0</v>
      </c>
      <c r="CN47" s="209">
        <v>0</v>
      </c>
      <c r="CO47" s="209">
        <v>0</v>
      </c>
      <c r="CP47" s="209">
        <v>0</v>
      </c>
      <c r="CQ47" s="209">
        <v>0</v>
      </c>
      <c r="CR47" s="209">
        <v>31708.94</v>
      </c>
      <c r="CS47" s="209">
        <v>0</v>
      </c>
      <c r="CT47" s="207">
        <v>0</v>
      </c>
      <c r="CU47" s="209">
        <v>20217.86</v>
      </c>
      <c r="CV47" s="178">
        <f t="shared" si="181"/>
        <v>11491.079999999998</v>
      </c>
      <c r="CW47" s="210">
        <v>2454</v>
      </c>
      <c r="CX47" s="181" t="s">
        <v>277</v>
      </c>
      <c r="CY47" s="64">
        <f t="shared" si="182"/>
        <v>31708.94</v>
      </c>
      <c r="CZ47" s="209">
        <v>0</v>
      </c>
      <c r="DA47" s="209">
        <v>0</v>
      </c>
      <c r="DB47" s="209">
        <v>0</v>
      </c>
      <c r="DC47" s="209">
        <v>0</v>
      </c>
      <c r="DD47" s="209">
        <v>0</v>
      </c>
      <c r="DE47" s="209">
        <v>0</v>
      </c>
      <c r="DF47" s="209">
        <v>0</v>
      </c>
      <c r="DG47" s="209">
        <v>3750</v>
      </c>
      <c r="DH47" s="209">
        <v>0</v>
      </c>
      <c r="DI47" s="209">
        <v>0</v>
      </c>
      <c r="DJ47" s="211">
        <f t="shared" si="208"/>
        <v>3750</v>
      </c>
      <c r="DK47" s="65"/>
      <c r="DL47" s="65"/>
      <c r="DM47" s="65">
        <f t="shared" si="66"/>
        <v>219.79639422102022</v>
      </c>
      <c r="DN47" s="65">
        <f t="shared" si="67"/>
        <v>326.87934498226883</v>
      </c>
      <c r="DO47" s="65"/>
      <c r="DP47" s="65"/>
      <c r="DQ47" s="65"/>
      <c r="DR47" s="65">
        <v>5</v>
      </c>
      <c r="DS47" s="65">
        <f t="shared" si="209"/>
        <v>428.469696969697</v>
      </c>
      <c r="DT47" s="65"/>
      <c r="DU47" s="64">
        <f t="shared" si="10"/>
        <v>980.14543617298602</v>
      </c>
      <c r="DV47" s="66">
        <f t="shared" si="144"/>
        <v>596.35070707070713</v>
      </c>
      <c r="DW47" s="66"/>
      <c r="DX47" s="66">
        <f t="shared" si="68"/>
        <v>315.29922864873862</v>
      </c>
      <c r="DY47" s="67">
        <f t="shared" si="11"/>
        <v>911.64993571944569</v>
      </c>
      <c r="DZ47" s="67">
        <f t="shared" si="12"/>
        <v>1891.7953718924318</v>
      </c>
      <c r="EA47" s="68">
        <f t="shared" si="13"/>
        <v>1858.2046281075682</v>
      </c>
      <c r="EB47" s="209">
        <v>0</v>
      </c>
      <c r="EC47" s="209">
        <v>0</v>
      </c>
      <c r="ED47" s="209">
        <v>0</v>
      </c>
      <c r="EE47" s="209">
        <v>0</v>
      </c>
      <c r="EF47" s="209">
        <v>0</v>
      </c>
      <c r="EG47" s="209">
        <v>0</v>
      </c>
      <c r="EH47" s="209">
        <v>0</v>
      </c>
      <c r="EI47" s="209">
        <v>33743.230000000003</v>
      </c>
      <c r="EJ47" s="209">
        <v>0</v>
      </c>
      <c r="EK47" s="209">
        <v>0</v>
      </c>
      <c r="EL47" s="209">
        <v>22631.45</v>
      </c>
      <c r="EM47" s="178">
        <f t="shared" si="183"/>
        <v>11111.780000000002</v>
      </c>
      <c r="EN47" s="210">
        <v>2474</v>
      </c>
      <c r="EO47" s="181" t="s">
        <v>277</v>
      </c>
      <c r="EP47" s="212">
        <f t="shared" si="70"/>
        <v>33743.230000000003</v>
      </c>
      <c r="EQ47" s="209">
        <v>0</v>
      </c>
      <c r="ER47" s="209">
        <v>0</v>
      </c>
      <c r="ES47" s="209">
        <v>0</v>
      </c>
      <c r="ET47" s="209">
        <v>0</v>
      </c>
      <c r="EU47" s="209">
        <v>0</v>
      </c>
      <c r="EV47" s="209">
        <v>0</v>
      </c>
      <c r="EW47" s="209">
        <v>0</v>
      </c>
      <c r="EX47" s="209">
        <v>3750</v>
      </c>
      <c r="EY47" s="209">
        <v>0</v>
      </c>
      <c r="EZ47" s="209">
        <v>0</v>
      </c>
      <c r="FA47" s="64">
        <f t="shared" si="184"/>
        <v>3750</v>
      </c>
      <c r="FB47" s="65"/>
      <c r="FC47" s="65"/>
      <c r="FD47" s="65">
        <f t="shared" si="72"/>
        <v>252.61339630905184</v>
      </c>
      <c r="FE47" s="65">
        <f t="shared" si="73"/>
        <v>288.64229317409746</v>
      </c>
      <c r="FF47" s="65">
        <v>1279.4567857142858</v>
      </c>
      <c r="FG47" s="65"/>
      <c r="FH47" s="65">
        <f t="shared" si="75"/>
        <v>140.93333333333334</v>
      </c>
      <c r="FI47" s="65">
        <v>5</v>
      </c>
      <c r="FJ47" s="65">
        <f t="shared" si="145"/>
        <v>424.68019607843132</v>
      </c>
      <c r="FK47" s="65"/>
      <c r="FL47" s="64">
        <f t="shared" si="14"/>
        <v>2391.3260046092</v>
      </c>
      <c r="FM47" s="66">
        <f t="shared" si="146"/>
        <v>664.41901960784321</v>
      </c>
      <c r="FN47" s="66"/>
      <c r="FO47" s="66">
        <f t="shared" si="76"/>
        <v>611.14900484340876</v>
      </c>
      <c r="FP47" s="67"/>
      <c r="FQ47" s="67">
        <f t="shared" si="16"/>
        <v>2391.3260046092</v>
      </c>
      <c r="FR47" s="68">
        <f t="shared" si="17"/>
        <v>1358.6739953908</v>
      </c>
      <c r="FS47" s="209">
        <v>0</v>
      </c>
      <c r="FT47" s="209">
        <v>0</v>
      </c>
      <c r="FU47" s="209">
        <v>0</v>
      </c>
      <c r="FV47" s="209">
        <v>0</v>
      </c>
      <c r="FW47" s="209">
        <v>0</v>
      </c>
      <c r="FX47" s="209">
        <v>0</v>
      </c>
      <c r="FY47" s="209">
        <v>0</v>
      </c>
      <c r="FZ47" s="209">
        <v>38355.19</v>
      </c>
      <c r="GA47" s="209">
        <v>0</v>
      </c>
      <c r="GB47" s="209">
        <v>0</v>
      </c>
      <c r="GC47" s="209">
        <v>24161.71</v>
      </c>
      <c r="GD47" s="178">
        <f t="shared" si="186"/>
        <v>14193.480000000003</v>
      </c>
      <c r="GE47" s="210">
        <v>2705</v>
      </c>
      <c r="GF47" s="181" t="s">
        <v>277</v>
      </c>
      <c r="GG47" s="64">
        <f t="shared" si="187"/>
        <v>38355.19</v>
      </c>
      <c r="GH47" s="209">
        <v>0</v>
      </c>
      <c r="GI47" s="209">
        <v>0</v>
      </c>
      <c r="GJ47" s="209">
        <v>0</v>
      </c>
      <c r="GK47" s="209">
        <v>0</v>
      </c>
      <c r="GL47" s="209">
        <v>0</v>
      </c>
      <c r="GM47" s="209">
        <v>0</v>
      </c>
      <c r="GN47" s="209">
        <v>0</v>
      </c>
      <c r="GO47" s="209">
        <v>1550</v>
      </c>
      <c r="GP47" s="209">
        <v>0</v>
      </c>
      <c r="GQ47" s="209">
        <v>0</v>
      </c>
      <c r="GR47" s="211">
        <f t="shared" si="79"/>
        <v>1550</v>
      </c>
      <c r="GS47" s="65"/>
      <c r="GT47" s="65"/>
      <c r="GU47" s="65">
        <f t="shared" si="80"/>
        <v>267.74181852591011</v>
      </c>
      <c r="GV47" s="65">
        <f t="shared" si="81"/>
        <v>418.31174808465011</v>
      </c>
      <c r="GW47" s="65">
        <v>1279.4567857142858</v>
      </c>
      <c r="GX47" s="65"/>
      <c r="GY47" s="65">
        <f t="shared" si="83"/>
        <v>184.90588235294118</v>
      </c>
      <c r="GZ47" s="65">
        <v>5</v>
      </c>
      <c r="HA47" s="65">
        <f t="shared" si="147"/>
        <v>358.47794117647061</v>
      </c>
      <c r="HB47" s="65"/>
      <c r="HC47" s="64">
        <f t="shared" si="188"/>
        <v>2513.8941758542578</v>
      </c>
      <c r="HD47" s="66">
        <f t="shared" si="148"/>
        <v>866.92019607843133</v>
      </c>
      <c r="HE47" s="66"/>
      <c r="HF47" s="66">
        <f t="shared" si="84"/>
        <v>676.16287438653785</v>
      </c>
      <c r="HG47" s="67">
        <f t="shared" si="19"/>
        <v>1543.0830704649693</v>
      </c>
      <c r="HH47" s="67">
        <f t="shared" si="20"/>
        <v>4056.9772463192271</v>
      </c>
      <c r="HI47" s="68">
        <f t="shared" si="21"/>
        <v>-2506.9772463192271</v>
      </c>
      <c r="HJ47" s="205">
        <v>0</v>
      </c>
      <c r="HK47" s="205">
        <v>0</v>
      </c>
      <c r="HL47" s="205">
        <v>0</v>
      </c>
      <c r="HM47" s="205">
        <v>0</v>
      </c>
      <c r="HN47" s="205">
        <v>0</v>
      </c>
      <c r="HO47" s="205">
        <v>0</v>
      </c>
      <c r="HP47" s="205">
        <v>0</v>
      </c>
      <c r="HQ47" s="205">
        <v>35417.129999999997</v>
      </c>
      <c r="HR47" s="205">
        <v>0</v>
      </c>
      <c r="HS47" s="205">
        <v>0</v>
      </c>
      <c r="HT47" s="205">
        <v>22521</v>
      </c>
      <c r="HU47" s="178">
        <f t="shared" si="189"/>
        <v>12896.129999999997</v>
      </c>
      <c r="HV47" s="206">
        <v>2612</v>
      </c>
      <c r="HW47" s="181" t="s">
        <v>277</v>
      </c>
      <c r="HX47" s="64">
        <f t="shared" si="190"/>
        <v>35417.129999999997</v>
      </c>
      <c r="HY47" s="205">
        <v>0</v>
      </c>
      <c r="HZ47" s="205">
        <v>0</v>
      </c>
      <c r="IA47" s="205">
        <v>0</v>
      </c>
      <c r="IB47" s="205">
        <v>0</v>
      </c>
      <c r="IC47" s="205">
        <v>0</v>
      </c>
      <c r="ID47" s="205">
        <v>0</v>
      </c>
      <c r="IE47" s="205">
        <v>0</v>
      </c>
      <c r="IF47" s="205">
        <v>1550</v>
      </c>
      <c r="IG47" s="205">
        <v>0</v>
      </c>
      <c r="IH47" s="205">
        <v>0</v>
      </c>
      <c r="II47" s="214">
        <v>1550</v>
      </c>
      <c r="IJ47" s="65"/>
      <c r="IK47" s="65"/>
      <c r="IL47" s="65">
        <f t="shared" si="88"/>
        <v>249.47540531448971</v>
      </c>
      <c r="IM47" s="65">
        <f t="shared" si="89"/>
        <v>390.85228318289154</v>
      </c>
      <c r="IN47" s="65">
        <v>1279.4567857142858</v>
      </c>
      <c r="IO47" s="65"/>
      <c r="IP47" s="65">
        <f t="shared" si="91"/>
        <v>232.05714285714285</v>
      </c>
      <c r="IQ47" s="65">
        <v>5</v>
      </c>
      <c r="IR47" s="65">
        <f t="shared" si="149"/>
        <v>445.62857142857143</v>
      </c>
      <c r="IS47" s="65"/>
      <c r="IT47" s="64">
        <f t="shared" si="191"/>
        <v>2602.4701884973815</v>
      </c>
      <c r="IU47" s="66">
        <f t="shared" si="150"/>
        <v>538.79476190476191</v>
      </c>
      <c r="IV47" s="66"/>
      <c r="IW47" s="66">
        <f t="shared" si="92"/>
        <v>628.25299008042873</v>
      </c>
      <c r="IX47" s="67">
        <f t="shared" si="192"/>
        <v>1167.0477519851906</v>
      </c>
      <c r="IY47" s="67">
        <f t="shared" si="24"/>
        <v>3769.5179404825722</v>
      </c>
      <c r="IZ47" s="68">
        <f t="shared" si="25"/>
        <v>-2219.5179404825722</v>
      </c>
      <c r="JA47" s="209">
        <v>0</v>
      </c>
      <c r="JB47" s="209">
        <v>0</v>
      </c>
      <c r="JC47" s="209">
        <v>0</v>
      </c>
      <c r="JD47" s="209">
        <v>0</v>
      </c>
      <c r="JE47" s="209">
        <v>0</v>
      </c>
      <c r="JF47" s="209">
        <v>0</v>
      </c>
      <c r="JG47" s="209">
        <v>0</v>
      </c>
      <c r="JH47" s="209">
        <v>40352.32</v>
      </c>
      <c r="JI47" s="209">
        <v>0</v>
      </c>
      <c r="JJ47" s="209">
        <v>0</v>
      </c>
      <c r="JK47" s="209">
        <v>27108.34</v>
      </c>
      <c r="JL47" s="178">
        <f t="shared" si="193"/>
        <v>13243.98</v>
      </c>
      <c r="JM47" s="210">
        <v>2993</v>
      </c>
      <c r="JN47" s="181" t="s">
        <v>277</v>
      </c>
      <c r="JO47" s="64">
        <f t="shared" si="194"/>
        <v>40352.32</v>
      </c>
      <c r="JP47" s="209">
        <v>0</v>
      </c>
      <c r="JQ47" s="209">
        <v>0</v>
      </c>
      <c r="JR47" s="209">
        <v>0</v>
      </c>
      <c r="JS47" s="209">
        <v>0</v>
      </c>
      <c r="JT47" s="209">
        <v>0</v>
      </c>
      <c r="JU47" s="209">
        <v>0</v>
      </c>
      <c r="JV47" s="209">
        <v>0</v>
      </c>
      <c r="JW47" s="209">
        <v>1550</v>
      </c>
      <c r="JX47" s="209">
        <v>0</v>
      </c>
      <c r="JY47" s="209">
        <v>0</v>
      </c>
      <c r="JZ47" s="211">
        <v>1550</v>
      </c>
      <c r="KA47" s="65"/>
      <c r="KB47" s="65"/>
      <c r="KC47" s="65">
        <f t="shared" si="96"/>
        <v>546.79386057831232</v>
      </c>
      <c r="KD47" s="65">
        <f t="shared" si="97"/>
        <v>445.94558524411087</v>
      </c>
      <c r="KE47" s="65">
        <v>1279.4567857142858</v>
      </c>
      <c r="KF47" s="65"/>
      <c r="KG47" s="65"/>
      <c r="KH47" s="65">
        <v>5</v>
      </c>
      <c r="KI47" s="65">
        <f t="shared" si="151"/>
        <v>543.39953271028037</v>
      </c>
      <c r="KJ47" s="65"/>
      <c r="KK47" s="64">
        <f t="shared" si="195"/>
        <v>2820.5957642469893</v>
      </c>
      <c r="KL47" s="66">
        <f t="shared" si="152"/>
        <v>497.32093457943921</v>
      </c>
      <c r="KM47" s="66"/>
      <c r="KN47" s="66">
        <f t="shared" si="99"/>
        <v>663.58333976528581</v>
      </c>
      <c r="KO47" s="67">
        <f t="shared" si="27"/>
        <v>1160.9042743447251</v>
      </c>
      <c r="KP47" s="67">
        <f t="shared" si="28"/>
        <v>3981.5000385917147</v>
      </c>
      <c r="KQ47" s="68">
        <f t="shared" si="29"/>
        <v>-2431.5000385917147</v>
      </c>
      <c r="KR47" s="209">
        <v>0</v>
      </c>
      <c r="KS47" s="209">
        <v>0</v>
      </c>
      <c r="KT47" s="209">
        <v>0</v>
      </c>
      <c r="KU47" s="209">
        <v>0</v>
      </c>
      <c r="KV47" s="209">
        <v>0</v>
      </c>
      <c r="KW47" s="209">
        <v>0</v>
      </c>
      <c r="KX47" s="209">
        <v>0</v>
      </c>
      <c r="KY47" s="209">
        <v>43942.44</v>
      </c>
      <c r="KZ47" s="209">
        <v>0</v>
      </c>
      <c r="LA47" s="209">
        <v>0</v>
      </c>
      <c r="LB47" s="209">
        <v>30930.07</v>
      </c>
      <c r="LC47" s="178">
        <f t="shared" si="196"/>
        <v>13012.370000000003</v>
      </c>
      <c r="LD47" s="210">
        <v>3046</v>
      </c>
      <c r="LE47" s="181" t="s">
        <v>277</v>
      </c>
      <c r="LF47" s="64">
        <f t="shared" si="197"/>
        <v>43942.44</v>
      </c>
      <c r="LG47" s="209">
        <v>0</v>
      </c>
      <c r="LH47" s="209">
        <v>0</v>
      </c>
      <c r="LI47" s="209">
        <v>0</v>
      </c>
      <c r="LJ47" s="209">
        <v>0</v>
      </c>
      <c r="LK47" s="209">
        <v>0</v>
      </c>
      <c r="LL47" s="209">
        <v>0</v>
      </c>
      <c r="LM47" s="209">
        <v>0</v>
      </c>
      <c r="LN47" s="209">
        <v>1550</v>
      </c>
      <c r="LO47" s="209">
        <v>0</v>
      </c>
      <c r="LP47" s="209">
        <v>0</v>
      </c>
      <c r="LQ47" s="211">
        <f t="shared" si="102"/>
        <v>1550</v>
      </c>
      <c r="LR47" s="65"/>
      <c r="LS47" s="65"/>
      <c r="LT47" s="65">
        <f t="shared" si="103"/>
        <v>315.33601942951356</v>
      </c>
      <c r="LU47" s="65">
        <f t="shared" si="104"/>
        <v>387.40612010474581</v>
      </c>
      <c r="LV47" s="65">
        <v>1279.4567857142858</v>
      </c>
      <c r="LW47" s="65"/>
      <c r="LX47" s="65"/>
      <c r="LY47" s="65">
        <v>5</v>
      </c>
      <c r="LZ47" s="65">
        <f t="shared" si="153"/>
        <v>508.03738317757012</v>
      </c>
      <c r="MA47" s="65"/>
      <c r="MB47" s="64">
        <f t="shared" si="30"/>
        <v>2495.2363084261156</v>
      </c>
      <c r="MC47" s="66">
        <f t="shared" si="154"/>
        <v>593.54906542056074</v>
      </c>
      <c r="MD47" s="66"/>
      <c r="ME47" s="66">
        <f t="shared" si="106"/>
        <v>617.7570747693353</v>
      </c>
      <c r="MF47" s="67">
        <f t="shared" si="31"/>
        <v>1211.306140189896</v>
      </c>
      <c r="MG47" s="67">
        <f t="shared" si="32"/>
        <v>3706.5424486160118</v>
      </c>
      <c r="MH47" s="68">
        <f t="shared" si="33"/>
        <v>-2156.5424486160118</v>
      </c>
      <c r="MI47" s="209">
        <v>0</v>
      </c>
      <c r="MJ47" s="209">
        <v>0</v>
      </c>
      <c r="MK47" s="209">
        <v>0</v>
      </c>
      <c r="ML47" s="209">
        <v>0</v>
      </c>
      <c r="MM47" s="209">
        <v>0</v>
      </c>
      <c r="MN47" s="209">
        <v>0</v>
      </c>
      <c r="MO47" s="209">
        <v>0</v>
      </c>
      <c r="MP47" s="209">
        <v>28818.49</v>
      </c>
      <c r="MQ47" s="209">
        <v>0</v>
      </c>
      <c r="MR47" s="209">
        <v>0</v>
      </c>
      <c r="MS47" s="209">
        <v>18962.98</v>
      </c>
      <c r="MT47" s="178">
        <f t="shared" si="210"/>
        <v>9855.510000000002</v>
      </c>
      <c r="MU47" s="210">
        <v>2199</v>
      </c>
      <c r="MV47" s="181" t="s">
        <v>277</v>
      </c>
      <c r="MW47" s="64">
        <f t="shared" si="198"/>
        <v>28818.49</v>
      </c>
      <c r="MX47" s="209">
        <v>0</v>
      </c>
      <c r="MY47" s="209">
        <v>0</v>
      </c>
      <c r="MZ47" s="209">
        <v>0</v>
      </c>
      <c r="NA47" s="209">
        <v>0</v>
      </c>
      <c r="NB47" s="209">
        <v>0</v>
      </c>
      <c r="NC47" s="209">
        <v>0</v>
      </c>
      <c r="ND47" s="209">
        <v>0</v>
      </c>
      <c r="NE47" s="209">
        <v>1550</v>
      </c>
      <c r="NF47" s="209">
        <v>0</v>
      </c>
      <c r="NG47" s="209">
        <v>0</v>
      </c>
      <c r="NH47" s="211">
        <f t="shared" si="109"/>
        <v>1550</v>
      </c>
      <c r="NI47" s="65"/>
      <c r="NJ47" s="65"/>
      <c r="NK47" s="65">
        <f t="shared" si="110"/>
        <v>0</v>
      </c>
      <c r="NL47" s="65">
        <f t="shared" si="111"/>
        <v>238.04069568697591</v>
      </c>
      <c r="NM47" s="65">
        <v>1279.4567857142858</v>
      </c>
      <c r="NN47" s="65"/>
      <c r="NO47" s="65"/>
      <c r="NP47" s="65">
        <v>5</v>
      </c>
      <c r="NQ47" s="65">
        <f t="shared" si="155"/>
        <v>469.67889908256882</v>
      </c>
      <c r="NR47" s="65"/>
      <c r="NS47" s="64">
        <f t="shared" si="199"/>
        <v>1992.1763804838306</v>
      </c>
      <c r="NT47" s="66">
        <f t="shared" si="113"/>
        <v>723.04816513761466</v>
      </c>
      <c r="NU47" s="66"/>
      <c r="NV47" s="66">
        <f t="shared" si="114"/>
        <v>543.04490912428901</v>
      </c>
      <c r="NW47" s="67">
        <f t="shared" si="35"/>
        <v>1266.0930742619037</v>
      </c>
      <c r="NX47" s="67">
        <f t="shared" si="36"/>
        <v>3258.269454745734</v>
      </c>
      <c r="NY47" s="68">
        <f t="shared" si="37"/>
        <v>-1708.269454745734</v>
      </c>
      <c r="NZ47" s="209">
        <v>0</v>
      </c>
      <c r="OA47" s="209">
        <v>0</v>
      </c>
      <c r="OB47" s="209">
        <v>0</v>
      </c>
      <c r="OC47" s="209">
        <v>0</v>
      </c>
      <c r="OD47" s="209">
        <v>0</v>
      </c>
      <c r="OE47" s="209">
        <v>0</v>
      </c>
      <c r="OF47" s="209">
        <v>0</v>
      </c>
      <c r="OG47" s="209">
        <v>36179.870000000003</v>
      </c>
      <c r="OH47" s="209">
        <v>0</v>
      </c>
      <c r="OI47" s="209">
        <v>0</v>
      </c>
      <c r="OJ47" s="209">
        <v>22052.76</v>
      </c>
      <c r="OK47" s="178">
        <f t="shared" si="115"/>
        <v>14127.110000000004</v>
      </c>
      <c r="OL47" s="210">
        <v>2578</v>
      </c>
      <c r="OM47" s="181" t="s">
        <v>277</v>
      </c>
      <c r="ON47" s="64">
        <f t="shared" si="200"/>
        <v>36179.870000000003</v>
      </c>
      <c r="OO47" s="209">
        <v>0</v>
      </c>
      <c r="OP47" s="209">
        <v>0</v>
      </c>
      <c r="OQ47" s="209">
        <v>0</v>
      </c>
      <c r="OR47" s="209">
        <v>0</v>
      </c>
      <c r="OS47" s="209">
        <v>0</v>
      </c>
      <c r="OT47" s="209">
        <v>0</v>
      </c>
      <c r="OU47" s="209">
        <v>0</v>
      </c>
      <c r="OV47" s="209">
        <v>1550</v>
      </c>
      <c r="OW47" s="209">
        <v>0</v>
      </c>
      <c r="OX47" s="209">
        <v>0</v>
      </c>
      <c r="OY47" s="211">
        <v>1550</v>
      </c>
      <c r="OZ47" s="65"/>
      <c r="PA47" s="65"/>
      <c r="PB47" s="65">
        <f t="shared" si="118"/>
        <v>476.85258107840014</v>
      </c>
      <c r="PC47" s="65">
        <f t="shared" si="119"/>
        <v>414.22104295656834</v>
      </c>
      <c r="PD47" s="65">
        <v>1279.4567857142858</v>
      </c>
      <c r="PE47" s="65"/>
      <c r="PF47" s="65">
        <f t="shared" si="121"/>
        <v>32.880000000000003</v>
      </c>
      <c r="PG47" s="65">
        <v>5</v>
      </c>
      <c r="PH47" s="65">
        <f t="shared" si="156"/>
        <v>495.2049090909091</v>
      </c>
      <c r="PI47" s="65"/>
      <c r="PJ47" s="64">
        <f t="shared" si="38"/>
        <v>2703.6153188401636</v>
      </c>
      <c r="PK47" s="66">
        <f t="shared" si="157"/>
        <v>643.25572727272731</v>
      </c>
      <c r="PL47" s="66"/>
      <c r="PM47" s="66">
        <f t="shared" si="122"/>
        <v>669.3742092225782</v>
      </c>
      <c r="PN47" s="67">
        <f t="shared" si="39"/>
        <v>1312.6299364953056</v>
      </c>
      <c r="PO47" s="67">
        <f t="shared" si="40"/>
        <v>4016.2452553354692</v>
      </c>
      <c r="PP47" s="68">
        <f t="shared" si="41"/>
        <v>-2466.2452553354692</v>
      </c>
      <c r="PQ47" s="209">
        <v>0</v>
      </c>
      <c r="PR47" s="209">
        <v>0</v>
      </c>
      <c r="PS47" s="209">
        <v>0</v>
      </c>
      <c r="PT47" s="209">
        <v>0</v>
      </c>
      <c r="PU47" s="209">
        <v>0</v>
      </c>
      <c r="PV47" s="209">
        <v>0</v>
      </c>
      <c r="PW47" s="209">
        <v>0</v>
      </c>
      <c r="PX47" s="209">
        <v>31922.04</v>
      </c>
      <c r="PY47" s="209">
        <v>0</v>
      </c>
      <c r="PZ47" s="209">
        <v>0</v>
      </c>
      <c r="QA47" s="209">
        <v>20401.400000000001</v>
      </c>
      <c r="QB47" s="178">
        <f t="shared" si="201"/>
        <v>11520.64</v>
      </c>
      <c r="QC47" s="210">
        <v>2332</v>
      </c>
      <c r="QD47" s="181" t="s">
        <v>277</v>
      </c>
      <c r="QE47" s="64">
        <f t="shared" si="202"/>
        <v>31922.04</v>
      </c>
      <c r="QF47" s="209">
        <v>0</v>
      </c>
      <c r="QG47" s="209">
        <v>0</v>
      </c>
      <c r="QH47" s="209">
        <v>0</v>
      </c>
      <c r="QI47" s="209">
        <v>0</v>
      </c>
      <c r="QJ47" s="209">
        <v>0</v>
      </c>
      <c r="QK47" s="209">
        <v>0</v>
      </c>
      <c r="QL47" s="209">
        <v>0</v>
      </c>
      <c r="QM47" s="209">
        <v>1550</v>
      </c>
      <c r="QN47" s="209">
        <v>0</v>
      </c>
      <c r="QO47" s="209">
        <v>0</v>
      </c>
      <c r="QP47" s="211">
        <f t="shared" si="125"/>
        <v>1550</v>
      </c>
      <c r="QQ47" s="65"/>
      <c r="QR47" s="65"/>
      <c r="QS47" s="65">
        <f t="shared" si="126"/>
        <v>239.8185777604904</v>
      </c>
      <c r="QT47" s="65">
        <f t="shared" si="127"/>
        <v>210.22224377394241</v>
      </c>
      <c r="QU47" s="65">
        <v>1279.4567857142858</v>
      </c>
      <c r="QV47" s="65"/>
      <c r="QW47" s="65">
        <f t="shared" si="129"/>
        <v>18.861818181818183</v>
      </c>
      <c r="QX47" s="65">
        <v>5</v>
      </c>
      <c r="QY47" s="65">
        <f t="shared" si="158"/>
        <v>428.14772727272725</v>
      </c>
      <c r="QZ47" s="65"/>
      <c r="RA47" s="64">
        <f t="shared" si="203"/>
        <v>2181.5071527032642</v>
      </c>
      <c r="RB47" s="66">
        <f t="shared" si="130"/>
        <v>619.2640909090909</v>
      </c>
      <c r="RC47" s="66"/>
      <c r="RD47" s="66">
        <f t="shared" si="131"/>
        <v>560.15424872247104</v>
      </c>
      <c r="RE47" s="67">
        <f t="shared" si="43"/>
        <v>1179.418339631562</v>
      </c>
      <c r="RF47" s="67">
        <f t="shared" si="44"/>
        <v>3360.9254923348262</v>
      </c>
      <c r="RG47" s="68">
        <f t="shared" si="45"/>
        <v>-1810.9254923348262</v>
      </c>
      <c r="RH47" s="205">
        <v>0</v>
      </c>
      <c r="RI47" s="205">
        <v>0</v>
      </c>
      <c r="RJ47" s="205">
        <v>0</v>
      </c>
      <c r="RK47" s="205">
        <v>0</v>
      </c>
      <c r="RL47" s="205">
        <v>0</v>
      </c>
      <c r="RM47" s="205">
        <v>0</v>
      </c>
      <c r="RN47" s="205">
        <v>0</v>
      </c>
      <c r="RO47" s="205">
        <v>37257.06</v>
      </c>
      <c r="RP47" s="205">
        <v>0</v>
      </c>
      <c r="RQ47" s="205">
        <v>0</v>
      </c>
      <c r="RR47" s="205">
        <v>23072.53</v>
      </c>
      <c r="RS47" s="178">
        <f t="shared" si="204"/>
        <v>14184.529999999999</v>
      </c>
      <c r="RT47" s="206">
        <v>2550</v>
      </c>
      <c r="RU47" s="181" t="s">
        <v>277</v>
      </c>
      <c r="RV47" s="64">
        <f t="shared" si="205"/>
        <v>37257.06</v>
      </c>
      <c r="RW47" s="209">
        <v>0</v>
      </c>
      <c r="RX47" s="209">
        <v>0</v>
      </c>
      <c r="RY47" s="209">
        <v>0</v>
      </c>
      <c r="RZ47" s="209">
        <v>0</v>
      </c>
      <c r="SA47" s="209">
        <v>0</v>
      </c>
      <c r="SB47" s="209">
        <v>0</v>
      </c>
      <c r="SC47" s="209">
        <v>0</v>
      </c>
      <c r="SD47" s="209">
        <v>1550</v>
      </c>
      <c r="SE47" s="209">
        <v>0</v>
      </c>
      <c r="SF47" s="209">
        <v>0</v>
      </c>
      <c r="SG47" s="211">
        <v>1550</v>
      </c>
      <c r="SH47" s="65"/>
      <c r="SI47" s="65"/>
      <c r="SJ47" s="65">
        <f t="shared" si="134"/>
        <v>226.73158457556139</v>
      </c>
      <c r="SK47" s="65">
        <f t="shared" si="135"/>
        <v>305.75137551413951</v>
      </c>
      <c r="SL47" s="65">
        <v>1279.4567857142858</v>
      </c>
      <c r="SM47" s="65"/>
      <c r="SN47" s="65">
        <f t="shared" si="137"/>
        <v>495.92920353982299</v>
      </c>
      <c r="SO47" s="65">
        <v>5</v>
      </c>
      <c r="SP47" s="65">
        <f t="shared" si="159"/>
        <v>428.52876106194691</v>
      </c>
      <c r="SQ47" s="65"/>
      <c r="SR47" s="64"/>
      <c r="SS47" s="66">
        <f t="shared" si="160"/>
        <v>596.28469026548669</v>
      </c>
      <c r="ST47" s="66"/>
      <c r="SU47" s="66">
        <f t="shared" si="138"/>
        <v>119.25693805309734</v>
      </c>
      <c r="SV47" s="67"/>
      <c r="SW47" s="67">
        <f t="shared" si="48"/>
        <v>0</v>
      </c>
      <c r="SX47" s="68">
        <f t="shared" si="49"/>
        <v>1550</v>
      </c>
      <c r="SY47" s="64">
        <f t="shared" si="139"/>
        <v>419502.93999999994</v>
      </c>
      <c r="SZ47" s="211">
        <f t="shared" si="140"/>
        <v>27400</v>
      </c>
      <c r="TA47" s="67">
        <f t="shared" si="141"/>
        <v>33198.060524023284</v>
      </c>
      <c r="TB47" s="68">
        <f t="shared" si="142"/>
        <v>-5798.0605240232835</v>
      </c>
      <c r="TC47" s="264"/>
      <c r="TD47" s="265"/>
      <c r="TE47" s="265"/>
    </row>
    <row r="48" spans="1:525">
      <c r="A48" s="173" t="s">
        <v>167</v>
      </c>
      <c r="B48" s="175" t="s">
        <v>168</v>
      </c>
      <c r="C48" s="181" t="s">
        <v>276</v>
      </c>
      <c r="D48" s="176">
        <v>0</v>
      </c>
      <c r="E48" s="176">
        <v>2512.31</v>
      </c>
      <c r="F48" s="176">
        <v>0</v>
      </c>
      <c r="G48" s="176">
        <v>0</v>
      </c>
      <c r="H48" s="176">
        <v>0</v>
      </c>
      <c r="I48" s="176">
        <v>0</v>
      </c>
      <c r="J48" s="176">
        <v>0</v>
      </c>
      <c r="K48" s="176">
        <v>0</v>
      </c>
      <c r="L48" s="176">
        <v>0</v>
      </c>
      <c r="M48" s="176">
        <v>0</v>
      </c>
      <c r="N48" s="178">
        <v>2512.31</v>
      </c>
      <c r="O48" s="178">
        <f t="shared" si="161"/>
        <v>0</v>
      </c>
      <c r="P48" s="181">
        <v>116</v>
      </c>
      <c r="Q48" s="64">
        <f t="shared" si="0"/>
        <v>2512.31</v>
      </c>
      <c r="R48" s="178">
        <v>0</v>
      </c>
      <c r="S48" s="178">
        <v>3885</v>
      </c>
      <c r="T48" s="178">
        <v>0</v>
      </c>
      <c r="U48" s="178">
        <v>0</v>
      </c>
      <c r="V48" s="178">
        <v>0</v>
      </c>
      <c r="W48" s="178">
        <v>0</v>
      </c>
      <c r="X48" s="178">
        <v>0</v>
      </c>
      <c r="Y48" s="178">
        <v>0</v>
      </c>
      <c r="Z48" s="178">
        <v>0</v>
      </c>
      <c r="AA48" s="178">
        <v>0</v>
      </c>
      <c r="AB48" s="64">
        <f t="shared" si="50"/>
        <v>3885</v>
      </c>
      <c r="AC48" s="65"/>
      <c r="AD48" s="65"/>
      <c r="AE48" s="65">
        <f t="shared" si="51"/>
        <v>27.315838980470126</v>
      </c>
      <c r="AF48" s="65">
        <f t="shared" si="177"/>
        <v>0</v>
      </c>
      <c r="AG48" s="65"/>
      <c r="AH48" s="65">
        <v>18.510000000000002</v>
      </c>
      <c r="AI48" s="65"/>
      <c r="AJ48" s="65">
        <v>5</v>
      </c>
      <c r="AK48" s="65">
        <f t="shared" si="178"/>
        <v>411.38684210526316</v>
      </c>
      <c r="AL48" s="65"/>
      <c r="AM48" s="64">
        <f t="shared" si="2"/>
        <v>462.21268108573327</v>
      </c>
      <c r="AN48" s="66">
        <f t="shared" si="179"/>
        <v>645.10084210526315</v>
      </c>
      <c r="AO48" s="66">
        <v>46.73</v>
      </c>
      <c r="AP48" s="66">
        <f t="shared" si="54"/>
        <v>230.80870463819929</v>
      </c>
      <c r="AQ48" s="67">
        <f t="shared" si="3"/>
        <v>922.63954674346246</v>
      </c>
      <c r="AR48" s="67">
        <f t="shared" si="4"/>
        <v>1384.8522278291957</v>
      </c>
      <c r="AS48" s="68">
        <f t="shared" si="5"/>
        <v>2500.1477721708043</v>
      </c>
      <c r="AT48" s="205">
        <v>0</v>
      </c>
      <c r="AU48" s="205">
        <v>3238.58</v>
      </c>
      <c r="AV48" s="205">
        <v>0</v>
      </c>
      <c r="AW48" s="205">
        <v>0</v>
      </c>
      <c r="AX48" s="207">
        <v>0</v>
      </c>
      <c r="AY48" s="207">
        <v>0</v>
      </c>
      <c r="AZ48" s="207">
        <v>0</v>
      </c>
      <c r="BA48" s="207">
        <v>0</v>
      </c>
      <c r="BB48" s="207">
        <v>0</v>
      </c>
      <c r="BC48" s="207">
        <v>0</v>
      </c>
      <c r="BD48" s="209">
        <v>3059.19</v>
      </c>
      <c r="BE48" s="178">
        <f t="shared" si="162"/>
        <v>179.38999999999987</v>
      </c>
      <c r="BF48" s="208">
        <v>162</v>
      </c>
      <c r="BG48" s="181" t="s">
        <v>276</v>
      </c>
      <c r="BH48" s="64">
        <f t="shared" si="56"/>
        <v>3238.58</v>
      </c>
      <c r="BI48" s="205">
        <v>0</v>
      </c>
      <c r="BJ48" s="205">
        <v>3885</v>
      </c>
      <c r="BK48" s="205">
        <v>0</v>
      </c>
      <c r="BL48" s="205">
        <v>0</v>
      </c>
      <c r="BM48" s="205">
        <v>0</v>
      </c>
      <c r="BN48" s="205">
        <v>0</v>
      </c>
      <c r="BO48" s="205">
        <v>0</v>
      </c>
      <c r="BP48" s="205">
        <v>0</v>
      </c>
      <c r="BQ48" s="205">
        <v>0</v>
      </c>
      <c r="BR48" s="205">
        <v>0</v>
      </c>
      <c r="BS48" s="64">
        <f t="shared" si="57"/>
        <v>3885</v>
      </c>
      <c r="BT48" s="65"/>
      <c r="BU48" s="65"/>
      <c r="BV48" s="65">
        <f t="shared" si="58"/>
        <v>33.552324757575697</v>
      </c>
      <c r="BW48" s="65">
        <f t="shared" si="59"/>
        <v>4.0570774182582934</v>
      </c>
      <c r="BX48" s="65"/>
      <c r="BY48" s="65">
        <v>18.510000000000002</v>
      </c>
      <c r="BZ48" s="65"/>
      <c r="CA48" s="65">
        <v>5</v>
      </c>
      <c r="CB48" s="65">
        <f t="shared" si="180"/>
        <v>391.015625</v>
      </c>
      <c r="CC48" s="65"/>
      <c r="CD48" s="64">
        <f t="shared" si="6"/>
        <v>452.13502717583401</v>
      </c>
      <c r="CE48" s="66">
        <f t="shared" si="61"/>
        <v>665.21208333333334</v>
      </c>
      <c r="CF48" s="66"/>
      <c r="CG48" s="66">
        <f t="shared" si="62"/>
        <v>223.46942210183349</v>
      </c>
      <c r="CH48" s="67">
        <f>SUM(CE48:CG48)</f>
        <v>888.68150543516686</v>
      </c>
      <c r="CI48" s="67">
        <f t="shared" si="8"/>
        <v>1340.8165326110009</v>
      </c>
      <c r="CJ48" s="68">
        <f t="shared" si="9"/>
        <v>2544.1834673889989</v>
      </c>
      <c r="CK48" s="209">
        <v>0</v>
      </c>
      <c r="CL48" s="209">
        <v>2276.1799999999998</v>
      </c>
      <c r="CM48" s="209">
        <v>0</v>
      </c>
      <c r="CN48" s="209">
        <v>0</v>
      </c>
      <c r="CO48" s="209">
        <v>0</v>
      </c>
      <c r="CP48" s="209">
        <v>0</v>
      </c>
      <c r="CQ48" s="209">
        <v>0</v>
      </c>
      <c r="CR48" s="209">
        <v>0</v>
      </c>
      <c r="CS48" s="209">
        <v>0</v>
      </c>
      <c r="CT48" s="207">
        <v>0</v>
      </c>
      <c r="CU48" s="209">
        <v>2159.34</v>
      </c>
      <c r="CV48" s="178">
        <f t="shared" si="181"/>
        <v>116.83999999999969</v>
      </c>
      <c r="CW48" s="210">
        <v>141</v>
      </c>
      <c r="CX48" s="181" t="s">
        <v>276</v>
      </c>
      <c r="CY48" s="64">
        <f t="shared" si="182"/>
        <v>2276.1799999999998</v>
      </c>
      <c r="CZ48" s="209">
        <v>0</v>
      </c>
      <c r="DA48" s="209">
        <v>3885</v>
      </c>
      <c r="DB48" s="209">
        <v>0</v>
      </c>
      <c r="DC48" s="209">
        <v>0</v>
      </c>
      <c r="DD48" s="209">
        <v>0</v>
      </c>
      <c r="DE48" s="209">
        <v>0</v>
      </c>
      <c r="DF48" s="209">
        <v>0</v>
      </c>
      <c r="DG48" s="209">
        <v>0</v>
      </c>
      <c r="DH48" s="209">
        <v>0</v>
      </c>
      <c r="DI48" s="209">
        <v>0</v>
      </c>
      <c r="DJ48" s="211">
        <f t="shared" si="208"/>
        <v>3885</v>
      </c>
      <c r="DK48" s="65"/>
      <c r="DL48" s="65"/>
      <c r="DM48" s="65">
        <f t="shared" si="66"/>
        <v>23.475043644441985</v>
      </c>
      <c r="DN48" s="65">
        <f t="shared" si="67"/>
        <v>3.3236721585550009</v>
      </c>
      <c r="DO48" s="65"/>
      <c r="DP48" s="65">
        <v>18.510000000000002</v>
      </c>
      <c r="DQ48" s="65"/>
      <c r="DR48" s="65">
        <v>5</v>
      </c>
      <c r="DS48" s="65">
        <f t="shared" si="209"/>
        <v>428.469696969697</v>
      </c>
      <c r="DT48" s="65"/>
      <c r="DU48" s="64">
        <f t="shared" si="10"/>
        <v>478.77841277269397</v>
      </c>
      <c r="DV48" s="66">
        <f t="shared" si="144"/>
        <v>596.35070707070713</v>
      </c>
      <c r="DW48" s="66"/>
      <c r="DX48" s="66">
        <f t="shared" si="68"/>
        <v>215.02582396868021</v>
      </c>
      <c r="DY48" s="67">
        <f t="shared" si="11"/>
        <v>811.37653103938737</v>
      </c>
      <c r="DZ48" s="67">
        <f t="shared" si="12"/>
        <v>1290.1549438120815</v>
      </c>
      <c r="EA48" s="68">
        <f t="shared" si="13"/>
        <v>2594.8450561879185</v>
      </c>
      <c r="EB48" s="209">
        <v>0</v>
      </c>
      <c r="EC48" s="209">
        <v>3171.6</v>
      </c>
      <c r="ED48" s="209">
        <v>0</v>
      </c>
      <c r="EE48" s="209">
        <v>0</v>
      </c>
      <c r="EF48" s="209">
        <v>0</v>
      </c>
      <c r="EG48" s="209">
        <v>0</v>
      </c>
      <c r="EH48" s="209">
        <v>0</v>
      </c>
      <c r="EI48" s="209">
        <v>0</v>
      </c>
      <c r="EJ48" s="209">
        <v>0</v>
      </c>
      <c r="EK48" s="209">
        <v>0</v>
      </c>
      <c r="EL48" s="209">
        <v>3042.24</v>
      </c>
      <c r="EM48" s="178">
        <f t="shared" si="183"/>
        <v>129.36000000000013</v>
      </c>
      <c r="EN48" s="210">
        <v>142</v>
      </c>
      <c r="EO48" s="181" t="s">
        <v>276</v>
      </c>
      <c r="EP48" s="212">
        <f t="shared" si="70"/>
        <v>3171.6</v>
      </c>
      <c r="EQ48" s="209">
        <v>0</v>
      </c>
      <c r="ER48" s="209">
        <v>3885</v>
      </c>
      <c r="ES48" s="209">
        <v>0</v>
      </c>
      <c r="ET48" s="209">
        <v>0</v>
      </c>
      <c r="EU48" s="209">
        <v>0</v>
      </c>
      <c r="EV48" s="209">
        <v>0</v>
      </c>
      <c r="EW48" s="209">
        <v>0</v>
      </c>
      <c r="EX48" s="209">
        <v>0</v>
      </c>
      <c r="EY48" s="209">
        <v>0</v>
      </c>
      <c r="EZ48" s="209">
        <v>0</v>
      </c>
      <c r="FA48" s="64">
        <f t="shared" si="184"/>
        <v>3885</v>
      </c>
      <c r="FB48" s="65"/>
      <c r="FC48" s="65"/>
      <c r="FD48" s="65">
        <f t="shared" si="72"/>
        <v>33.9576376585349</v>
      </c>
      <c r="FE48" s="65">
        <f t="shared" si="73"/>
        <v>3.3602867447880787</v>
      </c>
      <c r="FF48" s="65"/>
      <c r="FG48" s="65">
        <v>18.510000000000002</v>
      </c>
      <c r="FH48" s="65">
        <f t="shared" si="75"/>
        <v>140.93333333333334</v>
      </c>
      <c r="FI48" s="65">
        <v>5</v>
      </c>
      <c r="FJ48" s="65">
        <f t="shared" si="145"/>
        <v>424.68019607843132</v>
      </c>
      <c r="FK48" s="65"/>
      <c r="FL48" s="64">
        <f t="shared" si="14"/>
        <v>626.4414538150877</v>
      </c>
      <c r="FM48" s="66">
        <f t="shared" si="146"/>
        <v>664.41901960784321</v>
      </c>
      <c r="FN48" s="66"/>
      <c r="FO48" s="66">
        <f t="shared" si="76"/>
        <v>258.17209468458617</v>
      </c>
      <c r="FP48" s="67">
        <f>SUM(FM48:FO48)</f>
        <v>922.59111429242944</v>
      </c>
      <c r="FQ48" s="67">
        <f t="shared" si="16"/>
        <v>1549.0325681075171</v>
      </c>
      <c r="FR48" s="68">
        <f t="shared" si="17"/>
        <v>2335.9674318924826</v>
      </c>
      <c r="FS48" s="209">
        <v>0</v>
      </c>
      <c r="FT48" s="209">
        <v>4024.91</v>
      </c>
      <c r="FU48" s="209">
        <v>0</v>
      </c>
      <c r="FV48" s="209">
        <v>0</v>
      </c>
      <c r="FW48" s="209">
        <v>0</v>
      </c>
      <c r="FX48" s="209">
        <v>0</v>
      </c>
      <c r="FY48" s="209">
        <v>0</v>
      </c>
      <c r="FZ48" s="209">
        <v>0</v>
      </c>
      <c r="GA48" s="209">
        <v>0</v>
      </c>
      <c r="GB48" s="209">
        <v>0</v>
      </c>
      <c r="GC48" s="209">
        <v>3815.97</v>
      </c>
      <c r="GD48" s="178">
        <f t="shared" si="186"/>
        <v>208.94000000000005</v>
      </c>
      <c r="GE48" s="210">
        <v>210</v>
      </c>
      <c r="GF48" s="181" t="s">
        <v>276</v>
      </c>
      <c r="GG48" s="64">
        <f t="shared" si="187"/>
        <v>4024.91</v>
      </c>
      <c r="GH48" s="209">
        <v>0</v>
      </c>
      <c r="GI48" s="209">
        <v>3885</v>
      </c>
      <c r="GJ48" s="209">
        <v>0</v>
      </c>
      <c r="GK48" s="209">
        <v>0</v>
      </c>
      <c r="GL48" s="209">
        <v>0</v>
      </c>
      <c r="GM48" s="209">
        <v>0</v>
      </c>
      <c r="GN48" s="209">
        <v>0</v>
      </c>
      <c r="GO48" s="209">
        <v>0</v>
      </c>
      <c r="GP48" s="209">
        <v>0</v>
      </c>
      <c r="GQ48" s="209">
        <v>0</v>
      </c>
      <c r="GR48" s="211">
        <f t="shared" si="79"/>
        <v>3885</v>
      </c>
      <c r="GS48" s="65"/>
      <c r="GT48" s="65"/>
      <c r="GU48" s="65">
        <f t="shared" si="80"/>
        <v>42.285696965997744</v>
      </c>
      <c r="GV48" s="65">
        <f t="shared" si="81"/>
        <v>6.1579018425929934</v>
      </c>
      <c r="GW48" s="65"/>
      <c r="GX48" s="65">
        <v>18.510000000000002</v>
      </c>
      <c r="GY48" s="65">
        <f t="shared" si="83"/>
        <v>184.90588235294118</v>
      </c>
      <c r="GZ48" s="65">
        <v>5</v>
      </c>
      <c r="HA48" s="65">
        <f t="shared" si="147"/>
        <v>358.47794117647061</v>
      </c>
      <c r="HB48" s="65"/>
      <c r="HC48" s="64">
        <f t="shared" si="188"/>
        <v>615.33742233800251</v>
      </c>
      <c r="HD48" s="66">
        <f t="shared" si="148"/>
        <v>866.92019607843133</v>
      </c>
      <c r="HE48" s="66"/>
      <c r="HF48" s="66">
        <f t="shared" si="84"/>
        <v>296.45152368328678</v>
      </c>
      <c r="HG48" s="67">
        <f t="shared" si="19"/>
        <v>1163.3717197617182</v>
      </c>
      <c r="HH48" s="67">
        <f t="shared" si="20"/>
        <v>1778.7091420997208</v>
      </c>
      <c r="HI48" s="68">
        <f t="shared" si="21"/>
        <v>2106.2908579002792</v>
      </c>
      <c r="HJ48" s="205">
        <v>0</v>
      </c>
      <c r="HK48" s="205">
        <v>4080.66</v>
      </c>
      <c r="HL48" s="205">
        <v>0</v>
      </c>
      <c r="HM48" s="205">
        <v>0</v>
      </c>
      <c r="HN48" s="205">
        <v>0</v>
      </c>
      <c r="HO48" s="205">
        <v>0</v>
      </c>
      <c r="HP48" s="205">
        <v>0</v>
      </c>
      <c r="HQ48" s="205">
        <v>0</v>
      </c>
      <c r="HR48" s="205">
        <v>0</v>
      </c>
      <c r="HS48" s="205">
        <v>0</v>
      </c>
      <c r="HT48" s="205">
        <v>3773.14</v>
      </c>
      <c r="HU48" s="178">
        <f t="shared" si="189"/>
        <v>307.52</v>
      </c>
      <c r="HV48" s="206">
        <v>200</v>
      </c>
      <c r="HW48" s="181" t="s">
        <v>276</v>
      </c>
      <c r="HX48" s="64">
        <f t="shared" si="190"/>
        <v>4080.66</v>
      </c>
      <c r="HY48" s="205">
        <v>0</v>
      </c>
      <c r="HZ48" s="205">
        <v>3885</v>
      </c>
      <c r="IA48" s="205">
        <v>0</v>
      </c>
      <c r="IB48" s="205">
        <v>0</v>
      </c>
      <c r="IC48" s="205">
        <v>0</v>
      </c>
      <c r="ID48" s="205">
        <v>0</v>
      </c>
      <c r="IE48" s="205">
        <v>0</v>
      </c>
      <c r="IF48" s="205">
        <v>0</v>
      </c>
      <c r="IG48" s="205">
        <v>0</v>
      </c>
      <c r="IH48" s="205">
        <v>0</v>
      </c>
      <c r="II48" s="214">
        <v>3885</v>
      </c>
      <c r="IJ48" s="65"/>
      <c r="IK48" s="65"/>
      <c r="IL48" s="65">
        <f t="shared" si="88"/>
        <v>41.796795471262982</v>
      </c>
      <c r="IM48" s="65">
        <f t="shared" si="89"/>
        <v>9.3202297219710744</v>
      </c>
      <c r="IN48" s="65"/>
      <c r="IO48" s="65">
        <v>18.510000000000002</v>
      </c>
      <c r="IP48" s="65">
        <f t="shared" si="91"/>
        <v>232.05714285714285</v>
      </c>
      <c r="IQ48" s="65">
        <v>5</v>
      </c>
      <c r="IR48" s="65">
        <f t="shared" si="149"/>
        <v>445.62857142857143</v>
      </c>
      <c r="IS48" s="65"/>
      <c r="IT48" s="64">
        <f t="shared" si="191"/>
        <v>752.31273947894829</v>
      </c>
      <c r="IU48" s="66">
        <f t="shared" si="150"/>
        <v>538.79476190476191</v>
      </c>
      <c r="IV48" s="66"/>
      <c r="IW48" s="66">
        <f t="shared" si="92"/>
        <v>258.22150027674206</v>
      </c>
      <c r="IX48" s="67">
        <f t="shared" si="192"/>
        <v>797.01626218150398</v>
      </c>
      <c r="IY48" s="67">
        <f t="shared" si="24"/>
        <v>1549.3290016604524</v>
      </c>
      <c r="IZ48" s="68">
        <f t="shared" si="25"/>
        <v>2335.6709983395476</v>
      </c>
      <c r="JA48" s="209">
        <v>0</v>
      </c>
      <c r="JB48" s="209">
        <v>6158.4</v>
      </c>
      <c r="JC48" s="209">
        <v>0</v>
      </c>
      <c r="JD48" s="209">
        <v>0</v>
      </c>
      <c r="JE48" s="209">
        <v>0</v>
      </c>
      <c r="JF48" s="209">
        <v>0</v>
      </c>
      <c r="JG48" s="209">
        <v>0</v>
      </c>
      <c r="JH48" s="209">
        <v>0</v>
      </c>
      <c r="JI48" s="209">
        <v>0</v>
      </c>
      <c r="JJ48" s="209">
        <v>0</v>
      </c>
      <c r="JK48" s="209">
        <v>6158.4</v>
      </c>
      <c r="JL48" s="178">
        <f t="shared" si="193"/>
        <v>0</v>
      </c>
      <c r="JM48" s="210">
        <v>304</v>
      </c>
      <c r="JN48" s="181" t="s">
        <v>276</v>
      </c>
      <c r="JO48" s="64">
        <f t="shared" si="194"/>
        <v>6158.4</v>
      </c>
      <c r="JP48" s="209">
        <v>0</v>
      </c>
      <c r="JQ48" s="209">
        <v>3885</v>
      </c>
      <c r="JR48" s="209">
        <v>0</v>
      </c>
      <c r="JS48" s="209">
        <v>0</v>
      </c>
      <c r="JT48" s="209">
        <v>0</v>
      </c>
      <c r="JU48" s="209">
        <v>0</v>
      </c>
      <c r="JV48" s="209">
        <v>0</v>
      </c>
      <c r="JW48" s="209">
        <v>0</v>
      </c>
      <c r="JX48" s="209">
        <v>0</v>
      </c>
      <c r="JY48" s="209">
        <v>0</v>
      </c>
      <c r="JZ48" s="211">
        <v>3885</v>
      </c>
      <c r="KA48" s="65"/>
      <c r="KB48" s="65"/>
      <c r="KC48" s="65">
        <f t="shared" si="96"/>
        <v>124.21916321639313</v>
      </c>
      <c r="KD48" s="65">
        <f t="shared" si="97"/>
        <v>0</v>
      </c>
      <c r="KE48" s="65"/>
      <c r="KF48" s="65">
        <v>18.510000000000002</v>
      </c>
      <c r="KG48" s="65"/>
      <c r="KH48" s="65">
        <v>5</v>
      </c>
      <c r="KI48" s="65">
        <f t="shared" si="151"/>
        <v>543.39953271028037</v>
      </c>
      <c r="KJ48" s="65"/>
      <c r="KK48" s="64">
        <f t="shared" si="195"/>
        <v>691.12869592667346</v>
      </c>
      <c r="KL48" s="66">
        <f t="shared" si="152"/>
        <v>497.32093457943921</v>
      </c>
      <c r="KM48" s="66"/>
      <c r="KN48" s="66">
        <f t="shared" si="99"/>
        <v>237.68992610122257</v>
      </c>
      <c r="KO48" s="67">
        <f t="shared" si="27"/>
        <v>735.01086068066184</v>
      </c>
      <c r="KP48" s="67">
        <f t="shared" si="28"/>
        <v>1426.1395566073352</v>
      </c>
      <c r="KQ48" s="68">
        <f t="shared" si="29"/>
        <v>2458.8604433926648</v>
      </c>
      <c r="KR48" s="209">
        <v>0</v>
      </c>
      <c r="KS48" s="209">
        <v>6535.6</v>
      </c>
      <c r="KT48" s="209">
        <v>0</v>
      </c>
      <c r="KU48" s="209">
        <v>0</v>
      </c>
      <c r="KV48" s="209">
        <v>0</v>
      </c>
      <c r="KW48" s="209">
        <v>0</v>
      </c>
      <c r="KX48" s="209">
        <v>0</v>
      </c>
      <c r="KY48" s="209">
        <v>0</v>
      </c>
      <c r="KZ48" s="209">
        <v>0</v>
      </c>
      <c r="LA48" s="209">
        <v>0</v>
      </c>
      <c r="LB48" s="209">
        <v>6535.6</v>
      </c>
      <c r="LC48" s="178">
        <f t="shared" si="196"/>
        <v>0</v>
      </c>
      <c r="LD48" s="210">
        <v>285</v>
      </c>
      <c r="LE48" s="181" t="s">
        <v>276</v>
      </c>
      <c r="LF48" s="64">
        <f t="shared" si="197"/>
        <v>6535.6</v>
      </c>
      <c r="LG48" s="209">
        <v>0</v>
      </c>
      <c r="LH48" s="209">
        <v>3885</v>
      </c>
      <c r="LI48" s="209">
        <v>0</v>
      </c>
      <c r="LJ48" s="209">
        <v>0</v>
      </c>
      <c r="LK48" s="209">
        <v>0</v>
      </c>
      <c r="LL48" s="209">
        <v>0</v>
      </c>
      <c r="LM48" s="209">
        <v>0</v>
      </c>
      <c r="LN48" s="209">
        <v>0</v>
      </c>
      <c r="LO48" s="209">
        <v>0</v>
      </c>
      <c r="LP48" s="209">
        <v>0</v>
      </c>
      <c r="LQ48" s="211">
        <f t="shared" si="102"/>
        <v>3885</v>
      </c>
      <c r="LR48" s="65"/>
      <c r="LS48" s="65"/>
      <c r="LT48" s="65">
        <f t="shared" si="103"/>
        <v>66.631277865957912</v>
      </c>
      <c r="LU48" s="65">
        <f t="shared" si="104"/>
        <v>0</v>
      </c>
      <c r="LV48" s="65"/>
      <c r="LW48" s="65">
        <v>18.510000000000002</v>
      </c>
      <c r="LX48" s="65"/>
      <c r="LY48" s="65">
        <v>5</v>
      </c>
      <c r="LZ48" s="65">
        <f t="shared" si="153"/>
        <v>508.03738317757012</v>
      </c>
      <c r="MA48" s="65"/>
      <c r="MB48" s="64">
        <f t="shared" si="30"/>
        <v>598.178661043528</v>
      </c>
      <c r="MC48" s="66">
        <f t="shared" si="154"/>
        <v>593.54906542056074</v>
      </c>
      <c r="MD48" s="66"/>
      <c r="ME48" s="66">
        <f t="shared" si="106"/>
        <v>238.34554529281777</v>
      </c>
      <c r="MF48" s="67">
        <f t="shared" si="31"/>
        <v>831.89461071337848</v>
      </c>
      <c r="MG48" s="67">
        <f t="shared" si="32"/>
        <v>1430.0732717569065</v>
      </c>
      <c r="MH48" s="68">
        <f t="shared" si="33"/>
        <v>2454.9267282430937</v>
      </c>
      <c r="MI48" s="209">
        <v>0</v>
      </c>
      <c r="MJ48" s="209">
        <v>3092.91</v>
      </c>
      <c r="MK48" s="209">
        <v>0</v>
      </c>
      <c r="ML48" s="209">
        <v>0</v>
      </c>
      <c r="MM48" s="209">
        <v>0</v>
      </c>
      <c r="MN48" s="209">
        <v>0</v>
      </c>
      <c r="MO48" s="209">
        <v>0</v>
      </c>
      <c r="MP48" s="209">
        <v>0</v>
      </c>
      <c r="MQ48" s="209">
        <v>0</v>
      </c>
      <c r="MR48" s="209">
        <v>0</v>
      </c>
      <c r="MS48" s="209">
        <v>3027.64</v>
      </c>
      <c r="MT48" s="178">
        <f t="shared" si="210"/>
        <v>65.269999999999982</v>
      </c>
      <c r="MU48" s="210">
        <v>138</v>
      </c>
      <c r="MV48" s="181" t="s">
        <v>276</v>
      </c>
      <c r="MW48" s="64">
        <f t="shared" si="198"/>
        <v>3092.91</v>
      </c>
      <c r="MX48" s="209">
        <v>0</v>
      </c>
      <c r="MY48" s="209">
        <v>3885</v>
      </c>
      <c r="MZ48" s="209">
        <v>0</v>
      </c>
      <c r="NA48" s="209">
        <v>0</v>
      </c>
      <c r="NB48" s="209">
        <v>0</v>
      </c>
      <c r="NC48" s="209">
        <v>0</v>
      </c>
      <c r="ND48" s="209">
        <v>0</v>
      </c>
      <c r="NE48" s="209">
        <v>0</v>
      </c>
      <c r="NF48" s="209">
        <v>0</v>
      </c>
      <c r="NG48" s="209">
        <v>0</v>
      </c>
      <c r="NH48" s="211">
        <f t="shared" si="109"/>
        <v>3885</v>
      </c>
      <c r="NI48" s="65"/>
      <c r="NJ48" s="65"/>
      <c r="NK48" s="65">
        <f t="shared" si="110"/>
        <v>0</v>
      </c>
      <c r="NL48" s="65">
        <f t="shared" si="111"/>
        <v>1.5764700363034394</v>
      </c>
      <c r="NM48" s="65"/>
      <c r="NN48" s="65">
        <v>18.510000000000002</v>
      </c>
      <c r="NO48" s="65"/>
      <c r="NP48" s="65">
        <v>5</v>
      </c>
      <c r="NQ48" s="65">
        <f t="shared" si="155"/>
        <v>469.67889908256882</v>
      </c>
      <c r="NR48" s="65"/>
      <c r="NS48" s="64">
        <f t="shared" si="199"/>
        <v>494.76536911887229</v>
      </c>
      <c r="NT48" s="66">
        <f t="shared" si="113"/>
        <v>723.04816513761466</v>
      </c>
      <c r="NU48" s="66"/>
      <c r="NV48" s="66">
        <f t="shared" si="114"/>
        <v>243.56270685129741</v>
      </c>
      <c r="NW48" s="67">
        <f t="shared" si="35"/>
        <v>966.61087198891209</v>
      </c>
      <c r="NX48" s="67">
        <f t="shared" si="36"/>
        <v>1461.3762411077844</v>
      </c>
      <c r="NY48" s="68">
        <f t="shared" si="37"/>
        <v>2423.6237588922158</v>
      </c>
      <c r="NZ48" s="209">
        <v>0</v>
      </c>
      <c r="OA48" s="209">
        <v>2897.09</v>
      </c>
      <c r="OB48" s="209">
        <v>0</v>
      </c>
      <c r="OC48" s="209">
        <v>0</v>
      </c>
      <c r="OD48" s="209">
        <v>0</v>
      </c>
      <c r="OE48" s="209">
        <v>0</v>
      </c>
      <c r="OF48" s="209">
        <v>0</v>
      </c>
      <c r="OG48" s="209">
        <v>0</v>
      </c>
      <c r="OH48" s="209">
        <v>0</v>
      </c>
      <c r="OI48" s="209">
        <v>0</v>
      </c>
      <c r="OJ48" s="209">
        <v>2780.19</v>
      </c>
      <c r="OK48" s="178">
        <f t="shared" si="115"/>
        <v>116.90000000000009</v>
      </c>
      <c r="OL48" s="210">
        <v>140</v>
      </c>
      <c r="OM48" s="181" t="s">
        <v>276</v>
      </c>
      <c r="ON48" s="64">
        <f t="shared" si="200"/>
        <v>2897.09</v>
      </c>
      <c r="OO48" s="209">
        <v>0</v>
      </c>
      <c r="OP48" s="209">
        <v>3885</v>
      </c>
      <c r="OQ48" s="209">
        <v>0</v>
      </c>
      <c r="OR48" s="209">
        <v>0</v>
      </c>
      <c r="OS48" s="209">
        <v>0</v>
      </c>
      <c r="OT48" s="209">
        <v>0</v>
      </c>
      <c r="OU48" s="209">
        <v>0</v>
      </c>
      <c r="OV48" s="209">
        <v>0</v>
      </c>
      <c r="OW48" s="209">
        <v>0</v>
      </c>
      <c r="OX48" s="209">
        <v>0</v>
      </c>
      <c r="OY48" s="211">
        <v>3885</v>
      </c>
      <c r="OZ48" s="251"/>
      <c r="PA48" s="65"/>
      <c r="PB48" s="65">
        <f t="shared" si="118"/>
        <v>60.116773473631291</v>
      </c>
      <c r="PC48" s="65">
        <f t="shared" si="119"/>
        <v>3.4276253190937753</v>
      </c>
      <c r="PD48" s="65"/>
      <c r="PE48" s="65">
        <v>18.510000000000002</v>
      </c>
      <c r="PF48" s="65">
        <f t="shared" si="121"/>
        <v>32.880000000000003</v>
      </c>
      <c r="PG48" s="65">
        <v>5</v>
      </c>
      <c r="PH48" s="65">
        <f t="shared" si="156"/>
        <v>495.2049090909091</v>
      </c>
      <c r="PI48" s="65"/>
      <c r="PJ48" s="64">
        <f t="shared" si="38"/>
        <v>615.13930788363416</v>
      </c>
      <c r="PK48" s="66">
        <f t="shared" si="157"/>
        <v>643.25572727272731</v>
      </c>
      <c r="PL48" s="66"/>
      <c r="PM48" s="66">
        <f t="shared" si="122"/>
        <v>251.67900703127231</v>
      </c>
      <c r="PN48" s="67">
        <f t="shared" si="39"/>
        <v>894.93473430399968</v>
      </c>
      <c r="PO48" s="67">
        <f t="shared" si="40"/>
        <v>1510.0740421876339</v>
      </c>
      <c r="PP48" s="68">
        <f t="shared" si="41"/>
        <v>2374.9259578123661</v>
      </c>
      <c r="PQ48" s="209">
        <v>0</v>
      </c>
      <c r="PR48" s="209">
        <v>2752.31</v>
      </c>
      <c r="PS48" s="209">
        <v>0</v>
      </c>
      <c r="PT48" s="209">
        <v>0</v>
      </c>
      <c r="PU48" s="209">
        <v>0</v>
      </c>
      <c r="PV48" s="209">
        <v>0</v>
      </c>
      <c r="PW48" s="209">
        <v>0</v>
      </c>
      <c r="PX48" s="209">
        <v>0</v>
      </c>
      <c r="PY48" s="209">
        <v>0</v>
      </c>
      <c r="PZ48" s="209">
        <v>0</v>
      </c>
      <c r="QA48" s="209">
        <v>2702.87</v>
      </c>
      <c r="QB48" s="178">
        <f t="shared" si="201"/>
        <v>49.440000000000055</v>
      </c>
      <c r="QC48" s="210">
        <v>128</v>
      </c>
      <c r="QD48" s="181" t="s">
        <v>276</v>
      </c>
      <c r="QE48" s="64">
        <f t="shared" si="202"/>
        <v>2752.31</v>
      </c>
      <c r="QF48" s="209">
        <v>0</v>
      </c>
      <c r="QG48" s="209">
        <v>3885</v>
      </c>
      <c r="QH48" s="209">
        <v>0</v>
      </c>
      <c r="QI48" s="209">
        <v>0</v>
      </c>
      <c r="QJ48" s="209">
        <v>0</v>
      </c>
      <c r="QK48" s="209">
        <v>0</v>
      </c>
      <c r="QL48" s="209">
        <v>0</v>
      </c>
      <c r="QM48" s="209">
        <v>0</v>
      </c>
      <c r="QN48" s="209">
        <v>0</v>
      </c>
      <c r="QO48" s="209">
        <v>0</v>
      </c>
      <c r="QP48" s="211">
        <f t="shared" si="125"/>
        <v>3885</v>
      </c>
      <c r="QQ48" s="226"/>
      <c r="QR48" s="65"/>
      <c r="QS48" s="65">
        <f t="shared" si="126"/>
        <v>31.772252848897462</v>
      </c>
      <c r="QT48" s="65">
        <f t="shared" si="127"/>
        <v>0.90215367654780687</v>
      </c>
      <c r="QU48" s="65"/>
      <c r="QV48" s="65">
        <v>18.510000000000002</v>
      </c>
      <c r="QW48" s="65">
        <f t="shared" si="129"/>
        <v>18.861818181818183</v>
      </c>
      <c r="QX48" s="65">
        <v>5</v>
      </c>
      <c r="QY48" s="65">
        <f t="shared" si="158"/>
        <v>428.14772727272725</v>
      </c>
      <c r="QZ48" s="65"/>
      <c r="RA48" s="64">
        <f t="shared" si="203"/>
        <v>503.19395197999069</v>
      </c>
      <c r="RB48" s="66">
        <f t="shared" si="130"/>
        <v>619.2640909090909</v>
      </c>
      <c r="RC48" s="66"/>
      <c r="RD48" s="66">
        <f t="shared" si="131"/>
        <v>224.49160857781632</v>
      </c>
      <c r="RE48" s="67">
        <f t="shared" si="43"/>
        <v>843.75569948690725</v>
      </c>
      <c r="RF48" s="67">
        <f t="shared" si="44"/>
        <v>1346.9496514668979</v>
      </c>
      <c r="RG48" s="68">
        <f t="shared" si="45"/>
        <v>2538.0503485331019</v>
      </c>
      <c r="RH48" s="205">
        <v>0</v>
      </c>
      <c r="RI48" s="205">
        <v>2716.49</v>
      </c>
      <c r="RJ48" s="205">
        <v>0</v>
      </c>
      <c r="RK48" s="205">
        <v>0</v>
      </c>
      <c r="RL48" s="205">
        <v>0</v>
      </c>
      <c r="RM48" s="205">
        <v>0</v>
      </c>
      <c r="RN48" s="205">
        <v>0</v>
      </c>
      <c r="RO48" s="205">
        <v>0</v>
      </c>
      <c r="RP48" s="205">
        <v>0</v>
      </c>
      <c r="RQ48" s="205">
        <v>0</v>
      </c>
      <c r="RR48" s="205">
        <v>2613.71</v>
      </c>
      <c r="RS48" s="178">
        <f t="shared" si="204"/>
        <v>102.77999999999975</v>
      </c>
      <c r="RT48" s="206">
        <v>109</v>
      </c>
      <c r="RU48" s="181" t="s">
        <v>276</v>
      </c>
      <c r="RV48" s="64">
        <f t="shared" si="205"/>
        <v>2716.49</v>
      </c>
      <c r="RW48" s="209">
        <v>0</v>
      </c>
      <c r="RX48" s="209">
        <v>3885</v>
      </c>
      <c r="RY48" s="209">
        <v>0</v>
      </c>
      <c r="RZ48" s="209">
        <v>0</v>
      </c>
      <c r="SA48" s="209">
        <v>0</v>
      </c>
      <c r="SB48" s="209">
        <v>0</v>
      </c>
      <c r="SC48" s="209">
        <v>0</v>
      </c>
      <c r="SD48" s="209">
        <v>0</v>
      </c>
      <c r="SE48" s="209">
        <v>0</v>
      </c>
      <c r="SF48" s="209">
        <v>0</v>
      </c>
      <c r="SG48" s="211">
        <v>3885</v>
      </c>
      <c r="SH48" s="226"/>
      <c r="SI48" s="65"/>
      <c r="SJ48" s="65">
        <f t="shared" si="134"/>
        <v>25.684682603987969</v>
      </c>
      <c r="SK48" s="65">
        <f t="shared" si="135"/>
        <v>2.2154506617662468</v>
      </c>
      <c r="SL48" s="65"/>
      <c r="SM48" s="65">
        <v>18.510000000000002</v>
      </c>
      <c r="SN48" s="65">
        <f t="shared" si="137"/>
        <v>495.92920353982299</v>
      </c>
      <c r="SO48" s="65">
        <v>5</v>
      </c>
      <c r="SP48" s="65">
        <f t="shared" si="159"/>
        <v>428.52876106194691</v>
      </c>
      <c r="SQ48" s="65"/>
      <c r="SR48" s="64">
        <f>SUM(SH48:SQ48)</f>
        <v>975.86809786752406</v>
      </c>
      <c r="SS48" s="66">
        <f t="shared" si="160"/>
        <v>596.28469026548669</v>
      </c>
      <c r="ST48" s="66"/>
      <c r="SU48" s="66">
        <f t="shared" si="138"/>
        <v>314.43055762660219</v>
      </c>
      <c r="SV48" s="67">
        <f>SUM(SS48:SU48)</f>
        <v>910.71524789208888</v>
      </c>
      <c r="SW48" s="67">
        <f t="shared" si="48"/>
        <v>1886.5833457596129</v>
      </c>
      <c r="SX48" s="68">
        <f t="shared" si="49"/>
        <v>1998.4166542403871</v>
      </c>
      <c r="SY48" s="64">
        <f t="shared" si="139"/>
        <v>43457.039999999986</v>
      </c>
      <c r="SZ48" s="211">
        <f t="shared" si="140"/>
        <v>46620</v>
      </c>
      <c r="TA48" s="67">
        <f t="shared" si="141"/>
        <v>17954.090525006141</v>
      </c>
      <c r="TB48" s="68">
        <f t="shared" si="142"/>
        <v>28665.909474993859</v>
      </c>
      <c r="TC48" s="264"/>
      <c r="TD48" s="265"/>
      <c r="TE48" s="265"/>
    </row>
    <row r="49" spans="1:525">
      <c r="A49" s="173" t="s">
        <v>169</v>
      </c>
      <c r="B49" s="175" t="s">
        <v>170</v>
      </c>
      <c r="C49" s="181" t="s">
        <v>276</v>
      </c>
      <c r="D49" s="176">
        <v>6505.41</v>
      </c>
      <c r="E49" s="176">
        <v>16329.09</v>
      </c>
      <c r="F49" s="176">
        <v>0</v>
      </c>
      <c r="G49" s="176">
        <v>0</v>
      </c>
      <c r="H49" s="176">
        <v>0</v>
      </c>
      <c r="I49" s="176">
        <v>0</v>
      </c>
      <c r="J49" s="176">
        <v>0</v>
      </c>
      <c r="K49" s="176">
        <v>0</v>
      </c>
      <c r="L49" s="176">
        <v>0</v>
      </c>
      <c r="M49" s="176">
        <v>0</v>
      </c>
      <c r="N49" s="178">
        <v>15672.26</v>
      </c>
      <c r="O49" s="178">
        <f t="shared" si="161"/>
        <v>7162.24</v>
      </c>
      <c r="P49" s="181">
        <v>1749</v>
      </c>
      <c r="Q49" s="64">
        <f t="shared" ref="Q49:Q80" si="213">SUM(D49:M49)</f>
        <v>22834.5</v>
      </c>
      <c r="R49" s="178">
        <v>541.51</v>
      </c>
      <c r="S49" s="178">
        <v>1194.44</v>
      </c>
      <c r="T49" s="178">
        <v>0</v>
      </c>
      <c r="U49" s="178">
        <v>0</v>
      </c>
      <c r="V49" s="178">
        <v>0</v>
      </c>
      <c r="W49" s="178">
        <v>0</v>
      </c>
      <c r="X49" s="178">
        <v>0</v>
      </c>
      <c r="Y49" s="178">
        <v>0</v>
      </c>
      <c r="Z49" s="178">
        <v>0</v>
      </c>
      <c r="AA49" s="178">
        <v>0</v>
      </c>
      <c r="AB49" s="64">
        <f t="shared" si="50"/>
        <v>1735.95</v>
      </c>
      <c r="AC49" s="65">
        <v>395.4</v>
      </c>
      <c r="AD49" s="219">
        <v>130</v>
      </c>
      <c r="AE49" s="65">
        <f t="shared" si="51"/>
        <v>170.40131616721771</v>
      </c>
      <c r="AF49" s="65">
        <f t="shared" si="177"/>
        <v>192.04697910820909</v>
      </c>
      <c r="AG49" s="65"/>
      <c r="AH49" s="65">
        <v>18.510000000000002</v>
      </c>
      <c r="AI49" s="65"/>
      <c r="AJ49" s="65">
        <v>5</v>
      </c>
      <c r="AK49" s="65">
        <f t="shared" si="178"/>
        <v>411.38684210526316</v>
      </c>
      <c r="AL49" s="65"/>
      <c r="AM49" s="64">
        <f t="shared" si="2"/>
        <v>1322.74513738069</v>
      </c>
      <c r="AN49" s="66">
        <f t="shared" si="179"/>
        <v>645.10084210526315</v>
      </c>
      <c r="AO49" s="66">
        <v>46.73</v>
      </c>
      <c r="AP49" s="66">
        <f t="shared" si="54"/>
        <v>402.91519589719064</v>
      </c>
      <c r="AQ49" s="67">
        <f t="shared" si="3"/>
        <v>1094.7460380024538</v>
      </c>
      <c r="AR49" s="67">
        <f t="shared" si="4"/>
        <v>2417.4911753831439</v>
      </c>
      <c r="AS49" s="68">
        <f t="shared" si="5"/>
        <v>-681.54117538314381</v>
      </c>
      <c r="AT49" s="205">
        <v>6785.64</v>
      </c>
      <c r="AU49" s="205">
        <v>16585.080000000002</v>
      </c>
      <c r="AV49" s="205">
        <v>0</v>
      </c>
      <c r="AW49" s="205">
        <v>0</v>
      </c>
      <c r="AX49" s="207">
        <v>0</v>
      </c>
      <c r="AY49" s="207">
        <v>0</v>
      </c>
      <c r="AZ49" s="207">
        <v>0</v>
      </c>
      <c r="BA49" s="207">
        <v>0</v>
      </c>
      <c r="BB49" s="207">
        <v>0</v>
      </c>
      <c r="BC49" s="207">
        <v>0</v>
      </c>
      <c r="BD49" s="209">
        <v>15302.76</v>
      </c>
      <c r="BE49" s="178">
        <f t="shared" si="162"/>
        <v>8067.9600000000009</v>
      </c>
      <c r="BF49" s="208">
        <v>1731</v>
      </c>
      <c r="BG49" s="181" t="s">
        <v>276</v>
      </c>
      <c r="BH49" s="64">
        <f t="shared" si="56"/>
        <v>23370.720000000001</v>
      </c>
      <c r="BI49" s="205">
        <v>564.85</v>
      </c>
      <c r="BJ49" s="205">
        <v>1213.17</v>
      </c>
      <c r="BK49" s="205">
        <v>0</v>
      </c>
      <c r="BL49" s="205">
        <v>0</v>
      </c>
      <c r="BM49" s="205">
        <v>0</v>
      </c>
      <c r="BN49" s="205">
        <v>0</v>
      </c>
      <c r="BO49" s="205">
        <v>0</v>
      </c>
      <c r="BP49" s="205">
        <v>0</v>
      </c>
      <c r="BQ49" s="205">
        <v>0</v>
      </c>
      <c r="BR49" s="205">
        <v>0</v>
      </c>
      <c r="BS49" s="64">
        <f t="shared" si="57"/>
        <v>1778.02</v>
      </c>
      <c r="BT49" s="65">
        <v>395.4</v>
      </c>
      <c r="BU49" s="219">
        <v>130</v>
      </c>
      <c r="BV49" s="65">
        <f t="shared" si="58"/>
        <v>167.83631392860173</v>
      </c>
      <c r="BW49" s="65">
        <f t="shared" si="59"/>
        <v>182.46467655616928</v>
      </c>
      <c r="BX49" s="65"/>
      <c r="BY49" s="65">
        <v>18.510000000000002</v>
      </c>
      <c r="BZ49" s="65"/>
      <c r="CA49" s="65">
        <v>5</v>
      </c>
      <c r="CB49" s="65">
        <f t="shared" si="180"/>
        <v>391.015625</v>
      </c>
      <c r="CC49" s="65"/>
      <c r="CD49" s="64">
        <f t="shared" si="6"/>
        <v>1290.2266154847709</v>
      </c>
      <c r="CE49" s="66">
        <f t="shared" si="61"/>
        <v>665.21208333333334</v>
      </c>
      <c r="CF49" s="66"/>
      <c r="CG49" s="66">
        <f t="shared" si="62"/>
        <v>391.0877397636209</v>
      </c>
      <c r="CH49" s="67">
        <f>SUM(CE49:CG49)</f>
        <v>1056.2998230969542</v>
      </c>
      <c r="CI49" s="67">
        <f t="shared" si="8"/>
        <v>2346.5264385817254</v>
      </c>
      <c r="CJ49" s="68">
        <f t="shared" si="9"/>
        <v>-568.50643858172543</v>
      </c>
      <c r="CK49" s="209">
        <v>10713.66</v>
      </c>
      <c r="CL49" s="209">
        <v>17112.45</v>
      </c>
      <c r="CM49" s="209">
        <v>0</v>
      </c>
      <c r="CN49" s="209">
        <v>0</v>
      </c>
      <c r="CO49" s="209">
        <v>0</v>
      </c>
      <c r="CP49" s="209">
        <v>0</v>
      </c>
      <c r="CQ49" s="209">
        <v>0</v>
      </c>
      <c r="CR49" s="209">
        <v>0</v>
      </c>
      <c r="CS49" s="209">
        <v>0</v>
      </c>
      <c r="CT49" s="207">
        <v>0</v>
      </c>
      <c r="CU49" s="209">
        <v>17524.169999999998</v>
      </c>
      <c r="CV49" s="178">
        <f t="shared" si="181"/>
        <v>10301.940000000002</v>
      </c>
      <c r="CW49" s="210">
        <v>1848</v>
      </c>
      <c r="CX49" s="181" t="s">
        <v>276</v>
      </c>
      <c r="CY49" s="64">
        <f t="shared" si="182"/>
        <v>27826.11</v>
      </c>
      <c r="CZ49" s="209">
        <v>891.82</v>
      </c>
      <c r="DA49" s="209">
        <v>1251.74</v>
      </c>
      <c r="DB49" s="209">
        <v>0</v>
      </c>
      <c r="DC49" s="209">
        <v>0</v>
      </c>
      <c r="DD49" s="209">
        <v>0</v>
      </c>
      <c r="DE49" s="209">
        <v>0</v>
      </c>
      <c r="DF49" s="209">
        <v>0</v>
      </c>
      <c r="DG49" s="209">
        <v>0</v>
      </c>
      <c r="DH49" s="209">
        <v>0</v>
      </c>
      <c r="DI49" s="209">
        <v>0</v>
      </c>
      <c r="DJ49" s="211">
        <f t="shared" si="208"/>
        <v>2143.56</v>
      </c>
      <c r="DK49" s="65">
        <v>395.4</v>
      </c>
      <c r="DL49" s="65">
        <v>130</v>
      </c>
      <c r="DM49" s="65">
        <f t="shared" si="66"/>
        <v>190.51221928117886</v>
      </c>
      <c r="DN49" s="65">
        <f t="shared" si="67"/>
        <v>293.05264598685557</v>
      </c>
      <c r="DO49" s="65"/>
      <c r="DP49" s="65">
        <v>18.510000000000002</v>
      </c>
      <c r="DQ49" s="65"/>
      <c r="DR49" s="65">
        <v>5</v>
      </c>
      <c r="DS49" s="65">
        <f t="shared" si="209"/>
        <v>428.469696969697</v>
      </c>
      <c r="DT49" s="65"/>
      <c r="DU49" s="64">
        <f t="shared" si="10"/>
        <v>1460.9445622377314</v>
      </c>
      <c r="DV49" s="66">
        <f t="shared" si="144"/>
        <v>596.35070707070713</v>
      </c>
      <c r="DW49" s="66"/>
      <c r="DX49" s="66">
        <f t="shared" si="68"/>
        <v>411.45905386168772</v>
      </c>
      <c r="DY49" s="67">
        <f t="shared" si="11"/>
        <v>1007.8097609323949</v>
      </c>
      <c r="DZ49" s="67">
        <f t="shared" si="12"/>
        <v>2468.7543231701261</v>
      </c>
      <c r="EA49" s="68">
        <f t="shared" si="13"/>
        <v>-325.19432317012615</v>
      </c>
      <c r="EB49" s="209">
        <v>8869.06</v>
      </c>
      <c r="EC49" s="209">
        <v>20504.150000000001</v>
      </c>
      <c r="ED49" s="209">
        <v>0</v>
      </c>
      <c r="EE49" s="209">
        <v>0</v>
      </c>
      <c r="EF49" s="209">
        <v>0</v>
      </c>
      <c r="EG49" s="209">
        <v>0</v>
      </c>
      <c r="EH49" s="209">
        <v>0</v>
      </c>
      <c r="EI49" s="209">
        <v>0</v>
      </c>
      <c r="EJ49" s="209">
        <v>0</v>
      </c>
      <c r="EK49" s="209">
        <v>0</v>
      </c>
      <c r="EL49" s="209">
        <v>19311.18</v>
      </c>
      <c r="EM49" s="178">
        <f t="shared" si="183"/>
        <v>10062.029999999999</v>
      </c>
      <c r="EN49" s="210">
        <v>2153</v>
      </c>
      <c r="EO49" s="181" t="s">
        <v>276</v>
      </c>
      <c r="EP49" s="212">
        <f t="shared" si="70"/>
        <v>29373.21</v>
      </c>
      <c r="EQ49" s="209">
        <v>738.28</v>
      </c>
      <c r="ER49" s="209">
        <v>1499.84</v>
      </c>
      <c r="ES49" s="209">
        <v>0</v>
      </c>
      <c r="ET49" s="209">
        <v>0</v>
      </c>
      <c r="EU49" s="209">
        <v>0</v>
      </c>
      <c r="EV49" s="209">
        <v>0</v>
      </c>
      <c r="EW49" s="209">
        <v>0</v>
      </c>
      <c r="EX49" s="209">
        <v>0</v>
      </c>
      <c r="EY49" s="209">
        <v>0</v>
      </c>
      <c r="EZ49" s="209">
        <v>0</v>
      </c>
      <c r="FA49" s="64">
        <f t="shared" si="184"/>
        <v>2238.12</v>
      </c>
      <c r="FB49" s="65">
        <v>395.4</v>
      </c>
      <c r="FC49" s="65">
        <v>117</v>
      </c>
      <c r="FD49" s="65">
        <f t="shared" si="72"/>
        <v>215.55237364532255</v>
      </c>
      <c r="FE49" s="65">
        <f t="shared" si="73"/>
        <v>261.3737324880949</v>
      </c>
      <c r="FF49" s="65"/>
      <c r="FG49" s="65">
        <v>18.510000000000002</v>
      </c>
      <c r="FH49" s="65">
        <f t="shared" si="75"/>
        <v>140.93333333333334</v>
      </c>
      <c r="FI49" s="65">
        <v>5</v>
      </c>
      <c r="FJ49" s="65">
        <f t="shared" si="145"/>
        <v>424.68019607843132</v>
      </c>
      <c r="FK49" s="65"/>
      <c r="FL49" s="64">
        <f t="shared" si="14"/>
        <v>1578.449635545182</v>
      </c>
      <c r="FM49" s="66">
        <f t="shared" si="146"/>
        <v>664.41901960784321</v>
      </c>
      <c r="FN49" s="66"/>
      <c r="FO49" s="66">
        <f t="shared" si="76"/>
        <v>448.57373103060513</v>
      </c>
      <c r="FP49" s="67">
        <f>SUM(FM49:FO49)</f>
        <v>1112.9927506384483</v>
      </c>
      <c r="FQ49" s="67">
        <f t="shared" si="16"/>
        <v>2691.4423861836303</v>
      </c>
      <c r="FR49" s="68">
        <f t="shared" si="17"/>
        <v>-453.32238618363044</v>
      </c>
      <c r="FS49" s="209">
        <v>11991.42</v>
      </c>
      <c r="FT49" s="209">
        <v>25337.7</v>
      </c>
      <c r="FU49" s="209">
        <v>0</v>
      </c>
      <c r="FV49" s="209">
        <v>0</v>
      </c>
      <c r="FW49" s="209">
        <v>0</v>
      </c>
      <c r="FX49" s="209">
        <v>0</v>
      </c>
      <c r="FY49" s="209">
        <v>0</v>
      </c>
      <c r="FZ49" s="209">
        <v>0</v>
      </c>
      <c r="GA49" s="209">
        <v>0</v>
      </c>
      <c r="GB49" s="209">
        <v>0</v>
      </c>
      <c r="GC49" s="209">
        <v>25209.77</v>
      </c>
      <c r="GD49" s="178">
        <f t="shared" si="186"/>
        <v>12119.350000000002</v>
      </c>
      <c r="GE49" s="210">
        <v>2466</v>
      </c>
      <c r="GF49" s="181" t="s">
        <v>276</v>
      </c>
      <c r="GG49" s="64">
        <f t="shared" si="187"/>
        <v>37329.120000000003</v>
      </c>
      <c r="GH49" s="209">
        <v>998.19</v>
      </c>
      <c r="GI49" s="209">
        <v>1853.41</v>
      </c>
      <c r="GJ49" s="209">
        <v>0</v>
      </c>
      <c r="GK49" s="209">
        <v>0</v>
      </c>
      <c r="GL49" s="209">
        <v>0</v>
      </c>
      <c r="GM49" s="209">
        <v>0</v>
      </c>
      <c r="GN49" s="209">
        <v>0</v>
      </c>
      <c r="GO49" s="209">
        <v>0</v>
      </c>
      <c r="GP49" s="209">
        <v>0</v>
      </c>
      <c r="GQ49" s="209">
        <v>0</v>
      </c>
      <c r="GR49" s="211">
        <f t="shared" si="79"/>
        <v>2851.6000000000004</v>
      </c>
      <c r="GS49" s="65">
        <v>395.4</v>
      </c>
      <c r="GT49" s="217">
        <v>117</v>
      </c>
      <c r="GU49" s="65">
        <f t="shared" si="80"/>
        <v>279.35562774406009</v>
      </c>
      <c r="GV49" s="65">
        <f t="shared" si="81"/>
        <v>357.18276871843301</v>
      </c>
      <c r="GW49" s="65"/>
      <c r="GX49" s="65">
        <v>18.510000000000002</v>
      </c>
      <c r="GY49" s="65">
        <f t="shared" si="83"/>
        <v>184.90588235294118</v>
      </c>
      <c r="GZ49" s="65">
        <v>5</v>
      </c>
      <c r="HA49" s="65">
        <f t="shared" si="147"/>
        <v>358.47794117647061</v>
      </c>
      <c r="HB49" s="65"/>
      <c r="HC49" s="64">
        <f t="shared" si="188"/>
        <v>1715.8322199919048</v>
      </c>
      <c r="HD49" s="66">
        <f t="shared" si="148"/>
        <v>866.92019607843133</v>
      </c>
      <c r="HE49" s="66"/>
      <c r="HF49" s="66">
        <f t="shared" si="84"/>
        <v>516.55048321406719</v>
      </c>
      <c r="HG49" s="67">
        <f t="shared" si="19"/>
        <v>1383.4706792924985</v>
      </c>
      <c r="HH49" s="67">
        <f t="shared" si="20"/>
        <v>3099.3028992844033</v>
      </c>
      <c r="HI49" s="68">
        <f t="shared" si="21"/>
        <v>-247.70289928440297</v>
      </c>
      <c r="HJ49" s="205">
        <v>11207.79</v>
      </c>
      <c r="HK49" s="205">
        <v>26995.919999999998</v>
      </c>
      <c r="HL49" s="205">
        <v>0</v>
      </c>
      <c r="HM49" s="205">
        <v>0</v>
      </c>
      <c r="HN49" s="205">
        <v>0</v>
      </c>
      <c r="HO49" s="205">
        <v>0</v>
      </c>
      <c r="HP49" s="205">
        <v>0</v>
      </c>
      <c r="HQ49" s="205">
        <v>0</v>
      </c>
      <c r="HR49" s="205">
        <v>0</v>
      </c>
      <c r="HS49" s="205">
        <v>0</v>
      </c>
      <c r="HT49" s="205">
        <v>24877.93</v>
      </c>
      <c r="HU49" s="178">
        <f t="shared" si="189"/>
        <v>13325.779999999999</v>
      </c>
      <c r="HV49" s="206">
        <v>2617</v>
      </c>
      <c r="HW49" s="181" t="s">
        <v>276</v>
      </c>
      <c r="HX49" s="64">
        <f t="shared" si="190"/>
        <v>38203.71</v>
      </c>
      <c r="HY49" s="205">
        <v>932.96</v>
      </c>
      <c r="HZ49" s="205">
        <v>1974.7</v>
      </c>
      <c r="IA49" s="205">
        <v>0</v>
      </c>
      <c r="IB49" s="205">
        <v>0</v>
      </c>
      <c r="IC49" s="205">
        <v>0</v>
      </c>
      <c r="ID49" s="205">
        <v>0</v>
      </c>
      <c r="IE49" s="205">
        <v>0</v>
      </c>
      <c r="IF49" s="205">
        <v>0</v>
      </c>
      <c r="IG49" s="205">
        <v>0</v>
      </c>
      <c r="IH49" s="205">
        <v>0</v>
      </c>
      <c r="II49" s="214">
        <v>2907.66</v>
      </c>
      <c r="IJ49" s="65">
        <v>395.4</v>
      </c>
      <c r="IK49" s="217">
        <v>117</v>
      </c>
      <c r="IL49" s="65">
        <f t="shared" si="88"/>
        <v>275.5841956456419</v>
      </c>
      <c r="IM49" s="65">
        <f t="shared" si="89"/>
        <v>403.8739946164402</v>
      </c>
      <c r="IN49" s="65"/>
      <c r="IO49" s="65">
        <v>18.510000000000002</v>
      </c>
      <c r="IP49" s="65">
        <f t="shared" si="91"/>
        <v>232.05714285714285</v>
      </c>
      <c r="IQ49" s="65">
        <v>5</v>
      </c>
      <c r="IR49" s="65">
        <f t="shared" si="149"/>
        <v>445.62857142857143</v>
      </c>
      <c r="IS49" s="65"/>
      <c r="IT49" s="64">
        <f t="shared" si="191"/>
        <v>1893.0539045477965</v>
      </c>
      <c r="IU49" s="66">
        <f t="shared" si="150"/>
        <v>538.79476190476191</v>
      </c>
      <c r="IV49" s="66"/>
      <c r="IW49" s="66">
        <f t="shared" si="92"/>
        <v>486.3697332905117</v>
      </c>
      <c r="IX49" s="67">
        <f t="shared" si="192"/>
        <v>1025.1644951952735</v>
      </c>
      <c r="IY49" s="67">
        <f t="shared" si="24"/>
        <v>2918.2183997430702</v>
      </c>
      <c r="IZ49" s="68">
        <f t="shared" si="25"/>
        <v>-10.558399743070368</v>
      </c>
      <c r="JA49" s="209">
        <v>17197.72</v>
      </c>
      <c r="JB49" s="209">
        <v>31728.48</v>
      </c>
      <c r="JC49" s="209">
        <v>0</v>
      </c>
      <c r="JD49" s="209">
        <v>0</v>
      </c>
      <c r="JE49" s="209">
        <v>0</v>
      </c>
      <c r="JF49" s="209">
        <v>0</v>
      </c>
      <c r="JG49" s="209">
        <v>0</v>
      </c>
      <c r="JH49" s="209">
        <v>0</v>
      </c>
      <c r="JI49" s="209">
        <v>0</v>
      </c>
      <c r="JJ49" s="209">
        <v>0</v>
      </c>
      <c r="JK49" s="209">
        <v>37002.79</v>
      </c>
      <c r="JL49" s="178">
        <f t="shared" si="193"/>
        <v>11923.409999999996</v>
      </c>
      <c r="JM49" s="210">
        <v>2901</v>
      </c>
      <c r="JN49" s="181" t="s">
        <v>276</v>
      </c>
      <c r="JO49" s="64">
        <f t="shared" si="194"/>
        <v>48926.2</v>
      </c>
      <c r="JP49" s="209">
        <v>1431.57</v>
      </c>
      <c r="JQ49" s="209">
        <v>2320.88</v>
      </c>
      <c r="JR49" s="209">
        <v>0</v>
      </c>
      <c r="JS49" s="209">
        <v>0</v>
      </c>
      <c r="JT49" s="209">
        <v>0</v>
      </c>
      <c r="JU49" s="209">
        <v>0</v>
      </c>
      <c r="JV49" s="209">
        <v>0</v>
      </c>
      <c r="JW49" s="209">
        <v>0</v>
      </c>
      <c r="JX49" s="209">
        <v>0</v>
      </c>
      <c r="JY49" s="209">
        <v>0</v>
      </c>
      <c r="JZ49" s="211">
        <v>3752.45</v>
      </c>
      <c r="KA49" s="65">
        <v>395.4</v>
      </c>
      <c r="KB49" s="217">
        <v>117</v>
      </c>
      <c r="KC49" s="65">
        <f t="shared" si="96"/>
        <v>746.3717216276824</v>
      </c>
      <c r="KD49" s="65">
        <f t="shared" si="97"/>
        <v>401.47992148549622</v>
      </c>
      <c r="KE49" s="65"/>
      <c r="KF49" s="65">
        <v>18.510000000000002</v>
      </c>
      <c r="KG49" s="65"/>
      <c r="KH49" s="65">
        <v>5</v>
      </c>
      <c r="KI49" s="65">
        <f t="shared" si="151"/>
        <v>543.39953271028037</v>
      </c>
      <c r="KJ49" s="65"/>
      <c r="KK49" s="64">
        <f t="shared" si="195"/>
        <v>2227.161175823459</v>
      </c>
      <c r="KL49" s="66">
        <f t="shared" si="152"/>
        <v>497.32093457943921</v>
      </c>
      <c r="KM49" s="66"/>
      <c r="KN49" s="66">
        <f t="shared" si="99"/>
        <v>544.89642208057967</v>
      </c>
      <c r="KO49" s="67">
        <f t="shared" si="27"/>
        <v>1042.2173566600188</v>
      </c>
      <c r="KP49" s="67">
        <f t="shared" si="28"/>
        <v>3269.378532483478</v>
      </c>
      <c r="KQ49" s="68">
        <f t="shared" si="29"/>
        <v>483.07146751652181</v>
      </c>
      <c r="KR49" s="209">
        <v>10688.51</v>
      </c>
      <c r="KS49" s="209">
        <v>23383.3</v>
      </c>
      <c r="KT49" s="209">
        <v>0</v>
      </c>
      <c r="KU49" s="209">
        <v>0</v>
      </c>
      <c r="KV49" s="209">
        <v>0</v>
      </c>
      <c r="KW49" s="209">
        <v>0</v>
      </c>
      <c r="KX49" s="209">
        <v>0</v>
      </c>
      <c r="KY49" s="209">
        <v>0</v>
      </c>
      <c r="KZ49" s="209">
        <v>0</v>
      </c>
      <c r="LA49" s="209">
        <v>0</v>
      </c>
      <c r="LB49" s="209">
        <v>26372.87</v>
      </c>
      <c r="LC49" s="178">
        <f t="shared" si="196"/>
        <v>7698.9399999999987</v>
      </c>
      <c r="LD49" s="210">
        <v>2035</v>
      </c>
      <c r="LE49" s="181" t="s">
        <v>276</v>
      </c>
      <c r="LF49" s="64">
        <f t="shared" si="197"/>
        <v>34071.81</v>
      </c>
      <c r="LG49" s="209">
        <v>889.73</v>
      </c>
      <c r="LH49" s="209">
        <v>1710.44</v>
      </c>
      <c r="LI49" s="209">
        <v>0</v>
      </c>
      <c r="LJ49" s="209">
        <v>0</v>
      </c>
      <c r="LK49" s="209">
        <v>0</v>
      </c>
      <c r="LL49" s="209">
        <v>0</v>
      </c>
      <c r="LM49" s="209">
        <v>0</v>
      </c>
      <c r="LN49" s="209">
        <v>0</v>
      </c>
      <c r="LO49" s="209">
        <v>0</v>
      </c>
      <c r="LP49" s="209">
        <v>0</v>
      </c>
      <c r="LQ49" s="211">
        <f t="shared" si="102"/>
        <v>2600.17</v>
      </c>
      <c r="LR49" s="230">
        <v>1495</v>
      </c>
      <c r="LS49" s="240">
        <v>117</v>
      </c>
      <c r="LT49" s="65">
        <f t="shared" si="103"/>
        <v>268.87478258962989</v>
      </c>
      <c r="LU49" s="65">
        <f t="shared" si="104"/>
        <v>229.2139306151939</v>
      </c>
      <c r="LV49" s="65"/>
      <c r="LW49" s="65">
        <v>18.510000000000002</v>
      </c>
      <c r="LX49" s="65"/>
      <c r="LY49" s="65">
        <v>5</v>
      </c>
      <c r="LZ49" s="65">
        <f t="shared" si="153"/>
        <v>508.03738317757012</v>
      </c>
      <c r="MA49" s="65"/>
      <c r="MB49" s="64">
        <f t="shared" si="30"/>
        <v>2641.636096382394</v>
      </c>
      <c r="MC49" s="66">
        <f t="shared" si="154"/>
        <v>593.54906542056074</v>
      </c>
      <c r="MD49" s="66"/>
      <c r="ME49" s="66">
        <f t="shared" si="106"/>
        <v>647.03703236059107</v>
      </c>
      <c r="MF49" s="67">
        <f t="shared" si="31"/>
        <v>1240.5860977811517</v>
      </c>
      <c r="MG49" s="67">
        <f t="shared" si="32"/>
        <v>3882.2221941635457</v>
      </c>
      <c r="MH49" s="68">
        <f t="shared" si="33"/>
        <v>-1282.0521941635457</v>
      </c>
      <c r="MI49" s="209">
        <v>8401.25</v>
      </c>
      <c r="MJ49" s="209">
        <v>22372.85</v>
      </c>
      <c r="MK49" s="209">
        <v>0</v>
      </c>
      <c r="ML49" s="209">
        <v>0</v>
      </c>
      <c r="MM49" s="209">
        <v>0</v>
      </c>
      <c r="MN49" s="209">
        <v>0</v>
      </c>
      <c r="MO49" s="209">
        <v>0</v>
      </c>
      <c r="MP49" s="209">
        <v>0</v>
      </c>
      <c r="MQ49" s="209">
        <v>0</v>
      </c>
      <c r="MR49" s="209">
        <v>0</v>
      </c>
      <c r="MS49" s="209">
        <v>21427.919999999998</v>
      </c>
      <c r="MT49" s="178">
        <f t="shared" si="210"/>
        <v>9346.18</v>
      </c>
      <c r="MU49" s="210">
        <v>2124</v>
      </c>
      <c r="MV49" s="181" t="s">
        <v>276</v>
      </c>
      <c r="MW49" s="64">
        <f t="shared" si="198"/>
        <v>30774.1</v>
      </c>
      <c r="MX49" s="209">
        <v>699.33</v>
      </c>
      <c r="MY49" s="209">
        <v>1636.53</v>
      </c>
      <c r="MZ49" s="209">
        <v>0</v>
      </c>
      <c r="NA49" s="209">
        <v>0</v>
      </c>
      <c r="NB49" s="209">
        <v>0</v>
      </c>
      <c r="NC49" s="209">
        <v>0</v>
      </c>
      <c r="ND49" s="209">
        <v>0</v>
      </c>
      <c r="NE49" s="209">
        <v>0</v>
      </c>
      <c r="NF49" s="209">
        <v>0</v>
      </c>
      <c r="NG49" s="209">
        <v>0</v>
      </c>
      <c r="NH49" s="211">
        <f t="shared" si="109"/>
        <v>2335.86</v>
      </c>
      <c r="NI49" s="227">
        <v>440.48</v>
      </c>
      <c r="NJ49" s="241">
        <v>117</v>
      </c>
      <c r="NK49" s="65">
        <f t="shared" si="110"/>
        <v>0</v>
      </c>
      <c r="NL49" s="65">
        <f t="shared" si="111"/>
        <v>225.73881911902072</v>
      </c>
      <c r="NM49" s="65"/>
      <c r="NN49" s="65">
        <v>18.510000000000002</v>
      </c>
      <c r="NO49" s="65"/>
      <c r="NP49" s="65">
        <v>5</v>
      </c>
      <c r="NQ49" s="65">
        <f t="shared" si="155"/>
        <v>469.67889908256882</v>
      </c>
      <c r="NR49" s="65"/>
      <c r="NS49" s="64">
        <f t="shared" si="199"/>
        <v>1276.4077182015894</v>
      </c>
      <c r="NT49" s="66">
        <f t="shared" si="113"/>
        <v>723.04816513761466</v>
      </c>
      <c r="NU49" s="66"/>
      <c r="NV49" s="66">
        <f t="shared" si="114"/>
        <v>399.89117666784085</v>
      </c>
      <c r="NW49" s="67">
        <f t="shared" si="35"/>
        <v>1122.9393418054556</v>
      </c>
      <c r="NX49" s="67">
        <f t="shared" si="36"/>
        <v>2399.347060007045</v>
      </c>
      <c r="NY49" s="68">
        <f t="shared" si="37"/>
        <v>-63.487060007044875</v>
      </c>
      <c r="NZ49" s="209">
        <v>7265.91</v>
      </c>
      <c r="OA49" s="209">
        <v>20213.59</v>
      </c>
      <c r="OB49" s="209">
        <v>0</v>
      </c>
      <c r="OC49" s="209">
        <v>0</v>
      </c>
      <c r="OD49" s="209">
        <v>0</v>
      </c>
      <c r="OE49" s="209">
        <v>0</v>
      </c>
      <c r="OF49" s="209">
        <v>0</v>
      </c>
      <c r="OG49" s="209">
        <v>0</v>
      </c>
      <c r="OH49" s="209">
        <v>0</v>
      </c>
      <c r="OI49" s="209">
        <v>0</v>
      </c>
      <c r="OJ49" s="209">
        <v>18251.13</v>
      </c>
      <c r="OK49" s="178">
        <f t="shared" si="115"/>
        <v>9228.369999999999</v>
      </c>
      <c r="OL49" s="210">
        <v>1988</v>
      </c>
      <c r="OM49" s="181" t="s">
        <v>276</v>
      </c>
      <c r="ON49" s="64">
        <f t="shared" si="200"/>
        <v>27479.5</v>
      </c>
      <c r="OO49" s="209">
        <v>604.83000000000004</v>
      </c>
      <c r="OP49" s="209">
        <v>1478.59</v>
      </c>
      <c r="OQ49" s="209">
        <v>0</v>
      </c>
      <c r="OR49" s="209">
        <v>0</v>
      </c>
      <c r="OS49" s="209">
        <v>0</v>
      </c>
      <c r="OT49" s="209">
        <v>0</v>
      </c>
      <c r="OU49" s="209">
        <v>0</v>
      </c>
      <c r="OV49" s="209">
        <v>0</v>
      </c>
      <c r="OW49" s="209">
        <v>0</v>
      </c>
      <c r="OX49" s="209">
        <v>0</v>
      </c>
      <c r="OY49" s="211">
        <v>2083.42</v>
      </c>
      <c r="OZ49" s="250">
        <v>1495</v>
      </c>
      <c r="PA49" s="241">
        <v>117</v>
      </c>
      <c r="PB49" s="65">
        <f t="shared" si="118"/>
        <v>394.64894408216571</v>
      </c>
      <c r="PC49" s="65">
        <f t="shared" si="119"/>
        <v>270.58506985428056</v>
      </c>
      <c r="PD49" s="65"/>
      <c r="PE49" s="65">
        <v>18.510000000000002</v>
      </c>
      <c r="PF49" s="65">
        <f t="shared" si="121"/>
        <v>32.880000000000003</v>
      </c>
      <c r="PG49" s="65">
        <v>5</v>
      </c>
      <c r="PH49" s="65">
        <f t="shared" si="156"/>
        <v>495.2049090909091</v>
      </c>
      <c r="PI49" s="65"/>
      <c r="PJ49" s="64">
        <f t="shared" si="38"/>
        <v>2828.8289230273554</v>
      </c>
      <c r="PK49" s="66">
        <f t="shared" si="157"/>
        <v>643.25572727272731</v>
      </c>
      <c r="PL49" s="66"/>
      <c r="PM49" s="66">
        <f t="shared" si="122"/>
        <v>694.41693006001651</v>
      </c>
      <c r="PN49" s="67">
        <f t="shared" si="39"/>
        <v>1337.6726573327437</v>
      </c>
      <c r="PO49" s="67">
        <f t="shared" si="40"/>
        <v>4166.5015803600991</v>
      </c>
      <c r="PP49" s="68">
        <f t="shared" si="41"/>
        <v>-2083.081580360099</v>
      </c>
      <c r="PQ49" s="209">
        <v>6713.76</v>
      </c>
      <c r="PR49" s="209">
        <v>18562.900000000001</v>
      </c>
      <c r="PS49" s="209">
        <v>0</v>
      </c>
      <c r="PT49" s="209">
        <v>0</v>
      </c>
      <c r="PU49" s="209">
        <v>0</v>
      </c>
      <c r="PV49" s="209">
        <v>0</v>
      </c>
      <c r="PW49" s="209">
        <v>0</v>
      </c>
      <c r="PX49" s="209">
        <v>0</v>
      </c>
      <c r="PY49" s="209">
        <v>0</v>
      </c>
      <c r="PZ49" s="209">
        <v>0</v>
      </c>
      <c r="QA49" s="209">
        <v>16223.24</v>
      </c>
      <c r="QB49" s="178">
        <f t="shared" si="201"/>
        <v>9053.4200000000037</v>
      </c>
      <c r="QC49" s="210">
        <v>1820</v>
      </c>
      <c r="QD49" s="181" t="s">
        <v>276</v>
      </c>
      <c r="QE49" s="64">
        <f t="shared" si="202"/>
        <v>25276.660000000003</v>
      </c>
      <c r="QF49" s="209">
        <v>558.85</v>
      </c>
      <c r="QG49" s="209">
        <v>1357.84</v>
      </c>
      <c r="QH49" s="209">
        <v>0</v>
      </c>
      <c r="QI49" s="209">
        <v>0</v>
      </c>
      <c r="QJ49" s="209">
        <v>0</v>
      </c>
      <c r="QK49" s="209">
        <v>0</v>
      </c>
      <c r="QL49" s="209">
        <v>0</v>
      </c>
      <c r="QM49" s="209">
        <v>0</v>
      </c>
      <c r="QN49" s="209">
        <v>0</v>
      </c>
      <c r="QO49" s="209">
        <v>0</v>
      </c>
      <c r="QP49" s="211">
        <f t="shared" si="125"/>
        <v>1916.69</v>
      </c>
      <c r="QQ49" s="250">
        <v>1495</v>
      </c>
      <c r="QR49" s="241">
        <v>117</v>
      </c>
      <c r="QS49" s="65">
        <f t="shared" si="126"/>
        <v>190.7042822290185</v>
      </c>
      <c r="QT49" s="65">
        <f t="shared" si="127"/>
        <v>165.20178273324109</v>
      </c>
      <c r="QU49" s="65"/>
      <c r="QV49" s="65">
        <v>18.510000000000002</v>
      </c>
      <c r="QW49" s="65">
        <f t="shared" si="129"/>
        <v>18.861818181818183</v>
      </c>
      <c r="QX49" s="65">
        <v>5</v>
      </c>
      <c r="QY49" s="65">
        <f t="shared" si="158"/>
        <v>428.14772727272725</v>
      </c>
      <c r="QZ49" s="65"/>
      <c r="RA49" s="64">
        <f t="shared" si="203"/>
        <v>2438.4256104168048</v>
      </c>
      <c r="RB49" s="66">
        <f t="shared" si="130"/>
        <v>619.2640909090909</v>
      </c>
      <c r="RC49" s="66"/>
      <c r="RD49" s="66">
        <f t="shared" si="131"/>
        <v>611.53794026517915</v>
      </c>
      <c r="RE49" s="67">
        <f t="shared" si="43"/>
        <v>1230.80203117427</v>
      </c>
      <c r="RF49" s="67">
        <f t="shared" si="44"/>
        <v>3669.2276415910746</v>
      </c>
      <c r="RG49" s="68">
        <f t="shared" si="45"/>
        <v>-1752.5376415910746</v>
      </c>
      <c r="RH49" s="205">
        <v>8730.9599999999991</v>
      </c>
      <c r="RI49" s="205">
        <v>19502.02</v>
      </c>
      <c r="RJ49" s="205">
        <v>0</v>
      </c>
      <c r="RK49" s="205">
        <v>0</v>
      </c>
      <c r="RL49" s="205">
        <v>0</v>
      </c>
      <c r="RM49" s="205">
        <v>0</v>
      </c>
      <c r="RN49" s="205">
        <v>0</v>
      </c>
      <c r="RO49" s="205">
        <v>0</v>
      </c>
      <c r="RP49" s="205">
        <v>0</v>
      </c>
      <c r="RQ49" s="205">
        <v>0</v>
      </c>
      <c r="RR49" s="205">
        <v>18877.77</v>
      </c>
      <c r="RS49" s="178">
        <f t="shared" si="204"/>
        <v>9355.2099999999991</v>
      </c>
      <c r="RT49" s="206">
        <v>1956</v>
      </c>
      <c r="RU49" s="181" t="s">
        <v>276</v>
      </c>
      <c r="RV49" s="64">
        <f t="shared" si="205"/>
        <v>28232.98</v>
      </c>
      <c r="RW49" s="209">
        <v>726.77</v>
      </c>
      <c r="RX49" s="209">
        <v>1426.54</v>
      </c>
      <c r="RY49" s="209">
        <v>0</v>
      </c>
      <c r="RZ49" s="209">
        <v>0</v>
      </c>
      <c r="SA49" s="209">
        <v>0</v>
      </c>
      <c r="SB49" s="209">
        <v>0</v>
      </c>
      <c r="SC49" s="209">
        <v>0</v>
      </c>
      <c r="SD49" s="209">
        <v>0</v>
      </c>
      <c r="SE49" s="209">
        <v>0</v>
      </c>
      <c r="SF49" s="209">
        <v>0</v>
      </c>
      <c r="SG49" s="211">
        <v>2153.31</v>
      </c>
      <c r="SH49" s="250">
        <v>1495</v>
      </c>
      <c r="SI49" s="241">
        <v>117</v>
      </c>
      <c r="SJ49" s="65">
        <f t="shared" si="134"/>
        <v>185.51007216603449</v>
      </c>
      <c r="SK49" s="65">
        <f t="shared" si="135"/>
        <v>201.65407847307122</v>
      </c>
      <c r="SL49" s="65"/>
      <c r="SM49" s="65">
        <v>18.510000000000002</v>
      </c>
      <c r="SN49" s="65">
        <f t="shared" si="137"/>
        <v>495.92920353982299</v>
      </c>
      <c r="SO49" s="65">
        <v>5</v>
      </c>
      <c r="SP49" s="65">
        <f t="shared" si="159"/>
        <v>428.52876106194691</v>
      </c>
      <c r="SQ49" s="65"/>
      <c r="SR49" s="64">
        <f>SUM(SH49:SQ49)</f>
        <v>2947.1321152408755</v>
      </c>
      <c r="SS49" s="66">
        <f t="shared" si="160"/>
        <v>596.28469026548669</v>
      </c>
      <c r="ST49" s="66"/>
      <c r="SU49" s="66">
        <f t="shared" si="138"/>
        <v>708.68336110127245</v>
      </c>
      <c r="SV49" s="67">
        <f>SUM(SS49:SU49)</f>
        <v>1304.968051366759</v>
      </c>
      <c r="SW49" s="67">
        <f t="shared" si="48"/>
        <v>4252.1001666076345</v>
      </c>
      <c r="SX49" s="68">
        <f t="shared" si="49"/>
        <v>-2098.7901666076345</v>
      </c>
      <c r="SY49" s="64">
        <f t="shared" si="139"/>
        <v>373698.62</v>
      </c>
      <c r="SZ49" s="211">
        <f t="shared" si="140"/>
        <v>28496.809999999998</v>
      </c>
      <c r="TA49" s="67">
        <f t="shared" si="141"/>
        <v>37580.512797558978</v>
      </c>
      <c r="TB49" s="68">
        <f t="shared" si="142"/>
        <v>-9083.7027975589808</v>
      </c>
      <c r="TC49" s="264"/>
      <c r="TD49" s="265"/>
      <c r="TE49" s="265"/>
    </row>
    <row r="50" spans="1:525">
      <c r="A50" s="173" t="s">
        <v>171</v>
      </c>
      <c r="B50" s="175" t="s">
        <v>172</v>
      </c>
      <c r="C50" s="181" t="s">
        <v>276</v>
      </c>
      <c r="D50" s="176">
        <v>0</v>
      </c>
      <c r="E50" s="176">
        <v>1077.67</v>
      </c>
      <c r="F50" s="176">
        <v>0</v>
      </c>
      <c r="G50" s="176">
        <v>0</v>
      </c>
      <c r="H50" s="176">
        <v>0</v>
      </c>
      <c r="I50" s="176">
        <v>0</v>
      </c>
      <c r="J50" s="176">
        <v>0</v>
      </c>
      <c r="K50" s="176">
        <v>0</v>
      </c>
      <c r="L50" s="176">
        <v>0</v>
      </c>
      <c r="M50" s="176">
        <v>0</v>
      </c>
      <c r="N50" s="178">
        <v>1077.67</v>
      </c>
      <c r="O50" s="178">
        <f t="shared" si="161"/>
        <v>0</v>
      </c>
      <c r="P50" s="181">
        <v>84</v>
      </c>
      <c r="Q50" s="64">
        <f t="shared" si="213"/>
        <v>1077.67</v>
      </c>
      <c r="R50" s="178">
        <v>0</v>
      </c>
      <c r="S50" s="178">
        <v>3885</v>
      </c>
      <c r="T50" s="178">
        <v>0</v>
      </c>
      <c r="U50" s="178">
        <v>0</v>
      </c>
      <c r="V50" s="178">
        <v>0</v>
      </c>
      <c r="W50" s="178">
        <v>0</v>
      </c>
      <c r="X50" s="178">
        <v>0</v>
      </c>
      <c r="Y50" s="178">
        <v>0</v>
      </c>
      <c r="Z50" s="178">
        <v>0</v>
      </c>
      <c r="AA50" s="178">
        <v>0</v>
      </c>
      <c r="AB50" s="64">
        <f t="shared" si="50"/>
        <v>3885</v>
      </c>
      <c r="AC50" s="65">
        <v>395.4</v>
      </c>
      <c r="AD50" s="219">
        <v>199</v>
      </c>
      <c r="AE50" s="65">
        <f t="shared" si="51"/>
        <v>11.717288150778861</v>
      </c>
      <c r="AF50" s="65">
        <f t="shared" si="177"/>
        <v>0</v>
      </c>
      <c r="AG50" s="65"/>
      <c r="AH50" s="65">
        <v>18.510000000000002</v>
      </c>
      <c r="AI50" s="65"/>
      <c r="AJ50" s="65">
        <v>5</v>
      </c>
      <c r="AK50" s="65">
        <f t="shared" si="178"/>
        <v>411.38684210526316</v>
      </c>
      <c r="AL50" s="65"/>
      <c r="AM50" s="64">
        <f t="shared" si="2"/>
        <v>1041.0141302560419</v>
      </c>
      <c r="AN50" s="66">
        <f t="shared" si="179"/>
        <v>645.10084210526315</v>
      </c>
      <c r="AO50" s="66">
        <v>46.73</v>
      </c>
      <c r="AP50" s="66">
        <f t="shared" si="54"/>
        <v>346.56899447226101</v>
      </c>
      <c r="AQ50" s="67">
        <f t="shared" si="3"/>
        <v>1038.3998365775242</v>
      </c>
      <c r="AR50" s="67">
        <f t="shared" si="4"/>
        <v>2079.4139668335661</v>
      </c>
      <c r="AS50" s="68">
        <f t="shared" si="5"/>
        <v>1805.5860331664339</v>
      </c>
      <c r="AT50" s="205">
        <v>0</v>
      </c>
      <c r="AU50" s="205">
        <v>632.29</v>
      </c>
      <c r="AV50" s="205">
        <v>0</v>
      </c>
      <c r="AW50" s="205">
        <v>0</v>
      </c>
      <c r="AX50" s="207">
        <v>0</v>
      </c>
      <c r="AY50" s="207">
        <v>0</v>
      </c>
      <c r="AZ50" s="207">
        <v>0</v>
      </c>
      <c r="BA50" s="207">
        <v>0</v>
      </c>
      <c r="BB50" s="207">
        <v>0</v>
      </c>
      <c r="BC50" s="207">
        <v>0</v>
      </c>
      <c r="BD50" s="209">
        <v>632.29</v>
      </c>
      <c r="BE50" s="178">
        <f t="shared" si="162"/>
        <v>0</v>
      </c>
      <c r="BF50" s="208">
        <v>60</v>
      </c>
      <c r="BG50" s="181" t="s">
        <v>276</v>
      </c>
      <c r="BH50" s="64">
        <f t="shared" si="56"/>
        <v>632.29</v>
      </c>
      <c r="BI50" s="205">
        <v>0</v>
      </c>
      <c r="BJ50" s="205">
        <v>3885</v>
      </c>
      <c r="BK50" s="205">
        <v>0</v>
      </c>
      <c r="BL50" s="205">
        <v>0</v>
      </c>
      <c r="BM50" s="205">
        <v>0</v>
      </c>
      <c r="BN50" s="205">
        <v>0</v>
      </c>
      <c r="BO50" s="205">
        <v>0</v>
      </c>
      <c r="BP50" s="205">
        <v>0</v>
      </c>
      <c r="BQ50" s="205">
        <v>0</v>
      </c>
      <c r="BR50" s="205">
        <v>0</v>
      </c>
      <c r="BS50" s="64">
        <f t="shared" si="57"/>
        <v>3885</v>
      </c>
      <c r="BT50" s="65">
        <v>395.4</v>
      </c>
      <c r="BU50" s="219">
        <v>199</v>
      </c>
      <c r="BV50" s="65">
        <f t="shared" si="58"/>
        <v>6.9347766634199033</v>
      </c>
      <c r="BW50" s="65">
        <f t="shared" si="59"/>
        <v>0</v>
      </c>
      <c r="BX50" s="65"/>
      <c r="BY50" s="65">
        <v>18.510000000000002</v>
      </c>
      <c r="BZ50" s="65"/>
      <c r="CA50" s="65">
        <v>5</v>
      </c>
      <c r="CB50" s="65">
        <f t="shared" si="180"/>
        <v>391.015625</v>
      </c>
      <c r="CC50" s="65"/>
      <c r="CD50" s="64">
        <f t="shared" si="6"/>
        <v>1015.8604016634199</v>
      </c>
      <c r="CE50" s="66">
        <f t="shared" si="61"/>
        <v>665.21208333333334</v>
      </c>
      <c r="CF50" s="66"/>
      <c r="CG50" s="66">
        <f t="shared" si="62"/>
        <v>336.21449699935067</v>
      </c>
      <c r="CH50" s="67">
        <f>SUM(CE50:CG50)</f>
        <v>1001.426580332684</v>
      </c>
      <c r="CI50" s="67">
        <f t="shared" si="8"/>
        <v>2017.2869819961038</v>
      </c>
      <c r="CJ50" s="68">
        <f t="shared" si="9"/>
        <v>1867.7130180038962</v>
      </c>
      <c r="CK50" s="209">
        <v>351.9</v>
      </c>
      <c r="CL50" s="209">
        <v>1501.75</v>
      </c>
      <c r="CM50" s="209">
        <v>0</v>
      </c>
      <c r="CN50" s="209">
        <v>0</v>
      </c>
      <c r="CO50" s="209">
        <v>0</v>
      </c>
      <c r="CP50" s="209">
        <v>0</v>
      </c>
      <c r="CQ50" s="209">
        <v>0</v>
      </c>
      <c r="CR50" s="209">
        <v>0</v>
      </c>
      <c r="CS50" s="209">
        <v>0</v>
      </c>
      <c r="CT50" s="207">
        <v>0</v>
      </c>
      <c r="CU50" s="209">
        <v>1853.65</v>
      </c>
      <c r="CV50" s="178">
        <f t="shared" si="181"/>
        <v>0</v>
      </c>
      <c r="CW50" s="210">
        <v>154</v>
      </c>
      <c r="CX50" s="181" t="s">
        <v>276</v>
      </c>
      <c r="CY50" s="64">
        <f t="shared" si="182"/>
        <v>1853.65</v>
      </c>
      <c r="CZ50" s="209">
        <v>0</v>
      </c>
      <c r="DA50" s="209">
        <v>3885</v>
      </c>
      <c r="DB50" s="209">
        <v>0</v>
      </c>
      <c r="DC50" s="209">
        <v>0</v>
      </c>
      <c r="DD50" s="209">
        <v>0</v>
      </c>
      <c r="DE50" s="209">
        <v>0</v>
      </c>
      <c r="DF50" s="209">
        <v>0</v>
      </c>
      <c r="DG50" s="209">
        <v>0</v>
      </c>
      <c r="DH50" s="209">
        <v>0</v>
      </c>
      <c r="DI50" s="209">
        <v>0</v>
      </c>
      <c r="DJ50" s="211">
        <f t="shared" si="208"/>
        <v>3885</v>
      </c>
      <c r="DK50" s="65">
        <v>395.4</v>
      </c>
      <c r="DL50" s="65">
        <v>199</v>
      </c>
      <c r="DM50" s="65">
        <f t="shared" si="66"/>
        <v>20.151766119054841</v>
      </c>
      <c r="DN50" s="65">
        <f t="shared" si="67"/>
        <v>0</v>
      </c>
      <c r="DO50" s="65"/>
      <c r="DP50" s="65">
        <v>18.510000000000002</v>
      </c>
      <c r="DQ50" s="65"/>
      <c r="DR50" s="65">
        <v>5</v>
      </c>
      <c r="DS50" s="65">
        <f t="shared" si="209"/>
        <v>428.469696969697</v>
      </c>
      <c r="DT50" s="65"/>
      <c r="DU50" s="64">
        <f t="shared" si="10"/>
        <v>1066.5314630887519</v>
      </c>
      <c r="DV50" s="66">
        <f t="shared" si="144"/>
        <v>596.35070707070713</v>
      </c>
      <c r="DW50" s="66"/>
      <c r="DX50" s="66">
        <f t="shared" si="68"/>
        <v>332.57643403189184</v>
      </c>
      <c r="DY50" s="67">
        <f t="shared" si="11"/>
        <v>928.92714110259897</v>
      </c>
      <c r="DZ50" s="67">
        <f t="shared" si="12"/>
        <v>1995.4586041913508</v>
      </c>
      <c r="EA50" s="68">
        <f t="shared" si="13"/>
        <v>1889.5413958086492</v>
      </c>
      <c r="EB50" s="209">
        <v>0</v>
      </c>
      <c r="EC50" s="209">
        <v>2130.48</v>
      </c>
      <c r="ED50" s="209">
        <v>0</v>
      </c>
      <c r="EE50" s="209">
        <v>0</v>
      </c>
      <c r="EF50" s="209">
        <v>0</v>
      </c>
      <c r="EG50" s="209">
        <v>0</v>
      </c>
      <c r="EH50" s="209">
        <v>0</v>
      </c>
      <c r="EI50" s="209">
        <v>0</v>
      </c>
      <c r="EJ50" s="209">
        <v>0</v>
      </c>
      <c r="EK50" s="209">
        <v>0</v>
      </c>
      <c r="EL50" s="209">
        <v>2130.48</v>
      </c>
      <c r="EM50" s="178">
        <f t="shared" si="183"/>
        <v>0</v>
      </c>
      <c r="EN50" s="210">
        <v>162</v>
      </c>
      <c r="EO50" s="181" t="s">
        <v>276</v>
      </c>
      <c r="EP50" s="212">
        <f t="shared" si="70"/>
        <v>2130.48</v>
      </c>
      <c r="EQ50" s="209">
        <v>0</v>
      </c>
      <c r="ER50" s="209">
        <v>3885</v>
      </c>
      <c r="ES50" s="209">
        <v>0</v>
      </c>
      <c r="ET50" s="209">
        <v>0</v>
      </c>
      <c r="EU50" s="209">
        <v>0</v>
      </c>
      <c r="EV50" s="209">
        <v>0</v>
      </c>
      <c r="EW50" s="209">
        <v>0</v>
      </c>
      <c r="EX50" s="209">
        <v>0</v>
      </c>
      <c r="EY50" s="209">
        <v>0</v>
      </c>
      <c r="EZ50" s="209">
        <v>0</v>
      </c>
      <c r="FA50" s="64">
        <f t="shared" si="184"/>
        <v>3885</v>
      </c>
      <c r="FB50" s="65">
        <v>395.4</v>
      </c>
      <c r="FC50" s="65">
        <v>141</v>
      </c>
      <c r="FD50" s="65">
        <f t="shared" si="72"/>
        <v>23.780526151373806</v>
      </c>
      <c r="FE50" s="65">
        <f t="shared" si="73"/>
        <v>0</v>
      </c>
      <c r="FF50" s="65"/>
      <c r="FG50" s="65">
        <v>18.510000000000002</v>
      </c>
      <c r="FH50" s="65">
        <f t="shared" si="75"/>
        <v>140.93333333333334</v>
      </c>
      <c r="FI50" s="65">
        <v>5</v>
      </c>
      <c r="FJ50" s="65">
        <f t="shared" si="145"/>
        <v>424.68019607843132</v>
      </c>
      <c r="FK50" s="65"/>
      <c r="FL50" s="64">
        <f t="shared" si="14"/>
        <v>1149.3040555631383</v>
      </c>
      <c r="FM50" s="66">
        <f t="shared" si="146"/>
        <v>664.41901960784321</v>
      </c>
      <c r="FN50" s="66"/>
      <c r="FO50" s="66">
        <f t="shared" si="76"/>
        <v>362.74461503419633</v>
      </c>
      <c r="FP50" s="67">
        <f>SUM(FM50:FO50)</f>
        <v>1027.1636346420396</v>
      </c>
      <c r="FQ50" s="67">
        <f t="shared" si="16"/>
        <v>2176.4676902051779</v>
      </c>
      <c r="FR50" s="68">
        <f t="shared" si="17"/>
        <v>1708.5323097948221</v>
      </c>
      <c r="FS50" s="209">
        <v>0</v>
      </c>
      <c r="FT50" s="209">
        <v>8119.98</v>
      </c>
      <c r="FU50" s="209">
        <v>0</v>
      </c>
      <c r="FV50" s="209">
        <v>0</v>
      </c>
      <c r="FW50" s="209">
        <v>0</v>
      </c>
      <c r="FX50" s="209">
        <v>0</v>
      </c>
      <c r="FY50" s="209">
        <v>0</v>
      </c>
      <c r="FZ50" s="209">
        <v>0</v>
      </c>
      <c r="GA50" s="209">
        <v>0</v>
      </c>
      <c r="GB50" s="209">
        <v>0</v>
      </c>
      <c r="GC50" s="209">
        <v>7750.86</v>
      </c>
      <c r="GD50" s="178">
        <f t="shared" si="186"/>
        <v>369.11999999999989</v>
      </c>
      <c r="GE50" s="210">
        <v>503</v>
      </c>
      <c r="GF50" s="181" t="s">
        <v>276</v>
      </c>
      <c r="GG50" s="64">
        <f t="shared" si="187"/>
        <v>8119.98</v>
      </c>
      <c r="GH50" s="209">
        <v>0</v>
      </c>
      <c r="GI50" s="209">
        <v>3885</v>
      </c>
      <c r="GJ50" s="209">
        <v>0</v>
      </c>
      <c r="GK50" s="209">
        <v>0</v>
      </c>
      <c r="GL50" s="209">
        <v>0</v>
      </c>
      <c r="GM50" s="209">
        <v>0</v>
      </c>
      <c r="GN50" s="209">
        <v>0</v>
      </c>
      <c r="GO50" s="209">
        <v>0</v>
      </c>
      <c r="GP50" s="209">
        <v>0</v>
      </c>
      <c r="GQ50" s="209">
        <v>0</v>
      </c>
      <c r="GR50" s="211">
        <f t="shared" si="79"/>
        <v>3885</v>
      </c>
      <c r="GS50" s="65">
        <v>395.4</v>
      </c>
      <c r="GT50" s="217">
        <v>141</v>
      </c>
      <c r="GU50" s="65">
        <f t="shared" si="80"/>
        <v>85.889175540130879</v>
      </c>
      <c r="GV50" s="65">
        <f t="shared" si="81"/>
        <v>10.878743793136424</v>
      </c>
      <c r="GW50" s="65"/>
      <c r="GX50" s="65">
        <v>18.510000000000002</v>
      </c>
      <c r="GY50" s="65">
        <f t="shared" si="83"/>
        <v>184.90588235294118</v>
      </c>
      <c r="GZ50" s="65">
        <v>5</v>
      </c>
      <c r="HA50" s="65">
        <f t="shared" si="147"/>
        <v>358.47794117647061</v>
      </c>
      <c r="HB50" s="65"/>
      <c r="HC50" s="64">
        <f t="shared" si="188"/>
        <v>1200.061742862679</v>
      </c>
      <c r="HD50" s="66">
        <f t="shared" si="148"/>
        <v>866.92019607843133</v>
      </c>
      <c r="HE50" s="66"/>
      <c r="HF50" s="66">
        <f t="shared" si="84"/>
        <v>413.39638778822211</v>
      </c>
      <c r="HG50" s="67">
        <f t="shared" si="19"/>
        <v>1280.3165838666534</v>
      </c>
      <c r="HH50" s="67">
        <f t="shared" si="20"/>
        <v>2480.3783267293325</v>
      </c>
      <c r="HI50" s="68">
        <f t="shared" si="21"/>
        <v>1404.6216732706675</v>
      </c>
      <c r="HJ50" s="205">
        <v>0</v>
      </c>
      <c r="HK50" s="205">
        <v>10625.25</v>
      </c>
      <c r="HL50" s="205">
        <v>0</v>
      </c>
      <c r="HM50" s="205">
        <v>0</v>
      </c>
      <c r="HN50" s="205">
        <v>0</v>
      </c>
      <c r="HO50" s="205">
        <v>0</v>
      </c>
      <c r="HP50" s="205">
        <v>0</v>
      </c>
      <c r="HQ50" s="205">
        <v>0</v>
      </c>
      <c r="HR50" s="205">
        <v>0</v>
      </c>
      <c r="HS50" s="205">
        <v>0</v>
      </c>
      <c r="HT50" s="205">
        <v>8743.1200000000008</v>
      </c>
      <c r="HU50" s="178">
        <f t="shared" si="189"/>
        <v>1882.1299999999992</v>
      </c>
      <c r="HV50" s="206">
        <v>716</v>
      </c>
      <c r="HW50" s="181" t="s">
        <v>276</v>
      </c>
      <c r="HX50" s="64">
        <f t="shared" si="190"/>
        <v>10625.25</v>
      </c>
      <c r="HY50" s="205">
        <v>0</v>
      </c>
      <c r="HZ50" s="205">
        <v>3885</v>
      </c>
      <c r="IA50" s="205">
        <v>0</v>
      </c>
      <c r="IB50" s="205">
        <v>0</v>
      </c>
      <c r="IC50" s="205">
        <v>0</v>
      </c>
      <c r="ID50" s="205">
        <v>0</v>
      </c>
      <c r="IE50" s="205">
        <v>0</v>
      </c>
      <c r="IF50" s="205">
        <v>0</v>
      </c>
      <c r="IG50" s="205">
        <v>0</v>
      </c>
      <c r="IH50" s="205">
        <v>0</v>
      </c>
      <c r="II50" s="214">
        <v>3885</v>
      </c>
      <c r="IJ50" s="65">
        <v>395.4</v>
      </c>
      <c r="IK50" s="217">
        <v>141</v>
      </c>
      <c r="IL50" s="65">
        <f t="shared" si="88"/>
        <v>96.851534377390934</v>
      </c>
      <c r="IM50" s="65">
        <f t="shared" si="89"/>
        <v>57.043067009018635</v>
      </c>
      <c r="IN50" s="65"/>
      <c r="IO50" s="65">
        <v>18.510000000000002</v>
      </c>
      <c r="IP50" s="65">
        <f t="shared" si="91"/>
        <v>232.05714285714285</v>
      </c>
      <c r="IQ50" s="65">
        <v>5</v>
      </c>
      <c r="IR50" s="65">
        <f t="shared" si="149"/>
        <v>445.62857142857143</v>
      </c>
      <c r="IS50" s="65"/>
      <c r="IT50" s="64">
        <f t="shared" si="191"/>
        <v>1391.4903156721239</v>
      </c>
      <c r="IU50" s="66">
        <f t="shared" si="150"/>
        <v>538.79476190476191</v>
      </c>
      <c r="IV50" s="66"/>
      <c r="IW50" s="66">
        <f t="shared" si="92"/>
        <v>386.05701551537715</v>
      </c>
      <c r="IX50" s="67">
        <f t="shared" si="192"/>
        <v>924.85177742013911</v>
      </c>
      <c r="IY50" s="67">
        <f t="shared" si="24"/>
        <v>2316.342093092263</v>
      </c>
      <c r="IZ50" s="68">
        <f t="shared" si="25"/>
        <v>1568.657906907737</v>
      </c>
      <c r="JA50" s="209">
        <v>0</v>
      </c>
      <c r="JB50" s="209">
        <v>18706.57</v>
      </c>
      <c r="JC50" s="209">
        <v>0</v>
      </c>
      <c r="JD50" s="209">
        <v>0</v>
      </c>
      <c r="JE50" s="209">
        <v>0</v>
      </c>
      <c r="JF50" s="209">
        <v>0</v>
      </c>
      <c r="JG50" s="209">
        <v>0</v>
      </c>
      <c r="JH50" s="209">
        <v>0</v>
      </c>
      <c r="JI50" s="209">
        <v>0</v>
      </c>
      <c r="JJ50" s="209">
        <v>0</v>
      </c>
      <c r="JK50" s="209">
        <v>18706.57</v>
      </c>
      <c r="JL50" s="178">
        <f t="shared" si="193"/>
        <v>0</v>
      </c>
      <c r="JM50" s="210">
        <v>1203</v>
      </c>
      <c r="JN50" s="181" t="s">
        <v>276</v>
      </c>
      <c r="JO50" s="64">
        <f t="shared" si="194"/>
        <v>18706.57</v>
      </c>
      <c r="JP50" s="209">
        <v>0</v>
      </c>
      <c r="JQ50" s="209">
        <v>3885</v>
      </c>
      <c r="JR50" s="209">
        <v>0</v>
      </c>
      <c r="JS50" s="209">
        <v>0</v>
      </c>
      <c r="JT50" s="209">
        <v>0</v>
      </c>
      <c r="JU50" s="209">
        <v>0</v>
      </c>
      <c r="JV50" s="209">
        <v>0</v>
      </c>
      <c r="JW50" s="209">
        <v>0</v>
      </c>
      <c r="JX50" s="209">
        <v>0</v>
      </c>
      <c r="JY50" s="209">
        <v>0</v>
      </c>
      <c r="JZ50" s="211">
        <v>3885</v>
      </c>
      <c r="KA50" s="65">
        <v>395.4</v>
      </c>
      <c r="KB50" s="217">
        <v>141</v>
      </c>
      <c r="KC50" s="65">
        <f t="shared" si="96"/>
        <v>377.324381665511</v>
      </c>
      <c r="KD50" s="65">
        <f t="shared" si="97"/>
        <v>0</v>
      </c>
      <c r="KE50" s="65"/>
      <c r="KF50" s="65">
        <v>18.510000000000002</v>
      </c>
      <c r="KG50" s="65"/>
      <c r="KH50" s="65">
        <v>5</v>
      </c>
      <c r="KI50" s="65">
        <f t="shared" si="151"/>
        <v>543.39953271028037</v>
      </c>
      <c r="KJ50" s="65"/>
      <c r="KK50" s="64">
        <f t="shared" si="195"/>
        <v>1480.6339143757914</v>
      </c>
      <c r="KL50" s="66">
        <f t="shared" si="152"/>
        <v>497.32093457943921</v>
      </c>
      <c r="KM50" s="66"/>
      <c r="KN50" s="66">
        <f t="shared" si="99"/>
        <v>395.59096979104612</v>
      </c>
      <c r="KO50" s="67">
        <f t="shared" si="27"/>
        <v>892.91190437048533</v>
      </c>
      <c r="KP50" s="67">
        <f t="shared" si="28"/>
        <v>2373.5458187462768</v>
      </c>
      <c r="KQ50" s="68">
        <f t="shared" si="29"/>
        <v>1511.4541812537232</v>
      </c>
      <c r="KR50" s="209">
        <v>0</v>
      </c>
      <c r="KS50" s="209">
        <v>24086.78</v>
      </c>
      <c r="KT50" s="209">
        <v>0</v>
      </c>
      <c r="KU50" s="209">
        <v>0</v>
      </c>
      <c r="KV50" s="209">
        <v>0</v>
      </c>
      <c r="KW50" s="209">
        <v>0</v>
      </c>
      <c r="KX50" s="209">
        <v>0</v>
      </c>
      <c r="KY50" s="209">
        <v>0</v>
      </c>
      <c r="KZ50" s="209">
        <v>0</v>
      </c>
      <c r="LA50" s="209">
        <v>0</v>
      </c>
      <c r="LB50" s="209">
        <v>24086.78</v>
      </c>
      <c r="LC50" s="178">
        <f t="shared" si="196"/>
        <v>0</v>
      </c>
      <c r="LD50" s="210">
        <v>1513</v>
      </c>
      <c r="LE50" s="181" t="s">
        <v>276</v>
      </c>
      <c r="LF50" s="64">
        <f t="shared" si="197"/>
        <v>24086.78</v>
      </c>
      <c r="LG50" s="209">
        <v>0</v>
      </c>
      <c r="LH50" s="209">
        <v>3885</v>
      </c>
      <c r="LI50" s="209">
        <v>0</v>
      </c>
      <c r="LJ50" s="209">
        <v>0</v>
      </c>
      <c r="LK50" s="209">
        <v>0</v>
      </c>
      <c r="LL50" s="209">
        <v>0</v>
      </c>
      <c r="LM50" s="209">
        <v>0</v>
      </c>
      <c r="LN50" s="209">
        <v>0</v>
      </c>
      <c r="LO50" s="209">
        <v>0</v>
      </c>
      <c r="LP50" s="209">
        <v>0</v>
      </c>
      <c r="LQ50" s="211">
        <f t="shared" si="102"/>
        <v>3885</v>
      </c>
      <c r="LR50" s="230">
        <v>1495</v>
      </c>
      <c r="LS50" s="240">
        <v>141</v>
      </c>
      <c r="LT50" s="65">
        <f t="shared" si="103"/>
        <v>245.5678026617598</v>
      </c>
      <c r="LU50" s="65">
        <f t="shared" si="104"/>
        <v>0</v>
      </c>
      <c r="LV50" s="65"/>
      <c r="LW50" s="65">
        <v>18.510000000000002</v>
      </c>
      <c r="LX50" s="65"/>
      <c r="LY50" s="65">
        <v>5</v>
      </c>
      <c r="LZ50" s="65">
        <f t="shared" si="153"/>
        <v>508.03738317757012</v>
      </c>
      <c r="MA50" s="65"/>
      <c r="MB50" s="64">
        <f t="shared" si="30"/>
        <v>2413.11518583933</v>
      </c>
      <c r="MC50" s="66">
        <f t="shared" si="154"/>
        <v>593.54906542056074</v>
      </c>
      <c r="MD50" s="66"/>
      <c r="ME50" s="66">
        <f t="shared" si="106"/>
        <v>601.33285025197824</v>
      </c>
      <c r="MF50" s="67">
        <f t="shared" si="31"/>
        <v>1194.881915672539</v>
      </c>
      <c r="MG50" s="67">
        <f t="shared" si="32"/>
        <v>3607.997101511869</v>
      </c>
      <c r="MH50" s="68">
        <f t="shared" si="33"/>
        <v>277.002898488131</v>
      </c>
      <c r="MI50" s="209">
        <v>0</v>
      </c>
      <c r="MJ50" s="209">
        <v>7234.45</v>
      </c>
      <c r="MK50" s="209">
        <v>0</v>
      </c>
      <c r="ML50" s="209">
        <v>0</v>
      </c>
      <c r="MM50" s="209">
        <v>0</v>
      </c>
      <c r="MN50" s="209">
        <v>0</v>
      </c>
      <c r="MO50" s="209">
        <v>0</v>
      </c>
      <c r="MP50" s="209">
        <v>0</v>
      </c>
      <c r="MQ50" s="209">
        <v>0</v>
      </c>
      <c r="MR50" s="209">
        <v>0</v>
      </c>
      <c r="MS50" s="209">
        <v>7189.25</v>
      </c>
      <c r="MT50" s="178">
        <f t="shared" si="210"/>
        <v>45.199999999999818</v>
      </c>
      <c r="MU50" s="210">
        <v>510</v>
      </c>
      <c r="MV50" s="181" t="s">
        <v>276</v>
      </c>
      <c r="MW50" s="64">
        <f t="shared" si="198"/>
        <v>7234.45</v>
      </c>
      <c r="MX50" s="209">
        <v>0</v>
      </c>
      <c r="MY50" s="209">
        <v>3885</v>
      </c>
      <c r="MZ50" s="209">
        <v>0</v>
      </c>
      <c r="NA50" s="209">
        <v>0</v>
      </c>
      <c r="NB50" s="209">
        <v>0</v>
      </c>
      <c r="NC50" s="209">
        <v>0</v>
      </c>
      <c r="ND50" s="209">
        <v>0</v>
      </c>
      <c r="NE50" s="209">
        <v>0</v>
      </c>
      <c r="NF50" s="209">
        <v>0</v>
      </c>
      <c r="NG50" s="209">
        <v>0</v>
      </c>
      <c r="NH50" s="211">
        <f t="shared" si="109"/>
        <v>3885</v>
      </c>
      <c r="NI50" s="227">
        <v>440.48</v>
      </c>
      <c r="NJ50" s="241">
        <v>141</v>
      </c>
      <c r="NK50" s="65">
        <f t="shared" si="110"/>
        <v>0</v>
      </c>
      <c r="NL50" s="65">
        <f t="shared" si="111"/>
        <v>1.0917181804951002</v>
      </c>
      <c r="NM50" s="65"/>
      <c r="NN50" s="65">
        <v>18.510000000000002</v>
      </c>
      <c r="NO50" s="65"/>
      <c r="NP50" s="65">
        <v>5</v>
      </c>
      <c r="NQ50" s="65">
        <f t="shared" si="155"/>
        <v>469.67889908256882</v>
      </c>
      <c r="NR50" s="65"/>
      <c r="NS50" s="64">
        <f t="shared" si="199"/>
        <v>1075.760617263064</v>
      </c>
      <c r="NT50" s="66">
        <f t="shared" si="113"/>
        <v>723.04816513761466</v>
      </c>
      <c r="NU50" s="66"/>
      <c r="NV50" s="66">
        <f t="shared" si="114"/>
        <v>359.76175648013577</v>
      </c>
      <c r="NW50" s="67">
        <f t="shared" si="35"/>
        <v>1082.8099216177504</v>
      </c>
      <c r="NX50" s="67">
        <f t="shared" si="36"/>
        <v>2158.5705388808146</v>
      </c>
      <c r="NY50" s="68">
        <f t="shared" si="37"/>
        <v>1726.4294611191854</v>
      </c>
      <c r="NZ50" s="209">
        <v>0</v>
      </c>
      <c r="OA50" s="209">
        <v>2019.59</v>
      </c>
      <c r="OB50" s="209">
        <v>0</v>
      </c>
      <c r="OC50" s="209">
        <v>0</v>
      </c>
      <c r="OD50" s="209">
        <v>0</v>
      </c>
      <c r="OE50" s="209">
        <v>0</v>
      </c>
      <c r="OF50" s="209">
        <v>0</v>
      </c>
      <c r="OG50" s="209">
        <v>0</v>
      </c>
      <c r="OH50" s="209">
        <v>0</v>
      </c>
      <c r="OI50" s="209">
        <v>0</v>
      </c>
      <c r="OJ50" s="209">
        <v>1842.62</v>
      </c>
      <c r="OK50" s="178">
        <f t="shared" si="115"/>
        <v>176.97000000000003</v>
      </c>
      <c r="OL50" s="210">
        <v>168</v>
      </c>
      <c r="OM50" s="181" t="s">
        <v>276</v>
      </c>
      <c r="ON50" s="64">
        <f t="shared" si="200"/>
        <v>2019.59</v>
      </c>
      <c r="OO50" s="209">
        <v>0</v>
      </c>
      <c r="OP50" s="209">
        <v>3885</v>
      </c>
      <c r="OQ50" s="209">
        <v>0</v>
      </c>
      <c r="OR50" s="209">
        <v>0</v>
      </c>
      <c r="OS50" s="209">
        <v>0</v>
      </c>
      <c r="OT50" s="209">
        <v>0</v>
      </c>
      <c r="OU50" s="209">
        <v>0</v>
      </c>
      <c r="OV50" s="209">
        <v>0</v>
      </c>
      <c r="OW50" s="209">
        <v>0</v>
      </c>
      <c r="OX50" s="209">
        <v>0</v>
      </c>
      <c r="OY50" s="211">
        <v>3885</v>
      </c>
      <c r="OZ50" s="227">
        <v>440.48</v>
      </c>
      <c r="PA50" s="241">
        <v>141</v>
      </c>
      <c r="PB50" s="65">
        <f t="shared" si="118"/>
        <v>39.843452835231581</v>
      </c>
      <c r="PC50" s="65">
        <f t="shared" si="119"/>
        <v>5.1889380044484605</v>
      </c>
      <c r="PD50" s="65"/>
      <c r="PE50" s="65">
        <v>18.510000000000002</v>
      </c>
      <c r="PF50" s="65">
        <f t="shared" si="121"/>
        <v>32.880000000000003</v>
      </c>
      <c r="PG50" s="65">
        <v>5</v>
      </c>
      <c r="PH50" s="65">
        <f t="shared" si="156"/>
        <v>495.2049090909091</v>
      </c>
      <c r="PI50" s="65"/>
      <c r="PJ50" s="64">
        <f t="shared" si="38"/>
        <v>1178.1072999305891</v>
      </c>
      <c r="PK50" s="66">
        <f t="shared" si="157"/>
        <v>643.25572727272731</v>
      </c>
      <c r="PL50" s="66"/>
      <c r="PM50" s="66">
        <f t="shared" si="122"/>
        <v>364.27260544066331</v>
      </c>
      <c r="PN50" s="67">
        <f t="shared" si="39"/>
        <v>1007.5283327133907</v>
      </c>
      <c r="PO50" s="67">
        <f t="shared" si="40"/>
        <v>2185.63563264398</v>
      </c>
      <c r="PP50" s="68">
        <f t="shared" si="41"/>
        <v>1699.36436735602</v>
      </c>
      <c r="PQ50" s="209">
        <v>0</v>
      </c>
      <c r="PR50" s="209">
        <v>1249.92</v>
      </c>
      <c r="PS50" s="209">
        <v>0</v>
      </c>
      <c r="PT50" s="209">
        <v>0</v>
      </c>
      <c r="PU50" s="209">
        <v>0</v>
      </c>
      <c r="PV50" s="209">
        <v>0</v>
      </c>
      <c r="PW50" s="209">
        <v>0</v>
      </c>
      <c r="PX50" s="209">
        <v>0</v>
      </c>
      <c r="PY50" s="209">
        <v>0</v>
      </c>
      <c r="PZ50" s="209">
        <v>0</v>
      </c>
      <c r="QA50" s="209">
        <v>1197.98</v>
      </c>
      <c r="QB50" s="178">
        <f t="shared" si="201"/>
        <v>51.940000000000055</v>
      </c>
      <c r="QC50" s="210">
        <v>97</v>
      </c>
      <c r="QD50" s="181" t="s">
        <v>276</v>
      </c>
      <c r="QE50" s="64">
        <f t="shared" si="202"/>
        <v>1249.92</v>
      </c>
      <c r="QF50" s="209">
        <v>0</v>
      </c>
      <c r="QG50" s="209">
        <v>3885</v>
      </c>
      <c r="QH50" s="209">
        <v>0</v>
      </c>
      <c r="QI50" s="209">
        <v>0</v>
      </c>
      <c r="QJ50" s="209">
        <v>0</v>
      </c>
      <c r="QK50" s="209">
        <v>0</v>
      </c>
      <c r="QL50" s="209">
        <v>0</v>
      </c>
      <c r="QM50" s="209">
        <v>0</v>
      </c>
      <c r="QN50" s="209">
        <v>0</v>
      </c>
      <c r="QO50" s="209">
        <v>0</v>
      </c>
      <c r="QP50" s="211">
        <f t="shared" si="125"/>
        <v>3885</v>
      </c>
      <c r="QQ50" s="227">
        <v>440.48</v>
      </c>
      <c r="QR50" s="241">
        <v>141</v>
      </c>
      <c r="QS50" s="65">
        <f t="shared" si="126"/>
        <v>14.082261991113958</v>
      </c>
      <c r="QT50" s="65">
        <f t="shared" si="127"/>
        <v>0.94777228883278886</v>
      </c>
      <c r="QU50" s="65"/>
      <c r="QV50" s="65">
        <v>18.510000000000002</v>
      </c>
      <c r="QW50" s="65">
        <f t="shared" si="129"/>
        <v>18.861818181818183</v>
      </c>
      <c r="QX50" s="65">
        <v>5</v>
      </c>
      <c r="QY50" s="65">
        <f t="shared" si="158"/>
        <v>428.14772727272725</v>
      </c>
      <c r="QZ50" s="65"/>
      <c r="RA50" s="64">
        <f t="shared" si="203"/>
        <v>1067.029579734492</v>
      </c>
      <c r="RB50" s="66">
        <f t="shared" si="130"/>
        <v>619.2640909090909</v>
      </c>
      <c r="RC50" s="66"/>
      <c r="RD50" s="66">
        <f t="shared" si="131"/>
        <v>337.25873412871664</v>
      </c>
      <c r="RE50" s="67">
        <f t="shared" si="43"/>
        <v>956.52282503780748</v>
      </c>
      <c r="RF50" s="67">
        <f t="shared" si="44"/>
        <v>2023.5524047722995</v>
      </c>
      <c r="RG50" s="68">
        <f t="shared" si="45"/>
        <v>1861.4475952277005</v>
      </c>
      <c r="RH50" s="205">
        <v>0</v>
      </c>
      <c r="RI50" s="205">
        <v>1121.3499999999999</v>
      </c>
      <c r="RJ50" s="205">
        <v>0</v>
      </c>
      <c r="RK50" s="205">
        <v>0</v>
      </c>
      <c r="RL50" s="205">
        <v>0</v>
      </c>
      <c r="RM50" s="205">
        <v>0</v>
      </c>
      <c r="RN50" s="205">
        <v>0</v>
      </c>
      <c r="RO50" s="205">
        <v>0</v>
      </c>
      <c r="RP50" s="205">
        <v>0</v>
      </c>
      <c r="RQ50" s="205">
        <v>0</v>
      </c>
      <c r="RR50" s="205">
        <v>1117</v>
      </c>
      <c r="RS50" s="178">
        <f t="shared" si="204"/>
        <v>4.3499999999999091</v>
      </c>
      <c r="RT50" s="206">
        <v>94</v>
      </c>
      <c r="RU50" s="181" t="s">
        <v>276</v>
      </c>
      <c r="RV50" s="64">
        <f t="shared" si="205"/>
        <v>1121.3499999999999</v>
      </c>
      <c r="RW50" s="209">
        <v>0</v>
      </c>
      <c r="RX50" s="209">
        <v>3885</v>
      </c>
      <c r="RY50" s="209">
        <v>0</v>
      </c>
      <c r="RZ50" s="209">
        <v>0</v>
      </c>
      <c r="SA50" s="209">
        <v>0</v>
      </c>
      <c r="SB50" s="209">
        <v>0</v>
      </c>
      <c r="SC50" s="209">
        <v>0</v>
      </c>
      <c r="SD50" s="209">
        <v>0</v>
      </c>
      <c r="SE50" s="209">
        <v>0</v>
      </c>
      <c r="SF50" s="209">
        <v>0</v>
      </c>
      <c r="SG50" s="211">
        <v>3885</v>
      </c>
      <c r="SH50" s="227">
        <v>440.48</v>
      </c>
      <c r="SI50" s="241">
        <v>141</v>
      </c>
      <c r="SJ50" s="65">
        <f t="shared" si="134"/>
        <v>10.976654054449254</v>
      </c>
      <c r="SK50" s="65">
        <f t="shared" si="135"/>
        <v>9.376542497259191E-2</v>
      </c>
      <c r="SL50" s="65"/>
      <c r="SM50" s="65">
        <v>18.510000000000002</v>
      </c>
      <c r="SN50" s="65">
        <f t="shared" si="137"/>
        <v>495.92920353982299</v>
      </c>
      <c r="SO50" s="65">
        <v>5</v>
      </c>
      <c r="SP50" s="65">
        <f t="shared" si="159"/>
        <v>428.52876106194691</v>
      </c>
      <c r="SQ50" s="65"/>
      <c r="SR50" s="64">
        <f>SUM(SH50:SQ50)</f>
        <v>1540.5183840811917</v>
      </c>
      <c r="SS50" s="66">
        <f t="shared" si="160"/>
        <v>596.28469026548669</v>
      </c>
      <c r="ST50" s="66"/>
      <c r="SU50" s="66">
        <f t="shared" si="138"/>
        <v>427.36061486933568</v>
      </c>
      <c r="SV50" s="67">
        <f>SUM(SS50:SU50)</f>
        <v>1023.6453051348224</v>
      </c>
      <c r="SW50" s="67">
        <f t="shared" si="48"/>
        <v>2564.1636892160141</v>
      </c>
      <c r="SX50" s="68">
        <f t="shared" si="49"/>
        <v>1320.8363107839859</v>
      </c>
      <c r="SY50" s="64">
        <f t="shared" si="139"/>
        <v>78857.98</v>
      </c>
      <c r="SZ50" s="211">
        <f t="shared" si="140"/>
        <v>46620</v>
      </c>
      <c r="TA50" s="67">
        <f t="shared" si="141"/>
        <v>27978.812848819045</v>
      </c>
      <c r="TB50" s="68">
        <f t="shared" si="142"/>
        <v>18641.187151180955</v>
      </c>
      <c r="TC50" s="264"/>
      <c r="TD50" s="265"/>
      <c r="TE50" s="265"/>
    </row>
    <row r="51" spans="1:525">
      <c r="A51" s="173" t="s">
        <v>173</v>
      </c>
      <c r="B51" s="175" t="s">
        <v>174</v>
      </c>
      <c r="C51" s="181" t="s">
        <v>276</v>
      </c>
      <c r="D51" s="176">
        <v>61046.99</v>
      </c>
      <c r="E51" s="176">
        <v>13620.22</v>
      </c>
      <c r="F51" s="176">
        <v>0</v>
      </c>
      <c r="G51" s="176">
        <v>0</v>
      </c>
      <c r="H51" s="176">
        <v>0</v>
      </c>
      <c r="I51" s="176">
        <v>0</v>
      </c>
      <c r="J51" s="176">
        <v>0</v>
      </c>
      <c r="K51" s="176">
        <v>0</v>
      </c>
      <c r="L51" s="176">
        <v>0</v>
      </c>
      <c r="M51" s="176">
        <v>0</v>
      </c>
      <c r="N51" s="178">
        <v>65160.639999999999</v>
      </c>
      <c r="O51" s="178">
        <f t="shared" si="161"/>
        <v>9506.5699999999924</v>
      </c>
      <c r="P51" s="181">
        <v>1865</v>
      </c>
      <c r="Q51" s="64">
        <f t="shared" si="213"/>
        <v>74667.209999999992</v>
      </c>
      <c r="R51" s="178">
        <v>5081.67</v>
      </c>
      <c r="S51" s="178">
        <v>996.29</v>
      </c>
      <c r="T51" s="178">
        <v>0</v>
      </c>
      <c r="U51" s="178">
        <v>0</v>
      </c>
      <c r="V51" s="178">
        <v>0</v>
      </c>
      <c r="W51" s="178">
        <v>0</v>
      </c>
      <c r="X51" s="178">
        <v>0</v>
      </c>
      <c r="Y51" s="178">
        <v>0</v>
      </c>
      <c r="Z51" s="178">
        <v>0</v>
      </c>
      <c r="AA51" s="178">
        <v>0</v>
      </c>
      <c r="AB51" s="64">
        <f t="shared" si="50"/>
        <v>6077.96</v>
      </c>
      <c r="AC51" s="65">
        <v>395.4</v>
      </c>
      <c r="AD51" s="219">
        <v>145.32</v>
      </c>
      <c r="AE51" s="65">
        <f t="shared" si="51"/>
        <v>708.47847204540085</v>
      </c>
      <c r="AF51" s="65">
        <f t="shared" si="177"/>
        <v>254.90741027677453</v>
      </c>
      <c r="AG51" s="65"/>
      <c r="AH51" s="65">
        <v>18.510000000000002</v>
      </c>
      <c r="AI51" s="65"/>
      <c r="AJ51" s="65">
        <v>5</v>
      </c>
      <c r="AK51" s="65">
        <f t="shared" si="178"/>
        <v>411.38684210526316</v>
      </c>
      <c r="AL51" s="65"/>
      <c r="AM51" s="64">
        <f t="shared" si="2"/>
        <v>1939.0027244274386</v>
      </c>
      <c r="AN51" s="66">
        <f t="shared" si="179"/>
        <v>645.10084210526315</v>
      </c>
      <c r="AO51" s="66">
        <v>46.73</v>
      </c>
      <c r="AP51" s="66">
        <f t="shared" si="54"/>
        <v>526.16671330654037</v>
      </c>
      <c r="AQ51" s="67">
        <f t="shared" si="3"/>
        <v>1217.9975554118037</v>
      </c>
      <c r="AR51" s="67">
        <f t="shared" si="4"/>
        <v>3157.0002798392425</v>
      </c>
      <c r="AS51" s="68">
        <f t="shared" si="5"/>
        <v>2920.9597201607576</v>
      </c>
      <c r="AT51" s="205">
        <v>42962.71</v>
      </c>
      <c r="AU51" s="205">
        <v>9009.1</v>
      </c>
      <c r="AV51" s="205">
        <v>0</v>
      </c>
      <c r="AW51" s="205">
        <v>0</v>
      </c>
      <c r="AX51" s="207">
        <v>0</v>
      </c>
      <c r="AY51" s="207">
        <v>0</v>
      </c>
      <c r="AZ51" s="207">
        <v>0</v>
      </c>
      <c r="BA51" s="207">
        <v>0</v>
      </c>
      <c r="BB51" s="207">
        <v>0</v>
      </c>
      <c r="BC51" s="207">
        <v>0</v>
      </c>
      <c r="BD51" s="209">
        <v>45321.35</v>
      </c>
      <c r="BE51" s="178">
        <f t="shared" si="162"/>
        <v>6650.4599999999991</v>
      </c>
      <c r="BF51" s="208">
        <v>1434</v>
      </c>
      <c r="BG51" s="181" t="s">
        <v>276</v>
      </c>
      <c r="BH51" s="64">
        <f t="shared" si="56"/>
        <v>51971.81</v>
      </c>
      <c r="BI51" s="205">
        <v>3576.3</v>
      </c>
      <c r="BJ51" s="205">
        <v>659</v>
      </c>
      <c r="BK51" s="205">
        <v>0</v>
      </c>
      <c r="BL51" s="205">
        <v>0</v>
      </c>
      <c r="BM51" s="205">
        <v>0</v>
      </c>
      <c r="BN51" s="205">
        <v>0</v>
      </c>
      <c r="BO51" s="205">
        <v>0</v>
      </c>
      <c r="BP51" s="205">
        <v>0</v>
      </c>
      <c r="BQ51" s="205">
        <v>0</v>
      </c>
      <c r="BR51" s="205">
        <v>0</v>
      </c>
      <c r="BS51" s="64">
        <f t="shared" si="57"/>
        <v>4235.3</v>
      </c>
      <c r="BT51" s="65">
        <v>395.4</v>
      </c>
      <c r="BU51" s="219">
        <v>145.32</v>
      </c>
      <c r="BV51" s="65">
        <f t="shared" si="58"/>
        <v>497.07166068526413</v>
      </c>
      <c r="BW51" s="65">
        <f t="shared" si="59"/>
        <v>150.40655046005946</v>
      </c>
      <c r="BX51" s="65"/>
      <c r="BY51" s="65">
        <v>18.510000000000002</v>
      </c>
      <c r="BZ51" s="65"/>
      <c r="CA51" s="65">
        <v>5</v>
      </c>
      <c r="CB51" s="65">
        <f t="shared" si="180"/>
        <v>391.015625</v>
      </c>
      <c r="CC51" s="65"/>
      <c r="CD51" s="64">
        <f t="shared" si="6"/>
        <v>1602.7238361453235</v>
      </c>
      <c r="CE51" s="66">
        <f t="shared" si="61"/>
        <v>665.21208333333334</v>
      </c>
      <c r="CF51" s="66"/>
      <c r="CG51" s="66">
        <f t="shared" si="62"/>
        <v>453.58718389573136</v>
      </c>
      <c r="CH51" s="67">
        <f>SUM(CE51:CG51)</f>
        <v>1118.7992672290648</v>
      </c>
      <c r="CI51" s="67">
        <f t="shared" si="8"/>
        <v>2721.5231033743885</v>
      </c>
      <c r="CJ51" s="68">
        <f t="shared" si="9"/>
        <v>1513.7768966256117</v>
      </c>
      <c r="CK51" s="209">
        <v>40798.800000000003</v>
      </c>
      <c r="CL51" s="209">
        <v>8888.94</v>
      </c>
      <c r="CM51" s="209">
        <v>0</v>
      </c>
      <c r="CN51" s="209">
        <v>0</v>
      </c>
      <c r="CO51" s="209">
        <v>0</v>
      </c>
      <c r="CP51" s="209">
        <v>0</v>
      </c>
      <c r="CQ51" s="209">
        <v>0</v>
      </c>
      <c r="CR51" s="209">
        <v>0</v>
      </c>
      <c r="CS51" s="209">
        <v>0</v>
      </c>
      <c r="CT51" s="207">
        <v>0</v>
      </c>
      <c r="CU51" s="209">
        <v>42227.34</v>
      </c>
      <c r="CV51" s="178">
        <f t="shared" si="181"/>
        <v>7460.4000000000087</v>
      </c>
      <c r="CW51" s="210">
        <v>1321</v>
      </c>
      <c r="CX51" s="181" t="s">
        <v>276</v>
      </c>
      <c r="CY51" s="64">
        <f t="shared" si="182"/>
        <v>49687.740000000005</v>
      </c>
      <c r="CZ51" s="209">
        <v>3396.17</v>
      </c>
      <c r="DA51" s="209">
        <v>650.21</v>
      </c>
      <c r="DB51" s="209">
        <v>0</v>
      </c>
      <c r="DC51" s="209">
        <v>0</v>
      </c>
      <c r="DD51" s="209">
        <v>0</v>
      </c>
      <c r="DE51" s="209">
        <v>0</v>
      </c>
      <c r="DF51" s="209">
        <v>0</v>
      </c>
      <c r="DG51" s="209">
        <v>0</v>
      </c>
      <c r="DH51" s="209">
        <v>0</v>
      </c>
      <c r="DI51" s="209">
        <v>0</v>
      </c>
      <c r="DJ51" s="211">
        <f t="shared" si="208"/>
        <v>4046.38</v>
      </c>
      <c r="DK51" s="65">
        <v>395.4</v>
      </c>
      <c r="DL51" s="65">
        <v>145.32</v>
      </c>
      <c r="DM51" s="65">
        <f t="shared" si="66"/>
        <v>459.07020176937885</v>
      </c>
      <c r="DN51" s="65">
        <f t="shared" si="67"/>
        <v>212.22118941872495</v>
      </c>
      <c r="DO51" s="65"/>
      <c r="DP51" s="65">
        <v>18.510000000000002</v>
      </c>
      <c r="DQ51" s="65"/>
      <c r="DR51" s="65">
        <v>5</v>
      </c>
      <c r="DS51" s="65">
        <f t="shared" si="209"/>
        <v>428.469696969697</v>
      </c>
      <c r="DT51" s="65"/>
      <c r="DU51" s="64">
        <f t="shared" si="10"/>
        <v>1663.9910881578007</v>
      </c>
      <c r="DV51" s="66">
        <f t="shared" si="144"/>
        <v>596.35070707070713</v>
      </c>
      <c r="DW51" s="66"/>
      <c r="DX51" s="66">
        <f t="shared" si="68"/>
        <v>452.06835904570164</v>
      </c>
      <c r="DY51" s="67">
        <f t="shared" si="11"/>
        <v>1048.4190661164089</v>
      </c>
      <c r="DZ51" s="67">
        <f t="shared" si="12"/>
        <v>2712.4101542742096</v>
      </c>
      <c r="EA51" s="68">
        <f t="shared" si="13"/>
        <v>1333.9698457257905</v>
      </c>
      <c r="EB51" s="209">
        <v>45149.63</v>
      </c>
      <c r="EC51" s="209">
        <v>11160.63</v>
      </c>
      <c r="ED51" s="209">
        <v>0</v>
      </c>
      <c r="EE51" s="209">
        <v>0</v>
      </c>
      <c r="EF51" s="209">
        <v>0</v>
      </c>
      <c r="EG51" s="209">
        <v>0</v>
      </c>
      <c r="EH51" s="209">
        <v>0</v>
      </c>
      <c r="EI51" s="209">
        <v>0</v>
      </c>
      <c r="EJ51" s="209">
        <v>0</v>
      </c>
      <c r="EK51" s="209">
        <v>0</v>
      </c>
      <c r="EL51" s="209">
        <v>47827.44</v>
      </c>
      <c r="EM51" s="178">
        <f t="shared" si="183"/>
        <v>8482.8199999999924</v>
      </c>
      <c r="EN51" s="210">
        <v>1528</v>
      </c>
      <c r="EO51" s="181" t="s">
        <v>276</v>
      </c>
      <c r="EP51" s="212">
        <f t="shared" si="70"/>
        <v>56310.259999999995</v>
      </c>
      <c r="EQ51" s="209">
        <v>3758.33</v>
      </c>
      <c r="ER51" s="209">
        <v>816.38</v>
      </c>
      <c r="ES51" s="209">
        <v>0</v>
      </c>
      <c r="ET51" s="209">
        <v>0</v>
      </c>
      <c r="EU51" s="209">
        <v>0</v>
      </c>
      <c r="EV51" s="209">
        <v>0</v>
      </c>
      <c r="EW51" s="209">
        <v>0</v>
      </c>
      <c r="EX51" s="209">
        <v>0</v>
      </c>
      <c r="EY51" s="209">
        <v>0</v>
      </c>
      <c r="EZ51" s="209">
        <v>0</v>
      </c>
      <c r="FA51" s="64">
        <f t="shared" si="184"/>
        <v>4574.71</v>
      </c>
      <c r="FB51" s="65">
        <v>395.4</v>
      </c>
      <c r="FC51" s="65">
        <v>145.32</v>
      </c>
      <c r="FD51" s="65">
        <f t="shared" si="72"/>
        <v>533.85231857293275</v>
      </c>
      <c r="FE51" s="65">
        <f t="shared" si="73"/>
        <v>220.35179038669725</v>
      </c>
      <c r="FF51" s="65"/>
      <c r="FG51" s="65">
        <v>18.510000000000002</v>
      </c>
      <c r="FH51" s="65">
        <f t="shared" si="75"/>
        <v>140.93333333333334</v>
      </c>
      <c r="FI51" s="65">
        <v>5</v>
      </c>
      <c r="FJ51" s="65">
        <f t="shared" si="145"/>
        <v>424.68019607843132</v>
      </c>
      <c r="FK51" s="65"/>
      <c r="FL51" s="64">
        <f t="shared" si="14"/>
        <v>1884.0476383713949</v>
      </c>
      <c r="FM51" s="66">
        <f t="shared" si="146"/>
        <v>664.41901960784321</v>
      </c>
      <c r="FN51" s="66"/>
      <c r="FO51" s="66">
        <f t="shared" si="76"/>
        <v>509.69333159584767</v>
      </c>
      <c r="FP51" s="67">
        <f>SUM(FM51:FO51)</f>
        <v>1174.1123512036909</v>
      </c>
      <c r="FQ51" s="67">
        <f t="shared" si="16"/>
        <v>3058.159989575086</v>
      </c>
      <c r="FR51" s="68">
        <f t="shared" si="17"/>
        <v>1516.550010424914</v>
      </c>
      <c r="FS51" s="209">
        <v>46713.72</v>
      </c>
      <c r="FT51" s="209">
        <v>12501.63</v>
      </c>
      <c r="FU51" s="209">
        <v>0</v>
      </c>
      <c r="FV51" s="209">
        <v>0</v>
      </c>
      <c r="FW51" s="209">
        <v>0</v>
      </c>
      <c r="FX51" s="209">
        <v>0</v>
      </c>
      <c r="FY51" s="209">
        <v>0</v>
      </c>
      <c r="FZ51" s="209">
        <v>0</v>
      </c>
      <c r="GA51" s="209">
        <v>0</v>
      </c>
      <c r="GB51" s="209">
        <v>0</v>
      </c>
      <c r="GC51" s="209">
        <v>50065.31</v>
      </c>
      <c r="GD51" s="178">
        <f t="shared" si="186"/>
        <v>9150.0400000000009</v>
      </c>
      <c r="GE51" s="210">
        <v>1674</v>
      </c>
      <c r="GF51" s="181" t="s">
        <v>276</v>
      </c>
      <c r="GG51" s="64">
        <f t="shared" si="187"/>
        <v>59215.35</v>
      </c>
      <c r="GH51" s="209">
        <v>3888.53</v>
      </c>
      <c r="GI51" s="209">
        <v>914.47</v>
      </c>
      <c r="GJ51" s="209">
        <v>0</v>
      </c>
      <c r="GK51" s="209">
        <v>0</v>
      </c>
      <c r="GL51" s="209">
        <v>0</v>
      </c>
      <c r="GM51" s="209">
        <v>0</v>
      </c>
      <c r="GN51" s="209">
        <v>0</v>
      </c>
      <c r="GO51" s="209">
        <v>0</v>
      </c>
      <c r="GP51" s="209">
        <v>0</v>
      </c>
      <c r="GQ51" s="209">
        <v>0</v>
      </c>
      <c r="GR51" s="211">
        <f t="shared" si="79"/>
        <v>4803</v>
      </c>
      <c r="GS51" s="65">
        <v>395.4</v>
      </c>
      <c r="GT51" s="217">
        <v>145.32</v>
      </c>
      <c r="GU51" s="65">
        <f t="shared" si="80"/>
        <v>554.78594621255843</v>
      </c>
      <c r="GV51" s="65">
        <f t="shared" si="81"/>
        <v>269.67094943907142</v>
      </c>
      <c r="GW51" s="65"/>
      <c r="GX51" s="65">
        <v>18.510000000000002</v>
      </c>
      <c r="GY51" s="65">
        <f t="shared" si="83"/>
        <v>184.90588235294118</v>
      </c>
      <c r="GZ51" s="65">
        <v>5</v>
      </c>
      <c r="HA51" s="65">
        <f t="shared" si="147"/>
        <v>358.47794117647061</v>
      </c>
      <c r="HB51" s="65"/>
      <c r="HC51" s="64">
        <f t="shared" si="188"/>
        <v>1932.0707191810416</v>
      </c>
      <c r="HD51" s="66">
        <f t="shared" si="148"/>
        <v>866.92019607843133</v>
      </c>
      <c r="HE51" s="66"/>
      <c r="HF51" s="66">
        <f t="shared" si="84"/>
        <v>559.79818305189463</v>
      </c>
      <c r="HG51" s="67">
        <f t="shared" si="19"/>
        <v>1426.718379130326</v>
      </c>
      <c r="HH51" s="67">
        <f t="shared" si="20"/>
        <v>3358.7890983113675</v>
      </c>
      <c r="HI51" s="68">
        <f t="shared" si="21"/>
        <v>1444.2109016886325</v>
      </c>
      <c r="HJ51" s="205">
        <v>61807.98</v>
      </c>
      <c r="HK51" s="205">
        <v>12595.5</v>
      </c>
      <c r="HL51" s="205">
        <v>0</v>
      </c>
      <c r="HM51" s="205">
        <v>0</v>
      </c>
      <c r="HN51" s="205">
        <v>0</v>
      </c>
      <c r="HO51" s="205">
        <v>0</v>
      </c>
      <c r="HP51" s="205">
        <v>0</v>
      </c>
      <c r="HQ51" s="205">
        <v>0</v>
      </c>
      <c r="HR51" s="205">
        <v>0</v>
      </c>
      <c r="HS51" s="205">
        <v>0</v>
      </c>
      <c r="HT51" s="205">
        <v>64129.91</v>
      </c>
      <c r="HU51" s="178">
        <f t="shared" si="189"/>
        <v>10273.570000000007</v>
      </c>
      <c r="HV51" s="206">
        <v>1867</v>
      </c>
      <c r="HW51" s="181" t="s">
        <v>276</v>
      </c>
      <c r="HX51" s="64">
        <f t="shared" si="190"/>
        <v>74403.48000000001</v>
      </c>
      <c r="HY51" s="205">
        <v>5144.99</v>
      </c>
      <c r="HZ51" s="205">
        <v>921.34</v>
      </c>
      <c r="IA51" s="205">
        <v>0</v>
      </c>
      <c r="IB51" s="205">
        <v>0</v>
      </c>
      <c r="IC51" s="205">
        <v>0</v>
      </c>
      <c r="ID51" s="205">
        <v>0</v>
      </c>
      <c r="IE51" s="205">
        <v>0</v>
      </c>
      <c r="IF51" s="205">
        <v>0</v>
      </c>
      <c r="IG51" s="205">
        <v>0</v>
      </c>
      <c r="IH51" s="205">
        <v>0</v>
      </c>
      <c r="II51" s="214">
        <v>6066.33</v>
      </c>
      <c r="IJ51" s="65">
        <v>395.4</v>
      </c>
      <c r="IK51" s="217">
        <v>145.32</v>
      </c>
      <c r="IL51" s="65">
        <f t="shared" si="88"/>
        <v>710.39630966794311</v>
      </c>
      <c r="IM51" s="65">
        <f t="shared" si="89"/>
        <v>311.36847185467752</v>
      </c>
      <c r="IN51" s="65"/>
      <c r="IO51" s="65">
        <v>18.510000000000002</v>
      </c>
      <c r="IP51" s="65">
        <f t="shared" si="91"/>
        <v>232.05714285714285</v>
      </c>
      <c r="IQ51" s="65">
        <v>5</v>
      </c>
      <c r="IR51" s="65">
        <f t="shared" si="149"/>
        <v>445.62857142857143</v>
      </c>
      <c r="IS51" s="65"/>
      <c r="IT51" s="64">
        <f t="shared" si="191"/>
        <v>2263.6804958083353</v>
      </c>
      <c r="IU51" s="66">
        <f t="shared" si="150"/>
        <v>538.79476190476191</v>
      </c>
      <c r="IV51" s="66"/>
      <c r="IW51" s="66">
        <f t="shared" si="92"/>
        <v>560.49505154261942</v>
      </c>
      <c r="IX51" s="67">
        <f t="shared" si="192"/>
        <v>1099.2898134473812</v>
      </c>
      <c r="IY51" s="67">
        <f t="shared" si="24"/>
        <v>3362.9703092557165</v>
      </c>
      <c r="IZ51" s="68">
        <f t="shared" si="25"/>
        <v>2703.3596907442834</v>
      </c>
      <c r="JA51" s="209">
        <v>73019.149999999994</v>
      </c>
      <c r="JB51" s="209">
        <v>14966.68</v>
      </c>
      <c r="JC51" s="209">
        <v>0</v>
      </c>
      <c r="JD51" s="209">
        <v>0</v>
      </c>
      <c r="JE51" s="209">
        <v>0</v>
      </c>
      <c r="JF51" s="209">
        <v>0</v>
      </c>
      <c r="JG51" s="209">
        <v>0</v>
      </c>
      <c r="JH51" s="209">
        <v>0</v>
      </c>
      <c r="JI51" s="209">
        <v>0</v>
      </c>
      <c r="JJ51" s="209">
        <v>0</v>
      </c>
      <c r="JK51" s="209">
        <v>77336.539999999994</v>
      </c>
      <c r="JL51" s="178">
        <f t="shared" si="193"/>
        <v>10649.289999999994</v>
      </c>
      <c r="JM51" s="210">
        <v>1974</v>
      </c>
      <c r="JN51" s="181" t="s">
        <v>276</v>
      </c>
      <c r="JO51" s="64">
        <f t="shared" si="194"/>
        <v>87985.829999999987</v>
      </c>
      <c r="JP51" s="209">
        <v>6078.16</v>
      </c>
      <c r="JQ51" s="209">
        <v>1094.78</v>
      </c>
      <c r="JR51" s="209">
        <v>0</v>
      </c>
      <c r="JS51" s="209">
        <v>0</v>
      </c>
      <c r="JT51" s="209">
        <v>0</v>
      </c>
      <c r="JU51" s="209">
        <v>0</v>
      </c>
      <c r="JV51" s="209">
        <v>0</v>
      </c>
      <c r="JW51" s="209">
        <v>0</v>
      </c>
      <c r="JX51" s="209">
        <v>0</v>
      </c>
      <c r="JY51" s="209">
        <v>0</v>
      </c>
      <c r="JZ51" s="211">
        <v>7172.94</v>
      </c>
      <c r="KA51" s="65">
        <v>395.4</v>
      </c>
      <c r="KB51" s="217"/>
      <c r="KC51" s="65">
        <f t="shared" si="96"/>
        <v>1559.9311972023766</v>
      </c>
      <c r="KD51" s="65">
        <f t="shared" si="97"/>
        <v>358.57830210286141</v>
      </c>
      <c r="KE51" s="65"/>
      <c r="KF51" s="65">
        <v>18.510000000000002</v>
      </c>
      <c r="KG51" s="65"/>
      <c r="KH51" s="65">
        <v>5</v>
      </c>
      <c r="KI51" s="65">
        <f t="shared" si="151"/>
        <v>543.39953271028037</v>
      </c>
      <c r="KJ51" s="65"/>
      <c r="KK51" s="64">
        <f t="shared" si="195"/>
        <v>2880.8190320155186</v>
      </c>
      <c r="KL51" s="66">
        <f t="shared" si="152"/>
        <v>497.32093457943921</v>
      </c>
      <c r="KM51" s="66"/>
      <c r="KN51" s="66">
        <f t="shared" si="99"/>
        <v>675.62799331899168</v>
      </c>
      <c r="KO51" s="67">
        <f t="shared" si="27"/>
        <v>1172.9489278984308</v>
      </c>
      <c r="KP51" s="67">
        <f t="shared" si="28"/>
        <v>4053.7679599139492</v>
      </c>
      <c r="KQ51" s="68">
        <f t="shared" si="29"/>
        <v>3119.1720400860504</v>
      </c>
      <c r="KR51" s="209">
        <v>65288.55</v>
      </c>
      <c r="KS51" s="209">
        <v>14465.87</v>
      </c>
      <c r="KT51" s="209">
        <v>0</v>
      </c>
      <c r="KU51" s="209">
        <v>0</v>
      </c>
      <c r="KV51" s="209">
        <v>0</v>
      </c>
      <c r="KW51" s="209">
        <v>0</v>
      </c>
      <c r="KX51" s="209">
        <v>0</v>
      </c>
      <c r="KY51" s="209">
        <v>0</v>
      </c>
      <c r="KZ51" s="209">
        <v>0</v>
      </c>
      <c r="LA51" s="209">
        <v>0</v>
      </c>
      <c r="LB51" s="209">
        <v>66923.3</v>
      </c>
      <c r="LC51" s="178">
        <f t="shared" si="196"/>
        <v>12831.119999999995</v>
      </c>
      <c r="LD51" s="210">
        <v>1832</v>
      </c>
      <c r="LE51" s="181" t="s">
        <v>276</v>
      </c>
      <c r="LF51" s="64">
        <f t="shared" si="197"/>
        <v>79754.42</v>
      </c>
      <c r="LG51" s="209">
        <v>5434.66</v>
      </c>
      <c r="LH51" s="209">
        <v>1058.1500000000001</v>
      </c>
      <c r="LI51" s="209">
        <v>0</v>
      </c>
      <c r="LJ51" s="209">
        <v>0</v>
      </c>
      <c r="LK51" s="209">
        <v>0</v>
      </c>
      <c r="LL51" s="209">
        <v>0</v>
      </c>
      <c r="LM51" s="209">
        <v>0</v>
      </c>
      <c r="LN51" s="209">
        <v>0</v>
      </c>
      <c r="LO51" s="209">
        <v>0</v>
      </c>
      <c r="LP51" s="209">
        <v>0</v>
      </c>
      <c r="LQ51" s="211">
        <f t="shared" si="102"/>
        <v>6492.8099999999995</v>
      </c>
      <c r="LR51" s="227">
        <v>440.48</v>
      </c>
      <c r="LS51" s="241">
        <v>113</v>
      </c>
      <c r="LT51" s="65">
        <f t="shared" si="103"/>
        <v>682.29160260830849</v>
      </c>
      <c r="LU51" s="65">
        <f t="shared" si="104"/>
        <v>382.00991946881339</v>
      </c>
      <c r="LV51" s="65"/>
      <c r="LW51" s="65">
        <v>18.510000000000002</v>
      </c>
      <c r="LX51" s="65"/>
      <c r="LY51" s="65">
        <v>5</v>
      </c>
      <c r="LZ51" s="65">
        <f t="shared" si="153"/>
        <v>508.03738317757012</v>
      </c>
      <c r="MA51" s="65"/>
      <c r="MB51" s="64">
        <f t="shared" si="30"/>
        <v>2149.328905254692</v>
      </c>
      <c r="MC51" s="66">
        <f t="shared" si="154"/>
        <v>593.54906542056074</v>
      </c>
      <c r="MD51" s="66"/>
      <c r="ME51" s="66">
        <f t="shared" si="106"/>
        <v>548.57559413505066</v>
      </c>
      <c r="MF51" s="67">
        <f t="shared" si="31"/>
        <v>1142.1246595556113</v>
      </c>
      <c r="MG51" s="67">
        <f t="shared" si="32"/>
        <v>3291.4535648103033</v>
      </c>
      <c r="MH51" s="68">
        <f t="shared" si="33"/>
        <v>3201.3564351896962</v>
      </c>
      <c r="MI51" s="209">
        <v>66513.63</v>
      </c>
      <c r="MJ51" s="209">
        <v>10530.81</v>
      </c>
      <c r="MK51" s="209">
        <v>0</v>
      </c>
      <c r="ML51" s="209">
        <v>0</v>
      </c>
      <c r="MM51" s="209">
        <v>0</v>
      </c>
      <c r="MN51" s="209">
        <v>0</v>
      </c>
      <c r="MO51" s="209">
        <v>0</v>
      </c>
      <c r="MP51" s="209">
        <v>0</v>
      </c>
      <c r="MQ51" s="209">
        <v>0</v>
      </c>
      <c r="MR51" s="209">
        <v>0</v>
      </c>
      <c r="MS51" s="209">
        <v>69245.399999999994</v>
      </c>
      <c r="MT51" s="178">
        <f t="shared" si="210"/>
        <v>7799.0400000000081</v>
      </c>
      <c r="MU51" s="210">
        <v>1703</v>
      </c>
      <c r="MV51" s="181" t="s">
        <v>276</v>
      </c>
      <c r="MW51" s="64">
        <f t="shared" si="198"/>
        <v>77044.44</v>
      </c>
      <c r="MX51" s="209">
        <v>5536.65</v>
      </c>
      <c r="MY51" s="209">
        <v>770.31</v>
      </c>
      <c r="MZ51" s="209">
        <v>0</v>
      </c>
      <c r="NA51" s="209">
        <v>0</v>
      </c>
      <c r="NB51" s="209">
        <v>0</v>
      </c>
      <c r="NC51" s="209">
        <v>0</v>
      </c>
      <c r="ND51" s="209">
        <v>0</v>
      </c>
      <c r="NE51" s="209">
        <v>0</v>
      </c>
      <c r="NF51" s="209">
        <v>0</v>
      </c>
      <c r="NG51" s="209">
        <v>0</v>
      </c>
      <c r="NH51" s="211">
        <f t="shared" si="109"/>
        <v>6306.9599999999991</v>
      </c>
      <c r="NI51" s="227">
        <v>440.48</v>
      </c>
      <c r="NJ51" s="241">
        <v>113</v>
      </c>
      <c r="NK51" s="65">
        <f t="shared" si="110"/>
        <v>0</v>
      </c>
      <c r="NL51" s="65">
        <f t="shared" si="111"/>
        <v>188.37065837187058</v>
      </c>
      <c r="NM51" s="65"/>
      <c r="NN51" s="65">
        <v>18.510000000000002</v>
      </c>
      <c r="NO51" s="65"/>
      <c r="NP51" s="65">
        <v>5</v>
      </c>
      <c r="NQ51" s="65">
        <f t="shared" si="155"/>
        <v>469.67889908256882</v>
      </c>
      <c r="NR51" s="65"/>
      <c r="NS51" s="64">
        <f t="shared" si="199"/>
        <v>1235.0395574544395</v>
      </c>
      <c r="NT51" s="66">
        <f t="shared" si="113"/>
        <v>723.04816513761466</v>
      </c>
      <c r="NU51" s="66"/>
      <c r="NV51" s="66">
        <f t="shared" si="114"/>
        <v>391.61754451841085</v>
      </c>
      <c r="NW51" s="67">
        <f t="shared" si="35"/>
        <v>1114.6657096560255</v>
      </c>
      <c r="NX51" s="67">
        <f t="shared" si="36"/>
        <v>2349.7052671104648</v>
      </c>
      <c r="NY51" s="68">
        <f t="shared" si="37"/>
        <v>3957.2547328895344</v>
      </c>
      <c r="NZ51" s="209">
        <v>43859.05</v>
      </c>
      <c r="OA51" s="209">
        <v>9509.56</v>
      </c>
      <c r="OB51" s="209">
        <v>0</v>
      </c>
      <c r="OC51" s="209">
        <v>0</v>
      </c>
      <c r="OD51" s="209">
        <v>0</v>
      </c>
      <c r="OE51" s="209">
        <v>0</v>
      </c>
      <c r="OF51" s="209">
        <v>0</v>
      </c>
      <c r="OG51" s="209">
        <v>0</v>
      </c>
      <c r="OH51" s="209">
        <v>0</v>
      </c>
      <c r="OI51" s="209">
        <v>0</v>
      </c>
      <c r="OJ51" s="209">
        <v>47317.93</v>
      </c>
      <c r="OK51" s="178">
        <f t="shared" si="115"/>
        <v>6050.68</v>
      </c>
      <c r="OL51" s="210">
        <v>1370</v>
      </c>
      <c r="OM51" s="181" t="s">
        <v>276</v>
      </c>
      <c r="ON51" s="64">
        <f t="shared" si="200"/>
        <v>53368.61</v>
      </c>
      <c r="OO51" s="209">
        <v>3650.86</v>
      </c>
      <c r="OP51" s="209">
        <v>695.61</v>
      </c>
      <c r="OQ51" s="209">
        <v>0</v>
      </c>
      <c r="OR51" s="209">
        <v>0</v>
      </c>
      <c r="OS51" s="209">
        <v>0</v>
      </c>
      <c r="OT51" s="209">
        <v>0</v>
      </c>
      <c r="OU51" s="209">
        <v>0</v>
      </c>
      <c r="OV51" s="209">
        <v>0</v>
      </c>
      <c r="OW51" s="209">
        <v>0</v>
      </c>
      <c r="OX51" s="209">
        <v>0</v>
      </c>
      <c r="OY51" s="211">
        <v>4346.47</v>
      </c>
      <c r="OZ51" s="227">
        <v>440.48</v>
      </c>
      <c r="PA51" s="241">
        <v>113</v>
      </c>
      <c r="PB51" s="65">
        <f t="shared" si="118"/>
        <v>1023.1679414180838</v>
      </c>
      <c r="PC51" s="65">
        <f t="shared" si="119"/>
        <v>177.41200997206423</v>
      </c>
      <c r="PD51" s="65"/>
      <c r="PE51" s="65">
        <v>18.510000000000002</v>
      </c>
      <c r="PF51" s="65">
        <f t="shared" si="121"/>
        <v>32.880000000000003</v>
      </c>
      <c r="PG51" s="65">
        <v>5</v>
      </c>
      <c r="PH51" s="65">
        <f t="shared" si="156"/>
        <v>495.2049090909091</v>
      </c>
      <c r="PI51" s="65"/>
      <c r="PJ51" s="64">
        <f t="shared" si="38"/>
        <v>2305.6548604810573</v>
      </c>
      <c r="PK51" s="66">
        <f t="shared" si="157"/>
        <v>643.25572727272731</v>
      </c>
      <c r="PL51" s="66"/>
      <c r="PM51" s="66">
        <f t="shared" si="122"/>
        <v>589.78211755075688</v>
      </c>
      <c r="PN51" s="67">
        <f t="shared" si="39"/>
        <v>1233.0378448234842</v>
      </c>
      <c r="PO51" s="67">
        <f t="shared" si="40"/>
        <v>3538.6927053045415</v>
      </c>
      <c r="PP51" s="68">
        <f t="shared" si="41"/>
        <v>807.77729469545875</v>
      </c>
      <c r="PQ51" s="209">
        <v>37721.97</v>
      </c>
      <c r="PR51" s="209">
        <v>6905.59</v>
      </c>
      <c r="PS51" s="209">
        <v>0</v>
      </c>
      <c r="PT51" s="209">
        <v>0</v>
      </c>
      <c r="PU51" s="209">
        <v>0</v>
      </c>
      <c r="PV51" s="209">
        <v>0</v>
      </c>
      <c r="PW51" s="209">
        <v>0</v>
      </c>
      <c r="PX51" s="209">
        <v>0</v>
      </c>
      <c r="PY51" s="209">
        <v>0</v>
      </c>
      <c r="PZ51" s="209">
        <v>0</v>
      </c>
      <c r="QA51" s="209">
        <v>39220.269999999997</v>
      </c>
      <c r="QB51" s="178">
        <f t="shared" si="201"/>
        <v>5407.2900000000009</v>
      </c>
      <c r="QC51" s="210">
        <v>1103</v>
      </c>
      <c r="QD51" s="181" t="s">
        <v>276</v>
      </c>
      <c r="QE51" s="64">
        <f t="shared" si="202"/>
        <v>44627.56</v>
      </c>
      <c r="QF51" s="209">
        <v>3140</v>
      </c>
      <c r="QG51" s="209">
        <v>505.13</v>
      </c>
      <c r="QH51" s="209">
        <v>0</v>
      </c>
      <c r="QI51" s="209">
        <v>0</v>
      </c>
      <c r="QJ51" s="209">
        <v>0</v>
      </c>
      <c r="QK51" s="209">
        <v>0</v>
      </c>
      <c r="QL51" s="209">
        <v>0</v>
      </c>
      <c r="QM51" s="209">
        <v>0</v>
      </c>
      <c r="QN51" s="209">
        <v>0</v>
      </c>
      <c r="QO51" s="209">
        <v>0</v>
      </c>
      <c r="QP51" s="211">
        <f t="shared" si="125"/>
        <v>3645.13</v>
      </c>
      <c r="QQ51" s="227">
        <v>440.48</v>
      </c>
      <c r="QR51" s="241">
        <v>113</v>
      </c>
      <c r="QS51" s="65">
        <f t="shared" si="126"/>
        <v>461.03450600362851</v>
      </c>
      <c r="QT51" s="65">
        <f t="shared" si="127"/>
        <v>98.669226408984343</v>
      </c>
      <c r="QU51" s="65"/>
      <c r="QV51" s="65">
        <v>18.510000000000002</v>
      </c>
      <c r="QW51" s="65">
        <f t="shared" si="129"/>
        <v>18.861818181818183</v>
      </c>
      <c r="QX51" s="65">
        <v>5</v>
      </c>
      <c r="QY51" s="65">
        <f t="shared" si="158"/>
        <v>428.14772727272725</v>
      </c>
      <c r="QZ51" s="65"/>
      <c r="RA51" s="64">
        <f t="shared" si="203"/>
        <v>1583.7032778671582</v>
      </c>
      <c r="RB51" s="66">
        <f t="shared" si="130"/>
        <v>619.2640909090909</v>
      </c>
      <c r="RC51" s="66"/>
      <c r="RD51" s="66">
        <f t="shared" si="131"/>
        <v>440.59347375524987</v>
      </c>
      <c r="RE51" s="67">
        <f t="shared" si="43"/>
        <v>1059.8575646643408</v>
      </c>
      <c r="RF51" s="67">
        <f t="shared" si="44"/>
        <v>2643.560842531499</v>
      </c>
      <c r="RG51" s="68">
        <f t="shared" si="45"/>
        <v>1001.5691574685011</v>
      </c>
      <c r="RH51" s="205">
        <v>31346.73</v>
      </c>
      <c r="RI51" s="205">
        <v>6332.17</v>
      </c>
      <c r="RJ51" s="205">
        <v>0</v>
      </c>
      <c r="RK51" s="205">
        <v>0</v>
      </c>
      <c r="RL51" s="205">
        <v>0</v>
      </c>
      <c r="RM51" s="205">
        <v>0</v>
      </c>
      <c r="RN51" s="205">
        <v>0</v>
      </c>
      <c r="RO51" s="205">
        <v>0</v>
      </c>
      <c r="RP51" s="205">
        <v>0</v>
      </c>
      <c r="RQ51" s="205">
        <v>0</v>
      </c>
      <c r="RR51" s="205">
        <v>32886.239999999998</v>
      </c>
      <c r="RS51" s="178">
        <f t="shared" si="204"/>
        <v>4792.6600000000035</v>
      </c>
      <c r="RT51" s="206">
        <v>992</v>
      </c>
      <c r="RU51" s="181" t="s">
        <v>276</v>
      </c>
      <c r="RV51" s="64">
        <f t="shared" si="205"/>
        <v>37678.9</v>
      </c>
      <c r="RW51" s="209">
        <v>2609.33</v>
      </c>
      <c r="RX51" s="209">
        <v>463.19</v>
      </c>
      <c r="RY51" s="209">
        <v>0</v>
      </c>
      <c r="RZ51" s="209">
        <v>0</v>
      </c>
      <c r="SA51" s="209">
        <v>0</v>
      </c>
      <c r="SB51" s="209">
        <v>0</v>
      </c>
      <c r="SC51" s="209">
        <v>0</v>
      </c>
      <c r="SD51" s="209">
        <v>0</v>
      </c>
      <c r="SE51" s="209">
        <v>0</v>
      </c>
      <c r="SF51" s="209">
        <v>0</v>
      </c>
      <c r="SG51" s="211">
        <v>3072.52</v>
      </c>
      <c r="SH51" s="227">
        <v>440.48</v>
      </c>
      <c r="SI51" s="241">
        <v>113</v>
      </c>
      <c r="SJ51" s="65">
        <f t="shared" si="134"/>
        <v>323.16999071762871</v>
      </c>
      <c r="SK51" s="65">
        <f t="shared" si="135"/>
        <v>103.30708083888554</v>
      </c>
      <c r="SL51" s="65"/>
      <c r="SM51" s="65">
        <v>18.510000000000002</v>
      </c>
      <c r="SN51" s="65">
        <f t="shared" si="137"/>
        <v>495.92920353982299</v>
      </c>
      <c r="SO51" s="65">
        <v>5</v>
      </c>
      <c r="SP51" s="65">
        <f t="shared" si="159"/>
        <v>428.52876106194691</v>
      </c>
      <c r="SQ51" s="65"/>
      <c r="SR51" s="64">
        <f>SUM(SH51:SQ51)</f>
        <v>1927.9250361582842</v>
      </c>
      <c r="SS51" s="66">
        <f t="shared" si="160"/>
        <v>596.28469026548669</v>
      </c>
      <c r="ST51" s="66"/>
      <c r="SU51" s="66">
        <f t="shared" si="138"/>
        <v>504.84194528475422</v>
      </c>
      <c r="SV51" s="67">
        <f>SUM(SS51:SU51)</f>
        <v>1101.126635550241</v>
      </c>
      <c r="SW51" s="67">
        <f t="shared" si="48"/>
        <v>3029.0516717085252</v>
      </c>
      <c r="SX51" s="68">
        <f t="shared" si="49"/>
        <v>43.468328291474791</v>
      </c>
      <c r="SY51" s="64">
        <f t="shared" si="139"/>
        <v>746715.61</v>
      </c>
      <c r="SZ51" s="211">
        <f t="shared" si="140"/>
        <v>60840.509999999995</v>
      </c>
      <c r="TA51" s="67">
        <f t="shared" si="141"/>
        <v>37277.084946009294</v>
      </c>
      <c r="TB51" s="68">
        <f t="shared" si="142"/>
        <v>23563.425053990701</v>
      </c>
      <c r="TC51" s="264"/>
      <c r="TD51" s="265"/>
      <c r="TE51" s="265"/>
    </row>
    <row r="52" spans="1:525">
      <c r="A52" s="173" t="s">
        <v>175</v>
      </c>
      <c r="B52" s="175" t="s">
        <v>176</v>
      </c>
      <c r="C52" s="181" t="s">
        <v>276</v>
      </c>
      <c r="D52" s="176">
        <v>7871.97</v>
      </c>
      <c r="E52" s="176">
        <v>10187.129999999999</v>
      </c>
      <c r="F52" s="176">
        <v>0</v>
      </c>
      <c r="G52" s="176">
        <v>0</v>
      </c>
      <c r="H52" s="176">
        <v>0</v>
      </c>
      <c r="I52" s="176">
        <v>0</v>
      </c>
      <c r="J52" s="176">
        <v>0</v>
      </c>
      <c r="K52" s="176">
        <v>0</v>
      </c>
      <c r="L52" s="176">
        <v>0</v>
      </c>
      <c r="M52" s="176">
        <v>0</v>
      </c>
      <c r="N52" s="178">
        <v>14639.67</v>
      </c>
      <c r="O52" s="178">
        <f t="shared" si="161"/>
        <v>3419.4299999999985</v>
      </c>
      <c r="P52" s="181">
        <v>1462</v>
      </c>
      <c r="Q52" s="64">
        <f t="shared" si="213"/>
        <v>18059.099999999999</v>
      </c>
      <c r="R52" s="178">
        <v>655.25</v>
      </c>
      <c r="S52" s="178">
        <v>745.17</v>
      </c>
      <c r="T52" s="178">
        <v>0</v>
      </c>
      <c r="U52" s="178">
        <v>0</v>
      </c>
      <c r="V52" s="178">
        <v>0</v>
      </c>
      <c r="W52" s="178">
        <v>0</v>
      </c>
      <c r="X52" s="178">
        <v>0</v>
      </c>
      <c r="Y52" s="178">
        <v>0</v>
      </c>
      <c r="Z52" s="178">
        <v>0</v>
      </c>
      <c r="AA52" s="178">
        <v>0</v>
      </c>
      <c r="AB52" s="64">
        <f t="shared" si="50"/>
        <v>1400.42</v>
      </c>
      <c r="AC52" s="65">
        <v>395.4</v>
      </c>
      <c r="AD52" s="219">
        <v>150.84</v>
      </c>
      <c r="AE52" s="65">
        <f t="shared" si="51"/>
        <v>159.17417374735567</v>
      </c>
      <c r="AF52" s="65">
        <f t="shared" si="177"/>
        <v>91.68796378953833</v>
      </c>
      <c r="AG52" s="65"/>
      <c r="AH52" s="65">
        <v>18.510000000000002</v>
      </c>
      <c r="AI52" s="65"/>
      <c r="AJ52" s="65">
        <v>5</v>
      </c>
      <c r="AK52" s="65">
        <f t="shared" si="178"/>
        <v>411.38684210526316</v>
      </c>
      <c r="AL52" s="65"/>
      <c r="AM52" s="64">
        <f t="shared" si="2"/>
        <v>1231.9989796421571</v>
      </c>
      <c r="AN52" s="66">
        <f t="shared" si="179"/>
        <v>645.10084210526315</v>
      </c>
      <c r="AO52" s="66">
        <v>46.73</v>
      </c>
      <c r="AP52" s="66">
        <f t="shared" si="54"/>
        <v>384.76596434948408</v>
      </c>
      <c r="AQ52" s="67">
        <f t="shared" si="3"/>
        <v>1076.5968064547474</v>
      </c>
      <c r="AR52" s="67">
        <f t="shared" si="4"/>
        <v>2308.5957860969047</v>
      </c>
      <c r="AS52" s="68">
        <f t="shared" si="5"/>
        <v>-908.17578609690463</v>
      </c>
      <c r="AT52" s="205">
        <v>8193.83</v>
      </c>
      <c r="AU52" s="205">
        <v>9803.14</v>
      </c>
      <c r="AV52" s="205">
        <v>0</v>
      </c>
      <c r="AW52" s="205">
        <v>0</v>
      </c>
      <c r="AX52" s="207">
        <v>0</v>
      </c>
      <c r="AY52" s="207">
        <v>0</v>
      </c>
      <c r="AZ52" s="207">
        <v>0</v>
      </c>
      <c r="BA52" s="207">
        <v>0</v>
      </c>
      <c r="BB52" s="207">
        <v>0</v>
      </c>
      <c r="BC52" s="207">
        <v>0</v>
      </c>
      <c r="BD52" s="209">
        <v>14288.64</v>
      </c>
      <c r="BE52" s="178">
        <f t="shared" si="162"/>
        <v>3708.3300000000017</v>
      </c>
      <c r="BF52" s="208">
        <v>1325</v>
      </c>
      <c r="BG52" s="181" t="s">
        <v>276</v>
      </c>
      <c r="BH52" s="64">
        <f t="shared" si="56"/>
        <v>17996.97</v>
      </c>
      <c r="BI52" s="205">
        <v>682.04</v>
      </c>
      <c r="BJ52" s="205">
        <v>717.08</v>
      </c>
      <c r="BK52" s="205">
        <v>0</v>
      </c>
      <c r="BL52" s="205">
        <v>0</v>
      </c>
      <c r="BM52" s="205">
        <v>0</v>
      </c>
      <c r="BN52" s="205">
        <v>0</v>
      </c>
      <c r="BO52" s="205">
        <v>0</v>
      </c>
      <c r="BP52" s="205">
        <v>0</v>
      </c>
      <c r="BQ52" s="205">
        <v>0</v>
      </c>
      <c r="BR52" s="205">
        <v>0</v>
      </c>
      <c r="BS52" s="64">
        <f t="shared" si="57"/>
        <v>1399.12</v>
      </c>
      <c r="BT52" s="65">
        <v>395.4</v>
      </c>
      <c r="BU52" s="219">
        <v>150.84</v>
      </c>
      <c r="BV52" s="65">
        <f t="shared" si="58"/>
        <v>156.71373455852248</v>
      </c>
      <c r="BW52" s="65">
        <f t="shared" si="59"/>
        <v>83.867450261719128</v>
      </c>
      <c r="BX52" s="65"/>
      <c r="BY52" s="65">
        <v>18.510000000000002</v>
      </c>
      <c r="BZ52" s="65"/>
      <c r="CA52" s="65">
        <v>5</v>
      </c>
      <c r="CB52" s="65">
        <f t="shared" si="180"/>
        <v>391.015625</v>
      </c>
      <c r="CC52" s="65"/>
      <c r="CD52" s="64">
        <f t="shared" si="6"/>
        <v>1201.3468098202416</v>
      </c>
      <c r="CE52" s="66">
        <f t="shared" si="61"/>
        <v>665.21208333333334</v>
      </c>
      <c r="CF52" s="66"/>
      <c r="CG52" s="66">
        <f t="shared" si="62"/>
        <v>373.31177863071503</v>
      </c>
      <c r="CH52" s="67">
        <f>SUM(CE52:CG52)</f>
        <v>1038.5238619640484</v>
      </c>
      <c r="CI52" s="67">
        <f t="shared" si="8"/>
        <v>2239.8706717842897</v>
      </c>
      <c r="CJ52" s="68">
        <f t="shared" si="9"/>
        <v>-840.75067178428981</v>
      </c>
      <c r="CK52" s="209">
        <v>9686.2000000000007</v>
      </c>
      <c r="CL52" s="209">
        <v>10232.35</v>
      </c>
      <c r="CM52" s="209">
        <v>0</v>
      </c>
      <c r="CN52" s="209">
        <v>0</v>
      </c>
      <c r="CO52" s="209">
        <v>0</v>
      </c>
      <c r="CP52" s="209">
        <v>0</v>
      </c>
      <c r="CQ52" s="209">
        <v>0</v>
      </c>
      <c r="CR52" s="209">
        <v>0</v>
      </c>
      <c r="CS52" s="209">
        <v>0</v>
      </c>
      <c r="CT52" s="207">
        <v>0</v>
      </c>
      <c r="CU52" s="209">
        <v>15055.13</v>
      </c>
      <c r="CV52" s="178">
        <f t="shared" si="181"/>
        <v>4863.4200000000037</v>
      </c>
      <c r="CW52" s="210">
        <v>1525</v>
      </c>
      <c r="CX52" s="181" t="s">
        <v>276</v>
      </c>
      <c r="CY52" s="64">
        <f t="shared" si="182"/>
        <v>19918.550000000003</v>
      </c>
      <c r="CZ52" s="209">
        <v>806.26</v>
      </c>
      <c r="DA52" s="209">
        <v>748.48</v>
      </c>
      <c r="DB52" s="209">
        <v>0</v>
      </c>
      <c r="DC52" s="209">
        <v>0</v>
      </c>
      <c r="DD52" s="209">
        <v>0</v>
      </c>
      <c r="DE52" s="209">
        <v>0</v>
      </c>
      <c r="DF52" s="209">
        <v>0</v>
      </c>
      <c r="DG52" s="209">
        <v>0</v>
      </c>
      <c r="DH52" s="209">
        <v>0</v>
      </c>
      <c r="DI52" s="209">
        <v>0</v>
      </c>
      <c r="DJ52" s="211">
        <f t="shared" si="208"/>
        <v>1554.74</v>
      </c>
      <c r="DK52" s="65">
        <v>395.4</v>
      </c>
      <c r="DL52" s="65">
        <v>150.84</v>
      </c>
      <c r="DM52" s="65">
        <f t="shared" si="66"/>
        <v>163.67030380706501</v>
      </c>
      <c r="DN52" s="65">
        <f t="shared" si="67"/>
        <v>138.34657351386184</v>
      </c>
      <c r="DO52" s="65"/>
      <c r="DP52" s="65">
        <v>18.510000000000002</v>
      </c>
      <c r="DQ52" s="65"/>
      <c r="DR52" s="65">
        <v>5</v>
      </c>
      <c r="DS52" s="65">
        <f t="shared" si="209"/>
        <v>428.469696969697</v>
      </c>
      <c r="DT52" s="65"/>
      <c r="DU52" s="64">
        <f t="shared" si="10"/>
        <v>1300.2365742906238</v>
      </c>
      <c r="DV52" s="66">
        <f t="shared" si="144"/>
        <v>596.35070707070713</v>
      </c>
      <c r="DW52" s="66"/>
      <c r="DX52" s="66">
        <f t="shared" si="68"/>
        <v>379.31745627226621</v>
      </c>
      <c r="DY52" s="67">
        <f t="shared" si="11"/>
        <v>975.66816334297334</v>
      </c>
      <c r="DZ52" s="67">
        <f t="shared" si="12"/>
        <v>2275.9047376335971</v>
      </c>
      <c r="EA52" s="68">
        <f t="shared" si="13"/>
        <v>-721.16473763359704</v>
      </c>
      <c r="EB52" s="209">
        <v>9570.75</v>
      </c>
      <c r="EC52" s="209">
        <v>10311.61</v>
      </c>
      <c r="ED52" s="209">
        <v>0</v>
      </c>
      <c r="EE52" s="209">
        <v>0</v>
      </c>
      <c r="EF52" s="209">
        <v>0</v>
      </c>
      <c r="EG52" s="209">
        <v>0</v>
      </c>
      <c r="EH52" s="209">
        <v>0</v>
      </c>
      <c r="EI52" s="209">
        <v>0</v>
      </c>
      <c r="EJ52" s="209">
        <v>0</v>
      </c>
      <c r="EK52" s="209">
        <v>0</v>
      </c>
      <c r="EL52" s="209">
        <v>15955.47</v>
      </c>
      <c r="EM52" s="178">
        <f t="shared" si="183"/>
        <v>3926.8900000000012</v>
      </c>
      <c r="EN52" s="210">
        <v>1543</v>
      </c>
      <c r="EO52" s="181" t="s">
        <v>276</v>
      </c>
      <c r="EP52" s="212">
        <f t="shared" si="70"/>
        <v>19882.36</v>
      </c>
      <c r="EQ52" s="209">
        <v>796.65</v>
      </c>
      <c r="ER52" s="209">
        <v>754.27</v>
      </c>
      <c r="ES52" s="209">
        <v>0</v>
      </c>
      <c r="ET52" s="209">
        <v>0</v>
      </c>
      <c r="EU52" s="209">
        <v>0</v>
      </c>
      <c r="EV52" s="209">
        <v>0</v>
      </c>
      <c r="EW52" s="209">
        <v>0</v>
      </c>
      <c r="EX52" s="209">
        <v>0</v>
      </c>
      <c r="EY52" s="209">
        <v>0</v>
      </c>
      <c r="EZ52" s="209">
        <v>0</v>
      </c>
      <c r="FA52" s="64">
        <f t="shared" si="184"/>
        <v>1550.92</v>
      </c>
      <c r="FB52" s="65">
        <v>395.4</v>
      </c>
      <c r="FC52" s="65">
        <v>150.84</v>
      </c>
      <c r="FD52" s="65">
        <f t="shared" si="72"/>
        <v>178.09576789853</v>
      </c>
      <c r="FE52" s="65">
        <f t="shared" si="73"/>
        <v>102.00584736580744</v>
      </c>
      <c r="FF52" s="65"/>
      <c r="FG52" s="65">
        <v>18.510000000000002</v>
      </c>
      <c r="FH52" s="65">
        <f t="shared" si="75"/>
        <v>140.93333333333334</v>
      </c>
      <c r="FI52" s="65">
        <v>5</v>
      </c>
      <c r="FJ52" s="65">
        <f t="shared" si="145"/>
        <v>424.68019607843132</v>
      </c>
      <c r="FK52" s="65"/>
      <c r="FL52" s="64">
        <f t="shared" si="14"/>
        <v>1415.4651446761022</v>
      </c>
      <c r="FM52" s="66">
        <f t="shared" si="146"/>
        <v>664.41901960784321</v>
      </c>
      <c r="FN52" s="66"/>
      <c r="FO52" s="66">
        <f t="shared" si="76"/>
        <v>415.97683285678909</v>
      </c>
      <c r="FP52" s="67">
        <f>SUM(FM52:FO52)</f>
        <v>1080.3958524646323</v>
      </c>
      <c r="FQ52" s="67">
        <f t="shared" si="16"/>
        <v>2495.8609971407345</v>
      </c>
      <c r="FR52" s="68">
        <f t="shared" si="17"/>
        <v>-944.94099714073445</v>
      </c>
      <c r="FS52" s="209">
        <v>9637.61</v>
      </c>
      <c r="FT52" s="209">
        <v>12719.08</v>
      </c>
      <c r="FU52" s="209">
        <v>0</v>
      </c>
      <c r="FV52" s="209">
        <v>0</v>
      </c>
      <c r="FW52" s="209">
        <v>0</v>
      </c>
      <c r="FX52" s="209">
        <v>0</v>
      </c>
      <c r="FY52" s="209">
        <v>0</v>
      </c>
      <c r="FZ52" s="209">
        <v>0</v>
      </c>
      <c r="GA52" s="209">
        <v>0</v>
      </c>
      <c r="GB52" s="209">
        <v>0</v>
      </c>
      <c r="GC52" s="209">
        <v>17079.900000000001</v>
      </c>
      <c r="GD52" s="178">
        <f t="shared" si="186"/>
        <v>5276.7900000000009</v>
      </c>
      <c r="GE52" s="210">
        <v>1656</v>
      </c>
      <c r="GF52" s="181" t="s">
        <v>276</v>
      </c>
      <c r="GG52" s="64">
        <f t="shared" si="187"/>
        <v>22356.690000000002</v>
      </c>
      <c r="GH52" s="209">
        <v>802.22</v>
      </c>
      <c r="GI52" s="209">
        <v>930.38</v>
      </c>
      <c r="GJ52" s="209">
        <v>0</v>
      </c>
      <c r="GK52" s="209">
        <v>0</v>
      </c>
      <c r="GL52" s="209">
        <v>0</v>
      </c>
      <c r="GM52" s="209">
        <v>0</v>
      </c>
      <c r="GN52" s="209">
        <v>0</v>
      </c>
      <c r="GO52" s="209">
        <v>0</v>
      </c>
      <c r="GP52" s="209">
        <v>0</v>
      </c>
      <c r="GQ52" s="209">
        <v>0</v>
      </c>
      <c r="GR52" s="211">
        <f t="shared" si="79"/>
        <v>1732.6</v>
      </c>
      <c r="GS52" s="65">
        <v>395.4</v>
      </c>
      <c r="GT52" s="217">
        <v>150.84</v>
      </c>
      <c r="GU52" s="65">
        <f t="shared" si="80"/>
        <v>189.2665496871162</v>
      </c>
      <c r="GV52" s="65">
        <f t="shared" si="81"/>
        <v>155.51811459737857</v>
      </c>
      <c r="GW52" s="65"/>
      <c r="GX52" s="65">
        <v>18.510000000000002</v>
      </c>
      <c r="GY52" s="65">
        <f t="shared" si="83"/>
        <v>184.90588235294118</v>
      </c>
      <c r="GZ52" s="65">
        <v>5</v>
      </c>
      <c r="HA52" s="65">
        <f t="shared" si="147"/>
        <v>358.47794117647061</v>
      </c>
      <c r="HB52" s="65"/>
      <c r="HC52" s="64">
        <f t="shared" si="188"/>
        <v>1457.9184878139067</v>
      </c>
      <c r="HD52" s="66">
        <f t="shared" si="148"/>
        <v>866.92019607843133</v>
      </c>
      <c r="HE52" s="66"/>
      <c r="HF52" s="66">
        <f t="shared" si="84"/>
        <v>464.96773677846761</v>
      </c>
      <c r="HG52" s="67">
        <f t="shared" si="19"/>
        <v>1331.8879328568989</v>
      </c>
      <c r="HH52" s="67">
        <f t="shared" si="20"/>
        <v>2789.8064206708059</v>
      </c>
      <c r="HI52" s="68">
        <f t="shared" si="21"/>
        <v>-1057.206420670806</v>
      </c>
      <c r="HJ52" s="205">
        <v>9926.5300000000007</v>
      </c>
      <c r="HK52" s="205">
        <v>12600.87</v>
      </c>
      <c r="HL52" s="205">
        <v>0</v>
      </c>
      <c r="HM52" s="205">
        <v>0</v>
      </c>
      <c r="HN52" s="205">
        <v>0</v>
      </c>
      <c r="HO52" s="205">
        <v>0</v>
      </c>
      <c r="HP52" s="205">
        <v>0</v>
      </c>
      <c r="HQ52" s="205">
        <v>0</v>
      </c>
      <c r="HR52" s="205">
        <v>0</v>
      </c>
      <c r="HS52" s="205">
        <v>0</v>
      </c>
      <c r="HT52" s="205">
        <v>17694.53</v>
      </c>
      <c r="HU52" s="178">
        <f t="shared" si="189"/>
        <v>4832.8700000000026</v>
      </c>
      <c r="HV52" s="206">
        <v>1632</v>
      </c>
      <c r="HW52" s="181" t="s">
        <v>276</v>
      </c>
      <c r="HX52" s="64">
        <f t="shared" si="190"/>
        <v>22527.4</v>
      </c>
      <c r="HY52" s="205">
        <v>826.26</v>
      </c>
      <c r="HZ52" s="205">
        <v>921.73</v>
      </c>
      <c r="IA52" s="205">
        <v>0</v>
      </c>
      <c r="IB52" s="205">
        <v>0</v>
      </c>
      <c r="IC52" s="205">
        <v>0</v>
      </c>
      <c r="ID52" s="205">
        <v>0</v>
      </c>
      <c r="IE52" s="205">
        <v>0</v>
      </c>
      <c r="IF52" s="205">
        <v>0</v>
      </c>
      <c r="IG52" s="205">
        <v>0</v>
      </c>
      <c r="IH52" s="205">
        <v>0</v>
      </c>
      <c r="II52" s="214">
        <v>1747.99</v>
      </c>
      <c r="IJ52" s="65">
        <v>395.4</v>
      </c>
      <c r="IK52" s="217">
        <v>150.84</v>
      </c>
      <c r="IL52" s="65">
        <f t="shared" si="88"/>
        <v>196.01039223832851</v>
      </c>
      <c r="IM52" s="65">
        <f t="shared" si="89"/>
        <v>146.47326553207066</v>
      </c>
      <c r="IN52" s="65"/>
      <c r="IO52" s="65">
        <v>18.510000000000002</v>
      </c>
      <c r="IP52" s="65">
        <f t="shared" si="91"/>
        <v>232.05714285714285</v>
      </c>
      <c r="IQ52" s="65">
        <v>5</v>
      </c>
      <c r="IR52" s="65">
        <f t="shared" si="149"/>
        <v>445.62857142857143</v>
      </c>
      <c r="IS52" s="65"/>
      <c r="IT52" s="64">
        <f t="shared" si="191"/>
        <v>1589.9193720561134</v>
      </c>
      <c r="IU52" s="66">
        <f t="shared" si="150"/>
        <v>538.79476190476191</v>
      </c>
      <c r="IV52" s="66"/>
      <c r="IW52" s="66">
        <f t="shared" si="92"/>
        <v>425.74282679217504</v>
      </c>
      <c r="IX52" s="67">
        <f t="shared" si="192"/>
        <v>964.53758869693695</v>
      </c>
      <c r="IY52" s="67">
        <f t="shared" si="24"/>
        <v>2554.4569607530502</v>
      </c>
      <c r="IZ52" s="68">
        <f t="shared" si="25"/>
        <v>-806.46696075305022</v>
      </c>
      <c r="JA52" s="209">
        <v>12586.23</v>
      </c>
      <c r="JB52" s="209">
        <v>13076.74</v>
      </c>
      <c r="JC52" s="209">
        <v>0</v>
      </c>
      <c r="JD52" s="209">
        <v>0</v>
      </c>
      <c r="JE52" s="209">
        <v>0</v>
      </c>
      <c r="JF52" s="209">
        <v>0</v>
      </c>
      <c r="JG52" s="209">
        <v>0</v>
      </c>
      <c r="JH52" s="209">
        <v>0</v>
      </c>
      <c r="JI52" s="209">
        <v>0</v>
      </c>
      <c r="JJ52" s="209">
        <v>0</v>
      </c>
      <c r="JK52" s="209">
        <v>19808.96</v>
      </c>
      <c r="JL52" s="178">
        <f t="shared" si="193"/>
        <v>5854.010000000002</v>
      </c>
      <c r="JM52" s="210">
        <v>1600</v>
      </c>
      <c r="JN52" s="181" t="s">
        <v>276</v>
      </c>
      <c r="JO52" s="64">
        <f t="shared" si="194"/>
        <v>25662.97</v>
      </c>
      <c r="JP52" s="209">
        <v>1047.69</v>
      </c>
      <c r="JQ52" s="209">
        <v>956.54</v>
      </c>
      <c r="JR52" s="209">
        <v>0</v>
      </c>
      <c r="JS52" s="209">
        <v>0</v>
      </c>
      <c r="JT52" s="209">
        <v>0</v>
      </c>
      <c r="JU52" s="209">
        <v>0</v>
      </c>
      <c r="JV52" s="209">
        <v>0</v>
      </c>
      <c r="JW52" s="209">
        <v>0</v>
      </c>
      <c r="JX52" s="209">
        <v>0</v>
      </c>
      <c r="JY52" s="209">
        <v>0</v>
      </c>
      <c r="JZ52" s="211">
        <v>2004.23</v>
      </c>
      <c r="KA52" s="65">
        <v>395.4</v>
      </c>
      <c r="KB52" s="241"/>
      <c r="KC52" s="65">
        <f t="shared" si="96"/>
        <v>399.5603460942782</v>
      </c>
      <c r="KD52" s="65">
        <f t="shared" si="97"/>
        <v>197.11370112873007</v>
      </c>
      <c r="KE52" s="65"/>
      <c r="KF52" s="65">
        <v>18.510000000000002</v>
      </c>
      <c r="KG52" s="65"/>
      <c r="KH52" s="65">
        <v>5</v>
      </c>
      <c r="KI52" s="65">
        <f t="shared" si="151"/>
        <v>543.39953271028037</v>
      </c>
      <c r="KJ52" s="65"/>
      <c r="KK52" s="64">
        <f t="shared" si="195"/>
        <v>1558.9835799332886</v>
      </c>
      <c r="KL52" s="66">
        <f t="shared" si="152"/>
        <v>497.32093457943921</v>
      </c>
      <c r="KM52" s="66"/>
      <c r="KN52" s="66">
        <f t="shared" si="99"/>
        <v>411.26090290254564</v>
      </c>
      <c r="KO52" s="67">
        <f t="shared" si="27"/>
        <v>908.58183748198485</v>
      </c>
      <c r="KP52" s="67">
        <f t="shared" si="28"/>
        <v>2467.5654174152733</v>
      </c>
      <c r="KQ52" s="68">
        <f t="shared" si="29"/>
        <v>-463.33541741527324</v>
      </c>
      <c r="KR52" s="209">
        <v>13293.27</v>
      </c>
      <c r="KS52" s="209">
        <v>12648.22</v>
      </c>
      <c r="KT52" s="209">
        <v>0</v>
      </c>
      <c r="KU52" s="209">
        <v>0</v>
      </c>
      <c r="KV52" s="209">
        <v>0</v>
      </c>
      <c r="KW52" s="209">
        <v>0</v>
      </c>
      <c r="KX52" s="209">
        <v>0</v>
      </c>
      <c r="KY52" s="209">
        <v>0</v>
      </c>
      <c r="KZ52" s="209">
        <v>0</v>
      </c>
      <c r="LA52" s="209">
        <v>0</v>
      </c>
      <c r="LB52" s="209">
        <v>20278.93</v>
      </c>
      <c r="LC52" s="178">
        <f t="shared" si="196"/>
        <v>5662.5599999999977</v>
      </c>
      <c r="LD52" s="210">
        <v>1511</v>
      </c>
      <c r="LE52" s="181" t="s">
        <v>276</v>
      </c>
      <c r="LF52" s="64">
        <f t="shared" si="197"/>
        <v>25941.489999999998</v>
      </c>
      <c r="LG52" s="209">
        <v>1106.55</v>
      </c>
      <c r="LH52" s="209">
        <v>925.19</v>
      </c>
      <c r="LI52" s="209">
        <v>0</v>
      </c>
      <c r="LJ52" s="209">
        <v>0</v>
      </c>
      <c r="LK52" s="209">
        <v>0</v>
      </c>
      <c r="LL52" s="209">
        <v>0</v>
      </c>
      <c r="LM52" s="209">
        <v>0</v>
      </c>
      <c r="LN52" s="209">
        <v>0</v>
      </c>
      <c r="LO52" s="209">
        <v>0</v>
      </c>
      <c r="LP52" s="209">
        <v>0</v>
      </c>
      <c r="LQ52" s="211">
        <f t="shared" si="102"/>
        <v>2031.74</v>
      </c>
      <c r="LR52" s="227">
        <v>440.48</v>
      </c>
      <c r="LS52" s="241">
        <v>142</v>
      </c>
      <c r="LT52" s="65">
        <f t="shared" si="103"/>
        <v>206.74628490946657</v>
      </c>
      <c r="LU52" s="65">
        <f t="shared" si="104"/>
        <v>168.58653723036832</v>
      </c>
      <c r="LV52" s="65"/>
      <c r="LW52" s="65">
        <v>18.510000000000002</v>
      </c>
      <c r="LX52" s="65"/>
      <c r="LY52" s="65">
        <v>5</v>
      </c>
      <c r="LZ52" s="65">
        <f t="shared" si="153"/>
        <v>508.03738317757012</v>
      </c>
      <c r="MA52" s="65"/>
      <c r="MB52" s="64">
        <f t="shared" si="30"/>
        <v>1489.360205317405</v>
      </c>
      <c r="MC52" s="66">
        <f t="shared" si="154"/>
        <v>593.54906542056074</v>
      </c>
      <c r="MD52" s="66"/>
      <c r="ME52" s="66">
        <f t="shared" si="106"/>
        <v>416.58185414759322</v>
      </c>
      <c r="MF52" s="67">
        <f t="shared" si="31"/>
        <v>1010.130919568154</v>
      </c>
      <c r="MG52" s="67">
        <f t="shared" si="32"/>
        <v>2499.4911248855587</v>
      </c>
      <c r="MH52" s="68">
        <f t="shared" si="33"/>
        <v>-467.75112488555874</v>
      </c>
      <c r="MI52" s="209">
        <v>10699.89</v>
      </c>
      <c r="MJ52" s="209">
        <v>10492.33</v>
      </c>
      <c r="MK52" s="209">
        <v>0</v>
      </c>
      <c r="ML52" s="209">
        <v>0</v>
      </c>
      <c r="MM52" s="209">
        <v>0</v>
      </c>
      <c r="MN52" s="209">
        <v>0</v>
      </c>
      <c r="MO52" s="209">
        <v>0</v>
      </c>
      <c r="MP52" s="209">
        <v>0</v>
      </c>
      <c r="MQ52" s="209">
        <v>0</v>
      </c>
      <c r="MR52" s="209">
        <v>0</v>
      </c>
      <c r="MS52" s="209">
        <v>16372.73</v>
      </c>
      <c r="MT52" s="178">
        <f t="shared" si="210"/>
        <v>4819.4900000000016</v>
      </c>
      <c r="MU52" s="210">
        <v>1349</v>
      </c>
      <c r="MV52" s="181" t="s">
        <v>276</v>
      </c>
      <c r="MW52" s="64">
        <f t="shared" si="198"/>
        <v>21192.22</v>
      </c>
      <c r="MX52" s="209">
        <v>890.67</v>
      </c>
      <c r="MY52" s="209">
        <v>767.49</v>
      </c>
      <c r="MZ52" s="209">
        <v>0</v>
      </c>
      <c r="NA52" s="209">
        <v>0</v>
      </c>
      <c r="NB52" s="209">
        <v>0</v>
      </c>
      <c r="NC52" s="209">
        <v>0</v>
      </c>
      <c r="ND52" s="209">
        <v>0</v>
      </c>
      <c r="NE52" s="209">
        <v>0</v>
      </c>
      <c r="NF52" s="209">
        <v>0</v>
      </c>
      <c r="NG52" s="209">
        <v>0</v>
      </c>
      <c r="NH52" s="211">
        <f t="shared" si="109"/>
        <v>1658.1599999999999</v>
      </c>
      <c r="NI52" s="229">
        <v>440.48</v>
      </c>
      <c r="NJ52" s="241">
        <v>142</v>
      </c>
      <c r="NK52" s="65">
        <f t="shared" si="110"/>
        <v>0</v>
      </c>
      <c r="NL52" s="65">
        <f t="shared" si="111"/>
        <v>116.4054171175742</v>
      </c>
      <c r="NM52" s="65"/>
      <c r="NN52" s="65">
        <v>18.510000000000002</v>
      </c>
      <c r="NO52" s="65"/>
      <c r="NP52" s="65">
        <v>5</v>
      </c>
      <c r="NQ52" s="65">
        <f t="shared" si="155"/>
        <v>469.67889908256882</v>
      </c>
      <c r="NR52" s="65"/>
      <c r="NS52" s="64">
        <f t="shared" si="199"/>
        <v>1192.0743162001431</v>
      </c>
      <c r="NT52" s="66">
        <f t="shared" si="113"/>
        <v>723.04816513761466</v>
      </c>
      <c r="NU52" s="66"/>
      <c r="NV52" s="66">
        <f t="shared" si="114"/>
        <v>383.02449626755157</v>
      </c>
      <c r="NW52" s="67">
        <f t="shared" si="35"/>
        <v>1106.0726614051662</v>
      </c>
      <c r="NX52" s="67">
        <f t="shared" si="36"/>
        <v>2298.1469776053091</v>
      </c>
      <c r="NY52" s="68">
        <f t="shared" si="37"/>
        <v>-639.98697760530922</v>
      </c>
      <c r="NZ52" s="209">
        <v>9699.85</v>
      </c>
      <c r="OA52" s="209">
        <v>11258.11</v>
      </c>
      <c r="OB52" s="209">
        <v>0</v>
      </c>
      <c r="OC52" s="209">
        <v>0</v>
      </c>
      <c r="OD52" s="209">
        <v>0</v>
      </c>
      <c r="OE52" s="209">
        <v>0</v>
      </c>
      <c r="OF52" s="209">
        <v>0</v>
      </c>
      <c r="OG52" s="209">
        <v>0</v>
      </c>
      <c r="OH52" s="209">
        <v>0</v>
      </c>
      <c r="OI52" s="209">
        <v>0</v>
      </c>
      <c r="OJ52" s="209">
        <v>16315.3</v>
      </c>
      <c r="OK52" s="178">
        <f t="shared" si="115"/>
        <v>4642.66</v>
      </c>
      <c r="OL52" s="210">
        <v>1413</v>
      </c>
      <c r="OM52" s="181" t="s">
        <v>276</v>
      </c>
      <c r="ON52" s="64">
        <f t="shared" si="200"/>
        <v>20957.96</v>
      </c>
      <c r="OO52" s="209">
        <v>807.42</v>
      </c>
      <c r="OP52" s="209">
        <v>823.51</v>
      </c>
      <c r="OQ52" s="209">
        <v>0</v>
      </c>
      <c r="OR52" s="209">
        <v>0</v>
      </c>
      <c r="OS52" s="209">
        <v>0</v>
      </c>
      <c r="OT52" s="209">
        <v>0</v>
      </c>
      <c r="OU52" s="209">
        <v>0</v>
      </c>
      <c r="OV52" s="209">
        <v>0</v>
      </c>
      <c r="OW52" s="209">
        <v>0</v>
      </c>
      <c r="OX52" s="209">
        <v>0</v>
      </c>
      <c r="OY52" s="211">
        <v>1630.93</v>
      </c>
      <c r="OZ52" s="249">
        <v>440.48</v>
      </c>
      <c r="PA52" s="241">
        <v>142</v>
      </c>
      <c r="PB52" s="65">
        <f t="shared" si="118"/>
        <v>352.78998710675768</v>
      </c>
      <c r="PC52" s="65">
        <f t="shared" si="119"/>
        <v>136.12745050422495</v>
      </c>
      <c r="PD52" s="65"/>
      <c r="PE52" s="65">
        <v>18.510000000000002</v>
      </c>
      <c r="PF52" s="65">
        <f t="shared" si="121"/>
        <v>32.880000000000003</v>
      </c>
      <c r="PG52" s="65">
        <v>5</v>
      </c>
      <c r="PH52" s="65">
        <f t="shared" si="156"/>
        <v>495.2049090909091</v>
      </c>
      <c r="PI52" s="65"/>
      <c r="PJ52" s="64">
        <f t="shared" si="38"/>
        <v>1622.9923467018918</v>
      </c>
      <c r="PK52" s="66">
        <f t="shared" si="157"/>
        <v>643.25572727272731</v>
      </c>
      <c r="PL52" s="66"/>
      <c r="PM52" s="66">
        <f t="shared" si="122"/>
        <v>453.2496147949239</v>
      </c>
      <c r="PN52" s="67">
        <f t="shared" si="39"/>
        <v>1096.5053420676513</v>
      </c>
      <c r="PO52" s="67">
        <f t="shared" si="40"/>
        <v>2719.4976887695429</v>
      </c>
      <c r="PP52" s="68">
        <f t="shared" si="41"/>
        <v>-1088.5676887695429</v>
      </c>
      <c r="PQ52" s="209">
        <v>9785.69</v>
      </c>
      <c r="PR52" s="209">
        <v>10706.35</v>
      </c>
      <c r="PS52" s="209">
        <v>0</v>
      </c>
      <c r="PT52" s="209">
        <v>0</v>
      </c>
      <c r="PU52" s="209">
        <v>0</v>
      </c>
      <c r="PV52" s="209">
        <v>0</v>
      </c>
      <c r="PW52" s="209">
        <v>0</v>
      </c>
      <c r="PX52" s="209">
        <v>0</v>
      </c>
      <c r="PY52" s="209">
        <v>0</v>
      </c>
      <c r="PZ52" s="209">
        <v>0</v>
      </c>
      <c r="QA52" s="209">
        <v>16301.59</v>
      </c>
      <c r="QB52" s="178">
        <f t="shared" si="201"/>
        <v>4190.4500000000007</v>
      </c>
      <c r="QC52" s="210">
        <v>1304</v>
      </c>
      <c r="QD52" s="181" t="s">
        <v>276</v>
      </c>
      <c r="QE52" s="64">
        <f t="shared" si="202"/>
        <v>20492.04</v>
      </c>
      <c r="QF52" s="209">
        <v>814.57</v>
      </c>
      <c r="QG52" s="209">
        <v>783.15</v>
      </c>
      <c r="QH52" s="209">
        <v>0</v>
      </c>
      <c r="QI52" s="209">
        <v>0</v>
      </c>
      <c r="QJ52" s="209">
        <v>0</v>
      </c>
      <c r="QK52" s="209">
        <v>0</v>
      </c>
      <c r="QL52" s="209">
        <v>0</v>
      </c>
      <c r="QM52" s="209">
        <v>0</v>
      </c>
      <c r="QN52" s="209">
        <v>0</v>
      </c>
      <c r="QO52" s="209">
        <v>0</v>
      </c>
      <c r="QP52" s="211">
        <f t="shared" si="125"/>
        <v>1597.72</v>
      </c>
      <c r="QQ52" s="249">
        <v>440.48</v>
      </c>
      <c r="QR52" s="241">
        <v>142</v>
      </c>
      <c r="QS52" s="65">
        <f t="shared" si="126"/>
        <v>191.62528694278981</v>
      </c>
      <c r="QT52" s="65">
        <f t="shared" si="127"/>
        <v>76.465005539841286</v>
      </c>
      <c r="QU52" s="65"/>
      <c r="QV52" s="65">
        <v>18.510000000000002</v>
      </c>
      <c r="QW52" s="65">
        <f t="shared" si="129"/>
        <v>18.861818181818183</v>
      </c>
      <c r="QX52" s="65">
        <v>5</v>
      </c>
      <c r="QY52" s="65">
        <f t="shared" si="158"/>
        <v>428.14772727272725</v>
      </c>
      <c r="QZ52" s="65"/>
      <c r="RA52" s="64">
        <f t="shared" si="203"/>
        <v>1321.0898379371765</v>
      </c>
      <c r="RB52" s="66">
        <f t="shared" si="130"/>
        <v>619.2640909090909</v>
      </c>
      <c r="RC52" s="66"/>
      <c r="RD52" s="66">
        <f t="shared" si="131"/>
        <v>388.07078576925352</v>
      </c>
      <c r="RE52" s="67">
        <f t="shared" si="43"/>
        <v>1007.3348766783445</v>
      </c>
      <c r="RF52" s="67">
        <f t="shared" si="44"/>
        <v>2328.4247146155212</v>
      </c>
      <c r="RG52" s="68">
        <f t="shared" si="45"/>
        <v>-730.7047146155212</v>
      </c>
      <c r="RH52" s="205">
        <v>10555.59</v>
      </c>
      <c r="RI52" s="205">
        <v>7368.46</v>
      </c>
      <c r="RJ52" s="205">
        <v>0</v>
      </c>
      <c r="RK52" s="205">
        <v>0</v>
      </c>
      <c r="RL52" s="205">
        <v>0</v>
      </c>
      <c r="RM52" s="205">
        <v>0</v>
      </c>
      <c r="RN52" s="205">
        <v>0</v>
      </c>
      <c r="RO52" s="205">
        <v>0</v>
      </c>
      <c r="RP52" s="205">
        <v>0</v>
      </c>
      <c r="RQ52" s="205">
        <v>0</v>
      </c>
      <c r="RR52" s="205">
        <v>14134.26</v>
      </c>
      <c r="RS52" s="178">
        <f t="shared" si="204"/>
        <v>3789.7899999999991</v>
      </c>
      <c r="RT52" s="206">
        <v>1106</v>
      </c>
      <c r="RU52" s="181" t="s">
        <v>276</v>
      </c>
      <c r="RV52" s="64">
        <f t="shared" si="205"/>
        <v>17924.05</v>
      </c>
      <c r="RW52" s="209">
        <v>878.65</v>
      </c>
      <c r="RX52" s="209">
        <v>538.99</v>
      </c>
      <c r="RY52" s="209">
        <v>0</v>
      </c>
      <c r="RZ52" s="209">
        <v>0</v>
      </c>
      <c r="SA52" s="209">
        <v>0</v>
      </c>
      <c r="SB52" s="209">
        <v>0</v>
      </c>
      <c r="SC52" s="209">
        <v>0</v>
      </c>
      <c r="SD52" s="209">
        <v>0</v>
      </c>
      <c r="SE52" s="209">
        <v>0</v>
      </c>
      <c r="SF52" s="209">
        <v>0</v>
      </c>
      <c r="SG52" s="211">
        <v>1417.64</v>
      </c>
      <c r="SH52" s="249">
        <v>440.48</v>
      </c>
      <c r="SI52" s="241">
        <v>142</v>
      </c>
      <c r="SJ52" s="65">
        <f t="shared" si="134"/>
        <v>138.89604506324076</v>
      </c>
      <c r="SK52" s="65">
        <f t="shared" si="135"/>
        <v>81.689947105031365</v>
      </c>
      <c r="SL52" s="65"/>
      <c r="SM52" s="65">
        <v>18.510000000000002</v>
      </c>
      <c r="SN52" s="65">
        <f t="shared" si="137"/>
        <v>495.92920353982299</v>
      </c>
      <c r="SO52" s="65">
        <v>5</v>
      </c>
      <c r="SP52" s="65">
        <f t="shared" si="159"/>
        <v>428.52876106194691</v>
      </c>
      <c r="SQ52" s="65"/>
      <c r="SR52" s="64">
        <f>SUM(SH52:SQ52)</f>
        <v>1751.0339567700419</v>
      </c>
      <c r="SS52" s="66">
        <f t="shared" si="160"/>
        <v>596.28469026548669</v>
      </c>
      <c r="ST52" s="66"/>
      <c r="SU52" s="66">
        <f t="shared" si="138"/>
        <v>469.46372940710575</v>
      </c>
      <c r="SV52" s="67">
        <f>SUM(SS52:SU52)</f>
        <v>1065.7484196725925</v>
      </c>
      <c r="SW52" s="67">
        <f t="shared" si="48"/>
        <v>2816.7823764426344</v>
      </c>
      <c r="SX52" s="68">
        <f t="shared" si="49"/>
        <v>-1399.1423764426343</v>
      </c>
      <c r="SY52" s="64">
        <f t="shared" si="139"/>
        <v>252911.8</v>
      </c>
      <c r="SZ52" s="211">
        <f t="shared" si="140"/>
        <v>19726.21</v>
      </c>
      <c r="TA52" s="67">
        <f t="shared" si="141"/>
        <v>29794.403873813219</v>
      </c>
      <c r="TB52" s="68">
        <f t="shared" si="142"/>
        <v>-10068.193873813219</v>
      </c>
      <c r="TC52" s="264"/>
      <c r="TD52" s="265"/>
      <c r="TE52" s="265"/>
    </row>
    <row r="53" spans="1:525">
      <c r="A53" s="173" t="s">
        <v>177</v>
      </c>
      <c r="B53" s="266" t="s">
        <v>178</v>
      </c>
      <c r="C53" s="181" t="s">
        <v>276</v>
      </c>
      <c r="D53" s="176">
        <v>2079.87</v>
      </c>
      <c r="E53" s="176">
        <v>2547.6799999999998</v>
      </c>
      <c r="F53" s="176">
        <v>0</v>
      </c>
      <c r="G53" s="176">
        <v>0</v>
      </c>
      <c r="H53" s="176">
        <v>0</v>
      </c>
      <c r="I53" s="176">
        <v>0</v>
      </c>
      <c r="J53" s="176">
        <v>0</v>
      </c>
      <c r="K53" s="176">
        <v>0</v>
      </c>
      <c r="L53" s="176">
        <v>0</v>
      </c>
      <c r="M53" s="176">
        <v>0</v>
      </c>
      <c r="N53" s="178">
        <v>3473.0099999999998</v>
      </c>
      <c r="O53" s="178">
        <f t="shared" si="161"/>
        <v>1154.5399999999995</v>
      </c>
      <c r="P53" s="181">
        <v>411</v>
      </c>
      <c r="Q53" s="64">
        <f t="shared" si="213"/>
        <v>4627.5499999999993</v>
      </c>
      <c r="R53" s="178">
        <v>173.13</v>
      </c>
      <c r="S53" s="178">
        <v>186.36</v>
      </c>
      <c r="T53" s="178">
        <v>0</v>
      </c>
      <c r="U53" s="178">
        <v>0</v>
      </c>
      <c r="V53" s="178">
        <v>0</v>
      </c>
      <c r="W53" s="178">
        <v>0</v>
      </c>
      <c r="X53" s="178">
        <v>0</v>
      </c>
      <c r="Y53" s="178">
        <v>0</v>
      </c>
      <c r="Z53" s="178">
        <v>0</v>
      </c>
      <c r="AA53" s="178">
        <v>0</v>
      </c>
      <c r="AB53" s="64">
        <f t="shared" si="50"/>
        <v>359.49</v>
      </c>
      <c r="AC53" s="65">
        <v>359.4</v>
      </c>
      <c r="AD53" s="219">
        <v>97.33</v>
      </c>
      <c r="AE53" s="65">
        <f t="shared" si="51"/>
        <v>37.761335956773863</v>
      </c>
      <c r="AF53" s="65">
        <f t="shared" si="177"/>
        <v>30.95762209303118</v>
      </c>
      <c r="AG53" s="65"/>
      <c r="AH53" s="65"/>
      <c r="AI53" s="65"/>
      <c r="AJ53" s="65">
        <v>5</v>
      </c>
      <c r="AK53" s="65">
        <f t="shared" si="178"/>
        <v>411.38684210526316</v>
      </c>
      <c r="AL53" s="65"/>
      <c r="AM53" s="64">
        <f t="shared" si="2"/>
        <v>941.83580015506823</v>
      </c>
      <c r="AN53" s="66">
        <f t="shared" si="179"/>
        <v>645.10084210526315</v>
      </c>
      <c r="AO53" s="66"/>
      <c r="AP53" s="66">
        <f t="shared" si="54"/>
        <v>317.3873284520663</v>
      </c>
      <c r="AQ53" s="67">
        <f t="shared" si="3"/>
        <v>962.48817055732945</v>
      </c>
      <c r="AR53" s="67">
        <f t="shared" si="4"/>
        <v>1904.3239707123976</v>
      </c>
      <c r="AS53" s="68">
        <f t="shared" si="5"/>
        <v>-1544.8339707123976</v>
      </c>
      <c r="AT53" s="205">
        <v>2600.7800000000002</v>
      </c>
      <c r="AU53" s="205">
        <v>2624.81</v>
      </c>
      <c r="AV53" s="205">
        <v>0</v>
      </c>
      <c r="AW53" s="205">
        <v>0</v>
      </c>
      <c r="AX53" s="207">
        <v>0</v>
      </c>
      <c r="AY53" s="207">
        <v>0</v>
      </c>
      <c r="AZ53" s="207">
        <v>0</v>
      </c>
      <c r="BA53" s="207">
        <v>0</v>
      </c>
      <c r="BB53" s="207">
        <v>0</v>
      </c>
      <c r="BC53" s="207">
        <v>0</v>
      </c>
      <c r="BD53" s="209">
        <v>3401.04</v>
      </c>
      <c r="BE53" s="178">
        <f t="shared" si="162"/>
        <v>1824.5500000000002</v>
      </c>
      <c r="BF53" s="208">
        <v>445</v>
      </c>
      <c r="BG53" s="181" t="s">
        <v>276</v>
      </c>
      <c r="BH53" s="64">
        <f t="shared" si="56"/>
        <v>5225.59</v>
      </c>
      <c r="BI53" s="205">
        <v>216.49</v>
      </c>
      <c r="BJ53" s="205">
        <v>192</v>
      </c>
      <c r="BK53" s="205">
        <v>0</v>
      </c>
      <c r="BL53" s="205">
        <v>0</v>
      </c>
      <c r="BM53" s="205">
        <v>0</v>
      </c>
      <c r="BN53" s="205">
        <v>0</v>
      </c>
      <c r="BO53" s="205">
        <v>0</v>
      </c>
      <c r="BP53" s="205">
        <v>0</v>
      </c>
      <c r="BQ53" s="205">
        <v>0</v>
      </c>
      <c r="BR53" s="205">
        <v>0</v>
      </c>
      <c r="BS53" s="64">
        <f t="shared" si="57"/>
        <v>408.49</v>
      </c>
      <c r="BT53" s="65">
        <v>359.4</v>
      </c>
      <c r="BU53" s="219">
        <v>97.33</v>
      </c>
      <c r="BV53" s="65">
        <f t="shared" si="58"/>
        <v>37.30163820929895</v>
      </c>
      <c r="BW53" s="65">
        <f t="shared" si="59"/>
        <v>41.26395341704206</v>
      </c>
      <c r="BX53" s="65"/>
      <c r="BY53" s="65"/>
      <c r="BZ53" s="65"/>
      <c r="CA53" s="65">
        <v>5</v>
      </c>
      <c r="CB53" s="65">
        <f t="shared" si="180"/>
        <v>391.015625</v>
      </c>
      <c r="CC53" s="65"/>
      <c r="CD53" s="64">
        <f t="shared" si="6"/>
        <v>931.31121662634098</v>
      </c>
      <c r="CE53" s="66">
        <f t="shared" si="61"/>
        <v>665.21208333333334</v>
      </c>
      <c r="CF53" s="66"/>
      <c r="CG53" s="66">
        <f t="shared" si="62"/>
        <v>319.30465999193484</v>
      </c>
      <c r="CH53" s="67"/>
      <c r="CI53" s="67">
        <f t="shared" si="8"/>
        <v>931.31121662634098</v>
      </c>
      <c r="CJ53" s="68">
        <f t="shared" si="9"/>
        <v>-522.82121662634097</v>
      </c>
      <c r="CK53" s="209">
        <v>1890.29</v>
      </c>
      <c r="CL53" s="209">
        <v>2693.6</v>
      </c>
      <c r="CM53" s="209">
        <v>0</v>
      </c>
      <c r="CN53" s="209">
        <v>0</v>
      </c>
      <c r="CO53" s="209">
        <v>0</v>
      </c>
      <c r="CP53" s="209">
        <v>0</v>
      </c>
      <c r="CQ53" s="209">
        <v>0</v>
      </c>
      <c r="CR53" s="209">
        <v>0</v>
      </c>
      <c r="CS53" s="209">
        <v>0</v>
      </c>
      <c r="CT53" s="207">
        <v>0</v>
      </c>
      <c r="CU53" s="209">
        <v>3347.48</v>
      </c>
      <c r="CV53" s="178">
        <f t="shared" si="181"/>
        <v>1236.4099999999994</v>
      </c>
      <c r="CW53" s="210">
        <v>428</v>
      </c>
      <c r="CX53" s="181" t="s">
        <v>276</v>
      </c>
      <c r="CY53" s="64">
        <f t="shared" si="182"/>
        <v>4583.8899999999994</v>
      </c>
      <c r="CZ53" s="209">
        <v>157.35</v>
      </c>
      <c r="DA53" s="209">
        <v>197.03</v>
      </c>
      <c r="DB53" s="209">
        <v>0</v>
      </c>
      <c r="DC53" s="209">
        <v>0</v>
      </c>
      <c r="DD53" s="209">
        <v>0</v>
      </c>
      <c r="DE53" s="209">
        <v>0</v>
      </c>
      <c r="DF53" s="209">
        <v>0</v>
      </c>
      <c r="DG53" s="209">
        <v>0</v>
      </c>
      <c r="DH53" s="209">
        <v>0</v>
      </c>
      <c r="DI53" s="209">
        <v>0</v>
      </c>
      <c r="DJ53" s="211">
        <f t="shared" si="208"/>
        <v>354.38</v>
      </c>
      <c r="DK53" s="65">
        <v>359.4</v>
      </c>
      <c r="DL53" s="65">
        <v>97.33</v>
      </c>
      <c r="DM53" s="65">
        <f t="shared" si="66"/>
        <v>36.391785961866425</v>
      </c>
      <c r="DN53" s="65">
        <f t="shared" si="67"/>
        <v>35.171358212589844</v>
      </c>
      <c r="DO53" s="65"/>
      <c r="DP53" s="65"/>
      <c r="DQ53" s="65"/>
      <c r="DR53" s="65">
        <v>5</v>
      </c>
      <c r="DS53" s="65">
        <f t="shared" si="209"/>
        <v>428.469696969697</v>
      </c>
      <c r="DT53" s="65"/>
      <c r="DU53" s="64">
        <f t="shared" si="10"/>
        <v>961.7628411441533</v>
      </c>
      <c r="DV53" s="66">
        <f t="shared" si="144"/>
        <v>596.35070707070713</v>
      </c>
      <c r="DW53" s="66"/>
      <c r="DX53" s="66">
        <f t="shared" si="68"/>
        <v>311.6227096429721</v>
      </c>
      <c r="DY53" s="67">
        <f t="shared" si="11"/>
        <v>907.97341671367917</v>
      </c>
      <c r="DZ53" s="67">
        <f t="shared" si="12"/>
        <v>1869.7362578578325</v>
      </c>
      <c r="EA53" s="68">
        <f t="shared" si="13"/>
        <v>-1515.3562578578326</v>
      </c>
      <c r="EB53" s="209">
        <v>2307.89</v>
      </c>
      <c r="EC53" s="209">
        <v>2995.63</v>
      </c>
      <c r="ED53" s="209">
        <v>0</v>
      </c>
      <c r="EE53" s="209">
        <v>0</v>
      </c>
      <c r="EF53" s="209">
        <v>0</v>
      </c>
      <c r="EG53" s="209">
        <v>0</v>
      </c>
      <c r="EH53" s="209">
        <v>0</v>
      </c>
      <c r="EI53" s="209">
        <v>0</v>
      </c>
      <c r="EJ53" s="209">
        <v>0</v>
      </c>
      <c r="EK53" s="209">
        <v>0</v>
      </c>
      <c r="EL53" s="209">
        <v>4179.32</v>
      </c>
      <c r="EM53" s="178">
        <f t="shared" si="183"/>
        <v>1124.2000000000007</v>
      </c>
      <c r="EN53" s="210">
        <v>481</v>
      </c>
      <c r="EO53" s="181" t="s">
        <v>276</v>
      </c>
      <c r="EP53" s="212">
        <f t="shared" si="70"/>
        <v>5303.52</v>
      </c>
      <c r="EQ53" s="209">
        <v>192.11</v>
      </c>
      <c r="ER53" s="209">
        <v>219.12</v>
      </c>
      <c r="ES53" s="209">
        <v>0</v>
      </c>
      <c r="ET53" s="209">
        <v>0</v>
      </c>
      <c r="EU53" s="209">
        <v>0</v>
      </c>
      <c r="EV53" s="209">
        <v>0</v>
      </c>
      <c r="EW53" s="209">
        <v>0</v>
      </c>
      <c r="EX53" s="209">
        <v>0</v>
      </c>
      <c r="EY53" s="209">
        <v>0</v>
      </c>
      <c r="EZ53" s="209">
        <v>0</v>
      </c>
      <c r="FA53" s="64">
        <f t="shared" si="184"/>
        <v>411.23</v>
      </c>
      <c r="FB53" s="65">
        <v>359.4</v>
      </c>
      <c r="FC53" s="65">
        <v>97.33</v>
      </c>
      <c r="FD53" s="65">
        <f t="shared" si="72"/>
        <v>46.649782469189837</v>
      </c>
      <c r="FE53" s="65">
        <f t="shared" si="73"/>
        <v>29.202491948753529</v>
      </c>
      <c r="FF53" s="65"/>
      <c r="FG53" s="65"/>
      <c r="FH53" s="65">
        <f t="shared" si="75"/>
        <v>140.93333333333334</v>
      </c>
      <c r="FI53" s="65">
        <v>5</v>
      </c>
      <c r="FJ53" s="65">
        <f t="shared" si="145"/>
        <v>424.68019607843132</v>
      </c>
      <c r="FK53" s="65"/>
      <c r="FL53" s="64">
        <f t="shared" si="14"/>
        <v>1103.195803829708</v>
      </c>
      <c r="FM53" s="66">
        <f t="shared" si="146"/>
        <v>664.41901960784321</v>
      </c>
      <c r="FN53" s="66"/>
      <c r="FO53" s="66">
        <f t="shared" si="76"/>
        <v>353.52296468751024</v>
      </c>
      <c r="FP53" s="67"/>
      <c r="FQ53" s="67">
        <f t="shared" si="16"/>
        <v>1103.195803829708</v>
      </c>
      <c r="FR53" s="68">
        <f t="shared" si="17"/>
        <v>-691.96580382970797</v>
      </c>
      <c r="FS53" s="209">
        <v>2968.54</v>
      </c>
      <c r="FT53" s="209">
        <v>3542.35</v>
      </c>
      <c r="FU53" s="209">
        <v>0</v>
      </c>
      <c r="FV53" s="209">
        <v>0</v>
      </c>
      <c r="FW53" s="209">
        <v>0</v>
      </c>
      <c r="FX53" s="209">
        <v>0</v>
      </c>
      <c r="FY53" s="209">
        <v>0</v>
      </c>
      <c r="FZ53" s="209">
        <v>0</v>
      </c>
      <c r="GA53" s="209">
        <v>0</v>
      </c>
      <c r="GB53" s="209">
        <v>0</v>
      </c>
      <c r="GC53" s="209">
        <v>4865.8</v>
      </c>
      <c r="GD53" s="178">
        <f t="shared" si="186"/>
        <v>1645.0899999999992</v>
      </c>
      <c r="GE53" s="210">
        <v>580</v>
      </c>
      <c r="GF53" s="181" t="s">
        <v>276</v>
      </c>
      <c r="GG53" s="64">
        <f t="shared" si="187"/>
        <v>6510.8899999999994</v>
      </c>
      <c r="GH53" s="209">
        <v>247.11</v>
      </c>
      <c r="GI53" s="209">
        <v>259.12</v>
      </c>
      <c r="GJ53" s="209">
        <v>0</v>
      </c>
      <c r="GK53" s="209">
        <v>0</v>
      </c>
      <c r="GL53" s="209">
        <v>0</v>
      </c>
      <c r="GM53" s="209">
        <v>0</v>
      </c>
      <c r="GN53" s="209">
        <v>0</v>
      </c>
      <c r="GO53" s="209">
        <v>0</v>
      </c>
      <c r="GP53" s="209">
        <v>0</v>
      </c>
      <c r="GQ53" s="209">
        <v>0</v>
      </c>
      <c r="GR53" s="211">
        <f t="shared" si="79"/>
        <v>506.23</v>
      </c>
      <c r="GS53" s="65">
        <v>359.4</v>
      </c>
      <c r="GT53" s="217">
        <v>97.33</v>
      </c>
      <c r="GU53" s="65">
        <f t="shared" si="80"/>
        <v>53.919119987094192</v>
      </c>
      <c r="GV53" s="65">
        <f t="shared" si="81"/>
        <v>48.484266977272419</v>
      </c>
      <c r="GW53" s="65"/>
      <c r="GX53" s="65"/>
      <c r="GY53" s="65">
        <f t="shared" si="83"/>
        <v>184.90588235294118</v>
      </c>
      <c r="GZ53" s="65">
        <v>5</v>
      </c>
      <c r="HA53" s="65">
        <f t="shared" si="147"/>
        <v>358.47794117647061</v>
      </c>
      <c r="HB53" s="65"/>
      <c r="HC53" s="64">
        <f t="shared" si="188"/>
        <v>1107.5172104937783</v>
      </c>
      <c r="HD53" s="66">
        <f t="shared" si="148"/>
        <v>866.92019607843133</v>
      </c>
      <c r="HE53" s="66"/>
      <c r="HF53" s="66">
        <f t="shared" si="84"/>
        <v>394.88748131444191</v>
      </c>
      <c r="HG53" s="67">
        <f t="shared" si="19"/>
        <v>1261.8076773928733</v>
      </c>
      <c r="HH53" s="67">
        <f t="shared" si="20"/>
        <v>2369.3248878866516</v>
      </c>
      <c r="HI53" s="68">
        <f t="shared" si="21"/>
        <v>-1863.0948878866516</v>
      </c>
      <c r="HJ53" s="205">
        <v>3677.87</v>
      </c>
      <c r="HK53" s="205">
        <v>3263.66</v>
      </c>
      <c r="HL53" s="205">
        <v>0</v>
      </c>
      <c r="HM53" s="205">
        <v>0</v>
      </c>
      <c r="HN53" s="205">
        <v>0</v>
      </c>
      <c r="HO53" s="205">
        <v>0</v>
      </c>
      <c r="HP53" s="205">
        <v>0</v>
      </c>
      <c r="HQ53" s="205">
        <v>0</v>
      </c>
      <c r="HR53" s="205">
        <v>0</v>
      </c>
      <c r="HS53" s="205">
        <v>0</v>
      </c>
      <c r="HT53" s="205">
        <v>5122.57</v>
      </c>
      <c r="HU53" s="178">
        <f t="shared" si="189"/>
        <v>1818.96</v>
      </c>
      <c r="HV53" s="206">
        <v>564</v>
      </c>
      <c r="HW53" s="181" t="s">
        <v>276</v>
      </c>
      <c r="HX53" s="64">
        <f t="shared" si="190"/>
        <v>6941.53</v>
      </c>
      <c r="HY53" s="205">
        <v>306.16000000000003</v>
      </c>
      <c r="HZ53" s="205">
        <v>238.73</v>
      </c>
      <c r="IA53" s="205">
        <v>0</v>
      </c>
      <c r="IB53" s="205">
        <v>0</v>
      </c>
      <c r="IC53" s="205">
        <v>0</v>
      </c>
      <c r="ID53" s="205">
        <v>0</v>
      </c>
      <c r="IE53" s="205">
        <v>0</v>
      </c>
      <c r="IF53" s="205">
        <v>0</v>
      </c>
      <c r="IG53" s="205">
        <v>0</v>
      </c>
      <c r="IH53" s="205">
        <v>0</v>
      </c>
      <c r="II53" s="214">
        <v>544.89</v>
      </c>
      <c r="IJ53" s="65">
        <v>359.4</v>
      </c>
      <c r="IK53" s="217">
        <v>97.33</v>
      </c>
      <c r="IL53" s="65">
        <f t="shared" si="88"/>
        <v>56.74504804412971</v>
      </c>
      <c r="IM53" s="65">
        <f t="shared" si="89"/>
        <v>55.128528404905389</v>
      </c>
      <c r="IN53" s="65"/>
      <c r="IO53" s="65"/>
      <c r="IP53" s="65">
        <f t="shared" si="91"/>
        <v>232.05714285714285</v>
      </c>
      <c r="IQ53" s="65">
        <v>5</v>
      </c>
      <c r="IR53" s="65">
        <f t="shared" si="149"/>
        <v>445.62857142857143</v>
      </c>
      <c r="IS53" s="65"/>
      <c r="IT53" s="64">
        <f t="shared" si="191"/>
        <v>1251.2892907347493</v>
      </c>
      <c r="IU53" s="66">
        <f t="shared" si="150"/>
        <v>538.79476190476191</v>
      </c>
      <c r="IV53" s="66"/>
      <c r="IW53" s="66">
        <f t="shared" si="92"/>
        <v>358.01681052790229</v>
      </c>
      <c r="IX53" s="67">
        <f t="shared" si="192"/>
        <v>896.81157243266421</v>
      </c>
      <c r="IY53" s="67">
        <f t="shared" si="24"/>
        <v>2148.1008631674135</v>
      </c>
      <c r="IZ53" s="68">
        <f t="shared" si="25"/>
        <v>-1603.2108631674137</v>
      </c>
      <c r="JA53" s="209">
        <v>3612.39</v>
      </c>
      <c r="JB53" s="209">
        <v>3044.8</v>
      </c>
      <c r="JC53" s="209">
        <v>0</v>
      </c>
      <c r="JD53" s="209">
        <v>0</v>
      </c>
      <c r="JE53" s="209">
        <v>0</v>
      </c>
      <c r="JF53" s="209">
        <v>0</v>
      </c>
      <c r="JG53" s="209">
        <v>0</v>
      </c>
      <c r="JH53" s="209">
        <v>0</v>
      </c>
      <c r="JI53" s="209">
        <v>0</v>
      </c>
      <c r="JJ53" s="209">
        <v>0</v>
      </c>
      <c r="JK53" s="209">
        <v>5152.24</v>
      </c>
      <c r="JL53" s="178">
        <f t="shared" si="193"/>
        <v>1504.9500000000007</v>
      </c>
      <c r="JM53" s="210">
        <v>430</v>
      </c>
      <c r="JN53" s="181" t="s">
        <v>276</v>
      </c>
      <c r="JO53" s="64">
        <f t="shared" si="194"/>
        <v>6657.1900000000005</v>
      </c>
      <c r="JP53" s="209">
        <v>300.70999999999998</v>
      </c>
      <c r="JQ53" s="209">
        <v>222.72</v>
      </c>
      <c r="JR53" s="209">
        <v>0</v>
      </c>
      <c r="JS53" s="209">
        <v>0</v>
      </c>
      <c r="JT53" s="209">
        <v>0</v>
      </c>
      <c r="JU53" s="209">
        <v>0</v>
      </c>
      <c r="JV53" s="209">
        <v>0</v>
      </c>
      <c r="JW53" s="209">
        <v>0</v>
      </c>
      <c r="JX53" s="209">
        <v>0</v>
      </c>
      <c r="JY53" s="209">
        <v>0</v>
      </c>
      <c r="JZ53" s="211">
        <v>523.42999999999995</v>
      </c>
      <c r="KA53" s="65">
        <v>359.4</v>
      </c>
      <c r="KB53" s="243"/>
      <c r="KC53" s="65">
        <f t="shared" si="96"/>
        <v>103.92422406632069</v>
      </c>
      <c r="KD53" s="65">
        <f t="shared" si="97"/>
        <v>50.674027634678168</v>
      </c>
      <c r="KE53" s="65"/>
      <c r="KF53" s="65"/>
      <c r="KG53" s="65"/>
      <c r="KH53" s="65">
        <v>5</v>
      </c>
      <c r="KI53" s="65">
        <f t="shared" si="151"/>
        <v>543.39953271028037</v>
      </c>
      <c r="KJ53" s="65"/>
      <c r="KK53" s="64">
        <f t="shared" si="195"/>
        <v>1062.3977844112792</v>
      </c>
      <c r="KL53" s="66">
        <f t="shared" si="152"/>
        <v>497.32093457943921</v>
      </c>
      <c r="KM53" s="66"/>
      <c r="KN53" s="66">
        <f t="shared" si="99"/>
        <v>311.94374379814371</v>
      </c>
      <c r="KO53" s="67">
        <f t="shared" si="27"/>
        <v>809.26467837758287</v>
      </c>
      <c r="KP53" s="67">
        <f t="shared" si="28"/>
        <v>1871.6624627888621</v>
      </c>
      <c r="KQ53" s="68">
        <f t="shared" si="29"/>
        <v>-1348.232462788862</v>
      </c>
      <c r="KR53" s="209">
        <v>4321.91</v>
      </c>
      <c r="KS53" s="209">
        <v>3513.14</v>
      </c>
      <c r="KT53" s="209">
        <v>0</v>
      </c>
      <c r="KU53" s="209">
        <v>0</v>
      </c>
      <c r="KV53" s="209">
        <v>0</v>
      </c>
      <c r="KW53" s="209">
        <v>0</v>
      </c>
      <c r="KX53" s="209">
        <v>0</v>
      </c>
      <c r="KY53" s="209">
        <v>0</v>
      </c>
      <c r="KZ53" s="209">
        <v>0</v>
      </c>
      <c r="LA53" s="209">
        <v>0</v>
      </c>
      <c r="LB53" s="209">
        <v>5907.32</v>
      </c>
      <c r="LC53" s="178">
        <f t="shared" si="196"/>
        <v>1927.7299999999996</v>
      </c>
      <c r="LD53" s="210">
        <v>465</v>
      </c>
      <c r="LE53" s="181" t="s">
        <v>276</v>
      </c>
      <c r="LF53" s="64">
        <f t="shared" si="197"/>
        <v>7835.0499999999993</v>
      </c>
      <c r="LG53" s="209">
        <v>359.78</v>
      </c>
      <c r="LH53" s="209">
        <v>256.98</v>
      </c>
      <c r="LI53" s="209">
        <v>0</v>
      </c>
      <c r="LJ53" s="209">
        <v>0</v>
      </c>
      <c r="LK53" s="209">
        <v>0</v>
      </c>
      <c r="LL53" s="209">
        <v>0</v>
      </c>
      <c r="LM53" s="209">
        <v>0</v>
      </c>
      <c r="LN53" s="209">
        <v>0</v>
      </c>
      <c r="LO53" s="209">
        <v>0</v>
      </c>
      <c r="LP53" s="209">
        <v>0</v>
      </c>
      <c r="LQ53" s="211">
        <f t="shared" si="102"/>
        <v>616.76</v>
      </c>
      <c r="LR53" s="229">
        <v>440.48</v>
      </c>
      <c r="LS53" s="243">
        <v>92.8</v>
      </c>
      <c r="LT53" s="65">
        <f t="shared" si="103"/>
        <v>60.225882912529897</v>
      </c>
      <c r="LU53" s="65">
        <f t="shared" si="104"/>
        <v>57.39265021741015</v>
      </c>
      <c r="LV53" s="65"/>
      <c r="LW53" s="65"/>
      <c r="LX53" s="65"/>
      <c r="LY53" s="65">
        <v>5</v>
      </c>
      <c r="LZ53" s="65">
        <f t="shared" si="153"/>
        <v>508.03738317757012</v>
      </c>
      <c r="MA53" s="65"/>
      <c r="MB53" s="64">
        <f t="shared" si="30"/>
        <v>1163.9359163075101</v>
      </c>
      <c r="MC53" s="66">
        <f t="shared" si="154"/>
        <v>593.54906542056074</v>
      </c>
      <c r="MD53" s="66"/>
      <c r="ME53" s="66">
        <f t="shared" si="106"/>
        <v>351.49699634561421</v>
      </c>
      <c r="MF53" s="67">
        <f t="shared" si="31"/>
        <v>945.04606176617494</v>
      </c>
      <c r="MG53" s="67">
        <f t="shared" si="32"/>
        <v>2108.9819780736852</v>
      </c>
      <c r="MH53" s="68">
        <f t="shared" si="33"/>
        <v>-1492.2219780736852</v>
      </c>
      <c r="MI53" s="209">
        <v>3042.13</v>
      </c>
      <c r="MJ53" s="209">
        <v>3533.16</v>
      </c>
      <c r="MK53" s="209">
        <v>0</v>
      </c>
      <c r="ML53" s="209">
        <v>0</v>
      </c>
      <c r="MM53" s="209">
        <v>0</v>
      </c>
      <c r="MN53" s="209">
        <v>0</v>
      </c>
      <c r="MO53" s="209">
        <v>0</v>
      </c>
      <c r="MP53" s="209">
        <v>0</v>
      </c>
      <c r="MQ53" s="209">
        <v>0</v>
      </c>
      <c r="MR53" s="209">
        <v>0</v>
      </c>
      <c r="MS53" s="209">
        <v>4983.74</v>
      </c>
      <c r="MT53" s="178">
        <f t="shared" si="210"/>
        <v>1591.5500000000002</v>
      </c>
      <c r="MU53" s="210">
        <v>439</v>
      </c>
      <c r="MV53" s="181" t="s">
        <v>276</v>
      </c>
      <c r="MW53" s="64">
        <f t="shared" si="198"/>
        <v>6575.29</v>
      </c>
      <c r="MX53" s="209">
        <v>253.24</v>
      </c>
      <c r="MY53" s="209">
        <v>258.44</v>
      </c>
      <c r="MZ53" s="209">
        <v>0</v>
      </c>
      <c r="NA53" s="209">
        <v>0</v>
      </c>
      <c r="NB53" s="209">
        <v>0</v>
      </c>
      <c r="NC53" s="209">
        <v>0</v>
      </c>
      <c r="ND53" s="209">
        <v>0</v>
      </c>
      <c r="NE53" s="209">
        <v>0</v>
      </c>
      <c r="NF53" s="209">
        <v>0</v>
      </c>
      <c r="NG53" s="209">
        <v>0</v>
      </c>
      <c r="NH53" s="211">
        <f t="shared" si="109"/>
        <v>511.68</v>
      </c>
      <c r="NI53" s="231">
        <v>440.48</v>
      </c>
      <c r="NJ53" s="243">
        <v>92.8</v>
      </c>
      <c r="NK53" s="65">
        <f t="shared" si="110"/>
        <v>0</v>
      </c>
      <c r="NL53" s="65">
        <f t="shared" si="111"/>
        <v>38.440798012543887</v>
      </c>
      <c r="NM53" s="65"/>
      <c r="NN53" s="65"/>
      <c r="NO53" s="65"/>
      <c r="NP53" s="65">
        <v>5</v>
      </c>
      <c r="NQ53" s="65">
        <f t="shared" si="155"/>
        <v>469.67889908256882</v>
      </c>
      <c r="NR53" s="65"/>
      <c r="NS53" s="64">
        <f t="shared" si="199"/>
        <v>1046.3996970951125</v>
      </c>
      <c r="NT53" s="66">
        <f t="shared" si="113"/>
        <v>723.04816513761466</v>
      </c>
      <c r="NU53" s="66"/>
      <c r="NV53" s="66">
        <f t="shared" si="114"/>
        <v>353.88957244654546</v>
      </c>
      <c r="NW53" s="67">
        <f t="shared" si="35"/>
        <v>1076.93773758416</v>
      </c>
      <c r="NX53" s="67">
        <f t="shared" si="36"/>
        <v>2123.3374346792725</v>
      </c>
      <c r="NY53" s="68">
        <f t="shared" si="37"/>
        <v>-1611.6574346792725</v>
      </c>
      <c r="NZ53" s="209">
        <v>3295.86</v>
      </c>
      <c r="OA53" s="209">
        <v>2590.4</v>
      </c>
      <c r="OB53" s="209">
        <v>0</v>
      </c>
      <c r="OC53" s="209">
        <v>0</v>
      </c>
      <c r="OD53" s="209">
        <v>0</v>
      </c>
      <c r="OE53" s="209">
        <v>0</v>
      </c>
      <c r="OF53" s="209">
        <v>0</v>
      </c>
      <c r="OG53" s="209">
        <v>0</v>
      </c>
      <c r="OH53" s="209">
        <v>0</v>
      </c>
      <c r="OI53" s="209">
        <v>0</v>
      </c>
      <c r="OJ53" s="209">
        <v>4262.16</v>
      </c>
      <c r="OK53" s="178">
        <f t="shared" si="115"/>
        <v>1624.1000000000004</v>
      </c>
      <c r="OL53" s="210">
        <v>400</v>
      </c>
      <c r="OM53" s="181" t="s">
        <v>276</v>
      </c>
      <c r="ON53" s="64">
        <f t="shared" si="200"/>
        <v>5886.26</v>
      </c>
      <c r="OO53" s="209">
        <v>274.36</v>
      </c>
      <c r="OP53" s="209">
        <v>189.48</v>
      </c>
      <c r="OQ53" s="209">
        <v>0</v>
      </c>
      <c r="OR53" s="209">
        <v>0</v>
      </c>
      <c r="OS53" s="209">
        <v>0</v>
      </c>
      <c r="OT53" s="209">
        <v>0</v>
      </c>
      <c r="OU53" s="209">
        <v>0</v>
      </c>
      <c r="OV53" s="209">
        <v>0</v>
      </c>
      <c r="OW53" s="209">
        <v>0</v>
      </c>
      <c r="OX53" s="209">
        <v>0</v>
      </c>
      <c r="OY53" s="211">
        <v>463.84</v>
      </c>
      <c r="OZ53" s="231">
        <v>440.48</v>
      </c>
      <c r="PA53" s="243">
        <v>92.8</v>
      </c>
      <c r="PB53" s="65">
        <f t="shared" si="118"/>
        <v>92.161797297440955</v>
      </c>
      <c r="PC53" s="65">
        <f t="shared" si="119"/>
        <v>47.620241922499552</v>
      </c>
      <c r="PD53" s="65"/>
      <c r="PE53" s="65"/>
      <c r="PF53" s="65">
        <f t="shared" si="121"/>
        <v>32.880000000000003</v>
      </c>
      <c r="PG53" s="65">
        <v>5</v>
      </c>
      <c r="PH53" s="65">
        <f t="shared" si="156"/>
        <v>495.2049090909091</v>
      </c>
      <c r="PI53" s="65"/>
      <c r="PJ53" s="64">
        <f t="shared" si="38"/>
        <v>1206.1469483108494</v>
      </c>
      <c r="PK53" s="66">
        <f t="shared" si="157"/>
        <v>643.25572727272731</v>
      </c>
      <c r="PL53" s="66"/>
      <c r="PM53" s="66">
        <f t="shared" si="122"/>
        <v>369.88053511671535</v>
      </c>
      <c r="PN53" s="67">
        <f t="shared" si="39"/>
        <v>1013.1362623894427</v>
      </c>
      <c r="PO53" s="67">
        <f t="shared" si="40"/>
        <v>2219.2832107002923</v>
      </c>
      <c r="PP53" s="68">
        <f t="shared" si="41"/>
        <v>-1755.4432107002924</v>
      </c>
      <c r="PQ53" s="209">
        <v>3117.59</v>
      </c>
      <c r="PR53" s="209">
        <v>3737.67</v>
      </c>
      <c r="PS53" s="209">
        <v>0</v>
      </c>
      <c r="PT53" s="209">
        <v>0</v>
      </c>
      <c r="PU53" s="209">
        <v>0</v>
      </c>
      <c r="PV53" s="209">
        <v>0</v>
      </c>
      <c r="PW53" s="209">
        <v>0</v>
      </c>
      <c r="PX53" s="209">
        <v>0</v>
      </c>
      <c r="PY53" s="209">
        <v>0</v>
      </c>
      <c r="PZ53" s="209">
        <v>0</v>
      </c>
      <c r="QA53" s="209">
        <v>5009.54</v>
      </c>
      <c r="QB53" s="178">
        <f t="shared" si="201"/>
        <v>1845.7200000000003</v>
      </c>
      <c r="QC53" s="210">
        <v>415</v>
      </c>
      <c r="QD53" s="181" t="s">
        <v>276</v>
      </c>
      <c r="QE53" s="64">
        <f t="shared" si="202"/>
        <v>6855.26</v>
      </c>
      <c r="QF53" s="209">
        <v>259.51</v>
      </c>
      <c r="QG53" s="209">
        <v>273.39999999999998</v>
      </c>
      <c r="QH53" s="209">
        <v>0</v>
      </c>
      <c r="QI53" s="209">
        <v>0</v>
      </c>
      <c r="QJ53" s="209">
        <v>0</v>
      </c>
      <c r="QK53" s="209">
        <v>0</v>
      </c>
      <c r="QL53" s="209">
        <v>0</v>
      </c>
      <c r="QM53" s="209">
        <v>0</v>
      </c>
      <c r="QN53" s="209">
        <v>0</v>
      </c>
      <c r="QO53" s="209">
        <v>0</v>
      </c>
      <c r="QP53" s="211">
        <f t="shared" si="125"/>
        <v>532.91</v>
      </c>
      <c r="QQ53" s="231">
        <v>440.48</v>
      </c>
      <c r="QR53" s="243">
        <v>92.8</v>
      </c>
      <c r="QS53" s="65">
        <f t="shared" si="126"/>
        <v>58.887172352597716</v>
      </c>
      <c r="QT53" s="65">
        <f t="shared" si="127"/>
        <v>33.679674026654858</v>
      </c>
      <c r="QU53" s="65"/>
      <c r="QV53" s="65"/>
      <c r="QW53" s="65">
        <f t="shared" si="129"/>
        <v>18.861818181818183</v>
      </c>
      <c r="QX53" s="65">
        <v>5</v>
      </c>
      <c r="QY53" s="65">
        <f t="shared" si="158"/>
        <v>428.14772727272725</v>
      </c>
      <c r="QZ53" s="65"/>
      <c r="RA53" s="64">
        <f t="shared" si="203"/>
        <v>1077.8563918337982</v>
      </c>
      <c r="RB53" s="66">
        <f t="shared" si="130"/>
        <v>619.2640909090909</v>
      </c>
      <c r="RC53" s="66"/>
      <c r="RD53" s="66">
        <f t="shared" si="131"/>
        <v>339.42409654857784</v>
      </c>
      <c r="RE53" s="67">
        <f t="shared" si="43"/>
        <v>958.68818745766873</v>
      </c>
      <c r="RF53" s="67">
        <f t="shared" si="44"/>
        <v>2036.544579291467</v>
      </c>
      <c r="RG53" s="68">
        <f t="shared" si="45"/>
        <v>-1503.6345792914672</v>
      </c>
      <c r="RH53" s="205">
        <v>2753.94</v>
      </c>
      <c r="RI53" s="205">
        <v>2324.81</v>
      </c>
      <c r="RJ53" s="205">
        <v>0</v>
      </c>
      <c r="RK53" s="205">
        <v>0</v>
      </c>
      <c r="RL53" s="205">
        <v>0</v>
      </c>
      <c r="RM53" s="205">
        <v>0</v>
      </c>
      <c r="RN53" s="205">
        <v>1128.82</v>
      </c>
      <c r="RO53" s="205">
        <v>0</v>
      </c>
      <c r="RP53" s="205">
        <v>0</v>
      </c>
      <c r="RQ53" s="205">
        <v>0</v>
      </c>
      <c r="RR53" s="205">
        <v>5011.91</v>
      </c>
      <c r="RS53" s="178">
        <f t="shared" si="204"/>
        <v>1195.6599999999999</v>
      </c>
      <c r="RT53" s="206">
        <v>449</v>
      </c>
      <c r="RU53" s="181" t="s">
        <v>276</v>
      </c>
      <c r="RV53" s="64">
        <f t="shared" si="205"/>
        <v>6207.57</v>
      </c>
      <c r="RW53" s="209">
        <v>229.25</v>
      </c>
      <c r="RX53" s="209">
        <v>170.06</v>
      </c>
      <c r="RY53" s="209">
        <v>0</v>
      </c>
      <c r="RZ53" s="209">
        <v>0</v>
      </c>
      <c r="SA53" s="209">
        <v>0</v>
      </c>
      <c r="SB53" s="209">
        <v>0</v>
      </c>
      <c r="SC53" s="209">
        <v>0</v>
      </c>
      <c r="SD53" s="209">
        <v>0</v>
      </c>
      <c r="SE53" s="209">
        <v>0</v>
      </c>
      <c r="SF53" s="209">
        <v>0</v>
      </c>
      <c r="SG53" s="211">
        <v>399.31</v>
      </c>
      <c r="SH53" s="231">
        <v>440.48</v>
      </c>
      <c r="SI53" s="243">
        <v>92.8</v>
      </c>
      <c r="SJ53" s="65">
        <f t="shared" si="134"/>
        <v>49.25156868579657</v>
      </c>
      <c r="SK53" s="65">
        <f t="shared" si="135"/>
        <v>25.772774258099211</v>
      </c>
      <c r="SL53" s="65"/>
      <c r="SM53" s="65"/>
      <c r="SN53" s="65">
        <f t="shared" si="137"/>
        <v>495.92920353982299</v>
      </c>
      <c r="SO53" s="65">
        <v>5</v>
      </c>
      <c r="SP53" s="65">
        <f t="shared" si="159"/>
        <v>428.52876106194691</v>
      </c>
      <c r="SQ53" s="65"/>
      <c r="SR53" s="64"/>
      <c r="SS53" s="66">
        <f t="shared" si="160"/>
        <v>596.28469026548669</v>
      </c>
      <c r="ST53" s="66"/>
      <c r="SU53" s="66">
        <f t="shared" si="138"/>
        <v>119.25693805309734</v>
      </c>
      <c r="SV53" s="67"/>
      <c r="SW53" s="67">
        <f t="shared" si="48"/>
        <v>0</v>
      </c>
      <c r="SX53" s="68">
        <f t="shared" si="49"/>
        <v>399.31</v>
      </c>
      <c r="SY53" s="64">
        <f t="shared" si="139"/>
        <v>73209.59</v>
      </c>
      <c r="SZ53" s="211">
        <f t="shared" si="140"/>
        <v>5632.64</v>
      </c>
      <c r="TA53" s="67">
        <f t="shared" si="141"/>
        <v>20685.802665613926</v>
      </c>
      <c r="TB53" s="68">
        <f t="shared" si="142"/>
        <v>-15053.162665613927</v>
      </c>
      <c r="TC53" s="264"/>
      <c r="TD53" s="265"/>
      <c r="TE53" s="265"/>
    </row>
    <row r="54" spans="1:525">
      <c r="A54" s="173" t="s">
        <v>179</v>
      </c>
      <c r="B54" s="266" t="s">
        <v>180</v>
      </c>
      <c r="C54" s="181" t="s">
        <v>277</v>
      </c>
      <c r="D54" s="176">
        <v>5027.4799999999996</v>
      </c>
      <c r="E54" s="176">
        <v>0</v>
      </c>
      <c r="F54" s="176">
        <v>0</v>
      </c>
      <c r="G54" s="176">
        <v>0</v>
      </c>
      <c r="H54" s="176">
        <v>0</v>
      </c>
      <c r="I54" s="176">
        <v>0</v>
      </c>
      <c r="J54" s="176">
        <v>0</v>
      </c>
      <c r="K54" s="176">
        <v>0</v>
      </c>
      <c r="L54" s="176">
        <v>18332.439999999999</v>
      </c>
      <c r="M54" s="176">
        <v>0</v>
      </c>
      <c r="N54" s="178">
        <v>19059.09</v>
      </c>
      <c r="O54" s="178">
        <f t="shared" si="161"/>
        <v>4300.8299999999981</v>
      </c>
      <c r="P54" s="181">
        <v>2405</v>
      </c>
      <c r="Q54" s="64">
        <f t="shared" si="213"/>
        <v>23359.919999999998</v>
      </c>
      <c r="R54" s="178">
        <v>418.45</v>
      </c>
      <c r="S54" s="178">
        <v>0</v>
      </c>
      <c r="T54" s="178">
        <v>0</v>
      </c>
      <c r="U54" s="178">
        <v>0</v>
      </c>
      <c r="V54" s="178">
        <v>0</v>
      </c>
      <c r="W54" s="178">
        <v>0</v>
      </c>
      <c r="X54" s="178">
        <v>0</v>
      </c>
      <c r="Y54" s="178">
        <v>0</v>
      </c>
      <c r="Z54" s="178">
        <v>1400</v>
      </c>
      <c r="AA54" s="178">
        <v>0</v>
      </c>
      <c r="AB54" s="64">
        <f t="shared" si="50"/>
        <v>1818.45</v>
      </c>
      <c r="AC54" s="65">
        <v>254.88</v>
      </c>
      <c r="AD54" s="219">
        <v>228.15</v>
      </c>
      <c r="AE54" s="65">
        <f t="shared" si="51"/>
        <v>207.2256343979399</v>
      </c>
      <c r="AF54" s="65">
        <f t="shared" si="177"/>
        <v>115.32166042438658</v>
      </c>
      <c r="AG54" s="65"/>
      <c r="AH54" s="65">
        <v>18.510000000000002</v>
      </c>
      <c r="AI54" s="65"/>
      <c r="AJ54" s="65">
        <v>5</v>
      </c>
      <c r="AK54" s="65">
        <f t="shared" si="178"/>
        <v>411.38684210526316</v>
      </c>
      <c r="AL54" s="65"/>
      <c r="AM54" s="64">
        <f t="shared" si="2"/>
        <v>1240.4741369275896</v>
      </c>
      <c r="AN54" s="66">
        <f t="shared" si="179"/>
        <v>645.10084210526315</v>
      </c>
      <c r="AO54" s="66">
        <v>46.73</v>
      </c>
      <c r="AP54" s="66">
        <f t="shared" si="54"/>
        <v>386.46099580657057</v>
      </c>
      <c r="AQ54" s="67">
        <f t="shared" si="3"/>
        <v>1078.2918379118337</v>
      </c>
      <c r="AR54" s="67">
        <f t="shared" si="4"/>
        <v>2318.7659748394235</v>
      </c>
      <c r="AS54" s="68">
        <f t="shared" si="5"/>
        <v>-500.31597483942346</v>
      </c>
      <c r="AT54" s="205">
        <v>4858.71</v>
      </c>
      <c r="AU54" s="205">
        <v>0</v>
      </c>
      <c r="AV54" s="205">
        <v>0</v>
      </c>
      <c r="AW54" s="205">
        <v>0</v>
      </c>
      <c r="AX54" s="207">
        <v>0</v>
      </c>
      <c r="AY54" s="207">
        <v>0</v>
      </c>
      <c r="AZ54" s="207">
        <v>0</v>
      </c>
      <c r="BA54" s="207">
        <v>0</v>
      </c>
      <c r="BB54" s="207">
        <v>16726.650000000001</v>
      </c>
      <c r="BC54" s="207">
        <v>0</v>
      </c>
      <c r="BD54" s="209">
        <v>14866.63</v>
      </c>
      <c r="BE54" s="178">
        <f t="shared" si="162"/>
        <v>6718.7300000000014</v>
      </c>
      <c r="BF54" s="208">
        <v>2118</v>
      </c>
      <c r="BG54" s="181" t="s">
        <v>277</v>
      </c>
      <c r="BH54" s="64">
        <f t="shared" si="56"/>
        <v>21585.360000000001</v>
      </c>
      <c r="BI54" s="205">
        <v>404.4</v>
      </c>
      <c r="BJ54" s="205">
        <v>0</v>
      </c>
      <c r="BK54" s="205">
        <v>0</v>
      </c>
      <c r="BL54" s="205">
        <v>0</v>
      </c>
      <c r="BM54" s="205">
        <v>0</v>
      </c>
      <c r="BN54" s="205">
        <v>0</v>
      </c>
      <c r="BO54" s="205">
        <v>0</v>
      </c>
      <c r="BP54" s="205">
        <v>0</v>
      </c>
      <c r="BQ54" s="205">
        <v>1400</v>
      </c>
      <c r="BR54" s="205">
        <v>0</v>
      </c>
      <c r="BS54" s="64">
        <f t="shared" si="57"/>
        <v>1804.4</v>
      </c>
      <c r="BT54" s="65">
        <v>254.88</v>
      </c>
      <c r="BU54" s="219">
        <v>177.54</v>
      </c>
      <c r="BV54" s="65">
        <f t="shared" si="58"/>
        <v>163.05296428489814</v>
      </c>
      <c r="BW54" s="65">
        <f t="shared" si="59"/>
        <v>151.95054218392647</v>
      </c>
      <c r="BX54" s="65"/>
      <c r="BY54" s="65">
        <v>18.510000000000002</v>
      </c>
      <c r="BZ54" s="65"/>
      <c r="CA54" s="65">
        <v>5</v>
      </c>
      <c r="CB54" s="65">
        <f t="shared" si="180"/>
        <v>391.015625</v>
      </c>
      <c r="CC54" s="65"/>
      <c r="CD54" s="64">
        <f t="shared" si="6"/>
        <v>1161.9491314688246</v>
      </c>
      <c r="CE54" s="66">
        <f t="shared" si="61"/>
        <v>665.21208333333334</v>
      </c>
      <c r="CF54" s="66"/>
      <c r="CG54" s="66">
        <f t="shared" si="62"/>
        <v>365.43224296043161</v>
      </c>
      <c r="CH54" s="67">
        <f>SUM(CE54:CG54)</f>
        <v>1030.6443262937651</v>
      </c>
      <c r="CI54" s="67">
        <f t="shared" si="8"/>
        <v>2192.5934577625894</v>
      </c>
      <c r="CJ54" s="68">
        <f t="shared" si="9"/>
        <v>-388.19345776258933</v>
      </c>
      <c r="CK54" s="209">
        <v>6520.39</v>
      </c>
      <c r="CL54" s="209">
        <v>0</v>
      </c>
      <c r="CM54" s="209">
        <v>0</v>
      </c>
      <c r="CN54" s="209">
        <v>0</v>
      </c>
      <c r="CO54" s="209">
        <v>0</v>
      </c>
      <c r="CP54" s="209">
        <v>0</v>
      </c>
      <c r="CQ54" s="209">
        <v>0</v>
      </c>
      <c r="CR54" s="209">
        <v>0</v>
      </c>
      <c r="CS54" s="209">
        <v>21482.9</v>
      </c>
      <c r="CT54" s="207">
        <v>0</v>
      </c>
      <c r="CU54" s="209">
        <v>19127.03</v>
      </c>
      <c r="CV54" s="178">
        <f t="shared" si="181"/>
        <v>8876.260000000002</v>
      </c>
      <c r="CW54" s="210">
        <v>2702</v>
      </c>
      <c r="CX54" s="181" t="s">
        <v>277</v>
      </c>
      <c r="CY54" s="64">
        <f t="shared" si="182"/>
        <v>28003.29</v>
      </c>
      <c r="CZ54" s="209">
        <v>542.71</v>
      </c>
      <c r="DA54" s="209">
        <v>0</v>
      </c>
      <c r="DB54" s="209">
        <v>0</v>
      </c>
      <c r="DC54" s="209">
        <v>0</v>
      </c>
      <c r="DD54" s="209">
        <v>0</v>
      </c>
      <c r="DE54" s="209">
        <v>0</v>
      </c>
      <c r="DF54" s="209">
        <v>0</v>
      </c>
      <c r="DG54" s="209">
        <v>0</v>
      </c>
      <c r="DH54" s="209">
        <v>1400</v>
      </c>
      <c r="DI54" s="209">
        <v>0</v>
      </c>
      <c r="DJ54" s="211">
        <f t="shared" si="208"/>
        <v>1942.71</v>
      </c>
      <c r="DK54" s="65">
        <v>254.88</v>
      </c>
      <c r="DL54" s="65">
        <v>186.44</v>
      </c>
      <c r="DM54" s="65">
        <f t="shared" si="66"/>
        <v>207.93754760183717</v>
      </c>
      <c r="DN54" s="65">
        <f t="shared" si="67"/>
        <v>252.49724609804429</v>
      </c>
      <c r="DO54" s="65"/>
      <c r="DP54" s="65">
        <v>18.510000000000002</v>
      </c>
      <c r="DQ54" s="65"/>
      <c r="DR54" s="65">
        <v>5</v>
      </c>
      <c r="DS54" s="65">
        <f t="shared" si="209"/>
        <v>428.469696969697</v>
      </c>
      <c r="DT54" s="65"/>
      <c r="DU54" s="64">
        <f t="shared" si="10"/>
        <v>1353.7344906695785</v>
      </c>
      <c r="DV54" s="66">
        <f t="shared" si="144"/>
        <v>596.35070707070713</v>
      </c>
      <c r="DW54" s="66"/>
      <c r="DX54" s="66">
        <f t="shared" si="68"/>
        <v>390.01703954805714</v>
      </c>
      <c r="DY54" s="67">
        <f t="shared" si="11"/>
        <v>986.36774661876427</v>
      </c>
      <c r="DZ54" s="67">
        <f t="shared" si="12"/>
        <v>2340.1022372883426</v>
      </c>
      <c r="EA54" s="68">
        <f t="shared" si="13"/>
        <v>-397.39223728834259</v>
      </c>
      <c r="EB54" s="209">
        <v>4848.9399999999996</v>
      </c>
      <c r="EC54" s="209">
        <v>0</v>
      </c>
      <c r="ED54" s="209">
        <v>0</v>
      </c>
      <c r="EE54" s="209">
        <v>0</v>
      </c>
      <c r="EF54" s="209">
        <v>0</v>
      </c>
      <c r="EG54" s="209">
        <v>0</v>
      </c>
      <c r="EH54" s="209">
        <v>0</v>
      </c>
      <c r="EI54" s="209">
        <v>0</v>
      </c>
      <c r="EJ54" s="209">
        <v>18043.05</v>
      </c>
      <c r="EK54" s="209">
        <v>0</v>
      </c>
      <c r="EL54" s="209">
        <v>16725.169999999998</v>
      </c>
      <c r="EM54" s="178">
        <f t="shared" si="183"/>
        <v>6166.82</v>
      </c>
      <c r="EN54" s="210">
        <v>2293</v>
      </c>
      <c r="EO54" s="181" t="s">
        <v>277</v>
      </c>
      <c r="EP54" s="212">
        <f t="shared" si="70"/>
        <v>22891.989999999998</v>
      </c>
      <c r="EQ54" s="209">
        <v>403.58</v>
      </c>
      <c r="ER54" s="209">
        <v>0</v>
      </c>
      <c r="ES54" s="209">
        <v>0</v>
      </c>
      <c r="ET54" s="209">
        <v>0</v>
      </c>
      <c r="EU54" s="209">
        <v>0</v>
      </c>
      <c r="EV54" s="209">
        <v>0</v>
      </c>
      <c r="EW54" s="209">
        <v>0</v>
      </c>
      <c r="EX54" s="209">
        <v>0</v>
      </c>
      <c r="EY54" s="209">
        <v>1400</v>
      </c>
      <c r="EZ54" s="209">
        <v>0</v>
      </c>
      <c r="FA54" s="64">
        <f t="shared" si="184"/>
        <v>1803.58</v>
      </c>
      <c r="FB54" s="65">
        <v>254.88</v>
      </c>
      <c r="FC54" s="65">
        <v>179.85</v>
      </c>
      <c r="FD54" s="65">
        <f t="shared" si="72"/>
        <v>186.68719845817498</v>
      </c>
      <c r="FE54" s="65">
        <f t="shared" si="73"/>
        <v>160.19081248835806</v>
      </c>
      <c r="FF54" s="65">
        <v>1279.4567857142858</v>
      </c>
      <c r="FG54" s="65">
        <v>18.510000000000002</v>
      </c>
      <c r="FH54" s="65">
        <f t="shared" si="75"/>
        <v>140.93333333333334</v>
      </c>
      <c r="FI54" s="65">
        <v>5</v>
      </c>
      <c r="FJ54" s="65">
        <f t="shared" si="145"/>
        <v>424.68019607843132</v>
      </c>
      <c r="FK54" s="65"/>
      <c r="FL54" s="64">
        <f t="shared" si="14"/>
        <v>2650.188326072584</v>
      </c>
      <c r="FM54" s="66">
        <f t="shared" si="146"/>
        <v>664.41901960784321</v>
      </c>
      <c r="FN54" s="66"/>
      <c r="FO54" s="66">
        <f t="shared" si="76"/>
        <v>662.92146913608542</v>
      </c>
      <c r="FP54" s="67">
        <f>SUM(FM54:FO54)</f>
        <v>1327.3404887439287</v>
      </c>
      <c r="FQ54" s="67">
        <f t="shared" si="16"/>
        <v>3977.5288148165127</v>
      </c>
      <c r="FR54" s="68">
        <f t="shared" si="17"/>
        <v>-2173.9488148165128</v>
      </c>
      <c r="FS54" s="209">
        <v>5378.01</v>
      </c>
      <c r="FT54" s="209">
        <v>0</v>
      </c>
      <c r="FU54" s="209">
        <v>0</v>
      </c>
      <c r="FV54" s="209">
        <v>0</v>
      </c>
      <c r="FW54" s="209">
        <v>0</v>
      </c>
      <c r="FX54" s="209">
        <v>0</v>
      </c>
      <c r="FY54" s="209">
        <v>0</v>
      </c>
      <c r="FZ54" s="209">
        <v>0</v>
      </c>
      <c r="GA54" s="209">
        <v>19683.060000000001</v>
      </c>
      <c r="GB54" s="209">
        <v>0</v>
      </c>
      <c r="GC54" s="209">
        <v>19084.939999999999</v>
      </c>
      <c r="GD54" s="178">
        <f t="shared" si="186"/>
        <v>5976.130000000001</v>
      </c>
      <c r="GE54" s="210">
        <v>2285</v>
      </c>
      <c r="GF54" s="181" t="s">
        <v>277</v>
      </c>
      <c r="GG54" s="64">
        <f t="shared" si="187"/>
        <v>25061.07</v>
      </c>
      <c r="GH54" s="209">
        <v>447.63</v>
      </c>
      <c r="GI54" s="209">
        <v>0</v>
      </c>
      <c r="GJ54" s="209">
        <v>0</v>
      </c>
      <c r="GK54" s="209">
        <v>0</v>
      </c>
      <c r="GL54" s="209">
        <v>0</v>
      </c>
      <c r="GM54" s="209">
        <v>0</v>
      </c>
      <c r="GN54" s="209">
        <v>0</v>
      </c>
      <c r="GO54" s="209">
        <v>0</v>
      </c>
      <c r="GP54" s="209">
        <v>1400</v>
      </c>
      <c r="GQ54" s="209">
        <v>0</v>
      </c>
      <c r="GR54" s="211">
        <f t="shared" si="79"/>
        <v>1847.63</v>
      </c>
      <c r="GS54" s="65">
        <v>254.88</v>
      </c>
      <c r="GT54" s="217">
        <v>150.63</v>
      </c>
      <c r="GU54" s="65">
        <f t="shared" si="80"/>
        <v>211.48488836501568</v>
      </c>
      <c r="GV54" s="65">
        <f t="shared" si="81"/>
        <v>176.12913725746751</v>
      </c>
      <c r="GW54" s="65">
        <v>1279.4567857142858</v>
      </c>
      <c r="GX54" s="65">
        <v>18.510000000000002</v>
      </c>
      <c r="GY54" s="65">
        <f t="shared" si="83"/>
        <v>184.90588235294118</v>
      </c>
      <c r="GZ54" s="65">
        <v>5</v>
      </c>
      <c r="HA54" s="65">
        <f t="shared" si="147"/>
        <v>358.47794117647061</v>
      </c>
      <c r="HB54" s="65"/>
      <c r="HC54" s="64">
        <f t="shared" si="188"/>
        <v>2639.4746348661811</v>
      </c>
      <c r="HD54" s="66">
        <f t="shared" si="148"/>
        <v>866.92019607843133</v>
      </c>
      <c r="HE54" s="66"/>
      <c r="HF54" s="66">
        <f t="shared" si="84"/>
        <v>701.27896618892248</v>
      </c>
      <c r="HG54" s="67">
        <f t="shared" si="19"/>
        <v>1568.1991622673538</v>
      </c>
      <c r="HH54" s="67">
        <f t="shared" si="20"/>
        <v>4207.6737971335351</v>
      </c>
      <c r="HI54" s="68">
        <f t="shared" si="21"/>
        <v>-2360.043797133535</v>
      </c>
      <c r="HJ54" s="205">
        <v>3968.01</v>
      </c>
      <c r="HK54" s="205">
        <v>0</v>
      </c>
      <c r="HL54" s="205">
        <v>0</v>
      </c>
      <c r="HM54" s="205">
        <v>0</v>
      </c>
      <c r="HN54" s="205">
        <v>0</v>
      </c>
      <c r="HO54" s="205">
        <v>0</v>
      </c>
      <c r="HP54" s="205">
        <v>0</v>
      </c>
      <c r="HQ54" s="205">
        <v>0</v>
      </c>
      <c r="HR54" s="205">
        <v>20128.84</v>
      </c>
      <c r="HS54" s="205">
        <v>0</v>
      </c>
      <c r="HT54" s="205">
        <v>18096.87</v>
      </c>
      <c r="HU54" s="178">
        <f t="shared" si="189"/>
        <v>5999.98</v>
      </c>
      <c r="HV54" s="206">
        <v>2433</v>
      </c>
      <c r="HW54" s="181" t="s">
        <v>277</v>
      </c>
      <c r="HX54" s="64">
        <f t="shared" si="190"/>
        <v>24096.85</v>
      </c>
      <c r="HY54" s="205">
        <v>330.25</v>
      </c>
      <c r="HZ54" s="205">
        <v>0</v>
      </c>
      <c r="IA54" s="205">
        <v>0</v>
      </c>
      <c r="IB54" s="205">
        <v>0</v>
      </c>
      <c r="IC54" s="205">
        <v>0</v>
      </c>
      <c r="ID54" s="205">
        <v>0</v>
      </c>
      <c r="IE54" s="205">
        <v>0</v>
      </c>
      <c r="IF54" s="205">
        <v>0</v>
      </c>
      <c r="IG54" s="205">
        <v>1400</v>
      </c>
      <c r="IH54" s="205">
        <v>0</v>
      </c>
      <c r="II54" s="214">
        <v>1730.25</v>
      </c>
      <c r="IJ54" s="65">
        <v>254.88</v>
      </c>
      <c r="IK54" s="217"/>
      <c r="IL54" s="65">
        <f t="shared" si="88"/>
        <v>200.46729622013359</v>
      </c>
      <c r="IM54" s="65">
        <f t="shared" si="89"/>
        <v>181.84570735962538</v>
      </c>
      <c r="IN54" s="65">
        <v>1279.4567857142858</v>
      </c>
      <c r="IO54" s="65">
        <v>18.510000000000002</v>
      </c>
      <c r="IP54" s="65">
        <f t="shared" si="91"/>
        <v>232.05714285714285</v>
      </c>
      <c r="IQ54" s="65">
        <v>5</v>
      </c>
      <c r="IR54" s="65">
        <f t="shared" si="149"/>
        <v>445.62857142857143</v>
      </c>
      <c r="IS54" s="65"/>
      <c r="IT54" s="64">
        <f t="shared" si="191"/>
        <v>2617.8455035797588</v>
      </c>
      <c r="IU54" s="66">
        <f t="shared" si="150"/>
        <v>538.79476190476191</v>
      </c>
      <c r="IV54" s="66"/>
      <c r="IW54" s="66">
        <f t="shared" si="92"/>
        <v>631.32805309690411</v>
      </c>
      <c r="IX54" s="67">
        <f t="shared" si="192"/>
        <v>1170.1228150016659</v>
      </c>
      <c r="IY54" s="67">
        <f t="shared" si="24"/>
        <v>3787.9683185814247</v>
      </c>
      <c r="IZ54" s="68">
        <f t="shared" si="25"/>
        <v>-2057.7183185814247</v>
      </c>
      <c r="JA54" s="209">
        <v>4585.75</v>
      </c>
      <c r="JB54" s="209">
        <v>0</v>
      </c>
      <c r="JC54" s="209">
        <v>0</v>
      </c>
      <c r="JD54" s="209">
        <v>0</v>
      </c>
      <c r="JE54" s="209">
        <v>0</v>
      </c>
      <c r="JF54" s="209">
        <v>0</v>
      </c>
      <c r="JG54" s="209">
        <v>0</v>
      </c>
      <c r="JH54" s="209">
        <v>0</v>
      </c>
      <c r="JI54" s="209">
        <v>17505.830000000002</v>
      </c>
      <c r="JJ54" s="209">
        <v>0</v>
      </c>
      <c r="JK54" s="209">
        <v>17112.990000000002</v>
      </c>
      <c r="JL54" s="178">
        <f t="shared" si="193"/>
        <v>4978.59</v>
      </c>
      <c r="JM54" s="210">
        <v>2022</v>
      </c>
      <c r="JN54" s="181" t="s">
        <v>277</v>
      </c>
      <c r="JO54" s="64">
        <f t="shared" si="194"/>
        <v>22091.58</v>
      </c>
      <c r="JP54" s="209">
        <v>381.72</v>
      </c>
      <c r="JQ54" s="209">
        <v>0</v>
      </c>
      <c r="JR54" s="209">
        <v>0</v>
      </c>
      <c r="JS54" s="209">
        <v>0</v>
      </c>
      <c r="JT54" s="209">
        <v>0</v>
      </c>
      <c r="JU54" s="209">
        <v>0</v>
      </c>
      <c r="JV54" s="209">
        <v>0</v>
      </c>
      <c r="JW54" s="209">
        <v>0</v>
      </c>
      <c r="JX54" s="209">
        <v>1400</v>
      </c>
      <c r="JY54" s="209">
        <v>0</v>
      </c>
      <c r="JZ54" s="211">
        <v>1781.72</v>
      </c>
      <c r="KA54" s="65">
        <v>254.88</v>
      </c>
      <c r="KB54" s="217"/>
      <c r="KC54" s="65">
        <f t="shared" si="96"/>
        <v>345.18077713862425</v>
      </c>
      <c r="KD54" s="65">
        <f t="shared" si="97"/>
        <v>167.63693627145904</v>
      </c>
      <c r="KE54" s="65">
        <v>1279.4567857142858</v>
      </c>
      <c r="KF54" s="65">
        <v>18.510000000000002</v>
      </c>
      <c r="KG54" s="65"/>
      <c r="KH54" s="65">
        <v>5</v>
      </c>
      <c r="KI54" s="65">
        <f t="shared" si="151"/>
        <v>543.39953271028037</v>
      </c>
      <c r="KJ54" s="65"/>
      <c r="KK54" s="64">
        <f t="shared" si="195"/>
        <v>2614.0640318346495</v>
      </c>
      <c r="KL54" s="66">
        <f t="shared" si="152"/>
        <v>497.32093457943921</v>
      </c>
      <c r="KM54" s="66"/>
      <c r="KN54" s="66">
        <f t="shared" si="99"/>
        <v>622.27699328281778</v>
      </c>
      <c r="KO54" s="67">
        <f t="shared" si="27"/>
        <v>1119.5979278622569</v>
      </c>
      <c r="KP54" s="67">
        <f t="shared" si="28"/>
        <v>3733.6619596969067</v>
      </c>
      <c r="KQ54" s="68">
        <f t="shared" si="29"/>
        <v>-1951.9419596969067</v>
      </c>
      <c r="KR54" s="209">
        <v>4930.1899999999996</v>
      </c>
      <c r="KS54" s="209">
        <v>0</v>
      </c>
      <c r="KT54" s="209">
        <v>0</v>
      </c>
      <c r="KU54" s="209">
        <v>0</v>
      </c>
      <c r="KV54" s="209">
        <v>0</v>
      </c>
      <c r="KW54" s="209">
        <v>0</v>
      </c>
      <c r="KX54" s="209">
        <v>0</v>
      </c>
      <c r="KY54" s="209">
        <v>0</v>
      </c>
      <c r="KZ54" s="209">
        <v>19432.43</v>
      </c>
      <c r="LA54" s="209">
        <v>0</v>
      </c>
      <c r="LB54" s="209">
        <v>19295.05</v>
      </c>
      <c r="LC54" s="178">
        <f t="shared" si="196"/>
        <v>5067.57</v>
      </c>
      <c r="LD54" s="210">
        <v>2112</v>
      </c>
      <c r="LE54" s="181" t="s">
        <v>277</v>
      </c>
      <c r="LF54" s="64">
        <f t="shared" si="197"/>
        <v>24362.62</v>
      </c>
      <c r="LG54" s="209">
        <v>410.4</v>
      </c>
      <c r="LH54" s="209">
        <v>0</v>
      </c>
      <c r="LI54" s="209">
        <v>0</v>
      </c>
      <c r="LJ54" s="209">
        <v>0</v>
      </c>
      <c r="LK54" s="209">
        <v>0</v>
      </c>
      <c r="LL54" s="209">
        <v>0</v>
      </c>
      <c r="LM54" s="209">
        <v>0</v>
      </c>
      <c r="LN54" s="209">
        <v>0</v>
      </c>
      <c r="LO54" s="209">
        <v>1400</v>
      </c>
      <c r="LP54" s="209">
        <v>0</v>
      </c>
      <c r="LQ54" s="211">
        <f t="shared" si="102"/>
        <v>1810.4</v>
      </c>
      <c r="LR54" s="231">
        <v>440.48</v>
      </c>
      <c r="LS54" s="65"/>
      <c r="LT54" s="65">
        <f t="shared" si="103"/>
        <v>196.71550247682706</v>
      </c>
      <c r="LU54" s="65">
        <f t="shared" si="104"/>
        <v>150.87241079520533</v>
      </c>
      <c r="LV54" s="65">
        <v>1279.4567857142858</v>
      </c>
      <c r="LW54" s="65">
        <v>18.510000000000002</v>
      </c>
      <c r="LX54" s="65"/>
      <c r="LY54" s="65">
        <v>5</v>
      </c>
      <c r="LZ54" s="65">
        <f t="shared" si="153"/>
        <v>508.03738317757012</v>
      </c>
      <c r="MA54" s="65"/>
      <c r="MB54" s="64">
        <f t="shared" si="30"/>
        <v>2599.0720821638884</v>
      </c>
      <c r="MC54" s="66">
        <f t="shared" si="154"/>
        <v>593.54906542056074</v>
      </c>
      <c r="MD54" s="66"/>
      <c r="ME54" s="66">
        <f t="shared" si="106"/>
        <v>638.52422951688993</v>
      </c>
      <c r="MF54" s="67">
        <f t="shared" si="31"/>
        <v>1232.0732949374506</v>
      </c>
      <c r="MG54" s="67">
        <f t="shared" si="32"/>
        <v>3831.1453771013389</v>
      </c>
      <c r="MH54" s="68">
        <f t="shared" si="33"/>
        <v>-2020.7453771013388</v>
      </c>
      <c r="MI54" s="209">
        <v>4304.6899999999996</v>
      </c>
      <c r="MJ54" s="209">
        <v>0</v>
      </c>
      <c r="MK54" s="209">
        <v>0</v>
      </c>
      <c r="ML54" s="209">
        <v>0</v>
      </c>
      <c r="MM54" s="209">
        <v>0</v>
      </c>
      <c r="MN54" s="209">
        <v>0</v>
      </c>
      <c r="MO54" s="209">
        <v>0</v>
      </c>
      <c r="MP54" s="209">
        <v>0</v>
      </c>
      <c r="MQ54" s="209">
        <v>17026.63</v>
      </c>
      <c r="MR54" s="209">
        <v>0</v>
      </c>
      <c r="MS54" s="209">
        <v>16041.24</v>
      </c>
      <c r="MT54" s="178">
        <f t="shared" si="210"/>
        <v>5290.08</v>
      </c>
      <c r="MU54" s="210">
        <v>1939</v>
      </c>
      <c r="MV54" s="181" t="s">
        <v>277</v>
      </c>
      <c r="MW54" s="64">
        <f t="shared" si="198"/>
        <v>21331.32</v>
      </c>
      <c r="MX54" s="209">
        <v>358.34</v>
      </c>
      <c r="MY54" s="209">
        <v>0</v>
      </c>
      <c r="MZ54" s="209">
        <v>0</v>
      </c>
      <c r="NA54" s="209">
        <v>0</v>
      </c>
      <c r="NB54" s="209">
        <v>0</v>
      </c>
      <c r="NC54" s="209">
        <v>0</v>
      </c>
      <c r="ND54" s="209">
        <v>0</v>
      </c>
      <c r="NE54" s="209">
        <v>0</v>
      </c>
      <c r="NF54" s="209">
        <v>1400</v>
      </c>
      <c r="NG54" s="209">
        <v>0</v>
      </c>
      <c r="NH54" s="211">
        <f t="shared" si="109"/>
        <v>1758.34</v>
      </c>
      <c r="NI54" s="228"/>
      <c r="NJ54" s="245"/>
      <c r="NK54" s="65">
        <f t="shared" si="110"/>
        <v>0</v>
      </c>
      <c r="NL54" s="65">
        <f t="shared" si="111"/>
        <v>127.77160425383943</v>
      </c>
      <c r="NM54" s="65">
        <v>1279.4567857142858</v>
      </c>
      <c r="NN54" s="65">
        <v>18.510000000000002</v>
      </c>
      <c r="NO54" s="65"/>
      <c r="NP54" s="65">
        <v>5</v>
      </c>
      <c r="NQ54" s="65">
        <f t="shared" si="155"/>
        <v>469.67889908256882</v>
      </c>
      <c r="NR54" s="65"/>
      <c r="NS54" s="64">
        <f t="shared" si="199"/>
        <v>1900.4172890506939</v>
      </c>
      <c r="NT54" s="66">
        <f t="shared" si="113"/>
        <v>723.04816513761466</v>
      </c>
      <c r="NU54" s="66"/>
      <c r="NV54" s="66">
        <f t="shared" si="114"/>
        <v>524.69309083766166</v>
      </c>
      <c r="NW54" s="67">
        <f t="shared" si="35"/>
        <v>1247.7412559752763</v>
      </c>
      <c r="NX54" s="67">
        <f t="shared" si="36"/>
        <v>3148.1585450259699</v>
      </c>
      <c r="NY54" s="68">
        <f t="shared" si="37"/>
        <v>-1389.81854502597</v>
      </c>
      <c r="NZ54" s="209">
        <v>4602.17</v>
      </c>
      <c r="OA54" s="209">
        <v>0</v>
      </c>
      <c r="OB54" s="209">
        <v>0</v>
      </c>
      <c r="OC54" s="209">
        <v>0</v>
      </c>
      <c r="OD54" s="209">
        <v>0</v>
      </c>
      <c r="OE54" s="209">
        <v>0</v>
      </c>
      <c r="OF54" s="209">
        <v>0</v>
      </c>
      <c r="OG54" s="209">
        <v>0</v>
      </c>
      <c r="OH54" s="209">
        <v>22494.400000000001</v>
      </c>
      <c r="OI54" s="209">
        <v>0</v>
      </c>
      <c r="OJ54" s="209">
        <v>20139.78</v>
      </c>
      <c r="OK54" s="178">
        <f t="shared" si="115"/>
        <v>6956.7900000000009</v>
      </c>
      <c r="OL54" s="210">
        <v>2468</v>
      </c>
      <c r="OM54" s="181" t="s">
        <v>277</v>
      </c>
      <c r="ON54" s="64">
        <f t="shared" si="200"/>
        <v>27096.57</v>
      </c>
      <c r="OO54" s="209">
        <v>383.1</v>
      </c>
      <c r="OP54" s="209">
        <v>0</v>
      </c>
      <c r="OQ54" s="209">
        <v>0</v>
      </c>
      <c r="OR54" s="209">
        <v>0</v>
      </c>
      <c r="OS54" s="209">
        <v>0</v>
      </c>
      <c r="OT54" s="209">
        <v>0</v>
      </c>
      <c r="OU54" s="209">
        <v>0</v>
      </c>
      <c r="OV54" s="209">
        <v>0</v>
      </c>
      <c r="OW54" s="209">
        <v>1400</v>
      </c>
      <c r="OX54" s="209">
        <v>0</v>
      </c>
      <c r="OY54" s="211">
        <v>1783.1</v>
      </c>
      <c r="OZ54" s="65">
        <v>254.88</v>
      </c>
      <c r="PA54" s="245"/>
      <c r="PB54" s="65">
        <f t="shared" si="118"/>
        <v>435.48771561251931</v>
      </c>
      <c r="PC54" s="65">
        <f t="shared" si="119"/>
        <v>203.98006453052497</v>
      </c>
      <c r="PD54" s="65">
        <v>1279.4567857142858</v>
      </c>
      <c r="PE54" s="65">
        <v>18.510000000000002</v>
      </c>
      <c r="PF54" s="65">
        <f t="shared" si="121"/>
        <v>32.880000000000003</v>
      </c>
      <c r="PG54" s="65">
        <v>5</v>
      </c>
      <c r="PH54" s="65">
        <f t="shared" si="156"/>
        <v>495.2049090909091</v>
      </c>
      <c r="PI54" s="65"/>
      <c r="PJ54" s="64">
        <f t="shared" si="38"/>
        <v>2725.3994749482395</v>
      </c>
      <c r="PK54" s="66">
        <f t="shared" si="157"/>
        <v>643.25572727272731</v>
      </c>
      <c r="PL54" s="66"/>
      <c r="PM54" s="66">
        <f t="shared" si="122"/>
        <v>673.73104044419335</v>
      </c>
      <c r="PN54" s="67">
        <f t="shared" si="39"/>
        <v>1316.9867677169207</v>
      </c>
      <c r="PO54" s="67">
        <f t="shared" si="40"/>
        <v>4042.3862426651604</v>
      </c>
      <c r="PP54" s="68">
        <f t="shared" si="41"/>
        <v>-2259.2862426651604</v>
      </c>
      <c r="PQ54" s="209">
        <v>3845.77</v>
      </c>
      <c r="PR54" s="209">
        <v>0</v>
      </c>
      <c r="PS54" s="209">
        <v>0</v>
      </c>
      <c r="PT54" s="209">
        <v>0</v>
      </c>
      <c r="PU54" s="209">
        <v>0</v>
      </c>
      <c r="PV54" s="209">
        <v>0</v>
      </c>
      <c r="PW54" s="209">
        <v>0</v>
      </c>
      <c r="PX54" s="209">
        <v>0</v>
      </c>
      <c r="PY54" s="209">
        <v>19424.810000000001</v>
      </c>
      <c r="PZ54" s="209">
        <v>0</v>
      </c>
      <c r="QA54" s="209">
        <v>17218.55</v>
      </c>
      <c r="QB54" s="178">
        <f t="shared" si="201"/>
        <v>6052.0300000000025</v>
      </c>
      <c r="QC54" s="210">
        <v>2049</v>
      </c>
      <c r="QD54" s="181" t="s">
        <v>277</v>
      </c>
      <c r="QE54" s="64">
        <f t="shared" si="202"/>
        <v>23270.58</v>
      </c>
      <c r="QF54" s="209">
        <v>320.13</v>
      </c>
      <c r="QG54" s="209">
        <v>0</v>
      </c>
      <c r="QH54" s="209">
        <v>0</v>
      </c>
      <c r="QI54" s="209">
        <v>0</v>
      </c>
      <c r="QJ54" s="209">
        <v>0</v>
      </c>
      <c r="QK54" s="209">
        <v>0</v>
      </c>
      <c r="QL54" s="209">
        <v>0</v>
      </c>
      <c r="QM54" s="209">
        <v>0</v>
      </c>
      <c r="QN54" s="209">
        <v>1400</v>
      </c>
      <c r="QO54" s="209">
        <v>0</v>
      </c>
      <c r="QP54" s="211">
        <f t="shared" si="125"/>
        <v>1720.13</v>
      </c>
      <c r="QQ54" s="226">
        <v>254.88</v>
      </c>
      <c r="QR54" s="245"/>
      <c r="QS54" s="65">
        <f t="shared" si="126"/>
        <v>202.40415717048296</v>
      </c>
      <c r="QT54" s="65">
        <f t="shared" si="127"/>
        <v>110.43408404283211</v>
      </c>
      <c r="QU54" s="65">
        <v>1279.4567857142858</v>
      </c>
      <c r="QV54" s="65">
        <v>18.510000000000002</v>
      </c>
      <c r="QW54" s="65">
        <f t="shared" si="129"/>
        <v>18.861818181818183</v>
      </c>
      <c r="QX54" s="65">
        <v>5</v>
      </c>
      <c r="QY54" s="65">
        <f t="shared" si="158"/>
        <v>428.14772727272725</v>
      </c>
      <c r="QZ54" s="65"/>
      <c r="RA54" s="64">
        <f t="shared" si="203"/>
        <v>2317.6945723821464</v>
      </c>
      <c r="RB54" s="66">
        <f t="shared" si="130"/>
        <v>619.2640909090909</v>
      </c>
      <c r="RC54" s="66"/>
      <c r="RD54" s="66">
        <f t="shared" si="131"/>
        <v>587.39173265824752</v>
      </c>
      <c r="RE54" s="67">
        <f t="shared" si="43"/>
        <v>1206.6558235673383</v>
      </c>
      <c r="RF54" s="67">
        <f t="shared" si="44"/>
        <v>3524.3503959494847</v>
      </c>
      <c r="RG54" s="68">
        <f t="shared" si="45"/>
        <v>-1804.2203959494846</v>
      </c>
      <c r="RH54" s="205">
        <v>4115.13</v>
      </c>
      <c r="RI54" s="205">
        <v>0</v>
      </c>
      <c r="RJ54" s="205">
        <v>0</v>
      </c>
      <c r="RK54" s="205">
        <v>0</v>
      </c>
      <c r="RL54" s="205">
        <v>0</v>
      </c>
      <c r="RM54" s="205">
        <v>0</v>
      </c>
      <c r="RN54" s="205">
        <v>0</v>
      </c>
      <c r="RO54" s="205">
        <v>0</v>
      </c>
      <c r="RP54" s="205">
        <v>17829.810000000001</v>
      </c>
      <c r="RQ54" s="205">
        <v>0</v>
      </c>
      <c r="RR54" s="205">
        <v>16311.66</v>
      </c>
      <c r="RS54" s="178">
        <f t="shared" si="204"/>
        <v>5633.2800000000025</v>
      </c>
      <c r="RT54" s="206">
        <v>1986</v>
      </c>
      <c r="RU54" s="181" t="s">
        <v>277</v>
      </c>
      <c r="RV54" s="64">
        <f t="shared" si="205"/>
        <v>21944.940000000002</v>
      </c>
      <c r="RW54" s="209">
        <v>342.56</v>
      </c>
      <c r="RX54" s="209">
        <v>0</v>
      </c>
      <c r="RY54" s="209">
        <v>0</v>
      </c>
      <c r="RZ54" s="209">
        <v>0</v>
      </c>
      <c r="SA54" s="209">
        <v>0</v>
      </c>
      <c r="SB54" s="209">
        <v>0</v>
      </c>
      <c r="SC54" s="209">
        <v>0</v>
      </c>
      <c r="SD54" s="209">
        <v>0</v>
      </c>
      <c r="SE54" s="209">
        <v>1400</v>
      </c>
      <c r="SF54" s="209">
        <v>0</v>
      </c>
      <c r="SG54" s="211">
        <v>1742.56</v>
      </c>
      <c r="SH54" s="226">
        <v>254.88</v>
      </c>
      <c r="SI54" s="245"/>
      <c r="SJ54" s="65">
        <f t="shared" si="134"/>
        <v>160.29315028988159</v>
      </c>
      <c r="SK54" s="65">
        <f t="shared" si="135"/>
        <v>121.42687199761238</v>
      </c>
      <c r="SL54" s="65">
        <v>1279.4567857142858</v>
      </c>
      <c r="SM54" s="65">
        <v>18.510000000000002</v>
      </c>
      <c r="SN54" s="65">
        <f t="shared" si="137"/>
        <v>495.92920353982299</v>
      </c>
      <c r="SO54" s="65">
        <v>5</v>
      </c>
      <c r="SP54" s="65">
        <f t="shared" si="159"/>
        <v>428.52876106194691</v>
      </c>
      <c r="SQ54" s="65"/>
      <c r="SR54" s="64">
        <f>SUM(SH54:SQ54)</f>
        <v>2764.0247726035495</v>
      </c>
      <c r="SS54" s="66">
        <f t="shared" si="160"/>
        <v>596.28469026548669</v>
      </c>
      <c r="ST54" s="66"/>
      <c r="SU54" s="66">
        <f t="shared" si="138"/>
        <v>672.0618925738072</v>
      </c>
      <c r="SV54" s="67">
        <f>SUM(SS54:SU54)</f>
        <v>1268.3465828392939</v>
      </c>
      <c r="SW54" s="67">
        <f t="shared" si="48"/>
        <v>4032.3713554428432</v>
      </c>
      <c r="SX54" s="68">
        <f t="shared" si="49"/>
        <v>-2289.8113554428433</v>
      </c>
      <c r="SY54" s="64">
        <f t="shared" si="139"/>
        <v>285096.09000000003</v>
      </c>
      <c r="SZ54" s="211">
        <f t="shared" si="140"/>
        <v>21543.27</v>
      </c>
      <c r="TA54" s="67">
        <f t="shared" si="141"/>
        <v>41136.706476303531</v>
      </c>
      <c r="TB54" s="68">
        <f t="shared" si="142"/>
        <v>-19593.43647630353</v>
      </c>
      <c r="TC54" s="264"/>
      <c r="TD54" s="265"/>
      <c r="TE54" s="265"/>
    </row>
    <row r="55" spans="1:525">
      <c r="A55" s="173" t="s">
        <v>181</v>
      </c>
      <c r="B55" s="266" t="s">
        <v>182</v>
      </c>
      <c r="C55" s="181" t="s">
        <v>277</v>
      </c>
      <c r="D55" s="176">
        <v>1755.49</v>
      </c>
      <c r="E55" s="176">
        <v>0</v>
      </c>
      <c r="F55" s="176">
        <v>0</v>
      </c>
      <c r="G55" s="176">
        <v>0</v>
      </c>
      <c r="H55" s="176">
        <v>0</v>
      </c>
      <c r="I55" s="176">
        <v>0</v>
      </c>
      <c r="J55" s="176">
        <v>0</v>
      </c>
      <c r="K55" s="176">
        <v>0</v>
      </c>
      <c r="L55" s="176">
        <v>19892.48</v>
      </c>
      <c r="M55" s="176">
        <v>0</v>
      </c>
      <c r="N55" s="178">
        <v>16293.39</v>
      </c>
      <c r="O55" s="178">
        <f t="shared" si="161"/>
        <v>5354.5800000000017</v>
      </c>
      <c r="P55" s="181">
        <v>2408</v>
      </c>
      <c r="Q55" s="64">
        <f t="shared" si="213"/>
        <v>21647.97</v>
      </c>
      <c r="R55" s="178">
        <v>146.12</v>
      </c>
      <c r="S55" s="178">
        <v>0</v>
      </c>
      <c r="T55" s="178">
        <v>0</v>
      </c>
      <c r="U55" s="178">
        <v>0</v>
      </c>
      <c r="V55" s="178">
        <v>0</v>
      </c>
      <c r="W55" s="178">
        <v>0</v>
      </c>
      <c r="X55" s="178">
        <v>0</v>
      </c>
      <c r="Y55" s="178">
        <v>0</v>
      </c>
      <c r="Z55" s="178">
        <v>1400</v>
      </c>
      <c r="AA55" s="178">
        <v>0</v>
      </c>
      <c r="AB55" s="64">
        <f t="shared" si="50"/>
        <v>1546.12</v>
      </c>
      <c r="AC55" s="65"/>
      <c r="AD55" s="65"/>
      <c r="AE55" s="65">
        <f t="shared" si="51"/>
        <v>177.15473714868074</v>
      </c>
      <c r="AF55" s="65">
        <f t="shared" si="177"/>
        <v>143.5767180928361</v>
      </c>
      <c r="AG55" s="65"/>
      <c r="AH55" s="65">
        <v>18.510000000000002</v>
      </c>
      <c r="AI55" s="65"/>
      <c r="AJ55" s="65">
        <v>5</v>
      </c>
      <c r="AK55" s="65">
        <f t="shared" si="178"/>
        <v>411.38684210526316</v>
      </c>
      <c r="AL55" s="65"/>
      <c r="AM55" s="64">
        <f t="shared" si="2"/>
        <v>755.62829734678007</v>
      </c>
      <c r="AN55" s="66">
        <f t="shared" si="179"/>
        <v>645.10084210526315</v>
      </c>
      <c r="AO55" s="66">
        <v>46.73</v>
      </c>
      <c r="AP55" s="66">
        <f t="shared" si="54"/>
        <v>289.49182789040867</v>
      </c>
      <c r="AQ55" s="67">
        <f t="shared" si="3"/>
        <v>981.32266999567184</v>
      </c>
      <c r="AR55" s="67">
        <f t="shared" si="4"/>
        <v>1736.9509673424518</v>
      </c>
      <c r="AS55" s="68">
        <f t="shared" si="5"/>
        <v>-190.83096734245191</v>
      </c>
      <c r="AT55" s="205">
        <v>1504.88</v>
      </c>
      <c r="AU55" s="205">
        <v>0</v>
      </c>
      <c r="AV55" s="205">
        <v>0</v>
      </c>
      <c r="AW55" s="205">
        <v>0</v>
      </c>
      <c r="AX55" s="207">
        <v>0</v>
      </c>
      <c r="AY55" s="207">
        <v>0</v>
      </c>
      <c r="AZ55" s="207">
        <v>0</v>
      </c>
      <c r="BA55" s="207">
        <v>0</v>
      </c>
      <c r="BB55" s="207">
        <v>19531.61</v>
      </c>
      <c r="BC55" s="207">
        <v>0</v>
      </c>
      <c r="BD55" s="209">
        <v>15212.11</v>
      </c>
      <c r="BE55" s="178">
        <f t="shared" si="162"/>
        <v>5824.380000000001</v>
      </c>
      <c r="BF55" s="208">
        <v>2360</v>
      </c>
      <c r="BG55" s="181" t="s">
        <v>277</v>
      </c>
      <c r="BH55" s="64">
        <f t="shared" si="56"/>
        <v>21036.49</v>
      </c>
      <c r="BI55" s="205">
        <v>125.26</v>
      </c>
      <c r="BJ55" s="205">
        <v>0</v>
      </c>
      <c r="BK55" s="205">
        <v>0</v>
      </c>
      <c r="BL55" s="205">
        <v>0</v>
      </c>
      <c r="BM55" s="205">
        <v>0</v>
      </c>
      <c r="BN55" s="205">
        <v>0</v>
      </c>
      <c r="BO55" s="205">
        <v>0</v>
      </c>
      <c r="BP55" s="205">
        <v>0</v>
      </c>
      <c r="BQ55" s="205">
        <v>1400</v>
      </c>
      <c r="BR55" s="205">
        <v>0</v>
      </c>
      <c r="BS55" s="64">
        <f t="shared" si="57"/>
        <v>1525.26</v>
      </c>
      <c r="BT55" s="65"/>
      <c r="BU55" s="65"/>
      <c r="BV55" s="65">
        <f t="shared" si="58"/>
        <v>166.84209054291</v>
      </c>
      <c r="BW55" s="65">
        <f t="shared" si="59"/>
        <v>131.72395659376366</v>
      </c>
      <c r="BX55" s="65"/>
      <c r="BY55" s="65">
        <v>18.510000000000002</v>
      </c>
      <c r="BZ55" s="65"/>
      <c r="CA55" s="65">
        <v>5</v>
      </c>
      <c r="CB55" s="65">
        <f t="shared" si="180"/>
        <v>391.015625</v>
      </c>
      <c r="CC55" s="65"/>
      <c r="CD55" s="64">
        <f t="shared" si="6"/>
        <v>713.09167213667365</v>
      </c>
      <c r="CE55" s="66">
        <f t="shared" si="61"/>
        <v>665.21208333333334</v>
      </c>
      <c r="CF55" s="66"/>
      <c r="CG55" s="66">
        <f t="shared" si="62"/>
        <v>275.6607510940014</v>
      </c>
      <c r="CH55" s="67">
        <f>SUM(CE55:CG55)</f>
        <v>940.87283442733474</v>
      </c>
      <c r="CI55" s="67">
        <f t="shared" si="8"/>
        <v>1653.9645065640084</v>
      </c>
      <c r="CJ55" s="68">
        <f t="shared" si="9"/>
        <v>-128.7045065640084</v>
      </c>
      <c r="CK55" s="209">
        <v>2292.1799999999998</v>
      </c>
      <c r="CL55" s="209">
        <v>0</v>
      </c>
      <c r="CM55" s="209">
        <v>0</v>
      </c>
      <c r="CN55" s="209">
        <v>0</v>
      </c>
      <c r="CO55" s="209">
        <v>0</v>
      </c>
      <c r="CP55" s="209">
        <v>0</v>
      </c>
      <c r="CQ55" s="209">
        <v>0</v>
      </c>
      <c r="CR55" s="209">
        <v>0</v>
      </c>
      <c r="CS55" s="209">
        <v>21695.19</v>
      </c>
      <c r="CT55" s="207">
        <v>0</v>
      </c>
      <c r="CU55" s="209">
        <v>16615.41</v>
      </c>
      <c r="CV55" s="178">
        <f t="shared" si="181"/>
        <v>7371.9599999999991</v>
      </c>
      <c r="CW55" s="210">
        <v>2704</v>
      </c>
      <c r="CX55" s="181" t="s">
        <v>277</v>
      </c>
      <c r="CY55" s="64">
        <f t="shared" si="182"/>
        <v>23987.37</v>
      </c>
      <c r="CZ55" s="209">
        <v>190.79</v>
      </c>
      <c r="DA55" s="209">
        <v>0</v>
      </c>
      <c r="DB55" s="209">
        <v>0</v>
      </c>
      <c r="DC55" s="209">
        <v>0</v>
      </c>
      <c r="DD55" s="209">
        <v>0</v>
      </c>
      <c r="DE55" s="209">
        <v>0</v>
      </c>
      <c r="DF55" s="209">
        <v>0</v>
      </c>
      <c r="DG55" s="209">
        <v>0</v>
      </c>
      <c r="DH55" s="209">
        <v>1400</v>
      </c>
      <c r="DI55" s="209">
        <v>0</v>
      </c>
      <c r="DJ55" s="211">
        <f t="shared" si="208"/>
        <v>1590.79</v>
      </c>
      <c r="DK55" s="65"/>
      <c r="DL55" s="65"/>
      <c r="DM55" s="65">
        <f t="shared" si="66"/>
        <v>180.63272801888436</v>
      </c>
      <c r="DN55" s="65">
        <f t="shared" si="67"/>
        <v>209.70539375197868</v>
      </c>
      <c r="DO55" s="65"/>
      <c r="DP55" s="65">
        <v>18.510000000000002</v>
      </c>
      <c r="DQ55" s="65"/>
      <c r="DR55" s="65">
        <v>5</v>
      </c>
      <c r="DS55" s="65">
        <f t="shared" si="209"/>
        <v>428.469696969697</v>
      </c>
      <c r="DT55" s="65"/>
      <c r="DU55" s="64">
        <f t="shared" si="10"/>
        <v>842.31781874056003</v>
      </c>
      <c r="DV55" s="66">
        <f t="shared" si="144"/>
        <v>596.35070707070713</v>
      </c>
      <c r="DW55" s="66"/>
      <c r="DX55" s="66">
        <f t="shared" si="68"/>
        <v>287.73370516225344</v>
      </c>
      <c r="DY55" s="67">
        <f t="shared" si="11"/>
        <v>884.08441223296063</v>
      </c>
      <c r="DZ55" s="67">
        <f t="shared" si="12"/>
        <v>1726.4022309735205</v>
      </c>
      <c r="EA55" s="68">
        <f t="shared" si="13"/>
        <v>-135.61223097352058</v>
      </c>
      <c r="EB55" s="209">
        <v>1643.23</v>
      </c>
      <c r="EC55" s="209">
        <v>0</v>
      </c>
      <c r="ED55" s="209">
        <v>0</v>
      </c>
      <c r="EE55" s="209">
        <v>0</v>
      </c>
      <c r="EF55" s="209">
        <v>0</v>
      </c>
      <c r="EG55" s="209">
        <v>0</v>
      </c>
      <c r="EH55" s="209">
        <v>0</v>
      </c>
      <c r="EI55" s="209">
        <v>0</v>
      </c>
      <c r="EJ55" s="209">
        <v>18738.490000000002</v>
      </c>
      <c r="EK55" s="209">
        <v>0</v>
      </c>
      <c r="EL55" s="209">
        <v>14346.37</v>
      </c>
      <c r="EM55" s="178">
        <f t="shared" si="183"/>
        <v>6035.35</v>
      </c>
      <c r="EN55" s="210">
        <v>2206</v>
      </c>
      <c r="EO55" s="181" t="s">
        <v>277</v>
      </c>
      <c r="EP55" s="212">
        <f t="shared" si="70"/>
        <v>20381.72</v>
      </c>
      <c r="EQ55" s="209">
        <v>136.78</v>
      </c>
      <c r="ER55" s="209">
        <v>0</v>
      </c>
      <c r="ES55" s="209">
        <v>0</v>
      </c>
      <c r="ET55" s="209">
        <v>0</v>
      </c>
      <c r="EU55" s="209">
        <v>0</v>
      </c>
      <c r="EV55" s="209">
        <v>0</v>
      </c>
      <c r="EW55" s="209">
        <v>0</v>
      </c>
      <c r="EX55" s="209">
        <v>0</v>
      </c>
      <c r="EY55" s="209">
        <v>1400</v>
      </c>
      <c r="EZ55" s="209">
        <v>0</v>
      </c>
      <c r="FA55" s="64">
        <f t="shared" si="184"/>
        <v>1536.78</v>
      </c>
      <c r="FB55" s="65"/>
      <c r="FC55" s="65"/>
      <c r="FD55" s="65">
        <f t="shared" si="72"/>
        <v>160.13491183314778</v>
      </c>
      <c r="FE55" s="65">
        <f t="shared" si="73"/>
        <v>156.77571587165053</v>
      </c>
      <c r="FF55" s="65">
        <v>1279.4567857142858</v>
      </c>
      <c r="FG55" s="65">
        <v>18.510000000000002</v>
      </c>
      <c r="FH55" s="65">
        <f t="shared" si="75"/>
        <v>140.93333333333334</v>
      </c>
      <c r="FI55" s="65">
        <v>5</v>
      </c>
      <c r="FJ55" s="65">
        <f t="shared" si="145"/>
        <v>424.68019607843132</v>
      </c>
      <c r="FK55" s="65"/>
      <c r="FL55" s="64">
        <f t="shared" si="14"/>
        <v>2185.4909428308488</v>
      </c>
      <c r="FM55" s="66">
        <f t="shared" si="146"/>
        <v>664.41901960784321</v>
      </c>
      <c r="FN55" s="66"/>
      <c r="FO55" s="66">
        <f t="shared" si="76"/>
        <v>569.98199248773835</v>
      </c>
      <c r="FP55" s="67">
        <f>SUM(FM55:FO55)</f>
        <v>1234.4010120955816</v>
      </c>
      <c r="FQ55" s="67">
        <f t="shared" si="16"/>
        <v>3419.8919549264301</v>
      </c>
      <c r="FR55" s="68">
        <f t="shared" si="17"/>
        <v>-1883.1119549264301</v>
      </c>
      <c r="FS55" s="209">
        <v>2553.04</v>
      </c>
      <c r="FT55" s="209">
        <v>0</v>
      </c>
      <c r="FU55" s="209">
        <v>0</v>
      </c>
      <c r="FV55" s="209">
        <v>0</v>
      </c>
      <c r="FW55" s="209">
        <v>0</v>
      </c>
      <c r="FX55" s="209">
        <v>0</v>
      </c>
      <c r="FY55" s="209">
        <v>0</v>
      </c>
      <c r="FZ55" s="209">
        <v>0</v>
      </c>
      <c r="GA55" s="209">
        <v>23548.82</v>
      </c>
      <c r="GB55" s="209">
        <v>0</v>
      </c>
      <c r="GC55" s="209">
        <v>18514.54</v>
      </c>
      <c r="GD55" s="178">
        <f t="shared" si="186"/>
        <v>7587.32</v>
      </c>
      <c r="GE55" s="210">
        <v>2619</v>
      </c>
      <c r="GF55" s="181" t="s">
        <v>277</v>
      </c>
      <c r="GG55" s="64">
        <f t="shared" si="187"/>
        <v>26101.86</v>
      </c>
      <c r="GH55" s="209">
        <v>212.51</v>
      </c>
      <c r="GI55" s="209">
        <v>0</v>
      </c>
      <c r="GJ55" s="209">
        <v>0</v>
      </c>
      <c r="GK55" s="209">
        <v>0</v>
      </c>
      <c r="GL55" s="209">
        <v>0</v>
      </c>
      <c r="GM55" s="209">
        <v>0</v>
      </c>
      <c r="GN55" s="209">
        <v>0</v>
      </c>
      <c r="GO55" s="209">
        <v>0</v>
      </c>
      <c r="GP55" s="209">
        <v>1400</v>
      </c>
      <c r="GQ55" s="209">
        <v>0</v>
      </c>
      <c r="GR55" s="211">
        <f t="shared" si="79"/>
        <v>1612.51</v>
      </c>
      <c r="GS55" s="65"/>
      <c r="GT55" s="65"/>
      <c r="GU55" s="65">
        <f t="shared" si="80"/>
        <v>205.16414644372045</v>
      </c>
      <c r="GV55" s="65">
        <f t="shared" si="81"/>
        <v>223.61429983891384</v>
      </c>
      <c r="GW55" s="65">
        <v>1279.4567857142858</v>
      </c>
      <c r="GX55" s="65">
        <v>18.510000000000002</v>
      </c>
      <c r="GY55" s="65">
        <f t="shared" si="83"/>
        <v>184.90588235294118</v>
      </c>
      <c r="GZ55" s="65">
        <v>5</v>
      </c>
      <c r="HA55" s="65">
        <f t="shared" si="147"/>
        <v>358.47794117647061</v>
      </c>
      <c r="HB55" s="65"/>
      <c r="HC55" s="64">
        <f t="shared" si="188"/>
        <v>2275.1290555263317</v>
      </c>
      <c r="HD55" s="66">
        <f t="shared" si="148"/>
        <v>866.92019607843133</v>
      </c>
      <c r="HE55" s="66"/>
      <c r="HF55" s="66">
        <f t="shared" si="84"/>
        <v>628.40985032095261</v>
      </c>
      <c r="HG55" s="67">
        <f t="shared" si="19"/>
        <v>1495.3300463993839</v>
      </c>
      <c r="HH55" s="67">
        <f t="shared" si="20"/>
        <v>3770.4591019257159</v>
      </c>
      <c r="HI55" s="68">
        <f t="shared" si="21"/>
        <v>-2157.9491019257157</v>
      </c>
      <c r="HJ55" s="205">
        <v>2098.2199999999998</v>
      </c>
      <c r="HK55" s="205">
        <v>0</v>
      </c>
      <c r="HL55" s="205">
        <v>0</v>
      </c>
      <c r="HM55" s="205">
        <v>0</v>
      </c>
      <c r="HN55" s="205">
        <v>0</v>
      </c>
      <c r="HO55" s="205">
        <v>0</v>
      </c>
      <c r="HP55" s="205">
        <v>0</v>
      </c>
      <c r="HQ55" s="205">
        <v>0</v>
      </c>
      <c r="HR55" s="205">
        <v>21977.05</v>
      </c>
      <c r="HS55" s="205">
        <v>0</v>
      </c>
      <c r="HT55" s="205">
        <v>16994.12</v>
      </c>
      <c r="HU55" s="178">
        <f t="shared" si="189"/>
        <v>7081.1500000000015</v>
      </c>
      <c r="HV55" s="206">
        <v>2653</v>
      </c>
      <c r="HW55" s="181" t="s">
        <v>277</v>
      </c>
      <c r="HX55" s="64">
        <f t="shared" si="190"/>
        <v>24075.27</v>
      </c>
      <c r="HY55" s="205">
        <v>174.65</v>
      </c>
      <c r="HZ55" s="205">
        <v>0</v>
      </c>
      <c r="IA55" s="205">
        <v>0</v>
      </c>
      <c r="IB55" s="205">
        <v>0</v>
      </c>
      <c r="IC55" s="205">
        <v>0</v>
      </c>
      <c r="ID55" s="205">
        <v>0</v>
      </c>
      <c r="IE55" s="205">
        <v>0</v>
      </c>
      <c r="IF55" s="205">
        <v>0</v>
      </c>
      <c r="IG55" s="205">
        <v>1400</v>
      </c>
      <c r="IH55" s="205">
        <v>0</v>
      </c>
      <c r="II55" s="214">
        <v>1574.65</v>
      </c>
      <c r="IJ55" s="65"/>
      <c r="IK55" s="65"/>
      <c r="IL55" s="65">
        <f t="shared" si="88"/>
        <v>188.25163069859576</v>
      </c>
      <c r="IM55" s="65">
        <f t="shared" si="89"/>
        <v>214.61350382328138</v>
      </c>
      <c r="IN55" s="65">
        <v>1279.4567857142858</v>
      </c>
      <c r="IO55" s="65">
        <v>18.510000000000002</v>
      </c>
      <c r="IP55" s="65">
        <f t="shared" si="91"/>
        <v>232.05714285714285</v>
      </c>
      <c r="IQ55" s="65">
        <v>5</v>
      </c>
      <c r="IR55" s="65">
        <f t="shared" si="149"/>
        <v>445.62857142857143</v>
      </c>
      <c r="IS55" s="65"/>
      <c r="IT55" s="64">
        <f t="shared" si="191"/>
        <v>2383.5176345218774</v>
      </c>
      <c r="IU55" s="66">
        <f t="shared" si="150"/>
        <v>538.79476190476191</v>
      </c>
      <c r="IV55" s="66"/>
      <c r="IW55" s="66">
        <f t="shared" si="92"/>
        <v>584.46247928532784</v>
      </c>
      <c r="IX55" s="67">
        <f t="shared" si="192"/>
        <v>1123.2572411900896</v>
      </c>
      <c r="IY55" s="67">
        <f t="shared" si="24"/>
        <v>3506.7748757119671</v>
      </c>
      <c r="IZ55" s="68">
        <f t="shared" si="25"/>
        <v>-1932.124875711967</v>
      </c>
      <c r="JA55" s="209">
        <v>2877.21</v>
      </c>
      <c r="JB55" s="209">
        <v>0</v>
      </c>
      <c r="JC55" s="209">
        <v>0</v>
      </c>
      <c r="JD55" s="209">
        <v>0</v>
      </c>
      <c r="JE55" s="209">
        <v>0</v>
      </c>
      <c r="JF55" s="209">
        <v>0</v>
      </c>
      <c r="JG55" s="209">
        <v>0</v>
      </c>
      <c r="JH55" s="209">
        <v>0</v>
      </c>
      <c r="JI55" s="209">
        <v>23505.71</v>
      </c>
      <c r="JJ55" s="209">
        <v>0</v>
      </c>
      <c r="JK55" s="209">
        <v>19306.259999999998</v>
      </c>
      <c r="JL55" s="178">
        <f t="shared" si="193"/>
        <v>7076.66</v>
      </c>
      <c r="JM55" s="210">
        <v>2820</v>
      </c>
      <c r="JN55" s="181" t="s">
        <v>277</v>
      </c>
      <c r="JO55" s="64">
        <f t="shared" si="194"/>
        <v>26382.92</v>
      </c>
      <c r="JP55" s="209">
        <v>239.51</v>
      </c>
      <c r="JQ55" s="209">
        <v>0</v>
      </c>
      <c r="JR55" s="209">
        <v>0</v>
      </c>
      <c r="JS55" s="209">
        <v>0</v>
      </c>
      <c r="JT55" s="209">
        <v>0</v>
      </c>
      <c r="JU55" s="209">
        <v>0</v>
      </c>
      <c r="JV55" s="209">
        <v>0</v>
      </c>
      <c r="JW55" s="209">
        <v>0</v>
      </c>
      <c r="JX55" s="209">
        <v>1400</v>
      </c>
      <c r="JY55" s="209">
        <v>0</v>
      </c>
      <c r="JZ55" s="211">
        <v>1639.51</v>
      </c>
      <c r="KA55" s="65"/>
      <c r="KB55" s="65"/>
      <c r="KC55" s="65">
        <f t="shared" si="96"/>
        <v>389.42054138057318</v>
      </c>
      <c r="KD55" s="65">
        <f t="shared" si="97"/>
        <v>238.2822448594448</v>
      </c>
      <c r="KE55" s="65">
        <v>1279.4567857142858</v>
      </c>
      <c r="KF55" s="65">
        <v>18.510000000000002</v>
      </c>
      <c r="KG55" s="65"/>
      <c r="KH55" s="65">
        <v>5</v>
      </c>
      <c r="KI55" s="65">
        <f t="shared" si="151"/>
        <v>543.39953271028037</v>
      </c>
      <c r="KJ55" s="65"/>
      <c r="KK55" s="64">
        <f t="shared" si="195"/>
        <v>2474.0691046645843</v>
      </c>
      <c r="KL55" s="66">
        <f t="shared" si="152"/>
        <v>497.32093457943921</v>
      </c>
      <c r="KM55" s="66"/>
      <c r="KN55" s="66">
        <f t="shared" si="99"/>
        <v>594.2780078488048</v>
      </c>
      <c r="KO55" s="67">
        <f t="shared" si="27"/>
        <v>1091.5989424282441</v>
      </c>
      <c r="KP55" s="67">
        <f t="shared" si="28"/>
        <v>3565.6680470928286</v>
      </c>
      <c r="KQ55" s="68">
        <f t="shared" si="29"/>
        <v>-1926.1580470928286</v>
      </c>
      <c r="KR55" s="209">
        <v>3525.23</v>
      </c>
      <c r="KS55" s="209">
        <v>0</v>
      </c>
      <c r="KT55" s="209">
        <v>0</v>
      </c>
      <c r="KU55" s="209">
        <v>0</v>
      </c>
      <c r="KV55" s="209">
        <v>0</v>
      </c>
      <c r="KW55" s="209">
        <v>0</v>
      </c>
      <c r="KX55" s="209">
        <v>0</v>
      </c>
      <c r="KY55" s="209">
        <v>0</v>
      </c>
      <c r="KZ55" s="209">
        <v>26152.51</v>
      </c>
      <c r="LA55" s="209">
        <v>0</v>
      </c>
      <c r="LB55" s="209">
        <v>22800.19</v>
      </c>
      <c r="LC55" s="178">
        <f t="shared" si="196"/>
        <v>6877.5499999999993</v>
      </c>
      <c r="LD55" s="210">
        <v>2892</v>
      </c>
      <c r="LE55" s="181" t="s">
        <v>277</v>
      </c>
      <c r="LF55" s="64">
        <f t="shared" si="197"/>
        <v>29677.739999999998</v>
      </c>
      <c r="LG55" s="209">
        <v>293.45</v>
      </c>
      <c r="LH55" s="209">
        <v>0</v>
      </c>
      <c r="LI55" s="209">
        <v>0</v>
      </c>
      <c r="LJ55" s="209">
        <v>0</v>
      </c>
      <c r="LK55" s="209">
        <v>0</v>
      </c>
      <c r="LL55" s="209">
        <v>0</v>
      </c>
      <c r="LM55" s="209">
        <v>0</v>
      </c>
      <c r="LN55" s="209">
        <v>0</v>
      </c>
      <c r="LO55" s="209">
        <v>1400</v>
      </c>
      <c r="LP55" s="209">
        <v>0</v>
      </c>
      <c r="LQ55" s="211">
        <f t="shared" si="102"/>
        <v>1693.45</v>
      </c>
      <c r="LR55" s="228">
        <f>LP55</f>
        <v>0</v>
      </c>
      <c r="LS55" s="65"/>
      <c r="LT55" s="65">
        <f t="shared" si="103"/>
        <v>232.45085306423812</v>
      </c>
      <c r="LU55" s="65">
        <f t="shared" si="104"/>
        <v>204.75939135809952</v>
      </c>
      <c r="LV55" s="65">
        <v>1279.4567857142858</v>
      </c>
      <c r="LW55" s="65">
        <v>18.510000000000002</v>
      </c>
      <c r="LX55" s="65"/>
      <c r="LY55" s="65">
        <v>5</v>
      </c>
      <c r="LZ55" s="65">
        <f t="shared" si="153"/>
        <v>508.03738317757012</v>
      </c>
      <c r="MA55" s="65"/>
      <c r="MB55" s="64">
        <f t="shared" si="30"/>
        <v>2248.2144133141937</v>
      </c>
      <c r="MC55" s="66">
        <f t="shared" si="154"/>
        <v>593.54906542056074</v>
      </c>
      <c r="MD55" s="66"/>
      <c r="ME55" s="66">
        <f t="shared" si="106"/>
        <v>568.35269574695087</v>
      </c>
      <c r="MF55" s="67">
        <f t="shared" si="31"/>
        <v>1161.9017611675117</v>
      </c>
      <c r="MG55" s="67">
        <f t="shared" si="32"/>
        <v>3410.1161744817055</v>
      </c>
      <c r="MH55" s="68">
        <f t="shared" si="33"/>
        <v>-1716.6661744817054</v>
      </c>
      <c r="MI55" s="209">
        <v>1513.64</v>
      </c>
      <c r="MJ55" s="209">
        <v>0</v>
      </c>
      <c r="MK55" s="209">
        <v>0</v>
      </c>
      <c r="ML55" s="209">
        <v>0</v>
      </c>
      <c r="MM55" s="209">
        <v>0</v>
      </c>
      <c r="MN55" s="209">
        <v>0</v>
      </c>
      <c r="MO55" s="209">
        <v>0</v>
      </c>
      <c r="MP55" s="209">
        <v>0</v>
      </c>
      <c r="MQ55" s="209">
        <v>18731.669999999998</v>
      </c>
      <c r="MR55" s="209">
        <v>0</v>
      </c>
      <c r="MS55" s="209">
        <v>14907.39</v>
      </c>
      <c r="MT55" s="178">
        <f t="shared" si="210"/>
        <v>5337.9199999999983</v>
      </c>
      <c r="MU55" s="210">
        <v>2312</v>
      </c>
      <c r="MV55" s="181" t="s">
        <v>277</v>
      </c>
      <c r="MW55" s="64">
        <f t="shared" si="198"/>
        <v>20245.309999999998</v>
      </c>
      <c r="MX55" s="209">
        <v>126</v>
      </c>
      <c r="MY55" s="209">
        <v>0</v>
      </c>
      <c r="MZ55" s="209">
        <v>0</v>
      </c>
      <c r="NA55" s="209">
        <v>0</v>
      </c>
      <c r="NB55" s="209">
        <v>0</v>
      </c>
      <c r="NC55" s="209">
        <v>0</v>
      </c>
      <c r="ND55" s="209">
        <v>0</v>
      </c>
      <c r="NE55" s="209">
        <v>0</v>
      </c>
      <c r="NF55" s="209">
        <v>1400</v>
      </c>
      <c r="NG55" s="209">
        <v>0</v>
      </c>
      <c r="NH55" s="211">
        <f t="shared" si="109"/>
        <v>1526</v>
      </c>
      <c r="NI55" s="235"/>
      <c r="NJ55" s="245"/>
      <c r="NK55" s="65">
        <f t="shared" si="110"/>
        <v>0</v>
      </c>
      <c r="NL55" s="65">
        <f t="shared" si="111"/>
        <v>128.92708650505367</v>
      </c>
      <c r="NM55" s="65">
        <v>1279.4567857142858</v>
      </c>
      <c r="NN55" s="65">
        <v>18.510000000000002</v>
      </c>
      <c r="NO55" s="65"/>
      <c r="NP55" s="65">
        <v>5</v>
      </c>
      <c r="NQ55" s="65">
        <f t="shared" si="155"/>
        <v>469.67889908256882</v>
      </c>
      <c r="NR55" s="65"/>
      <c r="NS55" s="64">
        <f t="shared" si="199"/>
        <v>1901.5727713019082</v>
      </c>
      <c r="NT55" s="66">
        <f t="shared" si="113"/>
        <v>723.04816513761466</v>
      </c>
      <c r="NU55" s="66"/>
      <c r="NV55" s="66">
        <f t="shared" si="114"/>
        <v>524.9241872879046</v>
      </c>
      <c r="NW55" s="67">
        <f t="shared" si="35"/>
        <v>1247.9723524255191</v>
      </c>
      <c r="NX55" s="67">
        <f t="shared" si="36"/>
        <v>3149.5451237274274</v>
      </c>
      <c r="NY55" s="68">
        <f t="shared" si="37"/>
        <v>-1623.5451237274274</v>
      </c>
      <c r="NZ55" s="209">
        <v>2934.67</v>
      </c>
      <c r="OA55" s="209">
        <v>0</v>
      </c>
      <c r="OB55" s="209">
        <v>0</v>
      </c>
      <c r="OC55" s="209">
        <v>0</v>
      </c>
      <c r="OD55" s="209">
        <v>0</v>
      </c>
      <c r="OE55" s="209">
        <v>0</v>
      </c>
      <c r="OF55" s="209">
        <v>0</v>
      </c>
      <c r="OG55" s="209">
        <v>0</v>
      </c>
      <c r="OH55" s="209">
        <v>22604.49</v>
      </c>
      <c r="OI55" s="209">
        <v>0</v>
      </c>
      <c r="OJ55" s="209">
        <v>18751.5</v>
      </c>
      <c r="OK55" s="178">
        <f t="shared" si="115"/>
        <v>6787.6600000000035</v>
      </c>
      <c r="OL55" s="210">
        <v>2298</v>
      </c>
      <c r="OM55" s="181" t="s">
        <v>277</v>
      </c>
      <c r="ON55" s="64">
        <f t="shared" si="200"/>
        <v>25539.160000000003</v>
      </c>
      <c r="OO55" s="209">
        <v>244.29</v>
      </c>
      <c r="OP55" s="209">
        <v>0</v>
      </c>
      <c r="OQ55" s="209">
        <v>0</v>
      </c>
      <c r="OR55" s="209">
        <v>0</v>
      </c>
      <c r="OS55" s="209">
        <v>0</v>
      </c>
      <c r="OT55" s="209">
        <v>0</v>
      </c>
      <c r="OU55" s="209">
        <v>0</v>
      </c>
      <c r="OV55" s="209">
        <v>0</v>
      </c>
      <c r="OW55" s="209">
        <v>1400</v>
      </c>
      <c r="OX55" s="209">
        <v>0</v>
      </c>
      <c r="OY55" s="211">
        <v>1644.29</v>
      </c>
      <c r="OZ55" s="65"/>
      <c r="PA55" s="245"/>
      <c r="PB55" s="65">
        <f t="shared" si="118"/>
        <v>405.46857509407533</v>
      </c>
      <c r="PC55" s="65">
        <f t="shared" si="119"/>
        <v>199.02100319418349</v>
      </c>
      <c r="PD55" s="65">
        <v>1279.4567857142858</v>
      </c>
      <c r="PE55" s="65">
        <v>18.510000000000002</v>
      </c>
      <c r="PF55" s="65">
        <f t="shared" si="121"/>
        <v>32.880000000000003</v>
      </c>
      <c r="PG55" s="65">
        <v>5</v>
      </c>
      <c r="PH55" s="65">
        <f t="shared" si="156"/>
        <v>495.2049090909091</v>
      </c>
      <c r="PI55" s="65"/>
      <c r="PJ55" s="64">
        <f t="shared" si="38"/>
        <v>2435.541273093454</v>
      </c>
      <c r="PK55" s="66">
        <f t="shared" si="157"/>
        <v>643.25572727272731</v>
      </c>
      <c r="PL55" s="66"/>
      <c r="PM55" s="66">
        <f t="shared" si="122"/>
        <v>615.75940007323629</v>
      </c>
      <c r="PN55" s="67">
        <f t="shared" si="39"/>
        <v>1259.0151273459637</v>
      </c>
      <c r="PO55" s="67">
        <f t="shared" si="40"/>
        <v>3694.5564004394178</v>
      </c>
      <c r="PP55" s="68">
        <f t="shared" si="41"/>
        <v>-2050.2664004394178</v>
      </c>
      <c r="PQ55" s="209">
        <v>1120.6199999999999</v>
      </c>
      <c r="PR55" s="209">
        <v>0</v>
      </c>
      <c r="PS55" s="209">
        <v>0</v>
      </c>
      <c r="PT55" s="209">
        <v>0</v>
      </c>
      <c r="PU55" s="209">
        <v>0</v>
      </c>
      <c r="PV55" s="209">
        <v>0</v>
      </c>
      <c r="PW55" s="209">
        <v>0</v>
      </c>
      <c r="PX55" s="209">
        <v>0</v>
      </c>
      <c r="PY55" s="209">
        <v>21096.77</v>
      </c>
      <c r="PZ55" s="209">
        <v>0</v>
      </c>
      <c r="QA55" s="209">
        <v>16761.09</v>
      </c>
      <c r="QB55" s="178">
        <f t="shared" si="201"/>
        <v>5456.2999999999993</v>
      </c>
      <c r="QC55" s="210">
        <v>2102</v>
      </c>
      <c r="QD55" s="181" t="s">
        <v>277</v>
      </c>
      <c r="QE55" s="64">
        <f t="shared" si="202"/>
        <v>22217.39</v>
      </c>
      <c r="QF55" s="209">
        <v>93.28</v>
      </c>
      <c r="QG55" s="209">
        <v>0</v>
      </c>
      <c r="QH55" s="209">
        <v>0</v>
      </c>
      <c r="QI55" s="209">
        <v>0</v>
      </c>
      <c r="QJ55" s="209">
        <v>0</v>
      </c>
      <c r="QK55" s="209">
        <v>0</v>
      </c>
      <c r="QL55" s="209">
        <v>0</v>
      </c>
      <c r="QM55" s="209">
        <v>0</v>
      </c>
      <c r="QN55" s="209">
        <v>1400</v>
      </c>
      <c r="QO55" s="209">
        <v>0</v>
      </c>
      <c r="QP55" s="211">
        <f t="shared" si="125"/>
        <v>1493.28</v>
      </c>
      <c r="QQ55" s="226"/>
      <c r="QR55" s="245"/>
      <c r="QS55" s="65">
        <f t="shared" si="126"/>
        <v>197.02671216267402</v>
      </c>
      <c r="QT55" s="65">
        <f t="shared" si="127"/>
        <v>99.563533684219095</v>
      </c>
      <c r="QU55" s="65">
        <v>1279.4567857142858</v>
      </c>
      <c r="QV55" s="65">
        <v>18.510000000000002</v>
      </c>
      <c r="QW55" s="65">
        <f t="shared" si="129"/>
        <v>18.861818181818183</v>
      </c>
      <c r="QX55" s="65">
        <v>5</v>
      </c>
      <c r="QY55" s="65">
        <f t="shared" si="158"/>
        <v>428.14772727272725</v>
      </c>
      <c r="QZ55" s="65"/>
      <c r="RA55" s="64">
        <f t="shared" si="203"/>
        <v>2046.5665770157243</v>
      </c>
      <c r="RB55" s="66">
        <f t="shared" si="130"/>
        <v>619.2640909090909</v>
      </c>
      <c r="RC55" s="66"/>
      <c r="RD55" s="66">
        <f t="shared" si="131"/>
        <v>533.16613358496306</v>
      </c>
      <c r="RE55" s="67">
        <f t="shared" si="43"/>
        <v>1152.4302244940541</v>
      </c>
      <c r="RF55" s="67">
        <f t="shared" si="44"/>
        <v>3198.9968015097784</v>
      </c>
      <c r="RG55" s="68">
        <f t="shared" si="45"/>
        <v>-1705.7168015097784</v>
      </c>
      <c r="RH55" s="205">
        <v>2470.84</v>
      </c>
      <c r="RI55" s="205">
        <v>0</v>
      </c>
      <c r="RJ55" s="205">
        <v>0</v>
      </c>
      <c r="RK55" s="205">
        <v>0</v>
      </c>
      <c r="RL55" s="205">
        <v>0</v>
      </c>
      <c r="RM55" s="205">
        <v>0</v>
      </c>
      <c r="RN55" s="205">
        <v>0</v>
      </c>
      <c r="RO55" s="205">
        <v>0</v>
      </c>
      <c r="RP55" s="205">
        <v>20126.2</v>
      </c>
      <c r="RQ55" s="205">
        <v>0</v>
      </c>
      <c r="RR55" s="205">
        <v>17079.61</v>
      </c>
      <c r="RS55" s="178">
        <f t="shared" si="204"/>
        <v>5517.43</v>
      </c>
      <c r="RT55" s="206">
        <v>2118</v>
      </c>
      <c r="RU55" s="181" t="s">
        <v>277</v>
      </c>
      <c r="RV55" s="64">
        <f t="shared" si="205"/>
        <v>22597.040000000001</v>
      </c>
      <c r="RW55" s="209">
        <v>205.68</v>
      </c>
      <c r="RX55" s="209">
        <v>0</v>
      </c>
      <c r="RY55" s="209">
        <v>0</v>
      </c>
      <c r="RZ55" s="209">
        <v>0</v>
      </c>
      <c r="SA55" s="209">
        <v>0</v>
      </c>
      <c r="SB55" s="209">
        <v>0</v>
      </c>
      <c r="SC55" s="209">
        <v>0</v>
      </c>
      <c r="SD55" s="209">
        <v>0</v>
      </c>
      <c r="SE55" s="209">
        <v>1400</v>
      </c>
      <c r="SF55" s="209">
        <v>0</v>
      </c>
      <c r="SG55" s="211">
        <v>1605.68</v>
      </c>
      <c r="SH55" s="226"/>
      <c r="SI55" s="245"/>
      <c r="SJ55" s="65">
        <f t="shared" si="134"/>
        <v>167.83972278864107</v>
      </c>
      <c r="SK55" s="65">
        <f t="shared" si="135"/>
        <v>118.92969395552612</v>
      </c>
      <c r="SL55" s="65">
        <v>1279.4567857142858</v>
      </c>
      <c r="SM55" s="65">
        <v>18.510000000000002</v>
      </c>
      <c r="SN55" s="65">
        <f t="shared" si="137"/>
        <v>495.92920353982299</v>
      </c>
      <c r="SO55" s="65">
        <v>5</v>
      </c>
      <c r="SP55" s="65">
        <f t="shared" si="159"/>
        <v>428.52876106194691</v>
      </c>
      <c r="SQ55" s="65"/>
      <c r="SR55" s="64">
        <f>SUM(SH55:SQ55)</f>
        <v>2514.1941670602228</v>
      </c>
      <c r="SS55" s="66">
        <f t="shared" si="160"/>
        <v>596.28469026548669</v>
      </c>
      <c r="ST55" s="66"/>
      <c r="SU55" s="66">
        <f t="shared" si="138"/>
        <v>622.09577146514187</v>
      </c>
      <c r="SV55" s="67">
        <f>SUM(SS55:SU55)</f>
        <v>1218.3804617306287</v>
      </c>
      <c r="SW55" s="67">
        <f t="shared" si="48"/>
        <v>3732.5746287908514</v>
      </c>
      <c r="SX55" s="68">
        <f t="shared" si="49"/>
        <v>-2126.8946287908511</v>
      </c>
      <c r="SY55" s="64">
        <f t="shared" si="139"/>
        <v>283890.23999999993</v>
      </c>
      <c r="SZ55" s="211">
        <f t="shared" si="140"/>
        <v>18988.32</v>
      </c>
      <c r="TA55" s="67">
        <f t="shared" si="141"/>
        <v>36565.900813486107</v>
      </c>
      <c r="TB55" s="68">
        <f t="shared" si="142"/>
        <v>-17577.580813486107</v>
      </c>
      <c r="TC55" s="264"/>
      <c r="TD55" s="265"/>
      <c r="TE55" s="265"/>
    </row>
    <row r="56" spans="1:525">
      <c r="A56" s="173" t="s">
        <v>183</v>
      </c>
      <c r="B56" s="266" t="s">
        <v>184</v>
      </c>
      <c r="C56" s="181" t="s">
        <v>277</v>
      </c>
      <c r="D56" s="176">
        <v>11065.66</v>
      </c>
      <c r="E56" s="176">
        <v>0</v>
      </c>
      <c r="F56" s="176">
        <v>0</v>
      </c>
      <c r="G56" s="176">
        <v>0</v>
      </c>
      <c r="H56" s="176">
        <v>0</v>
      </c>
      <c r="I56" s="176">
        <v>0</v>
      </c>
      <c r="J56" s="176">
        <v>0</v>
      </c>
      <c r="K56" s="176">
        <v>0</v>
      </c>
      <c r="L56" s="176">
        <v>16386.93</v>
      </c>
      <c r="M56" s="176">
        <v>0</v>
      </c>
      <c r="N56" s="178">
        <v>19933.52</v>
      </c>
      <c r="O56" s="178">
        <f t="shared" si="161"/>
        <v>7519.07</v>
      </c>
      <c r="P56" s="181">
        <v>2824</v>
      </c>
      <c r="Q56" s="64">
        <f t="shared" si="213"/>
        <v>27452.59</v>
      </c>
      <c r="R56" s="178">
        <v>920.92</v>
      </c>
      <c r="S56" s="178">
        <v>0</v>
      </c>
      <c r="T56" s="178">
        <v>0</v>
      </c>
      <c r="U56" s="178">
        <v>0</v>
      </c>
      <c r="V56" s="178">
        <v>0</v>
      </c>
      <c r="W56" s="178">
        <v>0</v>
      </c>
      <c r="X56" s="178">
        <v>0</v>
      </c>
      <c r="Y56" s="178">
        <v>0</v>
      </c>
      <c r="Z56" s="178">
        <v>1400</v>
      </c>
      <c r="AA56" s="178">
        <v>0</v>
      </c>
      <c r="AB56" s="64">
        <f t="shared" si="50"/>
        <v>2320.92</v>
      </c>
      <c r="AC56" s="222">
        <f>1017.46+8.58</f>
        <v>1026.04</v>
      </c>
      <c r="AD56" s="219">
        <v>118.4</v>
      </c>
      <c r="AE56" s="65">
        <f t="shared" si="51"/>
        <v>216.73313509637779</v>
      </c>
      <c r="AF56" s="65">
        <f t="shared" si="177"/>
        <v>201.61495275265301</v>
      </c>
      <c r="AG56" s="65"/>
      <c r="AH56" s="65">
        <v>18.510000000000002</v>
      </c>
      <c r="AI56" s="65"/>
      <c r="AJ56" s="65">
        <v>5</v>
      </c>
      <c r="AK56" s="65">
        <f t="shared" si="178"/>
        <v>411.38684210526316</v>
      </c>
      <c r="AL56" s="65"/>
      <c r="AM56" s="64">
        <f t="shared" si="2"/>
        <v>1997.6849299542939</v>
      </c>
      <c r="AN56" s="66">
        <f t="shared" si="179"/>
        <v>645.10084210526315</v>
      </c>
      <c r="AO56" s="66">
        <v>46.73</v>
      </c>
      <c r="AP56" s="66">
        <f t="shared" si="54"/>
        <v>537.90315441191149</v>
      </c>
      <c r="AQ56" s="67">
        <f t="shared" si="3"/>
        <v>1229.7339965171745</v>
      </c>
      <c r="AR56" s="67">
        <f t="shared" si="4"/>
        <v>3227.4189264714687</v>
      </c>
      <c r="AS56" s="68">
        <f t="shared" si="5"/>
        <v>-906.49892647146862</v>
      </c>
      <c r="AT56" s="205">
        <v>14830.86</v>
      </c>
      <c r="AU56" s="205">
        <v>0</v>
      </c>
      <c r="AV56" s="205">
        <v>0</v>
      </c>
      <c r="AW56" s="205">
        <v>0</v>
      </c>
      <c r="AX56" s="207">
        <v>0</v>
      </c>
      <c r="AY56" s="207">
        <v>0</v>
      </c>
      <c r="AZ56" s="207">
        <v>0</v>
      </c>
      <c r="BA56" s="207">
        <v>0</v>
      </c>
      <c r="BB56" s="207">
        <v>24449.49</v>
      </c>
      <c r="BC56" s="207">
        <v>0</v>
      </c>
      <c r="BD56" s="209">
        <v>27076.720000000001</v>
      </c>
      <c r="BE56" s="178">
        <f t="shared" si="162"/>
        <v>12203.630000000005</v>
      </c>
      <c r="BF56" s="208">
        <v>3711</v>
      </c>
      <c r="BG56" s="181" t="s">
        <v>277</v>
      </c>
      <c r="BH56" s="64">
        <f t="shared" si="56"/>
        <v>39280.350000000006</v>
      </c>
      <c r="BI56" s="205">
        <v>1234.33</v>
      </c>
      <c r="BJ56" s="205">
        <v>0</v>
      </c>
      <c r="BK56" s="205">
        <v>0</v>
      </c>
      <c r="BL56" s="205">
        <v>0</v>
      </c>
      <c r="BM56" s="205">
        <v>0</v>
      </c>
      <c r="BN56" s="205">
        <v>0</v>
      </c>
      <c r="BO56" s="205">
        <v>0</v>
      </c>
      <c r="BP56" s="205">
        <v>0</v>
      </c>
      <c r="BQ56" s="205">
        <v>1400</v>
      </c>
      <c r="BR56" s="205">
        <v>0</v>
      </c>
      <c r="BS56" s="64">
        <f t="shared" si="57"/>
        <v>2634.33</v>
      </c>
      <c r="BT56" s="222">
        <f>1017.46+8.58</f>
        <v>1026.04</v>
      </c>
      <c r="BU56" s="219">
        <v>118.4</v>
      </c>
      <c r="BV56" s="65">
        <f t="shared" si="58"/>
        <v>296.96975434998973</v>
      </c>
      <c r="BW56" s="65">
        <f t="shared" si="59"/>
        <v>275.99683200724411</v>
      </c>
      <c r="BX56" s="65"/>
      <c r="BY56" s="65">
        <v>18.510000000000002</v>
      </c>
      <c r="BZ56" s="65"/>
      <c r="CA56" s="65">
        <v>5</v>
      </c>
      <c r="CB56" s="65">
        <f t="shared" si="180"/>
        <v>391.015625</v>
      </c>
      <c r="CC56" s="65"/>
      <c r="CD56" s="64">
        <f t="shared" si="6"/>
        <v>2131.9322113572339</v>
      </c>
      <c r="CE56" s="66">
        <f t="shared" si="61"/>
        <v>665.21208333333334</v>
      </c>
      <c r="CF56" s="66"/>
      <c r="CG56" s="66">
        <f t="shared" si="62"/>
        <v>559.42885893811342</v>
      </c>
      <c r="CH56" s="67">
        <f>SUM(CE56:CG56)</f>
        <v>1224.6409422714469</v>
      </c>
      <c r="CI56" s="67">
        <f t="shared" si="8"/>
        <v>3356.5731536286808</v>
      </c>
      <c r="CJ56" s="68">
        <f t="shared" si="9"/>
        <v>-722.24315362868083</v>
      </c>
      <c r="CK56" s="209">
        <v>17263.37</v>
      </c>
      <c r="CL56" s="209">
        <v>0</v>
      </c>
      <c r="CM56" s="209">
        <v>0</v>
      </c>
      <c r="CN56" s="209">
        <v>0</v>
      </c>
      <c r="CO56" s="209">
        <v>0</v>
      </c>
      <c r="CP56" s="209">
        <v>0</v>
      </c>
      <c r="CQ56" s="209">
        <v>0</v>
      </c>
      <c r="CR56" s="209">
        <v>0</v>
      </c>
      <c r="CS56" s="209">
        <v>26798.6</v>
      </c>
      <c r="CT56" s="207">
        <v>0</v>
      </c>
      <c r="CU56" s="209">
        <v>31054.36</v>
      </c>
      <c r="CV56" s="178">
        <f t="shared" si="181"/>
        <v>13007.61</v>
      </c>
      <c r="CW56" s="210">
        <v>4108</v>
      </c>
      <c r="CX56" s="181" t="s">
        <v>277</v>
      </c>
      <c r="CY56" s="64">
        <f t="shared" si="182"/>
        <v>44061.97</v>
      </c>
      <c r="CZ56" s="209">
        <v>1436.82</v>
      </c>
      <c r="DA56" s="209">
        <v>0</v>
      </c>
      <c r="DB56" s="209">
        <v>0</v>
      </c>
      <c r="DC56" s="209">
        <v>0</v>
      </c>
      <c r="DD56" s="209">
        <v>0</v>
      </c>
      <c r="DE56" s="209">
        <v>0</v>
      </c>
      <c r="DF56" s="209">
        <v>0</v>
      </c>
      <c r="DG56" s="209">
        <v>0</v>
      </c>
      <c r="DH56" s="209">
        <v>1400</v>
      </c>
      <c r="DI56" s="209">
        <v>0</v>
      </c>
      <c r="DJ56" s="211">
        <f t="shared" si="208"/>
        <v>2836.8199999999997</v>
      </c>
      <c r="DK56" s="65">
        <f>1017.46+8.58</f>
        <v>1026.04</v>
      </c>
      <c r="DL56" s="65">
        <v>118.4</v>
      </c>
      <c r="DM56" s="65">
        <f t="shared" si="66"/>
        <v>337.60429406680436</v>
      </c>
      <c r="DN56" s="65">
        <f t="shared" si="67"/>
        <v>370.01909625420859</v>
      </c>
      <c r="DO56" s="65"/>
      <c r="DP56" s="65">
        <v>18.510000000000002</v>
      </c>
      <c r="DQ56" s="65"/>
      <c r="DR56" s="65">
        <v>5</v>
      </c>
      <c r="DS56" s="65">
        <f t="shared" si="209"/>
        <v>428.469696969697</v>
      </c>
      <c r="DT56" s="65"/>
      <c r="DU56" s="64">
        <f t="shared" si="10"/>
        <v>2304.04308729071</v>
      </c>
      <c r="DV56" s="66">
        <f t="shared" si="144"/>
        <v>596.35070707070713</v>
      </c>
      <c r="DW56" s="66"/>
      <c r="DX56" s="66">
        <f t="shared" si="68"/>
        <v>580.07875887228352</v>
      </c>
      <c r="DY56" s="67">
        <f t="shared" si="11"/>
        <v>1176.4294659429906</v>
      </c>
      <c r="DZ56" s="67">
        <f t="shared" si="12"/>
        <v>3480.4725532337006</v>
      </c>
      <c r="EA56" s="68">
        <f t="shared" si="13"/>
        <v>-643.65255323370093</v>
      </c>
      <c r="EB56" s="209">
        <v>15834.78</v>
      </c>
      <c r="EC56" s="209">
        <v>0</v>
      </c>
      <c r="ED56" s="209">
        <v>0</v>
      </c>
      <c r="EE56" s="209">
        <v>0</v>
      </c>
      <c r="EF56" s="209">
        <v>0</v>
      </c>
      <c r="EG56" s="209">
        <v>0</v>
      </c>
      <c r="EH56" s="209">
        <v>0</v>
      </c>
      <c r="EI56" s="209">
        <v>0</v>
      </c>
      <c r="EJ56" s="209">
        <v>24791.119999999999</v>
      </c>
      <c r="EK56" s="209">
        <v>0</v>
      </c>
      <c r="EL56" s="209">
        <v>27643.06</v>
      </c>
      <c r="EM56" s="178">
        <f t="shared" si="183"/>
        <v>12982.84</v>
      </c>
      <c r="EN56" s="210">
        <v>3793</v>
      </c>
      <c r="EO56" s="181" t="s">
        <v>277</v>
      </c>
      <c r="EP56" s="212">
        <f t="shared" si="70"/>
        <v>40625.9</v>
      </c>
      <c r="EQ56" s="209">
        <v>1317.91</v>
      </c>
      <c r="ER56" s="209">
        <v>0</v>
      </c>
      <c r="ES56" s="209">
        <v>0</v>
      </c>
      <c r="ET56" s="209">
        <v>0</v>
      </c>
      <c r="EU56" s="209">
        <v>0</v>
      </c>
      <c r="EV56" s="209">
        <v>0</v>
      </c>
      <c r="EW56" s="209">
        <v>0</v>
      </c>
      <c r="EX56" s="209">
        <v>0</v>
      </c>
      <c r="EY56" s="209">
        <v>1400</v>
      </c>
      <c r="EZ56" s="209">
        <v>0</v>
      </c>
      <c r="FA56" s="64">
        <f t="shared" si="184"/>
        <v>2717.91</v>
      </c>
      <c r="FB56" s="222">
        <f>1017.46+8.58</f>
        <v>1026.04</v>
      </c>
      <c r="FC56" s="65">
        <v>109.6</v>
      </c>
      <c r="FD56" s="65">
        <f t="shared" si="72"/>
        <v>308.553242102247</v>
      </c>
      <c r="FE56" s="65">
        <f t="shared" si="73"/>
        <v>337.24540168293458</v>
      </c>
      <c r="FF56" s="65">
        <v>1279.4567857142858</v>
      </c>
      <c r="FG56" s="65">
        <v>18.510000000000002</v>
      </c>
      <c r="FH56" s="65">
        <f t="shared" si="75"/>
        <v>140.93333333333334</v>
      </c>
      <c r="FI56" s="65">
        <v>5</v>
      </c>
      <c r="FJ56" s="65">
        <f t="shared" si="145"/>
        <v>424.68019607843132</v>
      </c>
      <c r="FK56" s="65"/>
      <c r="FL56" s="64">
        <f t="shared" si="14"/>
        <v>3650.0189589112324</v>
      </c>
      <c r="FM56" s="66">
        <f t="shared" si="146"/>
        <v>664.41901960784321</v>
      </c>
      <c r="FN56" s="66"/>
      <c r="FO56" s="66">
        <f t="shared" si="76"/>
        <v>862.88759570381524</v>
      </c>
      <c r="FP56" s="67">
        <f>SUM(FM56:FO56)</f>
        <v>1527.3066153116583</v>
      </c>
      <c r="FQ56" s="67">
        <f t="shared" si="16"/>
        <v>5177.3255742228903</v>
      </c>
      <c r="FR56" s="68">
        <f t="shared" si="17"/>
        <v>-2459.4155742228904</v>
      </c>
      <c r="FS56" s="209">
        <v>17026.48</v>
      </c>
      <c r="FT56" s="209">
        <v>0</v>
      </c>
      <c r="FU56" s="209">
        <v>0</v>
      </c>
      <c r="FV56" s="209">
        <v>0</v>
      </c>
      <c r="FW56" s="209">
        <v>0</v>
      </c>
      <c r="FX56" s="209">
        <v>0</v>
      </c>
      <c r="FY56" s="209">
        <v>0</v>
      </c>
      <c r="FZ56" s="209">
        <v>0</v>
      </c>
      <c r="GA56" s="209">
        <v>26145.31</v>
      </c>
      <c r="GB56" s="209">
        <v>0</v>
      </c>
      <c r="GC56" s="209">
        <v>29704.04</v>
      </c>
      <c r="GD56" s="178">
        <f t="shared" si="186"/>
        <v>13467.75</v>
      </c>
      <c r="GE56" s="210">
        <v>3872</v>
      </c>
      <c r="GF56" s="181" t="s">
        <v>277</v>
      </c>
      <c r="GG56" s="64">
        <f t="shared" si="187"/>
        <v>43171.79</v>
      </c>
      <c r="GH56" s="209">
        <v>1417.13</v>
      </c>
      <c r="GI56" s="209">
        <v>0</v>
      </c>
      <c r="GJ56" s="209">
        <v>0</v>
      </c>
      <c r="GK56" s="209">
        <v>0</v>
      </c>
      <c r="GL56" s="209">
        <v>0</v>
      </c>
      <c r="GM56" s="209">
        <v>0</v>
      </c>
      <c r="GN56" s="209">
        <v>0</v>
      </c>
      <c r="GO56" s="209">
        <v>0</v>
      </c>
      <c r="GP56" s="209">
        <v>1400</v>
      </c>
      <c r="GQ56" s="209">
        <v>0</v>
      </c>
      <c r="GR56" s="211">
        <f t="shared" si="79"/>
        <v>2817.13</v>
      </c>
      <c r="GS56" s="222">
        <f>1017.46+8.58</f>
        <v>1026.04</v>
      </c>
      <c r="GT56" s="218">
        <v>109.6</v>
      </c>
      <c r="GU56" s="65">
        <f t="shared" si="80"/>
        <v>329.15773292396835</v>
      </c>
      <c r="GV56" s="65">
        <f t="shared" si="81"/>
        <v>396.92295654533251</v>
      </c>
      <c r="GW56" s="65">
        <v>1279.4567857142858</v>
      </c>
      <c r="GX56" s="65">
        <v>18.510000000000002</v>
      </c>
      <c r="GY56" s="65">
        <f t="shared" si="83"/>
        <v>184.90588235294118</v>
      </c>
      <c r="GZ56" s="65">
        <v>5</v>
      </c>
      <c r="HA56" s="65">
        <f t="shared" si="147"/>
        <v>358.47794117647061</v>
      </c>
      <c r="HB56" s="65"/>
      <c r="HC56" s="64">
        <f t="shared" si="188"/>
        <v>3708.0712987129987</v>
      </c>
      <c r="HD56" s="66">
        <f t="shared" si="148"/>
        <v>866.92019607843133</v>
      </c>
      <c r="HE56" s="66"/>
      <c r="HF56" s="66">
        <f t="shared" si="84"/>
        <v>914.99829895828611</v>
      </c>
      <c r="HG56" s="67">
        <f t="shared" si="19"/>
        <v>1781.9184950367176</v>
      </c>
      <c r="HH56" s="67">
        <f t="shared" si="20"/>
        <v>5489.9897937497162</v>
      </c>
      <c r="HI56" s="68">
        <f t="shared" si="21"/>
        <v>-2672.8597937497161</v>
      </c>
      <c r="HJ56" s="205">
        <v>17310.740000000002</v>
      </c>
      <c r="HK56" s="205">
        <v>0</v>
      </c>
      <c r="HL56" s="205">
        <v>0</v>
      </c>
      <c r="HM56" s="205">
        <v>0</v>
      </c>
      <c r="HN56" s="205">
        <v>0</v>
      </c>
      <c r="HO56" s="205">
        <v>0</v>
      </c>
      <c r="HP56" s="205">
        <v>0</v>
      </c>
      <c r="HQ56" s="205">
        <v>0</v>
      </c>
      <c r="HR56" s="205">
        <v>29866.01</v>
      </c>
      <c r="HS56" s="205">
        <v>0</v>
      </c>
      <c r="HT56" s="205">
        <v>32410.69</v>
      </c>
      <c r="HU56" s="178">
        <f t="shared" si="189"/>
        <v>14766.060000000001</v>
      </c>
      <c r="HV56" s="206">
        <v>4453</v>
      </c>
      <c r="HW56" s="181" t="s">
        <v>277</v>
      </c>
      <c r="HX56" s="64">
        <f t="shared" si="190"/>
        <v>47176.75</v>
      </c>
      <c r="HY56" s="205">
        <v>1440.75</v>
      </c>
      <c r="HZ56" s="205">
        <v>0</v>
      </c>
      <c r="IA56" s="205">
        <v>0</v>
      </c>
      <c r="IB56" s="205">
        <v>0</v>
      </c>
      <c r="IC56" s="205">
        <v>0</v>
      </c>
      <c r="ID56" s="205">
        <v>0</v>
      </c>
      <c r="IE56" s="205">
        <v>0</v>
      </c>
      <c r="IF56" s="205">
        <v>0</v>
      </c>
      <c r="IG56" s="205">
        <v>1400</v>
      </c>
      <c r="IH56" s="205">
        <v>0</v>
      </c>
      <c r="II56" s="214">
        <v>2840.75</v>
      </c>
      <c r="IJ56" s="222">
        <f>1017.46+8.58</f>
        <v>1026.04</v>
      </c>
      <c r="IK56" s="218">
        <v>109.6</v>
      </c>
      <c r="IL56" s="65">
        <f t="shared" si="88"/>
        <v>359.02801937179862</v>
      </c>
      <c r="IM56" s="65">
        <f t="shared" si="89"/>
        <v>447.52559602109852</v>
      </c>
      <c r="IN56" s="65">
        <v>1279.4567857142858</v>
      </c>
      <c r="IO56" s="65">
        <v>18.510000000000002</v>
      </c>
      <c r="IP56" s="65">
        <f t="shared" si="91"/>
        <v>232.05714285714285</v>
      </c>
      <c r="IQ56" s="65">
        <v>5</v>
      </c>
      <c r="IR56" s="65">
        <f t="shared" si="149"/>
        <v>445.62857142857143</v>
      </c>
      <c r="IS56" s="65"/>
      <c r="IT56" s="64">
        <f t="shared" si="191"/>
        <v>3922.8461153928974</v>
      </c>
      <c r="IU56" s="66">
        <f t="shared" si="150"/>
        <v>538.79476190476191</v>
      </c>
      <c r="IV56" s="66"/>
      <c r="IW56" s="66">
        <f t="shared" si="92"/>
        <v>892.32817545953185</v>
      </c>
      <c r="IX56" s="67">
        <f t="shared" si="192"/>
        <v>1431.1229373642936</v>
      </c>
      <c r="IY56" s="67">
        <f t="shared" si="24"/>
        <v>5353.9690527571911</v>
      </c>
      <c r="IZ56" s="68">
        <f t="shared" si="25"/>
        <v>-2513.2190527571911</v>
      </c>
      <c r="JA56" s="209">
        <v>22287.95</v>
      </c>
      <c r="JB56" s="209">
        <v>0</v>
      </c>
      <c r="JC56" s="209">
        <v>0</v>
      </c>
      <c r="JD56" s="209">
        <v>0</v>
      </c>
      <c r="JE56" s="209">
        <v>0</v>
      </c>
      <c r="JF56" s="209">
        <v>0</v>
      </c>
      <c r="JG56" s="209">
        <v>0</v>
      </c>
      <c r="JH56" s="209">
        <v>0</v>
      </c>
      <c r="JI56" s="209">
        <v>27670.82</v>
      </c>
      <c r="JJ56" s="209">
        <v>0</v>
      </c>
      <c r="JK56" s="209">
        <v>37041.050000000003</v>
      </c>
      <c r="JL56" s="178">
        <f t="shared" si="193"/>
        <v>12917.720000000001</v>
      </c>
      <c r="JM56" s="210">
        <v>3990</v>
      </c>
      <c r="JN56" s="181" t="s">
        <v>277</v>
      </c>
      <c r="JO56" s="64">
        <f t="shared" si="194"/>
        <v>49958.770000000004</v>
      </c>
      <c r="JP56" s="209">
        <v>1855.26</v>
      </c>
      <c r="JQ56" s="209">
        <v>0</v>
      </c>
      <c r="JR56" s="209">
        <v>0</v>
      </c>
      <c r="JS56" s="209">
        <v>0</v>
      </c>
      <c r="JT56" s="209">
        <v>0</v>
      </c>
      <c r="JU56" s="209">
        <v>0</v>
      </c>
      <c r="JV56" s="209">
        <v>0</v>
      </c>
      <c r="JW56" s="209">
        <v>0</v>
      </c>
      <c r="JX56" s="209">
        <v>1400</v>
      </c>
      <c r="JY56" s="209">
        <v>0</v>
      </c>
      <c r="JZ56" s="211">
        <v>3255.26</v>
      </c>
      <c r="KA56" s="222">
        <f>1017.46+8.58</f>
        <v>1026.04</v>
      </c>
      <c r="KB56" s="218">
        <v>109.6</v>
      </c>
      <c r="KC56" s="65">
        <f t="shared" si="96"/>
        <v>747.14345213961087</v>
      </c>
      <c r="KD56" s="65">
        <f t="shared" si="97"/>
        <v>434.95989917075957</v>
      </c>
      <c r="KE56" s="65">
        <v>1279.4567857142858</v>
      </c>
      <c r="KF56" s="65">
        <v>18.510000000000002</v>
      </c>
      <c r="KG56" s="65"/>
      <c r="KH56" s="65">
        <v>5</v>
      </c>
      <c r="KI56" s="65">
        <f t="shared" si="151"/>
        <v>543.39953271028037</v>
      </c>
      <c r="KJ56" s="65"/>
      <c r="KK56" s="64">
        <f t="shared" si="195"/>
        <v>4164.1096697349367</v>
      </c>
      <c r="KL56" s="66">
        <f t="shared" si="152"/>
        <v>497.32093457943921</v>
      </c>
      <c r="KM56" s="66"/>
      <c r="KN56" s="66">
        <f t="shared" si="99"/>
        <v>932.28612086287524</v>
      </c>
      <c r="KO56" s="67">
        <f t="shared" si="27"/>
        <v>1429.6070554423145</v>
      </c>
      <c r="KP56" s="67">
        <f t="shared" si="28"/>
        <v>5593.7167251772516</v>
      </c>
      <c r="KQ56" s="68">
        <f t="shared" si="29"/>
        <v>-2338.4567251772514</v>
      </c>
      <c r="KR56" s="209">
        <v>20695.98</v>
      </c>
      <c r="KS56" s="209">
        <v>0</v>
      </c>
      <c r="KT56" s="209">
        <v>0</v>
      </c>
      <c r="KU56" s="209">
        <v>0</v>
      </c>
      <c r="KV56" s="209">
        <v>0</v>
      </c>
      <c r="KW56" s="209">
        <v>0</v>
      </c>
      <c r="KX56" s="209">
        <v>0</v>
      </c>
      <c r="KY56" s="209">
        <v>0</v>
      </c>
      <c r="KZ56" s="209">
        <v>27431.45</v>
      </c>
      <c r="LA56" s="209">
        <v>0</v>
      </c>
      <c r="LB56" s="209">
        <v>35390.78</v>
      </c>
      <c r="LC56" s="178">
        <f t="shared" si="196"/>
        <v>12736.650000000001</v>
      </c>
      <c r="LD56" s="210">
        <v>3607</v>
      </c>
      <c r="LE56" s="181" t="s">
        <v>277</v>
      </c>
      <c r="LF56" s="64">
        <f t="shared" si="197"/>
        <v>48127.43</v>
      </c>
      <c r="LG56" s="209">
        <v>1722.76</v>
      </c>
      <c r="LH56" s="209">
        <v>0</v>
      </c>
      <c r="LI56" s="209">
        <v>0</v>
      </c>
      <c r="LJ56" s="209">
        <v>0</v>
      </c>
      <c r="LK56" s="209">
        <v>0</v>
      </c>
      <c r="LL56" s="209">
        <v>0</v>
      </c>
      <c r="LM56" s="209">
        <v>0</v>
      </c>
      <c r="LN56" s="209">
        <v>0</v>
      </c>
      <c r="LO56" s="209">
        <v>1400</v>
      </c>
      <c r="LP56" s="209">
        <v>0</v>
      </c>
      <c r="LQ56" s="211">
        <f t="shared" si="102"/>
        <v>3122.76</v>
      </c>
      <c r="LR56" s="232">
        <f>1133.45+8.58</f>
        <v>1142.03</v>
      </c>
      <c r="LS56" s="244">
        <v>109.63</v>
      </c>
      <c r="LT56" s="65">
        <f t="shared" si="103"/>
        <v>360.81352837887658</v>
      </c>
      <c r="LU56" s="65">
        <f t="shared" si="104"/>
        <v>379.19734526701211</v>
      </c>
      <c r="LV56" s="65">
        <v>1279.4567857142858</v>
      </c>
      <c r="LW56" s="65">
        <v>18.510000000000002</v>
      </c>
      <c r="LX56" s="65"/>
      <c r="LY56" s="65">
        <v>5</v>
      </c>
      <c r="LZ56" s="65">
        <f t="shared" si="153"/>
        <v>508.03738317757012</v>
      </c>
      <c r="MA56" s="65"/>
      <c r="MB56" s="64">
        <f t="shared" si="30"/>
        <v>3802.6750425377445</v>
      </c>
      <c r="MC56" s="66">
        <f t="shared" si="154"/>
        <v>593.54906542056074</v>
      </c>
      <c r="MD56" s="66"/>
      <c r="ME56" s="66">
        <f t="shared" si="106"/>
        <v>879.24482159166109</v>
      </c>
      <c r="MF56" s="67">
        <f t="shared" si="31"/>
        <v>1472.7938870122218</v>
      </c>
      <c r="MG56" s="67">
        <f t="shared" si="32"/>
        <v>5275.4689295499666</v>
      </c>
      <c r="MH56" s="68">
        <f t="shared" si="33"/>
        <v>-2152.7089295499663</v>
      </c>
      <c r="MI56" s="209">
        <v>14153.41</v>
      </c>
      <c r="MJ56" s="209">
        <v>0</v>
      </c>
      <c r="MK56" s="209">
        <v>0</v>
      </c>
      <c r="ML56" s="209">
        <v>0</v>
      </c>
      <c r="MM56" s="209">
        <v>0</v>
      </c>
      <c r="MN56" s="209">
        <v>0</v>
      </c>
      <c r="MO56" s="209">
        <v>0</v>
      </c>
      <c r="MP56" s="209">
        <v>0</v>
      </c>
      <c r="MQ56" s="209">
        <v>22862.31</v>
      </c>
      <c r="MR56" s="209">
        <v>0</v>
      </c>
      <c r="MS56" s="209">
        <v>28050.95</v>
      </c>
      <c r="MT56" s="178">
        <f t="shared" si="210"/>
        <v>8964.77</v>
      </c>
      <c r="MU56" s="210">
        <v>2980</v>
      </c>
      <c r="MV56" s="181" t="s">
        <v>277</v>
      </c>
      <c r="MW56" s="64">
        <f t="shared" si="198"/>
        <v>37015.72</v>
      </c>
      <c r="MX56" s="209">
        <v>1178.1500000000001</v>
      </c>
      <c r="MY56" s="209">
        <v>0</v>
      </c>
      <c r="MZ56" s="209">
        <v>0</v>
      </c>
      <c r="NA56" s="209">
        <v>0</v>
      </c>
      <c r="NB56" s="209">
        <v>0</v>
      </c>
      <c r="NC56" s="209">
        <v>0</v>
      </c>
      <c r="ND56" s="209">
        <v>0</v>
      </c>
      <c r="NE56" s="209">
        <v>0</v>
      </c>
      <c r="NF56" s="209">
        <v>1400</v>
      </c>
      <c r="NG56" s="209">
        <v>0</v>
      </c>
      <c r="NH56" s="211">
        <f t="shared" si="109"/>
        <v>2578.15</v>
      </c>
      <c r="NI56" s="227"/>
      <c r="NJ56" s="245"/>
      <c r="NK56" s="65">
        <f t="shared" si="110"/>
        <v>0</v>
      </c>
      <c r="NL56" s="65">
        <f t="shared" si="111"/>
        <v>216.52660161409509</v>
      </c>
      <c r="NM56" s="65">
        <v>1279.4567857142858</v>
      </c>
      <c r="NN56" s="65">
        <v>18.510000000000002</v>
      </c>
      <c r="NO56" s="65"/>
      <c r="NP56" s="65">
        <v>5</v>
      </c>
      <c r="NQ56" s="65">
        <f t="shared" si="155"/>
        <v>469.67889908256882</v>
      </c>
      <c r="NR56" s="65"/>
      <c r="NS56" s="64">
        <f t="shared" si="199"/>
        <v>1989.1722864109497</v>
      </c>
      <c r="NT56" s="66">
        <f t="shared" si="113"/>
        <v>723.04816513761466</v>
      </c>
      <c r="NU56" s="66"/>
      <c r="NV56" s="66">
        <f t="shared" si="114"/>
        <v>542.44409030971292</v>
      </c>
      <c r="NW56" s="67">
        <f t="shared" si="35"/>
        <v>1265.4922554473276</v>
      </c>
      <c r="NX56" s="67">
        <f t="shared" si="36"/>
        <v>3254.6645418582775</v>
      </c>
      <c r="NY56" s="68">
        <f t="shared" si="37"/>
        <v>-676.51454185827743</v>
      </c>
      <c r="NZ56" s="209">
        <v>13204.35</v>
      </c>
      <c r="OA56" s="209">
        <v>0</v>
      </c>
      <c r="OB56" s="209">
        <v>0</v>
      </c>
      <c r="OC56" s="209">
        <v>0</v>
      </c>
      <c r="OD56" s="209">
        <v>0</v>
      </c>
      <c r="OE56" s="209">
        <v>0</v>
      </c>
      <c r="OF56" s="209">
        <v>0</v>
      </c>
      <c r="OG56" s="209">
        <v>0</v>
      </c>
      <c r="OH56" s="209">
        <v>29170.7</v>
      </c>
      <c r="OI56" s="209">
        <v>0</v>
      </c>
      <c r="OJ56" s="209">
        <v>30230.23</v>
      </c>
      <c r="OK56" s="178">
        <f t="shared" si="115"/>
        <v>12144.820000000003</v>
      </c>
      <c r="OL56" s="210">
        <v>3514</v>
      </c>
      <c r="OM56" s="181" t="s">
        <v>277</v>
      </c>
      <c r="ON56" s="64">
        <f t="shared" si="200"/>
        <v>42375.05</v>
      </c>
      <c r="OO56" s="209">
        <v>1099.17</v>
      </c>
      <c r="OP56" s="209">
        <v>0</v>
      </c>
      <c r="OQ56" s="209">
        <v>0</v>
      </c>
      <c r="OR56" s="209">
        <v>0</v>
      </c>
      <c r="OS56" s="209">
        <v>0</v>
      </c>
      <c r="OT56" s="209">
        <v>0</v>
      </c>
      <c r="OU56" s="209">
        <v>0</v>
      </c>
      <c r="OV56" s="209">
        <v>0</v>
      </c>
      <c r="OW56" s="209">
        <v>1400</v>
      </c>
      <c r="OX56" s="209">
        <v>0</v>
      </c>
      <c r="OY56" s="211">
        <v>2499.17</v>
      </c>
      <c r="OZ56" s="65">
        <v>1026.04</v>
      </c>
      <c r="PA56" s="245"/>
      <c r="PB56" s="65">
        <f t="shared" si="118"/>
        <v>653.67614766104941</v>
      </c>
      <c r="PC56" s="65">
        <f t="shared" si="119"/>
        <v>356.09831075993537</v>
      </c>
      <c r="PD56" s="65">
        <v>1279.4567857142858</v>
      </c>
      <c r="PE56" s="65">
        <v>18.510000000000002</v>
      </c>
      <c r="PF56" s="65">
        <f t="shared" si="121"/>
        <v>32.880000000000003</v>
      </c>
      <c r="PG56" s="65">
        <v>5</v>
      </c>
      <c r="PH56" s="65">
        <f t="shared" si="156"/>
        <v>495.2049090909091</v>
      </c>
      <c r="PI56" s="65"/>
      <c r="PJ56" s="64">
        <f t="shared" si="38"/>
        <v>3866.8661532261799</v>
      </c>
      <c r="PK56" s="66">
        <f t="shared" si="157"/>
        <v>643.25572727272731</v>
      </c>
      <c r="PL56" s="66"/>
      <c r="PM56" s="66">
        <f t="shared" si="122"/>
        <v>902.02437609978153</v>
      </c>
      <c r="PN56" s="67">
        <f t="shared" si="39"/>
        <v>1545.2801033725088</v>
      </c>
      <c r="PO56" s="67">
        <f t="shared" si="40"/>
        <v>5412.1462565986885</v>
      </c>
      <c r="PP56" s="68">
        <f t="shared" si="41"/>
        <v>-2912.9762565986885</v>
      </c>
      <c r="PQ56" s="209">
        <v>14077.31</v>
      </c>
      <c r="PR56" s="209">
        <v>0</v>
      </c>
      <c r="PS56" s="209">
        <v>0</v>
      </c>
      <c r="PT56" s="209">
        <v>0</v>
      </c>
      <c r="PU56" s="209">
        <v>0</v>
      </c>
      <c r="PV56" s="209">
        <v>0</v>
      </c>
      <c r="PW56" s="209">
        <v>0</v>
      </c>
      <c r="PX56" s="209">
        <v>0</v>
      </c>
      <c r="PY56" s="209">
        <v>25859.62</v>
      </c>
      <c r="PZ56" s="209">
        <v>0</v>
      </c>
      <c r="QA56" s="209">
        <v>29032.66</v>
      </c>
      <c r="QB56" s="178">
        <f t="shared" si="201"/>
        <v>10904.27</v>
      </c>
      <c r="QC56" s="210">
        <v>3133</v>
      </c>
      <c r="QD56" s="181" t="s">
        <v>277</v>
      </c>
      <c r="QE56" s="64">
        <f t="shared" si="202"/>
        <v>39936.93</v>
      </c>
      <c r="QF56" s="209">
        <v>1171.82</v>
      </c>
      <c r="QG56" s="209">
        <v>0</v>
      </c>
      <c r="QH56" s="209">
        <v>0</v>
      </c>
      <c r="QI56" s="209">
        <v>0</v>
      </c>
      <c r="QJ56" s="209">
        <v>0</v>
      </c>
      <c r="QK56" s="209">
        <v>0</v>
      </c>
      <c r="QL56" s="209">
        <v>0</v>
      </c>
      <c r="QM56" s="209">
        <v>0</v>
      </c>
      <c r="QN56" s="209">
        <v>1400</v>
      </c>
      <c r="QO56" s="209">
        <v>0</v>
      </c>
      <c r="QP56" s="211">
        <f t="shared" si="125"/>
        <v>2571.8199999999997</v>
      </c>
      <c r="QQ56" s="227"/>
      <c r="QR56" s="245"/>
      <c r="QS56" s="65">
        <f t="shared" si="126"/>
        <v>341.27909015086607</v>
      </c>
      <c r="QT56" s="65">
        <f t="shared" si="127"/>
        <v>198.97506615230466</v>
      </c>
      <c r="QU56" s="65">
        <v>1279.4567857142858</v>
      </c>
      <c r="QV56" s="65">
        <v>18.510000000000002</v>
      </c>
      <c r="QW56" s="65">
        <f t="shared" si="129"/>
        <v>18.861818181818183</v>
      </c>
      <c r="QX56" s="65">
        <v>5</v>
      </c>
      <c r="QY56" s="65">
        <f t="shared" si="158"/>
        <v>428.14772727272725</v>
      </c>
      <c r="QZ56" s="65"/>
      <c r="RA56" s="64">
        <f t="shared" si="203"/>
        <v>2290.2304874720021</v>
      </c>
      <c r="RB56" s="66">
        <f t="shared" si="130"/>
        <v>619.2640909090909</v>
      </c>
      <c r="RC56" s="66"/>
      <c r="RD56" s="66">
        <f t="shared" si="131"/>
        <v>581.89891567621862</v>
      </c>
      <c r="RE56" s="67">
        <f t="shared" si="43"/>
        <v>1201.1630065853096</v>
      </c>
      <c r="RF56" s="67">
        <f t="shared" si="44"/>
        <v>3491.3934940573117</v>
      </c>
      <c r="RG56" s="68">
        <f t="shared" si="45"/>
        <v>-919.57349405731202</v>
      </c>
      <c r="RH56" s="205">
        <v>13414.59</v>
      </c>
      <c r="RI56" s="205">
        <v>0</v>
      </c>
      <c r="RJ56" s="205">
        <v>0</v>
      </c>
      <c r="RK56" s="205">
        <v>0</v>
      </c>
      <c r="RL56" s="205">
        <v>0</v>
      </c>
      <c r="RM56" s="205">
        <v>0</v>
      </c>
      <c r="RN56" s="205">
        <v>0</v>
      </c>
      <c r="RO56" s="205">
        <v>0</v>
      </c>
      <c r="RP56" s="205">
        <v>25395.53</v>
      </c>
      <c r="RQ56" s="205">
        <v>0</v>
      </c>
      <c r="RR56" s="205">
        <v>28967.49</v>
      </c>
      <c r="RS56" s="178">
        <f t="shared" si="204"/>
        <v>9842.6299999999937</v>
      </c>
      <c r="RT56" s="206">
        <v>2899</v>
      </c>
      <c r="RU56" s="181" t="s">
        <v>277</v>
      </c>
      <c r="RV56" s="64">
        <f t="shared" si="205"/>
        <v>38810.119999999995</v>
      </c>
      <c r="RW56" s="209">
        <v>1116.6600000000001</v>
      </c>
      <c r="RX56" s="209">
        <v>0</v>
      </c>
      <c r="RY56" s="209">
        <v>0</v>
      </c>
      <c r="RZ56" s="209">
        <v>0</v>
      </c>
      <c r="SA56" s="209">
        <v>0</v>
      </c>
      <c r="SB56" s="209">
        <v>0</v>
      </c>
      <c r="SC56" s="209">
        <v>0</v>
      </c>
      <c r="SD56" s="209">
        <v>0</v>
      </c>
      <c r="SE56" s="209">
        <v>1400</v>
      </c>
      <c r="SF56" s="209">
        <v>0</v>
      </c>
      <c r="SG56" s="211">
        <v>2516.66</v>
      </c>
      <c r="SH56" s="227"/>
      <c r="SI56" s="245">
        <v>109.6</v>
      </c>
      <c r="SJ56" s="65">
        <f t="shared" si="134"/>
        <v>284.66080264612202</v>
      </c>
      <c r="SK56" s="65">
        <f t="shared" si="135"/>
        <v>212.16054822942553</v>
      </c>
      <c r="SL56" s="65">
        <v>1279.4567857142858</v>
      </c>
      <c r="SM56" s="65">
        <v>18.510000000000002</v>
      </c>
      <c r="SN56" s="65">
        <f t="shared" si="137"/>
        <v>495.92920353982299</v>
      </c>
      <c r="SO56" s="65">
        <v>5</v>
      </c>
      <c r="SP56" s="65">
        <f t="shared" si="159"/>
        <v>428.52876106194691</v>
      </c>
      <c r="SQ56" s="65"/>
      <c r="SR56" s="64">
        <f>SUM(SH56:SQ56)</f>
        <v>2833.8461011916033</v>
      </c>
      <c r="SS56" s="66">
        <f t="shared" si="160"/>
        <v>596.28469026548669</v>
      </c>
      <c r="ST56" s="66"/>
      <c r="SU56" s="66">
        <f t="shared" si="138"/>
        <v>686.02615829141803</v>
      </c>
      <c r="SV56" s="67">
        <f>SUM(SS56:SU56)</f>
        <v>1282.3108485569046</v>
      </c>
      <c r="SW56" s="67">
        <f t="shared" si="48"/>
        <v>4116.1569497485079</v>
      </c>
      <c r="SX56" s="68">
        <f t="shared" si="49"/>
        <v>-1599.4969497485081</v>
      </c>
      <c r="SY56" s="64">
        <f t="shared" si="139"/>
        <v>497993.37</v>
      </c>
      <c r="SZ56" s="211">
        <f t="shared" si="140"/>
        <v>32711.680000000004</v>
      </c>
      <c r="TA56" s="67">
        <f t="shared" si="141"/>
        <v>53229.295951053653</v>
      </c>
      <c r="TB56" s="68">
        <f t="shared" si="142"/>
        <v>-20517.615951053649</v>
      </c>
      <c r="TC56" s="264"/>
      <c r="TD56" s="265"/>
      <c r="TE56" s="265"/>
    </row>
    <row r="57" spans="1:525">
      <c r="A57" s="173" t="s">
        <v>185</v>
      </c>
      <c r="B57" s="266" t="s">
        <v>186</v>
      </c>
      <c r="C57" s="181" t="s">
        <v>277</v>
      </c>
      <c r="D57" s="176">
        <v>3272.24</v>
      </c>
      <c r="E57" s="176">
        <v>0</v>
      </c>
      <c r="F57" s="176">
        <v>0</v>
      </c>
      <c r="G57" s="176">
        <v>0</v>
      </c>
      <c r="H57" s="176">
        <v>0</v>
      </c>
      <c r="I57" s="176">
        <v>0</v>
      </c>
      <c r="J57" s="176">
        <v>0</v>
      </c>
      <c r="K57" s="176">
        <v>0</v>
      </c>
      <c r="L57" s="176">
        <v>27465.99</v>
      </c>
      <c r="M57" s="176">
        <v>0</v>
      </c>
      <c r="N57" s="178">
        <v>21620.37</v>
      </c>
      <c r="O57" s="178">
        <f t="shared" si="161"/>
        <v>9117.8600000000042</v>
      </c>
      <c r="P57" s="181">
        <v>2603</v>
      </c>
      <c r="Q57" s="64">
        <f t="shared" si="213"/>
        <v>30738.230000000003</v>
      </c>
      <c r="R57" s="178">
        <v>272.39</v>
      </c>
      <c r="S57" s="178">
        <v>0</v>
      </c>
      <c r="T57" s="178">
        <v>0</v>
      </c>
      <c r="U57" s="178">
        <v>0</v>
      </c>
      <c r="V57" s="178">
        <v>0</v>
      </c>
      <c r="W57" s="178">
        <v>0</v>
      </c>
      <c r="X57" s="178">
        <v>0</v>
      </c>
      <c r="Y57" s="178">
        <v>0</v>
      </c>
      <c r="Z57" s="178">
        <v>1400</v>
      </c>
      <c r="AA57" s="178">
        <v>0</v>
      </c>
      <c r="AB57" s="64">
        <f t="shared" si="50"/>
        <v>1672.3899999999999</v>
      </c>
      <c r="AC57" s="222">
        <f>508.73+4.76</f>
        <v>513.49</v>
      </c>
      <c r="AD57" s="219">
        <v>170</v>
      </c>
      <c r="AE57" s="65">
        <f t="shared" si="51"/>
        <v>235.07391429329456</v>
      </c>
      <c r="AF57" s="65">
        <f t="shared" si="177"/>
        <v>244.48461220673644</v>
      </c>
      <c r="AG57" s="65"/>
      <c r="AH57" s="65"/>
      <c r="AI57" s="65"/>
      <c r="AJ57" s="65">
        <v>5</v>
      </c>
      <c r="AK57" s="65">
        <f t="shared" si="178"/>
        <v>411.38684210526316</v>
      </c>
      <c r="AL57" s="65"/>
      <c r="AM57" s="64">
        <f t="shared" si="2"/>
        <v>1579.4353686052943</v>
      </c>
      <c r="AN57" s="66">
        <f t="shared" si="179"/>
        <v>645.10084210526315</v>
      </c>
      <c r="AO57" s="66"/>
      <c r="AP57" s="66">
        <f t="shared" si="54"/>
        <v>444.9072421421115</v>
      </c>
      <c r="AQ57" s="67">
        <f t="shared" si="3"/>
        <v>1090.0080842473747</v>
      </c>
      <c r="AR57" s="67">
        <f t="shared" si="4"/>
        <v>2669.443452852669</v>
      </c>
      <c r="AS57" s="68">
        <f t="shared" si="5"/>
        <v>-997.05345285266912</v>
      </c>
      <c r="AT57" s="205">
        <v>3743.96</v>
      </c>
      <c r="AU57" s="205">
        <v>0</v>
      </c>
      <c r="AV57" s="205">
        <v>0</v>
      </c>
      <c r="AW57" s="205">
        <v>0</v>
      </c>
      <c r="AX57" s="207">
        <v>0</v>
      </c>
      <c r="AY57" s="207">
        <v>0</v>
      </c>
      <c r="AZ57" s="207">
        <v>0</v>
      </c>
      <c r="BA57" s="207">
        <v>0</v>
      </c>
      <c r="BB57" s="207">
        <v>29543.69</v>
      </c>
      <c r="BC57" s="207">
        <v>0</v>
      </c>
      <c r="BD57" s="209">
        <v>21413.13</v>
      </c>
      <c r="BE57" s="178">
        <f t="shared" si="162"/>
        <v>11874.52</v>
      </c>
      <c r="BF57" s="208">
        <v>2663</v>
      </c>
      <c r="BG57" s="181" t="s">
        <v>277</v>
      </c>
      <c r="BH57" s="64">
        <f t="shared" si="56"/>
        <v>33287.65</v>
      </c>
      <c r="BI57" s="205">
        <v>311.66000000000003</v>
      </c>
      <c r="BJ57" s="205">
        <v>0</v>
      </c>
      <c r="BK57" s="205">
        <v>0</v>
      </c>
      <c r="BL57" s="205">
        <v>0</v>
      </c>
      <c r="BM57" s="205">
        <v>0</v>
      </c>
      <c r="BN57" s="205">
        <v>0</v>
      </c>
      <c r="BO57" s="205">
        <v>0</v>
      </c>
      <c r="BP57" s="205">
        <v>0</v>
      </c>
      <c r="BQ57" s="205">
        <v>1400</v>
      </c>
      <c r="BR57" s="205">
        <v>0</v>
      </c>
      <c r="BS57" s="64">
        <f t="shared" si="57"/>
        <v>1711.66</v>
      </c>
      <c r="BT57" s="222">
        <f>508.73+4.76</f>
        <v>513.49</v>
      </c>
      <c r="BU57" s="219">
        <v>170</v>
      </c>
      <c r="BV57" s="65">
        <f t="shared" si="58"/>
        <v>234.85311204475266</v>
      </c>
      <c r="BW57" s="65">
        <f t="shared" si="59"/>
        <v>268.55369276245335</v>
      </c>
      <c r="BX57" s="65"/>
      <c r="BY57" s="65"/>
      <c r="BZ57" s="65"/>
      <c r="CA57" s="65">
        <v>5</v>
      </c>
      <c r="CB57" s="65">
        <f t="shared" si="180"/>
        <v>391.015625</v>
      </c>
      <c r="CC57" s="65"/>
      <c r="CD57" s="64">
        <f t="shared" si="6"/>
        <v>1582.9124298072061</v>
      </c>
      <c r="CE57" s="66">
        <f t="shared" si="61"/>
        <v>665.21208333333334</v>
      </c>
      <c r="CF57" s="66"/>
      <c r="CG57" s="66">
        <f t="shared" si="62"/>
        <v>449.62490262810792</v>
      </c>
      <c r="CH57" s="67"/>
      <c r="CI57" s="67">
        <f t="shared" si="8"/>
        <v>1582.9124298072061</v>
      </c>
      <c r="CJ57" s="68">
        <f t="shared" si="9"/>
        <v>128.747570192794</v>
      </c>
      <c r="CK57" s="209">
        <v>4458.8999999999996</v>
      </c>
      <c r="CL57" s="209">
        <v>0</v>
      </c>
      <c r="CM57" s="209">
        <v>0</v>
      </c>
      <c r="CN57" s="209">
        <v>0</v>
      </c>
      <c r="CO57" s="209">
        <v>0</v>
      </c>
      <c r="CP57" s="209">
        <v>0</v>
      </c>
      <c r="CQ57" s="209">
        <v>0</v>
      </c>
      <c r="CR57" s="209">
        <v>0</v>
      </c>
      <c r="CS57" s="209">
        <v>31706.43</v>
      </c>
      <c r="CT57" s="207">
        <v>0</v>
      </c>
      <c r="CU57" s="209">
        <v>23492.79</v>
      </c>
      <c r="CV57" s="178">
        <f t="shared" si="181"/>
        <v>12672.54</v>
      </c>
      <c r="CW57" s="210">
        <v>2945</v>
      </c>
      <c r="CX57" s="181" t="s">
        <v>277</v>
      </c>
      <c r="CY57" s="64">
        <f t="shared" si="182"/>
        <v>36165.33</v>
      </c>
      <c r="CZ57" s="209">
        <v>371.17</v>
      </c>
      <c r="DA57" s="209">
        <v>0</v>
      </c>
      <c r="DB57" s="209">
        <v>0</v>
      </c>
      <c r="DC57" s="209">
        <v>0</v>
      </c>
      <c r="DD57" s="209">
        <v>0</v>
      </c>
      <c r="DE57" s="209">
        <v>0</v>
      </c>
      <c r="DF57" s="209">
        <v>0</v>
      </c>
      <c r="DG57" s="209">
        <v>0</v>
      </c>
      <c r="DH57" s="209">
        <v>1400</v>
      </c>
      <c r="DI57" s="209">
        <v>0</v>
      </c>
      <c r="DJ57" s="211">
        <f t="shared" si="208"/>
        <v>1771.17</v>
      </c>
      <c r="DK57" s="65">
        <f>508.73+4.76</f>
        <v>513.49</v>
      </c>
      <c r="DL57" s="65">
        <v>170</v>
      </c>
      <c r="DM57" s="65">
        <f t="shared" si="66"/>
        <v>255.39946028865771</v>
      </c>
      <c r="DN57" s="65">
        <f t="shared" si="67"/>
        <v>360.48757596862981</v>
      </c>
      <c r="DO57" s="65"/>
      <c r="DP57" s="65"/>
      <c r="DQ57" s="65"/>
      <c r="DR57" s="65">
        <v>5</v>
      </c>
      <c r="DS57" s="65">
        <f t="shared" si="209"/>
        <v>428.469696969697</v>
      </c>
      <c r="DT57" s="65"/>
      <c r="DU57" s="64">
        <f t="shared" si="10"/>
        <v>1732.8467332269845</v>
      </c>
      <c r="DV57" s="66">
        <f t="shared" si="144"/>
        <v>596.35070707070713</v>
      </c>
      <c r="DW57" s="66"/>
      <c r="DX57" s="66">
        <f t="shared" si="68"/>
        <v>465.83948805953833</v>
      </c>
      <c r="DY57" s="67">
        <f t="shared" si="11"/>
        <v>1062.1901951302455</v>
      </c>
      <c r="DZ57" s="67">
        <f t="shared" si="12"/>
        <v>2795.03692835723</v>
      </c>
      <c r="EA57" s="68">
        <f t="shared" si="13"/>
        <v>-1023.8669283572299</v>
      </c>
      <c r="EB57" s="209">
        <v>3218.37</v>
      </c>
      <c r="EC57" s="209">
        <v>0</v>
      </c>
      <c r="ED57" s="209">
        <v>0</v>
      </c>
      <c r="EE57" s="209">
        <v>0</v>
      </c>
      <c r="EF57" s="209">
        <v>0</v>
      </c>
      <c r="EG57" s="209">
        <v>0</v>
      </c>
      <c r="EH57" s="209">
        <v>0</v>
      </c>
      <c r="EI57" s="209">
        <v>0</v>
      </c>
      <c r="EJ57" s="209">
        <v>28431.06</v>
      </c>
      <c r="EK57" s="209">
        <v>0</v>
      </c>
      <c r="EL57" s="209">
        <v>20517.080000000002</v>
      </c>
      <c r="EM57" s="178">
        <f t="shared" si="183"/>
        <v>11132.349999999999</v>
      </c>
      <c r="EN57" s="210">
        <v>2661</v>
      </c>
      <c r="EO57" s="181" t="s">
        <v>277</v>
      </c>
      <c r="EP57" s="212">
        <f t="shared" si="70"/>
        <v>31649.43</v>
      </c>
      <c r="EQ57" s="209">
        <v>267.91000000000003</v>
      </c>
      <c r="ER57" s="209">
        <v>0</v>
      </c>
      <c r="ES57" s="209">
        <v>0</v>
      </c>
      <c r="ET57" s="209">
        <v>0</v>
      </c>
      <c r="EU57" s="209">
        <v>0</v>
      </c>
      <c r="EV57" s="209">
        <v>0</v>
      </c>
      <c r="EW57" s="209">
        <v>0</v>
      </c>
      <c r="EX57" s="209">
        <v>0</v>
      </c>
      <c r="EY57" s="209">
        <v>1400</v>
      </c>
      <c r="EZ57" s="209">
        <v>0</v>
      </c>
      <c r="FA57" s="64">
        <f t="shared" si="184"/>
        <v>1667.91</v>
      </c>
      <c r="FB57" s="222">
        <f>508.73+4.76</f>
        <v>513.49</v>
      </c>
      <c r="FC57" s="65">
        <v>179</v>
      </c>
      <c r="FD57" s="65">
        <f t="shared" si="72"/>
        <v>229.01269079729849</v>
      </c>
      <c r="FE57" s="65">
        <f t="shared" si="73"/>
        <v>289.17662448470571</v>
      </c>
      <c r="FF57" s="65">
        <v>1279.4567857142858</v>
      </c>
      <c r="FG57" s="65"/>
      <c r="FH57" s="65">
        <f t="shared" si="75"/>
        <v>140.93333333333334</v>
      </c>
      <c r="FI57" s="65">
        <v>5</v>
      </c>
      <c r="FJ57" s="65">
        <f t="shared" si="145"/>
        <v>424.68019607843132</v>
      </c>
      <c r="FK57" s="65"/>
      <c r="FL57" s="64">
        <f t="shared" si="14"/>
        <v>3060.7496304080551</v>
      </c>
      <c r="FM57" s="66">
        <f t="shared" si="146"/>
        <v>664.41901960784321</v>
      </c>
      <c r="FN57" s="66"/>
      <c r="FO57" s="66">
        <f t="shared" si="76"/>
        <v>745.0337300031797</v>
      </c>
      <c r="FP57" s="67"/>
      <c r="FQ57" s="67">
        <f t="shared" si="16"/>
        <v>3060.7496304080551</v>
      </c>
      <c r="FR57" s="68">
        <f t="shared" si="17"/>
        <v>-1392.839630408055</v>
      </c>
      <c r="FS57" s="209">
        <v>3500.57</v>
      </c>
      <c r="FT57" s="209">
        <v>0</v>
      </c>
      <c r="FU57" s="209">
        <v>0</v>
      </c>
      <c r="FV57" s="209">
        <v>0</v>
      </c>
      <c r="FW57" s="209">
        <v>0</v>
      </c>
      <c r="FX57" s="209">
        <v>0</v>
      </c>
      <c r="FY57" s="209">
        <v>0</v>
      </c>
      <c r="FZ57" s="209">
        <v>0</v>
      </c>
      <c r="GA57" s="209">
        <v>30955.89</v>
      </c>
      <c r="GB57" s="209">
        <v>0</v>
      </c>
      <c r="GC57" s="209">
        <v>22634.99</v>
      </c>
      <c r="GD57" s="178">
        <f t="shared" si="186"/>
        <v>11821.469999999998</v>
      </c>
      <c r="GE57" s="210">
        <v>2896</v>
      </c>
      <c r="GF57" s="181" t="s">
        <v>277</v>
      </c>
      <c r="GG57" s="64">
        <f t="shared" si="187"/>
        <v>34456.46</v>
      </c>
      <c r="GH57" s="209">
        <v>291.39999999999998</v>
      </c>
      <c r="GI57" s="209">
        <v>0</v>
      </c>
      <c r="GJ57" s="209">
        <v>0</v>
      </c>
      <c r="GK57" s="209">
        <v>0</v>
      </c>
      <c r="GL57" s="209">
        <v>0</v>
      </c>
      <c r="GM57" s="209">
        <v>0</v>
      </c>
      <c r="GN57" s="209">
        <v>0</v>
      </c>
      <c r="GO57" s="209">
        <v>0</v>
      </c>
      <c r="GP57" s="209">
        <v>1400</v>
      </c>
      <c r="GQ57" s="209">
        <v>0</v>
      </c>
      <c r="GR57" s="211">
        <f t="shared" si="79"/>
        <v>1691.4</v>
      </c>
      <c r="GS57" s="222">
        <f>508.73+4.76</f>
        <v>513.49</v>
      </c>
      <c r="GT57" s="217">
        <v>179</v>
      </c>
      <c r="GU57" s="65">
        <f t="shared" si="80"/>
        <v>250.82386076630303</v>
      </c>
      <c r="GV57" s="65">
        <f t="shared" si="81"/>
        <v>348.40361776183477</v>
      </c>
      <c r="GW57" s="65">
        <v>1279.4567857142858</v>
      </c>
      <c r="GX57" s="65"/>
      <c r="GY57" s="65">
        <f t="shared" si="83"/>
        <v>184.90588235294118</v>
      </c>
      <c r="GZ57" s="65">
        <v>5</v>
      </c>
      <c r="HA57" s="65">
        <f t="shared" si="147"/>
        <v>358.47794117647061</v>
      </c>
      <c r="HB57" s="65"/>
      <c r="HC57" s="64">
        <f t="shared" si="188"/>
        <v>3119.5580877718353</v>
      </c>
      <c r="HD57" s="66">
        <f t="shared" si="148"/>
        <v>866.92019607843133</v>
      </c>
      <c r="HE57" s="66"/>
      <c r="HF57" s="66">
        <f t="shared" si="84"/>
        <v>797.29565677005337</v>
      </c>
      <c r="HG57" s="67">
        <f t="shared" si="19"/>
        <v>1664.2158528484847</v>
      </c>
      <c r="HH57" s="67">
        <f t="shared" si="20"/>
        <v>4783.77394062032</v>
      </c>
      <c r="HI57" s="68">
        <f t="shared" si="21"/>
        <v>-3092.3739406203199</v>
      </c>
      <c r="HJ57" s="205">
        <v>5064.8100000000004</v>
      </c>
      <c r="HK57" s="205">
        <v>0</v>
      </c>
      <c r="HL57" s="205">
        <v>0</v>
      </c>
      <c r="HM57" s="205">
        <v>0</v>
      </c>
      <c r="HN57" s="205">
        <v>0</v>
      </c>
      <c r="HO57" s="205">
        <v>0</v>
      </c>
      <c r="HP57" s="205">
        <v>0</v>
      </c>
      <c r="HQ57" s="205">
        <v>0</v>
      </c>
      <c r="HR57" s="205">
        <v>34439.07</v>
      </c>
      <c r="HS57" s="205">
        <v>0</v>
      </c>
      <c r="HT57" s="205">
        <v>26336.82</v>
      </c>
      <c r="HU57" s="178">
        <f t="shared" si="189"/>
        <v>13167.059999999998</v>
      </c>
      <c r="HV57" s="206">
        <v>3320</v>
      </c>
      <c r="HW57" s="181" t="s">
        <v>277</v>
      </c>
      <c r="HX57" s="64">
        <f t="shared" si="190"/>
        <v>39503.879999999997</v>
      </c>
      <c r="HY57" s="205">
        <v>421.6</v>
      </c>
      <c r="HZ57" s="205">
        <v>0</v>
      </c>
      <c r="IA57" s="205">
        <v>0</v>
      </c>
      <c r="IB57" s="205">
        <v>0</v>
      </c>
      <c r="IC57" s="205">
        <v>0</v>
      </c>
      <c r="ID57" s="205">
        <v>0</v>
      </c>
      <c r="IE57" s="205">
        <v>0</v>
      </c>
      <c r="IF57" s="205">
        <v>0</v>
      </c>
      <c r="IG57" s="205">
        <v>1400</v>
      </c>
      <c r="IH57" s="205">
        <v>0</v>
      </c>
      <c r="II57" s="214">
        <v>1821.6</v>
      </c>
      <c r="IJ57" s="222">
        <f>508.73+4.76</f>
        <v>513.49</v>
      </c>
      <c r="IK57" s="217">
        <v>179</v>
      </c>
      <c r="IL57" s="65">
        <f t="shared" si="88"/>
        <v>291.7449866433443</v>
      </c>
      <c r="IM57" s="65">
        <f t="shared" si="89"/>
        <v>399.06355346961635</v>
      </c>
      <c r="IN57" s="65">
        <v>1279.4567857142858</v>
      </c>
      <c r="IO57" s="65"/>
      <c r="IP57" s="65">
        <f t="shared" si="91"/>
        <v>232.05714285714285</v>
      </c>
      <c r="IQ57" s="65">
        <v>5</v>
      </c>
      <c r="IR57" s="65">
        <f t="shared" si="149"/>
        <v>445.62857142857143</v>
      </c>
      <c r="IS57" s="65"/>
      <c r="IT57" s="64">
        <f t="shared" si="191"/>
        <v>3345.4410401129608</v>
      </c>
      <c r="IU57" s="66">
        <f t="shared" si="150"/>
        <v>538.79476190476191</v>
      </c>
      <c r="IV57" s="66"/>
      <c r="IW57" s="66">
        <f t="shared" si="92"/>
        <v>776.84716040354454</v>
      </c>
      <c r="IX57" s="67">
        <f t="shared" si="192"/>
        <v>1315.6419223083064</v>
      </c>
      <c r="IY57" s="67">
        <f t="shared" si="24"/>
        <v>4661.0829624212674</v>
      </c>
      <c r="IZ57" s="68">
        <f t="shared" si="25"/>
        <v>-2839.4829624212675</v>
      </c>
      <c r="JA57" s="209">
        <v>5854.36</v>
      </c>
      <c r="JB57" s="209">
        <v>0</v>
      </c>
      <c r="JC57" s="209">
        <v>0</v>
      </c>
      <c r="JD57" s="209">
        <v>0</v>
      </c>
      <c r="JE57" s="209">
        <v>0</v>
      </c>
      <c r="JF57" s="209">
        <v>0</v>
      </c>
      <c r="JG57" s="209">
        <v>0</v>
      </c>
      <c r="JH57" s="209">
        <v>0</v>
      </c>
      <c r="JI57" s="209">
        <v>31924.46</v>
      </c>
      <c r="JJ57" s="209">
        <v>0</v>
      </c>
      <c r="JK57" s="209">
        <v>29308.560000000001</v>
      </c>
      <c r="JL57" s="178">
        <f t="shared" si="193"/>
        <v>8470.2599999999984</v>
      </c>
      <c r="JM57" s="210">
        <v>2975</v>
      </c>
      <c r="JN57" s="181" t="s">
        <v>277</v>
      </c>
      <c r="JO57" s="64">
        <f t="shared" si="194"/>
        <v>37778.82</v>
      </c>
      <c r="JP57" s="209">
        <v>487.33</v>
      </c>
      <c r="JQ57" s="209">
        <v>0</v>
      </c>
      <c r="JR57" s="209">
        <v>0</v>
      </c>
      <c r="JS57" s="209">
        <v>0</v>
      </c>
      <c r="JT57" s="209">
        <v>0</v>
      </c>
      <c r="JU57" s="209">
        <v>0</v>
      </c>
      <c r="JV57" s="209">
        <v>0</v>
      </c>
      <c r="JW57" s="209">
        <v>0</v>
      </c>
      <c r="JX57" s="209">
        <v>1400</v>
      </c>
      <c r="JY57" s="209">
        <v>0</v>
      </c>
      <c r="JZ57" s="211">
        <v>1887.33</v>
      </c>
      <c r="KA57" s="222">
        <f>508.73+4.76</f>
        <v>513.49</v>
      </c>
      <c r="KB57" s="217">
        <v>179</v>
      </c>
      <c r="KC57" s="65">
        <f t="shared" si="96"/>
        <v>591.17381109987195</v>
      </c>
      <c r="KD57" s="65">
        <f t="shared" si="97"/>
        <v>285.20694329572996</v>
      </c>
      <c r="KE57" s="65">
        <v>1279.4567857142858</v>
      </c>
      <c r="KF57" s="65"/>
      <c r="KG57" s="65"/>
      <c r="KH57" s="65">
        <v>5</v>
      </c>
      <c r="KI57" s="65">
        <f t="shared" si="151"/>
        <v>543.39953271028037</v>
      </c>
      <c r="KJ57" s="65"/>
      <c r="KK57" s="64">
        <f t="shared" si="195"/>
        <v>3396.7270728201684</v>
      </c>
      <c r="KL57" s="66">
        <f t="shared" si="152"/>
        <v>497.32093457943921</v>
      </c>
      <c r="KM57" s="66"/>
      <c r="KN57" s="66">
        <f t="shared" si="99"/>
        <v>778.80960147992164</v>
      </c>
      <c r="KO57" s="67">
        <f t="shared" si="27"/>
        <v>1276.1305360593608</v>
      </c>
      <c r="KP57" s="67">
        <f t="shared" si="28"/>
        <v>4672.8576088795289</v>
      </c>
      <c r="KQ57" s="68">
        <f t="shared" si="29"/>
        <v>-2785.527608879529</v>
      </c>
      <c r="KR57" s="209">
        <v>6446.33</v>
      </c>
      <c r="KS57" s="209">
        <v>0</v>
      </c>
      <c r="KT57" s="209">
        <v>0</v>
      </c>
      <c r="KU57" s="209">
        <v>0</v>
      </c>
      <c r="KV57" s="209">
        <v>0</v>
      </c>
      <c r="KW57" s="209">
        <v>0</v>
      </c>
      <c r="KX57" s="209">
        <v>0</v>
      </c>
      <c r="KY57" s="209">
        <v>0</v>
      </c>
      <c r="KZ57" s="209">
        <v>33856.449999999997</v>
      </c>
      <c r="LA57" s="209">
        <v>0</v>
      </c>
      <c r="LB57" s="209">
        <v>31743.23</v>
      </c>
      <c r="LC57" s="178">
        <f t="shared" si="196"/>
        <v>8559.5499999999993</v>
      </c>
      <c r="LD57" s="210">
        <v>3208</v>
      </c>
      <c r="LE57" s="181" t="s">
        <v>277</v>
      </c>
      <c r="LF57" s="64">
        <f t="shared" si="197"/>
        <v>40302.78</v>
      </c>
      <c r="LG57" s="209">
        <v>536.6</v>
      </c>
      <c r="LH57" s="209">
        <v>0</v>
      </c>
      <c r="LI57" s="209">
        <v>0</v>
      </c>
      <c r="LJ57" s="209">
        <v>0</v>
      </c>
      <c r="LK57" s="209">
        <v>0</v>
      </c>
      <c r="LL57" s="209">
        <v>0</v>
      </c>
      <c r="LM57" s="209">
        <v>0</v>
      </c>
      <c r="LN57" s="209">
        <v>0</v>
      </c>
      <c r="LO57" s="209">
        <v>1400</v>
      </c>
      <c r="LP57" s="209">
        <v>0</v>
      </c>
      <c r="LQ57" s="211">
        <f t="shared" si="102"/>
        <v>1936.6</v>
      </c>
      <c r="LR57" s="229">
        <f>566.73+5.09</f>
        <v>571.82000000000005</v>
      </c>
      <c r="LS57" s="240">
        <v>179</v>
      </c>
      <c r="LT57" s="65">
        <f t="shared" si="103"/>
        <v>323.62628962803888</v>
      </c>
      <c r="LU57" s="65">
        <f t="shared" si="104"/>
        <v>254.83613325955039</v>
      </c>
      <c r="LV57" s="65">
        <v>1279.4567857142858</v>
      </c>
      <c r="LW57" s="65"/>
      <c r="LX57" s="65"/>
      <c r="LY57" s="65">
        <v>5</v>
      </c>
      <c r="LZ57" s="65">
        <f t="shared" si="153"/>
        <v>508.03738317757012</v>
      </c>
      <c r="MA57" s="65"/>
      <c r="MB57" s="64">
        <f t="shared" si="30"/>
        <v>3121.7765917794454</v>
      </c>
      <c r="MC57" s="66">
        <f t="shared" si="154"/>
        <v>593.54906542056074</v>
      </c>
      <c r="MD57" s="66"/>
      <c r="ME57" s="66">
        <f t="shared" si="106"/>
        <v>743.06513144000132</v>
      </c>
      <c r="MF57" s="67">
        <f t="shared" si="31"/>
        <v>1336.6141968605621</v>
      </c>
      <c r="MG57" s="67">
        <f t="shared" si="32"/>
        <v>4458.3907886400075</v>
      </c>
      <c r="MH57" s="68">
        <f t="shared" si="33"/>
        <v>-2521.7907886400076</v>
      </c>
      <c r="MI57" s="209">
        <v>4752.9799999999996</v>
      </c>
      <c r="MJ57" s="209">
        <v>0</v>
      </c>
      <c r="MK57" s="209">
        <v>0</v>
      </c>
      <c r="ML57" s="209">
        <v>0</v>
      </c>
      <c r="MM57" s="209">
        <v>0</v>
      </c>
      <c r="MN57" s="209">
        <v>0</v>
      </c>
      <c r="MO57" s="209">
        <v>0</v>
      </c>
      <c r="MP57" s="209">
        <v>0</v>
      </c>
      <c r="MQ57" s="209">
        <v>34717.56</v>
      </c>
      <c r="MR57" s="209">
        <v>0</v>
      </c>
      <c r="MS57" s="209">
        <v>26781.13</v>
      </c>
      <c r="MT57" s="178">
        <f t="shared" si="210"/>
        <v>12689.409999999993</v>
      </c>
      <c r="MU57" s="210">
        <v>3152</v>
      </c>
      <c r="MV57" s="181" t="s">
        <v>277</v>
      </c>
      <c r="MW57" s="64">
        <f t="shared" si="198"/>
        <v>39470.539999999994</v>
      </c>
      <c r="MX57" s="209">
        <v>395.65</v>
      </c>
      <c r="MY57" s="209">
        <v>0</v>
      </c>
      <c r="MZ57" s="209">
        <v>0</v>
      </c>
      <c r="NA57" s="209">
        <v>0</v>
      </c>
      <c r="NB57" s="209">
        <v>0</v>
      </c>
      <c r="NC57" s="209">
        <v>0</v>
      </c>
      <c r="ND57" s="209">
        <v>0</v>
      </c>
      <c r="NE57" s="209">
        <v>0</v>
      </c>
      <c r="NF57" s="209">
        <v>1400</v>
      </c>
      <c r="NG57" s="209">
        <v>0</v>
      </c>
      <c r="NH57" s="211">
        <f t="shared" si="109"/>
        <v>1795.65</v>
      </c>
      <c r="NI57" s="229">
        <f>566.73+5.09</f>
        <v>571.82000000000005</v>
      </c>
      <c r="NJ57" s="240">
        <v>179</v>
      </c>
      <c r="NK57" s="65">
        <f t="shared" si="110"/>
        <v>0</v>
      </c>
      <c r="NL57" s="65">
        <f t="shared" si="111"/>
        <v>306.48804417602605</v>
      </c>
      <c r="NM57" s="65">
        <v>1279.4567857142858</v>
      </c>
      <c r="NN57" s="65"/>
      <c r="NO57" s="65"/>
      <c r="NP57" s="65">
        <v>5</v>
      </c>
      <c r="NQ57" s="65">
        <f t="shared" si="155"/>
        <v>469.67889908256882</v>
      </c>
      <c r="NR57" s="65"/>
      <c r="NS57" s="64">
        <f t="shared" si="199"/>
        <v>2811.4437289728812</v>
      </c>
      <c r="NT57" s="66">
        <f t="shared" si="113"/>
        <v>723.04816513761466</v>
      </c>
      <c r="NU57" s="66"/>
      <c r="NV57" s="66">
        <f t="shared" si="114"/>
        <v>706.89837882209929</v>
      </c>
      <c r="NW57" s="67">
        <f t="shared" si="35"/>
        <v>1429.9465439597138</v>
      </c>
      <c r="NX57" s="67">
        <f t="shared" si="36"/>
        <v>4241.3902729325946</v>
      </c>
      <c r="NY57" s="68">
        <f t="shared" si="37"/>
        <v>-2445.7402729325945</v>
      </c>
      <c r="NZ57" s="209">
        <v>4285.5</v>
      </c>
      <c r="OA57" s="209">
        <v>0</v>
      </c>
      <c r="OB57" s="209">
        <v>0</v>
      </c>
      <c r="OC57" s="209">
        <v>0</v>
      </c>
      <c r="OD57" s="209">
        <v>0</v>
      </c>
      <c r="OE57" s="209">
        <v>0</v>
      </c>
      <c r="OF57" s="209">
        <v>0</v>
      </c>
      <c r="OG57" s="209">
        <v>0</v>
      </c>
      <c r="OH57" s="209">
        <v>35371.589999999997</v>
      </c>
      <c r="OI57" s="209">
        <v>0</v>
      </c>
      <c r="OJ57" s="209">
        <v>26337.05</v>
      </c>
      <c r="OK57" s="178">
        <f t="shared" si="115"/>
        <v>13320.039999999997</v>
      </c>
      <c r="OL57" s="210">
        <v>3037</v>
      </c>
      <c r="OM57" s="181" t="s">
        <v>277</v>
      </c>
      <c r="ON57" s="64">
        <f t="shared" si="200"/>
        <v>39657.089999999997</v>
      </c>
      <c r="OO57" s="209">
        <v>356.73</v>
      </c>
      <c r="OP57" s="209">
        <v>0</v>
      </c>
      <c r="OQ57" s="209">
        <v>0</v>
      </c>
      <c r="OR57" s="209">
        <v>0</v>
      </c>
      <c r="OS57" s="209">
        <v>0</v>
      </c>
      <c r="OT57" s="209">
        <v>0</v>
      </c>
      <c r="OU57" s="209">
        <v>0</v>
      </c>
      <c r="OV57" s="209">
        <v>0</v>
      </c>
      <c r="OW57" s="209">
        <v>1400</v>
      </c>
      <c r="OX57" s="209">
        <v>0</v>
      </c>
      <c r="OY57" s="211">
        <v>1756.73</v>
      </c>
      <c r="OZ57" s="229">
        <f>566.73+5.09</f>
        <v>571.82000000000005</v>
      </c>
      <c r="PA57" s="240">
        <v>179</v>
      </c>
      <c r="PB57" s="65">
        <f t="shared" si="118"/>
        <v>569.49290113758457</v>
      </c>
      <c r="PC57" s="65">
        <f t="shared" si="119"/>
        <v>390.55694059317204</v>
      </c>
      <c r="PD57" s="65">
        <v>1279.4567857142858</v>
      </c>
      <c r="PE57" s="65"/>
      <c r="PF57" s="65">
        <f t="shared" si="121"/>
        <v>32.880000000000003</v>
      </c>
      <c r="PG57" s="65">
        <v>5</v>
      </c>
      <c r="PH57" s="65">
        <f t="shared" si="156"/>
        <v>495.2049090909091</v>
      </c>
      <c r="PI57" s="65"/>
      <c r="PJ57" s="64">
        <f t="shared" si="38"/>
        <v>3523.4115365359517</v>
      </c>
      <c r="PK57" s="66">
        <f t="shared" si="157"/>
        <v>643.25572727272731</v>
      </c>
      <c r="PL57" s="66"/>
      <c r="PM57" s="66">
        <f t="shared" si="122"/>
        <v>833.33345276173588</v>
      </c>
      <c r="PN57" s="67">
        <f t="shared" si="39"/>
        <v>1476.5891800344632</v>
      </c>
      <c r="PO57" s="67">
        <f t="shared" si="40"/>
        <v>5000.0007165704146</v>
      </c>
      <c r="PP57" s="68">
        <f t="shared" si="41"/>
        <v>-3243.2707165704146</v>
      </c>
      <c r="PQ57" s="209">
        <v>4787.8</v>
      </c>
      <c r="PR57" s="209">
        <v>0</v>
      </c>
      <c r="PS57" s="209">
        <v>0</v>
      </c>
      <c r="PT57" s="209">
        <v>0</v>
      </c>
      <c r="PU57" s="209">
        <v>0</v>
      </c>
      <c r="PV57" s="209">
        <v>0</v>
      </c>
      <c r="PW57" s="209">
        <v>0</v>
      </c>
      <c r="PX57" s="209">
        <v>0</v>
      </c>
      <c r="PY57" s="209">
        <v>33495.29</v>
      </c>
      <c r="PZ57" s="209">
        <v>0</v>
      </c>
      <c r="QA57" s="209">
        <v>26471.9</v>
      </c>
      <c r="QB57" s="178">
        <f t="shared" si="201"/>
        <v>11811.190000000002</v>
      </c>
      <c r="QC57" s="210">
        <v>2869</v>
      </c>
      <c r="QD57" s="181" t="s">
        <v>277</v>
      </c>
      <c r="QE57" s="64">
        <f t="shared" si="202"/>
        <v>38283.090000000004</v>
      </c>
      <c r="QF57" s="209">
        <v>398.54</v>
      </c>
      <c r="QG57" s="209">
        <v>0</v>
      </c>
      <c r="QH57" s="209">
        <v>0</v>
      </c>
      <c r="QI57" s="209">
        <v>0</v>
      </c>
      <c r="QJ57" s="209">
        <v>0</v>
      </c>
      <c r="QK57" s="209">
        <v>0</v>
      </c>
      <c r="QL57" s="209">
        <v>0</v>
      </c>
      <c r="QM57" s="209">
        <v>0</v>
      </c>
      <c r="QN57" s="209">
        <v>1400</v>
      </c>
      <c r="QO57" s="209">
        <v>0</v>
      </c>
      <c r="QP57" s="211">
        <f t="shared" si="125"/>
        <v>1798.54</v>
      </c>
      <c r="QQ57" s="249">
        <f>566.73+5.09</f>
        <v>571.82000000000005</v>
      </c>
      <c r="QR57" s="240">
        <v>179</v>
      </c>
      <c r="QS57" s="65">
        <f t="shared" si="126"/>
        <v>311.17734119314974</v>
      </c>
      <c r="QT57" s="65">
        <f t="shared" si="127"/>
        <v>215.52403889370311</v>
      </c>
      <c r="QU57" s="65">
        <v>1279.4567857142858</v>
      </c>
      <c r="QV57" s="65"/>
      <c r="QW57" s="65">
        <f t="shared" si="129"/>
        <v>18.861818181818183</v>
      </c>
      <c r="QX57" s="65">
        <v>5</v>
      </c>
      <c r="QY57" s="65">
        <f t="shared" si="158"/>
        <v>428.14772727272725</v>
      </c>
      <c r="QZ57" s="65"/>
      <c r="RA57" s="64">
        <f t="shared" si="203"/>
        <v>3008.9877112556842</v>
      </c>
      <c r="RB57" s="66">
        <f t="shared" si="130"/>
        <v>619.2640909090909</v>
      </c>
      <c r="RC57" s="66"/>
      <c r="RD57" s="66">
        <f t="shared" si="131"/>
        <v>725.65036043295504</v>
      </c>
      <c r="RE57" s="67">
        <f t="shared" si="43"/>
        <v>1344.914451342046</v>
      </c>
      <c r="RF57" s="67">
        <f t="shared" si="44"/>
        <v>4353.9021625977302</v>
      </c>
      <c r="RG57" s="68">
        <f t="shared" si="45"/>
        <v>-2555.3621625977303</v>
      </c>
      <c r="RH57" s="205">
        <v>4024.96</v>
      </c>
      <c r="RI57" s="205">
        <v>0</v>
      </c>
      <c r="RJ57" s="205">
        <v>0</v>
      </c>
      <c r="RK57" s="205">
        <v>0</v>
      </c>
      <c r="RL57" s="205">
        <v>0</v>
      </c>
      <c r="RM57" s="205">
        <v>0</v>
      </c>
      <c r="RN57" s="205">
        <v>0</v>
      </c>
      <c r="RO57" s="205">
        <v>0</v>
      </c>
      <c r="RP57" s="205">
        <v>30679.66</v>
      </c>
      <c r="RQ57" s="205">
        <v>0</v>
      </c>
      <c r="RR57" s="205">
        <v>23679.5</v>
      </c>
      <c r="RS57" s="178">
        <f t="shared" si="204"/>
        <v>11025.120000000003</v>
      </c>
      <c r="RT57" s="206">
        <v>2585</v>
      </c>
      <c r="RU57" s="181" t="s">
        <v>277</v>
      </c>
      <c r="RV57" s="64">
        <f t="shared" si="205"/>
        <v>34704.620000000003</v>
      </c>
      <c r="RW57" s="209">
        <v>335.05</v>
      </c>
      <c r="RX57" s="209">
        <v>0</v>
      </c>
      <c r="RY57" s="209">
        <v>0</v>
      </c>
      <c r="RZ57" s="209">
        <v>0</v>
      </c>
      <c r="SA57" s="209">
        <v>0</v>
      </c>
      <c r="SB57" s="209">
        <v>0</v>
      </c>
      <c r="SC57" s="209">
        <v>0</v>
      </c>
      <c r="SD57" s="209">
        <v>0</v>
      </c>
      <c r="SE57" s="209">
        <v>1400</v>
      </c>
      <c r="SF57" s="209">
        <v>0</v>
      </c>
      <c r="SG57" s="211">
        <v>1735.05</v>
      </c>
      <c r="SH57" s="249">
        <f>566.73+5.09</f>
        <v>571.82000000000005</v>
      </c>
      <c r="SI57" s="240">
        <v>179</v>
      </c>
      <c r="SJ57" s="65">
        <f t="shared" si="134"/>
        <v>232.69622173888197</v>
      </c>
      <c r="SK57" s="65">
        <f t="shared" si="135"/>
        <v>237.6494395801941</v>
      </c>
      <c r="SL57" s="65">
        <v>1279.4567857142858</v>
      </c>
      <c r="SM57" s="65"/>
      <c r="SN57" s="65">
        <f t="shared" si="137"/>
        <v>495.92920353982299</v>
      </c>
      <c r="SO57" s="65">
        <v>5</v>
      </c>
      <c r="SP57" s="65">
        <f t="shared" si="159"/>
        <v>428.52876106194691</v>
      </c>
      <c r="SQ57" s="65"/>
      <c r="SR57" s="64"/>
      <c r="SS57" s="66">
        <f t="shared" si="160"/>
        <v>596.28469026548669</v>
      </c>
      <c r="ST57" s="66"/>
      <c r="SU57" s="66">
        <f t="shared" si="138"/>
        <v>119.25693805309734</v>
      </c>
      <c r="SV57" s="67"/>
      <c r="SW57" s="67">
        <f t="shared" si="48"/>
        <v>0</v>
      </c>
      <c r="SX57" s="68">
        <f t="shared" si="49"/>
        <v>1735.05</v>
      </c>
      <c r="SY57" s="64">
        <f t="shared" si="139"/>
        <v>435997.92</v>
      </c>
      <c r="SZ57" s="211">
        <f t="shared" si="140"/>
        <v>21246.030000000002</v>
      </c>
      <c r="TA57" s="67">
        <f t="shared" si="141"/>
        <v>42279.540894087033</v>
      </c>
      <c r="TB57" s="68">
        <f t="shared" si="142"/>
        <v>-21033.51089408703</v>
      </c>
      <c r="TC57" s="264"/>
      <c r="TD57" s="265"/>
      <c r="TE57" s="265"/>
    </row>
    <row r="58" spans="1:525">
      <c r="A58" s="173" t="s">
        <v>187</v>
      </c>
      <c r="B58" s="266" t="s">
        <v>188</v>
      </c>
      <c r="C58" s="181" t="s">
        <v>277</v>
      </c>
      <c r="D58" s="176">
        <v>3042.44</v>
      </c>
      <c r="E58" s="176">
        <v>0</v>
      </c>
      <c r="F58" s="176">
        <v>0</v>
      </c>
      <c r="G58" s="176">
        <v>0</v>
      </c>
      <c r="H58" s="176">
        <v>0</v>
      </c>
      <c r="I58" s="176">
        <v>0</v>
      </c>
      <c r="J58" s="176">
        <v>0</v>
      </c>
      <c r="K58" s="176">
        <v>0</v>
      </c>
      <c r="L58" s="176">
        <v>22494.48</v>
      </c>
      <c r="M58" s="176">
        <v>0</v>
      </c>
      <c r="N58" s="178">
        <v>19880.539999999997</v>
      </c>
      <c r="O58" s="178">
        <f t="shared" si="161"/>
        <v>5656.380000000001</v>
      </c>
      <c r="P58" s="181">
        <v>1945</v>
      </c>
      <c r="Q58" s="64">
        <f t="shared" si="213"/>
        <v>25536.92</v>
      </c>
      <c r="R58" s="178">
        <v>253.26</v>
      </c>
      <c r="S58" s="178">
        <v>0</v>
      </c>
      <c r="T58" s="178">
        <v>0</v>
      </c>
      <c r="U58" s="178">
        <v>0</v>
      </c>
      <c r="V58" s="178">
        <v>0</v>
      </c>
      <c r="W58" s="178">
        <v>0</v>
      </c>
      <c r="X58" s="178">
        <v>0</v>
      </c>
      <c r="Y58" s="178">
        <v>0</v>
      </c>
      <c r="Z58" s="178">
        <v>1400</v>
      </c>
      <c r="AA58" s="178">
        <v>0</v>
      </c>
      <c r="AB58" s="64">
        <f t="shared" si="50"/>
        <v>1653.26</v>
      </c>
      <c r="AC58" s="222">
        <f>497.29+18.1+7.33</f>
        <v>522.72</v>
      </c>
      <c r="AD58" s="219">
        <v>30.4</v>
      </c>
      <c r="AE58" s="65">
        <f t="shared" si="51"/>
        <v>216.15709426177324</v>
      </c>
      <c r="AF58" s="65">
        <f t="shared" si="177"/>
        <v>151.66912749197064</v>
      </c>
      <c r="AG58" s="65"/>
      <c r="AH58" s="65"/>
      <c r="AI58" s="65"/>
      <c r="AJ58" s="65">
        <v>5</v>
      </c>
      <c r="AK58" s="65">
        <f t="shared" si="178"/>
        <v>411.38684210526316</v>
      </c>
      <c r="AL58" s="65"/>
      <c r="AM58" s="64">
        <f t="shared" si="2"/>
        <v>1337.3330638590071</v>
      </c>
      <c r="AN58" s="66">
        <f t="shared" si="179"/>
        <v>645.10084210526315</v>
      </c>
      <c r="AO58" s="66"/>
      <c r="AP58" s="66">
        <f t="shared" si="54"/>
        <v>396.4867811928541</v>
      </c>
      <c r="AQ58" s="67">
        <f t="shared" si="3"/>
        <v>1041.5876232981173</v>
      </c>
      <c r="AR58" s="67">
        <f t="shared" si="4"/>
        <v>2378.9206871571241</v>
      </c>
      <c r="AS58" s="68">
        <f t="shared" si="5"/>
        <v>-725.66068715712413</v>
      </c>
      <c r="AT58" s="205">
        <v>3995.7</v>
      </c>
      <c r="AU58" s="205">
        <v>0</v>
      </c>
      <c r="AV58" s="205">
        <v>0</v>
      </c>
      <c r="AW58" s="205">
        <v>0</v>
      </c>
      <c r="AX58" s="207">
        <v>0</v>
      </c>
      <c r="AY58" s="207">
        <v>0</v>
      </c>
      <c r="AZ58" s="207">
        <v>0</v>
      </c>
      <c r="BA58" s="207">
        <v>0</v>
      </c>
      <c r="BB58" s="207">
        <v>24908.95</v>
      </c>
      <c r="BC58" s="207">
        <v>0</v>
      </c>
      <c r="BD58" s="209">
        <v>21512.43</v>
      </c>
      <c r="BE58" s="178">
        <f t="shared" si="162"/>
        <v>7392.2200000000012</v>
      </c>
      <c r="BF58" s="208">
        <v>2073</v>
      </c>
      <c r="BG58" s="181" t="s">
        <v>277</v>
      </c>
      <c r="BH58" s="64">
        <f t="shared" si="56"/>
        <v>28904.65</v>
      </c>
      <c r="BI58" s="205">
        <v>332.61</v>
      </c>
      <c r="BJ58" s="205">
        <v>0</v>
      </c>
      <c r="BK58" s="205">
        <v>0</v>
      </c>
      <c r="BL58" s="205">
        <v>0</v>
      </c>
      <c r="BM58" s="205">
        <v>0</v>
      </c>
      <c r="BN58" s="205">
        <v>0</v>
      </c>
      <c r="BO58" s="205">
        <v>0</v>
      </c>
      <c r="BP58" s="205">
        <v>0</v>
      </c>
      <c r="BQ58" s="205">
        <v>1400</v>
      </c>
      <c r="BR58" s="205">
        <v>0</v>
      </c>
      <c r="BS58" s="64">
        <f t="shared" si="57"/>
        <v>1732.6100000000001</v>
      </c>
      <c r="BT58" s="222">
        <f>497.29+18.1+7.33</f>
        <v>522.72</v>
      </c>
      <c r="BU58" s="219">
        <v>30.4</v>
      </c>
      <c r="BV58" s="65">
        <f t="shared" si="58"/>
        <v>235.94220616719267</v>
      </c>
      <c r="BW58" s="65">
        <f t="shared" si="59"/>
        <v>167.18216641282874</v>
      </c>
      <c r="BX58" s="65"/>
      <c r="BY58" s="65"/>
      <c r="BZ58" s="65"/>
      <c r="CA58" s="65">
        <v>5</v>
      </c>
      <c r="CB58" s="65">
        <f t="shared" si="180"/>
        <v>391.015625</v>
      </c>
      <c r="CC58" s="65"/>
      <c r="CD58" s="64">
        <f t="shared" si="6"/>
        <v>1352.2599975800215</v>
      </c>
      <c r="CE58" s="66">
        <f t="shared" si="61"/>
        <v>665.21208333333334</v>
      </c>
      <c r="CF58" s="66"/>
      <c r="CG58" s="66">
        <f t="shared" si="62"/>
        <v>403.49441618267099</v>
      </c>
      <c r="CH58" s="67"/>
      <c r="CI58" s="67">
        <f t="shared" si="8"/>
        <v>1352.2599975800215</v>
      </c>
      <c r="CJ58" s="68">
        <f t="shared" si="9"/>
        <v>380.35000241997864</v>
      </c>
      <c r="CK58" s="209">
        <v>3726.47</v>
      </c>
      <c r="CL58" s="209">
        <v>0</v>
      </c>
      <c r="CM58" s="209">
        <v>0</v>
      </c>
      <c r="CN58" s="209">
        <v>0</v>
      </c>
      <c r="CO58" s="209">
        <v>0</v>
      </c>
      <c r="CP58" s="209">
        <v>0</v>
      </c>
      <c r="CQ58" s="209">
        <v>0</v>
      </c>
      <c r="CR58" s="209">
        <v>0</v>
      </c>
      <c r="CS58" s="209">
        <v>26413.24</v>
      </c>
      <c r="CT58" s="207">
        <v>0</v>
      </c>
      <c r="CU58" s="209">
        <v>21783.85</v>
      </c>
      <c r="CV58" s="178">
        <f t="shared" si="181"/>
        <v>8355.8600000000042</v>
      </c>
      <c r="CW58" s="210">
        <v>2216</v>
      </c>
      <c r="CX58" s="181" t="s">
        <v>277</v>
      </c>
      <c r="CY58" s="64">
        <f t="shared" si="182"/>
        <v>30139.710000000003</v>
      </c>
      <c r="CZ58" s="209">
        <v>310.19</v>
      </c>
      <c r="DA58" s="209">
        <v>0</v>
      </c>
      <c r="DB58" s="209">
        <v>0</v>
      </c>
      <c r="DC58" s="209">
        <v>0</v>
      </c>
      <c r="DD58" s="209">
        <v>0</v>
      </c>
      <c r="DE58" s="209">
        <v>0</v>
      </c>
      <c r="DF58" s="209">
        <v>0</v>
      </c>
      <c r="DG58" s="209">
        <v>0</v>
      </c>
      <c r="DH58" s="209">
        <v>1400</v>
      </c>
      <c r="DI58" s="209">
        <v>0</v>
      </c>
      <c r="DJ58" s="211">
        <f t="shared" si="208"/>
        <v>1710.19</v>
      </c>
      <c r="DK58" s="65">
        <f>497.29+18.1+7.33</f>
        <v>522.72</v>
      </c>
      <c r="DL58" s="65">
        <v>30.4</v>
      </c>
      <c r="DM58" s="65">
        <f t="shared" si="66"/>
        <v>236.82089411300558</v>
      </c>
      <c r="DN58" s="65">
        <f t="shared" si="67"/>
        <v>237.69376277630499</v>
      </c>
      <c r="DO58" s="65"/>
      <c r="DP58" s="65"/>
      <c r="DQ58" s="65"/>
      <c r="DR58" s="65">
        <v>5</v>
      </c>
      <c r="DS58" s="65">
        <f t="shared" si="209"/>
        <v>428.469696969697</v>
      </c>
      <c r="DT58" s="65"/>
      <c r="DU58" s="64">
        <f t="shared" si="10"/>
        <v>1461.1043538590075</v>
      </c>
      <c r="DV58" s="66">
        <f t="shared" si="144"/>
        <v>596.35070707070713</v>
      </c>
      <c r="DW58" s="66"/>
      <c r="DX58" s="66">
        <f t="shared" si="68"/>
        <v>411.49101218594296</v>
      </c>
      <c r="DY58" s="67">
        <f t="shared" si="11"/>
        <v>1007.8417192566501</v>
      </c>
      <c r="DZ58" s="67">
        <f t="shared" si="12"/>
        <v>2468.9460731156578</v>
      </c>
      <c r="EA58" s="68">
        <f t="shared" si="13"/>
        <v>-758.75607311565773</v>
      </c>
      <c r="EB58" s="209">
        <v>2591.4</v>
      </c>
      <c r="EC58" s="209">
        <v>0</v>
      </c>
      <c r="ED58" s="209">
        <v>0</v>
      </c>
      <c r="EE58" s="209">
        <v>0</v>
      </c>
      <c r="EF58" s="209">
        <v>0</v>
      </c>
      <c r="EG58" s="209">
        <v>0</v>
      </c>
      <c r="EH58" s="209">
        <v>0</v>
      </c>
      <c r="EI58" s="209">
        <v>0</v>
      </c>
      <c r="EJ58" s="209">
        <v>24536.92</v>
      </c>
      <c r="EK58" s="209">
        <v>0</v>
      </c>
      <c r="EL58" s="209">
        <v>19666.439999999999</v>
      </c>
      <c r="EM58" s="178">
        <f t="shared" si="183"/>
        <v>7461.880000000001</v>
      </c>
      <c r="EN58" s="210">
        <v>2129</v>
      </c>
      <c r="EO58" s="181" t="s">
        <v>277</v>
      </c>
      <c r="EP58" s="212">
        <f t="shared" si="70"/>
        <v>27128.32</v>
      </c>
      <c r="EQ58" s="209">
        <v>215.71</v>
      </c>
      <c r="ER58" s="209">
        <v>0</v>
      </c>
      <c r="ES58" s="209">
        <v>0</v>
      </c>
      <c r="ET58" s="209">
        <v>0</v>
      </c>
      <c r="EU58" s="209">
        <v>0</v>
      </c>
      <c r="EV58" s="209">
        <v>0</v>
      </c>
      <c r="EW58" s="209">
        <v>0</v>
      </c>
      <c r="EX58" s="209">
        <v>0</v>
      </c>
      <c r="EY58" s="209">
        <v>1400</v>
      </c>
      <c r="EZ58" s="209">
        <v>0</v>
      </c>
      <c r="FA58" s="64">
        <f t="shared" si="184"/>
        <v>1615.71</v>
      </c>
      <c r="FB58" s="222">
        <f>497.29+18.1+7.33</f>
        <v>522.72</v>
      </c>
      <c r="FC58" s="65">
        <v>28</v>
      </c>
      <c r="FD58" s="65">
        <f t="shared" si="72"/>
        <v>219.5178038397093</v>
      </c>
      <c r="FE58" s="65">
        <f t="shared" si="73"/>
        <v>193.83160525045801</v>
      </c>
      <c r="FF58" s="65">
        <v>1279.4567857142858</v>
      </c>
      <c r="FG58" s="65"/>
      <c r="FH58" s="65">
        <f t="shared" si="75"/>
        <v>140.93333333333334</v>
      </c>
      <c r="FI58" s="65">
        <v>5</v>
      </c>
      <c r="FJ58" s="65">
        <f t="shared" si="145"/>
        <v>424.68019607843132</v>
      </c>
      <c r="FK58" s="65"/>
      <c r="FL58" s="64">
        <f t="shared" si="14"/>
        <v>2814.1397242162179</v>
      </c>
      <c r="FM58" s="66">
        <f t="shared" si="146"/>
        <v>664.41901960784321</v>
      </c>
      <c r="FN58" s="66"/>
      <c r="FO58" s="66">
        <f t="shared" si="76"/>
        <v>695.71174876481223</v>
      </c>
      <c r="FP58" s="67"/>
      <c r="FQ58" s="67">
        <f t="shared" si="16"/>
        <v>2814.1397242162179</v>
      </c>
      <c r="FR58" s="68">
        <f t="shared" si="17"/>
        <v>-1198.4297242162179</v>
      </c>
      <c r="FS58" s="209">
        <v>4703.5200000000004</v>
      </c>
      <c r="FT58" s="209">
        <v>0</v>
      </c>
      <c r="FU58" s="209">
        <v>0</v>
      </c>
      <c r="FV58" s="209">
        <v>0</v>
      </c>
      <c r="FW58" s="209">
        <v>0</v>
      </c>
      <c r="FX58" s="209">
        <v>0</v>
      </c>
      <c r="FY58" s="209">
        <v>0</v>
      </c>
      <c r="FZ58" s="209">
        <v>0</v>
      </c>
      <c r="GA58" s="209">
        <v>27866.400000000001</v>
      </c>
      <c r="GB58" s="209">
        <v>0</v>
      </c>
      <c r="GC58" s="209">
        <v>22851.439999999999</v>
      </c>
      <c r="GD58" s="178">
        <f t="shared" si="186"/>
        <v>9718.4800000000032</v>
      </c>
      <c r="GE58" s="210">
        <v>2333</v>
      </c>
      <c r="GF58" s="181" t="s">
        <v>277</v>
      </c>
      <c r="GG58" s="64">
        <f t="shared" si="187"/>
        <v>32569.920000000002</v>
      </c>
      <c r="GH58" s="209">
        <v>391.52</v>
      </c>
      <c r="GI58" s="209">
        <v>0</v>
      </c>
      <c r="GJ58" s="209">
        <v>0</v>
      </c>
      <c r="GK58" s="209">
        <v>0</v>
      </c>
      <c r="GL58" s="209">
        <v>0</v>
      </c>
      <c r="GM58" s="209">
        <v>0</v>
      </c>
      <c r="GN58" s="209">
        <v>0</v>
      </c>
      <c r="GO58" s="209">
        <v>0</v>
      </c>
      <c r="GP58" s="209">
        <v>1400</v>
      </c>
      <c r="GQ58" s="209">
        <v>0</v>
      </c>
      <c r="GR58" s="211">
        <f t="shared" si="79"/>
        <v>1791.52</v>
      </c>
      <c r="GS58" s="222">
        <f>497.29+18.1+7.33</f>
        <v>522.72</v>
      </c>
      <c r="GT58" s="217">
        <v>28</v>
      </c>
      <c r="GU58" s="65">
        <f t="shared" si="80"/>
        <v>253.22239616052519</v>
      </c>
      <c r="GV58" s="65">
        <f t="shared" si="81"/>
        <v>286.42407341439241</v>
      </c>
      <c r="GW58" s="65">
        <v>1279.4567857142858</v>
      </c>
      <c r="GX58" s="65"/>
      <c r="GY58" s="65">
        <f t="shared" si="83"/>
        <v>184.90588235294118</v>
      </c>
      <c r="GZ58" s="65">
        <v>5</v>
      </c>
      <c r="HA58" s="65">
        <f t="shared" si="147"/>
        <v>358.47794117647061</v>
      </c>
      <c r="HB58" s="65"/>
      <c r="HC58" s="64">
        <f t="shared" si="188"/>
        <v>2918.2070788186152</v>
      </c>
      <c r="HD58" s="66">
        <f t="shared" si="148"/>
        <v>866.92019607843133</v>
      </c>
      <c r="HE58" s="66"/>
      <c r="HF58" s="66">
        <f t="shared" si="84"/>
        <v>757.02545497940935</v>
      </c>
      <c r="HG58" s="67">
        <f t="shared" si="19"/>
        <v>1623.9456510578407</v>
      </c>
      <c r="HH58" s="67">
        <f t="shared" si="20"/>
        <v>4542.1527298764559</v>
      </c>
      <c r="HI58" s="68">
        <f t="shared" si="21"/>
        <v>-2750.6327298764559</v>
      </c>
      <c r="HJ58" s="205">
        <v>3565</v>
      </c>
      <c r="HK58" s="205">
        <v>0</v>
      </c>
      <c r="HL58" s="205">
        <v>0</v>
      </c>
      <c r="HM58" s="205">
        <v>0</v>
      </c>
      <c r="HN58" s="205">
        <v>0</v>
      </c>
      <c r="HO58" s="205">
        <v>0</v>
      </c>
      <c r="HP58" s="205">
        <v>0</v>
      </c>
      <c r="HQ58" s="205">
        <v>0</v>
      </c>
      <c r="HR58" s="205">
        <v>28959.73</v>
      </c>
      <c r="HS58" s="205">
        <v>0</v>
      </c>
      <c r="HT58" s="205">
        <v>23339.26</v>
      </c>
      <c r="HU58" s="178">
        <f t="shared" si="189"/>
        <v>9185.4700000000012</v>
      </c>
      <c r="HV58" s="206">
        <v>2539</v>
      </c>
      <c r="HW58" s="181" t="s">
        <v>277</v>
      </c>
      <c r="HX58" s="64">
        <f t="shared" si="190"/>
        <v>32524.73</v>
      </c>
      <c r="HY58" s="205">
        <v>296.76</v>
      </c>
      <c r="HZ58" s="205">
        <v>0</v>
      </c>
      <c r="IA58" s="205">
        <v>0</v>
      </c>
      <c r="IB58" s="205">
        <v>0</v>
      </c>
      <c r="IC58" s="205">
        <v>0</v>
      </c>
      <c r="ID58" s="205">
        <v>0</v>
      </c>
      <c r="IE58" s="205">
        <v>0</v>
      </c>
      <c r="IF58" s="205">
        <v>0</v>
      </c>
      <c r="IG58" s="205">
        <v>1400</v>
      </c>
      <c r="IH58" s="205">
        <v>0</v>
      </c>
      <c r="II58" s="214">
        <v>1696.76</v>
      </c>
      <c r="IJ58" s="222">
        <f>497.29+18.1+7.33</f>
        <v>522.72</v>
      </c>
      <c r="IK58" s="217">
        <v>28</v>
      </c>
      <c r="IL58" s="65">
        <f t="shared" si="88"/>
        <v>258.53964514187891</v>
      </c>
      <c r="IM58" s="65">
        <f t="shared" si="89"/>
        <v>278.39064289891274</v>
      </c>
      <c r="IN58" s="65">
        <v>1279.4567857142858</v>
      </c>
      <c r="IO58" s="65"/>
      <c r="IP58" s="65">
        <f t="shared" si="91"/>
        <v>232.05714285714285</v>
      </c>
      <c r="IQ58" s="65">
        <v>5</v>
      </c>
      <c r="IR58" s="65">
        <f t="shared" si="149"/>
        <v>445.62857142857143</v>
      </c>
      <c r="IS58" s="65"/>
      <c r="IT58" s="64">
        <f t="shared" si="191"/>
        <v>3049.7927880407919</v>
      </c>
      <c r="IU58" s="66">
        <f t="shared" si="150"/>
        <v>538.79476190476191</v>
      </c>
      <c r="IV58" s="66"/>
      <c r="IW58" s="66">
        <f t="shared" si="92"/>
        <v>717.71750998911079</v>
      </c>
      <c r="IX58" s="67">
        <f t="shared" si="192"/>
        <v>1256.5122718938728</v>
      </c>
      <c r="IY58" s="67">
        <f t="shared" si="24"/>
        <v>4306.3050599346643</v>
      </c>
      <c r="IZ58" s="68">
        <f t="shared" si="25"/>
        <v>-2609.5450599346641</v>
      </c>
      <c r="JA58" s="209">
        <v>5561.99</v>
      </c>
      <c r="JB58" s="209">
        <v>0</v>
      </c>
      <c r="JC58" s="209">
        <v>0</v>
      </c>
      <c r="JD58" s="209">
        <v>0</v>
      </c>
      <c r="JE58" s="209">
        <v>0</v>
      </c>
      <c r="JF58" s="209">
        <v>0</v>
      </c>
      <c r="JG58" s="209">
        <v>0</v>
      </c>
      <c r="JH58" s="209">
        <v>0</v>
      </c>
      <c r="JI58" s="209">
        <v>31265.35</v>
      </c>
      <c r="JJ58" s="209">
        <v>0</v>
      </c>
      <c r="JK58" s="209">
        <v>27416.3</v>
      </c>
      <c r="JL58" s="178">
        <f t="shared" si="193"/>
        <v>9411.0399999999972</v>
      </c>
      <c r="JM58" s="210">
        <v>2556</v>
      </c>
      <c r="JN58" s="181" t="s">
        <v>277</v>
      </c>
      <c r="JO58" s="64">
        <f t="shared" si="194"/>
        <v>36827.339999999997</v>
      </c>
      <c r="JP58" s="209">
        <v>462.99</v>
      </c>
      <c r="JQ58" s="209">
        <v>0</v>
      </c>
      <c r="JR58" s="209">
        <v>0</v>
      </c>
      <c r="JS58" s="209">
        <v>0</v>
      </c>
      <c r="JT58" s="209">
        <v>0</v>
      </c>
      <c r="JU58" s="209">
        <v>0</v>
      </c>
      <c r="JV58" s="209">
        <v>0</v>
      </c>
      <c r="JW58" s="209">
        <v>0</v>
      </c>
      <c r="JX58" s="209">
        <v>1400</v>
      </c>
      <c r="JY58" s="209">
        <v>0</v>
      </c>
      <c r="JZ58" s="211">
        <v>1862.99</v>
      </c>
      <c r="KA58" s="222">
        <f>497.29+18.1+7.33</f>
        <v>522.72</v>
      </c>
      <c r="KB58" s="217">
        <v>28</v>
      </c>
      <c r="KC58" s="65">
        <f t="shared" si="96"/>
        <v>553.00562556664056</v>
      </c>
      <c r="KD58" s="65">
        <f t="shared" si="97"/>
        <v>316.88448189711374</v>
      </c>
      <c r="KE58" s="65">
        <v>1279.4567857142858</v>
      </c>
      <c r="KF58" s="65"/>
      <c r="KG58" s="65"/>
      <c r="KH58" s="65">
        <v>5</v>
      </c>
      <c r="KI58" s="65">
        <f t="shared" si="151"/>
        <v>543.39953271028037</v>
      </c>
      <c r="KJ58" s="65"/>
      <c r="KK58" s="64">
        <f t="shared" si="195"/>
        <v>3248.4664258883204</v>
      </c>
      <c r="KL58" s="66">
        <f t="shared" si="152"/>
        <v>497.32093457943921</v>
      </c>
      <c r="KM58" s="66"/>
      <c r="KN58" s="66">
        <f t="shared" si="99"/>
        <v>749.15747209355197</v>
      </c>
      <c r="KO58" s="67">
        <f t="shared" si="27"/>
        <v>1246.4784066729912</v>
      </c>
      <c r="KP58" s="67">
        <f t="shared" si="28"/>
        <v>4494.9448325613121</v>
      </c>
      <c r="KQ58" s="68">
        <f t="shared" si="29"/>
        <v>-2631.9548325613123</v>
      </c>
      <c r="KR58" s="209">
        <v>6307.35</v>
      </c>
      <c r="KS58" s="209">
        <v>0</v>
      </c>
      <c r="KT58" s="209">
        <v>0</v>
      </c>
      <c r="KU58" s="209">
        <v>0</v>
      </c>
      <c r="KV58" s="209">
        <v>0</v>
      </c>
      <c r="KW58" s="209">
        <v>0</v>
      </c>
      <c r="KX58" s="209">
        <v>0</v>
      </c>
      <c r="KY58" s="209">
        <v>0</v>
      </c>
      <c r="KZ58" s="209">
        <v>29964.92</v>
      </c>
      <c r="LA58" s="209">
        <v>0</v>
      </c>
      <c r="LB58" s="209">
        <v>27906.23</v>
      </c>
      <c r="LC58" s="178">
        <f t="shared" si="196"/>
        <v>8366.0399999999972</v>
      </c>
      <c r="LD58" s="210">
        <v>2505</v>
      </c>
      <c r="LE58" s="181" t="s">
        <v>277</v>
      </c>
      <c r="LF58" s="64">
        <f t="shared" si="197"/>
        <v>36272.269999999997</v>
      </c>
      <c r="LG58" s="209">
        <v>525.04</v>
      </c>
      <c r="LH58" s="209">
        <v>0</v>
      </c>
      <c r="LI58" s="209">
        <v>0</v>
      </c>
      <c r="LJ58" s="209">
        <v>0</v>
      </c>
      <c r="LK58" s="209">
        <v>0</v>
      </c>
      <c r="LL58" s="209">
        <v>0</v>
      </c>
      <c r="LM58" s="209">
        <v>0</v>
      </c>
      <c r="LN58" s="209">
        <v>0</v>
      </c>
      <c r="LO58" s="209">
        <v>1400</v>
      </c>
      <c r="LP58" s="209">
        <v>0</v>
      </c>
      <c r="LQ58" s="211">
        <f t="shared" si="102"/>
        <v>1925.04</v>
      </c>
      <c r="LR58" s="229">
        <f>553.98+15.07</f>
        <v>569.05000000000007</v>
      </c>
      <c r="LS58" s="240">
        <v>28</v>
      </c>
      <c r="LT58" s="65">
        <f t="shared" si="103"/>
        <v>284.50758389762694</v>
      </c>
      <c r="LU58" s="65">
        <f t="shared" si="104"/>
        <v>249.07492616956833</v>
      </c>
      <c r="LV58" s="65">
        <v>1279.4567857142858</v>
      </c>
      <c r="LW58" s="65"/>
      <c r="LX58" s="65"/>
      <c r="LY58" s="65">
        <v>5</v>
      </c>
      <c r="LZ58" s="65">
        <f t="shared" si="153"/>
        <v>508.03738317757012</v>
      </c>
      <c r="MA58" s="65"/>
      <c r="MB58" s="64">
        <f t="shared" si="30"/>
        <v>2923.1266789590513</v>
      </c>
      <c r="MC58" s="66">
        <f t="shared" si="154"/>
        <v>593.54906542056074</v>
      </c>
      <c r="MD58" s="66"/>
      <c r="ME58" s="66">
        <f t="shared" si="106"/>
        <v>703.33514887592253</v>
      </c>
      <c r="MF58" s="67">
        <f t="shared" si="31"/>
        <v>1296.8842142964832</v>
      </c>
      <c r="MG58" s="67">
        <f t="shared" si="32"/>
        <v>4220.010893255534</v>
      </c>
      <c r="MH58" s="68">
        <f t="shared" si="33"/>
        <v>-2294.9708932555341</v>
      </c>
      <c r="MI58" s="209">
        <v>4189.04</v>
      </c>
      <c r="MJ58" s="209">
        <v>0</v>
      </c>
      <c r="MK58" s="209">
        <v>0</v>
      </c>
      <c r="ML58" s="209">
        <v>0</v>
      </c>
      <c r="MM58" s="209">
        <v>0</v>
      </c>
      <c r="MN58" s="209">
        <v>0</v>
      </c>
      <c r="MO58" s="209">
        <v>0</v>
      </c>
      <c r="MP58" s="209">
        <v>0</v>
      </c>
      <c r="MQ58" s="209">
        <v>23728.84</v>
      </c>
      <c r="MR58" s="209">
        <v>0</v>
      </c>
      <c r="MS58" s="209">
        <v>20540.18</v>
      </c>
      <c r="MT58" s="178">
        <f t="shared" si="210"/>
        <v>7377.7000000000007</v>
      </c>
      <c r="MU58" s="210">
        <v>2131</v>
      </c>
      <c r="MV58" s="181" t="s">
        <v>277</v>
      </c>
      <c r="MW58" s="64">
        <f t="shared" si="198"/>
        <v>27917.88</v>
      </c>
      <c r="MX58" s="209">
        <v>348.7</v>
      </c>
      <c r="MY58" s="209">
        <v>0</v>
      </c>
      <c r="MZ58" s="209">
        <v>0</v>
      </c>
      <c r="NA58" s="209">
        <v>0</v>
      </c>
      <c r="NB58" s="209">
        <v>0</v>
      </c>
      <c r="NC58" s="209">
        <v>0</v>
      </c>
      <c r="ND58" s="209">
        <v>0</v>
      </c>
      <c r="NE58" s="209">
        <v>0</v>
      </c>
      <c r="NF58" s="209">
        <v>1400</v>
      </c>
      <c r="NG58" s="209">
        <v>0</v>
      </c>
      <c r="NH58" s="211">
        <f t="shared" si="109"/>
        <v>1748.7</v>
      </c>
      <c r="NI58" s="229">
        <f>553.98+15.07</f>
        <v>569.05000000000007</v>
      </c>
      <c r="NJ58" s="240">
        <v>28</v>
      </c>
      <c r="NK58" s="65">
        <f t="shared" si="110"/>
        <v>0</v>
      </c>
      <c r="NL58" s="65">
        <f t="shared" si="111"/>
        <v>178.19400929731711</v>
      </c>
      <c r="NM58" s="65">
        <v>1279.4567857142858</v>
      </c>
      <c r="NN58" s="65"/>
      <c r="NO58" s="65"/>
      <c r="NP58" s="65">
        <v>5</v>
      </c>
      <c r="NQ58" s="65">
        <f t="shared" si="155"/>
        <v>469.67889908256882</v>
      </c>
      <c r="NR58" s="65"/>
      <c r="NS58" s="64">
        <f t="shared" si="199"/>
        <v>2529.379694094172</v>
      </c>
      <c r="NT58" s="66">
        <f t="shared" si="113"/>
        <v>723.04816513761466</v>
      </c>
      <c r="NU58" s="66"/>
      <c r="NV58" s="66">
        <f t="shared" si="114"/>
        <v>650.4855718463574</v>
      </c>
      <c r="NW58" s="67">
        <f t="shared" si="35"/>
        <v>1373.5337369839722</v>
      </c>
      <c r="NX58" s="67">
        <f t="shared" si="36"/>
        <v>3902.9134310781442</v>
      </c>
      <c r="NY58" s="68">
        <f t="shared" si="37"/>
        <v>-2154.2134310781439</v>
      </c>
      <c r="NZ58" s="209">
        <v>3277.05</v>
      </c>
      <c r="OA58" s="209">
        <v>0</v>
      </c>
      <c r="OB58" s="209">
        <v>0</v>
      </c>
      <c r="OC58" s="209">
        <v>0</v>
      </c>
      <c r="OD58" s="209">
        <v>0</v>
      </c>
      <c r="OE58" s="209">
        <v>0</v>
      </c>
      <c r="OF58" s="209">
        <v>0</v>
      </c>
      <c r="OG58" s="209">
        <v>0</v>
      </c>
      <c r="OH58" s="209">
        <v>28788.07</v>
      </c>
      <c r="OI58" s="209">
        <v>0</v>
      </c>
      <c r="OJ58" s="209">
        <v>22536.799999999999</v>
      </c>
      <c r="OK58" s="178">
        <f t="shared" si="115"/>
        <v>9528.32</v>
      </c>
      <c r="OL58" s="210">
        <v>2338</v>
      </c>
      <c r="OM58" s="181" t="s">
        <v>277</v>
      </c>
      <c r="ON58" s="64">
        <f t="shared" si="200"/>
        <v>32065.119999999999</v>
      </c>
      <c r="OO58" s="209">
        <v>272.79000000000002</v>
      </c>
      <c r="OP58" s="209">
        <v>0</v>
      </c>
      <c r="OQ58" s="209">
        <v>0</v>
      </c>
      <c r="OR58" s="209">
        <v>0</v>
      </c>
      <c r="OS58" s="209">
        <v>0</v>
      </c>
      <c r="OT58" s="209">
        <v>0</v>
      </c>
      <c r="OU58" s="209">
        <v>0</v>
      </c>
      <c r="OV58" s="209">
        <v>0</v>
      </c>
      <c r="OW58" s="209">
        <v>1400</v>
      </c>
      <c r="OX58" s="209">
        <v>0</v>
      </c>
      <c r="OY58" s="211">
        <v>1672.79</v>
      </c>
      <c r="OZ58" s="229">
        <f>553.98+15.07</f>
        <v>569.05000000000007</v>
      </c>
      <c r="PA58" s="240">
        <v>28</v>
      </c>
      <c r="PB58" s="65">
        <f t="shared" si="118"/>
        <v>487.31910424126897</v>
      </c>
      <c r="PC58" s="65">
        <f t="shared" si="119"/>
        <v>279.37990487961997</v>
      </c>
      <c r="PD58" s="65">
        <v>1279.4567857142858</v>
      </c>
      <c r="PE58" s="65"/>
      <c r="PF58" s="65">
        <f t="shared" si="121"/>
        <v>32.880000000000003</v>
      </c>
      <c r="PG58" s="65">
        <v>5</v>
      </c>
      <c r="PH58" s="65">
        <f t="shared" si="156"/>
        <v>495.2049090909091</v>
      </c>
      <c r="PI58" s="65"/>
      <c r="PJ58" s="64">
        <f t="shared" si="38"/>
        <v>3176.290703926084</v>
      </c>
      <c r="PK58" s="66">
        <f t="shared" si="157"/>
        <v>643.25572727272731</v>
      </c>
      <c r="PL58" s="66"/>
      <c r="PM58" s="66">
        <f t="shared" si="122"/>
        <v>763.90928623976231</v>
      </c>
      <c r="PN58" s="67">
        <f t="shared" si="39"/>
        <v>1407.1650135124896</v>
      </c>
      <c r="PO58" s="67">
        <f t="shared" si="40"/>
        <v>4583.4557174385736</v>
      </c>
      <c r="PP58" s="68">
        <f t="shared" si="41"/>
        <v>-2910.6657174385737</v>
      </c>
      <c r="PQ58" s="209">
        <v>4051.07</v>
      </c>
      <c r="PR58" s="209">
        <v>0</v>
      </c>
      <c r="PS58" s="209">
        <v>0</v>
      </c>
      <c r="PT58" s="209">
        <v>0</v>
      </c>
      <c r="PU58" s="209">
        <v>0</v>
      </c>
      <c r="PV58" s="209">
        <v>0</v>
      </c>
      <c r="PW58" s="209">
        <v>0</v>
      </c>
      <c r="PX58" s="209">
        <v>0</v>
      </c>
      <c r="PY58" s="209">
        <v>23614.77</v>
      </c>
      <c r="PZ58" s="209">
        <v>0</v>
      </c>
      <c r="QA58" s="209">
        <v>18423.52</v>
      </c>
      <c r="QB58" s="178">
        <f t="shared" si="201"/>
        <v>9242.32</v>
      </c>
      <c r="QC58" s="210">
        <v>1873</v>
      </c>
      <c r="QD58" s="181" t="s">
        <v>277</v>
      </c>
      <c r="QE58" s="64">
        <f t="shared" si="202"/>
        <v>27665.84</v>
      </c>
      <c r="QF58" s="209">
        <v>337.22</v>
      </c>
      <c r="QG58" s="209">
        <v>0</v>
      </c>
      <c r="QH58" s="209">
        <v>0</v>
      </c>
      <c r="QI58" s="209">
        <v>0</v>
      </c>
      <c r="QJ58" s="209">
        <v>0</v>
      </c>
      <c r="QK58" s="209">
        <v>0</v>
      </c>
      <c r="QL58" s="209">
        <v>0</v>
      </c>
      <c r="QM58" s="209">
        <v>0</v>
      </c>
      <c r="QN58" s="209">
        <v>1400</v>
      </c>
      <c r="QO58" s="209">
        <v>0</v>
      </c>
      <c r="QP58" s="211">
        <f t="shared" si="125"/>
        <v>1737.22</v>
      </c>
      <c r="QQ58" s="249">
        <f>553.98+15.07</f>
        <v>569.05000000000007</v>
      </c>
      <c r="QR58" s="240">
        <v>28</v>
      </c>
      <c r="QS58" s="65">
        <f t="shared" si="126"/>
        <v>216.56858665297233</v>
      </c>
      <c r="QT58" s="65">
        <f t="shared" si="127"/>
        <v>168.64872507749428</v>
      </c>
      <c r="QU58" s="65">
        <v>1279.4567857142858</v>
      </c>
      <c r="QV58" s="65"/>
      <c r="QW58" s="65">
        <f t="shared" si="129"/>
        <v>18.861818181818183</v>
      </c>
      <c r="QX58" s="65">
        <v>5</v>
      </c>
      <c r="QY58" s="65">
        <f t="shared" si="158"/>
        <v>428.14772727272725</v>
      </c>
      <c r="QZ58" s="65"/>
      <c r="RA58" s="64">
        <f t="shared" si="203"/>
        <v>2713.7336428992985</v>
      </c>
      <c r="RB58" s="66">
        <f t="shared" si="130"/>
        <v>619.2640909090909</v>
      </c>
      <c r="RC58" s="66"/>
      <c r="RD58" s="66">
        <f t="shared" si="131"/>
        <v>666.59954676167797</v>
      </c>
      <c r="RE58" s="67">
        <f t="shared" si="43"/>
        <v>1285.8636376707689</v>
      </c>
      <c r="RF58" s="67">
        <f t="shared" si="44"/>
        <v>3999.5972805700676</v>
      </c>
      <c r="RG58" s="68">
        <f t="shared" si="45"/>
        <v>-2262.3772805700673</v>
      </c>
      <c r="RH58" s="205">
        <v>4470.99</v>
      </c>
      <c r="RI58" s="205">
        <v>0</v>
      </c>
      <c r="RJ58" s="205">
        <v>0</v>
      </c>
      <c r="RK58" s="205">
        <v>0</v>
      </c>
      <c r="RL58" s="205">
        <v>0</v>
      </c>
      <c r="RM58" s="205">
        <v>0</v>
      </c>
      <c r="RN58" s="205">
        <v>0</v>
      </c>
      <c r="RO58" s="205">
        <v>0</v>
      </c>
      <c r="RP58" s="205">
        <v>25128.38</v>
      </c>
      <c r="RQ58" s="205">
        <v>0</v>
      </c>
      <c r="RR58" s="205">
        <v>20701.509999999998</v>
      </c>
      <c r="RS58" s="178">
        <f t="shared" si="204"/>
        <v>8897.8600000000042</v>
      </c>
      <c r="RT58" s="206">
        <v>1815</v>
      </c>
      <c r="RU58" s="181" t="s">
        <v>277</v>
      </c>
      <c r="RV58" s="64">
        <f t="shared" si="205"/>
        <v>29599.370000000003</v>
      </c>
      <c r="RW58" s="209">
        <v>372.17</v>
      </c>
      <c r="RX58" s="209">
        <v>0</v>
      </c>
      <c r="RY58" s="209">
        <v>0</v>
      </c>
      <c r="RZ58" s="209">
        <v>0</v>
      </c>
      <c r="SA58" s="209">
        <v>0</v>
      </c>
      <c r="SB58" s="209">
        <v>0</v>
      </c>
      <c r="SC58" s="209">
        <v>0</v>
      </c>
      <c r="SD58" s="209">
        <v>0</v>
      </c>
      <c r="SE58" s="209">
        <v>1400</v>
      </c>
      <c r="SF58" s="209">
        <v>0</v>
      </c>
      <c r="SG58" s="211">
        <v>1772.17</v>
      </c>
      <c r="SH58" s="249">
        <f>553.98+15.07</f>
        <v>569.05000000000007</v>
      </c>
      <c r="SI58" s="240">
        <v>28</v>
      </c>
      <c r="SJ58" s="65">
        <f t="shared" si="134"/>
        <v>203.43179380010903</v>
      </c>
      <c r="SK58" s="65">
        <f t="shared" si="135"/>
        <v>191.79577568888379</v>
      </c>
      <c r="SL58" s="65">
        <v>1279.4567857142858</v>
      </c>
      <c r="SM58" s="65"/>
      <c r="SN58" s="65">
        <f t="shared" si="137"/>
        <v>495.92920353982299</v>
      </c>
      <c r="SO58" s="65">
        <v>5</v>
      </c>
      <c r="SP58" s="65">
        <f t="shared" si="159"/>
        <v>428.52876106194691</v>
      </c>
      <c r="SQ58" s="65"/>
      <c r="SR58" s="64"/>
      <c r="SS58" s="66">
        <f t="shared" si="160"/>
        <v>596.28469026548669</v>
      </c>
      <c r="ST58" s="66"/>
      <c r="SU58" s="66">
        <f t="shared" si="138"/>
        <v>119.25693805309734</v>
      </c>
      <c r="SV58" s="67"/>
      <c r="SW58" s="67">
        <f t="shared" si="48"/>
        <v>0</v>
      </c>
      <c r="SX58" s="68">
        <f t="shared" si="49"/>
        <v>1772.17</v>
      </c>
      <c r="SY58" s="64">
        <f t="shared" si="139"/>
        <v>367152.07</v>
      </c>
      <c r="SZ58" s="211">
        <f t="shared" si="140"/>
        <v>20918.96</v>
      </c>
      <c r="TA58" s="67">
        <f t="shared" si="141"/>
        <v>39063.646426783773</v>
      </c>
      <c r="TB58" s="68">
        <f t="shared" si="142"/>
        <v>-18144.686426783774</v>
      </c>
      <c r="TC58" s="264"/>
      <c r="TD58" s="265"/>
      <c r="TE58" s="265"/>
    </row>
    <row r="59" spans="1:525">
      <c r="A59" s="173" t="s">
        <v>189</v>
      </c>
      <c r="B59" s="266" t="s">
        <v>190</v>
      </c>
      <c r="C59" s="181" t="s">
        <v>277</v>
      </c>
      <c r="D59" s="176">
        <v>5487.21</v>
      </c>
      <c r="E59" s="176">
        <v>0</v>
      </c>
      <c r="F59" s="176">
        <v>0</v>
      </c>
      <c r="G59" s="176">
        <v>0</v>
      </c>
      <c r="H59" s="176">
        <v>0</v>
      </c>
      <c r="I59" s="176">
        <v>0</v>
      </c>
      <c r="J59" s="176">
        <v>0</v>
      </c>
      <c r="K59" s="176">
        <v>0</v>
      </c>
      <c r="L59" s="176">
        <v>12921.18</v>
      </c>
      <c r="M59" s="176">
        <v>0</v>
      </c>
      <c r="N59" s="178">
        <v>11739.810000000001</v>
      </c>
      <c r="O59" s="178">
        <f t="shared" si="161"/>
        <v>6668.5799999999981</v>
      </c>
      <c r="P59" s="181">
        <v>1648</v>
      </c>
      <c r="Q59" s="64">
        <f t="shared" si="213"/>
        <v>18408.39</v>
      </c>
      <c r="R59" s="178">
        <v>456.78</v>
      </c>
      <c r="S59" s="178">
        <v>0</v>
      </c>
      <c r="T59" s="178">
        <v>0</v>
      </c>
      <c r="U59" s="178">
        <v>0</v>
      </c>
      <c r="V59" s="178">
        <v>0</v>
      </c>
      <c r="W59" s="178">
        <v>0</v>
      </c>
      <c r="X59" s="178">
        <v>0</v>
      </c>
      <c r="Y59" s="178">
        <v>0</v>
      </c>
      <c r="Z59" s="178">
        <v>1400</v>
      </c>
      <c r="AA59" s="178">
        <v>0</v>
      </c>
      <c r="AB59" s="64">
        <f t="shared" si="50"/>
        <v>1856.78</v>
      </c>
      <c r="AC59" s="222">
        <f>381.54</f>
        <v>381.54</v>
      </c>
      <c r="AD59" s="219">
        <v>140</v>
      </c>
      <c r="AE59" s="65">
        <f t="shared" si="51"/>
        <v>127.64458192711609</v>
      </c>
      <c r="AF59" s="65">
        <f t="shared" si="177"/>
        <v>178.81007114274593</v>
      </c>
      <c r="AG59" s="65"/>
      <c r="AH59" s="65">
        <v>18.510000000000002</v>
      </c>
      <c r="AI59" s="65"/>
      <c r="AJ59" s="65">
        <v>5</v>
      </c>
      <c r="AK59" s="65">
        <f t="shared" si="178"/>
        <v>411.38684210526316</v>
      </c>
      <c r="AL59" s="65"/>
      <c r="AM59" s="64">
        <f t="shared" si="2"/>
        <v>1262.8914951751251</v>
      </c>
      <c r="AN59" s="66">
        <f t="shared" si="179"/>
        <v>645.10084210526315</v>
      </c>
      <c r="AO59" s="66">
        <v>46.73</v>
      </c>
      <c r="AP59" s="66">
        <f t="shared" si="54"/>
        <v>390.94446745607769</v>
      </c>
      <c r="AQ59" s="67">
        <f t="shared" si="3"/>
        <v>1082.7753095613409</v>
      </c>
      <c r="AR59" s="67">
        <f t="shared" si="4"/>
        <v>2345.666804736466</v>
      </c>
      <c r="AS59" s="68">
        <f t="shared" si="5"/>
        <v>-488.88680473646605</v>
      </c>
      <c r="AT59" s="205">
        <v>4565.54</v>
      </c>
      <c r="AU59" s="205">
        <v>0</v>
      </c>
      <c r="AV59" s="205">
        <v>0</v>
      </c>
      <c r="AW59" s="205">
        <v>0</v>
      </c>
      <c r="AX59" s="207">
        <v>0</v>
      </c>
      <c r="AY59" s="207">
        <v>0</v>
      </c>
      <c r="AZ59" s="207">
        <v>0</v>
      </c>
      <c r="BA59" s="207">
        <v>0</v>
      </c>
      <c r="BB59" s="207">
        <v>13374.51</v>
      </c>
      <c r="BC59" s="207">
        <v>0</v>
      </c>
      <c r="BD59" s="209">
        <v>10827.43</v>
      </c>
      <c r="BE59" s="178">
        <f t="shared" si="162"/>
        <v>7112.619999999999</v>
      </c>
      <c r="BF59" s="208">
        <v>1607</v>
      </c>
      <c r="BG59" s="181" t="s">
        <v>277</v>
      </c>
      <c r="BH59" s="64">
        <f t="shared" si="56"/>
        <v>17940.05</v>
      </c>
      <c r="BI59" s="205">
        <v>380.06</v>
      </c>
      <c r="BJ59" s="205">
        <v>0</v>
      </c>
      <c r="BK59" s="205">
        <v>0</v>
      </c>
      <c r="BL59" s="205">
        <v>0</v>
      </c>
      <c r="BM59" s="205">
        <v>0</v>
      </c>
      <c r="BN59" s="205">
        <v>0</v>
      </c>
      <c r="BO59" s="205">
        <v>0</v>
      </c>
      <c r="BP59" s="205">
        <v>0</v>
      </c>
      <c r="BQ59" s="205">
        <v>1400</v>
      </c>
      <c r="BR59" s="205">
        <v>0</v>
      </c>
      <c r="BS59" s="64">
        <f t="shared" si="57"/>
        <v>1780.06</v>
      </c>
      <c r="BT59" s="222">
        <f>381.54</f>
        <v>381.54</v>
      </c>
      <c r="BU59" s="219">
        <v>140</v>
      </c>
      <c r="BV59" s="65">
        <f t="shared" si="58"/>
        <v>118.75216892377324</v>
      </c>
      <c r="BW59" s="65">
        <f t="shared" si="59"/>
        <v>160.85874344529975</v>
      </c>
      <c r="BX59" s="65"/>
      <c r="BY59" s="65">
        <v>18.510000000000002</v>
      </c>
      <c r="BZ59" s="65"/>
      <c r="CA59" s="65">
        <v>5</v>
      </c>
      <c r="CB59" s="65">
        <f t="shared" si="180"/>
        <v>391.015625</v>
      </c>
      <c r="CC59" s="65"/>
      <c r="CD59" s="64">
        <f t="shared" si="6"/>
        <v>1215.676537369073</v>
      </c>
      <c r="CE59" s="66">
        <f t="shared" si="61"/>
        <v>665.21208333333334</v>
      </c>
      <c r="CF59" s="66"/>
      <c r="CG59" s="66">
        <f t="shared" si="62"/>
        <v>376.1777241404813</v>
      </c>
      <c r="CH59" s="67">
        <f>SUM(CE59:CG59)</f>
        <v>1041.3898074738147</v>
      </c>
      <c r="CI59" s="67">
        <f t="shared" si="8"/>
        <v>2257.0663448428877</v>
      </c>
      <c r="CJ59" s="68">
        <f t="shared" si="9"/>
        <v>-477.00634484288776</v>
      </c>
      <c r="CK59" s="209">
        <v>5762.01</v>
      </c>
      <c r="CL59" s="209">
        <v>0</v>
      </c>
      <c r="CM59" s="209">
        <v>0</v>
      </c>
      <c r="CN59" s="209">
        <v>0</v>
      </c>
      <c r="CO59" s="209">
        <v>0</v>
      </c>
      <c r="CP59" s="209">
        <v>0</v>
      </c>
      <c r="CQ59" s="209">
        <v>0</v>
      </c>
      <c r="CR59" s="209">
        <v>0</v>
      </c>
      <c r="CS59" s="209">
        <v>14885.23</v>
      </c>
      <c r="CT59" s="207">
        <v>0</v>
      </c>
      <c r="CU59" s="209">
        <v>12335.78</v>
      </c>
      <c r="CV59" s="178">
        <f t="shared" si="181"/>
        <v>8311.4599999999973</v>
      </c>
      <c r="CW59" s="210">
        <v>1786</v>
      </c>
      <c r="CX59" s="181" t="s">
        <v>277</v>
      </c>
      <c r="CY59" s="64">
        <f t="shared" si="182"/>
        <v>20647.239999999998</v>
      </c>
      <c r="CZ59" s="209">
        <v>479.64</v>
      </c>
      <c r="DA59" s="209">
        <v>0</v>
      </c>
      <c r="DB59" s="209">
        <v>0</v>
      </c>
      <c r="DC59" s="209">
        <v>0</v>
      </c>
      <c r="DD59" s="209">
        <v>0</v>
      </c>
      <c r="DE59" s="209">
        <v>0</v>
      </c>
      <c r="DF59" s="209">
        <v>0</v>
      </c>
      <c r="DG59" s="209">
        <v>0</v>
      </c>
      <c r="DH59" s="209">
        <v>1400</v>
      </c>
      <c r="DI59" s="209">
        <v>0</v>
      </c>
      <c r="DJ59" s="211">
        <f t="shared" si="208"/>
        <v>1879.6399999999999</v>
      </c>
      <c r="DK59" s="65">
        <f>381.54</f>
        <v>381.54</v>
      </c>
      <c r="DL59" s="65">
        <v>140</v>
      </c>
      <c r="DM59" s="65">
        <f t="shared" si="66"/>
        <v>134.10716880539169</v>
      </c>
      <c r="DN59" s="65">
        <f t="shared" si="67"/>
        <v>236.43074459896962</v>
      </c>
      <c r="DO59" s="65"/>
      <c r="DP59" s="65">
        <v>18.510000000000002</v>
      </c>
      <c r="DQ59" s="65"/>
      <c r="DR59" s="65">
        <v>5</v>
      </c>
      <c r="DS59" s="65">
        <f t="shared" si="209"/>
        <v>428.469696969697</v>
      </c>
      <c r="DT59" s="65"/>
      <c r="DU59" s="64">
        <f t="shared" si="10"/>
        <v>1344.0576103740582</v>
      </c>
      <c r="DV59" s="66">
        <f t="shared" si="144"/>
        <v>596.35070707070713</v>
      </c>
      <c r="DW59" s="66"/>
      <c r="DX59" s="66">
        <f t="shared" si="68"/>
        <v>388.0816634889531</v>
      </c>
      <c r="DY59" s="67">
        <f t="shared" si="11"/>
        <v>984.43237055966028</v>
      </c>
      <c r="DZ59" s="67">
        <f t="shared" si="12"/>
        <v>2328.4899809337185</v>
      </c>
      <c r="EA59" s="68">
        <f t="shared" si="13"/>
        <v>-448.8499809337186</v>
      </c>
      <c r="EB59" s="209">
        <v>4850.41</v>
      </c>
      <c r="EC59" s="209">
        <v>0</v>
      </c>
      <c r="ED59" s="209">
        <v>0</v>
      </c>
      <c r="EE59" s="209">
        <v>0</v>
      </c>
      <c r="EF59" s="209">
        <v>0</v>
      </c>
      <c r="EG59" s="209">
        <v>0</v>
      </c>
      <c r="EH59" s="209">
        <v>0</v>
      </c>
      <c r="EI59" s="209">
        <v>0</v>
      </c>
      <c r="EJ59" s="209">
        <v>13181.37</v>
      </c>
      <c r="EK59" s="209">
        <v>0</v>
      </c>
      <c r="EL59" s="209">
        <v>10524.29</v>
      </c>
      <c r="EM59" s="178">
        <f t="shared" si="183"/>
        <v>7507.489999999998</v>
      </c>
      <c r="EN59" s="210">
        <v>1663</v>
      </c>
      <c r="EO59" s="181" t="s">
        <v>277</v>
      </c>
      <c r="EP59" s="212">
        <f t="shared" si="70"/>
        <v>18031.78</v>
      </c>
      <c r="EQ59" s="209">
        <v>403.77</v>
      </c>
      <c r="ER59" s="209">
        <v>0</v>
      </c>
      <c r="ES59" s="209">
        <v>0</v>
      </c>
      <c r="ET59" s="209">
        <v>0</v>
      </c>
      <c r="EU59" s="209">
        <v>0</v>
      </c>
      <c r="EV59" s="209">
        <v>0</v>
      </c>
      <c r="EW59" s="209">
        <v>0</v>
      </c>
      <c r="EX59" s="209">
        <v>0</v>
      </c>
      <c r="EY59" s="209">
        <v>1400</v>
      </c>
      <c r="EZ59" s="209">
        <v>0</v>
      </c>
      <c r="FA59" s="64">
        <f t="shared" si="184"/>
        <v>1803.77</v>
      </c>
      <c r="FB59" s="222">
        <f>381.54</f>
        <v>381.54</v>
      </c>
      <c r="FC59" s="65">
        <v>127</v>
      </c>
      <c r="FD59" s="65">
        <f t="shared" si="72"/>
        <v>117.47266041908013</v>
      </c>
      <c r="FE59" s="65">
        <f t="shared" si="73"/>
        <v>195.01638167616744</v>
      </c>
      <c r="FF59" s="65">
        <v>1279.4567857142858</v>
      </c>
      <c r="FG59" s="65">
        <v>18.510000000000002</v>
      </c>
      <c r="FH59" s="65">
        <f t="shared" si="75"/>
        <v>140.93333333333334</v>
      </c>
      <c r="FI59" s="65">
        <v>5</v>
      </c>
      <c r="FJ59" s="65">
        <f t="shared" si="145"/>
        <v>424.68019607843132</v>
      </c>
      <c r="FK59" s="65"/>
      <c r="FL59" s="64">
        <f t="shared" si="14"/>
        <v>2689.6093572212985</v>
      </c>
      <c r="FM59" s="66">
        <f t="shared" si="146"/>
        <v>664.41901960784321</v>
      </c>
      <c r="FN59" s="66"/>
      <c r="FO59" s="66">
        <f t="shared" si="76"/>
        <v>670.80567536582839</v>
      </c>
      <c r="FP59" s="67">
        <f>SUM(FM59:FO59)</f>
        <v>1335.2246949736716</v>
      </c>
      <c r="FQ59" s="67">
        <f t="shared" si="16"/>
        <v>4024.8340521949704</v>
      </c>
      <c r="FR59" s="68">
        <f t="shared" si="17"/>
        <v>-2221.0640521949704</v>
      </c>
      <c r="FS59" s="209">
        <v>5071.1899999999996</v>
      </c>
      <c r="FT59" s="209">
        <v>0</v>
      </c>
      <c r="FU59" s="209">
        <v>0</v>
      </c>
      <c r="FV59" s="209">
        <v>0</v>
      </c>
      <c r="FW59" s="209">
        <v>0</v>
      </c>
      <c r="FX59" s="209">
        <v>0</v>
      </c>
      <c r="FY59" s="209">
        <v>0</v>
      </c>
      <c r="FZ59" s="209">
        <v>0</v>
      </c>
      <c r="GA59" s="209">
        <v>13828.37</v>
      </c>
      <c r="GB59" s="209">
        <v>0</v>
      </c>
      <c r="GC59" s="209">
        <v>11640.18</v>
      </c>
      <c r="GD59" s="178">
        <f t="shared" si="186"/>
        <v>7259.380000000001</v>
      </c>
      <c r="GE59" s="210">
        <v>1736</v>
      </c>
      <c r="GF59" s="181" t="s">
        <v>277</v>
      </c>
      <c r="GG59" s="64">
        <f t="shared" si="187"/>
        <v>18899.560000000001</v>
      </c>
      <c r="GH59" s="209">
        <v>422.15</v>
      </c>
      <c r="GI59" s="209">
        <v>0</v>
      </c>
      <c r="GJ59" s="209">
        <v>0</v>
      </c>
      <c r="GK59" s="209">
        <v>0</v>
      </c>
      <c r="GL59" s="209">
        <v>0</v>
      </c>
      <c r="GM59" s="209">
        <v>0</v>
      </c>
      <c r="GN59" s="209">
        <v>0</v>
      </c>
      <c r="GO59" s="209">
        <v>0</v>
      </c>
      <c r="GP59" s="209">
        <v>1400</v>
      </c>
      <c r="GQ59" s="209">
        <v>0</v>
      </c>
      <c r="GR59" s="211">
        <f t="shared" si="79"/>
        <v>1822.15</v>
      </c>
      <c r="GS59" s="222">
        <f>381.54</f>
        <v>381.54</v>
      </c>
      <c r="GT59" s="217">
        <v>127</v>
      </c>
      <c r="GU59" s="65">
        <f t="shared" si="80"/>
        <v>128.98768179772577</v>
      </c>
      <c r="GV59" s="65">
        <f t="shared" si="81"/>
        <v>213.94921737380452</v>
      </c>
      <c r="GW59" s="65">
        <v>1279.4567857142858</v>
      </c>
      <c r="GX59" s="65">
        <v>18.510000000000002</v>
      </c>
      <c r="GY59" s="65">
        <f t="shared" si="83"/>
        <v>184.90588235294118</v>
      </c>
      <c r="GZ59" s="65">
        <v>5</v>
      </c>
      <c r="HA59" s="65">
        <f t="shared" si="147"/>
        <v>358.47794117647061</v>
      </c>
      <c r="HB59" s="65"/>
      <c r="HC59" s="64">
        <f t="shared" si="188"/>
        <v>2697.8275084152283</v>
      </c>
      <c r="HD59" s="66">
        <f t="shared" si="148"/>
        <v>866.92019607843133</v>
      </c>
      <c r="HE59" s="66"/>
      <c r="HF59" s="66">
        <f t="shared" si="84"/>
        <v>712.94954089873193</v>
      </c>
      <c r="HG59" s="67">
        <f t="shared" si="19"/>
        <v>1579.8697369771633</v>
      </c>
      <c r="HH59" s="67">
        <f t="shared" si="20"/>
        <v>4277.6972453923918</v>
      </c>
      <c r="HI59" s="68">
        <f t="shared" si="21"/>
        <v>-2455.5472453923917</v>
      </c>
      <c r="HJ59" s="205">
        <v>5516.39</v>
      </c>
      <c r="HK59" s="205">
        <v>0</v>
      </c>
      <c r="HL59" s="205">
        <v>0</v>
      </c>
      <c r="HM59" s="205">
        <v>0</v>
      </c>
      <c r="HN59" s="205">
        <v>0</v>
      </c>
      <c r="HO59" s="205">
        <v>0</v>
      </c>
      <c r="HP59" s="205">
        <v>0</v>
      </c>
      <c r="HQ59" s="205">
        <v>0</v>
      </c>
      <c r="HR59" s="205">
        <v>16325.1</v>
      </c>
      <c r="HS59" s="205">
        <v>0</v>
      </c>
      <c r="HT59" s="205">
        <v>12453.09</v>
      </c>
      <c r="HU59" s="178">
        <f t="shared" si="189"/>
        <v>9388.4000000000015</v>
      </c>
      <c r="HV59" s="206">
        <v>2117</v>
      </c>
      <c r="HW59" s="181" t="s">
        <v>277</v>
      </c>
      <c r="HX59" s="64">
        <f t="shared" si="190"/>
        <v>21841.49</v>
      </c>
      <c r="HY59" s="205">
        <v>459.2</v>
      </c>
      <c r="HZ59" s="205">
        <v>0</v>
      </c>
      <c r="IA59" s="205">
        <v>0</v>
      </c>
      <c r="IB59" s="205">
        <v>0</v>
      </c>
      <c r="IC59" s="205">
        <v>0</v>
      </c>
      <c r="ID59" s="205">
        <v>0</v>
      </c>
      <c r="IE59" s="205">
        <v>0</v>
      </c>
      <c r="IF59" s="205">
        <v>0</v>
      </c>
      <c r="IG59" s="205">
        <v>1400</v>
      </c>
      <c r="IH59" s="205">
        <v>0</v>
      </c>
      <c r="II59" s="214">
        <v>1859.2</v>
      </c>
      <c r="IJ59" s="222">
        <f>381.54</f>
        <v>381.54</v>
      </c>
      <c r="IK59" s="217">
        <v>127</v>
      </c>
      <c r="IL59" s="65">
        <f t="shared" si="88"/>
        <v>137.94856690057361</v>
      </c>
      <c r="IM59" s="65">
        <f t="shared" si="89"/>
        <v>284.54098829914557</v>
      </c>
      <c r="IN59" s="65">
        <v>1279.4567857142858</v>
      </c>
      <c r="IO59" s="65">
        <v>18.510000000000002</v>
      </c>
      <c r="IP59" s="65">
        <f t="shared" si="91"/>
        <v>232.05714285714285</v>
      </c>
      <c r="IQ59" s="65">
        <v>5</v>
      </c>
      <c r="IR59" s="65">
        <f t="shared" si="149"/>
        <v>445.62857142857143</v>
      </c>
      <c r="IS59" s="65"/>
      <c r="IT59" s="64">
        <f t="shared" si="191"/>
        <v>2911.6820551997198</v>
      </c>
      <c r="IU59" s="66">
        <f t="shared" si="150"/>
        <v>538.79476190476191</v>
      </c>
      <c r="IV59" s="66"/>
      <c r="IW59" s="66">
        <f t="shared" si="92"/>
        <v>690.09536342089632</v>
      </c>
      <c r="IX59" s="67">
        <f t="shared" si="192"/>
        <v>1228.8901253256581</v>
      </c>
      <c r="IY59" s="67">
        <f t="shared" si="24"/>
        <v>4140.5721805253779</v>
      </c>
      <c r="IZ59" s="68">
        <f t="shared" si="25"/>
        <v>-2281.3721805253781</v>
      </c>
      <c r="JA59" s="209">
        <v>7933.35</v>
      </c>
      <c r="JB59" s="209">
        <v>0</v>
      </c>
      <c r="JC59" s="209">
        <v>0</v>
      </c>
      <c r="JD59" s="209">
        <v>0</v>
      </c>
      <c r="JE59" s="209">
        <v>0</v>
      </c>
      <c r="JF59" s="209">
        <v>0</v>
      </c>
      <c r="JG59" s="209">
        <v>0</v>
      </c>
      <c r="JH59" s="209">
        <v>0</v>
      </c>
      <c r="JI59" s="209">
        <v>14943.25</v>
      </c>
      <c r="JJ59" s="209">
        <v>0</v>
      </c>
      <c r="JK59" s="209">
        <v>14425.89</v>
      </c>
      <c r="JL59" s="178">
        <f t="shared" si="193"/>
        <v>8450.7099999999991</v>
      </c>
      <c r="JM59" s="210">
        <v>1987</v>
      </c>
      <c r="JN59" s="181" t="s">
        <v>277</v>
      </c>
      <c r="JO59" s="64">
        <f t="shared" si="194"/>
        <v>22876.6</v>
      </c>
      <c r="JP59" s="209">
        <v>660.4</v>
      </c>
      <c r="JQ59" s="209">
        <v>0</v>
      </c>
      <c r="JR59" s="209">
        <v>0</v>
      </c>
      <c r="JS59" s="209">
        <v>0</v>
      </c>
      <c r="JT59" s="209">
        <v>0</v>
      </c>
      <c r="JU59" s="209">
        <v>0</v>
      </c>
      <c r="JV59" s="209">
        <v>0</v>
      </c>
      <c r="JW59" s="209">
        <v>0</v>
      </c>
      <c r="JX59" s="209">
        <v>1400</v>
      </c>
      <c r="JY59" s="209">
        <v>0</v>
      </c>
      <c r="JZ59" s="211">
        <v>2060.4</v>
      </c>
      <c r="KA59" s="222">
        <f>381.54</f>
        <v>381.54</v>
      </c>
      <c r="KB59" s="217">
        <v>127</v>
      </c>
      <c r="KC59" s="65">
        <f t="shared" si="96"/>
        <v>290.98012218299129</v>
      </c>
      <c r="KD59" s="65">
        <f t="shared" si="97"/>
        <v>284.54866412349304</v>
      </c>
      <c r="KE59" s="65">
        <v>1279.4567857142858</v>
      </c>
      <c r="KF59" s="65">
        <v>18.510000000000002</v>
      </c>
      <c r="KG59" s="65"/>
      <c r="KH59" s="65">
        <v>5</v>
      </c>
      <c r="KI59" s="65">
        <f t="shared" si="151"/>
        <v>543.39953271028037</v>
      </c>
      <c r="KJ59" s="65"/>
      <c r="KK59" s="64">
        <f t="shared" si="195"/>
        <v>2930.4351047310511</v>
      </c>
      <c r="KL59" s="66">
        <f t="shared" si="152"/>
        <v>497.32093457943921</v>
      </c>
      <c r="KM59" s="66"/>
      <c r="KN59" s="66">
        <f t="shared" si="99"/>
        <v>685.55120786209818</v>
      </c>
      <c r="KO59" s="67">
        <f t="shared" si="27"/>
        <v>1182.8721424415373</v>
      </c>
      <c r="KP59" s="67">
        <f t="shared" si="28"/>
        <v>4113.3072471725882</v>
      </c>
      <c r="KQ59" s="68">
        <f t="shared" si="29"/>
        <v>-2052.9072471725881</v>
      </c>
      <c r="KR59" s="209">
        <v>9961.07</v>
      </c>
      <c r="KS59" s="209">
        <v>0</v>
      </c>
      <c r="KT59" s="209">
        <v>0</v>
      </c>
      <c r="KU59" s="209">
        <v>0</v>
      </c>
      <c r="KV59" s="209">
        <v>0</v>
      </c>
      <c r="KW59" s="209">
        <v>0</v>
      </c>
      <c r="KX59" s="209">
        <v>0</v>
      </c>
      <c r="KY59" s="209">
        <v>0</v>
      </c>
      <c r="KZ59" s="209">
        <v>15923.49</v>
      </c>
      <c r="LA59" s="209">
        <v>0</v>
      </c>
      <c r="LB59" s="209">
        <v>16038.54</v>
      </c>
      <c r="LC59" s="178">
        <f t="shared" si="196"/>
        <v>9846.0199999999968</v>
      </c>
      <c r="LD59" s="210">
        <v>2089</v>
      </c>
      <c r="LE59" s="181" t="s">
        <v>277</v>
      </c>
      <c r="LF59" s="64">
        <f t="shared" si="197"/>
        <v>25884.559999999998</v>
      </c>
      <c r="LG59" s="209">
        <v>829.19</v>
      </c>
      <c r="LH59" s="209">
        <v>0</v>
      </c>
      <c r="LI59" s="209">
        <v>0</v>
      </c>
      <c r="LJ59" s="209">
        <v>0</v>
      </c>
      <c r="LK59" s="209">
        <v>0</v>
      </c>
      <c r="LL59" s="209">
        <v>0</v>
      </c>
      <c r="LM59" s="209">
        <v>0</v>
      </c>
      <c r="LN59" s="209">
        <v>0</v>
      </c>
      <c r="LO59" s="209">
        <v>1400</v>
      </c>
      <c r="LP59" s="209">
        <v>0</v>
      </c>
      <c r="LQ59" s="211">
        <f t="shared" si="102"/>
        <v>2229.19</v>
      </c>
      <c r="LR59" s="233">
        <f>425.04+0</f>
        <v>425.04</v>
      </c>
      <c r="LS59" s="240">
        <v>127</v>
      </c>
      <c r="LT59" s="65">
        <f t="shared" si="103"/>
        <v>163.51496653777474</v>
      </c>
      <c r="LU59" s="65">
        <f t="shared" si="104"/>
        <v>293.13710005738591</v>
      </c>
      <c r="LV59" s="65">
        <v>1279.4567857142858</v>
      </c>
      <c r="LW59" s="65">
        <v>18.510000000000002</v>
      </c>
      <c r="LX59" s="65"/>
      <c r="LY59" s="65">
        <v>5</v>
      </c>
      <c r="LZ59" s="65">
        <f t="shared" si="153"/>
        <v>508.03738317757012</v>
      </c>
      <c r="MA59" s="65"/>
      <c r="MB59" s="64">
        <f t="shared" si="30"/>
        <v>2819.696235487017</v>
      </c>
      <c r="MC59" s="66">
        <f t="shared" si="154"/>
        <v>593.54906542056074</v>
      </c>
      <c r="MD59" s="66"/>
      <c r="ME59" s="66">
        <f t="shared" si="106"/>
        <v>682.64906018151567</v>
      </c>
      <c r="MF59" s="67">
        <f t="shared" si="31"/>
        <v>1276.1981256020763</v>
      </c>
      <c r="MG59" s="67">
        <f t="shared" si="32"/>
        <v>4095.8943610890933</v>
      </c>
      <c r="MH59" s="68">
        <f t="shared" si="33"/>
        <v>-1866.7043610890933</v>
      </c>
      <c r="MI59" s="209">
        <v>4563.8100000000004</v>
      </c>
      <c r="MJ59" s="209">
        <v>0</v>
      </c>
      <c r="MK59" s="209">
        <v>0</v>
      </c>
      <c r="ML59" s="209">
        <v>0</v>
      </c>
      <c r="MM59" s="209">
        <v>0</v>
      </c>
      <c r="MN59" s="209">
        <v>0</v>
      </c>
      <c r="MO59" s="209">
        <v>0</v>
      </c>
      <c r="MP59" s="209">
        <v>0</v>
      </c>
      <c r="MQ59" s="209">
        <v>14503.61</v>
      </c>
      <c r="MR59" s="209">
        <v>0</v>
      </c>
      <c r="MS59" s="209">
        <v>12255.11</v>
      </c>
      <c r="MT59" s="178">
        <f t="shared" si="210"/>
        <v>6812.3100000000013</v>
      </c>
      <c r="MU59" s="210">
        <v>1686</v>
      </c>
      <c r="MV59" s="181" t="s">
        <v>277</v>
      </c>
      <c r="MW59" s="64">
        <f t="shared" si="198"/>
        <v>19067.420000000002</v>
      </c>
      <c r="MX59" s="209">
        <v>379.91</v>
      </c>
      <c r="MY59" s="209">
        <v>0</v>
      </c>
      <c r="MZ59" s="209">
        <v>0</v>
      </c>
      <c r="NA59" s="209">
        <v>0</v>
      </c>
      <c r="NB59" s="209">
        <v>0</v>
      </c>
      <c r="NC59" s="209">
        <v>0</v>
      </c>
      <c r="ND59" s="209">
        <v>0</v>
      </c>
      <c r="NE59" s="209">
        <v>0</v>
      </c>
      <c r="NF59" s="209">
        <v>1400</v>
      </c>
      <c r="NG59" s="209">
        <v>0</v>
      </c>
      <c r="NH59" s="211">
        <f t="shared" si="109"/>
        <v>1779.91</v>
      </c>
      <c r="NI59" s="233">
        <f>425.04+0</f>
        <v>425.04</v>
      </c>
      <c r="NJ59" s="240">
        <v>127</v>
      </c>
      <c r="NK59" s="65">
        <f t="shared" si="110"/>
        <v>0</v>
      </c>
      <c r="NL59" s="65">
        <f t="shared" si="111"/>
        <v>164.538112348863</v>
      </c>
      <c r="NM59" s="65">
        <v>1279.4567857142858</v>
      </c>
      <c r="NN59" s="65">
        <v>18.510000000000002</v>
      </c>
      <c r="NO59" s="65"/>
      <c r="NP59" s="65">
        <v>5</v>
      </c>
      <c r="NQ59" s="65">
        <f t="shared" si="155"/>
        <v>469.67889908256882</v>
      </c>
      <c r="NR59" s="65"/>
      <c r="NS59" s="64">
        <f t="shared" si="199"/>
        <v>2489.2237971457175</v>
      </c>
      <c r="NT59" s="66">
        <f t="shared" si="113"/>
        <v>723.04816513761466</v>
      </c>
      <c r="NU59" s="66"/>
      <c r="NV59" s="66">
        <f t="shared" si="114"/>
        <v>642.45439245666648</v>
      </c>
      <c r="NW59" s="67">
        <f t="shared" si="35"/>
        <v>1365.5025575942811</v>
      </c>
      <c r="NX59" s="67">
        <f t="shared" si="36"/>
        <v>3854.7263547399989</v>
      </c>
      <c r="NY59" s="68">
        <f t="shared" si="37"/>
        <v>-2074.816354739999</v>
      </c>
      <c r="NZ59" s="209">
        <v>5529.42</v>
      </c>
      <c r="OA59" s="209">
        <v>0</v>
      </c>
      <c r="OB59" s="209">
        <v>0</v>
      </c>
      <c r="OC59" s="209">
        <v>0</v>
      </c>
      <c r="OD59" s="209">
        <v>0</v>
      </c>
      <c r="OE59" s="209">
        <v>0</v>
      </c>
      <c r="OF59" s="209">
        <v>0</v>
      </c>
      <c r="OG59" s="209">
        <v>0</v>
      </c>
      <c r="OH59" s="209">
        <v>16227.51</v>
      </c>
      <c r="OI59" s="209">
        <v>0</v>
      </c>
      <c r="OJ59" s="209">
        <v>13112.55</v>
      </c>
      <c r="OK59" s="178">
        <f t="shared" si="115"/>
        <v>8644.380000000001</v>
      </c>
      <c r="OL59" s="210">
        <v>1578</v>
      </c>
      <c r="OM59" s="181" t="s">
        <v>277</v>
      </c>
      <c r="ON59" s="64">
        <f t="shared" si="200"/>
        <v>21756.93</v>
      </c>
      <c r="OO59" s="209">
        <v>460.29</v>
      </c>
      <c r="OP59" s="209">
        <v>0</v>
      </c>
      <c r="OQ59" s="209">
        <v>0</v>
      </c>
      <c r="OR59" s="209">
        <v>0</v>
      </c>
      <c r="OS59" s="209">
        <v>0</v>
      </c>
      <c r="OT59" s="209">
        <v>0</v>
      </c>
      <c r="OU59" s="209">
        <v>0</v>
      </c>
      <c r="OV59" s="209">
        <v>0</v>
      </c>
      <c r="OW59" s="209">
        <v>1400</v>
      </c>
      <c r="OX59" s="209">
        <v>0</v>
      </c>
      <c r="OY59" s="211">
        <v>1860.29</v>
      </c>
      <c r="OZ59" s="233">
        <f>425.04+0</f>
        <v>425.04</v>
      </c>
      <c r="PA59" s="240">
        <v>127</v>
      </c>
      <c r="PB59" s="65">
        <f t="shared" si="118"/>
        <v>283.53608854490665</v>
      </c>
      <c r="PC59" s="65">
        <f t="shared" si="119"/>
        <v>253.46189697064011</v>
      </c>
      <c r="PD59" s="65">
        <v>1279.4567857142858</v>
      </c>
      <c r="PE59" s="65">
        <v>18.510000000000002</v>
      </c>
      <c r="PF59" s="65">
        <f t="shared" si="121"/>
        <v>32.880000000000003</v>
      </c>
      <c r="PG59" s="65">
        <v>5</v>
      </c>
      <c r="PH59" s="65">
        <f t="shared" si="156"/>
        <v>495.2049090909091</v>
      </c>
      <c r="PI59" s="65"/>
      <c r="PJ59" s="64">
        <f t="shared" si="38"/>
        <v>2920.089680320742</v>
      </c>
      <c r="PK59" s="66">
        <f t="shared" si="157"/>
        <v>643.25572727272731</v>
      </c>
      <c r="PL59" s="66"/>
      <c r="PM59" s="66">
        <f t="shared" si="122"/>
        <v>712.66908151869393</v>
      </c>
      <c r="PN59" s="67">
        <f t="shared" si="39"/>
        <v>1355.9248087914211</v>
      </c>
      <c r="PO59" s="67">
        <f t="shared" si="40"/>
        <v>4276.0144891121636</v>
      </c>
      <c r="PP59" s="68">
        <f t="shared" si="41"/>
        <v>-2415.7244891121636</v>
      </c>
      <c r="PQ59" s="209">
        <v>5360.39</v>
      </c>
      <c r="PR59" s="209">
        <v>0</v>
      </c>
      <c r="PS59" s="209">
        <v>0</v>
      </c>
      <c r="PT59" s="209">
        <v>0</v>
      </c>
      <c r="PU59" s="209">
        <v>0</v>
      </c>
      <c r="PV59" s="209">
        <v>0</v>
      </c>
      <c r="PW59" s="209">
        <v>0</v>
      </c>
      <c r="PX59" s="209">
        <v>0</v>
      </c>
      <c r="PY59" s="209">
        <v>13972.01</v>
      </c>
      <c r="PZ59" s="209">
        <v>0</v>
      </c>
      <c r="QA59" s="209">
        <v>11680.48</v>
      </c>
      <c r="QB59" s="178">
        <f t="shared" si="201"/>
        <v>7651.9200000000019</v>
      </c>
      <c r="QC59" s="210">
        <v>1350</v>
      </c>
      <c r="QD59" s="181" t="s">
        <v>277</v>
      </c>
      <c r="QE59" s="64">
        <f t="shared" si="202"/>
        <v>19332.400000000001</v>
      </c>
      <c r="QF59" s="209">
        <v>446.22</v>
      </c>
      <c r="QG59" s="209">
        <v>0</v>
      </c>
      <c r="QH59" s="209">
        <v>0</v>
      </c>
      <c r="QI59" s="209">
        <v>0</v>
      </c>
      <c r="QJ59" s="209">
        <v>0</v>
      </c>
      <c r="QK59" s="209">
        <v>0</v>
      </c>
      <c r="QL59" s="209">
        <v>0</v>
      </c>
      <c r="QM59" s="209">
        <v>0</v>
      </c>
      <c r="QN59" s="209">
        <v>1400</v>
      </c>
      <c r="QO59" s="209">
        <v>0</v>
      </c>
      <c r="QP59" s="211">
        <f t="shared" si="125"/>
        <v>1846.22</v>
      </c>
      <c r="QQ59" s="254">
        <f>425.04+0</f>
        <v>425.04</v>
      </c>
      <c r="QR59" s="240">
        <v>127</v>
      </c>
      <c r="QS59" s="65">
        <f t="shared" si="126"/>
        <v>137.30411153939693</v>
      </c>
      <c r="QT59" s="65">
        <f t="shared" si="127"/>
        <v>139.6279886862801</v>
      </c>
      <c r="QU59" s="65">
        <v>1279.4567857142858</v>
      </c>
      <c r="QV59" s="65">
        <v>18.510000000000002</v>
      </c>
      <c r="QW59" s="65">
        <f t="shared" si="129"/>
        <v>18.861818181818183</v>
      </c>
      <c r="QX59" s="65">
        <v>5</v>
      </c>
      <c r="QY59" s="65">
        <f t="shared" si="158"/>
        <v>428.14772727272725</v>
      </c>
      <c r="QZ59" s="65"/>
      <c r="RA59" s="64">
        <f t="shared" si="203"/>
        <v>2578.9484313945086</v>
      </c>
      <c r="RB59" s="66">
        <f t="shared" si="130"/>
        <v>619.2640909090909</v>
      </c>
      <c r="RC59" s="66"/>
      <c r="RD59" s="66">
        <f t="shared" si="131"/>
        <v>639.64250446071992</v>
      </c>
      <c r="RE59" s="67">
        <f t="shared" si="43"/>
        <v>1258.9065953698109</v>
      </c>
      <c r="RF59" s="67">
        <f t="shared" si="44"/>
        <v>3837.8550267643195</v>
      </c>
      <c r="RG59" s="68">
        <f t="shared" si="45"/>
        <v>-1991.6350267643195</v>
      </c>
      <c r="RH59" s="205">
        <v>3710.51</v>
      </c>
      <c r="RI59" s="205">
        <v>0</v>
      </c>
      <c r="RJ59" s="205">
        <v>0</v>
      </c>
      <c r="RK59" s="205">
        <v>0</v>
      </c>
      <c r="RL59" s="205">
        <v>0</v>
      </c>
      <c r="RM59" s="205">
        <v>0</v>
      </c>
      <c r="RN59" s="205">
        <v>0</v>
      </c>
      <c r="RO59" s="205">
        <v>0</v>
      </c>
      <c r="RP59" s="205">
        <v>13682.48</v>
      </c>
      <c r="RQ59" s="205">
        <v>0</v>
      </c>
      <c r="RR59" s="205">
        <v>10519.43</v>
      </c>
      <c r="RS59" s="178">
        <f t="shared" si="204"/>
        <v>6873.5599999999977</v>
      </c>
      <c r="RT59" s="206">
        <v>1380</v>
      </c>
      <c r="RU59" s="181" t="s">
        <v>277</v>
      </c>
      <c r="RV59" s="64">
        <f t="shared" si="205"/>
        <v>17392.989999999998</v>
      </c>
      <c r="RW59" s="209">
        <v>308.88</v>
      </c>
      <c r="RX59" s="209">
        <v>0</v>
      </c>
      <c r="RY59" s="209">
        <v>0</v>
      </c>
      <c r="RZ59" s="209">
        <v>0</v>
      </c>
      <c r="SA59" s="209">
        <v>0</v>
      </c>
      <c r="SB59" s="209">
        <v>0</v>
      </c>
      <c r="SC59" s="209">
        <v>0</v>
      </c>
      <c r="SD59" s="209">
        <v>0</v>
      </c>
      <c r="SE59" s="209">
        <v>1400</v>
      </c>
      <c r="SF59" s="209">
        <v>0</v>
      </c>
      <c r="SG59" s="211">
        <v>1708.88</v>
      </c>
      <c r="SH59" s="254">
        <f>425.04+0</f>
        <v>425.04</v>
      </c>
      <c r="SI59" s="240">
        <v>127</v>
      </c>
      <c r="SJ59" s="65">
        <f t="shared" si="134"/>
        <v>103.37345027752474</v>
      </c>
      <c r="SK59" s="65">
        <f t="shared" si="135"/>
        <v>148.1614424079591</v>
      </c>
      <c r="SL59" s="65">
        <v>1279.4567857142858</v>
      </c>
      <c r="SM59" s="65">
        <v>18.510000000000002</v>
      </c>
      <c r="SN59" s="65">
        <f t="shared" si="137"/>
        <v>495.92920353982299</v>
      </c>
      <c r="SO59" s="65">
        <v>5</v>
      </c>
      <c r="SP59" s="65">
        <f t="shared" si="159"/>
        <v>428.52876106194691</v>
      </c>
      <c r="SQ59" s="65"/>
      <c r="SR59" s="64">
        <f>SUM(SH59:SQ59)</f>
        <v>3030.9996430015399</v>
      </c>
      <c r="SS59" s="66">
        <f t="shared" si="160"/>
        <v>596.28469026548669</v>
      </c>
      <c r="ST59" s="66"/>
      <c r="SU59" s="66">
        <f t="shared" si="138"/>
        <v>725.45686665340531</v>
      </c>
      <c r="SV59" s="67">
        <f>SUM(SS59:SU59)</f>
        <v>1321.741556918892</v>
      </c>
      <c r="SW59" s="67">
        <f t="shared" si="48"/>
        <v>4352.7411999204323</v>
      </c>
      <c r="SX59" s="68">
        <f t="shared" si="49"/>
        <v>-2643.8611999204322</v>
      </c>
      <c r="SY59" s="64">
        <f t="shared" si="139"/>
        <v>242079.40999999997</v>
      </c>
      <c r="SZ59" s="211">
        <f t="shared" si="140"/>
        <v>22486.490000000005</v>
      </c>
      <c r="TA59" s="67">
        <f t="shared" si="141"/>
        <v>43904.865287424407</v>
      </c>
      <c r="TB59" s="68">
        <f t="shared" si="142"/>
        <v>-21418.375287424402</v>
      </c>
      <c r="TC59" s="264"/>
      <c r="TD59" s="265"/>
      <c r="TE59" s="265"/>
    </row>
    <row r="60" spans="1:525">
      <c r="A60" s="173" t="s">
        <v>191</v>
      </c>
      <c r="B60" s="175" t="s">
        <v>192</v>
      </c>
      <c r="C60" s="181" t="s">
        <v>276</v>
      </c>
      <c r="D60" s="176">
        <v>1299.22</v>
      </c>
      <c r="E60" s="176">
        <v>3472.23</v>
      </c>
      <c r="F60" s="176">
        <v>0</v>
      </c>
      <c r="G60" s="176">
        <v>0</v>
      </c>
      <c r="H60" s="176">
        <v>0</v>
      </c>
      <c r="I60" s="176">
        <v>0</v>
      </c>
      <c r="J60" s="176">
        <v>0</v>
      </c>
      <c r="K60" s="176">
        <v>4307.22</v>
      </c>
      <c r="L60" s="176">
        <v>0</v>
      </c>
      <c r="M60" s="176">
        <v>0</v>
      </c>
      <c r="N60" s="178">
        <v>6394.2000000000007</v>
      </c>
      <c r="O60" s="178">
        <f t="shared" si="161"/>
        <v>2684.4699999999993</v>
      </c>
      <c r="P60" s="181">
        <v>562</v>
      </c>
      <c r="Q60" s="64">
        <f t="shared" si="213"/>
        <v>9078.67</v>
      </c>
      <c r="R60" s="178">
        <v>0</v>
      </c>
      <c r="S60" s="178">
        <v>253.99</v>
      </c>
      <c r="T60" s="178">
        <v>0</v>
      </c>
      <c r="U60" s="178">
        <v>0</v>
      </c>
      <c r="V60" s="178">
        <v>0</v>
      </c>
      <c r="W60" s="178">
        <v>0</v>
      </c>
      <c r="X60" s="178">
        <v>0</v>
      </c>
      <c r="Y60" s="178">
        <v>1350</v>
      </c>
      <c r="Z60" s="178">
        <v>0</v>
      </c>
      <c r="AA60" s="178">
        <v>0</v>
      </c>
      <c r="AB60" s="64">
        <f t="shared" si="50"/>
        <v>1603.99</v>
      </c>
      <c r="AC60" s="220">
        <v>514.79999999999995</v>
      </c>
      <c r="AD60" s="65">
        <v>208</v>
      </c>
      <c r="AE60" s="65">
        <f t="shared" si="51"/>
        <v>69.522844556970313</v>
      </c>
      <c r="AF60" s="65">
        <f t="shared" si="177"/>
        <v>71.980882238882515</v>
      </c>
      <c r="AG60" s="65"/>
      <c r="AH60" s="65">
        <v>18.510000000000002</v>
      </c>
      <c r="AI60" s="65"/>
      <c r="AJ60" s="65">
        <v>5</v>
      </c>
      <c r="AK60" s="65">
        <f t="shared" si="178"/>
        <v>411.38684210526316</v>
      </c>
      <c r="AL60" s="65"/>
      <c r="AM60" s="64">
        <f t="shared" si="2"/>
        <v>1299.200568901116</v>
      </c>
      <c r="AN60" s="66">
        <f t="shared" si="179"/>
        <v>645.10084210526315</v>
      </c>
      <c r="AO60" s="66">
        <v>46.73</v>
      </c>
      <c r="AP60" s="66">
        <f t="shared" si="54"/>
        <v>398.20628220127583</v>
      </c>
      <c r="AQ60" s="67">
        <f t="shared" si="3"/>
        <v>1090.037124306539</v>
      </c>
      <c r="AR60" s="67">
        <f t="shared" si="4"/>
        <v>2389.237693207655</v>
      </c>
      <c r="AS60" s="68">
        <f t="shared" si="5"/>
        <v>-785.24769320765495</v>
      </c>
      <c r="AT60" s="205">
        <v>1091.43</v>
      </c>
      <c r="AU60" s="205">
        <v>3367.6</v>
      </c>
      <c r="AV60" s="205">
        <v>0</v>
      </c>
      <c r="AW60" s="205">
        <v>0</v>
      </c>
      <c r="AX60" s="207">
        <v>0</v>
      </c>
      <c r="AY60" s="207">
        <v>0</v>
      </c>
      <c r="AZ60" s="207">
        <v>0</v>
      </c>
      <c r="BA60" s="207">
        <v>5673.19</v>
      </c>
      <c r="BB60" s="207">
        <v>0</v>
      </c>
      <c r="BC60" s="207">
        <v>0</v>
      </c>
      <c r="BD60" s="209">
        <v>6914.97</v>
      </c>
      <c r="BE60" s="178">
        <f t="shared" si="162"/>
        <v>3217.2499999999991</v>
      </c>
      <c r="BF60" s="208">
        <v>681</v>
      </c>
      <c r="BG60" s="181" t="s">
        <v>276</v>
      </c>
      <c r="BH60" s="64">
        <f t="shared" si="56"/>
        <v>10132.219999999999</v>
      </c>
      <c r="BI60" s="205">
        <v>0</v>
      </c>
      <c r="BJ60" s="205">
        <v>246.33</v>
      </c>
      <c r="BK60" s="205">
        <v>0</v>
      </c>
      <c r="BL60" s="205">
        <v>0</v>
      </c>
      <c r="BM60" s="205">
        <v>0</v>
      </c>
      <c r="BN60" s="205">
        <v>0</v>
      </c>
      <c r="BO60" s="205">
        <v>0</v>
      </c>
      <c r="BP60" s="205">
        <v>1350</v>
      </c>
      <c r="BQ60" s="205">
        <v>0</v>
      </c>
      <c r="BR60" s="205">
        <v>0</v>
      </c>
      <c r="BS60" s="64">
        <f t="shared" si="57"/>
        <v>1596.33</v>
      </c>
      <c r="BT60" s="220">
        <v>514.79999999999995</v>
      </c>
      <c r="BU60" s="65">
        <v>208</v>
      </c>
      <c r="BV60" s="65">
        <f t="shared" si="58"/>
        <v>75.841421791027443</v>
      </c>
      <c r="BW60" s="65">
        <f t="shared" si="59"/>
        <v>72.76120365623224</v>
      </c>
      <c r="BX60" s="65"/>
      <c r="BY60" s="65">
        <v>18.510000000000002</v>
      </c>
      <c r="BZ60" s="65"/>
      <c r="CA60" s="65">
        <v>5</v>
      </c>
      <c r="CB60" s="65">
        <f t="shared" si="180"/>
        <v>391.015625</v>
      </c>
      <c r="CC60" s="65"/>
      <c r="CD60" s="64">
        <f t="shared" si="6"/>
        <v>1285.9282504472596</v>
      </c>
      <c r="CE60" s="66">
        <f t="shared" si="61"/>
        <v>665.21208333333334</v>
      </c>
      <c r="CF60" s="66"/>
      <c r="CG60" s="66">
        <f t="shared" si="62"/>
        <v>390.22806675611861</v>
      </c>
      <c r="CH60" s="67">
        <f>SUM(CE60:CG60)</f>
        <v>1055.4401500894519</v>
      </c>
      <c r="CI60" s="67">
        <f t="shared" si="8"/>
        <v>2341.3684005367113</v>
      </c>
      <c r="CJ60" s="68">
        <f t="shared" si="9"/>
        <v>-745.03840053671138</v>
      </c>
      <c r="CK60" s="209">
        <v>1749.8</v>
      </c>
      <c r="CL60" s="209">
        <v>3326.38</v>
      </c>
      <c r="CM60" s="209">
        <v>0</v>
      </c>
      <c r="CN60" s="209">
        <v>0</v>
      </c>
      <c r="CO60" s="209">
        <v>0</v>
      </c>
      <c r="CP60" s="209">
        <v>0</v>
      </c>
      <c r="CQ60" s="209">
        <v>0</v>
      </c>
      <c r="CR60" s="209">
        <v>6266.31</v>
      </c>
      <c r="CS60" s="209">
        <v>0</v>
      </c>
      <c r="CT60" s="207">
        <v>0</v>
      </c>
      <c r="CU60" s="209">
        <v>7596.71</v>
      </c>
      <c r="CV60" s="178">
        <f t="shared" si="181"/>
        <v>3745.7800000000016</v>
      </c>
      <c r="CW60" s="210">
        <v>717</v>
      </c>
      <c r="CX60" s="181" t="s">
        <v>276</v>
      </c>
      <c r="CY60" s="64">
        <f t="shared" si="182"/>
        <v>11342.490000000002</v>
      </c>
      <c r="CZ60" s="209">
        <v>0</v>
      </c>
      <c r="DA60" s="209">
        <v>243.32</v>
      </c>
      <c r="DB60" s="209">
        <v>0</v>
      </c>
      <c r="DC60" s="209">
        <v>0</v>
      </c>
      <c r="DD60" s="209">
        <v>0</v>
      </c>
      <c r="DE60" s="209">
        <v>0</v>
      </c>
      <c r="DF60" s="209">
        <v>0</v>
      </c>
      <c r="DG60" s="209">
        <v>1350</v>
      </c>
      <c r="DH60" s="209">
        <v>0</v>
      </c>
      <c r="DI60" s="209">
        <v>0</v>
      </c>
      <c r="DJ60" s="211">
        <f t="shared" si="208"/>
        <v>1593.32</v>
      </c>
      <c r="DK60" s="65">
        <v>514.79999999999995</v>
      </c>
      <c r="DL60" s="65">
        <v>208</v>
      </c>
      <c r="DM60" s="65">
        <f t="shared" si="66"/>
        <v>82.586854689010934</v>
      </c>
      <c r="DN60" s="65">
        <f t="shared" si="67"/>
        <v>106.55378892564352</v>
      </c>
      <c r="DO60" s="65"/>
      <c r="DP60" s="65">
        <v>18.510000000000002</v>
      </c>
      <c r="DQ60" s="65"/>
      <c r="DR60" s="65">
        <v>5</v>
      </c>
      <c r="DS60" s="65">
        <f t="shared" si="209"/>
        <v>428.469696969697</v>
      </c>
      <c r="DT60" s="65"/>
      <c r="DU60" s="64">
        <f t="shared" si="10"/>
        <v>1363.9203405843514</v>
      </c>
      <c r="DV60" s="66">
        <f t="shared" si="144"/>
        <v>596.35070707070713</v>
      </c>
      <c r="DW60" s="66"/>
      <c r="DX60" s="66">
        <f t="shared" si="68"/>
        <v>392.05420953101174</v>
      </c>
      <c r="DY60" s="67">
        <f t="shared" si="11"/>
        <v>988.40491660171892</v>
      </c>
      <c r="DZ60" s="67">
        <f t="shared" si="12"/>
        <v>2352.3252571860703</v>
      </c>
      <c r="EA60" s="68">
        <f t="shared" si="13"/>
        <v>-759.00525718607037</v>
      </c>
      <c r="EB60" s="209">
        <v>1487.66</v>
      </c>
      <c r="EC60" s="209">
        <v>3654.16</v>
      </c>
      <c r="ED60" s="209">
        <v>0</v>
      </c>
      <c r="EE60" s="209">
        <v>0</v>
      </c>
      <c r="EF60" s="209">
        <v>0</v>
      </c>
      <c r="EG60" s="209">
        <v>0</v>
      </c>
      <c r="EH60" s="209">
        <v>0</v>
      </c>
      <c r="EI60" s="209">
        <v>5933.69</v>
      </c>
      <c r="EJ60" s="209">
        <v>0</v>
      </c>
      <c r="EK60" s="209">
        <v>0</v>
      </c>
      <c r="EL60" s="209">
        <v>6925.11</v>
      </c>
      <c r="EM60" s="178">
        <f t="shared" si="183"/>
        <v>4150.3999999999987</v>
      </c>
      <c r="EN60" s="210">
        <v>659</v>
      </c>
      <c r="EO60" s="181" t="s">
        <v>276</v>
      </c>
      <c r="EP60" s="212">
        <f t="shared" si="70"/>
        <v>11075.509999999998</v>
      </c>
      <c r="EQ60" s="209">
        <v>0</v>
      </c>
      <c r="ER60" s="209">
        <v>267.29000000000002</v>
      </c>
      <c r="ES60" s="209">
        <v>0</v>
      </c>
      <c r="ET60" s="209">
        <v>0</v>
      </c>
      <c r="EU60" s="209">
        <v>0</v>
      </c>
      <c r="EV60" s="209">
        <v>0</v>
      </c>
      <c r="EW60" s="209">
        <v>0</v>
      </c>
      <c r="EX60" s="209">
        <v>1350</v>
      </c>
      <c r="EY60" s="209">
        <v>0</v>
      </c>
      <c r="EZ60" s="209">
        <v>0</v>
      </c>
      <c r="FA60" s="64">
        <f t="shared" si="184"/>
        <v>1617.29</v>
      </c>
      <c r="FB60" s="220">
        <v>514.79999999999995</v>
      </c>
      <c r="FC60" s="65">
        <v>208</v>
      </c>
      <c r="FD60" s="65">
        <f t="shared" si="72"/>
        <v>77.298430145385197</v>
      </c>
      <c r="FE60" s="65">
        <f t="shared" si="73"/>
        <v>107.81179735287897</v>
      </c>
      <c r="FF60" s="65"/>
      <c r="FG60" s="65">
        <v>18.510000000000002</v>
      </c>
      <c r="FH60" s="65">
        <f t="shared" si="75"/>
        <v>140.93333333333334</v>
      </c>
      <c r="FI60" s="65">
        <v>5</v>
      </c>
      <c r="FJ60" s="65">
        <f t="shared" si="145"/>
        <v>424.68019607843132</v>
      </c>
      <c r="FK60" s="65"/>
      <c r="FL60" s="64">
        <f t="shared" si="14"/>
        <v>1497.0337569100288</v>
      </c>
      <c r="FM60" s="66">
        <f t="shared" si="146"/>
        <v>664.41901960784321</v>
      </c>
      <c r="FN60" s="66"/>
      <c r="FO60" s="66">
        <f t="shared" si="76"/>
        <v>432.29055530357437</v>
      </c>
      <c r="FP60" s="67">
        <f>SUM(FM60:FO60)</f>
        <v>1096.7095749114176</v>
      </c>
      <c r="FQ60" s="67">
        <f t="shared" si="16"/>
        <v>2593.7433318214462</v>
      </c>
      <c r="FR60" s="68">
        <f t="shared" si="17"/>
        <v>-976.45333182144623</v>
      </c>
      <c r="FS60" s="209">
        <v>1080.95</v>
      </c>
      <c r="FT60" s="209">
        <v>4023.91</v>
      </c>
      <c r="FU60" s="209">
        <v>0</v>
      </c>
      <c r="FV60" s="209">
        <v>0</v>
      </c>
      <c r="FW60" s="209">
        <v>0</v>
      </c>
      <c r="FX60" s="209">
        <v>0</v>
      </c>
      <c r="FY60" s="209">
        <v>0</v>
      </c>
      <c r="FZ60" s="209">
        <v>6791.67</v>
      </c>
      <c r="GA60" s="209">
        <v>0</v>
      </c>
      <c r="GB60" s="209">
        <v>0</v>
      </c>
      <c r="GC60" s="209">
        <v>8020.11</v>
      </c>
      <c r="GD60" s="178">
        <f t="shared" si="186"/>
        <v>3876.4199999999992</v>
      </c>
      <c r="GE60" s="210">
        <v>774</v>
      </c>
      <c r="GF60" s="181" t="s">
        <v>276</v>
      </c>
      <c r="GG60" s="64">
        <f t="shared" si="187"/>
        <v>11896.529999999999</v>
      </c>
      <c r="GH60" s="209">
        <v>0</v>
      </c>
      <c r="GI60" s="209">
        <v>294.33999999999997</v>
      </c>
      <c r="GJ60" s="209">
        <v>0</v>
      </c>
      <c r="GK60" s="209">
        <v>0</v>
      </c>
      <c r="GL60" s="209">
        <v>0</v>
      </c>
      <c r="GM60" s="209">
        <v>0</v>
      </c>
      <c r="GN60" s="209">
        <v>0</v>
      </c>
      <c r="GO60" s="209">
        <v>1550</v>
      </c>
      <c r="GP60" s="209">
        <v>0</v>
      </c>
      <c r="GQ60" s="209">
        <v>0</v>
      </c>
      <c r="GR60" s="211">
        <f t="shared" si="79"/>
        <v>1844.34</v>
      </c>
      <c r="GS60" s="220">
        <v>514.79999999999995</v>
      </c>
      <c r="GT60" s="65">
        <v>208</v>
      </c>
      <c r="GU60" s="65">
        <f t="shared" si="80"/>
        <v>88.872800649367818</v>
      </c>
      <c r="GV60" s="65">
        <f t="shared" si="81"/>
        <v>114.24626141793969</v>
      </c>
      <c r="GW60" s="65"/>
      <c r="GX60" s="65">
        <v>18.510000000000002</v>
      </c>
      <c r="GY60" s="65">
        <f t="shared" si="83"/>
        <v>184.90588235294118</v>
      </c>
      <c r="GZ60" s="65">
        <v>5</v>
      </c>
      <c r="HA60" s="65">
        <f t="shared" si="147"/>
        <v>358.47794117647061</v>
      </c>
      <c r="HB60" s="65"/>
      <c r="HC60" s="64">
        <f t="shared" si="188"/>
        <v>1492.8128855967193</v>
      </c>
      <c r="HD60" s="66">
        <f t="shared" si="148"/>
        <v>866.92019607843133</v>
      </c>
      <c r="HE60" s="66"/>
      <c r="HF60" s="66">
        <f t="shared" si="84"/>
        <v>471.94661633503011</v>
      </c>
      <c r="HG60" s="67">
        <f t="shared" si="19"/>
        <v>1338.8668124134615</v>
      </c>
      <c r="HH60" s="67">
        <f t="shared" si="20"/>
        <v>2831.6796980101808</v>
      </c>
      <c r="HI60" s="68">
        <f t="shared" si="21"/>
        <v>-987.33969801018088</v>
      </c>
      <c r="HJ60" s="205">
        <v>1344.92</v>
      </c>
      <c r="HK60" s="205">
        <v>4269.37</v>
      </c>
      <c r="HL60" s="205">
        <v>0</v>
      </c>
      <c r="HM60" s="205">
        <v>0</v>
      </c>
      <c r="HN60" s="205">
        <v>0</v>
      </c>
      <c r="HO60" s="205">
        <v>0</v>
      </c>
      <c r="HP60" s="205">
        <v>0</v>
      </c>
      <c r="HQ60" s="205">
        <v>6374.11</v>
      </c>
      <c r="HR60" s="205">
        <v>0</v>
      </c>
      <c r="HS60" s="205">
        <v>0</v>
      </c>
      <c r="HT60" s="205">
        <v>8289.76</v>
      </c>
      <c r="HU60" s="178">
        <f t="shared" si="189"/>
        <v>3698.6399999999994</v>
      </c>
      <c r="HV60" s="206">
        <v>775</v>
      </c>
      <c r="HW60" s="181" t="s">
        <v>276</v>
      </c>
      <c r="HX60" s="64">
        <f t="shared" si="190"/>
        <v>11988.4</v>
      </c>
      <c r="HY60" s="205">
        <v>0</v>
      </c>
      <c r="HZ60" s="205">
        <v>312.3</v>
      </c>
      <c r="IA60" s="205">
        <v>0</v>
      </c>
      <c r="IB60" s="205">
        <v>0</v>
      </c>
      <c r="IC60" s="205">
        <v>0</v>
      </c>
      <c r="ID60" s="205">
        <v>0</v>
      </c>
      <c r="IE60" s="205">
        <v>0</v>
      </c>
      <c r="IF60" s="205">
        <v>1550</v>
      </c>
      <c r="IG60" s="205">
        <v>0</v>
      </c>
      <c r="IH60" s="205">
        <v>0</v>
      </c>
      <c r="II60" s="214">
        <v>1862.3</v>
      </c>
      <c r="IJ60" s="220">
        <v>514.79999999999995</v>
      </c>
      <c r="IK60" s="65">
        <v>208</v>
      </c>
      <c r="IL60" s="65">
        <f t="shared" si="88"/>
        <v>91.829458548014912</v>
      </c>
      <c r="IM60" s="65">
        <f t="shared" si="89"/>
        <v>112.09734150257248</v>
      </c>
      <c r="IN60" s="65"/>
      <c r="IO60" s="65">
        <v>18.510000000000002</v>
      </c>
      <c r="IP60" s="65">
        <f t="shared" si="91"/>
        <v>232.05714285714285</v>
      </c>
      <c r="IQ60" s="65">
        <v>5</v>
      </c>
      <c r="IR60" s="65">
        <f t="shared" si="149"/>
        <v>445.62857142857143</v>
      </c>
      <c r="IS60" s="65"/>
      <c r="IT60" s="64">
        <f t="shared" si="191"/>
        <v>1627.9225143363017</v>
      </c>
      <c r="IU60" s="66">
        <f t="shared" si="150"/>
        <v>538.79476190476191</v>
      </c>
      <c r="IV60" s="66"/>
      <c r="IW60" s="66">
        <f t="shared" si="92"/>
        <v>433.34345524821276</v>
      </c>
      <c r="IX60" s="67">
        <f t="shared" si="192"/>
        <v>972.13821715297468</v>
      </c>
      <c r="IY60" s="67">
        <f t="shared" si="24"/>
        <v>2600.0607314892763</v>
      </c>
      <c r="IZ60" s="68">
        <f t="shared" si="25"/>
        <v>-737.7607314892764</v>
      </c>
      <c r="JA60" s="209">
        <v>1980.08</v>
      </c>
      <c r="JB60" s="209">
        <v>5135.1400000000003</v>
      </c>
      <c r="JC60" s="209">
        <v>0</v>
      </c>
      <c r="JD60" s="209">
        <v>0</v>
      </c>
      <c r="JE60" s="209">
        <v>0</v>
      </c>
      <c r="JF60" s="209">
        <v>0</v>
      </c>
      <c r="JG60" s="209">
        <v>0</v>
      </c>
      <c r="JH60" s="209">
        <v>6347.55</v>
      </c>
      <c r="JI60" s="209">
        <v>0</v>
      </c>
      <c r="JJ60" s="209">
        <v>0</v>
      </c>
      <c r="JK60" s="209">
        <v>10331.32</v>
      </c>
      <c r="JL60" s="178">
        <f t="shared" si="193"/>
        <v>3131.4500000000007</v>
      </c>
      <c r="JM60" s="210">
        <v>798</v>
      </c>
      <c r="JN60" s="181" t="s">
        <v>276</v>
      </c>
      <c r="JO60" s="64">
        <f t="shared" si="194"/>
        <v>13462.77</v>
      </c>
      <c r="JP60" s="209">
        <v>0</v>
      </c>
      <c r="JQ60" s="209">
        <v>375.63</v>
      </c>
      <c r="JR60" s="209">
        <v>0</v>
      </c>
      <c r="JS60" s="209">
        <v>0</v>
      </c>
      <c r="JT60" s="209">
        <v>0</v>
      </c>
      <c r="JU60" s="209">
        <v>0</v>
      </c>
      <c r="JV60" s="209">
        <v>0</v>
      </c>
      <c r="JW60" s="209">
        <v>1550</v>
      </c>
      <c r="JX60" s="209">
        <v>0</v>
      </c>
      <c r="JY60" s="209">
        <v>0</v>
      </c>
      <c r="JZ60" s="211">
        <v>1925.63</v>
      </c>
      <c r="KA60" s="220">
        <v>514.79999999999995</v>
      </c>
      <c r="KB60" s="65">
        <v>208</v>
      </c>
      <c r="KC60" s="65">
        <f t="shared" si="96"/>
        <v>208.38982939087859</v>
      </c>
      <c r="KD60" s="65">
        <f t="shared" si="97"/>
        <v>105.44083447065545</v>
      </c>
      <c r="KE60" s="65"/>
      <c r="KF60" s="65">
        <v>18.510000000000002</v>
      </c>
      <c r="KG60" s="65"/>
      <c r="KH60" s="65">
        <v>5</v>
      </c>
      <c r="KI60" s="65">
        <f t="shared" si="151"/>
        <v>543.39953271028037</v>
      </c>
      <c r="KJ60" s="65"/>
      <c r="KK60" s="64">
        <f t="shared" si="195"/>
        <v>1603.5401965718142</v>
      </c>
      <c r="KL60" s="66">
        <f t="shared" si="152"/>
        <v>497.32093457943921</v>
      </c>
      <c r="KM60" s="66"/>
      <c r="KN60" s="66">
        <f t="shared" si="99"/>
        <v>420.17222623025077</v>
      </c>
      <c r="KO60" s="67">
        <f t="shared" si="27"/>
        <v>917.49316080968993</v>
      </c>
      <c r="KP60" s="67">
        <f t="shared" si="28"/>
        <v>2521.0333573815042</v>
      </c>
      <c r="KQ60" s="68">
        <f t="shared" si="29"/>
        <v>-595.40335738150407</v>
      </c>
      <c r="KR60" s="209">
        <v>1908.07</v>
      </c>
      <c r="KS60" s="209">
        <v>3879.25</v>
      </c>
      <c r="KT60" s="209">
        <v>0</v>
      </c>
      <c r="KU60" s="209">
        <v>0</v>
      </c>
      <c r="KV60" s="209">
        <v>0</v>
      </c>
      <c r="KW60" s="209">
        <v>0</v>
      </c>
      <c r="KX60" s="209">
        <v>0</v>
      </c>
      <c r="KY60" s="209">
        <v>5853.65</v>
      </c>
      <c r="KZ60" s="209">
        <v>0</v>
      </c>
      <c r="LA60" s="209">
        <v>0</v>
      </c>
      <c r="LB60" s="209">
        <v>8285.23</v>
      </c>
      <c r="LC60" s="178">
        <f t="shared" si="196"/>
        <v>3355.74</v>
      </c>
      <c r="LD60" s="210">
        <v>788</v>
      </c>
      <c r="LE60" s="181" t="s">
        <v>276</v>
      </c>
      <c r="LF60" s="64">
        <f t="shared" si="197"/>
        <v>11640.97</v>
      </c>
      <c r="LG60" s="209">
        <v>0</v>
      </c>
      <c r="LH60" s="209">
        <v>283.76</v>
      </c>
      <c r="LI60" s="209">
        <v>0</v>
      </c>
      <c r="LJ60" s="209">
        <v>0</v>
      </c>
      <c r="LK60" s="209">
        <v>0</v>
      </c>
      <c r="LL60" s="209">
        <v>0</v>
      </c>
      <c r="LM60" s="209">
        <v>0</v>
      </c>
      <c r="LN60" s="209">
        <v>1550</v>
      </c>
      <c r="LO60" s="209">
        <v>0</v>
      </c>
      <c r="LP60" s="209">
        <v>0</v>
      </c>
      <c r="LQ60" s="211">
        <f t="shared" si="102"/>
        <v>1833.76</v>
      </c>
      <c r="LR60" s="234">
        <v>573.49</v>
      </c>
      <c r="LS60" s="65">
        <v>208</v>
      </c>
      <c r="LT60" s="65">
        <f t="shared" si="103"/>
        <v>84.468979483654195</v>
      </c>
      <c r="LU60" s="65">
        <f t="shared" si="104"/>
        <v>99.90756591461043</v>
      </c>
      <c r="LV60" s="65"/>
      <c r="LW60" s="65">
        <v>18.510000000000002</v>
      </c>
      <c r="LX60" s="65"/>
      <c r="LY60" s="65">
        <v>5</v>
      </c>
      <c r="LZ60" s="65">
        <f t="shared" si="153"/>
        <v>508.03738317757012</v>
      </c>
      <c r="MA60" s="65"/>
      <c r="MB60" s="64">
        <f t="shared" si="30"/>
        <v>1497.4139285758347</v>
      </c>
      <c r="MC60" s="66">
        <f t="shared" si="154"/>
        <v>593.54906542056074</v>
      </c>
      <c r="MD60" s="66"/>
      <c r="ME60" s="66">
        <f t="shared" si="106"/>
        <v>418.19259879927904</v>
      </c>
      <c r="MF60" s="67">
        <f t="shared" si="31"/>
        <v>1011.7416642198398</v>
      </c>
      <c r="MG60" s="67">
        <f t="shared" si="32"/>
        <v>2509.1555927956742</v>
      </c>
      <c r="MH60" s="68">
        <f t="shared" si="33"/>
        <v>-675.39559279567425</v>
      </c>
      <c r="MI60" s="209">
        <v>1007.78</v>
      </c>
      <c r="MJ60" s="209">
        <v>2338.4499999999998</v>
      </c>
      <c r="MK60" s="209">
        <v>0</v>
      </c>
      <c r="ML60" s="209">
        <v>0</v>
      </c>
      <c r="MM60" s="209">
        <v>0</v>
      </c>
      <c r="MN60" s="209">
        <v>0</v>
      </c>
      <c r="MO60" s="209">
        <v>0</v>
      </c>
      <c r="MP60" s="209">
        <v>3304.8</v>
      </c>
      <c r="MQ60" s="209">
        <v>0</v>
      </c>
      <c r="MR60" s="209">
        <v>0</v>
      </c>
      <c r="MS60" s="209">
        <v>4795.96</v>
      </c>
      <c r="MT60" s="178">
        <f t="shared" si="210"/>
        <v>1855.0699999999997</v>
      </c>
      <c r="MU60" s="210">
        <v>375</v>
      </c>
      <c r="MV60" s="181" t="s">
        <v>276</v>
      </c>
      <c r="MW60" s="64">
        <f t="shared" si="198"/>
        <v>6651.03</v>
      </c>
      <c r="MX60" s="209">
        <v>0</v>
      </c>
      <c r="MY60" s="209">
        <v>171.05</v>
      </c>
      <c r="MZ60" s="209">
        <v>0</v>
      </c>
      <c r="NA60" s="209">
        <v>0</v>
      </c>
      <c r="NB60" s="209">
        <v>0</v>
      </c>
      <c r="NC60" s="209">
        <v>0</v>
      </c>
      <c r="ND60" s="209">
        <v>0</v>
      </c>
      <c r="NE60" s="209">
        <v>1550</v>
      </c>
      <c r="NF60" s="209">
        <v>0</v>
      </c>
      <c r="NG60" s="209">
        <v>0</v>
      </c>
      <c r="NH60" s="211">
        <f t="shared" si="109"/>
        <v>1721.05</v>
      </c>
      <c r="NI60" s="228">
        <v>573.49</v>
      </c>
      <c r="NJ60" s="245">
        <v>214</v>
      </c>
      <c r="NK60" s="65">
        <f t="shared" si="110"/>
        <v>0</v>
      </c>
      <c r="NL60" s="65">
        <f t="shared" si="111"/>
        <v>44.805611617058702</v>
      </c>
      <c r="NM60" s="65"/>
      <c r="NN60" s="65">
        <v>18.510000000000002</v>
      </c>
      <c r="NO60" s="65"/>
      <c r="NP60" s="65">
        <v>5</v>
      </c>
      <c r="NQ60" s="65">
        <f t="shared" si="155"/>
        <v>469.67889908256882</v>
      </c>
      <c r="NR60" s="65"/>
      <c r="NS60" s="64">
        <f t="shared" si="199"/>
        <v>1325.4845106996277</v>
      </c>
      <c r="NT60" s="66">
        <f t="shared" si="113"/>
        <v>723.04816513761466</v>
      </c>
      <c r="NU60" s="66"/>
      <c r="NV60" s="66">
        <f t="shared" si="114"/>
        <v>409.70653516744846</v>
      </c>
      <c r="NW60" s="67">
        <f t="shared" si="35"/>
        <v>1132.7547003050631</v>
      </c>
      <c r="NX60" s="67">
        <f t="shared" si="36"/>
        <v>2458.2392110046908</v>
      </c>
      <c r="NY60" s="68">
        <f t="shared" si="37"/>
        <v>-737.18921100469083</v>
      </c>
      <c r="NZ60" s="209">
        <v>1361.93</v>
      </c>
      <c r="OA60" s="209">
        <v>3474.2</v>
      </c>
      <c r="OB60" s="209">
        <v>0</v>
      </c>
      <c r="OC60" s="209">
        <v>0</v>
      </c>
      <c r="OD60" s="209">
        <v>0</v>
      </c>
      <c r="OE60" s="209">
        <v>0</v>
      </c>
      <c r="OF60" s="209">
        <v>0</v>
      </c>
      <c r="OG60" s="209">
        <v>5890.67</v>
      </c>
      <c r="OH60" s="209">
        <v>0</v>
      </c>
      <c r="OI60" s="209">
        <v>0</v>
      </c>
      <c r="OJ60" s="209">
        <v>7210.57</v>
      </c>
      <c r="OK60" s="178">
        <f t="shared" si="115"/>
        <v>3516.2299999999996</v>
      </c>
      <c r="OL60" s="210">
        <v>606</v>
      </c>
      <c r="OM60" s="181" t="s">
        <v>276</v>
      </c>
      <c r="ON60" s="64">
        <f t="shared" si="200"/>
        <v>10726.8</v>
      </c>
      <c r="OO60" s="209">
        <v>0</v>
      </c>
      <c r="OP60" s="209">
        <v>254.13</v>
      </c>
      <c r="OQ60" s="209">
        <v>0</v>
      </c>
      <c r="OR60" s="209">
        <v>0</v>
      </c>
      <c r="OS60" s="209">
        <v>0</v>
      </c>
      <c r="OT60" s="209">
        <v>0</v>
      </c>
      <c r="OU60" s="209">
        <v>0</v>
      </c>
      <c r="OV60" s="209">
        <v>1550</v>
      </c>
      <c r="OW60" s="209">
        <v>0</v>
      </c>
      <c r="OX60" s="209">
        <v>0</v>
      </c>
      <c r="OY60" s="211">
        <v>1804.13</v>
      </c>
      <c r="OZ60" s="228">
        <v>573.49</v>
      </c>
      <c r="PA60" s="245">
        <v>214</v>
      </c>
      <c r="PB60" s="65">
        <f t="shared" si="118"/>
        <v>155.91603570466825</v>
      </c>
      <c r="PC60" s="65">
        <f t="shared" si="119"/>
        <v>103.09939243590328</v>
      </c>
      <c r="PD60" s="65"/>
      <c r="PE60" s="65">
        <v>18.510000000000002</v>
      </c>
      <c r="PF60" s="65">
        <f t="shared" si="121"/>
        <v>32.880000000000003</v>
      </c>
      <c r="PG60" s="65">
        <v>5</v>
      </c>
      <c r="PH60" s="65">
        <f t="shared" si="156"/>
        <v>495.2049090909091</v>
      </c>
      <c r="PI60" s="65"/>
      <c r="PJ60" s="64">
        <f t="shared" si="38"/>
        <v>1598.1003372314808</v>
      </c>
      <c r="PK60" s="66">
        <f t="shared" si="157"/>
        <v>643.25572727272731</v>
      </c>
      <c r="PL60" s="66"/>
      <c r="PM60" s="66">
        <f t="shared" si="122"/>
        <v>448.27121290084165</v>
      </c>
      <c r="PN60" s="67">
        <f t="shared" si="39"/>
        <v>1091.5269401735691</v>
      </c>
      <c r="PO60" s="67">
        <f t="shared" si="40"/>
        <v>2689.6272774050499</v>
      </c>
      <c r="PP60" s="68">
        <f t="shared" si="41"/>
        <v>-885.49727740504977</v>
      </c>
      <c r="PQ60" s="209">
        <v>1669.9</v>
      </c>
      <c r="PR60" s="209">
        <v>3826.5</v>
      </c>
      <c r="PS60" s="209">
        <v>0</v>
      </c>
      <c r="PT60" s="209">
        <v>0</v>
      </c>
      <c r="PU60" s="209">
        <v>0</v>
      </c>
      <c r="PV60" s="209">
        <v>0</v>
      </c>
      <c r="PW60" s="209">
        <v>0</v>
      </c>
      <c r="PX60" s="209">
        <v>4256.51</v>
      </c>
      <c r="PY60" s="209">
        <v>0</v>
      </c>
      <c r="PZ60" s="209">
        <v>0</v>
      </c>
      <c r="QA60" s="209">
        <v>6735.36</v>
      </c>
      <c r="QB60" s="178">
        <f t="shared" si="201"/>
        <v>3017.55</v>
      </c>
      <c r="QC60" s="210">
        <v>616</v>
      </c>
      <c r="QD60" s="181" t="s">
        <v>276</v>
      </c>
      <c r="QE60" s="64">
        <f t="shared" si="202"/>
        <v>9752.91</v>
      </c>
      <c r="QF60" s="209">
        <v>0</v>
      </c>
      <c r="QG60" s="209">
        <v>279.89999999999998</v>
      </c>
      <c r="QH60" s="209">
        <v>0</v>
      </c>
      <c r="QI60" s="209">
        <v>0</v>
      </c>
      <c r="QJ60" s="209">
        <v>0</v>
      </c>
      <c r="QK60" s="209">
        <v>0</v>
      </c>
      <c r="QL60" s="209">
        <v>0</v>
      </c>
      <c r="QM60" s="209">
        <v>1550</v>
      </c>
      <c r="QN60" s="209">
        <v>0</v>
      </c>
      <c r="QO60" s="209">
        <v>0</v>
      </c>
      <c r="QP60" s="211">
        <f t="shared" si="125"/>
        <v>1829.9</v>
      </c>
      <c r="QQ60" s="65">
        <v>514.79999999999995</v>
      </c>
      <c r="QR60" s="245">
        <v>214</v>
      </c>
      <c r="QS60" s="65">
        <f t="shared" si="126"/>
        <v>79.174196668115741</v>
      </c>
      <c r="QT60" s="65">
        <f t="shared" si="127"/>
        <v>55.062577400219084</v>
      </c>
      <c r="QU60" s="65"/>
      <c r="QV60" s="65">
        <v>18.510000000000002</v>
      </c>
      <c r="QW60" s="65">
        <f t="shared" si="129"/>
        <v>18.861818181818183</v>
      </c>
      <c r="QX60" s="65">
        <v>5</v>
      </c>
      <c r="QY60" s="65">
        <f t="shared" si="158"/>
        <v>428.14772727272725</v>
      </c>
      <c r="QZ60" s="65"/>
      <c r="RA60" s="64">
        <f t="shared" si="203"/>
        <v>1333.5563195228801</v>
      </c>
      <c r="RB60" s="66">
        <f t="shared" si="130"/>
        <v>619.2640909090909</v>
      </c>
      <c r="RC60" s="66"/>
      <c r="RD60" s="66">
        <f t="shared" si="131"/>
        <v>390.56408208639425</v>
      </c>
      <c r="RE60" s="67">
        <f t="shared" si="43"/>
        <v>1009.8281729954851</v>
      </c>
      <c r="RF60" s="67">
        <f t="shared" si="44"/>
        <v>2343.3844925183653</v>
      </c>
      <c r="RG60" s="68">
        <f t="shared" si="45"/>
        <v>-513.48449251836519</v>
      </c>
      <c r="RH60" s="205">
        <v>1787.49</v>
      </c>
      <c r="RI60" s="205">
        <v>3800.63</v>
      </c>
      <c r="RJ60" s="205">
        <v>0</v>
      </c>
      <c r="RK60" s="205">
        <v>0</v>
      </c>
      <c r="RL60" s="205">
        <v>0</v>
      </c>
      <c r="RM60" s="205">
        <v>0</v>
      </c>
      <c r="RN60" s="205">
        <v>0</v>
      </c>
      <c r="RO60" s="205">
        <v>6198.08</v>
      </c>
      <c r="RP60" s="205">
        <v>0</v>
      </c>
      <c r="RQ60" s="205">
        <v>0</v>
      </c>
      <c r="RR60" s="205">
        <v>8199.51</v>
      </c>
      <c r="RS60" s="178">
        <f t="shared" si="204"/>
        <v>3586.6900000000005</v>
      </c>
      <c r="RT60" s="206">
        <v>630</v>
      </c>
      <c r="RU60" s="181" t="s">
        <v>276</v>
      </c>
      <c r="RV60" s="64">
        <f t="shared" si="205"/>
        <v>11786.2</v>
      </c>
      <c r="RW60" s="209">
        <v>0</v>
      </c>
      <c r="RX60" s="209">
        <v>278.01</v>
      </c>
      <c r="RY60" s="209">
        <v>0</v>
      </c>
      <c r="RZ60" s="209">
        <v>0</v>
      </c>
      <c r="SA60" s="209">
        <v>0</v>
      </c>
      <c r="SB60" s="209">
        <v>0</v>
      </c>
      <c r="SC60" s="209">
        <v>0</v>
      </c>
      <c r="SD60" s="209">
        <v>1550</v>
      </c>
      <c r="SE60" s="209">
        <v>0</v>
      </c>
      <c r="SF60" s="209">
        <v>0</v>
      </c>
      <c r="SG60" s="211">
        <v>1828.01</v>
      </c>
      <c r="SH60" s="65">
        <v>514.79999999999995</v>
      </c>
      <c r="SI60" s="255"/>
      <c r="SJ60" s="65">
        <f t="shared" si="134"/>
        <v>80.57581440107181</v>
      </c>
      <c r="SK60" s="65">
        <f t="shared" si="135"/>
        <v>77.312071745966151</v>
      </c>
      <c r="SL60" s="65"/>
      <c r="SM60" s="65">
        <v>18.510000000000002</v>
      </c>
      <c r="SN60" s="65">
        <f t="shared" si="137"/>
        <v>495.92920353982299</v>
      </c>
      <c r="SO60" s="65">
        <v>5</v>
      </c>
      <c r="SP60" s="65">
        <f t="shared" si="159"/>
        <v>428.52876106194691</v>
      </c>
      <c r="SQ60" s="65"/>
      <c r="SR60" s="64">
        <f>SUM(SH60:SQ60)</f>
        <v>1620.6558507488078</v>
      </c>
      <c r="SS60" s="66">
        <f t="shared" si="160"/>
        <v>596.28469026548669</v>
      </c>
      <c r="ST60" s="66"/>
      <c r="SU60" s="66">
        <f t="shared" si="138"/>
        <v>443.38810820285892</v>
      </c>
      <c r="SV60" s="67">
        <f>SUM(SS60:SU60)</f>
        <v>1039.6727984683457</v>
      </c>
      <c r="SW60" s="67">
        <f t="shared" si="48"/>
        <v>2660.3286492171537</v>
      </c>
      <c r="SX60" s="68">
        <f t="shared" si="49"/>
        <v>-832.31864921715373</v>
      </c>
      <c r="SY60" s="64">
        <f t="shared" si="139"/>
        <v>129534.5</v>
      </c>
      <c r="SZ60" s="211">
        <f t="shared" si="140"/>
        <v>21060.049999999996</v>
      </c>
      <c r="TA60" s="67">
        <f t="shared" si="141"/>
        <v>30290.183692573773</v>
      </c>
      <c r="TB60" s="68">
        <f t="shared" si="142"/>
        <v>-9230.1336925737778</v>
      </c>
      <c r="TC60" s="264"/>
      <c r="TD60" s="265"/>
      <c r="TE60" s="265"/>
    </row>
    <row r="61" spans="1:525">
      <c r="A61" s="173" t="s">
        <v>36</v>
      </c>
      <c r="B61" s="175" t="s">
        <v>193</v>
      </c>
      <c r="C61" s="181" t="s">
        <v>276</v>
      </c>
      <c r="D61" s="176">
        <v>9441.1</v>
      </c>
      <c r="E61" s="176">
        <v>7173.4</v>
      </c>
      <c r="F61" s="176">
        <v>18984.669999999998</v>
      </c>
      <c r="G61" s="176">
        <v>40</v>
      </c>
      <c r="H61" s="176">
        <v>0</v>
      </c>
      <c r="I61" s="176">
        <v>0</v>
      </c>
      <c r="J61" s="176">
        <v>0</v>
      </c>
      <c r="K61" s="176">
        <v>0</v>
      </c>
      <c r="L61" s="176">
        <v>0</v>
      </c>
      <c r="M61" s="176">
        <v>0</v>
      </c>
      <c r="N61" s="178">
        <v>27114.43</v>
      </c>
      <c r="O61" s="178">
        <f t="shared" si="161"/>
        <v>8524.739999999998</v>
      </c>
      <c r="P61" s="181">
        <v>2076</v>
      </c>
      <c r="Q61" s="64">
        <f t="shared" si="213"/>
        <v>35639.17</v>
      </c>
      <c r="R61" s="178">
        <v>785.87</v>
      </c>
      <c r="S61" s="178">
        <v>524.72</v>
      </c>
      <c r="T61" s="178">
        <v>1212.75</v>
      </c>
      <c r="U61" s="178">
        <v>1.68</v>
      </c>
      <c r="V61" s="178">
        <v>0</v>
      </c>
      <c r="W61" s="178">
        <v>0</v>
      </c>
      <c r="X61" s="178">
        <v>0</v>
      </c>
      <c r="Y61" s="178">
        <v>0</v>
      </c>
      <c r="Z61" s="178">
        <v>0</v>
      </c>
      <c r="AA61" s="178">
        <v>0</v>
      </c>
      <c r="AB61" s="64">
        <f t="shared" si="50"/>
        <v>2525.02</v>
      </c>
      <c r="AC61" s="65">
        <v>489.80100000000004</v>
      </c>
      <c r="AD61" s="65"/>
      <c r="AE61" s="65">
        <f t="shared" si="51"/>
        <v>294.80971851691413</v>
      </c>
      <c r="AF61" s="65">
        <f t="shared" si="177"/>
        <v>228.580802190783</v>
      </c>
      <c r="AG61" s="65"/>
      <c r="AH61" s="65">
        <v>18.510000000000002</v>
      </c>
      <c r="AI61" s="65"/>
      <c r="AJ61" s="65">
        <v>5</v>
      </c>
      <c r="AK61" s="65">
        <f t="shared" si="178"/>
        <v>411.38684210526316</v>
      </c>
      <c r="AL61" s="65"/>
      <c r="AM61" s="64">
        <f t="shared" si="2"/>
        <v>1448.0883628129604</v>
      </c>
      <c r="AN61" s="66">
        <f t="shared" si="179"/>
        <v>645.10084210526315</v>
      </c>
      <c r="AO61" s="66">
        <v>46.73</v>
      </c>
      <c r="AP61" s="66">
        <f t="shared" si="54"/>
        <v>427.98384098364471</v>
      </c>
      <c r="AQ61" s="67">
        <f t="shared" si="3"/>
        <v>1119.8146830889079</v>
      </c>
      <c r="AR61" s="67">
        <f t="shared" si="4"/>
        <v>2567.9030459018686</v>
      </c>
      <c r="AS61" s="68">
        <f t="shared" si="5"/>
        <v>-42.883045901868627</v>
      </c>
      <c r="AT61" s="205">
        <v>9017.2800000000007</v>
      </c>
      <c r="AU61" s="205">
        <v>7526.03</v>
      </c>
      <c r="AV61" s="205">
        <v>19987.82</v>
      </c>
      <c r="AW61" s="205">
        <v>15</v>
      </c>
      <c r="AX61" s="207">
        <v>0</v>
      </c>
      <c r="AY61" s="207">
        <v>0</v>
      </c>
      <c r="AZ61" s="207">
        <v>0</v>
      </c>
      <c r="BA61" s="207">
        <v>0</v>
      </c>
      <c r="BB61" s="207">
        <v>0</v>
      </c>
      <c r="BC61" s="207">
        <v>0</v>
      </c>
      <c r="BD61" s="209">
        <v>25039.16</v>
      </c>
      <c r="BE61" s="178">
        <f t="shared" si="162"/>
        <v>11506.970000000005</v>
      </c>
      <c r="BF61" s="208">
        <v>2051</v>
      </c>
      <c r="BG61" s="181" t="s">
        <v>276</v>
      </c>
      <c r="BH61" s="64">
        <f t="shared" si="56"/>
        <v>36546.130000000005</v>
      </c>
      <c r="BI61" s="205">
        <v>750.58</v>
      </c>
      <c r="BJ61" s="205">
        <v>550.51</v>
      </c>
      <c r="BK61" s="205">
        <v>1276.78</v>
      </c>
      <c r="BL61" s="205">
        <v>0.63</v>
      </c>
      <c r="BM61" s="205">
        <v>0</v>
      </c>
      <c r="BN61" s="205">
        <v>0</v>
      </c>
      <c r="BO61" s="205">
        <v>0</v>
      </c>
      <c r="BP61" s="205">
        <v>0</v>
      </c>
      <c r="BQ61" s="205">
        <v>0</v>
      </c>
      <c r="BR61" s="205">
        <v>0</v>
      </c>
      <c r="BS61" s="64">
        <f t="shared" si="57"/>
        <v>2578.5</v>
      </c>
      <c r="BT61" s="65">
        <v>489.80100000000004</v>
      </c>
      <c r="BU61" s="65"/>
      <c r="BV61" s="65">
        <f t="shared" si="58"/>
        <v>274.62237650387817</v>
      </c>
      <c r="BW61" s="65">
        <f t="shared" si="59"/>
        <v>260.24119593943749</v>
      </c>
      <c r="BX61" s="65"/>
      <c r="BY61" s="65">
        <v>18.510000000000002</v>
      </c>
      <c r="BZ61" s="65"/>
      <c r="CA61" s="65">
        <v>5</v>
      </c>
      <c r="CB61" s="65">
        <f t="shared" si="180"/>
        <v>391.015625</v>
      </c>
      <c r="CC61" s="65"/>
      <c r="CD61" s="64">
        <f t="shared" si="6"/>
        <v>1439.1901974433156</v>
      </c>
      <c r="CE61" s="66">
        <f t="shared" si="61"/>
        <v>665.21208333333334</v>
      </c>
      <c r="CF61" s="66"/>
      <c r="CG61" s="66">
        <f t="shared" si="62"/>
        <v>420.88045615532974</v>
      </c>
      <c r="CH61" s="67">
        <f>SUM(CE61:CG61)</f>
        <v>1086.0925394886631</v>
      </c>
      <c r="CI61" s="67">
        <f t="shared" si="8"/>
        <v>2525.2827369319784</v>
      </c>
      <c r="CJ61" s="68">
        <f t="shared" si="9"/>
        <v>53.217263068021566</v>
      </c>
      <c r="CK61" s="209">
        <v>10529.7</v>
      </c>
      <c r="CL61" s="209">
        <v>7870.38</v>
      </c>
      <c r="CM61" s="209">
        <v>18577.25</v>
      </c>
      <c r="CN61" s="209">
        <v>0</v>
      </c>
      <c r="CO61" s="209">
        <v>0</v>
      </c>
      <c r="CP61" s="209">
        <v>0</v>
      </c>
      <c r="CQ61" s="209">
        <v>0</v>
      </c>
      <c r="CR61" s="209">
        <v>0</v>
      </c>
      <c r="CS61" s="209">
        <v>0</v>
      </c>
      <c r="CT61" s="207">
        <v>0</v>
      </c>
      <c r="CU61" s="209">
        <v>25535.29</v>
      </c>
      <c r="CV61" s="178">
        <f t="shared" si="181"/>
        <v>11442.04</v>
      </c>
      <c r="CW61" s="210">
        <v>2050</v>
      </c>
      <c r="CX61" s="181" t="s">
        <v>276</v>
      </c>
      <c r="CY61" s="64">
        <f t="shared" si="182"/>
        <v>36977.33</v>
      </c>
      <c r="CZ61" s="209">
        <v>876.48</v>
      </c>
      <c r="DA61" s="209">
        <v>575.70000000000005</v>
      </c>
      <c r="DB61" s="209">
        <v>1186.32</v>
      </c>
      <c r="DC61" s="209">
        <v>0</v>
      </c>
      <c r="DD61" s="209">
        <v>0</v>
      </c>
      <c r="DE61" s="209">
        <v>0</v>
      </c>
      <c r="DF61" s="209">
        <v>0</v>
      </c>
      <c r="DG61" s="209">
        <v>0</v>
      </c>
      <c r="DH61" s="209">
        <v>0</v>
      </c>
      <c r="DI61" s="209">
        <v>0</v>
      </c>
      <c r="DJ61" s="211">
        <f t="shared" si="208"/>
        <v>2638.5</v>
      </c>
      <c r="DK61" s="65">
        <v>489.80100000000004</v>
      </c>
      <c r="DL61" s="65"/>
      <c r="DM61" s="65">
        <f t="shared" si="66"/>
        <v>277.60428984017472</v>
      </c>
      <c r="DN61" s="65">
        <f t="shared" si="67"/>
        <v>325.48433571613117</v>
      </c>
      <c r="DO61" s="65"/>
      <c r="DP61" s="65">
        <v>18.510000000000002</v>
      </c>
      <c r="DQ61" s="65"/>
      <c r="DR61" s="65">
        <v>5</v>
      </c>
      <c r="DS61" s="65">
        <f t="shared" si="209"/>
        <v>428.469696969697</v>
      </c>
      <c r="DT61" s="65"/>
      <c r="DU61" s="64">
        <f t="shared" si="10"/>
        <v>1544.8693225260029</v>
      </c>
      <c r="DV61" s="66">
        <f t="shared" si="144"/>
        <v>596.35070707070713</v>
      </c>
      <c r="DW61" s="66"/>
      <c r="DX61" s="66">
        <f t="shared" si="68"/>
        <v>428.24400591934204</v>
      </c>
      <c r="DY61" s="67">
        <f t="shared" si="11"/>
        <v>1024.5947129900492</v>
      </c>
      <c r="DZ61" s="67">
        <f t="shared" si="12"/>
        <v>2569.4640355160518</v>
      </c>
      <c r="EA61" s="68">
        <f t="shared" si="13"/>
        <v>69.035964483948192</v>
      </c>
      <c r="EB61" s="209">
        <v>10769.97</v>
      </c>
      <c r="EC61" s="209">
        <v>8343.4</v>
      </c>
      <c r="ED61" s="209">
        <v>21595.84</v>
      </c>
      <c r="EE61" s="209">
        <v>35</v>
      </c>
      <c r="EF61" s="209">
        <v>0</v>
      </c>
      <c r="EG61" s="209">
        <v>0</v>
      </c>
      <c r="EH61" s="209">
        <v>0</v>
      </c>
      <c r="EI61" s="209">
        <v>0</v>
      </c>
      <c r="EJ61" s="209">
        <v>0</v>
      </c>
      <c r="EK61" s="209">
        <v>0</v>
      </c>
      <c r="EL61" s="209">
        <v>29631.55</v>
      </c>
      <c r="EM61" s="178">
        <f t="shared" si="183"/>
        <v>11112.66</v>
      </c>
      <c r="EN61" s="210">
        <v>2337</v>
      </c>
      <c r="EO61" s="181" t="s">
        <v>276</v>
      </c>
      <c r="EP61" s="212">
        <f t="shared" si="70"/>
        <v>40744.21</v>
      </c>
      <c r="EQ61" s="209">
        <v>896.48</v>
      </c>
      <c r="ER61" s="209">
        <v>610.29999999999995</v>
      </c>
      <c r="ES61" s="209">
        <v>1379.44</v>
      </c>
      <c r="ET61" s="209">
        <v>1.47</v>
      </c>
      <c r="EU61" s="209">
        <v>0</v>
      </c>
      <c r="EV61" s="209">
        <v>0</v>
      </c>
      <c r="EW61" s="209">
        <v>0</v>
      </c>
      <c r="EX61" s="209">
        <v>0</v>
      </c>
      <c r="EY61" s="209">
        <v>0</v>
      </c>
      <c r="EZ61" s="209">
        <v>0</v>
      </c>
      <c r="FA61" s="64">
        <f t="shared" si="184"/>
        <v>2887.69</v>
      </c>
      <c r="FB61" s="65">
        <v>489.80100000000004</v>
      </c>
      <c r="FC61" s="65"/>
      <c r="FD61" s="65">
        <f t="shared" si="72"/>
        <v>330.74886864966601</v>
      </c>
      <c r="FE61" s="65">
        <f t="shared" si="73"/>
        <v>288.66515226759935</v>
      </c>
      <c r="FF61" s="65"/>
      <c r="FG61" s="65">
        <v>18.510000000000002</v>
      </c>
      <c r="FH61" s="65">
        <f t="shared" si="75"/>
        <v>140.93333333333334</v>
      </c>
      <c r="FI61" s="65">
        <v>5</v>
      </c>
      <c r="FJ61" s="65">
        <f t="shared" si="145"/>
        <v>424.68019607843132</v>
      </c>
      <c r="FK61" s="65"/>
      <c r="FL61" s="64">
        <f t="shared" si="14"/>
        <v>1698.3385503290301</v>
      </c>
      <c r="FM61" s="66">
        <f t="shared" si="146"/>
        <v>664.41901960784321</v>
      </c>
      <c r="FN61" s="66"/>
      <c r="FO61" s="66">
        <f t="shared" si="76"/>
        <v>472.55151398737473</v>
      </c>
      <c r="FP61" s="67">
        <f>SUM(FM61:FO61)</f>
        <v>1136.9705335952181</v>
      </c>
      <c r="FQ61" s="67">
        <f t="shared" si="16"/>
        <v>2835.3090839242482</v>
      </c>
      <c r="FR61" s="68">
        <f t="shared" si="17"/>
        <v>52.380916075751884</v>
      </c>
      <c r="FS61" s="209">
        <v>11375.11</v>
      </c>
      <c r="FT61" s="209">
        <v>11129.52</v>
      </c>
      <c r="FU61" s="209">
        <v>21878.82</v>
      </c>
      <c r="FV61" s="209">
        <v>60</v>
      </c>
      <c r="FW61" s="209">
        <v>0</v>
      </c>
      <c r="FX61" s="209">
        <v>0</v>
      </c>
      <c r="FY61" s="209">
        <v>0</v>
      </c>
      <c r="FZ61" s="209">
        <v>0</v>
      </c>
      <c r="GA61" s="209">
        <v>0</v>
      </c>
      <c r="GB61" s="209">
        <v>0</v>
      </c>
      <c r="GC61" s="209">
        <v>32144.560000000001</v>
      </c>
      <c r="GD61" s="178">
        <f t="shared" si="186"/>
        <v>12298.889999999996</v>
      </c>
      <c r="GE61" s="210">
        <v>2492</v>
      </c>
      <c r="GF61" s="181" t="s">
        <v>276</v>
      </c>
      <c r="GG61" s="64">
        <f t="shared" si="187"/>
        <v>44443.45</v>
      </c>
      <c r="GH61" s="209">
        <v>946.86</v>
      </c>
      <c r="GI61" s="209">
        <v>814.1</v>
      </c>
      <c r="GJ61" s="209">
        <v>1396.41</v>
      </c>
      <c r="GK61" s="209">
        <v>2.52</v>
      </c>
      <c r="GL61" s="209">
        <v>0</v>
      </c>
      <c r="GM61" s="209">
        <v>0</v>
      </c>
      <c r="GN61" s="209">
        <v>0</v>
      </c>
      <c r="GO61" s="209">
        <v>0</v>
      </c>
      <c r="GP61" s="209">
        <v>0</v>
      </c>
      <c r="GQ61" s="209">
        <v>0</v>
      </c>
      <c r="GR61" s="211">
        <f t="shared" si="79"/>
        <v>3159.89</v>
      </c>
      <c r="GS61" s="65">
        <v>489.80100000000004</v>
      </c>
      <c r="GT61" s="65"/>
      <c r="GU61" s="65">
        <f t="shared" si="80"/>
        <v>356.20173200138692</v>
      </c>
      <c r="GV61" s="65">
        <f t="shared" si="81"/>
        <v>362.47419064252176</v>
      </c>
      <c r="GW61" s="65"/>
      <c r="GX61" s="65">
        <v>18.510000000000002</v>
      </c>
      <c r="GY61" s="65">
        <f t="shared" si="83"/>
        <v>184.90588235294118</v>
      </c>
      <c r="GZ61" s="65">
        <v>5</v>
      </c>
      <c r="HA61" s="65">
        <f t="shared" si="147"/>
        <v>358.47794117647061</v>
      </c>
      <c r="HB61" s="65"/>
      <c r="HC61" s="64">
        <f t="shared" si="188"/>
        <v>1775.3707461733206</v>
      </c>
      <c r="HD61" s="66">
        <f t="shared" si="148"/>
        <v>866.92019607843133</v>
      </c>
      <c r="HE61" s="66"/>
      <c r="HF61" s="66">
        <f t="shared" si="84"/>
        <v>528.45818845035035</v>
      </c>
      <c r="HG61" s="67">
        <f t="shared" si="19"/>
        <v>1395.3783845287817</v>
      </c>
      <c r="HH61" s="67">
        <f t="shared" si="20"/>
        <v>3170.7491307021023</v>
      </c>
      <c r="HI61" s="68">
        <f t="shared" si="21"/>
        <v>-10.859130702102448</v>
      </c>
      <c r="HJ61" s="205">
        <v>20696.900000000001</v>
      </c>
      <c r="HK61" s="205">
        <v>12568.37</v>
      </c>
      <c r="HL61" s="205">
        <v>31111.97</v>
      </c>
      <c r="HM61" s="205">
        <v>20</v>
      </c>
      <c r="HN61" s="205">
        <v>0</v>
      </c>
      <c r="HO61" s="205">
        <v>0</v>
      </c>
      <c r="HP61" s="205">
        <v>0</v>
      </c>
      <c r="HQ61" s="205">
        <v>0</v>
      </c>
      <c r="HR61" s="205">
        <v>0</v>
      </c>
      <c r="HS61" s="205">
        <v>72.8</v>
      </c>
      <c r="HT61" s="205">
        <v>48922.64</v>
      </c>
      <c r="HU61" s="178">
        <f t="shared" si="189"/>
        <v>15547.400000000009</v>
      </c>
      <c r="HV61" s="206">
        <v>3380</v>
      </c>
      <c r="HW61" s="181" t="s">
        <v>276</v>
      </c>
      <c r="HX61" s="64">
        <f t="shared" si="190"/>
        <v>64470.040000000008</v>
      </c>
      <c r="HY61" s="205">
        <v>1722.8</v>
      </c>
      <c r="HZ61" s="205">
        <v>919.35</v>
      </c>
      <c r="IA61" s="205">
        <v>1987.13</v>
      </c>
      <c r="IB61" s="205">
        <v>0.84</v>
      </c>
      <c r="IC61" s="205">
        <v>0</v>
      </c>
      <c r="ID61" s="205">
        <v>0</v>
      </c>
      <c r="IE61" s="205">
        <v>0</v>
      </c>
      <c r="IF61" s="205">
        <v>0</v>
      </c>
      <c r="IG61" s="205">
        <v>0</v>
      </c>
      <c r="IH61" s="205">
        <v>4.04</v>
      </c>
      <c r="II61" s="214">
        <v>4630.12</v>
      </c>
      <c r="IJ61" s="65">
        <v>489.80100000000004</v>
      </c>
      <c r="IK61" s="65"/>
      <c r="IL61" s="65">
        <f t="shared" si="88"/>
        <v>541.93843270968716</v>
      </c>
      <c r="IM61" s="65">
        <f t="shared" si="89"/>
        <v>471.20622912127067</v>
      </c>
      <c r="IN61" s="65"/>
      <c r="IO61" s="65">
        <v>18.510000000000002</v>
      </c>
      <c r="IP61" s="65">
        <f t="shared" si="91"/>
        <v>232.05714285714285</v>
      </c>
      <c r="IQ61" s="65">
        <v>5</v>
      </c>
      <c r="IR61" s="65">
        <f t="shared" si="149"/>
        <v>445.62857142857143</v>
      </c>
      <c r="IS61" s="65"/>
      <c r="IT61" s="64">
        <f t="shared" si="191"/>
        <v>2204.1413761166723</v>
      </c>
      <c r="IU61" s="66">
        <f t="shared" si="150"/>
        <v>538.79476190476191</v>
      </c>
      <c r="IV61" s="66"/>
      <c r="IW61" s="66">
        <f t="shared" si="92"/>
        <v>548.5872276042868</v>
      </c>
      <c r="IX61" s="67">
        <f t="shared" si="192"/>
        <v>1087.3819895090487</v>
      </c>
      <c r="IY61" s="67">
        <f t="shared" si="24"/>
        <v>3291.523365625721</v>
      </c>
      <c r="IZ61" s="68">
        <f t="shared" si="25"/>
        <v>1338.5966343742789</v>
      </c>
      <c r="JA61" s="209">
        <v>15174.88</v>
      </c>
      <c r="JB61" s="209">
        <v>9924.08</v>
      </c>
      <c r="JC61" s="209">
        <v>20605.23</v>
      </c>
      <c r="JD61" s="209">
        <v>45</v>
      </c>
      <c r="JE61" s="209">
        <v>0</v>
      </c>
      <c r="JF61" s="209">
        <v>0</v>
      </c>
      <c r="JG61" s="209">
        <v>0</v>
      </c>
      <c r="JH61" s="209">
        <v>0</v>
      </c>
      <c r="JI61" s="209">
        <v>0</v>
      </c>
      <c r="JJ61" s="209">
        <v>42</v>
      </c>
      <c r="JK61" s="209">
        <v>34332.589999999997</v>
      </c>
      <c r="JL61" s="178">
        <f t="shared" si="193"/>
        <v>11458.600000000006</v>
      </c>
      <c r="JM61" s="210">
        <v>2461</v>
      </c>
      <c r="JN61" s="181" t="s">
        <v>276</v>
      </c>
      <c r="JO61" s="64">
        <f t="shared" si="194"/>
        <v>45791.19</v>
      </c>
      <c r="JP61" s="209">
        <v>1263.1600000000001</v>
      </c>
      <c r="JQ61" s="209">
        <v>725.93</v>
      </c>
      <c r="JR61" s="209">
        <v>1315.06</v>
      </c>
      <c r="JS61" s="209">
        <v>1.89</v>
      </c>
      <c r="JT61" s="209">
        <v>0</v>
      </c>
      <c r="JU61" s="209">
        <v>0</v>
      </c>
      <c r="JV61" s="209">
        <v>0</v>
      </c>
      <c r="JW61" s="209">
        <v>0</v>
      </c>
      <c r="JX61" s="209">
        <v>0</v>
      </c>
      <c r="JY61" s="209">
        <v>2.33</v>
      </c>
      <c r="JZ61" s="211">
        <v>3306.04</v>
      </c>
      <c r="KA61" s="65">
        <v>489.80100000000004</v>
      </c>
      <c r="KB61" s="65"/>
      <c r="KC61" s="65">
        <f t="shared" si="96"/>
        <v>692.51195129441192</v>
      </c>
      <c r="KD61" s="65">
        <f t="shared" si="97"/>
        <v>385.82903953933572</v>
      </c>
      <c r="KE61" s="65"/>
      <c r="KF61" s="65">
        <v>18.510000000000002</v>
      </c>
      <c r="KG61" s="65"/>
      <c r="KH61" s="65">
        <v>5</v>
      </c>
      <c r="KI61" s="65">
        <f t="shared" si="151"/>
        <v>543.39953271028037</v>
      </c>
      <c r="KJ61" s="65"/>
      <c r="KK61" s="64">
        <f t="shared" si="195"/>
        <v>2135.051523544028</v>
      </c>
      <c r="KL61" s="66">
        <f t="shared" si="152"/>
        <v>497.32093457943921</v>
      </c>
      <c r="KM61" s="66"/>
      <c r="KN61" s="66">
        <f t="shared" si="99"/>
        <v>526.47449162469354</v>
      </c>
      <c r="KO61" s="67">
        <f t="shared" si="27"/>
        <v>1023.7954262041328</v>
      </c>
      <c r="KP61" s="67">
        <f t="shared" si="28"/>
        <v>3158.846949748161</v>
      </c>
      <c r="KQ61" s="68">
        <f t="shared" si="29"/>
        <v>147.19305025183894</v>
      </c>
      <c r="KR61" s="209">
        <v>14457.73</v>
      </c>
      <c r="KS61" s="209">
        <v>13201.65</v>
      </c>
      <c r="KT61" s="209">
        <v>23302.28</v>
      </c>
      <c r="KU61" s="209">
        <v>45</v>
      </c>
      <c r="KV61" s="209">
        <v>0</v>
      </c>
      <c r="KW61" s="209">
        <v>0</v>
      </c>
      <c r="KX61" s="209">
        <v>0</v>
      </c>
      <c r="KY61" s="209">
        <v>0</v>
      </c>
      <c r="KZ61" s="209">
        <v>0</v>
      </c>
      <c r="LA61" s="209">
        <v>183.2</v>
      </c>
      <c r="LB61" s="209">
        <v>40646.69</v>
      </c>
      <c r="LC61" s="178">
        <f t="shared" si="196"/>
        <v>10543.169999999991</v>
      </c>
      <c r="LD61" s="210">
        <v>2654</v>
      </c>
      <c r="LE61" s="181" t="s">
        <v>276</v>
      </c>
      <c r="LF61" s="64">
        <f t="shared" si="197"/>
        <v>51189.859999999993</v>
      </c>
      <c r="LG61" s="209">
        <v>1203.46</v>
      </c>
      <c r="LH61" s="209">
        <v>965.68</v>
      </c>
      <c r="LI61" s="209">
        <v>1487.21</v>
      </c>
      <c r="LJ61" s="209">
        <v>1.89</v>
      </c>
      <c r="LK61" s="209">
        <v>0</v>
      </c>
      <c r="LL61" s="209">
        <v>0</v>
      </c>
      <c r="LM61" s="209">
        <v>0</v>
      </c>
      <c r="LN61" s="209">
        <v>0</v>
      </c>
      <c r="LO61" s="209">
        <v>0</v>
      </c>
      <c r="LP61" s="209">
        <v>10.18</v>
      </c>
      <c r="LQ61" s="211">
        <f t="shared" si="102"/>
        <v>3668.4199999999996</v>
      </c>
      <c r="LR61" s="234">
        <v>545.64</v>
      </c>
      <c r="LS61" s="245"/>
      <c r="LT61" s="65">
        <f t="shared" si="103"/>
        <v>414.39820302978342</v>
      </c>
      <c r="LU61" s="65">
        <f t="shared" si="104"/>
        <v>313.89274846202102</v>
      </c>
      <c r="LV61" s="65"/>
      <c r="LW61" s="65">
        <v>18.510000000000002</v>
      </c>
      <c r="LX61" s="65"/>
      <c r="LY61" s="65">
        <v>5</v>
      </c>
      <c r="LZ61" s="65">
        <f t="shared" si="153"/>
        <v>508.03738317757012</v>
      </c>
      <c r="MA61" s="65"/>
      <c r="MB61" s="64">
        <f t="shared" si="30"/>
        <v>1805.4783346693746</v>
      </c>
      <c r="MC61" s="66">
        <f t="shared" si="154"/>
        <v>593.54906542056074</v>
      </c>
      <c r="MD61" s="66"/>
      <c r="ME61" s="66">
        <f t="shared" si="106"/>
        <v>479.80548001798707</v>
      </c>
      <c r="MF61" s="67">
        <f t="shared" si="31"/>
        <v>1073.3545454385478</v>
      </c>
      <c r="MG61" s="67">
        <f t="shared" si="32"/>
        <v>2878.8328801079224</v>
      </c>
      <c r="MH61" s="68">
        <f t="shared" si="33"/>
        <v>789.58711989207723</v>
      </c>
      <c r="MI61" s="209">
        <v>14384</v>
      </c>
      <c r="MJ61" s="209">
        <v>10680.08</v>
      </c>
      <c r="MK61" s="209">
        <v>23557.86</v>
      </c>
      <c r="ML61" s="209">
        <v>65</v>
      </c>
      <c r="MM61" s="209">
        <v>0</v>
      </c>
      <c r="MN61" s="209">
        <v>0</v>
      </c>
      <c r="MO61" s="209">
        <v>0</v>
      </c>
      <c r="MP61" s="209">
        <v>0</v>
      </c>
      <c r="MQ61" s="209">
        <v>0</v>
      </c>
      <c r="MR61" s="209">
        <v>138.5</v>
      </c>
      <c r="MS61" s="209">
        <v>37473.1</v>
      </c>
      <c r="MT61" s="178">
        <f t="shared" si="210"/>
        <v>11352.340000000004</v>
      </c>
      <c r="MU61" s="210">
        <v>2771</v>
      </c>
      <c r="MV61" s="181" t="s">
        <v>276</v>
      </c>
      <c r="MW61" s="64">
        <f t="shared" si="198"/>
        <v>48825.440000000002</v>
      </c>
      <c r="MX61" s="209">
        <v>1197.33</v>
      </c>
      <c r="MY61" s="209">
        <v>781.23</v>
      </c>
      <c r="MZ61" s="209">
        <v>1504.51</v>
      </c>
      <c r="NA61" s="209">
        <v>2.73</v>
      </c>
      <c r="NB61" s="209">
        <v>0</v>
      </c>
      <c r="NC61" s="209">
        <v>0</v>
      </c>
      <c r="ND61" s="209">
        <v>0</v>
      </c>
      <c r="NE61" s="209">
        <v>0</v>
      </c>
      <c r="NF61" s="209">
        <v>0</v>
      </c>
      <c r="NG61" s="209">
        <v>7.69</v>
      </c>
      <c r="NH61" s="211">
        <f t="shared" si="109"/>
        <v>3493.49</v>
      </c>
      <c r="NI61" s="234">
        <v>545.42999999999995</v>
      </c>
      <c r="NJ61" s="245"/>
      <c r="NK61" s="65">
        <f t="shared" si="110"/>
        <v>0</v>
      </c>
      <c r="NL61" s="65">
        <f t="shared" si="111"/>
        <v>274.19371613189821</v>
      </c>
      <c r="NM61" s="65"/>
      <c r="NN61" s="65">
        <v>18.510000000000002</v>
      </c>
      <c r="NO61" s="65"/>
      <c r="NP61" s="65">
        <v>5</v>
      </c>
      <c r="NQ61" s="65">
        <f t="shared" si="155"/>
        <v>469.67889908256882</v>
      </c>
      <c r="NR61" s="65"/>
      <c r="NS61" s="64">
        <f t="shared" si="199"/>
        <v>1312.8126152144669</v>
      </c>
      <c r="NT61" s="66">
        <f t="shared" si="113"/>
        <v>723.04816513761466</v>
      </c>
      <c r="NU61" s="66"/>
      <c r="NV61" s="66">
        <f t="shared" si="114"/>
        <v>407.17215607041635</v>
      </c>
      <c r="NW61" s="67">
        <f t="shared" si="35"/>
        <v>1130.220321208031</v>
      </c>
      <c r="NX61" s="67">
        <f t="shared" si="36"/>
        <v>2443.0329364224981</v>
      </c>
      <c r="NY61" s="68">
        <f t="shared" si="37"/>
        <v>1050.4570635775017</v>
      </c>
      <c r="NZ61" s="209">
        <v>13998.36</v>
      </c>
      <c r="OA61" s="209">
        <v>11072.78</v>
      </c>
      <c r="OB61" s="209">
        <v>24912.97</v>
      </c>
      <c r="OC61" s="209">
        <v>80</v>
      </c>
      <c r="OD61" s="209">
        <v>0</v>
      </c>
      <c r="OE61" s="209">
        <v>0</v>
      </c>
      <c r="OF61" s="209">
        <v>0</v>
      </c>
      <c r="OG61" s="209">
        <v>0</v>
      </c>
      <c r="OH61" s="209">
        <v>0</v>
      </c>
      <c r="OI61" s="209">
        <v>25.7</v>
      </c>
      <c r="OJ61" s="209">
        <v>37113.71</v>
      </c>
      <c r="OK61" s="178">
        <f t="shared" si="115"/>
        <v>12976.099999999999</v>
      </c>
      <c r="OL61" s="210">
        <v>2792</v>
      </c>
      <c r="OM61" s="181" t="s">
        <v>276</v>
      </c>
      <c r="ON61" s="64">
        <f t="shared" si="200"/>
        <v>50089.81</v>
      </c>
      <c r="OO61" s="209">
        <v>1165.23</v>
      </c>
      <c r="OP61" s="209">
        <v>809.95</v>
      </c>
      <c r="OQ61" s="209">
        <v>1591.62</v>
      </c>
      <c r="OR61" s="209">
        <v>3.36</v>
      </c>
      <c r="OS61" s="209">
        <v>0</v>
      </c>
      <c r="OT61" s="209">
        <v>0</v>
      </c>
      <c r="OU61" s="209">
        <v>0</v>
      </c>
      <c r="OV61" s="209">
        <v>0</v>
      </c>
      <c r="OW61" s="209">
        <v>0</v>
      </c>
      <c r="OX61" s="209">
        <v>1.43</v>
      </c>
      <c r="OY61" s="211">
        <v>3570.16</v>
      </c>
      <c r="OZ61" s="234">
        <v>545.42999999999995</v>
      </c>
      <c r="PA61" s="245"/>
      <c r="PB61" s="65">
        <f t="shared" si="118"/>
        <v>802.51943098710683</v>
      </c>
      <c r="PC61" s="65">
        <f t="shared" si="119"/>
        <v>380.47227462012575</v>
      </c>
      <c r="PD61" s="65"/>
      <c r="PE61" s="65">
        <v>18.510000000000002</v>
      </c>
      <c r="PF61" s="65">
        <f t="shared" si="121"/>
        <v>32.880000000000003</v>
      </c>
      <c r="PG61" s="65">
        <v>5</v>
      </c>
      <c r="PH61" s="65">
        <f t="shared" si="156"/>
        <v>495.2049090909091</v>
      </c>
      <c r="PI61" s="65"/>
      <c r="PJ61" s="64">
        <f t="shared" si="38"/>
        <v>2280.0166146981419</v>
      </c>
      <c r="PK61" s="66">
        <f t="shared" si="157"/>
        <v>643.25572727272731</v>
      </c>
      <c r="PL61" s="66"/>
      <c r="PM61" s="66">
        <f t="shared" si="122"/>
        <v>584.65446839417382</v>
      </c>
      <c r="PN61" s="67">
        <f t="shared" si="39"/>
        <v>1227.910195666901</v>
      </c>
      <c r="PO61" s="67">
        <f t="shared" si="40"/>
        <v>3507.9268103650429</v>
      </c>
      <c r="PP61" s="68">
        <f t="shared" si="41"/>
        <v>62.233189634956943</v>
      </c>
      <c r="PQ61" s="209">
        <v>15779.35</v>
      </c>
      <c r="PR61" s="209">
        <v>9591</v>
      </c>
      <c r="PS61" s="209">
        <v>23803.38</v>
      </c>
      <c r="PT61" s="209">
        <v>85</v>
      </c>
      <c r="PU61" s="209">
        <v>0</v>
      </c>
      <c r="PV61" s="209">
        <v>0</v>
      </c>
      <c r="PW61" s="209">
        <v>0</v>
      </c>
      <c r="PX61" s="209">
        <v>0</v>
      </c>
      <c r="PY61" s="209">
        <v>0</v>
      </c>
      <c r="PZ61" s="209">
        <v>57.13</v>
      </c>
      <c r="QA61" s="209">
        <v>35683.71</v>
      </c>
      <c r="QB61" s="178">
        <f t="shared" si="201"/>
        <v>13632.149999999994</v>
      </c>
      <c r="QC61" s="210">
        <v>2438</v>
      </c>
      <c r="QD61" s="181" t="s">
        <v>276</v>
      </c>
      <c r="QE61" s="64">
        <f t="shared" si="202"/>
        <v>49315.859999999993</v>
      </c>
      <c r="QF61" s="209">
        <v>1313.48</v>
      </c>
      <c r="QG61" s="209">
        <v>701.56</v>
      </c>
      <c r="QH61" s="209">
        <v>1520.69</v>
      </c>
      <c r="QI61" s="209">
        <v>3.57</v>
      </c>
      <c r="QJ61" s="209">
        <v>0</v>
      </c>
      <c r="QK61" s="209">
        <v>0</v>
      </c>
      <c r="QL61" s="209">
        <v>0</v>
      </c>
      <c r="QM61" s="209">
        <v>0</v>
      </c>
      <c r="QN61" s="209">
        <v>0</v>
      </c>
      <c r="QO61" s="209">
        <v>3.17</v>
      </c>
      <c r="QP61" s="211">
        <f t="shared" si="125"/>
        <v>3542.4700000000003</v>
      </c>
      <c r="QQ61" s="234">
        <v>545.64</v>
      </c>
      <c r="QR61" s="245"/>
      <c r="QS61" s="65">
        <f t="shared" si="126"/>
        <v>419.46222226993189</v>
      </c>
      <c r="QT61" s="65">
        <f t="shared" si="127"/>
        <v>248.75190618428735</v>
      </c>
      <c r="QU61" s="65"/>
      <c r="QV61" s="65">
        <v>18.510000000000002</v>
      </c>
      <c r="QW61" s="65">
        <f t="shared" si="129"/>
        <v>18.861818181818183</v>
      </c>
      <c r="QX61" s="65">
        <v>5</v>
      </c>
      <c r="QY61" s="65">
        <f t="shared" si="158"/>
        <v>428.14772727272725</v>
      </c>
      <c r="QZ61" s="65"/>
      <c r="RA61" s="64">
        <f t="shared" si="203"/>
        <v>1684.3736739087647</v>
      </c>
      <c r="RB61" s="66">
        <f t="shared" si="130"/>
        <v>619.2640909090909</v>
      </c>
      <c r="RC61" s="66"/>
      <c r="RD61" s="66">
        <f t="shared" si="131"/>
        <v>460.7275529635711</v>
      </c>
      <c r="RE61" s="67">
        <f t="shared" si="43"/>
        <v>1079.9916438726621</v>
      </c>
      <c r="RF61" s="67">
        <f t="shared" si="44"/>
        <v>2764.3653177814267</v>
      </c>
      <c r="RG61" s="68">
        <f t="shared" si="45"/>
        <v>778.10468221857354</v>
      </c>
      <c r="RH61" s="205">
        <v>10995.81</v>
      </c>
      <c r="RI61" s="205">
        <v>8597.92</v>
      </c>
      <c r="RJ61" s="205">
        <v>20590</v>
      </c>
      <c r="RK61" s="205">
        <v>10</v>
      </c>
      <c r="RL61" s="205">
        <v>0</v>
      </c>
      <c r="RM61" s="205">
        <v>0</v>
      </c>
      <c r="RN61" s="205">
        <v>0</v>
      </c>
      <c r="RO61" s="205">
        <v>0</v>
      </c>
      <c r="RP61" s="205">
        <v>0</v>
      </c>
      <c r="RQ61" s="205">
        <v>116.42</v>
      </c>
      <c r="RR61" s="205">
        <v>30136.99</v>
      </c>
      <c r="RS61" s="178">
        <f t="shared" si="204"/>
        <v>10173.159999999993</v>
      </c>
      <c r="RT61" s="206">
        <v>2084</v>
      </c>
      <c r="RU61" s="181" t="s">
        <v>276</v>
      </c>
      <c r="RV61" s="64">
        <f t="shared" si="205"/>
        <v>40310.149999999994</v>
      </c>
      <c r="RW61" s="209">
        <v>915.29</v>
      </c>
      <c r="RX61" s="209">
        <v>628.91999999999996</v>
      </c>
      <c r="RY61" s="209">
        <v>1315.27</v>
      </c>
      <c r="RZ61" s="209">
        <v>0.42</v>
      </c>
      <c r="SA61" s="209">
        <v>0</v>
      </c>
      <c r="SB61" s="209">
        <v>0</v>
      </c>
      <c r="SC61" s="209">
        <v>0</v>
      </c>
      <c r="SD61" s="209">
        <v>0</v>
      </c>
      <c r="SE61" s="209">
        <v>0</v>
      </c>
      <c r="SF61" s="209">
        <v>6.47</v>
      </c>
      <c r="SG61" s="211">
        <v>2859.9</v>
      </c>
      <c r="SH61" s="234">
        <v>545.64</v>
      </c>
      <c r="SI61" s="245"/>
      <c r="SJ61" s="65">
        <f t="shared" si="134"/>
        <v>296.15336926803644</v>
      </c>
      <c r="SK61" s="65">
        <f t="shared" si="135"/>
        <v>219.28521165843506</v>
      </c>
      <c r="SL61" s="65"/>
      <c r="SM61" s="65">
        <v>18.510000000000002</v>
      </c>
      <c r="SN61" s="65">
        <f t="shared" si="137"/>
        <v>495.92920353982299</v>
      </c>
      <c r="SO61" s="65">
        <v>5</v>
      </c>
      <c r="SP61" s="65">
        <f t="shared" si="159"/>
        <v>428.52876106194691</v>
      </c>
      <c r="SQ61" s="65"/>
      <c r="SR61" s="64">
        <f>SUM(SH61:SQ61)</f>
        <v>2009.0465455282415</v>
      </c>
      <c r="SS61" s="66">
        <f t="shared" si="160"/>
        <v>596.28469026548669</v>
      </c>
      <c r="ST61" s="66"/>
      <c r="SU61" s="66">
        <f t="shared" si="138"/>
        <v>521.06624715874568</v>
      </c>
      <c r="SV61" s="67">
        <f>SUM(SS61:SU61)</f>
        <v>1117.3509374242324</v>
      </c>
      <c r="SW61" s="67">
        <f t="shared" si="48"/>
        <v>3126.3974829524741</v>
      </c>
      <c r="SX61" s="68">
        <f t="shared" si="49"/>
        <v>-266.497482952474</v>
      </c>
      <c r="SY61" s="64">
        <f t="shared" si="139"/>
        <v>544342.64</v>
      </c>
      <c r="SZ61" s="211">
        <f t="shared" si="140"/>
        <v>38860.199999999997</v>
      </c>
      <c r="TA61" s="67">
        <f t="shared" si="141"/>
        <v>34839.633775979499</v>
      </c>
      <c r="TB61" s="68">
        <f t="shared" si="142"/>
        <v>4020.5662240204983</v>
      </c>
      <c r="TC61" s="264"/>
      <c r="TD61" s="265"/>
      <c r="TE61" s="265"/>
    </row>
    <row r="62" spans="1:525">
      <c r="A62" s="173" t="s">
        <v>37</v>
      </c>
      <c r="B62" s="175" t="s">
        <v>194</v>
      </c>
      <c r="C62" s="181" t="s">
        <v>276</v>
      </c>
      <c r="D62" s="176">
        <v>2182.63</v>
      </c>
      <c r="E62" s="176">
        <v>2516.9899999999998</v>
      </c>
      <c r="F62" s="176">
        <v>6760.01</v>
      </c>
      <c r="G62" s="176">
        <v>0</v>
      </c>
      <c r="H62" s="176">
        <v>0</v>
      </c>
      <c r="I62" s="176">
        <v>0</v>
      </c>
      <c r="J62" s="176">
        <v>0</v>
      </c>
      <c r="K62" s="176">
        <v>0</v>
      </c>
      <c r="L62" s="176">
        <v>0</v>
      </c>
      <c r="M62" s="176">
        <v>0</v>
      </c>
      <c r="N62" s="178">
        <v>8658.64</v>
      </c>
      <c r="O62" s="178">
        <f t="shared" si="161"/>
        <v>2800.9900000000016</v>
      </c>
      <c r="P62" s="181">
        <v>667</v>
      </c>
      <c r="Q62" s="64">
        <f t="shared" si="213"/>
        <v>11459.630000000001</v>
      </c>
      <c r="R62" s="178">
        <v>181.68</v>
      </c>
      <c r="S62" s="178">
        <v>184.11</v>
      </c>
      <c r="T62" s="178">
        <v>431.81</v>
      </c>
      <c r="U62" s="178">
        <v>0</v>
      </c>
      <c r="V62" s="178">
        <v>0</v>
      </c>
      <c r="W62" s="178">
        <v>0</v>
      </c>
      <c r="X62" s="178">
        <v>0</v>
      </c>
      <c r="Y62" s="178">
        <v>0</v>
      </c>
      <c r="Z62" s="178">
        <v>0</v>
      </c>
      <c r="AA62" s="178">
        <v>0</v>
      </c>
      <c r="AB62" s="64">
        <f t="shared" si="50"/>
        <v>797.6</v>
      </c>
      <c r="AC62" s="65">
        <v>489.80100000000004</v>
      </c>
      <c r="AD62" s="65"/>
      <c r="AE62" s="65">
        <f t="shared" si="51"/>
        <v>94.143643113253475</v>
      </c>
      <c r="AF62" s="65">
        <f t="shared" si="177"/>
        <v>75.105227975089207</v>
      </c>
      <c r="AG62" s="65"/>
      <c r="AH62" s="65"/>
      <c r="AI62" s="65"/>
      <c r="AJ62" s="65">
        <v>5</v>
      </c>
      <c r="AK62" s="65">
        <f t="shared" si="178"/>
        <v>411.38684210526316</v>
      </c>
      <c r="AL62" s="65"/>
      <c r="AM62" s="64">
        <f t="shared" si="2"/>
        <v>1075.4367131936058</v>
      </c>
      <c r="AN62" s="66">
        <f t="shared" si="179"/>
        <v>645.10084210526315</v>
      </c>
      <c r="AO62" s="66"/>
      <c r="AP62" s="66">
        <f t="shared" si="54"/>
        <v>344.1075110597738</v>
      </c>
      <c r="AQ62" s="67">
        <f t="shared" si="3"/>
        <v>989.2083531650369</v>
      </c>
      <c r="AR62" s="67">
        <f t="shared" si="4"/>
        <v>2064.6450663586429</v>
      </c>
      <c r="AS62" s="68">
        <f t="shared" si="5"/>
        <v>-1267.045066358643</v>
      </c>
      <c r="AT62" s="205">
        <v>3696.22</v>
      </c>
      <c r="AU62" s="205">
        <v>3742.34</v>
      </c>
      <c r="AV62" s="205">
        <v>9932.0499999999993</v>
      </c>
      <c r="AW62" s="205">
        <v>30</v>
      </c>
      <c r="AX62" s="207">
        <v>0</v>
      </c>
      <c r="AY62" s="207">
        <v>0</v>
      </c>
      <c r="AZ62" s="207">
        <v>0</v>
      </c>
      <c r="BA62" s="207">
        <v>0</v>
      </c>
      <c r="BB62" s="207">
        <v>0</v>
      </c>
      <c r="BC62" s="207">
        <v>0</v>
      </c>
      <c r="BD62" s="209">
        <v>12891.81</v>
      </c>
      <c r="BE62" s="178">
        <f t="shared" si="162"/>
        <v>4508.8000000000011</v>
      </c>
      <c r="BF62" s="208">
        <v>959</v>
      </c>
      <c r="BG62" s="181" t="s">
        <v>276</v>
      </c>
      <c r="BH62" s="64">
        <f t="shared" si="56"/>
        <v>17400.61</v>
      </c>
      <c r="BI62" s="205">
        <v>307.67</v>
      </c>
      <c r="BJ62" s="205">
        <v>273.74</v>
      </c>
      <c r="BK62" s="205">
        <v>634.47</v>
      </c>
      <c r="BL62" s="205">
        <v>1.26</v>
      </c>
      <c r="BM62" s="205">
        <v>0</v>
      </c>
      <c r="BN62" s="205">
        <v>0</v>
      </c>
      <c r="BO62" s="205">
        <v>0</v>
      </c>
      <c r="BP62" s="205">
        <v>0</v>
      </c>
      <c r="BQ62" s="205">
        <v>0</v>
      </c>
      <c r="BR62" s="205">
        <v>0</v>
      </c>
      <c r="BS62" s="64">
        <f t="shared" si="57"/>
        <v>1217.1400000000001</v>
      </c>
      <c r="BT62" s="65">
        <v>489.80100000000004</v>
      </c>
      <c r="BU62" s="65"/>
      <c r="BV62" s="65">
        <f t="shared" si="58"/>
        <v>141.39370089238062</v>
      </c>
      <c r="BW62" s="65">
        <f t="shared" si="59"/>
        <v>101.97084934189762</v>
      </c>
      <c r="BX62" s="65"/>
      <c r="BY62" s="65"/>
      <c r="BZ62" s="65"/>
      <c r="CA62" s="65">
        <v>5</v>
      </c>
      <c r="CB62" s="65">
        <f t="shared" si="180"/>
        <v>391.015625</v>
      </c>
      <c r="CC62" s="65"/>
      <c r="CD62" s="64">
        <f t="shared" si="6"/>
        <v>1129.1811752342783</v>
      </c>
      <c r="CE62" s="66">
        <f t="shared" si="61"/>
        <v>665.21208333333334</v>
      </c>
      <c r="CF62" s="66"/>
      <c r="CG62" s="66">
        <f t="shared" si="62"/>
        <v>358.87865171352234</v>
      </c>
      <c r="CH62" s="67"/>
      <c r="CI62" s="67">
        <f t="shared" si="8"/>
        <v>1129.1811752342783</v>
      </c>
      <c r="CJ62" s="68">
        <f t="shared" si="9"/>
        <v>87.958824765721829</v>
      </c>
      <c r="CK62" s="209">
        <v>3564.82</v>
      </c>
      <c r="CL62" s="209">
        <v>2347.1999999999998</v>
      </c>
      <c r="CM62" s="209">
        <v>6685.27</v>
      </c>
      <c r="CN62" s="209">
        <v>40</v>
      </c>
      <c r="CO62" s="209">
        <v>0</v>
      </c>
      <c r="CP62" s="209">
        <v>0</v>
      </c>
      <c r="CQ62" s="209">
        <v>0</v>
      </c>
      <c r="CR62" s="209">
        <v>0</v>
      </c>
      <c r="CS62" s="209">
        <v>0</v>
      </c>
      <c r="CT62" s="207">
        <v>0</v>
      </c>
      <c r="CU62" s="209">
        <v>10881.06</v>
      </c>
      <c r="CV62" s="178">
        <f t="shared" si="181"/>
        <v>1756.2300000000014</v>
      </c>
      <c r="CW62" s="210">
        <v>648</v>
      </c>
      <c r="CX62" s="181" t="s">
        <v>276</v>
      </c>
      <c r="CY62" s="64">
        <f t="shared" si="182"/>
        <v>12637.29</v>
      </c>
      <c r="CZ62" s="209">
        <v>296.73</v>
      </c>
      <c r="DA62" s="209">
        <v>171.69</v>
      </c>
      <c r="DB62" s="209">
        <v>427.03</v>
      </c>
      <c r="DC62" s="209">
        <v>1.68</v>
      </c>
      <c r="DD62" s="209">
        <v>0</v>
      </c>
      <c r="DE62" s="209">
        <v>0</v>
      </c>
      <c r="DF62" s="209">
        <v>0</v>
      </c>
      <c r="DG62" s="209">
        <v>0</v>
      </c>
      <c r="DH62" s="209">
        <v>0</v>
      </c>
      <c r="DI62" s="209">
        <v>0</v>
      </c>
      <c r="DJ62" s="211">
        <f t="shared" si="208"/>
        <v>897.13</v>
      </c>
      <c r="DK62" s="65">
        <v>489.80100000000004</v>
      </c>
      <c r="DL62" s="65"/>
      <c r="DM62" s="65">
        <f t="shared" si="66"/>
        <v>118.29232932182606</v>
      </c>
      <c r="DN62" s="65">
        <f t="shared" si="67"/>
        <v>49.958342648228935</v>
      </c>
      <c r="DO62" s="65"/>
      <c r="DP62" s="65"/>
      <c r="DQ62" s="65"/>
      <c r="DR62" s="65">
        <v>5</v>
      </c>
      <c r="DS62" s="65">
        <f t="shared" si="209"/>
        <v>428.469696969697</v>
      </c>
      <c r="DT62" s="65"/>
      <c r="DU62" s="64">
        <f t="shared" si="10"/>
        <v>1091.5213689397519</v>
      </c>
      <c r="DV62" s="66">
        <f t="shared" si="144"/>
        <v>596.35070707070713</v>
      </c>
      <c r="DW62" s="66"/>
      <c r="DX62" s="66">
        <f t="shared" si="68"/>
        <v>337.57441520209181</v>
      </c>
      <c r="DY62" s="67">
        <f t="shared" si="11"/>
        <v>933.92512227279894</v>
      </c>
      <c r="DZ62" s="67">
        <f t="shared" si="12"/>
        <v>2025.4464912125509</v>
      </c>
      <c r="EA62" s="68">
        <f t="shared" si="13"/>
        <v>-1128.3164912125508</v>
      </c>
      <c r="EB62" s="209">
        <v>5694.42</v>
      </c>
      <c r="EC62" s="209">
        <v>4382.6400000000003</v>
      </c>
      <c r="ED62" s="209">
        <v>7808.45</v>
      </c>
      <c r="EE62" s="209">
        <v>10</v>
      </c>
      <c r="EF62" s="209">
        <v>0</v>
      </c>
      <c r="EG62" s="209">
        <v>0</v>
      </c>
      <c r="EH62" s="209">
        <v>0</v>
      </c>
      <c r="EI62" s="209">
        <v>0</v>
      </c>
      <c r="EJ62" s="209">
        <v>0</v>
      </c>
      <c r="EK62" s="209">
        <v>0</v>
      </c>
      <c r="EL62" s="209">
        <v>14526.89</v>
      </c>
      <c r="EM62" s="178">
        <f t="shared" si="183"/>
        <v>3368.6200000000026</v>
      </c>
      <c r="EN62" s="210">
        <v>923</v>
      </c>
      <c r="EO62" s="181" t="s">
        <v>276</v>
      </c>
      <c r="EP62" s="212">
        <f t="shared" si="70"/>
        <v>17895.510000000002</v>
      </c>
      <c r="EQ62" s="209">
        <v>474</v>
      </c>
      <c r="ER62" s="209">
        <v>320.58</v>
      </c>
      <c r="ES62" s="209">
        <v>498.72</v>
      </c>
      <c r="ET62" s="209">
        <v>0.42</v>
      </c>
      <c r="EU62" s="209">
        <v>0</v>
      </c>
      <c r="EV62" s="209">
        <v>0</v>
      </c>
      <c r="EW62" s="209">
        <v>0</v>
      </c>
      <c r="EX62" s="209">
        <v>0</v>
      </c>
      <c r="EY62" s="209">
        <v>0</v>
      </c>
      <c r="EZ62" s="209">
        <v>0</v>
      </c>
      <c r="FA62" s="64">
        <f t="shared" si="184"/>
        <v>1293.72</v>
      </c>
      <c r="FB62" s="65">
        <v>489.80100000000004</v>
      </c>
      <c r="FC62" s="65"/>
      <c r="FD62" s="65">
        <f t="shared" si="72"/>
        <v>162.14988525737422</v>
      </c>
      <c r="FE62" s="65">
        <f t="shared" si="73"/>
        <v>87.504090400649474</v>
      </c>
      <c r="FF62" s="65"/>
      <c r="FG62" s="65"/>
      <c r="FH62" s="65">
        <f t="shared" si="75"/>
        <v>140.93333333333334</v>
      </c>
      <c r="FI62" s="65">
        <v>5</v>
      </c>
      <c r="FJ62" s="65">
        <f t="shared" si="145"/>
        <v>424.68019607843132</v>
      </c>
      <c r="FK62" s="65"/>
      <c r="FL62" s="64">
        <f t="shared" si="14"/>
        <v>1310.0685050697884</v>
      </c>
      <c r="FM62" s="66">
        <f t="shared" si="146"/>
        <v>664.41901960784321</v>
      </c>
      <c r="FN62" s="66"/>
      <c r="FO62" s="66">
        <f t="shared" si="76"/>
        <v>394.89750493552634</v>
      </c>
      <c r="FP62" s="67"/>
      <c r="FQ62" s="67">
        <f t="shared" si="16"/>
        <v>1310.0685050697884</v>
      </c>
      <c r="FR62" s="68">
        <f t="shared" si="17"/>
        <v>-16.348505069788416</v>
      </c>
      <c r="FS62" s="209">
        <v>5250.62</v>
      </c>
      <c r="FT62" s="209">
        <v>4867.21</v>
      </c>
      <c r="FU62" s="209">
        <v>10252.450000000001</v>
      </c>
      <c r="FV62" s="209">
        <v>0</v>
      </c>
      <c r="FW62" s="209">
        <v>0</v>
      </c>
      <c r="FX62" s="209">
        <v>0</v>
      </c>
      <c r="FY62" s="209">
        <v>0</v>
      </c>
      <c r="FZ62" s="209">
        <v>0</v>
      </c>
      <c r="GA62" s="209">
        <v>0</v>
      </c>
      <c r="GB62" s="209">
        <v>0</v>
      </c>
      <c r="GC62" s="209">
        <v>15036.07</v>
      </c>
      <c r="GD62" s="178">
        <f t="shared" si="186"/>
        <v>5334.2099999999991</v>
      </c>
      <c r="GE62" s="210">
        <v>1057</v>
      </c>
      <c r="GF62" s="181" t="s">
        <v>276</v>
      </c>
      <c r="GG62" s="64">
        <f t="shared" si="187"/>
        <v>20370.28</v>
      </c>
      <c r="GH62" s="209">
        <v>437.06</v>
      </c>
      <c r="GI62" s="209">
        <v>356.03</v>
      </c>
      <c r="GJ62" s="209">
        <v>654.92999999999995</v>
      </c>
      <c r="GK62" s="209">
        <v>0</v>
      </c>
      <c r="GL62" s="209">
        <v>0</v>
      </c>
      <c r="GM62" s="209">
        <v>0</v>
      </c>
      <c r="GN62" s="209">
        <v>0</v>
      </c>
      <c r="GO62" s="209">
        <v>0</v>
      </c>
      <c r="GP62" s="209">
        <v>0</v>
      </c>
      <c r="GQ62" s="209">
        <v>0</v>
      </c>
      <c r="GR62" s="211">
        <f t="shared" si="79"/>
        <v>1448.02</v>
      </c>
      <c r="GS62" s="65">
        <v>489.80100000000004</v>
      </c>
      <c r="GT62" s="65"/>
      <c r="GU62" s="65">
        <f t="shared" si="80"/>
        <v>166.61836953108374</v>
      </c>
      <c r="GV62" s="65">
        <f t="shared" si="81"/>
        <v>157.21040292800782</v>
      </c>
      <c r="GW62" s="65"/>
      <c r="GX62" s="65"/>
      <c r="GY62" s="65">
        <f t="shared" si="83"/>
        <v>184.90588235294118</v>
      </c>
      <c r="GZ62" s="65">
        <v>5</v>
      </c>
      <c r="HA62" s="65">
        <f t="shared" si="147"/>
        <v>358.47794117647061</v>
      </c>
      <c r="HB62" s="65"/>
      <c r="HC62" s="64">
        <f t="shared" si="188"/>
        <v>1362.0135959885033</v>
      </c>
      <c r="HD62" s="66">
        <f t="shared" si="148"/>
        <v>866.92019607843133</v>
      </c>
      <c r="HE62" s="66"/>
      <c r="HF62" s="66">
        <f t="shared" si="84"/>
        <v>445.78675841338691</v>
      </c>
      <c r="HG62" s="67">
        <f t="shared" si="19"/>
        <v>1312.7069544918181</v>
      </c>
      <c r="HH62" s="67">
        <f t="shared" si="20"/>
        <v>2674.7205504803214</v>
      </c>
      <c r="HI62" s="68">
        <f t="shared" si="21"/>
        <v>-1226.7005504803215</v>
      </c>
      <c r="HJ62" s="205">
        <v>9067.44</v>
      </c>
      <c r="HK62" s="205">
        <v>5972.82</v>
      </c>
      <c r="HL62" s="205">
        <v>13306.77</v>
      </c>
      <c r="HM62" s="205">
        <v>75</v>
      </c>
      <c r="HN62" s="205">
        <v>0</v>
      </c>
      <c r="HO62" s="205">
        <v>0</v>
      </c>
      <c r="HP62" s="205">
        <v>0</v>
      </c>
      <c r="HQ62" s="205">
        <v>0</v>
      </c>
      <c r="HR62" s="205">
        <v>0</v>
      </c>
      <c r="HS62" s="205">
        <v>134.04</v>
      </c>
      <c r="HT62" s="205">
        <v>21009.19</v>
      </c>
      <c r="HU62" s="178">
        <f t="shared" si="189"/>
        <v>7546.880000000001</v>
      </c>
      <c r="HV62" s="206">
        <v>1391</v>
      </c>
      <c r="HW62" s="181" t="s">
        <v>276</v>
      </c>
      <c r="HX62" s="64">
        <f t="shared" si="190"/>
        <v>28556.07</v>
      </c>
      <c r="HY62" s="205">
        <v>754.78</v>
      </c>
      <c r="HZ62" s="205">
        <v>436.9</v>
      </c>
      <c r="IA62" s="205">
        <v>850.14</v>
      </c>
      <c r="IB62" s="205">
        <v>3.15</v>
      </c>
      <c r="IC62" s="205">
        <v>0</v>
      </c>
      <c r="ID62" s="205">
        <v>0</v>
      </c>
      <c r="IE62" s="205">
        <v>0</v>
      </c>
      <c r="IF62" s="205">
        <v>0</v>
      </c>
      <c r="IG62" s="205">
        <v>0</v>
      </c>
      <c r="IH62" s="205">
        <v>7.45</v>
      </c>
      <c r="II62" s="214">
        <v>2044.97</v>
      </c>
      <c r="IJ62" s="65">
        <v>489.80100000000004</v>
      </c>
      <c r="IK62" s="65"/>
      <c r="IL62" s="65">
        <f t="shared" si="88"/>
        <v>232.72839530123542</v>
      </c>
      <c r="IM62" s="65">
        <f t="shared" si="89"/>
        <v>228.72871775542751</v>
      </c>
      <c r="IN62" s="65"/>
      <c r="IO62" s="65"/>
      <c r="IP62" s="65">
        <f t="shared" si="91"/>
        <v>232.05714285714285</v>
      </c>
      <c r="IQ62" s="65">
        <v>5</v>
      </c>
      <c r="IR62" s="65">
        <f t="shared" si="149"/>
        <v>445.62857142857143</v>
      </c>
      <c r="IS62" s="65"/>
      <c r="IT62" s="64">
        <f t="shared" si="191"/>
        <v>1633.9438273423773</v>
      </c>
      <c r="IU62" s="66">
        <f t="shared" si="150"/>
        <v>538.79476190476191</v>
      </c>
      <c r="IV62" s="66"/>
      <c r="IW62" s="66">
        <f t="shared" si="92"/>
        <v>434.5477178494279</v>
      </c>
      <c r="IX62" s="67">
        <f t="shared" si="192"/>
        <v>973.34247975418975</v>
      </c>
      <c r="IY62" s="67">
        <f t="shared" si="24"/>
        <v>2607.2863070965668</v>
      </c>
      <c r="IZ62" s="68">
        <f t="shared" si="25"/>
        <v>-562.31630709656679</v>
      </c>
      <c r="JA62" s="209">
        <v>7032.31</v>
      </c>
      <c r="JB62" s="209">
        <v>3613.86</v>
      </c>
      <c r="JC62" s="209">
        <v>9955.58</v>
      </c>
      <c r="JD62" s="209">
        <v>55</v>
      </c>
      <c r="JE62" s="209">
        <v>0</v>
      </c>
      <c r="JF62" s="209">
        <v>0</v>
      </c>
      <c r="JG62" s="209">
        <v>0</v>
      </c>
      <c r="JH62" s="209">
        <v>0</v>
      </c>
      <c r="JI62" s="209">
        <v>0</v>
      </c>
      <c r="JJ62" s="209">
        <v>233.45</v>
      </c>
      <c r="JK62" s="209">
        <v>16136.43</v>
      </c>
      <c r="JL62" s="178">
        <f t="shared" si="193"/>
        <v>4753.7700000000004</v>
      </c>
      <c r="JM62" s="210">
        <v>979</v>
      </c>
      <c r="JN62" s="181" t="s">
        <v>276</v>
      </c>
      <c r="JO62" s="64">
        <f t="shared" si="194"/>
        <v>20890.2</v>
      </c>
      <c r="JP62" s="209">
        <v>585.38</v>
      </c>
      <c r="JQ62" s="209">
        <v>264.35000000000002</v>
      </c>
      <c r="JR62" s="209">
        <v>635.91</v>
      </c>
      <c r="JS62" s="209">
        <v>2.31</v>
      </c>
      <c r="JT62" s="209">
        <v>0</v>
      </c>
      <c r="JU62" s="209">
        <v>0</v>
      </c>
      <c r="JV62" s="209">
        <v>0</v>
      </c>
      <c r="JW62" s="209">
        <v>0</v>
      </c>
      <c r="JX62" s="209">
        <v>0</v>
      </c>
      <c r="JY62" s="209">
        <v>12.97</v>
      </c>
      <c r="JZ62" s="211">
        <v>1487.95</v>
      </c>
      <c r="KA62" s="65">
        <v>489.80100000000004</v>
      </c>
      <c r="KB62" s="65"/>
      <c r="KC62" s="65">
        <f t="shared" si="96"/>
        <v>325.48289034487897</v>
      </c>
      <c r="KD62" s="65">
        <f t="shared" si="97"/>
        <v>160.06689414857897</v>
      </c>
      <c r="KE62" s="65"/>
      <c r="KF62" s="65"/>
      <c r="KG62" s="65"/>
      <c r="KH62" s="65">
        <v>5</v>
      </c>
      <c r="KI62" s="65">
        <f t="shared" si="151"/>
        <v>543.39953271028037</v>
      </c>
      <c r="KJ62" s="65"/>
      <c r="KK62" s="64">
        <f t="shared" si="195"/>
        <v>1523.7503172037382</v>
      </c>
      <c r="KL62" s="66">
        <f t="shared" si="152"/>
        <v>497.32093457943921</v>
      </c>
      <c r="KM62" s="66"/>
      <c r="KN62" s="66">
        <f t="shared" si="99"/>
        <v>404.21425035663549</v>
      </c>
      <c r="KO62" s="67">
        <f t="shared" si="27"/>
        <v>901.53518493607476</v>
      </c>
      <c r="KP62" s="67">
        <f t="shared" si="28"/>
        <v>2425.2855021398127</v>
      </c>
      <c r="KQ62" s="68">
        <f t="shared" si="29"/>
        <v>-937.33550213981266</v>
      </c>
      <c r="KR62" s="209">
        <v>6210.85</v>
      </c>
      <c r="KS62" s="209">
        <v>5642.29</v>
      </c>
      <c r="KT62" s="209">
        <v>8149.75</v>
      </c>
      <c r="KU62" s="209">
        <v>0</v>
      </c>
      <c r="KV62" s="209">
        <v>0</v>
      </c>
      <c r="KW62" s="209">
        <v>0</v>
      </c>
      <c r="KX62" s="209">
        <v>0</v>
      </c>
      <c r="KY62" s="209">
        <v>0</v>
      </c>
      <c r="KZ62" s="209">
        <v>0</v>
      </c>
      <c r="LA62" s="209">
        <v>0</v>
      </c>
      <c r="LB62" s="209">
        <v>15430.22</v>
      </c>
      <c r="LC62" s="178">
        <f t="shared" si="196"/>
        <v>4572.67</v>
      </c>
      <c r="LD62" s="210">
        <v>893</v>
      </c>
      <c r="LE62" s="181" t="s">
        <v>276</v>
      </c>
      <c r="LF62" s="64">
        <f t="shared" si="197"/>
        <v>20002.89</v>
      </c>
      <c r="LG62" s="209">
        <v>516.99</v>
      </c>
      <c r="LH62" s="209">
        <v>412.72</v>
      </c>
      <c r="LI62" s="209">
        <v>520.6</v>
      </c>
      <c r="LJ62" s="209">
        <v>0</v>
      </c>
      <c r="LK62" s="209">
        <v>0</v>
      </c>
      <c r="LL62" s="209">
        <v>0</v>
      </c>
      <c r="LM62" s="209">
        <v>0</v>
      </c>
      <c r="LN62" s="209">
        <v>0</v>
      </c>
      <c r="LO62" s="209">
        <v>0</v>
      </c>
      <c r="LP62" s="209">
        <v>0</v>
      </c>
      <c r="LQ62" s="211">
        <f t="shared" si="102"/>
        <v>1450.31</v>
      </c>
      <c r="LR62" s="234">
        <v>545.64</v>
      </c>
      <c r="LS62" s="245"/>
      <c r="LT62" s="65">
        <f t="shared" si="103"/>
        <v>157.31306633711685</v>
      </c>
      <c r="LU62" s="65">
        <f t="shared" si="104"/>
        <v>136.13817799673447</v>
      </c>
      <c r="LV62" s="65"/>
      <c r="LW62" s="65"/>
      <c r="LX62" s="65"/>
      <c r="LY62" s="65">
        <v>5</v>
      </c>
      <c r="LZ62" s="65">
        <f t="shared" si="153"/>
        <v>508.03738317757012</v>
      </c>
      <c r="MA62" s="65"/>
      <c r="MB62" s="64">
        <f t="shared" si="30"/>
        <v>1352.1286275114214</v>
      </c>
      <c r="MC62" s="66">
        <f t="shared" si="154"/>
        <v>593.54906542056074</v>
      </c>
      <c r="MD62" s="66"/>
      <c r="ME62" s="66">
        <f t="shared" si="106"/>
        <v>389.13553858639648</v>
      </c>
      <c r="MF62" s="67">
        <f t="shared" si="31"/>
        <v>982.68460400695722</v>
      </c>
      <c r="MG62" s="67">
        <f t="shared" si="32"/>
        <v>2334.8132315183784</v>
      </c>
      <c r="MH62" s="68">
        <f t="shared" si="33"/>
        <v>-884.50323151837847</v>
      </c>
      <c r="MI62" s="209">
        <v>975.14</v>
      </c>
      <c r="MJ62" s="209">
        <v>542.69000000000005</v>
      </c>
      <c r="MK62" s="209">
        <v>2359.71</v>
      </c>
      <c r="ML62" s="209">
        <v>10</v>
      </c>
      <c r="MM62" s="209">
        <v>0</v>
      </c>
      <c r="MN62" s="209">
        <v>0</v>
      </c>
      <c r="MO62" s="209">
        <v>0</v>
      </c>
      <c r="MP62" s="209">
        <v>0</v>
      </c>
      <c r="MQ62" s="209">
        <v>0</v>
      </c>
      <c r="MR62" s="209">
        <v>0</v>
      </c>
      <c r="MS62" s="209">
        <v>3161.38</v>
      </c>
      <c r="MT62" s="178">
        <f t="shared" si="210"/>
        <v>726.15999999999985</v>
      </c>
      <c r="MU62" s="210">
        <v>190</v>
      </c>
      <c r="MV62" s="181" t="s">
        <v>276</v>
      </c>
      <c r="MW62" s="64">
        <f t="shared" si="198"/>
        <v>3887.54</v>
      </c>
      <c r="MX62" s="209">
        <v>81.17</v>
      </c>
      <c r="MY62" s="209">
        <v>39.700000000000003</v>
      </c>
      <c r="MZ62" s="209">
        <v>150.69</v>
      </c>
      <c r="NA62" s="209">
        <v>0.42</v>
      </c>
      <c r="NB62" s="209">
        <v>0</v>
      </c>
      <c r="NC62" s="209">
        <v>0</v>
      </c>
      <c r="ND62" s="209">
        <v>0</v>
      </c>
      <c r="NE62" s="209">
        <v>0</v>
      </c>
      <c r="NF62" s="209">
        <v>0</v>
      </c>
      <c r="NG62" s="209">
        <v>0</v>
      </c>
      <c r="NH62" s="211">
        <f t="shared" si="109"/>
        <v>271.98</v>
      </c>
      <c r="NI62" s="234">
        <v>545.42999999999995</v>
      </c>
      <c r="NJ62" s="245"/>
      <c r="NK62" s="65">
        <f t="shared" si="110"/>
        <v>0</v>
      </c>
      <c r="NL62" s="65">
        <f t="shared" si="111"/>
        <v>17.538983936909844</v>
      </c>
      <c r="NM62" s="65"/>
      <c r="NN62" s="65"/>
      <c r="NO62" s="65"/>
      <c r="NP62" s="65">
        <v>5</v>
      </c>
      <c r="NQ62" s="65">
        <f t="shared" si="155"/>
        <v>469.67889908256882</v>
      </c>
      <c r="NR62" s="65"/>
      <c r="NS62" s="64">
        <f t="shared" si="199"/>
        <v>1037.6478830194787</v>
      </c>
      <c r="NT62" s="66">
        <f t="shared" si="113"/>
        <v>723.04816513761466</v>
      </c>
      <c r="NU62" s="66"/>
      <c r="NV62" s="66">
        <f t="shared" si="114"/>
        <v>352.13920963141868</v>
      </c>
      <c r="NW62" s="67">
        <f t="shared" si="35"/>
        <v>1075.1873747690333</v>
      </c>
      <c r="NX62" s="67">
        <f t="shared" si="36"/>
        <v>2112.8352577885121</v>
      </c>
      <c r="NY62" s="68">
        <f t="shared" si="37"/>
        <v>-1840.8552577885121</v>
      </c>
      <c r="NZ62" s="209">
        <v>0</v>
      </c>
      <c r="OA62" s="209">
        <v>67.84</v>
      </c>
      <c r="OB62" s="209">
        <v>0</v>
      </c>
      <c r="OC62" s="209">
        <v>0</v>
      </c>
      <c r="OD62" s="209">
        <v>0</v>
      </c>
      <c r="OE62" s="209">
        <v>0</v>
      </c>
      <c r="OF62" s="209">
        <v>0</v>
      </c>
      <c r="OG62" s="209">
        <v>0</v>
      </c>
      <c r="OH62" s="209">
        <v>0</v>
      </c>
      <c r="OI62" s="209">
        <v>0</v>
      </c>
      <c r="OJ62" s="209">
        <v>67.84</v>
      </c>
      <c r="OK62" s="178">
        <f t="shared" si="115"/>
        <v>0</v>
      </c>
      <c r="OL62" s="210">
        <v>10</v>
      </c>
      <c r="OM62" s="181" t="s">
        <v>276</v>
      </c>
      <c r="ON62" s="64">
        <f t="shared" si="200"/>
        <v>67.84</v>
      </c>
      <c r="OO62" s="209">
        <v>0</v>
      </c>
      <c r="OP62" s="209">
        <v>4.96</v>
      </c>
      <c r="OQ62" s="209">
        <v>0</v>
      </c>
      <c r="OR62" s="209">
        <v>0</v>
      </c>
      <c r="OS62" s="209">
        <v>0</v>
      </c>
      <c r="OT62" s="209">
        <v>0</v>
      </c>
      <c r="OU62" s="209">
        <v>0</v>
      </c>
      <c r="OV62" s="209">
        <v>0</v>
      </c>
      <c r="OW62" s="209">
        <v>0</v>
      </c>
      <c r="OX62" s="209">
        <v>0</v>
      </c>
      <c r="OY62" s="211">
        <v>4.96</v>
      </c>
      <c r="OZ62" s="234">
        <v>545.42999999999995</v>
      </c>
      <c r="PA62" s="245"/>
      <c r="PB62" s="65">
        <f t="shared" si="118"/>
        <v>1.4669220134059713</v>
      </c>
      <c r="PC62" s="65">
        <f t="shared" si="119"/>
        <v>0</v>
      </c>
      <c r="PD62" s="65"/>
      <c r="PE62" s="65"/>
      <c r="PF62" s="65">
        <f t="shared" si="121"/>
        <v>32.880000000000003</v>
      </c>
      <c r="PG62" s="65">
        <v>5</v>
      </c>
      <c r="PH62" s="65">
        <f t="shared" si="156"/>
        <v>495.2049090909091</v>
      </c>
      <c r="PI62" s="65"/>
      <c r="PJ62" s="64">
        <f t="shared" si="38"/>
        <v>1079.981831104315</v>
      </c>
      <c r="PK62" s="66">
        <f t="shared" si="157"/>
        <v>643.25572727272731</v>
      </c>
      <c r="PL62" s="66"/>
      <c r="PM62" s="66">
        <f t="shared" si="122"/>
        <v>344.64751167540845</v>
      </c>
      <c r="PN62" s="67">
        <f t="shared" si="39"/>
        <v>987.90323894813582</v>
      </c>
      <c r="PO62" s="67">
        <f t="shared" si="40"/>
        <v>2067.8850700524508</v>
      </c>
      <c r="PP62" s="68">
        <f t="shared" si="41"/>
        <v>-2062.9250700524508</v>
      </c>
      <c r="PQ62" s="209">
        <v>0</v>
      </c>
      <c r="PR62" s="209">
        <v>2910.12</v>
      </c>
      <c r="PS62" s="209">
        <v>0</v>
      </c>
      <c r="PT62" s="209">
        <v>0</v>
      </c>
      <c r="PU62" s="209">
        <v>0</v>
      </c>
      <c r="PV62" s="209">
        <v>0</v>
      </c>
      <c r="PW62" s="209">
        <v>0</v>
      </c>
      <c r="PX62" s="209">
        <v>0</v>
      </c>
      <c r="PY62" s="209">
        <v>0</v>
      </c>
      <c r="PZ62" s="209">
        <v>0</v>
      </c>
      <c r="QA62" s="209">
        <v>2777.75</v>
      </c>
      <c r="QB62" s="178">
        <f t="shared" si="201"/>
        <v>132.36999999999989</v>
      </c>
      <c r="QC62" s="210">
        <v>160</v>
      </c>
      <c r="QD62" s="181" t="s">
        <v>276</v>
      </c>
      <c r="QE62" s="64">
        <f t="shared" si="202"/>
        <v>2910.12</v>
      </c>
      <c r="QF62" s="209">
        <v>0</v>
      </c>
      <c r="QG62" s="209">
        <v>212.87</v>
      </c>
      <c r="QH62" s="209">
        <v>0</v>
      </c>
      <c r="QI62" s="209">
        <v>0</v>
      </c>
      <c r="QJ62" s="209">
        <v>0</v>
      </c>
      <c r="QK62" s="209">
        <v>0</v>
      </c>
      <c r="QL62" s="209">
        <v>0</v>
      </c>
      <c r="QM62" s="209">
        <v>0</v>
      </c>
      <c r="QN62" s="209">
        <v>0</v>
      </c>
      <c r="QO62" s="209">
        <v>0</v>
      </c>
      <c r="QP62" s="211">
        <f t="shared" si="125"/>
        <v>212.87</v>
      </c>
      <c r="QQ62" s="234">
        <v>545.64</v>
      </c>
      <c r="QR62" s="245"/>
      <c r="QS62" s="65">
        <f t="shared" si="126"/>
        <v>32.652467692129079</v>
      </c>
      <c r="QT62" s="65">
        <f t="shared" si="127"/>
        <v>2.4154142832652297</v>
      </c>
      <c r="QU62" s="65"/>
      <c r="QV62" s="65"/>
      <c r="QW62" s="65">
        <f t="shared" si="129"/>
        <v>18.861818181818183</v>
      </c>
      <c r="QX62" s="65">
        <v>5</v>
      </c>
      <c r="QY62" s="65">
        <f t="shared" si="158"/>
        <v>428.14772727272725</v>
      </c>
      <c r="QZ62" s="65"/>
      <c r="RA62" s="64">
        <f t="shared" si="203"/>
        <v>1032.7174274299398</v>
      </c>
      <c r="RB62" s="66">
        <f t="shared" si="130"/>
        <v>619.2640909090909</v>
      </c>
      <c r="RC62" s="66"/>
      <c r="RD62" s="66">
        <f t="shared" si="131"/>
        <v>330.39630366780614</v>
      </c>
      <c r="RE62" s="67">
        <f t="shared" si="43"/>
        <v>949.66039457689703</v>
      </c>
      <c r="RF62" s="67">
        <f t="shared" si="44"/>
        <v>1982.3778220068368</v>
      </c>
      <c r="RG62" s="68">
        <f t="shared" si="45"/>
        <v>-1769.5078220068367</v>
      </c>
      <c r="RH62" s="205">
        <v>0</v>
      </c>
      <c r="RI62" s="205">
        <v>3559.11</v>
      </c>
      <c r="RJ62" s="205">
        <v>0</v>
      </c>
      <c r="RK62" s="205">
        <v>0</v>
      </c>
      <c r="RL62" s="205">
        <v>0</v>
      </c>
      <c r="RM62" s="205">
        <v>0</v>
      </c>
      <c r="RN62" s="205">
        <v>0</v>
      </c>
      <c r="RO62" s="205">
        <v>0</v>
      </c>
      <c r="RP62" s="205">
        <v>0</v>
      </c>
      <c r="RQ62" s="205">
        <v>0</v>
      </c>
      <c r="RR62" s="205">
        <v>3215.58</v>
      </c>
      <c r="RS62" s="178">
        <f t="shared" si="204"/>
        <v>343.5300000000002</v>
      </c>
      <c r="RT62" s="206">
        <v>205</v>
      </c>
      <c r="RU62" s="181" t="s">
        <v>276</v>
      </c>
      <c r="RV62" s="64">
        <f t="shared" si="205"/>
        <v>3559.11</v>
      </c>
      <c r="RW62" s="209">
        <v>0</v>
      </c>
      <c r="RX62" s="209">
        <v>260.33999999999997</v>
      </c>
      <c r="RY62" s="209">
        <v>0</v>
      </c>
      <c r="RZ62" s="209">
        <v>0</v>
      </c>
      <c r="SA62" s="209">
        <v>0</v>
      </c>
      <c r="SB62" s="209">
        <v>0</v>
      </c>
      <c r="SC62" s="209">
        <v>0</v>
      </c>
      <c r="SD62" s="209">
        <v>0</v>
      </c>
      <c r="SE62" s="209">
        <v>0</v>
      </c>
      <c r="SF62" s="209">
        <v>0</v>
      </c>
      <c r="SG62" s="211">
        <v>260.33999999999997</v>
      </c>
      <c r="SH62" s="234">
        <v>545.64</v>
      </c>
      <c r="SI62" s="245"/>
      <c r="SJ62" s="65">
        <f t="shared" si="134"/>
        <v>31.599202546469055</v>
      </c>
      <c r="SK62" s="65">
        <f t="shared" si="135"/>
        <v>7.404881940421884</v>
      </c>
      <c r="SL62" s="65"/>
      <c r="SM62" s="65"/>
      <c r="SN62" s="65">
        <f t="shared" si="137"/>
        <v>495.92920353982299</v>
      </c>
      <c r="SO62" s="65">
        <v>5</v>
      </c>
      <c r="SP62" s="65">
        <f t="shared" si="159"/>
        <v>428.52876106194691</v>
      </c>
      <c r="SQ62" s="65"/>
      <c r="SR62" s="64"/>
      <c r="SS62" s="66">
        <f t="shared" si="160"/>
        <v>596.28469026548669</v>
      </c>
      <c r="ST62" s="66"/>
      <c r="SU62" s="66">
        <f t="shared" si="138"/>
        <v>119.25693805309734</v>
      </c>
      <c r="SV62" s="67"/>
      <c r="SW62" s="67">
        <f t="shared" si="48"/>
        <v>0</v>
      </c>
      <c r="SX62" s="68">
        <f t="shared" si="49"/>
        <v>260.33999999999997</v>
      </c>
      <c r="SY62" s="64">
        <f t="shared" si="139"/>
        <v>159637.09</v>
      </c>
      <c r="SZ62" s="211">
        <f t="shared" si="140"/>
        <v>11386.99</v>
      </c>
      <c r="TA62" s="67">
        <f t="shared" si="141"/>
        <v>22734.544978958143</v>
      </c>
      <c r="TB62" s="68">
        <f t="shared" si="142"/>
        <v>-11347.554978958144</v>
      </c>
      <c r="TC62" s="264"/>
      <c r="TD62" s="265"/>
      <c r="TE62" s="265"/>
    </row>
    <row r="63" spans="1:525">
      <c r="A63" s="173" t="s">
        <v>38</v>
      </c>
      <c r="B63" s="175" t="s">
        <v>194</v>
      </c>
      <c r="C63" s="181" t="s">
        <v>276</v>
      </c>
      <c r="D63" s="176">
        <v>10227.94</v>
      </c>
      <c r="E63" s="176">
        <v>10957.71</v>
      </c>
      <c r="F63" s="176">
        <v>24826.07</v>
      </c>
      <c r="G63" s="176">
        <v>35</v>
      </c>
      <c r="H63" s="176">
        <v>0</v>
      </c>
      <c r="I63" s="176">
        <v>0</v>
      </c>
      <c r="J63" s="176">
        <v>0</v>
      </c>
      <c r="K63" s="176">
        <v>0</v>
      </c>
      <c r="L63" s="176">
        <v>0</v>
      </c>
      <c r="M63" s="176">
        <v>0</v>
      </c>
      <c r="N63" s="178">
        <v>33327.54</v>
      </c>
      <c r="O63" s="178">
        <f t="shared" si="161"/>
        <v>12719.18</v>
      </c>
      <c r="P63" s="181">
        <v>2753</v>
      </c>
      <c r="Q63" s="64">
        <f t="shared" si="213"/>
        <v>46046.720000000001</v>
      </c>
      <c r="R63" s="178">
        <v>851.36</v>
      </c>
      <c r="S63" s="178">
        <v>801.54</v>
      </c>
      <c r="T63" s="178">
        <v>1586.09</v>
      </c>
      <c r="U63" s="178">
        <v>1.47</v>
      </c>
      <c r="V63" s="178">
        <v>0</v>
      </c>
      <c r="W63" s="178">
        <v>0</v>
      </c>
      <c r="X63" s="178">
        <v>0</v>
      </c>
      <c r="Y63" s="178">
        <v>0</v>
      </c>
      <c r="Z63" s="178">
        <v>0</v>
      </c>
      <c r="AA63" s="178">
        <v>0</v>
      </c>
      <c r="AB63" s="64">
        <f t="shared" si="50"/>
        <v>3240.4599999999996</v>
      </c>
      <c r="AC63" s="65">
        <v>489.80100000000004</v>
      </c>
      <c r="AD63" s="65"/>
      <c r="AE63" s="65">
        <f t="shared" si="51"/>
        <v>362.36360809580719</v>
      </c>
      <c r="AF63" s="65">
        <f t="shared" si="177"/>
        <v>341.04974082599171</v>
      </c>
      <c r="AG63" s="65"/>
      <c r="AH63" s="65">
        <v>18.510000000000002</v>
      </c>
      <c r="AI63" s="65"/>
      <c r="AJ63" s="65">
        <v>5</v>
      </c>
      <c r="AK63" s="65">
        <f t="shared" si="178"/>
        <v>411.38684210526316</v>
      </c>
      <c r="AL63" s="65"/>
      <c r="AM63" s="64">
        <f t="shared" si="2"/>
        <v>1628.1111910270622</v>
      </c>
      <c r="AN63" s="66">
        <f t="shared" si="179"/>
        <v>645.10084210526315</v>
      </c>
      <c r="AO63" s="66">
        <v>46.73</v>
      </c>
      <c r="AP63" s="66">
        <f t="shared" si="54"/>
        <v>463.98840662646512</v>
      </c>
      <c r="AQ63" s="67">
        <f t="shared" si="3"/>
        <v>1155.8192487317283</v>
      </c>
      <c r="AR63" s="67">
        <f t="shared" si="4"/>
        <v>2783.9304397587903</v>
      </c>
      <c r="AS63" s="68">
        <f t="shared" si="5"/>
        <v>456.52956024120931</v>
      </c>
      <c r="AT63" s="205">
        <v>10979.35</v>
      </c>
      <c r="AU63" s="205">
        <v>10292.23</v>
      </c>
      <c r="AV63" s="205">
        <v>23250.55</v>
      </c>
      <c r="AW63" s="205">
        <v>15</v>
      </c>
      <c r="AX63" s="207">
        <v>0</v>
      </c>
      <c r="AY63" s="207">
        <v>0</v>
      </c>
      <c r="AZ63" s="207">
        <v>0</v>
      </c>
      <c r="BA63" s="207">
        <v>0</v>
      </c>
      <c r="BB63" s="207">
        <v>0</v>
      </c>
      <c r="BC63" s="207">
        <v>0</v>
      </c>
      <c r="BD63" s="209">
        <v>31952.33</v>
      </c>
      <c r="BE63" s="178">
        <f t="shared" si="162"/>
        <v>12584.800000000003</v>
      </c>
      <c r="BF63" s="208">
        <v>2697</v>
      </c>
      <c r="BG63" s="181" t="s">
        <v>276</v>
      </c>
      <c r="BH63" s="64">
        <f t="shared" si="56"/>
        <v>44537.130000000005</v>
      </c>
      <c r="BI63" s="205">
        <v>913.89</v>
      </c>
      <c r="BJ63" s="205">
        <v>752.86</v>
      </c>
      <c r="BK63" s="205">
        <v>1485.03</v>
      </c>
      <c r="BL63" s="205">
        <v>0.63</v>
      </c>
      <c r="BM63" s="205">
        <v>0</v>
      </c>
      <c r="BN63" s="205">
        <v>0</v>
      </c>
      <c r="BO63" s="205">
        <v>0</v>
      </c>
      <c r="BP63" s="205">
        <v>0</v>
      </c>
      <c r="BQ63" s="205">
        <v>0</v>
      </c>
      <c r="BR63" s="205">
        <v>0</v>
      </c>
      <c r="BS63" s="64">
        <f t="shared" si="57"/>
        <v>3152.41</v>
      </c>
      <c r="BT63" s="65">
        <v>489.80100000000004</v>
      </c>
      <c r="BU63" s="65"/>
      <c r="BV63" s="65">
        <f t="shared" si="58"/>
        <v>350.44405640748977</v>
      </c>
      <c r="BW63" s="65">
        <f t="shared" si="59"/>
        <v>284.61735823232635</v>
      </c>
      <c r="BX63" s="65"/>
      <c r="BY63" s="65">
        <v>18.510000000000002</v>
      </c>
      <c r="BZ63" s="65"/>
      <c r="CA63" s="65">
        <v>5</v>
      </c>
      <c r="CB63" s="65">
        <f t="shared" si="180"/>
        <v>391.015625</v>
      </c>
      <c r="CC63" s="65"/>
      <c r="CD63" s="64">
        <f t="shared" si="6"/>
        <v>1539.388039639816</v>
      </c>
      <c r="CE63" s="66">
        <f t="shared" si="61"/>
        <v>665.21208333333334</v>
      </c>
      <c r="CF63" s="66"/>
      <c r="CG63" s="66">
        <f t="shared" si="62"/>
        <v>440.92002459462987</v>
      </c>
      <c r="CH63" s="67">
        <f>SUM(CE63:CG63)</f>
        <v>1106.1321079279633</v>
      </c>
      <c r="CI63" s="67">
        <f t="shared" si="8"/>
        <v>2645.5201475677795</v>
      </c>
      <c r="CJ63" s="68">
        <f t="shared" si="9"/>
        <v>506.88985243222032</v>
      </c>
      <c r="CK63" s="209">
        <v>17053.39</v>
      </c>
      <c r="CL63" s="209">
        <v>15429.5</v>
      </c>
      <c r="CM63" s="209">
        <v>32604.48</v>
      </c>
      <c r="CN63" s="209">
        <v>40</v>
      </c>
      <c r="CO63" s="209">
        <v>0</v>
      </c>
      <c r="CP63" s="209">
        <v>0</v>
      </c>
      <c r="CQ63" s="209">
        <v>0</v>
      </c>
      <c r="CR63" s="209">
        <v>0</v>
      </c>
      <c r="CS63" s="209">
        <v>0</v>
      </c>
      <c r="CT63" s="207">
        <v>0</v>
      </c>
      <c r="CU63" s="209">
        <v>47463.28</v>
      </c>
      <c r="CV63" s="178">
        <f t="shared" si="181"/>
        <v>17664.089999999997</v>
      </c>
      <c r="CW63" s="210">
        <v>3702</v>
      </c>
      <c r="CX63" s="181" t="s">
        <v>276</v>
      </c>
      <c r="CY63" s="64">
        <f t="shared" si="182"/>
        <v>65127.369999999995</v>
      </c>
      <c r="CZ63" s="209">
        <v>1419.5</v>
      </c>
      <c r="DA63" s="209">
        <v>1128.6400000000001</v>
      </c>
      <c r="DB63" s="209">
        <v>2081.9299999999998</v>
      </c>
      <c r="DC63" s="209">
        <v>1.68</v>
      </c>
      <c r="DD63" s="209">
        <v>0</v>
      </c>
      <c r="DE63" s="209">
        <v>0</v>
      </c>
      <c r="DF63" s="209">
        <v>0</v>
      </c>
      <c r="DG63" s="209">
        <v>0</v>
      </c>
      <c r="DH63" s="209">
        <v>0</v>
      </c>
      <c r="DI63" s="209">
        <v>0</v>
      </c>
      <c r="DJ63" s="211">
        <f t="shared" si="208"/>
        <v>4631.75</v>
      </c>
      <c r="DK63" s="65">
        <v>489.80100000000004</v>
      </c>
      <c r="DL63" s="65"/>
      <c r="DM63" s="65">
        <f t="shared" si="66"/>
        <v>515.99218719996395</v>
      </c>
      <c r="DN63" s="65">
        <f t="shared" si="67"/>
        <v>502.47898099289586</v>
      </c>
      <c r="DO63" s="65"/>
      <c r="DP63" s="65">
        <v>18.510000000000002</v>
      </c>
      <c r="DQ63" s="65"/>
      <c r="DR63" s="65">
        <v>5</v>
      </c>
      <c r="DS63" s="65">
        <f t="shared" si="209"/>
        <v>428.469696969697</v>
      </c>
      <c r="DT63" s="65"/>
      <c r="DU63" s="64">
        <f t="shared" si="10"/>
        <v>1960.2518651625569</v>
      </c>
      <c r="DV63" s="66">
        <f t="shared" si="144"/>
        <v>596.35070707070713</v>
      </c>
      <c r="DW63" s="66"/>
      <c r="DX63" s="66">
        <f t="shared" si="68"/>
        <v>511.32051444665285</v>
      </c>
      <c r="DY63" s="67">
        <f t="shared" si="11"/>
        <v>1107.67122151736</v>
      </c>
      <c r="DZ63" s="67">
        <f t="shared" si="12"/>
        <v>3067.9230866799171</v>
      </c>
      <c r="EA63" s="68">
        <f t="shared" si="13"/>
        <v>1563.8269133200829</v>
      </c>
      <c r="EB63" s="209">
        <v>14253.24</v>
      </c>
      <c r="EC63" s="209">
        <v>12940.03</v>
      </c>
      <c r="ED63" s="209">
        <v>28612.68</v>
      </c>
      <c r="EE63" s="209">
        <v>50</v>
      </c>
      <c r="EF63" s="209">
        <v>0</v>
      </c>
      <c r="EG63" s="209">
        <v>0</v>
      </c>
      <c r="EH63" s="209">
        <v>0</v>
      </c>
      <c r="EI63" s="209">
        <v>0</v>
      </c>
      <c r="EJ63" s="209">
        <v>0</v>
      </c>
      <c r="EK63" s="209">
        <v>0</v>
      </c>
      <c r="EL63" s="209">
        <v>39899.81</v>
      </c>
      <c r="EM63" s="178">
        <f t="shared" si="183"/>
        <v>15956.14</v>
      </c>
      <c r="EN63" s="210">
        <v>3345</v>
      </c>
      <c r="EO63" s="181" t="s">
        <v>276</v>
      </c>
      <c r="EP63" s="212">
        <f t="shared" si="70"/>
        <v>55855.95</v>
      </c>
      <c r="EQ63" s="209">
        <v>1186.42</v>
      </c>
      <c r="ER63" s="209">
        <v>946.54</v>
      </c>
      <c r="ES63" s="209">
        <v>1827.19</v>
      </c>
      <c r="ET63" s="209">
        <v>2.1</v>
      </c>
      <c r="EU63" s="209">
        <v>0</v>
      </c>
      <c r="EV63" s="209">
        <v>0</v>
      </c>
      <c r="EW63" s="209">
        <v>0</v>
      </c>
      <c r="EX63" s="209">
        <v>0</v>
      </c>
      <c r="EY63" s="209">
        <v>0</v>
      </c>
      <c r="EZ63" s="209">
        <v>0</v>
      </c>
      <c r="FA63" s="64">
        <f t="shared" si="184"/>
        <v>3962.25</v>
      </c>
      <c r="FB63" s="65">
        <v>489.80100000000004</v>
      </c>
      <c r="FC63" s="65"/>
      <c r="FD63" s="65">
        <f t="shared" si="72"/>
        <v>445.3637091828349</v>
      </c>
      <c r="FE63" s="65">
        <f t="shared" si="73"/>
        <v>414.48056385268086</v>
      </c>
      <c r="FF63" s="65"/>
      <c r="FG63" s="65">
        <v>18.510000000000002</v>
      </c>
      <c r="FH63" s="65">
        <f t="shared" si="75"/>
        <v>140.93333333333334</v>
      </c>
      <c r="FI63" s="65">
        <v>5</v>
      </c>
      <c r="FJ63" s="65">
        <f t="shared" si="145"/>
        <v>424.68019607843132</v>
      </c>
      <c r="FK63" s="65"/>
      <c r="FL63" s="64">
        <f t="shared" si="14"/>
        <v>1938.7688024472804</v>
      </c>
      <c r="FM63" s="66">
        <f t="shared" si="146"/>
        <v>664.41901960784321</v>
      </c>
      <c r="FN63" s="66"/>
      <c r="FO63" s="66">
        <f t="shared" si="76"/>
        <v>520.63756441102475</v>
      </c>
      <c r="FP63" s="67">
        <f>SUM(FM63:FO63)</f>
        <v>1185.0565840188679</v>
      </c>
      <c r="FQ63" s="67">
        <f t="shared" si="16"/>
        <v>3123.8253864661483</v>
      </c>
      <c r="FR63" s="68">
        <f t="shared" si="17"/>
        <v>838.4246135338517</v>
      </c>
      <c r="FS63" s="209">
        <v>16656.5</v>
      </c>
      <c r="FT63" s="209">
        <v>15379.98</v>
      </c>
      <c r="FU63" s="209">
        <v>30067.55</v>
      </c>
      <c r="FV63" s="209">
        <v>35</v>
      </c>
      <c r="FW63" s="209">
        <v>0</v>
      </c>
      <c r="FX63" s="209">
        <v>0</v>
      </c>
      <c r="FY63" s="209">
        <v>0</v>
      </c>
      <c r="FZ63" s="209">
        <v>0</v>
      </c>
      <c r="GA63" s="209">
        <v>0</v>
      </c>
      <c r="GB63" s="209">
        <v>0</v>
      </c>
      <c r="GC63" s="209">
        <v>44752.99</v>
      </c>
      <c r="GD63" s="178">
        <f t="shared" si="186"/>
        <v>17386.04</v>
      </c>
      <c r="GE63" s="210">
        <v>3492</v>
      </c>
      <c r="GF63" s="181" t="s">
        <v>276</v>
      </c>
      <c r="GG63" s="64">
        <f t="shared" si="187"/>
        <v>62139.03</v>
      </c>
      <c r="GH63" s="209">
        <v>1386.47</v>
      </c>
      <c r="GI63" s="209">
        <v>1125.02</v>
      </c>
      <c r="GJ63" s="209">
        <v>1920.14</v>
      </c>
      <c r="GK63" s="209">
        <v>1.47</v>
      </c>
      <c r="GL63" s="209">
        <v>0</v>
      </c>
      <c r="GM63" s="209">
        <v>0</v>
      </c>
      <c r="GN63" s="209">
        <v>0</v>
      </c>
      <c r="GO63" s="209">
        <v>0</v>
      </c>
      <c r="GP63" s="209">
        <v>0</v>
      </c>
      <c r="GQ63" s="209">
        <v>0</v>
      </c>
      <c r="GR63" s="211">
        <f t="shared" si="79"/>
        <v>4433.1000000000004</v>
      </c>
      <c r="GS63" s="65">
        <v>489.80100000000004</v>
      </c>
      <c r="GT63" s="65"/>
      <c r="GU63" s="65">
        <f t="shared" si="80"/>
        <v>495.91882888553295</v>
      </c>
      <c r="GV63" s="65">
        <f t="shared" si="81"/>
        <v>512.40321504448866</v>
      </c>
      <c r="GW63" s="65"/>
      <c r="GX63" s="65">
        <v>18.510000000000002</v>
      </c>
      <c r="GY63" s="65">
        <f t="shared" si="83"/>
        <v>184.90588235294118</v>
      </c>
      <c r="GZ63" s="65">
        <v>5</v>
      </c>
      <c r="HA63" s="65">
        <f t="shared" si="147"/>
        <v>358.47794117647061</v>
      </c>
      <c r="HB63" s="65"/>
      <c r="HC63" s="64">
        <f t="shared" si="188"/>
        <v>2065.0168674594333</v>
      </c>
      <c r="HD63" s="66">
        <f t="shared" si="148"/>
        <v>866.92019607843133</v>
      </c>
      <c r="HE63" s="66"/>
      <c r="HF63" s="66">
        <f t="shared" si="84"/>
        <v>586.38741270757293</v>
      </c>
      <c r="HG63" s="67">
        <f t="shared" si="19"/>
        <v>1453.3076087860043</v>
      </c>
      <c r="HH63" s="67">
        <f t="shared" si="20"/>
        <v>3518.3244762454378</v>
      </c>
      <c r="HI63" s="68">
        <f t="shared" si="21"/>
        <v>914.77552375456253</v>
      </c>
      <c r="HJ63" s="205">
        <v>10201.5</v>
      </c>
      <c r="HK63" s="205">
        <v>7523.21</v>
      </c>
      <c r="HL63" s="205">
        <v>17305.73</v>
      </c>
      <c r="HM63" s="205">
        <v>20</v>
      </c>
      <c r="HN63" s="205">
        <v>0</v>
      </c>
      <c r="HO63" s="205">
        <v>0</v>
      </c>
      <c r="HP63" s="205">
        <v>0</v>
      </c>
      <c r="HQ63" s="205">
        <v>0</v>
      </c>
      <c r="HR63" s="205">
        <v>0</v>
      </c>
      <c r="HS63" s="205">
        <v>53.73</v>
      </c>
      <c r="HT63" s="205">
        <v>23666.21</v>
      </c>
      <c r="HU63" s="178">
        <f t="shared" si="189"/>
        <v>11437.960000000006</v>
      </c>
      <c r="HV63" s="206">
        <v>1950</v>
      </c>
      <c r="HW63" s="181" t="s">
        <v>276</v>
      </c>
      <c r="HX63" s="64">
        <f t="shared" si="190"/>
        <v>35104.170000000006</v>
      </c>
      <c r="HY63" s="205">
        <v>849.17</v>
      </c>
      <c r="HZ63" s="205">
        <v>550.30999999999995</v>
      </c>
      <c r="IA63" s="205">
        <v>1105.1600000000001</v>
      </c>
      <c r="IB63" s="205">
        <v>0.84</v>
      </c>
      <c r="IC63" s="205">
        <v>0</v>
      </c>
      <c r="ID63" s="205">
        <v>0</v>
      </c>
      <c r="IE63" s="205">
        <v>0</v>
      </c>
      <c r="IF63" s="205">
        <v>0</v>
      </c>
      <c r="IG63" s="205">
        <v>0</v>
      </c>
      <c r="IH63" s="205">
        <v>2.99</v>
      </c>
      <c r="II63" s="214">
        <v>2505.48</v>
      </c>
      <c r="IJ63" s="65">
        <v>489.80100000000004</v>
      </c>
      <c r="IK63" s="65"/>
      <c r="IL63" s="65">
        <f t="shared" si="88"/>
        <v>262.16141965311613</v>
      </c>
      <c r="IM63" s="65">
        <f t="shared" si="89"/>
        <v>346.6584766867727</v>
      </c>
      <c r="IN63" s="65"/>
      <c r="IO63" s="65">
        <v>18.510000000000002</v>
      </c>
      <c r="IP63" s="65">
        <f t="shared" si="91"/>
        <v>232.05714285714285</v>
      </c>
      <c r="IQ63" s="65">
        <v>5</v>
      </c>
      <c r="IR63" s="65">
        <f t="shared" si="149"/>
        <v>445.62857142857143</v>
      </c>
      <c r="IS63" s="65"/>
      <c r="IT63" s="64">
        <f t="shared" si="191"/>
        <v>1799.8166106256033</v>
      </c>
      <c r="IU63" s="66">
        <f t="shared" si="150"/>
        <v>538.79476190476191</v>
      </c>
      <c r="IV63" s="66"/>
      <c r="IW63" s="66">
        <f t="shared" si="92"/>
        <v>467.72227450607306</v>
      </c>
      <c r="IX63" s="67">
        <f t="shared" si="192"/>
        <v>1006.517036410835</v>
      </c>
      <c r="IY63" s="67">
        <f t="shared" si="24"/>
        <v>2806.3336470364384</v>
      </c>
      <c r="IZ63" s="68">
        <f t="shared" si="25"/>
        <v>-300.85364703643836</v>
      </c>
      <c r="JA63" s="209">
        <v>16280.9</v>
      </c>
      <c r="JB63" s="209">
        <v>11035.26</v>
      </c>
      <c r="JC63" s="209">
        <v>25228.12</v>
      </c>
      <c r="JD63" s="209">
        <v>15</v>
      </c>
      <c r="JE63" s="209">
        <v>0</v>
      </c>
      <c r="JF63" s="209">
        <v>0</v>
      </c>
      <c r="JG63" s="209">
        <v>0</v>
      </c>
      <c r="JH63" s="209">
        <v>0</v>
      </c>
      <c r="JI63" s="209">
        <v>0</v>
      </c>
      <c r="JJ63" s="209">
        <v>156.15</v>
      </c>
      <c r="JK63" s="209">
        <v>38108.57</v>
      </c>
      <c r="JL63" s="178">
        <f t="shared" si="193"/>
        <v>14606.86</v>
      </c>
      <c r="JM63" s="210">
        <v>2896</v>
      </c>
      <c r="JN63" s="181" t="s">
        <v>276</v>
      </c>
      <c r="JO63" s="64">
        <f t="shared" si="194"/>
        <v>52715.43</v>
      </c>
      <c r="JP63" s="209">
        <v>1355.22</v>
      </c>
      <c r="JQ63" s="209">
        <v>807.21</v>
      </c>
      <c r="JR63" s="209">
        <v>1610.19</v>
      </c>
      <c r="JS63" s="209">
        <v>0.63</v>
      </c>
      <c r="JT63" s="209">
        <v>0</v>
      </c>
      <c r="JU63" s="209">
        <v>0</v>
      </c>
      <c r="JV63" s="209">
        <v>0</v>
      </c>
      <c r="JW63" s="209">
        <v>0</v>
      </c>
      <c r="JX63" s="209">
        <v>0</v>
      </c>
      <c r="JY63" s="209">
        <v>8.67</v>
      </c>
      <c r="JZ63" s="211">
        <v>3773.25</v>
      </c>
      <c r="KA63" s="65">
        <v>489.80100000000004</v>
      </c>
      <c r="KB63" s="65"/>
      <c r="KC63" s="65">
        <f t="shared" si="96"/>
        <v>768.67606468779923</v>
      </c>
      <c r="KD63" s="65">
        <f t="shared" si="97"/>
        <v>491.835893083408</v>
      </c>
      <c r="KE63" s="65"/>
      <c r="KF63" s="65">
        <v>18.510000000000002</v>
      </c>
      <c r="KG63" s="65"/>
      <c r="KH63" s="65">
        <v>5</v>
      </c>
      <c r="KI63" s="65">
        <f t="shared" si="151"/>
        <v>543.39953271028037</v>
      </c>
      <c r="KJ63" s="65"/>
      <c r="KK63" s="64">
        <f t="shared" si="195"/>
        <v>2317.2224904814875</v>
      </c>
      <c r="KL63" s="66">
        <f t="shared" si="152"/>
        <v>497.32093457943921</v>
      </c>
      <c r="KM63" s="66"/>
      <c r="KN63" s="66">
        <f t="shared" si="99"/>
        <v>562.9086850121854</v>
      </c>
      <c r="KO63" s="67">
        <f t="shared" si="27"/>
        <v>1060.2296195916247</v>
      </c>
      <c r="KP63" s="67">
        <f t="shared" si="28"/>
        <v>3377.4521100731122</v>
      </c>
      <c r="KQ63" s="68">
        <f t="shared" si="29"/>
        <v>395.79788992688782</v>
      </c>
      <c r="KR63" s="209">
        <v>14840.34</v>
      </c>
      <c r="KS63" s="209">
        <v>10659.61</v>
      </c>
      <c r="KT63" s="209">
        <v>23441.15</v>
      </c>
      <c r="KU63" s="209">
        <v>30</v>
      </c>
      <c r="KV63" s="209">
        <v>0</v>
      </c>
      <c r="KW63" s="209">
        <v>0</v>
      </c>
      <c r="KX63" s="209">
        <v>0</v>
      </c>
      <c r="KY63" s="209">
        <v>0</v>
      </c>
      <c r="KZ63" s="209">
        <v>0</v>
      </c>
      <c r="LA63" s="209">
        <v>63.5</v>
      </c>
      <c r="LB63" s="209">
        <v>35434.089999999997</v>
      </c>
      <c r="LC63" s="178">
        <f t="shared" si="196"/>
        <v>13600.510000000009</v>
      </c>
      <c r="LD63" s="210">
        <v>2581</v>
      </c>
      <c r="LE63" s="181" t="s">
        <v>276</v>
      </c>
      <c r="LF63" s="64">
        <f t="shared" si="197"/>
        <v>49034.600000000006</v>
      </c>
      <c r="LG63" s="209">
        <v>1235.31</v>
      </c>
      <c r="LH63" s="209">
        <v>779.73</v>
      </c>
      <c r="LI63" s="209">
        <v>1496.54</v>
      </c>
      <c r="LJ63" s="209">
        <v>1.26</v>
      </c>
      <c r="LK63" s="209">
        <v>0</v>
      </c>
      <c r="LL63" s="209">
        <v>0</v>
      </c>
      <c r="LM63" s="209">
        <v>0</v>
      </c>
      <c r="LN63" s="209">
        <v>0</v>
      </c>
      <c r="LO63" s="209">
        <v>0</v>
      </c>
      <c r="LP63" s="209">
        <v>3.53</v>
      </c>
      <c r="LQ63" s="211">
        <f t="shared" si="102"/>
        <v>3516.3700000000003</v>
      </c>
      <c r="LR63" s="234">
        <v>545.64</v>
      </c>
      <c r="LS63" s="245"/>
      <c r="LT63" s="65">
        <f t="shared" si="103"/>
        <v>361.25507936797845</v>
      </c>
      <c r="LU63" s="65">
        <f t="shared" si="104"/>
        <v>404.91630737104765</v>
      </c>
      <c r="LV63" s="65"/>
      <c r="LW63" s="65">
        <v>18.510000000000002</v>
      </c>
      <c r="LX63" s="65"/>
      <c r="LY63" s="65">
        <v>5</v>
      </c>
      <c r="LZ63" s="65">
        <f t="shared" si="153"/>
        <v>508.03738317757012</v>
      </c>
      <c r="MA63" s="65"/>
      <c r="MB63" s="64">
        <f t="shared" si="30"/>
        <v>1843.3587699165962</v>
      </c>
      <c r="MC63" s="66">
        <f t="shared" si="154"/>
        <v>593.54906542056074</v>
      </c>
      <c r="MD63" s="66"/>
      <c r="ME63" s="66">
        <f t="shared" si="106"/>
        <v>487.38156706743143</v>
      </c>
      <c r="MF63" s="67">
        <f t="shared" si="31"/>
        <v>1080.9306324879922</v>
      </c>
      <c r="MG63" s="67">
        <f t="shared" si="32"/>
        <v>2924.2894024045881</v>
      </c>
      <c r="MH63" s="68">
        <f t="shared" si="33"/>
        <v>592.0805975954122</v>
      </c>
      <c r="MI63" s="209">
        <v>12576.86</v>
      </c>
      <c r="MJ63" s="209">
        <v>8842.15</v>
      </c>
      <c r="MK63" s="209">
        <v>21444.720000000001</v>
      </c>
      <c r="ML63" s="209">
        <v>5</v>
      </c>
      <c r="MM63" s="209">
        <v>0</v>
      </c>
      <c r="MN63" s="209">
        <v>0</v>
      </c>
      <c r="MO63" s="209">
        <v>0</v>
      </c>
      <c r="MP63" s="209">
        <v>0</v>
      </c>
      <c r="MQ63" s="209">
        <v>0</v>
      </c>
      <c r="MR63" s="209">
        <v>86.37</v>
      </c>
      <c r="MS63" s="209">
        <v>29459.22</v>
      </c>
      <c r="MT63" s="178">
        <f t="shared" si="210"/>
        <v>13495.880000000005</v>
      </c>
      <c r="MU63" s="210">
        <v>2394</v>
      </c>
      <c r="MV63" s="181" t="s">
        <v>276</v>
      </c>
      <c r="MW63" s="64">
        <f t="shared" si="198"/>
        <v>42955.100000000006</v>
      </c>
      <c r="MX63" s="209">
        <v>1046.9000000000001</v>
      </c>
      <c r="MY63" s="209">
        <v>646.79</v>
      </c>
      <c r="MZ63" s="209">
        <v>1369.73</v>
      </c>
      <c r="NA63" s="209">
        <v>0.21</v>
      </c>
      <c r="NB63" s="209">
        <v>0</v>
      </c>
      <c r="NC63" s="209">
        <v>0</v>
      </c>
      <c r="ND63" s="209">
        <v>0</v>
      </c>
      <c r="NE63" s="209">
        <v>0</v>
      </c>
      <c r="NF63" s="209">
        <v>0</v>
      </c>
      <c r="NG63" s="209">
        <v>4.8</v>
      </c>
      <c r="NH63" s="211">
        <f t="shared" si="109"/>
        <v>3068.4300000000003</v>
      </c>
      <c r="NI63" s="234">
        <v>545.42999999999995</v>
      </c>
      <c r="NJ63" s="245"/>
      <c r="NK63" s="65">
        <f t="shared" si="110"/>
        <v>0</v>
      </c>
      <c r="NL63" s="65">
        <f t="shared" si="111"/>
        <v>325.96676012788225</v>
      </c>
      <c r="NM63" s="65"/>
      <c r="NN63" s="65">
        <v>18.510000000000002</v>
      </c>
      <c r="NO63" s="65"/>
      <c r="NP63" s="65">
        <v>5</v>
      </c>
      <c r="NQ63" s="65">
        <f t="shared" si="155"/>
        <v>469.67889908256882</v>
      </c>
      <c r="NR63" s="65"/>
      <c r="NS63" s="64">
        <f t="shared" si="199"/>
        <v>1364.585659210451</v>
      </c>
      <c r="NT63" s="66">
        <f t="shared" si="113"/>
        <v>723.04816513761466</v>
      </c>
      <c r="NU63" s="66"/>
      <c r="NV63" s="66">
        <f t="shared" si="114"/>
        <v>417.5267648696132</v>
      </c>
      <c r="NW63" s="67">
        <f t="shared" si="35"/>
        <v>1140.574930007228</v>
      </c>
      <c r="NX63" s="67">
        <f t="shared" si="36"/>
        <v>2505.160589217679</v>
      </c>
      <c r="NY63" s="68">
        <f t="shared" si="37"/>
        <v>563.2694107823213</v>
      </c>
      <c r="NZ63" s="209">
        <v>17171.439999999999</v>
      </c>
      <c r="OA63" s="209">
        <v>11924.5</v>
      </c>
      <c r="OB63" s="209">
        <v>27422.87</v>
      </c>
      <c r="OC63" s="209">
        <v>50</v>
      </c>
      <c r="OD63" s="209">
        <v>0</v>
      </c>
      <c r="OE63" s="209">
        <v>0</v>
      </c>
      <c r="OF63" s="209">
        <v>0</v>
      </c>
      <c r="OG63" s="209">
        <v>0</v>
      </c>
      <c r="OH63" s="209">
        <v>0</v>
      </c>
      <c r="OI63" s="209">
        <v>0</v>
      </c>
      <c r="OJ63" s="209">
        <v>39830.46</v>
      </c>
      <c r="OK63" s="178">
        <f t="shared" si="115"/>
        <v>16738.349999999999</v>
      </c>
      <c r="OL63" s="210">
        <v>3008</v>
      </c>
      <c r="OM63" s="181" t="s">
        <v>276</v>
      </c>
      <c r="ON63" s="64">
        <f t="shared" si="200"/>
        <v>56568.81</v>
      </c>
      <c r="OO63" s="209">
        <v>1429.35</v>
      </c>
      <c r="OP63" s="209">
        <v>872.25</v>
      </c>
      <c r="OQ63" s="209">
        <v>1751.92</v>
      </c>
      <c r="OR63" s="209">
        <v>2.1</v>
      </c>
      <c r="OS63" s="209">
        <v>0</v>
      </c>
      <c r="OT63" s="209">
        <v>0</v>
      </c>
      <c r="OU63" s="209">
        <v>0</v>
      </c>
      <c r="OV63" s="209">
        <v>0</v>
      </c>
      <c r="OW63" s="209">
        <v>0</v>
      </c>
      <c r="OX63" s="209">
        <v>0</v>
      </c>
      <c r="OY63" s="211">
        <v>4055.62</v>
      </c>
      <c r="OZ63" s="234">
        <v>545.42999999999995</v>
      </c>
      <c r="PA63" s="245"/>
      <c r="PB63" s="65">
        <f t="shared" si="118"/>
        <v>861.2644247948997</v>
      </c>
      <c r="PC63" s="65">
        <f t="shared" si="119"/>
        <v>490.78522035802604</v>
      </c>
      <c r="PD63" s="65"/>
      <c r="PE63" s="65">
        <v>18.510000000000002</v>
      </c>
      <c r="PF63" s="65">
        <f t="shared" si="121"/>
        <v>32.880000000000003</v>
      </c>
      <c r="PG63" s="65">
        <v>5</v>
      </c>
      <c r="PH63" s="65">
        <f t="shared" si="156"/>
        <v>495.2049090909091</v>
      </c>
      <c r="PI63" s="65"/>
      <c r="PJ63" s="64">
        <f t="shared" si="38"/>
        <v>2449.0745542438349</v>
      </c>
      <c r="PK63" s="66">
        <f t="shared" si="157"/>
        <v>643.25572727272731</v>
      </c>
      <c r="PL63" s="66"/>
      <c r="PM63" s="66">
        <f t="shared" si="122"/>
        <v>618.46605630331248</v>
      </c>
      <c r="PN63" s="67">
        <f t="shared" si="39"/>
        <v>1261.7217835760398</v>
      </c>
      <c r="PO63" s="67">
        <f t="shared" si="40"/>
        <v>3710.7963378198747</v>
      </c>
      <c r="PP63" s="68">
        <f t="shared" si="41"/>
        <v>344.82366218012521</v>
      </c>
      <c r="PQ63" s="209">
        <v>16283.45</v>
      </c>
      <c r="PR63" s="209">
        <v>10241.57</v>
      </c>
      <c r="PS63" s="209">
        <v>25096.05</v>
      </c>
      <c r="PT63" s="209">
        <v>55</v>
      </c>
      <c r="PU63" s="209">
        <v>0</v>
      </c>
      <c r="PV63" s="209">
        <v>0</v>
      </c>
      <c r="PW63" s="209">
        <v>0</v>
      </c>
      <c r="PX63" s="209">
        <v>0</v>
      </c>
      <c r="PY63" s="209">
        <v>0</v>
      </c>
      <c r="PZ63" s="209">
        <v>130.24</v>
      </c>
      <c r="QA63" s="209">
        <v>40222.44</v>
      </c>
      <c r="QB63" s="178">
        <f t="shared" si="201"/>
        <v>11583.869999999995</v>
      </c>
      <c r="QC63" s="210">
        <v>2498</v>
      </c>
      <c r="QD63" s="181" t="s">
        <v>276</v>
      </c>
      <c r="QE63" s="64">
        <f t="shared" si="202"/>
        <v>51806.31</v>
      </c>
      <c r="QF63" s="209">
        <v>1355.43</v>
      </c>
      <c r="QG63" s="209">
        <v>749.15</v>
      </c>
      <c r="QH63" s="209">
        <v>1603.31</v>
      </c>
      <c r="QI63" s="209">
        <v>2.31</v>
      </c>
      <c r="QJ63" s="209">
        <v>0</v>
      </c>
      <c r="QK63" s="209">
        <v>0</v>
      </c>
      <c r="QL63" s="209">
        <v>0</v>
      </c>
      <c r="QM63" s="209">
        <v>0</v>
      </c>
      <c r="QN63" s="209">
        <v>0</v>
      </c>
      <c r="QO63" s="209">
        <v>7.24</v>
      </c>
      <c r="QP63" s="211">
        <f t="shared" si="125"/>
        <v>3717.4399999999996</v>
      </c>
      <c r="QQ63" s="234">
        <v>545.64</v>
      </c>
      <c r="QR63" s="245"/>
      <c r="QS63" s="65">
        <f t="shared" si="126"/>
        <v>472.81502028569906</v>
      </c>
      <c r="QT63" s="65">
        <f t="shared" si="127"/>
        <v>211.37602971585412</v>
      </c>
      <c r="QU63" s="65"/>
      <c r="QV63" s="65">
        <v>18.510000000000002</v>
      </c>
      <c r="QW63" s="65">
        <f t="shared" si="129"/>
        <v>18.861818181818183</v>
      </c>
      <c r="QX63" s="65">
        <v>5</v>
      </c>
      <c r="QY63" s="65">
        <f t="shared" si="158"/>
        <v>428.14772727272725</v>
      </c>
      <c r="QZ63" s="65"/>
      <c r="RA63" s="64">
        <f t="shared" si="203"/>
        <v>1700.3505954560985</v>
      </c>
      <c r="RB63" s="66">
        <f t="shared" si="130"/>
        <v>619.2640909090909</v>
      </c>
      <c r="RC63" s="66"/>
      <c r="RD63" s="66">
        <f t="shared" si="131"/>
        <v>463.92293727303786</v>
      </c>
      <c r="RE63" s="67">
        <f t="shared" si="43"/>
        <v>1083.1870281821289</v>
      </c>
      <c r="RF63" s="67">
        <f t="shared" si="44"/>
        <v>2783.5376236382272</v>
      </c>
      <c r="RG63" s="68">
        <f t="shared" si="45"/>
        <v>933.90237636177244</v>
      </c>
      <c r="RH63" s="205">
        <v>14487.37</v>
      </c>
      <c r="RI63" s="205">
        <v>10712.65</v>
      </c>
      <c r="RJ63" s="205">
        <v>22591.64</v>
      </c>
      <c r="RK63" s="205">
        <v>60</v>
      </c>
      <c r="RL63" s="205">
        <v>0</v>
      </c>
      <c r="RM63" s="205">
        <v>0</v>
      </c>
      <c r="RN63" s="205">
        <v>0</v>
      </c>
      <c r="RO63" s="205">
        <v>0</v>
      </c>
      <c r="RP63" s="205">
        <v>0</v>
      </c>
      <c r="RQ63" s="205">
        <v>260.39999999999998</v>
      </c>
      <c r="RR63" s="205">
        <v>36498.269999999997</v>
      </c>
      <c r="RS63" s="178">
        <f t="shared" si="204"/>
        <v>11613.790000000008</v>
      </c>
      <c r="RT63" s="206">
        <v>2442</v>
      </c>
      <c r="RU63" s="181" t="s">
        <v>276</v>
      </c>
      <c r="RV63" s="64">
        <f t="shared" si="205"/>
        <v>48112.060000000005</v>
      </c>
      <c r="RW63" s="209">
        <v>1205.93</v>
      </c>
      <c r="RX63" s="209">
        <v>783.61</v>
      </c>
      <c r="RY63" s="209">
        <v>1443.24</v>
      </c>
      <c r="RZ63" s="209">
        <v>2.52</v>
      </c>
      <c r="SA63" s="209">
        <v>0</v>
      </c>
      <c r="SB63" s="209">
        <v>0</v>
      </c>
      <c r="SC63" s="209">
        <v>0</v>
      </c>
      <c r="SD63" s="209">
        <v>0</v>
      </c>
      <c r="SE63" s="209">
        <v>0</v>
      </c>
      <c r="SF63" s="209">
        <v>14.47</v>
      </c>
      <c r="SG63" s="211">
        <v>3435.3</v>
      </c>
      <c r="SH63" s="234">
        <v>545.64</v>
      </c>
      <c r="SI63" s="245"/>
      <c r="SJ63" s="65">
        <f t="shared" si="134"/>
        <v>358.66507016641322</v>
      </c>
      <c r="SK63" s="65">
        <f t="shared" si="135"/>
        <v>250.33838043504869</v>
      </c>
      <c r="SL63" s="65"/>
      <c r="SM63" s="65">
        <v>18.510000000000002</v>
      </c>
      <c r="SN63" s="65">
        <f t="shared" si="137"/>
        <v>495.92920353982299</v>
      </c>
      <c r="SO63" s="65">
        <v>5</v>
      </c>
      <c r="SP63" s="65">
        <f t="shared" si="159"/>
        <v>428.52876106194691</v>
      </c>
      <c r="SQ63" s="65"/>
      <c r="SR63" s="64">
        <f>SUM(SH63:SQ63)</f>
        <v>2102.6114152032319</v>
      </c>
      <c r="SS63" s="66">
        <f t="shared" si="160"/>
        <v>596.28469026548669</v>
      </c>
      <c r="ST63" s="66"/>
      <c r="SU63" s="66">
        <f t="shared" si="138"/>
        <v>539.77922109374379</v>
      </c>
      <c r="SV63" s="67">
        <f>SUM(SS63:SU63)</f>
        <v>1136.0639113592306</v>
      </c>
      <c r="SW63" s="67">
        <f t="shared" si="48"/>
        <v>3238.6753265624625</v>
      </c>
      <c r="SX63" s="68">
        <f t="shared" si="49"/>
        <v>196.62467343753769</v>
      </c>
      <c r="SY63" s="64">
        <f t="shared" si="139"/>
        <v>610002.67999999993</v>
      </c>
      <c r="SZ63" s="211">
        <f t="shared" si="140"/>
        <v>43491.860000000008</v>
      </c>
      <c r="TA63" s="67">
        <f t="shared" si="141"/>
        <v>36485.768573470457</v>
      </c>
      <c r="TB63" s="68">
        <f t="shared" si="142"/>
        <v>7006.0914265295505</v>
      </c>
      <c r="TC63" s="264"/>
      <c r="TD63" s="265"/>
      <c r="TE63" s="265"/>
    </row>
    <row r="64" spans="1:525">
      <c r="A64" s="173" t="s">
        <v>39</v>
      </c>
      <c r="B64" s="175" t="s">
        <v>194</v>
      </c>
      <c r="C64" s="181" t="s">
        <v>276</v>
      </c>
      <c r="D64" s="176">
        <v>9946.43</v>
      </c>
      <c r="E64" s="176">
        <v>8890.2800000000007</v>
      </c>
      <c r="F64" s="176">
        <v>24872.57</v>
      </c>
      <c r="G64" s="176">
        <v>130</v>
      </c>
      <c r="H64" s="176">
        <v>0</v>
      </c>
      <c r="I64" s="176">
        <v>0</v>
      </c>
      <c r="J64" s="176">
        <v>0</v>
      </c>
      <c r="K64" s="176">
        <v>0</v>
      </c>
      <c r="L64" s="176">
        <v>0</v>
      </c>
      <c r="M64" s="176">
        <v>0</v>
      </c>
      <c r="N64" s="178">
        <v>34377.71</v>
      </c>
      <c r="O64" s="178">
        <f t="shared" si="161"/>
        <v>9461.57</v>
      </c>
      <c r="P64" s="181">
        <v>2689</v>
      </c>
      <c r="Q64" s="64">
        <f t="shared" si="213"/>
        <v>43839.28</v>
      </c>
      <c r="R64" s="178">
        <v>827.92</v>
      </c>
      <c r="S64" s="178">
        <v>650.30999999999995</v>
      </c>
      <c r="T64" s="178">
        <v>1589.05</v>
      </c>
      <c r="U64" s="178">
        <v>5.47</v>
      </c>
      <c r="V64" s="178">
        <v>0</v>
      </c>
      <c r="W64" s="178">
        <v>0</v>
      </c>
      <c r="X64" s="178">
        <v>0</v>
      </c>
      <c r="Y64" s="178">
        <v>0</v>
      </c>
      <c r="Z64" s="178">
        <v>0</v>
      </c>
      <c r="AA64" s="178">
        <v>0</v>
      </c>
      <c r="AB64" s="64">
        <f t="shared" si="50"/>
        <v>3072.7499999999995</v>
      </c>
      <c r="AC64" s="65">
        <v>489.80100000000004</v>
      </c>
      <c r="AD64" s="65"/>
      <c r="AE64" s="65">
        <f t="shared" si="51"/>
        <v>373.78189430336926</v>
      </c>
      <c r="AF64" s="65">
        <f t="shared" si="177"/>
        <v>253.70078859698327</v>
      </c>
      <c r="AG64" s="65"/>
      <c r="AH64" s="65"/>
      <c r="AI64" s="65"/>
      <c r="AJ64" s="65">
        <v>5</v>
      </c>
      <c r="AK64" s="65">
        <f t="shared" si="178"/>
        <v>411.38684210526316</v>
      </c>
      <c r="AL64" s="65"/>
      <c r="AM64" s="64">
        <f t="shared" si="2"/>
        <v>1533.6705250056159</v>
      </c>
      <c r="AN64" s="66">
        <f t="shared" si="179"/>
        <v>645.10084210526315</v>
      </c>
      <c r="AO64" s="66"/>
      <c r="AP64" s="66">
        <f t="shared" si="54"/>
        <v>435.75427342217586</v>
      </c>
      <c r="AQ64" s="67">
        <f t="shared" si="3"/>
        <v>1080.855115527439</v>
      </c>
      <c r="AR64" s="67">
        <f t="shared" si="4"/>
        <v>2614.5256405330547</v>
      </c>
      <c r="AS64" s="68">
        <f t="shared" si="5"/>
        <v>458.22435946694486</v>
      </c>
      <c r="AT64" s="205">
        <v>12634.56</v>
      </c>
      <c r="AU64" s="205">
        <v>9065.93</v>
      </c>
      <c r="AV64" s="205">
        <v>28885.25</v>
      </c>
      <c r="AW64" s="205">
        <v>0</v>
      </c>
      <c r="AX64" s="207">
        <v>0</v>
      </c>
      <c r="AY64" s="207">
        <v>0</v>
      </c>
      <c r="AZ64" s="207">
        <v>0</v>
      </c>
      <c r="BA64" s="207">
        <v>0</v>
      </c>
      <c r="BB64" s="207">
        <v>0</v>
      </c>
      <c r="BC64" s="207">
        <v>0</v>
      </c>
      <c r="BD64" s="209">
        <v>36331.410000000003</v>
      </c>
      <c r="BE64" s="178">
        <f t="shared" si="162"/>
        <v>14254.329999999994</v>
      </c>
      <c r="BF64" s="208">
        <v>3061</v>
      </c>
      <c r="BG64" s="181" t="s">
        <v>276</v>
      </c>
      <c r="BH64" s="64">
        <f t="shared" si="56"/>
        <v>50585.74</v>
      </c>
      <c r="BI64" s="205">
        <v>1051.68</v>
      </c>
      <c r="BJ64" s="205">
        <v>663.16</v>
      </c>
      <c r="BK64" s="205">
        <v>1845.42</v>
      </c>
      <c r="BL64" s="205">
        <v>0</v>
      </c>
      <c r="BM64" s="205">
        <v>0</v>
      </c>
      <c r="BN64" s="205">
        <v>0</v>
      </c>
      <c r="BO64" s="205">
        <v>0</v>
      </c>
      <c r="BP64" s="205">
        <v>0</v>
      </c>
      <c r="BQ64" s="205">
        <v>0</v>
      </c>
      <c r="BR64" s="205">
        <v>0</v>
      </c>
      <c r="BS64" s="64">
        <f t="shared" si="57"/>
        <v>3560.26</v>
      </c>
      <c r="BT64" s="65">
        <v>489.80100000000004</v>
      </c>
      <c r="BU64" s="65"/>
      <c r="BV64" s="65">
        <f t="shared" si="58"/>
        <v>398.47255882133288</v>
      </c>
      <c r="BW64" s="65">
        <f t="shared" si="59"/>
        <v>322.37538522438132</v>
      </c>
      <c r="BX64" s="65"/>
      <c r="BY64" s="65"/>
      <c r="BZ64" s="65"/>
      <c r="CA64" s="65">
        <v>5</v>
      </c>
      <c r="CB64" s="65">
        <f t="shared" si="180"/>
        <v>391.015625</v>
      </c>
      <c r="CC64" s="65"/>
      <c r="CD64" s="64">
        <f t="shared" si="6"/>
        <v>1606.6645690457142</v>
      </c>
      <c r="CE64" s="66">
        <f t="shared" si="61"/>
        <v>665.21208333333334</v>
      </c>
      <c r="CF64" s="66"/>
      <c r="CG64" s="66">
        <f t="shared" si="62"/>
        <v>454.37533047580951</v>
      </c>
      <c r="CH64" s="67"/>
      <c r="CI64" s="67">
        <f t="shared" si="8"/>
        <v>1606.6645690457142</v>
      </c>
      <c r="CJ64" s="68">
        <f t="shared" si="9"/>
        <v>1953.595430954286</v>
      </c>
      <c r="CK64" s="209">
        <v>11737.34</v>
      </c>
      <c r="CL64" s="209">
        <v>8460.7900000000009</v>
      </c>
      <c r="CM64" s="209">
        <v>25021.7</v>
      </c>
      <c r="CN64" s="209">
        <v>15</v>
      </c>
      <c r="CO64" s="209">
        <v>0</v>
      </c>
      <c r="CP64" s="209">
        <v>0</v>
      </c>
      <c r="CQ64" s="209">
        <v>0</v>
      </c>
      <c r="CR64" s="209">
        <v>0</v>
      </c>
      <c r="CS64" s="209">
        <v>0</v>
      </c>
      <c r="CT64" s="207">
        <v>0</v>
      </c>
      <c r="CU64" s="209">
        <v>37291.040000000001</v>
      </c>
      <c r="CV64" s="178">
        <f t="shared" si="181"/>
        <v>7943.7900000000009</v>
      </c>
      <c r="CW64" s="210">
        <v>2726</v>
      </c>
      <c r="CX64" s="181" t="s">
        <v>276</v>
      </c>
      <c r="CY64" s="64">
        <f t="shared" si="182"/>
        <v>45234.83</v>
      </c>
      <c r="CZ64" s="209">
        <v>977</v>
      </c>
      <c r="DA64" s="209">
        <v>618.89</v>
      </c>
      <c r="DB64" s="209">
        <v>1598.39</v>
      </c>
      <c r="DC64" s="209">
        <v>0.63</v>
      </c>
      <c r="DD64" s="209">
        <v>0</v>
      </c>
      <c r="DE64" s="209">
        <v>0</v>
      </c>
      <c r="DF64" s="209">
        <v>0</v>
      </c>
      <c r="DG64" s="209">
        <v>0</v>
      </c>
      <c r="DH64" s="209">
        <v>0</v>
      </c>
      <c r="DI64" s="209">
        <v>0</v>
      </c>
      <c r="DJ64" s="211">
        <f t="shared" si="208"/>
        <v>3194.91</v>
      </c>
      <c r="DK64" s="65">
        <v>489.80100000000004</v>
      </c>
      <c r="DL64" s="65"/>
      <c r="DM64" s="65">
        <f t="shared" si="66"/>
        <v>405.4057219088387</v>
      </c>
      <c r="DN64" s="65">
        <f t="shared" si="67"/>
        <v>225.97187312913132</v>
      </c>
      <c r="DO64" s="65"/>
      <c r="DP64" s="65"/>
      <c r="DQ64" s="65"/>
      <c r="DR64" s="65">
        <v>5</v>
      </c>
      <c r="DS64" s="65">
        <f t="shared" si="209"/>
        <v>428.469696969697</v>
      </c>
      <c r="DT64" s="65"/>
      <c r="DU64" s="64">
        <f t="shared" si="10"/>
        <v>1554.6482920076671</v>
      </c>
      <c r="DV64" s="66">
        <f t="shared" si="144"/>
        <v>596.35070707070713</v>
      </c>
      <c r="DW64" s="66"/>
      <c r="DX64" s="66">
        <f t="shared" si="68"/>
        <v>430.19979981567485</v>
      </c>
      <c r="DY64" s="67">
        <f t="shared" si="11"/>
        <v>1026.550506886382</v>
      </c>
      <c r="DZ64" s="67">
        <f t="shared" si="12"/>
        <v>2581.1987988940491</v>
      </c>
      <c r="EA64" s="68">
        <f t="shared" si="13"/>
        <v>613.71120110595075</v>
      </c>
      <c r="EB64" s="209">
        <v>8311.08</v>
      </c>
      <c r="EC64" s="209">
        <v>6556.05</v>
      </c>
      <c r="ED64" s="209">
        <v>18185.02</v>
      </c>
      <c r="EE64" s="209">
        <v>50</v>
      </c>
      <c r="EF64" s="209">
        <v>0</v>
      </c>
      <c r="EG64" s="209">
        <v>0</v>
      </c>
      <c r="EH64" s="209">
        <v>0</v>
      </c>
      <c r="EI64" s="209">
        <v>0</v>
      </c>
      <c r="EJ64" s="209">
        <v>0</v>
      </c>
      <c r="EK64" s="209">
        <v>0</v>
      </c>
      <c r="EL64" s="209">
        <v>29989.19</v>
      </c>
      <c r="EM64" s="178">
        <f t="shared" si="183"/>
        <v>3112.9600000000028</v>
      </c>
      <c r="EN64" s="210">
        <v>2031</v>
      </c>
      <c r="EO64" s="181" t="s">
        <v>276</v>
      </c>
      <c r="EP64" s="212">
        <f t="shared" si="70"/>
        <v>33102.15</v>
      </c>
      <c r="EQ64" s="209">
        <v>691.81</v>
      </c>
      <c r="ER64" s="209">
        <v>479.56</v>
      </c>
      <c r="ES64" s="209">
        <v>1161.73</v>
      </c>
      <c r="ET64" s="209">
        <v>2.1</v>
      </c>
      <c r="EU64" s="209">
        <v>0</v>
      </c>
      <c r="EV64" s="209">
        <v>0</v>
      </c>
      <c r="EW64" s="209">
        <v>0</v>
      </c>
      <c r="EX64" s="209">
        <v>0</v>
      </c>
      <c r="EY64" s="209">
        <v>0</v>
      </c>
      <c r="EZ64" s="209">
        <v>0</v>
      </c>
      <c r="FA64" s="64">
        <f t="shared" si="184"/>
        <v>2335.1999999999998</v>
      </c>
      <c r="FB64" s="65">
        <v>489.80100000000004</v>
      </c>
      <c r="FC64" s="65"/>
      <c r="FD64" s="65">
        <f t="shared" si="72"/>
        <v>334.74086452513882</v>
      </c>
      <c r="FE64" s="65">
        <f t="shared" si="73"/>
        <v>80.863004213477865</v>
      </c>
      <c r="FF64" s="65"/>
      <c r="FG64" s="65"/>
      <c r="FH64" s="65">
        <f t="shared" si="75"/>
        <v>140.93333333333334</v>
      </c>
      <c r="FI64" s="65">
        <v>5</v>
      </c>
      <c r="FJ64" s="65">
        <f t="shared" si="145"/>
        <v>424.68019607843132</v>
      </c>
      <c r="FK64" s="65"/>
      <c r="FL64" s="64">
        <f t="shared" si="14"/>
        <v>1476.0183981503815</v>
      </c>
      <c r="FM64" s="66">
        <f t="shared" si="146"/>
        <v>664.41901960784321</v>
      </c>
      <c r="FN64" s="66"/>
      <c r="FO64" s="66">
        <f t="shared" si="76"/>
        <v>428.08748355164499</v>
      </c>
      <c r="FP64" s="67"/>
      <c r="FQ64" s="67">
        <f t="shared" si="16"/>
        <v>1476.0183981503815</v>
      </c>
      <c r="FR64" s="68">
        <f t="shared" si="17"/>
        <v>859.18160184961835</v>
      </c>
      <c r="FS64" s="209">
        <v>9420.1</v>
      </c>
      <c r="FT64" s="209">
        <v>7160.07</v>
      </c>
      <c r="FU64" s="209">
        <v>19453.03</v>
      </c>
      <c r="FV64" s="209">
        <v>0</v>
      </c>
      <c r="FW64" s="209">
        <v>0</v>
      </c>
      <c r="FX64" s="209">
        <v>0</v>
      </c>
      <c r="FY64" s="209">
        <v>0</v>
      </c>
      <c r="FZ64" s="209">
        <v>0</v>
      </c>
      <c r="GA64" s="209">
        <v>0</v>
      </c>
      <c r="GB64" s="209">
        <v>0</v>
      </c>
      <c r="GC64" s="209">
        <v>32804.870000000003</v>
      </c>
      <c r="GD64" s="178">
        <f t="shared" si="186"/>
        <v>3228.3299999999945</v>
      </c>
      <c r="GE64" s="210">
        <v>2124</v>
      </c>
      <c r="GF64" s="181" t="s">
        <v>276</v>
      </c>
      <c r="GG64" s="64">
        <f t="shared" si="187"/>
        <v>36033.199999999997</v>
      </c>
      <c r="GH64" s="209">
        <v>784.13</v>
      </c>
      <c r="GI64" s="209">
        <v>523.75</v>
      </c>
      <c r="GJ64" s="209">
        <v>1241.83</v>
      </c>
      <c r="GK64" s="209">
        <v>0</v>
      </c>
      <c r="GL64" s="209">
        <v>0</v>
      </c>
      <c r="GM64" s="209">
        <v>0</v>
      </c>
      <c r="GN64" s="209">
        <v>0</v>
      </c>
      <c r="GO64" s="209">
        <v>0</v>
      </c>
      <c r="GP64" s="209">
        <v>0</v>
      </c>
      <c r="GQ64" s="209">
        <v>0</v>
      </c>
      <c r="GR64" s="211">
        <f t="shared" si="79"/>
        <v>2549.71</v>
      </c>
      <c r="GS64" s="65">
        <v>489.80100000000004</v>
      </c>
      <c r="GT64" s="65"/>
      <c r="GU64" s="65">
        <f t="shared" si="80"/>
        <v>363.51878862489758</v>
      </c>
      <c r="GV64" s="65">
        <f t="shared" si="81"/>
        <v>95.145684194018372</v>
      </c>
      <c r="GW64" s="65"/>
      <c r="GX64" s="65"/>
      <c r="GY64" s="65">
        <f t="shared" si="83"/>
        <v>184.90588235294118</v>
      </c>
      <c r="GZ64" s="65">
        <v>5</v>
      </c>
      <c r="HA64" s="65">
        <f t="shared" si="147"/>
        <v>358.47794117647061</v>
      </c>
      <c r="HB64" s="65"/>
      <c r="HC64" s="64">
        <f t="shared" si="188"/>
        <v>1496.8492963483277</v>
      </c>
      <c r="HD64" s="66">
        <f t="shared" si="148"/>
        <v>866.92019607843133</v>
      </c>
      <c r="HE64" s="66"/>
      <c r="HF64" s="66">
        <f t="shared" si="84"/>
        <v>472.75389848535178</v>
      </c>
      <c r="HG64" s="67">
        <f t="shared" si="19"/>
        <v>1339.674094563783</v>
      </c>
      <c r="HH64" s="67">
        <f t="shared" si="20"/>
        <v>2836.5233909121107</v>
      </c>
      <c r="HI64" s="68">
        <f t="shared" si="21"/>
        <v>-286.81339091211066</v>
      </c>
      <c r="HJ64" s="205">
        <v>11552.68</v>
      </c>
      <c r="HK64" s="205">
        <v>5922.2</v>
      </c>
      <c r="HL64" s="205">
        <v>17939.740000000002</v>
      </c>
      <c r="HM64" s="205">
        <v>0</v>
      </c>
      <c r="HN64" s="205">
        <v>0</v>
      </c>
      <c r="HO64" s="205">
        <v>0</v>
      </c>
      <c r="HP64" s="205">
        <v>0</v>
      </c>
      <c r="HQ64" s="205">
        <v>0</v>
      </c>
      <c r="HR64" s="205">
        <v>0</v>
      </c>
      <c r="HS64" s="205">
        <v>97.86</v>
      </c>
      <c r="HT64" s="205">
        <v>32434.36</v>
      </c>
      <c r="HU64" s="178">
        <f t="shared" si="189"/>
        <v>3078.1200000000026</v>
      </c>
      <c r="HV64" s="206">
        <v>1996</v>
      </c>
      <c r="HW64" s="181" t="s">
        <v>276</v>
      </c>
      <c r="HX64" s="64">
        <f t="shared" si="190"/>
        <v>35512.480000000003</v>
      </c>
      <c r="HY64" s="205">
        <v>961.64</v>
      </c>
      <c r="HZ64" s="205">
        <v>433.2</v>
      </c>
      <c r="IA64" s="205">
        <v>1146.06</v>
      </c>
      <c r="IB64" s="205">
        <v>0</v>
      </c>
      <c r="IC64" s="205">
        <v>0</v>
      </c>
      <c r="ID64" s="205">
        <v>0</v>
      </c>
      <c r="IE64" s="205">
        <v>0</v>
      </c>
      <c r="IF64" s="205">
        <v>0</v>
      </c>
      <c r="IG64" s="205">
        <v>0</v>
      </c>
      <c r="IH64" s="205">
        <v>5.44</v>
      </c>
      <c r="II64" s="214">
        <v>2540.9</v>
      </c>
      <c r="IJ64" s="65">
        <v>489.80100000000004</v>
      </c>
      <c r="IK64" s="65"/>
      <c r="IL64" s="65">
        <f t="shared" si="88"/>
        <v>359.29022277501315</v>
      </c>
      <c r="IM64" s="65">
        <f t="shared" si="89"/>
        <v>93.290795758954303</v>
      </c>
      <c r="IN64" s="65"/>
      <c r="IO64" s="65"/>
      <c r="IP64" s="65">
        <f t="shared" si="91"/>
        <v>232.05714285714285</v>
      </c>
      <c r="IQ64" s="65">
        <v>5</v>
      </c>
      <c r="IR64" s="65">
        <f t="shared" si="149"/>
        <v>445.62857142857143</v>
      </c>
      <c r="IS64" s="65"/>
      <c r="IT64" s="64">
        <f t="shared" si="191"/>
        <v>1625.0677328196819</v>
      </c>
      <c r="IU64" s="66">
        <f t="shared" si="150"/>
        <v>538.79476190476191</v>
      </c>
      <c r="IV64" s="66"/>
      <c r="IW64" s="66">
        <f t="shared" si="92"/>
        <v>432.77249894488881</v>
      </c>
      <c r="IX64" s="67">
        <f t="shared" si="192"/>
        <v>971.56726084965067</v>
      </c>
      <c r="IY64" s="67">
        <f t="shared" si="24"/>
        <v>2596.6349936693323</v>
      </c>
      <c r="IZ64" s="68">
        <f t="shared" si="25"/>
        <v>-55.734993669332198</v>
      </c>
      <c r="JA64" s="209">
        <v>10015.9</v>
      </c>
      <c r="JB64" s="209">
        <v>6328.83</v>
      </c>
      <c r="JC64" s="209">
        <v>20046.57</v>
      </c>
      <c r="JD64" s="209">
        <v>0</v>
      </c>
      <c r="JE64" s="209">
        <v>0</v>
      </c>
      <c r="JF64" s="209">
        <v>0</v>
      </c>
      <c r="JG64" s="209">
        <v>0</v>
      </c>
      <c r="JH64" s="209">
        <v>0</v>
      </c>
      <c r="JI64" s="209">
        <v>0</v>
      </c>
      <c r="JJ64" s="209">
        <v>60.12</v>
      </c>
      <c r="JK64" s="209">
        <v>34853.199999999997</v>
      </c>
      <c r="JL64" s="178">
        <f t="shared" si="193"/>
        <v>1598.2200000000084</v>
      </c>
      <c r="JM64" s="210">
        <v>2129</v>
      </c>
      <c r="JN64" s="181" t="s">
        <v>276</v>
      </c>
      <c r="JO64" s="64">
        <f t="shared" si="194"/>
        <v>36451.420000000006</v>
      </c>
      <c r="JP64" s="209">
        <v>833.73</v>
      </c>
      <c r="JQ64" s="209">
        <v>462.94</v>
      </c>
      <c r="JR64" s="209">
        <v>1280.1400000000001</v>
      </c>
      <c r="JS64" s="209">
        <v>0</v>
      </c>
      <c r="JT64" s="209">
        <v>0</v>
      </c>
      <c r="JU64" s="209">
        <v>0</v>
      </c>
      <c r="JV64" s="209">
        <v>0</v>
      </c>
      <c r="JW64" s="209">
        <v>0</v>
      </c>
      <c r="JX64" s="209">
        <v>0</v>
      </c>
      <c r="JY64" s="209">
        <v>3.34</v>
      </c>
      <c r="JZ64" s="211">
        <v>2576.81</v>
      </c>
      <c r="KA64" s="65">
        <v>489.80100000000004</v>
      </c>
      <c r="KB64" s="65"/>
      <c r="KC64" s="65">
        <f t="shared" si="96"/>
        <v>703.01301302507034</v>
      </c>
      <c r="KD64" s="65">
        <f t="shared" si="97"/>
        <v>53.814574867135605</v>
      </c>
      <c r="KE64" s="65"/>
      <c r="KF64" s="65"/>
      <c r="KG64" s="65"/>
      <c r="KH64" s="65">
        <v>5</v>
      </c>
      <c r="KI64" s="65">
        <f t="shared" si="151"/>
        <v>543.39953271028037</v>
      </c>
      <c r="KJ64" s="65"/>
      <c r="KK64" s="64">
        <f t="shared" si="195"/>
        <v>1795.0281206024865</v>
      </c>
      <c r="KL64" s="66">
        <f t="shared" si="152"/>
        <v>497.32093457943921</v>
      </c>
      <c r="KM64" s="66"/>
      <c r="KN64" s="66">
        <f t="shared" si="99"/>
        <v>458.46981103638518</v>
      </c>
      <c r="KO64" s="67">
        <f t="shared" si="27"/>
        <v>955.79074561582433</v>
      </c>
      <c r="KP64" s="67">
        <f t="shared" si="28"/>
        <v>2750.8188662183111</v>
      </c>
      <c r="KQ64" s="68">
        <f t="shared" si="29"/>
        <v>-174.00886621831114</v>
      </c>
      <c r="KR64" s="209">
        <v>13840.28</v>
      </c>
      <c r="KS64" s="209">
        <v>8953.16</v>
      </c>
      <c r="KT64" s="209">
        <v>23100.97</v>
      </c>
      <c r="KU64" s="209">
        <v>5</v>
      </c>
      <c r="KV64" s="209">
        <v>0</v>
      </c>
      <c r="KW64" s="209">
        <v>0</v>
      </c>
      <c r="KX64" s="209">
        <v>0</v>
      </c>
      <c r="KY64" s="209">
        <v>0</v>
      </c>
      <c r="KZ64" s="209">
        <v>0</v>
      </c>
      <c r="LA64" s="209">
        <v>109.5</v>
      </c>
      <c r="LB64" s="209">
        <v>38205.980000000003</v>
      </c>
      <c r="LC64" s="178">
        <f t="shared" si="196"/>
        <v>7802.93</v>
      </c>
      <c r="LD64" s="210">
        <v>2410</v>
      </c>
      <c r="LE64" s="181" t="s">
        <v>276</v>
      </c>
      <c r="LF64" s="64">
        <f t="shared" si="197"/>
        <v>46008.91</v>
      </c>
      <c r="LG64" s="209">
        <v>1152.07</v>
      </c>
      <c r="LH64" s="209">
        <v>654.91</v>
      </c>
      <c r="LI64" s="209">
        <v>1475.4</v>
      </c>
      <c r="LJ64" s="209">
        <v>0.21</v>
      </c>
      <c r="LK64" s="209">
        <v>0</v>
      </c>
      <c r="LL64" s="209">
        <v>0</v>
      </c>
      <c r="LM64" s="209">
        <v>0</v>
      </c>
      <c r="LN64" s="209">
        <v>0</v>
      </c>
      <c r="LO64" s="209">
        <v>0</v>
      </c>
      <c r="LP64" s="209">
        <v>6.08</v>
      </c>
      <c r="LQ64" s="211">
        <f t="shared" si="102"/>
        <v>3288.67</v>
      </c>
      <c r="LR64" s="234">
        <v>545.64</v>
      </c>
      <c r="LS64" s="245"/>
      <c r="LT64" s="65">
        <f t="shared" si="103"/>
        <v>389.51485242689739</v>
      </c>
      <c r="LU64" s="65">
        <f t="shared" si="104"/>
        <v>232.30993560350063</v>
      </c>
      <c r="LV64" s="65"/>
      <c r="LW64" s="65"/>
      <c r="LX64" s="65"/>
      <c r="LY64" s="65">
        <v>5</v>
      </c>
      <c r="LZ64" s="65">
        <f t="shared" si="153"/>
        <v>508.03738317757012</v>
      </c>
      <c r="MA64" s="65"/>
      <c r="MB64" s="64">
        <f t="shared" si="30"/>
        <v>1680.5021712079681</v>
      </c>
      <c r="MC64" s="66">
        <f t="shared" si="154"/>
        <v>593.54906542056074</v>
      </c>
      <c r="MD64" s="66"/>
      <c r="ME64" s="66">
        <f t="shared" si="106"/>
        <v>454.8102473257058</v>
      </c>
      <c r="MF64" s="67">
        <f t="shared" si="31"/>
        <v>1048.3593127462666</v>
      </c>
      <c r="MG64" s="67">
        <f t="shared" si="32"/>
        <v>2728.8614839542347</v>
      </c>
      <c r="MH64" s="68">
        <f t="shared" si="33"/>
        <v>559.80851604576537</v>
      </c>
      <c r="MI64" s="209">
        <v>11710.8</v>
      </c>
      <c r="MJ64" s="209">
        <v>6160.58</v>
      </c>
      <c r="MK64" s="209">
        <v>18137.669999999998</v>
      </c>
      <c r="ML64" s="209">
        <v>0</v>
      </c>
      <c r="MM64" s="209">
        <v>0</v>
      </c>
      <c r="MN64" s="209">
        <v>0</v>
      </c>
      <c r="MO64" s="209">
        <v>0</v>
      </c>
      <c r="MP64" s="209">
        <v>0</v>
      </c>
      <c r="MQ64" s="209">
        <v>0</v>
      </c>
      <c r="MR64" s="209">
        <v>193.3</v>
      </c>
      <c r="MS64" s="209">
        <v>29560.51</v>
      </c>
      <c r="MT64" s="178">
        <f t="shared" si="210"/>
        <v>6641.84</v>
      </c>
      <c r="MU64" s="210">
        <v>2059</v>
      </c>
      <c r="MV64" s="181" t="s">
        <v>276</v>
      </c>
      <c r="MW64" s="64">
        <f t="shared" si="198"/>
        <v>36202.35</v>
      </c>
      <c r="MX64" s="209">
        <v>974.81</v>
      </c>
      <c r="MY64" s="209">
        <v>450.63</v>
      </c>
      <c r="MZ64" s="209">
        <v>1158.51</v>
      </c>
      <c r="NA64" s="209">
        <v>0</v>
      </c>
      <c r="NB64" s="209">
        <v>0</v>
      </c>
      <c r="NC64" s="209">
        <v>0</v>
      </c>
      <c r="ND64" s="209">
        <v>0</v>
      </c>
      <c r="NE64" s="209">
        <v>0</v>
      </c>
      <c r="NF64" s="209">
        <v>0</v>
      </c>
      <c r="NG64" s="209">
        <v>10.74</v>
      </c>
      <c r="NH64" s="211">
        <f t="shared" si="109"/>
        <v>2594.6899999999996</v>
      </c>
      <c r="NI64" s="234">
        <v>545.42999999999995</v>
      </c>
      <c r="NJ64" s="245"/>
      <c r="NK64" s="65">
        <f t="shared" si="110"/>
        <v>0</v>
      </c>
      <c r="NL64" s="65">
        <f t="shared" si="111"/>
        <v>160.42074070662844</v>
      </c>
      <c r="NM64" s="65"/>
      <c r="NN64" s="65"/>
      <c r="NO64" s="65"/>
      <c r="NP64" s="65">
        <v>5</v>
      </c>
      <c r="NQ64" s="65">
        <f t="shared" si="155"/>
        <v>469.67889908256882</v>
      </c>
      <c r="NR64" s="65"/>
      <c r="NS64" s="64">
        <f t="shared" si="199"/>
        <v>1180.5296397891971</v>
      </c>
      <c r="NT64" s="66">
        <f t="shared" si="113"/>
        <v>723.04816513761466</v>
      </c>
      <c r="NU64" s="66"/>
      <c r="NV64" s="66">
        <f t="shared" si="114"/>
        <v>380.71556098536234</v>
      </c>
      <c r="NW64" s="67">
        <f t="shared" si="35"/>
        <v>1103.763726122977</v>
      </c>
      <c r="NX64" s="67">
        <f t="shared" si="36"/>
        <v>2284.2933659121741</v>
      </c>
      <c r="NY64" s="68">
        <f t="shared" si="37"/>
        <v>310.39663408782553</v>
      </c>
      <c r="NZ64" s="209">
        <v>12510.81</v>
      </c>
      <c r="OA64" s="209">
        <v>7515.21</v>
      </c>
      <c r="OB64" s="209">
        <v>19887.04</v>
      </c>
      <c r="OC64" s="209">
        <v>0</v>
      </c>
      <c r="OD64" s="209">
        <v>0</v>
      </c>
      <c r="OE64" s="209">
        <v>0</v>
      </c>
      <c r="OF64" s="209">
        <v>0</v>
      </c>
      <c r="OG64" s="209">
        <v>0</v>
      </c>
      <c r="OH64" s="209">
        <v>0</v>
      </c>
      <c r="OI64" s="209">
        <v>266.01</v>
      </c>
      <c r="OJ64" s="209">
        <v>31070.880000000001</v>
      </c>
      <c r="OK64" s="178">
        <f t="shared" si="115"/>
        <v>9108.1899999999987</v>
      </c>
      <c r="OL64" s="210">
        <v>2131</v>
      </c>
      <c r="OM64" s="181" t="s">
        <v>276</v>
      </c>
      <c r="ON64" s="64">
        <f t="shared" si="200"/>
        <v>40179.07</v>
      </c>
      <c r="OO64" s="209">
        <v>1041.4000000000001</v>
      </c>
      <c r="OP64" s="209">
        <v>549.72</v>
      </c>
      <c r="OQ64" s="209">
        <v>1270.53</v>
      </c>
      <c r="OR64" s="209">
        <v>0</v>
      </c>
      <c r="OS64" s="209">
        <v>0</v>
      </c>
      <c r="OT64" s="209">
        <v>0</v>
      </c>
      <c r="OU64" s="209">
        <v>0</v>
      </c>
      <c r="OV64" s="209">
        <v>0</v>
      </c>
      <c r="OW64" s="209">
        <v>0</v>
      </c>
      <c r="OX64" s="209">
        <v>14.78</v>
      </c>
      <c r="OY64" s="211">
        <v>2861.65</v>
      </c>
      <c r="OZ64" s="234">
        <v>545.42999999999995</v>
      </c>
      <c r="PA64" s="245"/>
      <c r="PB64" s="65">
        <f t="shared" si="118"/>
        <v>671.85374186166462</v>
      </c>
      <c r="PC64" s="65">
        <f t="shared" si="119"/>
        <v>267.06127164342774</v>
      </c>
      <c r="PD64" s="65"/>
      <c r="PE64" s="65"/>
      <c r="PF64" s="65">
        <f t="shared" si="121"/>
        <v>32.880000000000003</v>
      </c>
      <c r="PG64" s="65">
        <v>5</v>
      </c>
      <c r="PH64" s="65">
        <f t="shared" si="156"/>
        <v>495.2049090909091</v>
      </c>
      <c r="PI64" s="65"/>
      <c r="PJ64" s="64">
        <f t="shared" si="38"/>
        <v>2017.4299225960015</v>
      </c>
      <c r="PK64" s="66">
        <f t="shared" si="157"/>
        <v>643.25572727272731</v>
      </c>
      <c r="PL64" s="66"/>
      <c r="PM64" s="66">
        <f t="shared" si="122"/>
        <v>532.1371299737458</v>
      </c>
      <c r="PN64" s="67">
        <f t="shared" si="39"/>
        <v>1175.3928572464731</v>
      </c>
      <c r="PO64" s="67">
        <f t="shared" si="40"/>
        <v>3192.8227798424746</v>
      </c>
      <c r="PP64" s="68">
        <f t="shared" si="41"/>
        <v>-331.17277984247448</v>
      </c>
      <c r="PQ64" s="209">
        <v>10938.27</v>
      </c>
      <c r="PR64" s="209">
        <v>6426.18</v>
      </c>
      <c r="PS64" s="209">
        <v>18105.11</v>
      </c>
      <c r="PT64" s="209">
        <v>10</v>
      </c>
      <c r="PU64" s="209">
        <v>0</v>
      </c>
      <c r="PV64" s="209">
        <v>0</v>
      </c>
      <c r="PW64" s="209">
        <v>0</v>
      </c>
      <c r="PX64" s="209">
        <v>0</v>
      </c>
      <c r="PY64" s="209">
        <v>0</v>
      </c>
      <c r="PZ64" s="209">
        <v>90.67</v>
      </c>
      <c r="QA64" s="209">
        <v>27486.79</v>
      </c>
      <c r="QB64" s="178">
        <f t="shared" si="201"/>
        <v>8083.4399999999951</v>
      </c>
      <c r="QC64" s="210">
        <v>1878</v>
      </c>
      <c r="QD64" s="181" t="s">
        <v>276</v>
      </c>
      <c r="QE64" s="64">
        <f t="shared" si="202"/>
        <v>35570.229999999996</v>
      </c>
      <c r="QF64" s="209">
        <v>910.5</v>
      </c>
      <c r="QG64" s="209">
        <v>470.06</v>
      </c>
      <c r="QH64" s="209">
        <v>1156.6600000000001</v>
      </c>
      <c r="QI64" s="209">
        <v>0.42</v>
      </c>
      <c r="QJ64" s="209">
        <v>0</v>
      </c>
      <c r="QK64" s="209">
        <v>0</v>
      </c>
      <c r="QL64" s="209">
        <v>0</v>
      </c>
      <c r="QM64" s="209">
        <v>0</v>
      </c>
      <c r="QN64" s="209">
        <v>0</v>
      </c>
      <c r="QO64" s="209">
        <v>5.04</v>
      </c>
      <c r="QP64" s="211">
        <f t="shared" si="125"/>
        <v>2542.6800000000003</v>
      </c>
      <c r="QQ64" s="234">
        <v>545.64</v>
      </c>
      <c r="QR64" s="245"/>
      <c r="QS64" s="65">
        <f t="shared" si="126"/>
        <v>323.10737915051271</v>
      </c>
      <c r="QT64" s="65">
        <f t="shared" si="127"/>
        <v>147.50212611556617</v>
      </c>
      <c r="QU64" s="65"/>
      <c r="QV64" s="65"/>
      <c r="QW64" s="65">
        <f t="shared" si="129"/>
        <v>18.861818181818183</v>
      </c>
      <c r="QX64" s="65">
        <v>5</v>
      </c>
      <c r="QY64" s="65">
        <f t="shared" si="158"/>
        <v>428.14772727272725</v>
      </c>
      <c r="QZ64" s="65"/>
      <c r="RA64" s="64">
        <f t="shared" si="203"/>
        <v>1468.2590507206241</v>
      </c>
      <c r="RB64" s="66">
        <f t="shared" si="130"/>
        <v>619.2640909090909</v>
      </c>
      <c r="RC64" s="66"/>
      <c r="RD64" s="66">
        <f t="shared" si="131"/>
        <v>417.50462832594303</v>
      </c>
      <c r="RE64" s="67">
        <f t="shared" si="43"/>
        <v>1036.768719235034</v>
      </c>
      <c r="RF64" s="67">
        <f t="shared" si="44"/>
        <v>2505.0277699556582</v>
      </c>
      <c r="RG64" s="68">
        <f t="shared" si="45"/>
        <v>37.652230044342105</v>
      </c>
      <c r="RH64" s="205">
        <v>11519.88</v>
      </c>
      <c r="RI64" s="205">
        <v>5469.75</v>
      </c>
      <c r="RJ64" s="205">
        <v>16490</v>
      </c>
      <c r="RK64" s="205">
        <v>0</v>
      </c>
      <c r="RL64" s="205">
        <v>0</v>
      </c>
      <c r="RM64" s="205">
        <v>0</v>
      </c>
      <c r="RN64" s="205">
        <v>0</v>
      </c>
      <c r="RO64" s="205">
        <v>0</v>
      </c>
      <c r="RP64" s="205">
        <v>0</v>
      </c>
      <c r="RQ64" s="205">
        <v>403.51</v>
      </c>
      <c r="RR64" s="205">
        <v>25840.55</v>
      </c>
      <c r="RS64" s="178">
        <f t="shared" si="204"/>
        <v>8042.59</v>
      </c>
      <c r="RT64" s="206">
        <v>1668</v>
      </c>
      <c r="RU64" s="181" t="s">
        <v>276</v>
      </c>
      <c r="RV64" s="64">
        <f t="shared" si="205"/>
        <v>33883.14</v>
      </c>
      <c r="RW64" s="209">
        <v>958.92</v>
      </c>
      <c r="RX64" s="209">
        <v>400.1</v>
      </c>
      <c r="RY64" s="209">
        <v>1053.44</v>
      </c>
      <c r="RZ64" s="209">
        <v>0</v>
      </c>
      <c r="SA64" s="209">
        <v>0</v>
      </c>
      <c r="SB64" s="209">
        <v>0</v>
      </c>
      <c r="SC64" s="209">
        <v>0</v>
      </c>
      <c r="SD64" s="209">
        <v>0</v>
      </c>
      <c r="SE64" s="209">
        <v>0</v>
      </c>
      <c r="SF64" s="209">
        <v>22.42</v>
      </c>
      <c r="SG64" s="211">
        <v>2412.46</v>
      </c>
      <c r="SH64" s="234">
        <v>545.64</v>
      </c>
      <c r="SI64" s="245"/>
      <c r="SJ64" s="65">
        <f t="shared" si="134"/>
        <v>253.93265705165504</v>
      </c>
      <c r="SK64" s="65">
        <f t="shared" si="135"/>
        <v>173.36019982306522</v>
      </c>
      <c r="SL64" s="65"/>
      <c r="SM64" s="65"/>
      <c r="SN64" s="65">
        <f t="shared" si="137"/>
        <v>495.92920353982299</v>
      </c>
      <c r="SO64" s="65">
        <v>5</v>
      </c>
      <c r="SP64" s="65">
        <f t="shared" si="159"/>
        <v>428.52876106194691</v>
      </c>
      <c r="SQ64" s="65"/>
      <c r="SR64" s="64"/>
      <c r="SS64" s="66">
        <f t="shared" si="160"/>
        <v>596.28469026548669</v>
      </c>
      <c r="ST64" s="66"/>
      <c r="SU64" s="66">
        <f t="shared" si="138"/>
        <v>119.25693805309734</v>
      </c>
      <c r="SV64" s="67"/>
      <c r="SW64" s="67">
        <f t="shared" si="48"/>
        <v>0</v>
      </c>
      <c r="SX64" s="68">
        <f t="shared" si="49"/>
        <v>2412.46</v>
      </c>
      <c r="SY64" s="64">
        <f t="shared" si="139"/>
        <v>472602.8</v>
      </c>
      <c r="SZ64" s="211">
        <f t="shared" si="140"/>
        <v>33530.69</v>
      </c>
      <c r="TA64" s="67">
        <f t="shared" si="141"/>
        <v>27173.390057087494</v>
      </c>
      <c r="TB64" s="68">
        <f t="shared" si="142"/>
        <v>6357.2999429125084</v>
      </c>
      <c r="TC64" s="264"/>
      <c r="TD64" s="265"/>
      <c r="TE64" s="265"/>
    </row>
    <row r="65" spans="1:525">
      <c r="A65" s="173" t="s">
        <v>40</v>
      </c>
      <c r="B65" s="175" t="s">
        <v>194</v>
      </c>
      <c r="C65" s="181" t="s">
        <v>276</v>
      </c>
      <c r="D65" s="176">
        <v>18867.740000000002</v>
      </c>
      <c r="E65" s="176">
        <v>16872.27</v>
      </c>
      <c r="F65" s="176">
        <v>51000.92</v>
      </c>
      <c r="G65" s="176">
        <v>60</v>
      </c>
      <c r="H65" s="176">
        <v>0</v>
      </c>
      <c r="I65" s="176">
        <v>0</v>
      </c>
      <c r="J65" s="176">
        <v>0</v>
      </c>
      <c r="K65" s="176">
        <v>0</v>
      </c>
      <c r="L65" s="176">
        <v>0</v>
      </c>
      <c r="M65" s="176">
        <v>0</v>
      </c>
      <c r="N65" s="178">
        <v>65172.22</v>
      </c>
      <c r="O65" s="178">
        <f t="shared" si="161"/>
        <v>21628.709999999992</v>
      </c>
      <c r="P65" s="181">
        <v>5318</v>
      </c>
      <c r="Q65" s="64">
        <f t="shared" si="213"/>
        <v>86800.93</v>
      </c>
      <c r="R65" s="178">
        <v>1570.51</v>
      </c>
      <c r="S65" s="178">
        <v>1234.18</v>
      </c>
      <c r="T65" s="178">
        <v>3258.12</v>
      </c>
      <c r="U65" s="178">
        <v>2.52</v>
      </c>
      <c r="V65" s="178">
        <v>0</v>
      </c>
      <c r="W65" s="178">
        <v>0</v>
      </c>
      <c r="X65" s="178">
        <v>0</v>
      </c>
      <c r="Y65" s="178">
        <v>0</v>
      </c>
      <c r="Z65" s="178">
        <v>0</v>
      </c>
      <c r="AA65" s="178">
        <v>0</v>
      </c>
      <c r="AB65" s="64">
        <f t="shared" si="50"/>
        <v>6065.33</v>
      </c>
      <c r="AC65" s="65">
        <v>489.80100000000004</v>
      </c>
      <c r="AD65" s="65"/>
      <c r="AE65" s="65">
        <f t="shared" si="51"/>
        <v>708.60437904548985</v>
      </c>
      <c r="AF65" s="65">
        <f t="shared" si="177"/>
        <v>579.9482309315955</v>
      </c>
      <c r="AG65" s="65"/>
      <c r="AH65" s="65">
        <v>18.510000000000002</v>
      </c>
      <c r="AI65" s="65"/>
      <c r="AJ65" s="65">
        <v>5</v>
      </c>
      <c r="AK65" s="65">
        <f t="shared" si="178"/>
        <v>411.38684210526316</v>
      </c>
      <c r="AL65" s="65"/>
      <c r="AM65" s="64">
        <f t="shared" si="2"/>
        <v>2213.2504520823486</v>
      </c>
      <c r="AN65" s="66">
        <f t="shared" si="179"/>
        <v>645.10084210526315</v>
      </c>
      <c r="AO65" s="66">
        <v>46.73</v>
      </c>
      <c r="AP65" s="66">
        <f t="shared" si="54"/>
        <v>581.01625883752229</v>
      </c>
      <c r="AQ65" s="67">
        <f t="shared" si="3"/>
        <v>1272.8471009427853</v>
      </c>
      <c r="AR65" s="67">
        <f t="shared" si="4"/>
        <v>3486.0975530251339</v>
      </c>
      <c r="AS65" s="68">
        <f t="shared" si="5"/>
        <v>2579.232446974866</v>
      </c>
      <c r="AT65" s="205">
        <v>14958.42</v>
      </c>
      <c r="AU65" s="205">
        <v>14368.36</v>
      </c>
      <c r="AV65" s="205">
        <v>51299.57</v>
      </c>
      <c r="AW65" s="205">
        <v>100</v>
      </c>
      <c r="AX65" s="207">
        <v>0</v>
      </c>
      <c r="AY65" s="207">
        <v>0</v>
      </c>
      <c r="AZ65" s="207">
        <v>0</v>
      </c>
      <c r="BA65" s="207">
        <v>0</v>
      </c>
      <c r="BB65" s="207">
        <v>0</v>
      </c>
      <c r="BC65" s="207">
        <v>0</v>
      </c>
      <c r="BD65" s="209">
        <v>57412.67</v>
      </c>
      <c r="BE65" s="178">
        <f t="shared" si="162"/>
        <v>23313.680000000008</v>
      </c>
      <c r="BF65" s="208">
        <v>4848</v>
      </c>
      <c r="BG65" s="181" t="s">
        <v>276</v>
      </c>
      <c r="BH65" s="64">
        <f t="shared" si="56"/>
        <v>80726.350000000006</v>
      </c>
      <c r="BI65" s="205">
        <v>1245.0999999999999</v>
      </c>
      <c r="BJ65" s="205">
        <v>1051.02</v>
      </c>
      <c r="BK65" s="205">
        <v>3277.34</v>
      </c>
      <c r="BL65" s="205">
        <v>4.21</v>
      </c>
      <c r="BM65" s="205">
        <v>0</v>
      </c>
      <c r="BN65" s="205">
        <v>0</v>
      </c>
      <c r="BO65" s="205">
        <v>0</v>
      </c>
      <c r="BP65" s="205">
        <v>0</v>
      </c>
      <c r="BQ65" s="205">
        <v>0</v>
      </c>
      <c r="BR65" s="205">
        <v>0</v>
      </c>
      <c r="BS65" s="64">
        <f t="shared" si="57"/>
        <v>5577.67</v>
      </c>
      <c r="BT65" s="65">
        <v>489.80100000000004</v>
      </c>
      <c r="BU65" s="65"/>
      <c r="BV65" s="65">
        <f t="shared" si="58"/>
        <v>629.68581521236774</v>
      </c>
      <c r="BW65" s="65">
        <f t="shared" si="59"/>
        <v>527.2613003205314</v>
      </c>
      <c r="BX65" s="65"/>
      <c r="BY65" s="65">
        <v>18.510000000000002</v>
      </c>
      <c r="BZ65" s="65"/>
      <c r="CA65" s="65">
        <v>5</v>
      </c>
      <c r="CB65" s="65">
        <f t="shared" si="180"/>
        <v>391.015625</v>
      </c>
      <c r="CC65" s="65"/>
      <c r="CD65" s="64">
        <f t="shared" si="6"/>
        <v>2061.273740532899</v>
      </c>
      <c r="CE65" s="66">
        <f t="shared" si="61"/>
        <v>665.21208333333334</v>
      </c>
      <c r="CF65" s="66"/>
      <c r="CG65" s="66">
        <f t="shared" si="62"/>
        <v>545.29716477324644</v>
      </c>
      <c r="CH65" s="67">
        <f>SUM(CE65:CG65)</f>
        <v>1210.5092481065799</v>
      </c>
      <c r="CI65" s="67">
        <f t="shared" si="8"/>
        <v>3271.7829886394788</v>
      </c>
      <c r="CJ65" s="68">
        <f t="shared" si="9"/>
        <v>2305.8870113605212</v>
      </c>
      <c r="CK65" s="209">
        <v>11917.15</v>
      </c>
      <c r="CL65" s="209">
        <v>9736.56</v>
      </c>
      <c r="CM65" s="209">
        <v>29155.23</v>
      </c>
      <c r="CN65" s="209">
        <v>35</v>
      </c>
      <c r="CO65" s="209">
        <v>0</v>
      </c>
      <c r="CP65" s="209">
        <v>0</v>
      </c>
      <c r="CQ65" s="209">
        <v>0</v>
      </c>
      <c r="CR65" s="209">
        <v>0</v>
      </c>
      <c r="CS65" s="209">
        <v>0</v>
      </c>
      <c r="CT65" s="207">
        <v>0</v>
      </c>
      <c r="CU65" s="209">
        <v>32216.1</v>
      </c>
      <c r="CV65" s="178">
        <f t="shared" si="181"/>
        <v>18627.840000000004</v>
      </c>
      <c r="CW65" s="210">
        <v>3010</v>
      </c>
      <c r="CX65" s="181" t="s">
        <v>276</v>
      </c>
      <c r="CY65" s="64">
        <f t="shared" si="182"/>
        <v>50843.94</v>
      </c>
      <c r="CZ65" s="209">
        <v>991.97</v>
      </c>
      <c r="DA65" s="209">
        <v>712.21</v>
      </c>
      <c r="DB65" s="209">
        <v>1862.39</v>
      </c>
      <c r="DC65" s="209">
        <v>1.47</v>
      </c>
      <c r="DD65" s="209">
        <v>0</v>
      </c>
      <c r="DE65" s="209">
        <v>0</v>
      </c>
      <c r="DF65" s="209">
        <v>0</v>
      </c>
      <c r="DG65" s="209">
        <v>0</v>
      </c>
      <c r="DH65" s="209">
        <v>0</v>
      </c>
      <c r="DI65" s="209">
        <v>0</v>
      </c>
      <c r="DJ65" s="211">
        <f t="shared" si="208"/>
        <v>3568.04</v>
      </c>
      <c r="DK65" s="65">
        <v>489.80100000000004</v>
      </c>
      <c r="DL65" s="65"/>
      <c r="DM65" s="65">
        <f t="shared" si="66"/>
        <v>350.23403148818954</v>
      </c>
      <c r="DN65" s="65">
        <f t="shared" si="67"/>
        <v>529.89415595701269</v>
      </c>
      <c r="DO65" s="65"/>
      <c r="DP65" s="65">
        <v>18.510000000000002</v>
      </c>
      <c r="DQ65" s="65"/>
      <c r="DR65" s="65">
        <v>5</v>
      </c>
      <c r="DS65" s="65">
        <f t="shared" si="209"/>
        <v>428.469696969697</v>
      </c>
      <c r="DT65" s="65"/>
      <c r="DU65" s="64">
        <f t="shared" si="10"/>
        <v>1821.9088844148994</v>
      </c>
      <c r="DV65" s="66">
        <f t="shared" si="144"/>
        <v>596.35070707070713</v>
      </c>
      <c r="DW65" s="66"/>
      <c r="DX65" s="66">
        <f t="shared" si="68"/>
        <v>483.65191829712131</v>
      </c>
      <c r="DY65" s="67">
        <f t="shared" si="11"/>
        <v>1080.0026253678284</v>
      </c>
      <c r="DZ65" s="67">
        <f t="shared" si="12"/>
        <v>2901.911509782728</v>
      </c>
      <c r="EA65" s="68">
        <f t="shared" si="13"/>
        <v>666.12849021727197</v>
      </c>
      <c r="EB65" s="209">
        <v>25749.22</v>
      </c>
      <c r="EC65" s="209">
        <v>19495.650000000001</v>
      </c>
      <c r="ED65" s="209">
        <v>57865.3</v>
      </c>
      <c r="EE65" s="209">
        <v>10</v>
      </c>
      <c r="EF65" s="209">
        <v>0</v>
      </c>
      <c r="EG65" s="209">
        <v>0</v>
      </c>
      <c r="EH65" s="209">
        <v>0</v>
      </c>
      <c r="EI65" s="209">
        <v>0</v>
      </c>
      <c r="EJ65" s="209">
        <v>0</v>
      </c>
      <c r="EK65" s="209">
        <v>0</v>
      </c>
      <c r="EL65" s="209">
        <v>75728.759999999995</v>
      </c>
      <c r="EM65" s="178">
        <f t="shared" si="183"/>
        <v>27391.410000000018</v>
      </c>
      <c r="EN65" s="210">
        <v>5930</v>
      </c>
      <c r="EO65" s="181" t="s">
        <v>276</v>
      </c>
      <c r="EP65" s="212">
        <f t="shared" si="70"/>
        <v>103120.17000000001</v>
      </c>
      <c r="EQ65" s="209">
        <v>2143.3200000000002</v>
      </c>
      <c r="ER65" s="209">
        <v>1426.07</v>
      </c>
      <c r="ES65" s="209">
        <v>3696.06</v>
      </c>
      <c r="ET65" s="209">
        <v>0.42</v>
      </c>
      <c r="EU65" s="209">
        <v>0</v>
      </c>
      <c r="EV65" s="209">
        <v>0</v>
      </c>
      <c r="EW65" s="209">
        <v>0</v>
      </c>
      <c r="EX65" s="209">
        <v>0</v>
      </c>
      <c r="EY65" s="209">
        <v>0</v>
      </c>
      <c r="EZ65" s="209">
        <v>0</v>
      </c>
      <c r="FA65" s="64">
        <f t="shared" si="184"/>
        <v>7265.8700000000008</v>
      </c>
      <c r="FB65" s="65">
        <v>489.80100000000004</v>
      </c>
      <c r="FC65" s="65"/>
      <c r="FD65" s="65">
        <f t="shared" si="72"/>
        <v>845.28827193454561</v>
      </c>
      <c r="FE65" s="65">
        <f t="shared" si="73"/>
        <v>711.52591175058433</v>
      </c>
      <c r="FF65" s="65"/>
      <c r="FG65" s="65">
        <v>18.510000000000002</v>
      </c>
      <c r="FH65" s="65">
        <f t="shared" si="75"/>
        <v>140.93333333333334</v>
      </c>
      <c r="FI65" s="65">
        <v>5</v>
      </c>
      <c r="FJ65" s="65">
        <f t="shared" si="145"/>
        <v>424.68019607843132</v>
      </c>
      <c r="FK65" s="65"/>
      <c r="FL65" s="64">
        <f t="shared" si="14"/>
        <v>2635.738713096895</v>
      </c>
      <c r="FM65" s="66">
        <f t="shared" si="146"/>
        <v>664.41901960784321</v>
      </c>
      <c r="FN65" s="66"/>
      <c r="FO65" s="66">
        <f t="shared" si="76"/>
        <v>660.0315465409476</v>
      </c>
      <c r="FP65" s="67">
        <f>SUM(FM65:FO65)</f>
        <v>1324.4505661487908</v>
      </c>
      <c r="FQ65" s="67">
        <f t="shared" si="16"/>
        <v>3960.1892792456856</v>
      </c>
      <c r="FR65" s="68">
        <f t="shared" si="17"/>
        <v>3305.6807207543152</v>
      </c>
      <c r="FS65" s="209">
        <v>30940.04</v>
      </c>
      <c r="FT65" s="209">
        <v>24773.29</v>
      </c>
      <c r="FU65" s="209">
        <v>68657.960000000006</v>
      </c>
      <c r="FV65" s="209">
        <v>5</v>
      </c>
      <c r="FW65" s="209">
        <v>0</v>
      </c>
      <c r="FX65" s="209">
        <v>0</v>
      </c>
      <c r="FY65" s="209">
        <v>0</v>
      </c>
      <c r="FZ65" s="209">
        <v>0</v>
      </c>
      <c r="GA65" s="209">
        <v>0</v>
      </c>
      <c r="GB65" s="209">
        <v>0</v>
      </c>
      <c r="GC65" s="209">
        <v>89793.52</v>
      </c>
      <c r="GD65" s="178">
        <f t="shared" si="186"/>
        <v>34582.770000000004</v>
      </c>
      <c r="GE65" s="210">
        <v>6873</v>
      </c>
      <c r="GF65" s="181" t="s">
        <v>276</v>
      </c>
      <c r="GG65" s="64">
        <f t="shared" si="187"/>
        <v>124376.29000000001</v>
      </c>
      <c r="GH65" s="209">
        <v>2575.4299999999998</v>
      </c>
      <c r="GI65" s="209">
        <v>1812.12</v>
      </c>
      <c r="GJ65" s="209">
        <v>4385.1499999999996</v>
      </c>
      <c r="GK65" s="209">
        <v>0.21</v>
      </c>
      <c r="GL65" s="209">
        <v>0</v>
      </c>
      <c r="GM65" s="209">
        <v>0</v>
      </c>
      <c r="GN65" s="209">
        <v>0</v>
      </c>
      <c r="GO65" s="209">
        <v>0</v>
      </c>
      <c r="GP65" s="209">
        <v>0</v>
      </c>
      <c r="GQ65" s="209">
        <v>0</v>
      </c>
      <c r="GR65" s="211">
        <f t="shared" si="79"/>
        <v>8772.909999999998</v>
      </c>
      <c r="GS65" s="65">
        <v>489.80100000000004</v>
      </c>
      <c r="GT65" s="65"/>
      <c r="GU65" s="65">
        <f t="shared" si="80"/>
        <v>995.02395884408361</v>
      </c>
      <c r="GV65" s="65">
        <f t="shared" si="81"/>
        <v>1019.2270656885692</v>
      </c>
      <c r="GW65" s="65"/>
      <c r="GX65" s="65">
        <v>18.510000000000002</v>
      </c>
      <c r="GY65" s="65">
        <f t="shared" si="83"/>
        <v>184.90588235294118</v>
      </c>
      <c r="GZ65" s="65">
        <v>5</v>
      </c>
      <c r="HA65" s="65">
        <f t="shared" si="147"/>
        <v>358.47794117647061</v>
      </c>
      <c r="HB65" s="65"/>
      <c r="HC65" s="64">
        <f t="shared" si="188"/>
        <v>3070.9458480620647</v>
      </c>
      <c r="HD65" s="66">
        <f t="shared" si="148"/>
        <v>866.92019607843133</v>
      </c>
      <c r="HE65" s="66"/>
      <c r="HF65" s="66">
        <f t="shared" si="84"/>
        <v>787.57320882809927</v>
      </c>
      <c r="HG65" s="67">
        <f t="shared" si="19"/>
        <v>1654.4934049065305</v>
      </c>
      <c r="HH65" s="67">
        <f t="shared" si="20"/>
        <v>4725.4392529685956</v>
      </c>
      <c r="HI65" s="68">
        <f t="shared" si="21"/>
        <v>4047.4707470314024</v>
      </c>
      <c r="HJ65" s="205">
        <v>39164.03</v>
      </c>
      <c r="HK65" s="205">
        <v>24091.11</v>
      </c>
      <c r="HL65" s="205">
        <v>65206.77</v>
      </c>
      <c r="HM65" s="205">
        <v>120</v>
      </c>
      <c r="HN65" s="205">
        <v>0</v>
      </c>
      <c r="HO65" s="205">
        <v>0</v>
      </c>
      <c r="HP65" s="205">
        <v>0</v>
      </c>
      <c r="HQ65" s="205">
        <v>0</v>
      </c>
      <c r="HR65" s="205">
        <v>0</v>
      </c>
      <c r="HS65" s="205">
        <v>398.62</v>
      </c>
      <c r="HT65" s="205">
        <v>91213.17</v>
      </c>
      <c r="HU65" s="178">
        <f t="shared" si="189"/>
        <v>37767.360000000001</v>
      </c>
      <c r="HV65" s="206">
        <v>6786</v>
      </c>
      <c r="HW65" s="181" t="s">
        <v>276</v>
      </c>
      <c r="HX65" s="64">
        <f t="shared" si="190"/>
        <v>128980.53</v>
      </c>
      <c r="HY65" s="205">
        <v>3260.01</v>
      </c>
      <c r="HZ65" s="205">
        <v>1762.22</v>
      </c>
      <c r="IA65" s="205">
        <v>4165.68</v>
      </c>
      <c r="IB65" s="205">
        <v>5.05</v>
      </c>
      <c r="IC65" s="205">
        <v>0</v>
      </c>
      <c r="ID65" s="205">
        <v>0</v>
      </c>
      <c r="IE65" s="205">
        <v>0</v>
      </c>
      <c r="IF65" s="205">
        <v>0</v>
      </c>
      <c r="IG65" s="205">
        <v>0</v>
      </c>
      <c r="IH65" s="205">
        <v>22.15</v>
      </c>
      <c r="II65" s="214">
        <v>9192.9599999999991</v>
      </c>
      <c r="IJ65" s="65">
        <v>489.80100000000004</v>
      </c>
      <c r="IK65" s="65"/>
      <c r="IL65" s="65">
        <f t="shared" si="88"/>
        <v>1010.4099531889991</v>
      </c>
      <c r="IM65" s="65">
        <f t="shared" si="89"/>
        <v>1144.6425311927078</v>
      </c>
      <c r="IN65" s="65"/>
      <c r="IO65" s="65">
        <v>18.510000000000002</v>
      </c>
      <c r="IP65" s="65">
        <f t="shared" si="91"/>
        <v>232.05714285714285</v>
      </c>
      <c r="IQ65" s="65">
        <v>5</v>
      </c>
      <c r="IR65" s="65">
        <f t="shared" si="149"/>
        <v>445.62857142857143</v>
      </c>
      <c r="IS65" s="65"/>
      <c r="IT65" s="64">
        <f t="shared" si="191"/>
        <v>3346.0491986674215</v>
      </c>
      <c r="IU65" s="66">
        <f t="shared" si="150"/>
        <v>538.79476190476191</v>
      </c>
      <c r="IV65" s="66"/>
      <c r="IW65" s="66">
        <f t="shared" si="92"/>
        <v>776.96879211443672</v>
      </c>
      <c r="IX65" s="67">
        <f t="shared" si="192"/>
        <v>1315.7635540191986</v>
      </c>
      <c r="IY65" s="67">
        <f t="shared" si="24"/>
        <v>4661.8127526866201</v>
      </c>
      <c r="IZ65" s="68">
        <f t="shared" si="25"/>
        <v>4531.147247313379</v>
      </c>
      <c r="JA65" s="209">
        <v>35003.839999999997</v>
      </c>
      <c r="JB65" s="209">
        <v>23121.74</v>
      </c>
      <c r="JC65" s="209">
        <v>63482</v>
      </c>
      <c r="JD65" s="209">
        <v>60</v>
      </c>
      <c r="JE65" s="209">
        <v>0</v>
      </c>
      <c r="JF65" s="209">
        <v>0</v>
      </c>
      <c r="JG65" s="209">
        <v>0</v>
      </c>
      <c r="JH65" s="209">
        <v>0</v>
      </c>
      <c r="JI65" s="209">
        <v>0</v>
      </c>
      <c r="JJ65" s="209">
        <v>178.29</v>
      </c>
      <c r="JK65" s="209">
        <v>90879.16</v>
      </c>
      <c r="JL65" s="178">
        <f t="shared" si="193"/>
        <v>30966.709999999992</v>
      </c>
      <c r="JM65" s="210">
        <v>6239</v>
      </c>
      <c r="JN65" s="181" t="s">
        <v>276</v>
      </c>
      <c r="JO65" s="64">
        <f t="shared" si="194"/>
        <v>121845.87</v>
      </c>
      <c r="JP65" s="209">
        <v>2913.72</v>
      </c>
      <c r="JQ65" s="209">
        <v>1691.31</v>
      </c>
      <c r="JR65" s="209">
        <v>4054.69</v>
      </c>
      <c r="JS65" s="209">
        <v>2.52</v>
      </c>
      <c r="JT65" s="209">
        <v>0</v>
      </c>
      <c r="JU65" s="209">
        <v>0</v>
      </c>
      <c r="JV65" s="209">
        <v>0</v>
      </c>
      <c r="JW65" s="209">
        <v>0</v>
      </c>
      <c r="JX65" s="209">
        <v>0</v>
      </c>
      <c r="JY65" s="209">
        <v>9.9</v>
      </c>
      <c r="JZ65" s="211">
        <v>8662.24</v>
      </c>
      <c r="KA65" s="65">
        <v>489.80100000000004</v>
      </c>
      <c r="KB65" s="65"/>
      <c r="KC65" s="65">
        <f t="shared" si="96"/>
        <v>1833.0951560484389</v>
      </c>
      <c r="KD65" s="65">
        <f t="shared" si="97"/>
        <v>1042.6977097545193</v>
      </c>
      <c r="KE65" s="65"/>
      <c r="KF65" s="65">
        <v>18.510000000000002</v>
      </c>
      <c r="KG65" s="65"/>
      <c r="KH65" s="65">
        <v>5</v>
      </c>
      <c r="KI65" s="65">
        <f t="shared" si="151"/>
        <v>543.39953271028037</v>
      </c>
      <c r="KJ65" s="65"/>
      <c r="KK65" s="64">
        <f t="shared" si="195"/>
        <v>3932.5033985132386</v>
      </c>
      <c r="KL65" s="66">
        <f t="shared" si="152"/>
        <v>497.32093457943921</v>
      </c>
      <c r="KM65" s="66"/>
      <c r="KN65" s="66">
        <f t="shared" si="99"/>
        <v>885.96486661853567</v>
      </c>
      <c r="KO65" s="67">
        <f t="shared" si="27"/>
        <v>1383.2858011979749</v>
      </c>
      <c r="KP65" s="67">
        <f t="shared" si="28"/>
        <v>5315.7891997112138</v>
      </c>
      <c r="KQ65" s="68">
        <f t="shared" si="29"/>
        <v>3346.450800288786</v>
      </c>
      <c r="KR65" s="209">
        <v>32210.78</v>
      </c>
      <c r="KS65" s="209">
        <v>21776.03</v>
      </c>
      <c r="KT65" s="209">
        <v>59384.55</v>
      </c>
      <c r="KU65" s="209">
        <v>40</v>
      </c>
      <c r="KV65" s="209">
        <v>0</v>
      </c>
      <c r="KW65" s="209">
        <v>0</v>
      </c>
      <c r="KX65" s="209">
        <v>0</v>
      </c>
      <c r="KY65" s="209">
        <v>0</v>
      </c>
      <c r="KZ65" s="209">
        <v>0</v>
      </c>
      <c r="LA65" s="209">
        <v>401.32</v>
      </c>
      <c r="LB65" s="209">
        <v>89224.77</v>
      </c>
      <c r="LC65" s="178">
        <f t="shared" si="196"/>
        <v>24587.910000000003</v>
      </c>
      <c r="LD65" s="210">
        <v>5750</v>
      </c>
      <c r="LE65" s="181" t="s">
        <v>276</v>
      </c>
      <c r="LF65" s="64">
        <f t="shared" si="197"/>
        <v>113812.68000000001</v>
      </c>
      <c r="LG65" s="209">
        <v>2681.23</v>
      </c>
      <c r="LH65" s="209">
        <v>1592.88</v>
      </c>
      <c r="LI65" s="209">
        <v>3792.95</v>
      </c>
      <c r="LJ65" s="209">
        <v>1.68</v>
      </c>
      <c r="LK65" s="209">
        <v>0</v>
      </c>
      <c r="LL65" s="209">
        <v>0</v>
      </c>
      <c r="LM65" s="209">
        <v>0</v>
      </c>
      <c r="LN65" s="209">
        <v>0</v>
      </c>
      <c r="LO65" s="209">
        <v>0</v>
      </c>
      <c r="LP65" s="209">
        <v>22.3</v>
      </c>
      <c r="LQ65" s="211">
        <f t="shared" si="102"/>
        <v>8091.0400000000009</v>
      </c>
      <c r="LR65" s="234">
        <v>545.64</v>
      </c>
      <c r="LS65" s="245"/>
      <c r="LT65" s="65">
        <f t="shared" si="103"/>
        <v>909.65794148910356</v>
      </c>
      <c r="LU65" s="65">
        <f t="shared" si="104"/>
        <v>732.03473422479374</v>
      </c>
      <c r="LV65" s="65"/>
      <c r="LW65" s="65">
        <v>18.510000000000002</v>
      </c>
      <c r="LX65" s="65"/>
      <c r="LY65" s="65">
        <v>5</v>
      </c>
      <c r="LZ65" s="65">
        <f t="shared" si="153"/>
        <v>508.03738317757012</v>
      </c>
      <c r="MA65" s="65"/>
      <c r="MB65" s="64">
        <f t="shared" si="30"/>
        <v>2718.8800588914678</v>
      </c>
      <c r="MC65" s="66">
        <f t="shared" si="154"/>
        <v>593.54906542056074</v>
      </c>
      <c r="MD65" s="66"/>
      <c r="ME65" s="66">
        <f t="shared" si="106"/>
        <v>662.48582486240582</v>
      </c>
      <c r="MF65" s="67">
        <f t="shared" si="31"/>
        <v>1256.0348902829664</v>
      </c>
      <c r="MG65" s="67">
        <f t="shared" si="32"/>
        <v>3974.9149491744342</v>
      </c>
      <c r="MH65" s="68">
        <f t="shared" si="33"/>
        <v>4116.1250508255671</v>
      </c>
      <c r="MI65" s="209">
        <v>29912.57</v>
      </c>
      <c r="MJ65" s="209">
        <v>19035.97</v>
      </c>
      <c r="MK65" s="209">
        <v>51623.68</v>
      </c>
      <c r="ML65" s="209">
        <v>5</v>
      </c>
      <c r="MM65" s="209">
        <v>0</v>
      </c>
      <c r="MN65" s="209">
        <v>0</v>
      </c>
      <c r="MO65" s="209">
        <v>0</v>
      </c>
      <c r="MP65" s="209">
        <v>0</v>
      </c>
      <c r="MQ65" s="209">
        <v>0</v>
      </c>
      <c r="MR65" s="209">
        <v>283.52999999999997</v>
      </c>
      <c r="MS65" s="209">
        <v>79329.320000000007</v>
      </c>
      <c r="MT65" s="178">
        <f t="shared" si="210"/>
        <v>21531.429999999993</v>
      </c>
      <c r="MU65" s="210">
        <v>5476</v>
      </c>
      <c r="MV65" s="181" t="s">
        <v>276</v>
      </c>
      <c r="MW65" s="64">
        <f t="shared" si="198"/>
        <v>100860.75</v>
      </c>
      <c r="MX65" s="209">
        <v>2489.9299999999998</v>
      </c>
      <c r="MY65" s="209">
        <v>1392.45</v>
      </c>
      <c r="MZ65" s="209">
        <v>3297.36</v>
      </c>
      <c r="NA65" s="209">
        <v>0.21</v>
      </c>
      <c r="NB65" s="209">
        <v>0</v>
      </c>
      <c r="NC65" s="209">
        <v>0</v>
      </c>
      <c r="ND65" s="209">
        <v>0</v>
      </c>
      <c r="NE65" s="209">
        <v>0</v>
      </c>
      <c r="NF65" s="209">
        <v>0</v>
      </c>
      <c r="NG65" s="209">
        <v>15.75</v>
      </c>
      <c r="NH65" s="211">
        <f t="shared" si="109"/>
        <v>7195.7</v>
      </c>
      <c r="NI65" s="234">
        <v>545.42999999999995</v>
      </c>
      <c r="NJ65" s="245"/>
      <c r="NK65" s="65">
        <f t="shared" si="110"/>
        <v>0</v>
      </c>
      <c r="NL65" s="65">
        <f t="shared" si="111"/>
        <v>520.04985803225009</v>
      </c>
      <c r="NM65" s="65"/>
      <c r="NN65" s="65">
        <v>18.510000000000002</v>
      </c>
      <c r="NO65" s="65"/>
      <c r="NP65" s="65">
        <v>5</v>
      </c>
      <c r="NQ65" s="65">
        <f t="shared" si="155"/>
        <v>469.67889908256882</v>
      </c>
      <c r="NR65" s="65"/>
      <c r="NS65" s="64">
        <f t="shared" si="199"/>
        <v>1558.6687571148186</v>
      </c>
      <c r="NT65" s="66">
        <f t="shared" si="113"/>
        <v>723.04816513761466</v>
      </c>
      <c r="NU65" s="66"/>
      <c r="NV65" s="66">
        <f t="shared" si="114"/>
        <v>456.34338445048672</v>
      </c>
      <c r="NW65" s="67">
        <f t="shared" si="35"/>
        <v>1179.3915495881015</v>
      </c>
      <c r="NX65" s="67">
        <f t="shared" si="36"/>
        <v>2738.0603067029201</v>
      </c>
      <c r="NY65" s="68">
        <f t="shared" si="37"/>
        <v>4457.6396932970802</v>
      </c>
      <c r="NZ65" s="209">
        <v>30306.47</v>
      </c>
      <c r="OA65" s="209">
        <v>19532.8</v>
      </c>
      <c r="OB65" s="209">
        <v>58184.09</v>
      </c>
      <c r="OC65" s="209">
        <v>125</v>
      </c>
      <c r="OD65" s="209">
        <v>0</v>
      </c>
      <c r="OE65" s="209">
        <v>0</v>
      </c>
      <c r="OF65" s="209">
        <v>0</v>
      </c>
      <c r="OG65" s="209">
        <v>0</v>
      </c>
      <c r="OH65" s="209">
        <v>0</v>
      </c>
      <c r="OI65" s="209">
        <v>234.67</v>
      </c>
      <c r="OJ65" s="209">
        <v>85060.52</v>
      </c>
      <c r="OK65" s="178">
        <f t="shared" si="115"/>
        <v>23322.509999999995</v>
      </c>
      <c r="OL65" s="210">
        <v>5875</v>
      </c>
      <c r="OM65" s="181" t="s">
        <v>276</v>
      </c>
      <c r="ON65" s="64">
        <f t="shared" si="200"/>
        <v>108383.03</v>
      </c>
      <c r="OO65" s="209">
        <v>2522.71</v>
      </c>
      <c r="OP65" s="209">
        <v>1428.79</v>
      </c>
      <c r="OQ65" s="209">
        <v>3717.21</v>
      </c>
      <c r="OR65" s="209">
        <v>5.26</v>
      </c>
      <c r="OS65" s="209">
        <v>0</v>
      </c>
      <c r="OT65" s="209">
        <v>0</v>
      </c>
      <c r="OU65" s="209">
        <v>0</v>
      </c>
      <c r="OV65" s="209">
        <v>0</v>
      </c>
      <c r="OW65" s="209">
        <v>0</v>
      </c>
      <c r="OX65" s="209">
        <v>13.04</v>
      </c>
      <c r="OY65" s="211">
        <v>7673.97</v>
      </c>
      <c r="OZ65" s="234">
        <v>545.42999999999995</v>
      </c>
      <c r="PA65" s="245"/>
      <c r="PB65" s="65">
        <f t="shared" si="118"/>
        <v>1839.2858086638987</v>
      </c>
      <c r="PC65" s="65">
        <f t="shared" si="119"/>
        <v>683.83939932264911</v>
      </c>
      <c r="PD65" s="65"/>
      <c r="PE65" s="65">
        <v>18.510000000000002</v>
      </c>
      <c r="PF65" s="65">
        <f t="shared" si="121"/>
        <v>32.880000000000003</v>
      </c>
      <c r="PG65" s="65">
        <v>5</v>
      </c>
      <c r="PH65" s="65">
        <f t="shared" si="156"/>
        <v>495.2049090909091</v>
      </c>
      <c r="PI65" s="65"/>
      <c r="PJ65" s="64">
        <f t="shared" si="38"/>
        <v>3620.1501170774573</v>
      </c>
      <c r="PK65" s="66">
        <f t="shared" si="157"/>
        <v>643.25572727272731</v>
      </c>
      <c r="PL65" s="66"/>
      <c r="PM65" s="66">
        <f t="shared" si="122"/>
        <v>852.68116887003691</v>
      </c>
      <c r="PN65" s="67">
        <f t="shared" si="39"/>
        <v>1495.9368961427642</v>
      </c>
      <c r="PO65" s="67">
        <f t="shared" si="40"/>
        <v>5116.0870132202217</v>
      </c>
      <c r="PP65" s="68">
        <f t="shared" si="41"/>
        <v>2557.8829867797785</v>
      </c>
      <c r="PQ65" s="209">
        <v>25982.54</v>
      </c>
      <c r="PR65" s="209">
        <v>16400.36</v>
      </c>
      <c r="PS65" s="209">
        <v>51079.46</v>
      </c>
      <c r="PT65" s="209">
        <v>5</v>
      </c>
      <c r="PU65" s="209">
        <v>0</v>
      </c>
      <c r="PV65" s="209">
        <v>0</v>
      </c>
      <c r="PW65" s="209">
        <v>0</v>
      </c>
      <c r="PX65" s="209">
        <v>0</v>
      </c>
      <c r="PY65" s="209">
        <v>0</v>
      </c>
      <c r="PZ65" s="209">
        <v>411.3</v>
      </c>
      <c r="QA65" s="209">
        <v>71119.75</v>
      </c>
      <c r="QB65" s="178">
        <f t="shared" si="201"/>
        <v>22758.910000000003</v>
      </c>
      <c r="QC65" s="210">
        <v>5057</v>
      </c>
      <c r="QD65" s="181" t="s">
        <v>276</v>
      </c>
      <c r="QE65" s="64">
        <f t="shared" si="202"/>
        <v>93878.66</v>
      </c>
      <c r="QF65" s="209">
        <v>2162.81</v>
      </c>
      <c r="QG65" s="209">
        <v>1199.6600000000001</v>
      </c>
      <c r="QH65" s="209">
        <v>3263.31</v>
      </c>
      <c r="QI65" s="209">
        <v>0.21</v>
      </c>
      <c r="QJ65" s="209">
        <v>0</v>
      </c>
      <c r="QK65" s="209">
        <v>0</v>
      </c>
      <c r="QL65" s="209">
        <v>0</v>
      </c>
      <c r="QM65" s="209">
        <v>0</v>
      </c>
      <c r="QN65" s="209">
        <v>0</v>
      </c>
      <c r="QO65" s="209">
        <v>22.85</v>
      </c>
      <c r="QP65" s="211">
        <f t="shared" si="125"/>
        <v>6648.8400000000011</v>
      </c>
      <c r="QQ65" s="234">
        <v>545.64</v>
      </c>
      <c r="QR65" s="245"/>
      <c r="QS65" s="65">
        <f t="shared" si="126"/>
        <v>836.01308222384921</v>
      </c>
      <c r="QT65" s="65">
        <f t="shared" si="127"/>
        <v>415.29195652752077</v>
      </c>
      <c r="QU65" s="65"/>
      <c r="QV65" s="65">
        <v>18.510000000000002</v>
      </c>
      <c r="QW65" s="65">
        <f t="shared" si="129"/>
        <v>18.861818181818183</v>
      </c>
      <c r="QX65" s="65">
        <v>5</v>
      </c>
      <c r="QY65" s="65">
        <f t="shared" si="158"/>
        <v>428.14772727272725</v>
      </c>
      <c r="QZ65" s="65"/>
      <c r="RA65" s="64">
        <f t="shared" si="203"/>
        <v>2267.4645842059153</v>
      </c>
      <c r="RB65" s="66">
        <f t="shared" si="130"/>
        <v>619.2640909090909</v>
      </c>
      <c r="RC65" s="66"/>
      <c r="RD65" s="66">
        <f t="shared" si="131"/>
        <v>577.34573502300134</v>
      </c>
      <c r="RE65" s="67">
        <f t="shared" si="43"/>
        <v>1196.6098259320922</v>
      </c>
      <c r="RF65" s="67">
        <f t="shared" si="44"/>
        <v>3464.0744101380078</v>
      </c>
      <c r="RG65" s="68">
        <f t="shared" si="45"/>
        <v>3184.7655898619932</v>
      </c>
      <c r="RH65" s="205">
        <v>32987.47</v>
      </c>
      <c r="RI65" s="205">
        <v>13521.57</v>
      </c>
      <c r="RJ65" s="205">
        <v>31524.31</v>
      </c>
      <c r="RK65" s="205">
        <v>0</v>
      </c>
      <c r="RL65" s="205">
        <v>0</v>
      </c>
      <c r="RM65" s="205">
        <v>0</v>
      </c>
      <c r="RN65" s="205">
        <v>0</v>
      </c>
      <c r="RO65" s="205">
        <v>0</v>
      </c>
      <c r="RP65" s="205">
        <v>0</v>
      </c>
      <c r="RQ65" s="205">
        <v>240.95</v>
      </c>
      <c r="RR65" s="205">
        <v>60650.49</v>
      </c>
      <c r="RS65" s="178">
        <f t="shared" si="204"/>
        <v>17623.810000000005</v>
      </c>
      <c r="RT65" s="206">
        <v>3702</v>
      </c>
      <c r="RU65" s="181" t="s">
        <v>276</v>
      </c>
      <c r="RV65" s="64">
        <f t="shared" si="205"/>
        <v>78274.3</v>
      </c>
      <c r="RW65" s="209">
        <v>2745.88</v>
      </c>
      <c r="RX65" s="209">
        <v>989.08</v>
      </c>
      <c r="RY65" s="209">
        <v>2013.84</v>
      </c>
      <c r="RZ65" s="209">
        <v>0</v>
      </c>
      <c r="SA65" s="209">
        <v>0</v>
      </c>
      <c r="SB65" s="209">
        <v>0</v>
      </c>
      <c r="SC65" s="209">
        <v>0</v>
      </c>
      <c r="SD65" s="209">
        <v>0</v>
      </c>
      <c r="SE65" s="209">
        <v>0</v>
      </c>
      <c r="SF65" s="209">
        <v>13.39</v>
      </c>
      <c r="SG65" s="211">
        <v>5748.8</v>
      </c>
      <c r="SH65" s="234">
        <v>545.64</v>
      </c>
      <c r="SI65" s="245"/>
      <c r="SJ65" s="65">
        <f t="shared" si="134"/>
        <v>596.00666693181199</v>
      </c>
      <c r="SK65" s="65">
        <f t="shared" si="135"/>
        <v>379.8859848933908</v>
      </c>
      <c r="SL65" s="65"/>
      <c r="SM65" s="65">
        <v>18.510000000000002</v>
      </c>
      <c r="SN65" s="65">
        <f t="shared" si="137"/>
        <v>495.92920353982299</v>
      </c>
      <c r="SO65" s="65">
        <v>5</v>
      </c>
      <c r="SP65" s="65">
        <f t="shared" si="159"/>
        <v>428.52876106194691</v>
      </c>
      <c r="SQ65" s="65"/>
      <c r="SR65" s="64">
        <f>SUM(SH65:SQ65)</f>
        <v>2469.5006164269726</v>
      </c>
      <c r="SS65" s="66">
        <f t="shared" si="160"/>
        <v>596.28469026548669</v>
      </c>
      <c r="ST65" s="66"/>
      <c r="SU65" s="66">
        <f t="shared" si="138"/>
        <v>613.15706133849187</v>
      </c>
      <c r="SV65" s="67">
        <f>SUM(SS65:SU65)</f>
        <v>1209.4417516039784</v>
      </c>
      <c r="SW65" s="67">
        <f t="shared" si="48"/>
        <v>3678.942368030951</v>
      </c>
      <c r="SX65" s="68">
        <f t="shared" si="49"/>
        <v>2069.8576319690492</v>
      </c>
      <c r="SY65" s="64">
        <f t="shared" si="139"/>
        <v>1191903.5000000002</v>
      </c>
      <c r="SZ65" s="211">
        <f t="shared" si="140"/>
        <v>84463.37</v>
      </c>
      <c r="TA65" s="67">
        <f t="shared" si="141"/>
        <v>47295.101583325995</v>
      </c>
      <c r="TB65" s="68">
        <f t="shared" si="142"/>
        <v>37168.268416674</v>
      </c>
      <c r="TC65" s="264"/>
      <c r="TD65" s="265"/>
      <c r="TE65" s="265"/>
    </row>
    <row r="66" spans="1:525">
      <c r="A66" s="173" t="s">
        <v>41</v>
      </c>
      <c r="B66" s="175" t="s">
        <v>194</v>
      </c>
      <c r="C66" s="181" t="s">
        <v>276</v>
      </c>
      <c r="D66" s="176">
        <v>16192.94</v>
      </c>
      <c r="E66" s="176">
        <v>18513.41</v>
      </c>
      <c r="F66" s="176">
        <v>56428.31</v>
      </c>
      <c r="G66" s="176">
        <v>95</v>
      </c>
      <c r="H66" s="176">
        <v>0</v>
      </c>
      <c r="I66" s="176">
        <v>0</v>
      </c>
      <c r="J66" s="176">
        <v>0</v>
      </c>
      <c r="K66" s="176">
        <v>0</v>
      </c>
      <c r="L66" s="176">
        <v>0</v>
      </c>
      <c r="M66" s="176">
        <v>0</v>
      </c>
      <c r="N66" s="178">
        <v>71660.53</v>
      </c>
      <c r="O66" s="178">
        <f t="shared" si="161"/>
        <v>19569.130000000005</v>
      </c>
      <c r="P66" s="181">
        <v>5672</v>
      </c>
      <c r="Q66" s="64">
        <f t="shared" si="213"/>
        <v>91229.66</v>
      </c>
      <c r="R66" s="178">
        <v>1347.86</v>
      </c>
      <c r="S66" s="178">
        <v>1354.22</v>
      </c>
      <c r="T66" s="178">
        <v>3604.91</v>
      </c>
      <c r="U66" s="178">
        <v>4</v>
      </c>
      <c r="V66" s="178">
        <v>0</v>
      </c>
      <c r="W66" s="178">
        <v>0</v>
      </c>
      <c r="X66" s="178">
        <v>0</v>
      </c>
      <c r="Y66" s="178">
        <v>0</v>
      </c>
      <c r="Z66" s="178">
        <v>0</v>
      </c>
      <c r="AA66" s="178">
        <v>0</v>
      </c>
      <c r="AB66" s="64">
        <f t="shared" si="50"/>
        <v>6310.99</v>
      </c>
      <c r="AC66" s="65">
        <v>489.80100000000004</v>
      </c>
      <c r="AD66" s="65"/>
      <c r="AE66" s="65">
        <f t="shared" si="51"/>
        <v>779.1504626161377</v>
      </c>
      <c r="AF66" s="65">
        <f t="shared" si="177"/>
        <v>524.72303361459944</v>
      </c>
      <c r="AG66" s="65"/>
      <c r="AH66" s="65"/>
      <c r="AI66" s="65"/>
      <c r="AJ66" s="65">
        <v>5</v>
      </c>
      <c r="AK66" s="65">
        <f t="shared" si="178"/>
        <v>411.38684210526316</v>
      </c>
      <c r="AL66" s="65"/>
      <c r="AM66" s="64">
        <f t="shared" si="2"/>
        <v>2210.0613383360001</v>
      </c>
      <c r="AN66" s="66">
        <f t="shared" si="179"/>
        <v>645.10084210526315</v>
      </c>
      <c r="AO66" s="66"/>
      <c r="AP66" s="66">
        <f t="shared" si="54"/>
        <v>571.03243608825267</v>
      </c>
      <c r="AQ66" s="67">
        <f t="shared" si="3"/>
        <v>1216.1332781935157</v>
      </c>
      <c r="AR66" s="67">
        <f t="shared" si="4"/>
        <v>3426.1946165295158</v>
      </c>
      <c r="AS66" s="68">
        <f t="shared" si="5"/>
        <v>2884.795383470484</v>
      </c>
      <c r="AT66" s="205">
        <v>25794.03</v>
      </c>
      <c r="AU66" s="205">
        <v>23012.95</v>
      </c>
      <c r="AV66" s="205">
        <v>66602.06</v>
      </c>
      <c r="AW66" s="205">
        <v>10</v>
      </c>
      <c r="AX66" s="207">
        <v>0</v>
      </c>
      <c r="AY66" s="207">
        <v>0</v>
      </c>
      <c r="AZ66" s="207">
        <v>0</v>
      </c>
      <c r="BA66" s="207">
        <v>0</v>
      </c>
      <c r="BB66" s="207">
        <v>0</v>
      </c>
      <c r="BC66" s="207">
        <v>0</v>
      </c>
      <c r="BD66" s="209">
        <v>83188.27</v>
      </c>
      <c r="BE66" s="178">
        <f t="shared" si="162"/>
        <v>32230.76999999999</v>
      </c>
      <c r="BF66" s="208">
        <v>6899</v>
      </c>
      <c r="BG66" s="181" t="s">
        <v>276</v>
      </c>
      <c r="BH66" s="64">
        <f t="shared" si="56"/>
        <v>115419.04</v>
      </c>
      <c r="BI66" s="205">
        <v>2147.0300000000002</v>
      </c>
      <c r="BJ66" s="205">
        <v>1683.35</v>
      </c>
      <c r="BK66" s="205">
        <v>4254.9399999999996</v>
      </c>
      <c r="BL66" s="205">
        <v>0.42</v>
      </c>
      <c r="BM66" s="205">
        <v>0</v>
      </c>
      <c r="BN66" s="205">
        <v>0</v>
      </c>
      <c r="BO66" s="205">
        <v>0</v>
      </c>
      <c r="BP66" s="205">
        <v>0</v>
      </c>
      <c r="BQ66" s="205">
        <v>0</v>
      </c>
      <c r="BR66" s="205">
        <v>0</v>
      </c>
      <c r="BS66" s="64">
        <f t="shared" si="57"/>
        <v>8085.74</v>
      </c>
      <c r="BT66" s="65">
        <v>489.80100000000004</v>
      </c>
      <c r="BU66" s="65"/>
      <c r="BV66" s="65">
        <f t="shared" si="58"/>
        <v>912.38525592097642</v>
      </c>
      <c r="BW66" s="65">
        <f t="shared" si="59"/>
        <v>728.92986866646368</v>
      </c>
      <c r="BX66" s="65"/>
      <c r="BY66" s="65"/>
      <c r="BZ66" s="65"/>
      <c r="CA66" s="65">
        <v>5</v>
      </c>
      <c r="CB66" s="65">
        <f t="shared" si="180"/>
        <v>391.015625</v>
      </c>
      <c r="CC66" s="65"/>
      <c r="CD66" s="64">
        <f t="shared" si="6"/>
        <v>2527.13174958744</v>
      </c>
      <c r="CE66" s="66">
        <f t="shared" si="61"/>
        <v>665.21208333333334</v>
      </c>
      <c r="CF66" s="66"/>
      <c r="CG66" s="66">
        <f t="shared" si="62"/>
        <v>638.46876658415476</v>
      </c>
      <c r="CH66" s="67"/>
      <c r="CI66" s="67">
        <f t="shared" si="8"/>
        <v>2527.13174958744</v>
      </c>
      <c r="CJ66" s="68">
        <f t="shared" si="9"/>
        <v>5558.6082504125598</v>
      </c>
      <c r="CK66" s="209">
        <v>31688.67</v>
      </c>
      <c r="CL66" s="209">
        <v>25201.74</v>
      </c>
      <c r="CM66" s="209">
        <v>72249.570000000007</v>
      </c>
      <c r="CN66" s="209">
        <v>135</v>
      </c>
      <c r="CO66" s="209">
        <v>0</v>
      </c>
      <c r="CP66" s="209">
        <v>0</v>
      </c>
      <c r="CQ66" s="209">
        <v>0</v>
      </c>
      <c r="CR66" s="209">
        <v>0</v>
      </c>
      <c r="CS66" s="209">
        <v>0</v>
      </c>
      <c r="CT66" s="207">
        <v>0</v>
      </c>
      <c r="CU66" s="209">
        <v>93538.93</v>
      </c>
      <c r="CV66" s="178">
        <f t="shared" si="181"/>
        <v>35736.050000000017</v>
      </c>
      <c r="CW66" s="210">
        <v>7435</v>
      </c>
      <c r="CX66" s="181" t="s">
        <v>276</v>
      </c>
      <c r="CY66" s="64">
        <f t="shared" si="182"/>
        <v>129274.98000000001</v>
      </c>
      <c r="CZ66" s="209">
        <v>2637.71</v>
      </c>
      <c r="DA66" s="209">
        <v>1843.46</v>
      </c>
      <c r="DB66" s="209">
        <v>4615.1099999999997</v>
      </c>
      <c r="DC66" s="209">
        <v>5.68</v>
      </c>
      <c r="DD66" s="209">
        <v>0</v>
      </c>
      <c r="DE66" s="209">
        <v>0</v>
      </c>
      <c r="DF66" s="209">
        <v>0</v>
      </c>
      <c r="DG66" s="209">
        <v>0</v>
      </c>
      <c r="DH66" s="209">
        <v>0</v>
      </c>
      <c r="DI66" s="209">
        <v>0</v>
      </c>
      <c r="DJ66" s="211">
        <f t="shared" si="208"/>
        <v>9101.9599999999991</v>
      </c>
      <c r="DK66" s="65">
        <v>489.80100000000004</v>
      </c>
      <c r="DL66" s="65"/>
      <c r="DM66" s="65">
        <f t="shared" si="66"/>
        <v>1016.8988969798195</v>
      </c>
      <c r="DN66" s="65">
        <f t="shared" si="67"/>
        <v>1016.5603769405153</v>
      </c>
      <c r="DO66" s="65"/>
      <c r="DP66" s="65"/>
      <c r="DQ66" s="65"/>
      <c r="DR66" s="65">
        <v>5</v>
      </c>
      <c r="DS66" s="65">
        <f t="shared" si="209"/>
        <v>428.469696969697</v>
      </c>
      <c r="DT66" s="65"/>
      <c r="DU66" s="64">
        <f t="shared" si="10"/>
        <v>2956.7299708900318</v>
      </c>
      <c r="DV66" s="66">
        <f t="shared" si="144"/>
        <v>596.35070707070713</v>
      </c>
      <c r="DW66" s="66"/>
      <c r="DX66" s="66">
        <f t="shared" si="68"/>
        <v>710.61613559214788</v>
      </c>
      <c r="DY66" s="67">
        <f t="shared" si="11"/>
        <v>1306.966842662855</v>
      </c>
      <c r="DZ66" s="67">
        <f t="shared" si="12"/>
        <v>4263.6968135528869</v>
      </c>
      <c r="EA66" s="68">
        <f t="shared" si="13"/>
        <v>4838.2631864471123</v>
      </c>
      <c r="EB66" s="209">
        <v>24295.17</v>
      </c>
      <c r="EC66" s="209">
        <v>21404.48</v>
      </c>
      <c r="ED66" s="209">
        <v>59822.38</v>
      </c>
      <c r="EE66" s="209">
        <v>30</v>
      </c>
      <c r="EF66" s="209">
        <v>0</v>
      </c>
      <c r="EG66" s="209">
        <v>0</v>
      </c>
      <c r="EH66" s="209">
        <v>0</v>
      </c>
      <c r="EI66" s="209">
        <v>0</v>
      </c>
      <c r="EJ66" s="209">
        <v>0</v>
      </c>
      <c r="EK66" s="209">
        <v>0</v>
      </c>
      <c r="EL66" s="209">
        <v>76749.36</v>
      </c>
      <c r="EM66" s="178">
        <f t="shared" si="183"/>
        <v>28802.67</v>
      </c>
      <c r="EN66" s="210">
        <v>6163</v>
      </c>
      <c r="EO66" s="181" t="s">
        <v>276</v>
      </c>
      <c r="EP66" s="212">
        <f t="shared" si="70"/>
        <v>105552.03</v>
      </c>
      <c r="EQ66" s="209">
        <v>2022.31</v>
      </c>
      <c r="ER66" s="209">
        <v>1565.7</v>
      </c>
      <c r="ES66" s="209">
        <v>3821.62</v>
      </c>
      <c r="ET66" s="209">
        <v>1.26</v>
      </c>
      <c r="EU66" s="209">
        <v>0</v>
      </c>
      <c r="EV66" s="209">
        <v>0</v>
      </c>
      <c r="EW66" s="209">
        <v>0</v>
      </c>
      <c r="EX66" s="209">
        <v>0</v>
      </c>
      <c r="EY66" s="209">
        <v>0</v>
      </c>
      <c r="EZ66" s="209">
        <v>0</v>
      </c>
      <c r="FA66" s="64">
        <f t="shared" si="184"/>
        <v>7410.89</v>
      </c>
      <c r="FB66" s="65">
        <v>489.80100000000004</v>
      </c>
      <c r="FC66" s="65"/>
      <c r="FD66" s="65">
        <f t="shared" si="72"/>
        <v>856.68026105910531</v>
      </c>
      <c r="FE66" s="65">
        <f t="shared" si="73"/>
        <v>748.18514390464702</v>
      </c>
      <c r="FF66" s="65"/>
      <c r="FG66" s="65"/>
      <c r="FH66" s="65">
        <f t="shared" si="75"/>
        <v>140.93333333333334</v>
      </c>
      <c r="FI66" s="65">
        <v>5</v>
      </c>
      <c r="FJ66" s="65">
        <f t="shared" si="145"/>
        <v>424.68019607843132</v>
      </c>
      <c r="FK66" s="65"/>
      <c r="FL66" s="64">
        <f t="shared" si="14"/>
        <v>2665.2799343755169</v>
      </c>
      <c r="FM66" s="66">
        <f t="shared" si="146"/>
        <v>664.41901960784321</v>
      </c>
      <c r="FN66" s="66"/>
      <c r="FO66" s="66">
        <f t="shared" si="76"/>
        <v>665.93979079667213</v>
      </c>
      <c r="FP66" s="67"/>
      <c r="FQ66" s="67">
        <f t="shared" si="16"/>
        <v>2665.2799343755169</v>
      </c>
      <c r="FR66" s="68">
        <f t="shared" si="17"/>
        <v>4745.6100656244835</v>
      </c>
      <c r="FS66" s="209">
        <v>29523.05</v>
      </c>
      <c r="FT66" s="209">
        <v>21498.13</v>
      </c>
      <c r="FU66" s="209">
        <v>55302.75</v>
      </c>
      <c r="FV66" s="209">
        <v>40</v>
      </c>
      <c r="FW66" s="209">
        <v>0</v>
      </c>
      <c r="FX66" s="209">
        <v>0</v>
      </c>
      <c r="FY66" s="209">
        <v>0</v>
      </c>
      <c r="FZ66" s="209">
        <v>0</v>
      </c>
      <c r="GA66" s="209">
        <v>0</v>
      </c>
      <c r="GB66" s="209">
        <v>0</v>
      </c>
      <c r="GC66" s="209">
        <v>75724.09</v>
      </c>
      <c r="GD66" s="178">
        <f t="shared" si="186"/>
        <v>30639.839999999997</v>
      </c>
      <c r="GE66" s="210">
        <v>5671</v>
      </c>
      <c r="GF66" s="181" t="s">
        <v>276</v>
      </c>
      <c r="GG66" s="64">
        <f t="shared" si="187"/>
        <v>106363.93</v>
      </c>
      <c r="GH66" s="209">
        <v>2457.4899999999998</v>
      </c>
      <c r="GI66" s="209">
        <v>1572.55</v>
      </c>
      <c r="GJ66" s="209">
        <v>3531.89</v>
      </c>
      <c r="GK66" s="209">
        <v>1.68</v>
      </c>
      <c r="GL66" s="209">
        <v>0</v>
      </c>
      <c r="GM66" s="209">
        <v>0</v>
      </c>
      <c r="GN66" s="209">
        <v>0</v>
      </c>
      <c r="GO66" s="209">
        <v>0</v>
      </c>
      <c r="GP66" s="209">
        <v>0</v>
      </c>
      <c r="GQ66" s="209">
        <v>0</v>
      </c>
      <c r="GR66" s="211">
        <f t="shared" si="79"/>
        <v>7563.6100000000006</v>
      </c>
      <c r="GS66" s="65">
        <v>489.80100000000004</v>
      </c>
      <c r="GT66" s="65"/>
      <c r="GU66" s="65">
        <f t="shared" si="80"/>
        <v>839.11716359561001</v>
      </c>
      <c r="GV66" s="65">
        <f t="shared" si="81"/>
        <v>903.02061449580947</v>
      </c>
      <c r="GW66" s="65"/>
      <c r="GX66" s="65"/>
      <c r="GY66" s="65">
        <f t="shared" si="83"/>
        <v>184.90588235294118</v>
      </c>
      <c r="GZ66" s="65">
        <v>5</v>
      </c>
      <c r="HA66" s="65">
        <f t="shared" si="147"/>
        <v>358.47794117647061</v>
      </c>
      <c r="HB66" s="65"/>
      <c r="HC66" s="64">
        <f t="shared" si="188"/>
        <v>2780.3226016208314</v>
      </c>
      <c r="HD66" s="66">
        <f t="shared" si="148"/>
        <v>866.92019607843133</v>
      </c>
      <c r="HE66" s="66"/>
      <c r="HF66" s="66">
        <f t="shared" si="84"/>
        <v>729.44855953985257</v>
      </c>
      <c r="HG66" s="67">
        <f t="shared" si="19"/>
        <v>1596.368755618284</v>
      </c>
      <c r="HH66" s="67">
        <f t="shared" si="20"/>
        <v>4376.691357239115</v>
      </c>
      <c r="HI66" s="68">
        <f t="shared" si="21"/>
        <v>3186.9186427608856</v>
      </c>
      <c r="HJ66" s="205">
        <v>39295.199999999997</v>
      </c>
      <c r="HK66" s="205">
        <v>22875.45</v>
      </c>
      <c r="HL66" s="205">
        <v>60598.8</v>
      </c>
      <c r="HM66" s="205">
        <v>0</v>
      </c>
      <c r="HN66" s="205">
        <v>0</v>
      </c>
      <c r="HO66" s="205">
        <v>0</v>
      </c>
      <c r="HP66" s="205">
        <v>0</v>
      </c>
      <c r="HQ66" s="205">
        <v>0</v>
      </c>
      <c r="HR66" s="205">
        <v>0</v>
      </c>
      <c r="HS66" s="205">
        <v>451.97</v>
      </c>
      <c r="HT66" s="205">
        <v>91037.19</v>
      </c>
      <c r="HU66" s="178">
        <f t="shared" si="189"/>
        <v>32184.229999999996</v>
      </c>
      <c r="HV66" s="206">
        <v>6271</v>
      </c>
      <c r="HW66" s="181" t="s">
        <v>276</v>
      </c>
      <c r="HX66" s="64">
        <f t="shared" si="190"/>
        <v>123221.42</v>
      </c>
      <c r="HY66" s="205">
        <v>3270.91</v>
      </c>
      <c r="HZ66" s="205">
        <v>1673.3</v>
      </c>
      <c r="IA66" s="205">
        <v>3871.23</v>
      </c>
      <c r="IB66" s="205">
        <v>0</v>
      </c>
      <c r="IC66" s="205">
        <v>0</v>
      </c>
      <c r="ID66" s="205">
        <v>0</v>
      </c>
      <c r="IE66" s="205">
        <v>0</v>
      </c>
      <c r="IF66" s="205">
        <v>0</v>
      </c>
      <c r="IG66" s="205">
        <v>0</v>
      </c>
      <c r="IH66" s="205">
        <v>25.11</v>
      </c>
      <c r="II66" s="214">
        <v>8815.44</v>
      </c>
      <c r="IJ66" s="65">
        <v>489.80100000000004</v>
      </c>
      <c r="IK66" s="65"/>
      <c r="IL66" s="65">
        <f t="shared" si="88"/>
        <v>1008.4605423356959</v>
      </c>
      <c r="IM66" s="65">
        <f t="shared" si="89"/>
        <v>975.4305964644675</v>
      </c>
      <c r="IN66" s="65"/>
      <c r="IO66" s="65"/>
      <c r="IP66" s="65">
        <f t="shared" si="91"/>
        <v>232.05714285714285</v>
      </c>
      <c r="IQ66" s="65">
        <v>5</v>
      </c>
      <c r="IR66" s="65">
        <f t="shared" si="149"/>
        <v>445.62857142857143</v>
      </c>
      <c r="IS66" s="65"/>
      <c r="IT66" s="64">
        <f t="shared" si="191"/>
        <v>3156.3778530858781</v>
      </c>
      <c r="IU66" s="66">
        <f t="shared" si="150"/>
        <v>538.79476190476191</v>
      </c>
      <c r="IV66" s="66"/>
      <c r="IW66" s="66">
        <f t="shared" si="92"/>
        <v>739.03452299812807</v>
      </c>
      <c r="IX66" s="67">
        <f t="shared" si="192"/>
        <v>1277.8292849028899</v>
      </c>
      <c r="IY66" s="67">
        <f t="shared" si="24"/>
        <v>4434.2071379887675</v>
      </c>
      <c r="IZ66" s="68">
        <f t="shared" si="25"/>
        <v>4381.232862011233</v>
      </c>
      <c r="JA66" s="209">
        <v>39992.26</v>
      </c>
      <c r="JB66" s="209">
        <v>25971.33</v>
      </c>
      <c r="JC66" s="209">
        <v>72392.36</v>
      </c>
      <c r="JD66" s="209">
        <v>0</v>
      </c>
      <c r="JE66" s="209">
        <v>0</v>
      </c>
      <c r="JF66" s="209">
        <v>0</v>
      </c>
      <c r="JG66" s="209">
        <v>0</v>
      </c>
      <c r="JH66" s="209">
        <v>0</v>
      </c>
      <c r="JI66" s="209">
        <v>0</v>
      </c>
      <c r="JJ66" s="209">
        <v>346.83</v>
      </c>
      <c r="JK66" s="209">
        <v>110916.23</v>
      </c>
      <c r="JL66" s="178">
        <f t="shared" si="193"/>
        <v>27786.550000000003</v>
      </c>
      <c r="JM66" s="210">
        <v>7252</v>
      </c>
      <c r="JN66" s="181" t="s">
        <v>276</v>
      </c>
      <c r="JO66" s="64">
        <f t="shared" si="194"/>
        <v>138702.78</v>
      </c>
      <c r="JP66" s="209">
        <v>3328.96</v>
      </c>
      <c r="JQ66" s="209">
        <v>1899.75</v>
      </c>
      <c r="JR66" s="209">
        <v>4624.17</v>
      </c>
      <c r="JS66" s="209">
        <v>0</v>
      </c>
      <c r="JT66" s="209">
        <v>0</v>
      </c>
      <c r="JU66" s="209">
        <v>0</v>
      </c>
      <c r="JV66" s="209">
        <v>0</v>
      </c>
      <c r="JW66" s="209">
        <v>0</v>
      </c>
      <c r="JX66" s="209">
        <v>0</v>
      </c>
      <c r="JY66" s="209">
        <v>19.27</v>
      </c>
      <c r="JZ66" s="211">
        <v>9852.8799999999992</v>
      </c>
      <c r="KA66" s="65">
        <v>489.80100000000004</v>
      </c>
      <c r="KB66" s="65"/>
      <c r="KC66" s="65">
        <f t="shared" si="96"/>
        <v>2237.256637717102</v>
      </c>
      <c r="KD66" s="65">
        <f t="shared" si="97"/>
        <v>935.61673316214228</v>
      </c>
      <c r="KE66" s="65"/>
      <c r="KF66" s="65"/>
      <c r="KG66" s="65"/>
      <c r="KH66" s="65">
        <v>5</v>
      </c>
      <c r="KI66" s="65">
        <f t="shared" si="151"/>
        <v>543.39953271028037</v>
      </c>
      <c r="KJ66" s="65"/>
      <c r="KK66" s="64">
        <f t="shared" si="195"/>
        <v>4211.0739035895249</v>
      </c>
      <c r="KL66" s="66">
        <f t="shared" si="152"/>
        <v>497.32093457943921</v>
      </c>
      <c r="KM66" s="66"/>
      <c r="KN66" s="66">
        <f t="shared" si="99"/>
        <v>941.67896763379292</v>
      </c>
      <c r="KO66" s="67">
        <f t="shared" si="27"/>
        <v>1438.9999022132322</v>
      </c>
      <c r="KP66" s="67">
        <f t="shared" si="28"/>
        <v>5650.0738058027573</v>
      </c>
      <c r="KQ66" s="68">
        <f t="shared" si="29"/>
        <v>4202.8061941972419</v>
      </c>
      <c r="KR66" s="209">
        <v>44593.53</v>
      </c>
      <c r="KS66" s="209">
        <v>29875.03</v>
      </c>
      <c r="KT66" s="209">
        <v>76967.320000000007</v>
      </c>
      <c r="KU66" s="209">
        <v>0</v>
      </c>
      <c r="KV66" s="209">
        <v>0</v>
      </c>
      <c r="KW66" s="209">
        <v>0</v>
      </c>
      <c r="KX66" s="209">
        <v>0</v>
      </c>
      <c r="KY66" s="209">
        <v>0</v>
      </c>
      <c r="KZ66" s="209">
        <v>0</v>
      </c>
      <c r="LA66" s="209">
        <v>723.24</v>
      </c>
      <c r="LB66" s="209">
        <v>119884.04</v>
      </c>
      <c r="LC66" s="178">
        <f t="shared" si="196"/>
        <v>32275.08</v>
      </c>
      <c r="LD66" s="210">
        <v>7527</v>
      </c>
      <c r="LE66" s="181" t="s">
        <v>276</v>
      </c>
      <c r="LF66" s="64">
        <f t="shared" si="197"/>
        <v>152159.12</v>
      </c>
      <c r="LG66" s="209">
        <v>3711.99</v>
      </c>
      <c r="LH66" s="209">
        <v>2185.3000000000002</v>
      </c>
      <c r="LI66" s="209">
        <v>4915.3999999999996</v>
      </c>
      <c r="LJ66" s="209">
        <v>0</v>
      </c>
      <c r="LK66" s="209">
        <v>0</v>
      </c>
      <c r="LL66" s="209">
        <v>0</v>
      </c>
      <c r="LM66" s="209">
        <v>0</v>
      </c>
      <c r="LN66" s="209">
        <v>0</v>
      </c>
      <c r="LO66" s="209">
        <v>0</v>
      </c>
      <c r="LP66" s="209">
        <v>40.18</v>
      </c>
      <c r="LQ66" s="211">
        <f t="shared" si="102"/>
        <v>10852.869999999999</v>
      </c>
      <c r="LR66" s="234">
        <v>545.64</v>
      </c>
      <c r="LS66" s="245"/>
      <c r="LT66" s="65">
        <f t="shared" si="103"/>
        <v>1222.2331202848418</v>
      </c>
      <c r="LU66" s="65">
        <f t="shared" si="104"/>
        <v>960.89824673524333</v>
      </c>
      <c r="LV66" s="65"/>
      <c r="LW66" s="65"/>
      <c r="LX66" s="65"/>
      <c r="LY66" s="65">
        <v>5</v>
      </c>
      <c r="LZ66" s="65">
        <f t="shared" si="153"/>
        <v>508.03738317757012</v>
      </c>
      <c r="MA66" s="65"/>
      <c r="MB66" s="64">
        <f t="shared" si="30"/>
        <v>3241.8087501976552</v>
      </c>
      <c r="MC66" s="66">
        <f t="shared" si="154"/>
        <v>593.54906542056074</v>
      </c>
      <c r="MD66" s="66"/>
      <c r="ME66" s="66">
        <f t="shared" si="106"/>
        <v>767.07156312364316</v>
      </c>
      <c r="MF66" s="67">
        <f t="shared" si="31"/>
        <v>1360.620628544204</v>
      </c>
      <c r="MG66" s="67">
        <f t="shared" si="32"/>
        <v>4602.4293787418592</v>
      </c>
      <c r="MH66" s="68">
        <f t="shared" si="33"/>
        <v>6250.4406212581398</v>
      </c>
      <c r="MI66" s="209">
        <v>36498.17</v>
      </c>
      <c r="MJ66" s="209">
        <v>22824.49</v>
      </c>
      <c r="MK66" s="209">
        <v>60470.31</v>
      </c>
      <c r="ML66" s="209">
        <v>5</v>
      </c>
      <c r="MM66" s="209">
        <v>0</v>
      </c>
      <c r="MN66" s="209">
        <v>0</v>
      </c>
      <c r="MO66" s="209">
        <v>0</v>
      </c>
      <c r="MP66" s="209">
        <v>0</v>
      </c>
      <c r="MQ66" s="209">
        <v>0</v>
      </c>
      <c r="MR66" s="209">
        <v>336.14</v>
      </c>
      <c r="MS66" s="209">
        <v>93003.65</v>
      </c>
      <c r="MT66" s="178">
        <f t="shared" si="210"/>
        <v>27130.460000000006</v>
      </c>
      <c r="MU66" s="210">
        <v>6531</v>
      </c>
      <c r="MV66" s="181" t="s">
        <v>276</v>
      </c>
      <c r="MW66" s="64">
        <f t="shared" si="198"/>
        <v>120134.11</v>
      </c>
      <c r="MX66" s="209">
        <v>3038.1</v>
      </c>
      <c r="MY66" s="209">
        <v>1669.57</v>
      </c>
      <c r="MZ66" s="209">
        <v>3862.48</v>
      </c>
      <c r="NA66" s="209">
        <v>0.21</v>
      </c>
      <c r="NB66" s="209">
        <v>0</v>
      </c>
      <c r="NC66" s="209">
        <v>0</v>
      </c>
      <c r="ND66" s="209">
        <v>0</v>
      </c>
      <c r="NE66" s="209">
        <v>0</v>
      </c>
      <c r="NF66" s="209">
        <v>0</v>
      </c>
      <c r="NG66" s="209">
        <v>18.670000000000002</v>
      </c>
      <c r="NH66" s="211">
        <f t="shared" si="109"/>
        <v>8589.0299999999988</v>
      </c>
      <c r="NI66" s="234">
        <v>545.42999999999995</v>
      </c>
      <c r="NJ66" s="245"/>
      <c r="NK66" s="65">
        <f t="shared" si="110"/>
        <v>0</v>
      </c>
      <c r="NL66" s="65">
        <f t="shared" si="111"/>
        <v>655.28354927423061</v>
      </c>
      <c r="NM66" s="65"/>
      <c r="NN66" s="65"/>
      <c r="NO66" s="65"/>
      <c r="NP66" s="65">
        <v>5</v>
      </c>
      <c r="NQ66" s="65">
        <f t="shared" si="155"/>
        <v>469.67889908256882</v>
      </c>
      <c r="NR66" s="65"/>
      <c r="NS66" s="64">
        <f t="shared" si="199"/>
        <v>1675.3924483567994</v>
      </c>
      <c r="NT66" s="66">
        <f t="shared" si="113"/>
        <v>723.04816513761466</v>
      </c>
      <c r="NU66" s="66"/>
      <c r="NV66" s="66">
        <f t="shared" si="114"/>
        <v>479.68812269888281</v>
      </c>
      <c r="NW66" s="67">
        <f t="shared" si="35"/>
        <v>1202.7362878364975</v>
      </c>
      <c r="NX66" s="67">
        <f t="shared" si="36"/>
        <v>2878.1287361932968</v>
      </c>
      <c r="NY66" s="68">
        <f t="shared" si="37"/>
        <v>5710.9012638067015</v>
      </c>
      <c r="NZ66" s="209">
        <v>35869.1</v>
      </c>
      <c r="OA66" s="209">
        <v>24621.24</v>
      </c>
      <c r="OB66" s="209">
        <v>71836.320000000007</v>
      </c>
      <c r="OC66" s="209">
        <v>105</v>
      </c>
      <c r="OD66" s="209">
        <v>0</v>
      </c>
      <c r="OE66" s="209">
        <v>0</v>
      </c>
      <c r="OF66" s="209">
        <v>0</v>
      </c>
      <c r="OG66" s="209">
        <v>0</v>
      </c>
      <c r="OH66" s="209">
        <v>0</v>
      </c>
      <c r="OI66" s="209">
        <v>451.41</v>
      </c>
      <c r="OJ66" s="209">
        <v>97699.29</v>
      </c>
      <c r="OK66" s="178">
        <f t="shared" si="115"/>
        <v>35183.780000000013</v>
      </c>
      <c r="OL66" s="210">
        <v>7449</v>
      </c>
      <c r="OM66" s="181" t="s">
        <v>276</v>
      </c>
      <c r="ON66" s="64">
        <f t="shared" si="200"/>
        <v>132883.07</v>
      </c>
      <c r="OO66" s="209">
        <v>2985.74</v>
      </c>
      <c r="OP66" s="209">
        <v>1801</v>
      </c>
      <c r="OQ66" s="209">
        <v>4589.32</v>
      </c>
      <c r="OR66" s="209">
        <v>4.42</v>
      </c>
      <c r="OS66" s="209">
        <v>0</v>
      </c>
      <c r="OT66" s="209">
        <v>0</v>
      </c>
      <c r="OU66" s="209">
        <v>0</v>
      </c>
      <c r="OV66" s="209">
        <v>0</v>
      </c>
      <c r="OW66" s="209">
        <v>0</v>
      </c>
      <c r="OX66" s="209">
        <v>25.08</v>
      </c>
      <c r="OY66" s="211">
        <v>9380.48</v>
      </c>
      <c r="OZ66" s="234">
        <v>545.42999999999995</v>
      </c>
      <c r="PA66" s="245"/>
      <c r="PB66" s="65">
        <f t="shared" si="118"/>
        <v>2112.5772287018553</v>
      </c>
      <c r="PC66" s="65">
        <f t="shared" si="119"/>
        <v>1031.6237395160406</v>
      </c>
      <c r="PD66" s="65"/>
      <c r="PE66" s="65"/>
      <c r="PF66" s="65">
        <f t="shared" si="121"/>
        <v>32.880000000000003</v>
      </c>
      <c r="PG66" s="65">
        <v>5</v>
      </c>
      <c r="PH66" s="65">
        <f t="shared" si="156"/>
        <v>495.2049090909091</v>
      </c>
      <c r="PI66" s="65"/>
      <c r="PJ66" s="64">
        <f t="shared" si="38"/>
        <v>4222.7158773088049</v>
      </c>
      <c r="PK66" s="66">
        <f t="shared" si="157"/>
        <v>643.25572727272731</v>
      </c>
      <c r="PL66" s="66"/>
      <c r="PM66" s="66">
        <f t="shared" si="122"/>
        <v>973.19432091630642</v>
      </c>
      <c r="PN66" s="67">
        <f t="shared" si="39"/>
        <v>1616.4500481890336</v>
      </c>
      <c r="PO66" s="67">
        <f t="shared" si="40"/>
        <v>5839.1659254978385</v>
      </c>
      <c r="PP66" s="68">
        <f t="shared" si="41"/>
        <v>3541.314074502161</v>
      </c>
      <c r="PQ66" s="209">
        <v>35306.14</v>
      </c>
      <c r="PR66" s="209">
        <v>23269.81</v>
      </c>
      <c r="PS66" s="209">
        <v>66261.59</v>
      </c>
      <c r="PT66" s="209">
        <v>110</v>
      </c>
      <c r="PU66" s="209">
        <v>0</v>
      </c>
      <c r="PV66" s="209">
        <v>0</v>
      </c>
      <c r="PW66" s="209">
        <v>0</v>
      </c>
      <c r="PX66" s="209">
        <v>0</v>
      </c>
      <c r="PY66" s="209">
        <v>0</v>
      </c>
      <c r="PZ66" s="209">
        <v>443.36</v>
      </c>
      <c r="QA66" s="209">
        <v>93977.02</v>
      </c>
      <c r="QB66" s="178">
        <f t="shared" si="201"/>
        <v>31413.87999999999</v>
      </c>
      <c r="QC66" s="210">
        <v>6761</v>
      </c>
      <c r="QD66" s="181" t="s">
        <v>276</v>
      </c>
      <c r="QE66" s="64">
        <f t="shared" si="202"/>
        <v>125390.9</v>
      </c>
      <c r="QF66" s="209">
        <v>2938.86</v>
      </c>
      <c r="QG66" s="209">
        <v>1702.14</v>
      </c>
      <c r="QH66" s="209">
        <v>4233.1000000000004</v>
      </c>
      <c r="QI66" s="209">
        <v>4.63</v>
      </c>
      <c r="QJ66" s="209">
        <v>0</v>
      </c>
      <c r="QK66" s="209">
        <v>0</v>
      </c>
      <c r="QL66" s="209">
        <v>0</v>
      </c>
      <c r="QM66" s="209">
        <v>0</v>
      </c>
      <c r="QN66" s="209">
        <v>0</v>
      </c>
      <c r="QO66" s="209">
        <v>24.63</v>
      </c>
      <c r="QP66" s="211">
        <f t="shared" si="125"/>
        <v>8903.3599999999988</v>
      </c>
      <c r="QQ66" s="234">
        <v>545.64</v>
      </c>
      <c r="QR66" s="245"/>
      <c r="QS66" s="65">
        <f t="shared" si="126"/>
        <v>1104.7004263711883</v>
      </c>
      <c r="QT66" s="65">
        <f t="shared" si="127"/>
        <v>573.22304483478104</v>
      </c>
      <c r="QU66" s="65"/>
      <c r="QV66" s="65"/>
      <c r="QW66" s="65">
        <f t="shared" si="129"/>
        <v>18.861818181818183</v>
      </c>
      <c r="QX66" s="65">
        <v>5</v>
      </c>
      <c r="QY66" s="65">
        <f t="shared" si="158"/>
        <v>428.14772727272725</v>
      </c>
      <c r="QZ66" s="65"/>
      <c r="RA66" s="64">
        <f t="shared" si="203"/>
        <v>2675.5730166605144</v>
      </c>
      <c r="RB66" s="66">
        <f t="shared" si="130"/>
        <v>619.2640909090909</v>
      </c>
      <c r="RC66" s="66"/>
      <c r="RD66" s="66">
        <f t="shared" si="131"/>
        <v>658.96742151392118</v>
      </c>
      <c r="RE66" s="67">
        <f t="shared" si="43"/>
        <v>1278.2315124230122</v>
      </c>
      <c r="RF66" s="67">
        <f t="shared" si="44"/>
        <v>3953.8045290835266</v>
      </c>
      <c r="RG66" s="68">
        <f t="shared" si="45"/>
        <v>4949.5554709164717</v>
      </c>
      <c r="RH66" s="205">
        <v>37051.120000000003</v>
      </c>
      <c r="RI66" s="205">
        <v>22320.080000000002</v>
      </c>
      <c r="RJ66" s="205">
        <v>63546.85</v>
      </c>
      <c r="RK66" s="205">
        <v>95</v>
      </c>
      <c r="RL66" s="205">
        <v>0</v>
      </c>
      <c r="RM66" s="205">
        <v>0</v>
      </c>
      <c r="RN66" s="205">
        <v>0</v>
      </c>
      <c r="RO66" s="205">
        <v>0</v>
      </c>
      <c r="RP66" s="205">
        <v>0</v>
      </c>
      <c r="RQ66" s="205">
        <v>386.23</v>
      </c>
      <c r="RR66" s="205">
        <v>93636.1</v>
      </c>
      <c r="RS66" s="178">
        <f t="shared" si="204"/>
        <v>29763.179999999993</v>
      </c>
      <c r="RT66" s="206">
        <v>6330</v>
      </c>
      <c r="RU66" s="181" t="s">
        <v>276</v>
      </c>
      <c r="RV66" s="64">
        <f t="shared" si="205"/>
        <v>123399.28</v>
      </c>
      <c r="RW66" s="209">
        <v>3084.14</v>
      </c>
      <c r="RX66" s="209">
        <v>1632.67</v>
      </c>
      <c r="RY66" s="209">
        <v>4059.41</v>
      </c>
      <c r="RZ66" s="209">
        <v>4</v>
      </c>
      <c r="SA66" s="209">
        <v>0</v>
      </c>
      <c r="SB66" s="209">
        <v>0</v>
      </c>
      <c r="SC66" s="209">
        <v>0</v>
      </c>
      <c r="SD66" s="209">
        <v>0</v>
      </c>
      <c r="SE66" s="209">
        <v>0</v>
      </c>
      <c r="SF66" s="209">
        <v>21.46</v>
      </c>
      <c r="SG66" s="211">
        <v>8780.2199999999993</v>
      </c>
      <c r="SH66" s="234">
        <v>545.64</v>
      </c>
      <c r="SI66" s="245"/>
      <c r="SJ66" s="65">
        <f t="shared" si="134"/>
        <v>920.15315730332679</v>
      </c>
      <c r="SK66" s="65">
        <f t="shared" si="135"/>
        <v>641.55338419213922</v>
      </c>
      <c r="SL66" s="65"/>
      <c r="SM66" s="65"/>
      <c r="SN66" s="65">
        <f t="shared" si="137"/>
        <v>495.92920353982299</v>
      </c>
      <c r="SO66" s="65">
        <v>5</v>
      </c>
      <c r="SP66" s="65">
        <f t="shared" si="159"/>
        <v>428.52876106194691</v>
      </c>
      <c r="SQ66" s="65"/>
      <c r="SR66" s="64"/>
      <c r="SS66" s="66">
        <f t="shared" si="160"/>
        <v>596.28469026548669</v>
      </c>
      <c r="ST66" s="66"/>
      <c r="SU66" s="66">
        <f t="shared" si="138"/>
        <v>119.25693805309734</v>
      </c>
      <c r="SV66" s="67"/>
      <c r="SW66" s="67">
        <f t="shared" si="48"/>
        <v>0</v>
      </c>
      <c r="SX66" s="68">
        <f t="shared" si="49"/>
        <v>8780.2199999999993</v>
      </c>
      <c r="SY66" s="64">
        <f t="shared" si="139"/>
        <v>1463730.3200000003</v>
      </c>
      <c r="SZ66" s="211">
        <f t="shared" si="140"/>
        <v>103647.47</v>
      </c>
      <c r="TA66" s="67">
        <f t="shared" si="141"/>
        <v>44616.803984592523</v>
      </c>
      <c r="TB66" s="68">
        <f t="shared" si="142"/>
        <v>59030.666015407478</v>
      </c>
      <c r="TC66" s="264"/>
      <c r="TD66" s="265"/>
      <c r="TE66" s="265"/>
    </row>
    <row r="67" spans="1:525">
      <c r="A67" s="173" t="s">
        <v>42</v>
      </c>
      <c r="B67" s="175" t="s">
        <v>195</v>
      </c>
      <c r="C67" s="181" t="s">
        <v>276</v>
      </c>
      <c r="D67" s="176">
        <v>4635.41</v>
      </c>
      <c r="E67" s="176">
        <v>100.36</v>
      </c>
      <c r="F67" s="176">
        <v>11173.86</v>
      </c>
      <c r="G67" s="176">
        <v>0</v>
      </c>
      <c r="H67" s="176">
        <v>0</v>
      </c>
      <c r="I67" s="176">
        <v>0</v>
      </c>
      <c r="J67" s="176">
        <v>0</v>
      </c>
      <c r="K67" s="176">
        <v>0</v>
      </c>
      <c r="L67" s="176">
        <v>0</v>
      </c>
      <c r="M67" s="176">
        <v>0</v>
      </c>
      <c r="N67" s="178">
        <v>12649.449999999999</v>
      </c>
      <c r="O67" s="178">
        <f t="shared" si="161"/>
        <v>3260.1800000000021</v>
      </c>
      <c r="P67" s="181">
        <v>662</v>
      </c>
      <c r="Q67" s="64">
        <f t="shared" si="213"/>
        <v>15909.630000000001</v>
      </c>
      <c r="R67" s="178">
        <v>385.85</v>
      </c>
      <c r="S67" s="178">
        <v>7.34</v>
      </c>
      <c r="T67" s="178">
        <v>713.91</v>
      </c>
      <c r="U67" s="178">
        <v>0</v>
      </c>
      <c r="V67" s="178">
        <v>0</v>
      </c>
      <c r="W67" s="178">
        <v>0</v>
      </c>
      <c r="X67" s="178">
        <v>0</v>
      </c>
      <c r="Y67" s="178">
        <v>0</v>
      </c>
      <c r="Z67" s="178">
        <v>0</v>
      </c>
      <c r="AA67" s="178">
        <v>0</v>
      </c>
      <c r="AB67" s="64">
        <f t="shared" si="50"/>
        <v>1107.0999999999999</v>
      </c>
      <c r="AC67" s="65"/>
      <c r="AD67" s="65"/>
      <c r="AE67" s="65">
        <f t="shared" si="51"/>
        <v>137.53491384085078</v>
      </c>
      <c r="AF67" s="65">
        <f t="shared" si="177"/>
        <v>87.417863733832078</v>
      </c>
      <c r="AG67" s="65"/>
      <c r="AH67" s="65">
        <v>18.510000000000002</v>
      </c>
      <c r="AI67" s="65"/>
      <c r="AJ67" s="65">
        <v>5</v>
      </c>
      <c r="AK67" s="65">
        <f t="shared" si="178"/>
        <v>411.38684210526316</v>
      </c>
      <c r="AL67" s="65"/>
      <c r="AM67" s="64">
        <f t="shared" ref="AM67:AM115" si="214">SUM(AC67:AL67)</f>
        <v>659.84961967994604</v>
      </c>
      <c r="AN67" s="66">
        <f t="shared" si="179"/>
        <v>645.10084210526315</v>
      </c>
      <c r="AO67" s="66">
        <v>46.73</v>
      </c>
      <c r="AP67" s="66">
        <f t="shared" si="54"/>
        <v>270.33609235704188</v>
      </c>
      <c r="AQ67" s="67">
        <f t="shared" ref="AQ67:AQ115" si="215">SUM(AN67:AP67)</f>
        <v>962.16693446230511</v>
      </c>
      <c r="AR67" s="67">
        <f t="shared" ref="AR67:AR115" si="216">AM67+AQ67</f>
        <v>1622.0165541422512</v>
      </c>
      <c r="AS67" s="68">
        <f t="shared" ref="AS67:AS115" si="217">AB67-AR67</f>
        <v>-514.91655414225124</v>
      </c>
      <c r="AT67" s="205">
        <v>4644.8599999999997</v>
      </c>
      <c r="AU67" s="205">
        <v>173.6</v>
      </c>
      <c r="AV67" s="205">
        <v>10255.39</v>
      </c>
      <c r="AW67" s="205">
        <v>10</v>
      </c>
      <c r="AX67" s="207">
        <v>0</v>
      </c>
      <c r="AY67" s="207">
        <v>0</v>
      </c>
      <c r="AZ67" s="207">
        <v>0</v>
      </c>
      <c r="BA67" s="207">
        <v>0</v>
      </c>
      <c r="BB67" s="207">
        <v>0</v>
      </c>
      <c r="BC67" s="207">
        <v>0</v>
      </c>
      <c r="BD67" s="209">
        <v>10500.15</v>
      </c>
      <c r="BE67" s="178">
        <f t="shared" si="162"/>
        <v>4583.6999999999989</v>
      </c>
      <c r="BF67" s="208">
        <v>644</v>
      </c>
      <c r="BG67" s="181" t="s">
        <v>276</v>
      </c>
      <c r="BH67" s="64">
        <f t="shared" si="56"/>
        <v>15083.849999999999</v>
      </c>
      <c r="BI67" s="205">
        <v>386.64</v>
      </c>
      <c r="BJ67" s="205">
        <v>12.7</v>
      </c>
      <c r="BK67" s="205">
        <v>655.23</v>
      </c>
      <c r="BL67" s="205">
        <v>0.42</v>
      </c>
      <c r="BM67" s="205">
        <v>0</v>
      </c>
      <c r="BN67" s="205">
        <v>0</v>
      </c>
      <c r="BO67" s="205">
        <v>0</v>
      </c>
      <c r="BP67" s="205">
        <v>0</v>
      </c>
      <c r="BQ67" s="205">
        <v>0</v>
      </c>
      <c r="BR67" s="205">
        <v>0</v>
      </c>
      <c r="BS67" s="64">
        <f t="shared" si="57"/>
        <v>1054.99</v>
      </c>
      <c r="BT67" s="65"/>
      <c r="BU67" s="65"/>
      <c r="BV67" s="65">
        <f t="shared" si="58"/>
        <v>115.16265508296588</v>
      </c>
      <c r="BW67" s="65">
        <f t="shared" si="59"/>
        <v>103.66478489364263</v>
      </c>
      <c r="BX67" s="65"/>
      <c r="BY67" s="65">
        <v>18.510000000000002</v>
      </c>
      <c r="BZ67" s="65"/>
      <c r="CA67" s="65">
        <v>5</v>
      </c>
      <c r="CB67" s="65">
        <f t="shared" si="180"/>
        <v>391.015625</v>
      </c>
      <c r="CC67" s="65"/>
      <c r="CD67" s="64">
        <f t="shared" ref="CD67:CD115" si="218">SUM(BT67:CC67)</f>
        <v>633.35306497660849</v>
      </c>
      <c r="CE67" s="66">
        <f t="shared" si="61"/>
        <v>665.21208333333334</v>
      </c>
      <c r="CF67" s="66"/>
      <c r="CG67" s="66">
        <f t="shared" si="62"/>
        <v>259.7130296619884</v>
      </c>
      <c r="CH67" s="67">
        <f>SUM(CE67:CG67)</f>
        <v>924.9251129953218</v>
      </c>
      <c r="CI67" s="67">
        <f t="shared" ref="CI67:CI115" si="219">CD67+CH67</f>
        <v>1558.2781779719303</v>
      </c>
      <c r="CJ67" s="68">
        <f t="shared" ref="CJ67:CJ115" si="220">BS67-CI67</f>
        <v>-503.28817797193028</v>
      </c>
      <c r="CK67" s="209">
        <v>3798.54</v>
      </c>
      <c r="CL67" s="209">
        <v>12.5</v>
      </c>
      <c r="CM67" s="209">
        <v>8465.69</v>
      </c>
      <c r="CN67" s="209">
        <v>5</v>
      </c>
      <c r="CO67" s="209">
        <v>0</v>
      </c>
      <c r="CP67" s="209">
        <v>0</v>
      </c>
      <c r="CQ67" s="209">
        <v>0</v>
      </c>
      <c r="CR67" s="209">
        <v>0</v>
      </c>
      <c r="CS67" s="209">
        <v>0</v>
      </c>
      <c r="CT67" s="207">
        <v>0</v>
      </c>
      <c r="CU67" s="209">
        <v>8845.4500000000007</v>
      </c>
      <c r="CV67" s="178">
        <f t="shared" si="181"/>
        <v>3436.2799999999988</v>
      </c>
      <c r="CW67" s="210">
        <v>532</v>
      </c>
      <c r="CX67" s="181" t="s">
        <v>276</v>
      </c>
      <c r="CY67" s="64">
        <f t="shared" si="182"/>
        <v>12281.73</v>
      </c>
      <c r="CZ67" s="209">
        <v>316.19</v>
      </c>
      <c r="DA67" s="209">
        <v>0.91</v>
      </c>
      <c r="DB67" s="209">
        <v>540.87</v>
      </c>
      <c r="DC67" s="209">
        <v>0.21</v>
      </c>
      <c r="DD67" s="209">
        <v>0</v>
      </c>
      <c r="DE67" s="209">
        <v>0</v>
      </c>
      <c r="DF67" s="209">
        <v>0</v>
      </c>
      <c r="DG67" s="209">
        <v>0</v>
      </c>
      <c r="DH67" s="209">
        <v>0</v>
      </c>
      <c r="DI67" s="209">
        <v>0</v>
      </c>
      <c r="DJ67" s="211">
        <f t="shared" si="208"/>
        <v>858.18000000000006</v>
      </c>
      <c r="DK67" s="65"/>
      <c r="DL67" s="65"/>
      <c r="DM67" s="65">
        <f t="shared" si="66"/>
        <v>96.162403699616249</v>
      </c>
      <c r="DN67" s="65">
        <f t="shared" si="67"/>
        <v>97.749641946246186</v>
      </c>
      <c r="DO67" s="65"/>
      <c r="DP67" s="65">
        <v>18.510000000000002</v>
      </c>
      <c r="DQ67" s="65"/>
      <c r="DR67" s="65">
        <v>5</v>
      </c>
      <c r="DS67" s="65">
        <f t="shared" si="209"/>
        <v>428.469696969697</v>
      </c>
      <c r="DT67" s="65"/>
      <c r="DU67" s="64">
        <f t="shared" ref="DU67:DU115" si="221">SUM(DK67:DT67)</f>
        <v>645.89174261555945</v>
      </c>
      <c r="DV67" s="66">
        <f t="shared" si="144"/>
        <v>596.35070707070713</v>
      </c>
      <c r="DW67" s="66"/>
      <c r="DX67" s="66">
        <f t="shared" si="68"/>
        <v>248.44848993725333</v>
      </c>
      <c r="DY67" s="67">
        <f t="shared" ref="DY67:DY115" si="222">SUM(DV67:DX67)</f>
        <v>844.7991970079604</v>
      </c>
      <c r="DZ67" s="67">
        <f t="shared" ref="DZ67:DZ115" si="223">DU67+DY67</f>
        <v>1490.6909396235199</v>
      </c>
      <c r="EA67" s="68">
        <f t="shared" ref="EA67:EA115" si="224">DJ67-DZ67</f>
        <v>-632.51093962351979</v>
      </c>
      <c r="EB67" s="209">
        <v>2877.29</v>
      </c>
      <c r="EC67" s="209">
        <v>74.599999999999994</v>
      </c>
      <c r="ED67" s="209">
        <v>10822.27</v>
      </c>
      <c r="EE67" s="209">
        <v>10</v>
      </c>
      <c r="EF67" s="209">
        <v>0</v>
      </c>
      <c r="EG67" s="209">
        <v>0</v>
      </c>
      <c r="EH67" s="209">
        <v>0</v>
      </c>
      <c r="EI67" s="209">
        <v>0</v>
      </c>
      <c r="EJ67" s="209">
        <v>0</v>
      </c>
      <c r="EK67" s="209">
        <v>0</v>
      </c>
      <c r="EL67" s="209">
        <v>9914.77</v>
      </c>
      <c r="EM67" s="178">
        <f t="shared" si="183"/>
        <v>3869.3899999999994</v>
      </c>
      <c r="EN67" s="210">
        <v>645</v>
      </c>
      <c r="EO67" s="181" t="s">
        <v>276</v>
      </c>
      <c r="EP67" s="212">
        <f t="shared" si="70"/>
        <v>13784.16</v>
      </c>
      <c r="EQ67" s="209">
        <v>239.5</v>
      </c>
      <c r="ER67" s="209">
        <v>5.46</v>
      </c>
      <c r="ES67" s="209">
        <v>691.31</v>
      </c>
      <c r="ET67" s="209">
        <v>0.42</v>
      </c>
      <c r="EU67" s="209">
        <v>0</v>
      </c>
      <c r="EV67" s="209">
        <v>0</v>
      </c>
      <c r="EW67" s="209">
        <v>0</v>
      </c>
      <c r="EX67" s="209">
        <v>0</v>
      </c>
      <c r="EY67" s="209">
        <v>0</v>
      </c>
      <c r="EZ67" s="209">
        <v>0</v>
      </c>
      <c r="FA67" s="64">
        <f t="shared" si="184"/>
        <v>936.68999999999994</v>
      </c>
      <c r="FB67" s="65"/>
      <c r="FC67" s="65"/>
      <c r="FD67" s="65">
        <f t="shared" si="72"/>
        <v>110.66916716883354</v>
      </c>
      <c r="FE67" s="65">
        <f t="shared" si="73"/>
        <v>100.51221341539524</v>
      </c>
      <c r="FF67" s="65"/>
      <c r="FG67" s="65">
        <v>18.510000000000002</v>
      </c>
      <c r="FH67" s="65">
        <f t="shared" si="75"/>
        <v>140.93333333333334</v>
      </c>
      <c r="FI67" s="65">
        <v>5</v>
      </c>
      <c r="FJ67" s="65">
        <f t="shared" si="145"/>
        <v>424.68019607843132</v>
      </c>
      <c r="FK67" s="65"/>
      <c r="FL67" s="64">
        <f t="shared" ref="FL67:FL115" si="225">SUM(FB67:FK67)</f>
        <v>800.3049099959934</v>
      </c>
      <c r="FM67" s="66">
        <f t="shared" si="146"/>
        <v>664.41901960784321</v>
      </c>
      <c r="FN67" s="66"/>
      <c r="FO67" s="66">
        <f t="shared" si="76"/>
        <v>292.94478592076729</v>
      </c>
      <c r="FP67" s="67">
        <f>SUM(FM67:FO67)</f>
        <v>957.36380552861056</v>
      </c>
      <c r="FQ67" s="67">
        <f t="shared" ref="FQ67:FQ115" si="226">FL67+FP67</f>
        <v>1757.6687155246041</v>
      </c>
      <c r="FR67" s="68">
        <f t="shared" ref="FR67:FR115" si="227">FA67-FQ67</f>
        <v>-820.97871552460413</v>
      </c>
      <c r="FS67" s="209">
        <v>3734.23</v>
      </c>
      <c r="FT67" s="209">
        <v>92</v>
      </c>
      <c r="FU67" s="209">
        <v>9703.51</v>
      </c>
      <c r="FV67" s="209">
        <v>0</v>
      </c>
      <c r="FW67" s="209">
        <v>0</v>
      </c>
      <c r="FX67" s="209">
        <v>0</v>
      </c>
      <c r="FY67" s="209">
        <v>0</v>
      </c>
      <c r="FZ67" s="209">
        <v>0</v>
      </c>
      <c r="GA67" s="209">
        <v>0</v>
      </c>
      <c r="GB67" s="209">
        <v>0</v>
      </c>
      <c r="GC67" s="209">
        <v>9299.7199999999993</v>
      </c>
      <c r="GD67" s="178">
        <f t="shared" si="186"/>
        <v>4230.0200000000004</v>
      </c>
      <c r="GE67" s="210">
        <v>609</v>
      </c>
      <c r="GF67" s="181" t="s">
        <v>276</v>
      </c>
      <c r="GG67" s="64">
        <f t="shared" si="187"/>
        <v>13529.74</v>
      </c>
      <c r="GH67" s="209">
        <v>310.83999999999997</v>
      </c>
      <c r="GI67" s="209">
        <v>6.73</v>
      </c>
      <c r="GJ67" s="209">
        <v>619.44000000000005</v>
      </c>
      <c r="GK67" s="209">
        <v>0</v>
      </c>
      <c r="GL67" s="209">
        <v>0</v>
      </c>
      <c r="GM67" s="209">
        <v>0</v>
      </c>
      <c r="GN67" s="209">
        <v>0</v>
      </c>
      <c r="GO67" s="209">
        <v>0</v>
      </c>
      <c r="GP67" s="209">
        <v>0</v>
      </c>
      <c r="GQ67" s="209">
        <v>0</v>
      </c>
      <c r="GR67" s="211">
        <f t="shared" si="79"/>
        <v>937.01</v>
      </c>
      <c r="GS67" s="65"/>
      <c r="GT67" s="65"/>
      <c r="GU67" s="65">
        <f t="shared" si="80"/>
        <v>103.05247205523851</v>
      </c>
      <c r="GV67" s="65">
        <f t="shared" si="81"/>
        <v>124.66759812484545</v>
      </c>
      <c r="GW67" s="65"/>
      <c r="GX67" s="65">
        <v>18.510000000000002</v>
      </c>
      <c r="GY67" s="65">
        <f t="shared" si="83"/>
        <v>184.90588235294118</v>
      </c>
      <c r="GZ67" s="65">
        <v>5</v>
      </c>
      <c r="HA67" s="65">
        <f t="shared" si="147"/>
        <v>358.47794117647061</v>
      </c>
      <c r="HB67" s="65"/>
      <c r="HC67" s="64">
        <f t="shared" si="188"/>
        <v>794.61389370949576</v>
      </c>
      <c r="HD67" s="66">
        <f t="shared" si="148"/>
        <v>866.92019607843133</v>
      </c>
      <c r="HE67" s="66"/>
      <c r="HF67" s="66">
        <f t="shared" si="84"/>
        <v>332.30681795758545</v>
      </c>
      <c r="HG67" s="67">
        <f t="shared" ref="HG67:HG115" si="228">SUM(HD67:HF67)</f>
        <v>1199.2270140360167</v>
      </c>
      <c r="HH67" s="67">
        <f t="shared" ref="HH67:HH115" si="229">HC67+HG67</f>
        <v>1993.8409077455126</v>
      </c>
      <c r="HI67" s="68">
        <f t="shared" ref="HI67:HI115" si="230">GR67-HH67</f>
        <v>-1056.8309077455126</v>
      </c>
      <c r="HJ67" s="205">
        <v>3916.69</v>
      </c>
      <c r="HK67" s="205">
        <v>184</v>
      </c>
      <c r="HL67" s="205">
        <v>8702.39</v>
      </c>
      <c r="HM67" s="205">
        <v>0</v>
      </c>
      <c r="HN67" s="205">
        <v>0</v>
      </c>
      <c r="HO67" s="205">
        <v>0</v>
      </c>
      <c r="HP67" s="205">
        <v>0</v>
      </c>
      <c r="HQ67" s="205">
        <v>0</v>
      </c>
      <c r="HR67" s="205">
        <v>0</v>
      </c>
      <c r="HS67" s="205">
        <v>0</v>
      </c>
      <c r="HT67" s="205">
        <v>10651.28</v>
      </c>
      <c r="HU67" s="178">
        <f t="shared" si="189"/>
        <v>2151.7999999999993</v>
      </c>
      <c r="HV67" s="206">
        <v>533</v>
      </c>
      <c r="HW67" s="181" t="s">
        <v>276</v>
      </c>
      <c r="HX67" s="64">
        <f t="shared" si="190"/>
        <v>12803.08</v>
      </c>
      <c r="HY67" s="205">
        <v>326.02999999999997</v>
      </c>
      <c r="HZ67" s="205">
        <v>13.46</v>
      </c>
      <c r="IA67" s="205">
        <v>556</v>
      </c>
      <c r="IB67" s="205">
        <v>0</v>
      </c>
      <c r="IC67" s="205">
        <v>0</v>
      </c>
      <c r="ID67" s="205">
        <v>0</v>
      </c>
      <c r="IE67" s="205">
        <v>0</v>
      </c>
      <c r="IF67" s="205">
        <v>0</v>
      </c>
      <c r="IG67" s="205">
        <v>0</v>
      </c>
      <c r="IH67" s="205">
        <v>0</v>
      </c>
      <c r="II67" s="214">
        <v>895.49</v>
      </c>
      <c r="IJ67" s="65"/>
      <c r="IK67" s="65"/>
      <c r="IL67" s="65">
        <f t="shared" si="88"/>
        <v>117.98909440602628</v>
      </c>
      <c r="IM67" s="65">
        <f t="shared" si="89"/>
        <v>65.216149569905539</v>
      </c>
      <c r="IN67" s="65"/>
      <c r="IO67" s="65">
        <v>18.510000000000002</v>
      </c>
      <c r="IP67" s="65">
        <f t="shared" si="91"/>
        <v>232.05714285714285</v>
      </c>
      <c r="IQ67" s="65">
        <v>5</v>
      </c>
      <c r="IR67" s="65">
        <f t="shared" si="149"/>
        <v>445.62857142857143</v>
      </c>
      <c r="IS67" s="65"/>
      <c r="IT67" s="64">
        <f t="shared" si="191"/>
        <v>884.40095826164611</v>
      </c>
      <c r="IU67" s="66">
        <f t="shared" si="150"/>
        <v>538.79476190476191</v>
      </c>
      <c r="IV67" s="66"/>
      <c r="IW67" s="66">
        <f t="shared" si="92"/>
        <v>284.63914403328164</v>
      </c>
      <c r="IX67" s="67">
        <f t="shared" si="192"/>
        <v>823.43390593804361</v>
      </c>
      <c r="IY67" s="67">
        <f t="shared" ref="IY67:IY115" si="231">IT67+IX67</f>
        <v>1707.8348641996897</v>
      </c>
      <c r="IZ67" s="68">
        <f t="shared" ref="IZ67:IZ115" si="232">II67-IY67</f>
        <v>-812.34486419968971</v>
      </c>
      <c r="JA67" s="209">
        <v>4290.29</v>
      </c>
      <c r="JB67" s="209">
        <v>451.8</v>
      </c>
      <c r="JC67" s="209">
        <v>8402.42</v>
      </c>
      <c r="JD67" s="209">
        <v>0</v>
      </c>
      <c r="JE67" s="209">
        <v>0</v>
      </c>
      <c r="JF67" s="209">
        <v>0</v>
      </c>
      <c r="JG67" s="209">
        <v>0</v>
      </c>
      <c r="JH67" s="209">
        <v>0</v>
      </c>
      <c r="JI67" s="209">
        <v>0</v>
      </c>
      <c r="JJ67" s="209">
        <v>0</v>
      </c>
      <c r="JK67" s="209">
        <v>12495.5</v>
      </c>
      <c r="JL67" s="178">
        <f t="shared" si="193"/>
        <v>649.01000000000022</v>
      </c>
      <c r="JM67" s="210">
        <v>510</v>
      </c>
      <c r="JN67" s="181" t="s">
        <v>276</v>
      </c>
      <c r="JO67" s="64">
        <f t="shared" si="194"/>
        <v>13144.51</v>
      </c>
      <c r="JP67" s="209">
        <v>357.13</v>
      </c>
      <c r="JQ67" s="209">
        <v>33.049999999999997</v>
      </c>
      <c r="JR67" s="209">
        <v>536.82000000000005</v>
      </c>
      <c r="JS67" s="209">
        <v>0</v>
      </c>
      <c r="JT67" s="209">
        <v>0</v>
      </c>
      <c r="JU67" s="209">
        <v>0</v>
      </c>
      <c r="JV67" s="209">
        <v>0</v>
      </c>
      <c r="JW67" s="209">
        <v>0</v>
      </c>
      <c r="JX67" s="209">
        <v>0</v>
      </c>
      <c r="JY67" s="209">
        <v>0</v>
      </c>
      <c r="JZ67" s="211">
        <v>927</v>
      </c>
      <c r="KA67" s="65"/>
      <c r="KB67" s="65"/>
      <c r="KC67" s="65">
        <f t="shared" si="96"/>
        <v>252.04282832723442</v>
      </c>
      <c r="KD67" s="65">
        <f t="shared" si="97"/>
        <v>21.853184939820242</v>
      </c>
      <c r="KE67" s="65"/>
      <c r="KF67" s="65">
        <v>18.510000000000002</v>
      </c>
      <c r="KG67" s="65"/>
      <c r="KH67" s="65">
        <v>5</v>
      </c>
      <c r="KI67" s="65">
        <f t="shared" si="151"/>
        <v>543.39953271028037</v>
      </c>
      <c r="KJ67" s="65"/>
      <c r="KK67" s="64">
        <f t="shared" si="195"/>
        <v>840.80554597733499</v>
      </c>
      <c r="KL67" s="66">
        <f t="shared" si="152"/>
        <v>497.32093457943921</v>
      </c>
      <c r="KM67" s="66"/>
      <c r="KN67" s="66">
        <f t="shared" si="99"/>
        <v>267.62529611135483</v>
      </c>
      <c r="KO67" s="67">
        <f t="shared" ref="KO67:KO115" si="233">SUM(KL67:KN67)</f>
        <v>764.94623069079398</v>
      </c>
      <c r="KP67" s="67">
        <f t="shared" ref="KP67:KP115" si="234">KK67+KO67</f>
        <v>1605.751776668129</v>
      </c>
      <c r="KQ67" s="68">
        <f t="shared" ref="KQ67:KQ115" si="235">JZ67-KP67</f>
        <v>-678.75177666812897</v>
      </c>
      <c r="KR67" s="209">
        <v>4119.08</v>
      </c>
      <c r="KS67" s="209">
        <v>415</v>
      </c>
      <c r="KT67" s="209">
        <v>9666.01</v>
      </c>
      <c r="KU67" s="209">
        <v>5</v>
      </c>
      <c r="KV67" s="209">
        <v>0</v>
      </c>
      <c r="KW67" s="209">
        <v>0</v>
      </c>
      <c r="KX67" s="209">
        <v>0</v>
      </c>
      <c r="KY67" s="209">
        <v>0</v>
      </c>
      <c r="KZ67" s="209">
        <v>0</v>
      </c>
      <c r="LA67" s="209">
        <v>0</v>
      </c>
      <c r="LB67" s="209">
        <v>13527.57</v>
      </c>
      <c r="LC67" s="178">
        <f t="shared" si="196"/>
        <v>677.52000000000044</v>
      </c>
      <c r="LD67" s="210">
        <v>551</v>
      </c>
      <c r="LE67" s="181" t="s">
        <v>276</v>
      </c>
      <c r="LF67" s="64">
        <f t="shared" si="197"/>
        <v>14205.09</v>
      </c>
      <c r="LG67" s="209">
        <v>342.88</v>
      </c>
      <c r="LH67" s="209">
        <v>30.36</v>
      </c>
      <c r="LI67" s="209">
        <v>617.1</v>
      </c>
      <c r="LJ67" s="209">
        <v>0.21</v>
      </c>
      <c r="LK67" s="209">
        <v>0</v>
      </c>
      <c r="LL67" s="209">
        <v>0</v>
      </c>
      <c r="LM67" s="209">
        <v>0</v>
      </c>
      <c r="LN67" s="209">
        <v>0</v>
      </c>
      <c r="LO67" s="209">
        <v>0</v>
      </c>
      <c r="LP67" s="209">
        <v>0</v>
      </c>
      <c r="LQ67" s="211">
        <f t="shared" si="102"/>
        <v>990.55000000000007</v>
      </c>
      <c r="LR67" s="65"/>
      <c r="LS67" s="245"/>
      <c r="LT67" s="65">
        <f t="shared" si="103"/>
        <v>137.91530624903547</v>
      </c>
      <c r="LU67" s="65">
        <f t="shared" si="104"/>
        <v>20.171221268175398</v>
      </c>
      <c r="LV67" s="65"/>
      <c r="LW67" s="65">
        <v>18.510000000000002</v>
      </c>
      <c r="LX67" s="65"/>
      <c r="LY67" s="65">
        <v>5</v>
      </c>
      <c r="LZ67" s="65">
        <f t="shared" si="153"/>
        <v>508.03738317757012</v>
      </c>
      <c r="MA67" s="65"/>
      <c r="MB67" s="64">
        <f t="shared" ref="MB67:MB115" si="236">SUM(LR67:MA67)</f>
        <v>689.63391069478098</v>
      </c>
      <c r="MC67" s="66">
        <f t="shared" si="154"/>
        <v>593.54906542056074</v>
      </c>
      <c r="MD67" s="66"/>
      <c r="ME67" s="66">
        <f t="shared" si="106"/>
        <v>256.63659522306835</v>
      </c>
      <c r="MF67" s="67">
        <f t="shared" ref="MF67:MF115" si="237">SUM(MC67:ME67)</f>
        <v>850.18566064362903</v>
      </c>
      <c r="MG67" s="67">
        <f t="shared" ref="MG67:MG115" si="238">MB67+MF67</f>
        <v>1539.81957133841</v>
      </c>
      <c r="MH67" s="68">
        <f t="shared" ref="MH67:MH115" si="239">LQ67-MG67</f>
        <v>-549.26957133840995</v>
      </c>
      <c r="MI67" s="209">
        <v>4719.2</v>
      </c>
      <c r="MJ67" s="209">
        <v>93.48</v>
      </c>
      <c r="MK67" s="209">
        <v>8926.6200000000008</v>
      </c>
      <c r="ML67" s="209">
        <v>10</v>
      </c>
      <c r="MM67" s="209">
        <v>0</v>
      </c>
      <c r="MN67" s="209">
        <v>0</v>
      </c>
      <c r="MO67" s="209">
        <v>0</v>
      </c>
      <c r="MP67" s="209">
        <v>0</v>
      </c>
      <c r="MQ67" s="209">
        <v>0</v>
      </c>
      <c r="MR67" s="209">
        <v>0</v>
      </c>
      <c r="MS67" s="209">
        <v>11407.5</v>
      </c>
      <c r="MT67" s="178">
        <f t="shared" si="210"/>
        <v>2341.7999999999993</v>
      </c>
      <c r="MU67" s="210">
        <v>521</v>
      </c>
      <c r="MV67" s="181" t="s">
        <v>276</v>
      </c>
      <c r="MW67" s="64">
        <f t="shared" si="198"/>
        <v>13749.3</v>
      </c>
      <c r="MX67" s="209">
        <v>392.84</v>
      </c>
      <c r="MY67" s="209">
        <v>6.84</v>
      </c>
      <c r="MZ67" s="209">
        <v>570.05999999999995</v>
      </c>
      <c r="NA67" s="209">
        <v>0.42</v>
      </c>
      <c r="NB67" s="209">
        <v>0</v>
      </c>
      <c r="NC67" s="209">
        <v>0</v>
      </c>
      <c r="ND67" s="209">
        <v>0</v>
      </c>
      <c r="NE67" s="209">
        <v>0</v>
      </c>
      <c r="NF67" s="209">
        <v>0</v>
      </c>
      <c r="NG67" s="209">
        <v>0</v>
      </c>
      <c r="NH67" s="211">
        <f t="shared" si="109"/>
        <v>970.15999999999985</v>
      </c>
      <c r="NI67" s="65"/>
      <c r="NJ67" s="65"/>
      <c r="NK67" s="65">
        <f t="shared" si="110"/>
        <v>0</v>
      </c>
      <c r="NL67" s="65">
        <f t="shared" si="111"/>
        <v>56.561629094766268</v>
      </c>
      <c r="NM67" s="65"/>
      <c r="NN67" s="65">
        <v>18.510000000000002</v>
      </c>
      <c r="NO67" s="65"/>
      <c r="NP67" s="65">
        <v>5</v>
      </c>
      <c r="NQ67" s="65">
        <f t="shared" si="155"/>
        <v>469.67889908256882</v>
      </c>
      <c r="NR67" s="65"/>
      <c r="NS67" s="64">
        <f t="shared" si="199"/>
        <v>549.75052817733513</v>
      </c>
      <c r="NT67" s="66">
        <f t="shared" si="113"/>
        <v>723.04816513761466</v>
      </c>
      <c r="NU67" s="66"/>
      <c r="NV67" s="66">
        <f t="shared" si="114"/>
        <v>254.55973866298996</v>
      </c>
      <c r="NW67" s="67">
        <f t="shared" ref="NW67:NW115" si="240">SUM(NT67:NV67)</f>
        <v>977.60790380060462</v>
      </c>
      <c r="NX67" s="67">
        <f t="shared" ref="NX67:NX115" si="241">NS67+NW67</f>
        <v>1527.3584319779397</v>
      </c>
      <c r="NY67" s="68">
        <f t="shared" ref="NY67:NY115" si="242">NH67-NX67</f>
        <v>-557.19843197793989</v>
      </c>
      <c r="NZ67" s="209">
        <v>3978.24</v>
      </c>
      <c r="OA67" s="209">
        <v>150</v>
      </c>
      <c r="OB67" s="209">
        <v>9002.94</v>
      </c>
      <c r="OC67" s="209">
        <v>10</v>
      </c>
      <c r="OD67" s="209">
        <v>0</v>
      </c>
      <c r="OE67" s="209">
        <v>0</v>
      </c>
      <c r="OF67" s="209">
        <v>0</v>
      </c>
      <c r="OG67" s="209">
        <v>0</v>
      </c>
      <c r="OH67" s="209">
        <v>0</v>
      </c>
      <c r="OI67" s="209">
        <v>0</v>
      </c>
      <c r="OJ67" s="209">
        <v>9907</v>
      </c>
      <c r="OK67" s="178">
        <f t="shared" si="115"/>
        <v>3234.1800000000003</v>
      </c>
      <c r="OL67" s="210">
        <v>561</v>
      </c>
      <c r="OM67" s="181" t="s">
        <v>276</v>
      </c>
      <c r="ON67" s="64">
        <f t="shared" si="200"/>
        <v>13141.18</v>
      </c>
      <c r="OO67" s="209">
        <v>331.17</v>
      </c>
      <c r="OP67" s="209">
        <v>10.97</v>
      </c>
      <c r="OQ67" s="209">
        <v>575.21</v>
      </c>
      <c r="OR67" s="209">
        <v>0.42</v>
      </c>
      <c r="OS67" s="209">
        <v>0</v>
      </c>
      <c r="OT67" s="209">
        <v>0</v>
      </c>
      <c r="OU67" s="209">
        <v>0</v>
      </c>
      <c r="OV67" s="209">
        <v>0</v>
      </c>
      <c r="OW67" s="209">
        <v>0</v>
      </c>
      <c r="OX67" s="209">
        <v>0</v>
      </c>
      <c r="OY67" s="211">
        <v>917.77</v>
      </c>
      <c r="OZ67" s="65"/>
      <c r="PA67" s="65"/>
      <c r="PB67" s="65">
        <f t="shared" si="118"/>
        <v>214.22164485278532</v>
      </c>
      <c r="PC67" s="65">
        <f t="shared" si="119"/>
        <v>94.829403374736515</v>
      </c>
      <c r="PD67" s="65"/>
      <c r="PE67" s="65">
        <v>18.510000000000002</v>
      </c>
      <c r="PF67" s="65">
        <f t="shared" si="121"/>
        <v>32.880000000000003</v>
      </c>
      <c r="PG67" s="65">
        <v>5</v>
      </c>
      <c r="PH67" s="65">
        <f t="shared" si="156"/>
        <v>495.2049090909091</v>
      </c>
      <c r="PI67" s="65"/>
      <c r="PJ67" s="64">
        <f t="shared" ref="PJ67:PJ115" si="243">SUM(OZ67:PI67)</f>
        <v>860.64595731843087</v>
      </c>
      <c r="PK67" s="66">
        <f t="shared" si="157"/>
        <v>643.25572727272731</v>
      </c>
      <c r="PL67" s="66"/>
      <c r="PM67" s="66">
        <f t="shared" si="122"/>
        <v>300.78033691823168</v>
      </c>
      <c r="PN67" s="67">
        <f t="shared" ref="PN67:PN115" si="244">SUM(PK67:PM67)</f>
        <v>944.036064190959</v>
      </c>
      <c r="PO67" s="67">
        <f t="shared" ref="PO67:PO115" si="245">PJ67+PN67</f>
        <v>1804.6820215093899</v>
      </c>
      <c r="PP67" s="68">
        <f t="shared" ref="PP67:PP115" si="246">OY67-PO67</f>
        <v>-886.91202150938989</v>
      </c>
      <c r="PQ67" s="209">
        <v>3989.85</v>
      </c>
      <c r="PR67" s="209">
        <v>58</v>
      </c>
      <c r="PS67" s="209">
        <v>8945.14</v>
      </c>
      <c r="PT67" s="209">
        <v>0</v>
      </c>
      <c r="PU67" s="209">
        <v>0</v>
      </c>
      <c r="PV67" s="209">
        <v>0</v>
      </c>
      <c r="PW67" s="209">
        <v>0</v>
      </c>
      <c r="PX67" s="209">
        <v>0</v>
      </c>
      <c r="PY67" s="209">
        <v>0</v>
      </c>
      <c r="PZ67" s="209">
        <v>0</v>
      </c>
      <c r="QA67" s="209">
        <v>9832.24</v>
      </c>
      <c r="QB67" s="178">
        <f t="shared" si="201"/>
        <v>3160.75</v>
      </c>
      <c r="QC67" s="210">
        <v>555</v>
      </c>
      <c r="QD67" s="181" t="s">
        <v>276</v>
      </c>
      <c r="QE67" s="64">
        <f t="shared" si="202"/>
        <v>12992.99</v>
      </c>
      <c r="QF67" s="209">
        <v>332.13</v>
      </c>
      <c r="QG67" s="209">
        <v>4.24</v>
      </c>
      <c r="QH67" s="209">
        <v>571.52</v>
      </c>
      <c r="QI67" s="209">
        <v>0</v>
      </c>
      <c r="QJ67" s="209">
        <v>0</v>
      </c>
      <c r="QK67" s="209">
        <v>0</v>
      </c>
      <c r="QL67" s="209">
        <v>0</v>
      </c>
      <c r="QM67" s="209">
        <v>0</v>
      </c>
      <c r="QN67" s="209">
        <v>0</v>
      </c>
      <c r="QO67" s="209">
        <v>0</v>
      </c>
      <c r="QP67" s="211">
        <f t="shared" si="125"/>
        <v>907.89</v>
      </c>
      <c r="QQ67" s="249"/>
      <c r="QR67" s="65"/>
      <c r="QS67" s="65">
        <f t="shared" si="126"/>
        <v>115.57803939924729</v>
      </c>
      <c r="QT67" s="65">
        <f t="shared" si="127"/>
        <v>57.675611511902858</v>
      </c>
      <c r="QU67" s="65"/>
      <c r="QV67" s="65">
        <v>18.510000000000002</v>
      </c>
      <c r="QW67" s="65">
        <f t="shared" si="129"/>
        <v>18.861818181818183</v>
      </c>
      <c r="QX67" s="65">
        <v>5</v>
      </c>
      <c r="QY67" s="65">
        <f t="shared" si="158"/>
        <v>428.14772727272725</v>
      </c>
      <c r="QZ67" s="65"/>
      <c r="RA67" s="64">
        <f t="shared" si="203"/>
        <v>643.77319636569564</v>
      </c>
      <c r="RB67" s="66">
        <f t="shared" si="130"/>
        <v>619.2640909090909</v>
      </c>
      <c r="RC67" s="66"/>
      <c r="RD67" s="66">
        <f t="shared" si="131"/>
        <v>252.60745745495734</v>
      </c>
      <c r="RE67" s="67">
        <f t="shared" ref="RE67:RE115" si="247">SUM(RB67:RD67)</f>
        <v>871.87154836404829</v>
      </c>
      <c r="RF67" s="67">
        <f t="shared" ref="RF67:RF115" si="248">RA67+RE67</f>
        <v>1515.6447447297439</v>
      </c>
      <c r="RG67" s="68">
        <f t="shared" ref="RG67:RG115" si="249">QP67-RF67</f>
        <v>-607.75474472974395</v>
      </c>
      <c r="RH67" s="205">
        <v>3854.96</v>
      </c>
      <c r="RI67" s="205">
        <v>107.37</v>
      </c>
      <c r="RJ67" s="205">
        <v>7003.21</v>
      </c>
      <c r="RK67" s="205">
        <v>0</v>
      </c>
      <c r="RL67" s="205">
        <v>0</v>
      </c>
      <c r="RM67" s="205">
        <v>0</v>
      </c>
      <c r="RN67" s="205">
        <v>0</v>
      </c>
      <c r="RO67" s="205">
        <v>0</v>
      </c>
      <c r="RP67" s="205">
        <v>0</v>
      </c>
      <c r="RQ67" s="205">
        <v>0</v>
      </c>
      <c r="RR67" s="205">
        <v>8312.1</v>
      </c>
      <c r="RS67" s="178">
        <f t="shared" si="204"/>
        <v>2653.4400000000005</v>
      </c>
      <c r="RT67" s="206">
        <v>434</v>
      </c>
      <c r="RU67" s="181" t="s">
        <v>276</v>
      </c>
      <c r="RV67" s="64">
        <f t="shared" si="205"/>
        <v>10965.54</v>
      </c>
      <c r="RW67" s="209">
        <v>320.89999999999998</v>
      </c>
      <c r="RX67" s="209">
        <v>7.85</v>
      </c>
      <c r="RY67" s="209">
        <v>447.43</v>
      </c>
      <c r="RZ67" s="209">
        <v>0</v>
      </c>
      <c r="SA67" s="209">
        <v>0</v>
      </c>
      <c r="SB67" s="209">
        <v>0</v>
      </c>
      <c r="SC67" s="209">
        <v>0</v>
      </c>
      <c r="SD67" s="209">
        <v>0</v>
      </c>
      <c r="SE67" s="209">
        <v>0</v>
      </c>
      <c r="SF67" s="209">
        <v>0</v>
      </c>
      <c r="SG67" s="211">
        <v>776.18</v>
      </c>
      <c r="SH67" s="249"/>
      <c r="SI67" s="65"/>
      <c r="SJ67" s="65">
        <f t="shared" si="134"/>
        <v>81.682225752898532</v>
      </c>
      <c r="SK67" s="65">
        <f t="shared" si="135"/>
        <v>57.195615917075749</v>
      </c>
      <c r="SL67" s="65"/>
      <c r="SM67" s="65">
        <v>18.510000000000002</v>
      </c>
      <c r="SN67" s="65">
        <f t="shared" si="137"/>
        <v>495.92920353982299</v>
      </c>
      <c r="SO67" s="65">
        <v>5</v>
      </c>
      <c r="SP67" s="65">
        <f t="shared" si="159"/>
        <v>428.52876106194691</v>
      </c>
      <c r="SQ67" s="65"/>
      <c r="SR67" s="64">
        <f>SUM(SH67:SQ67)</f>
        <v>1086.8458062717441</v>
      </c>
      <c r="SS67" s="66">
        <f t="shared" si="160"/>
        <v>596.28469026548669</v>
      </c>
      <c r="ST67" s="66"/>
      <c r="SU67" s="66">
        <f t="shared" si="138"/>
        <v>336.62609930744617</v>
      </c>
      <c r="SV67" s="67">
        <f>SUM(SS67:SU67)</f>
        <v>932.9107895729328</v>
      </c>
      <c r="SW67" s="67">
        <f t="shared" ref="SW67:SW115" si="250">SR67+SV67</f>
        <v>2019.7565958446769</v>
      </c>
      <c r="SX67" s="68">
        <f t="shared" ref="SX67:SX115" si="251">SG67-SW67</f>
        <v>-1243.5765958446768</v>
      </c>
      <c r="SY67" s="64">
        <f t="shared" si="139"/>
        <v>161590.79999999999</v>
      </c>
      <c r="SZ67" s="211">
        <f t="shared" si="140"/>
        <v>11279.01</v>
      </c>
      <c r="TA67" s="67">
        <f t="shared" si="141"/>
        <v>20143.343301275796</v>
      </c>
      <c r="TB67" s="68">
        <f t="shared" si="142"/>
        <v>-8864.3333012757957</v>
      </c>
      <c r="TC67" s="264"/>
      <c r="TD67" s="265"/>
      <c r="TE67" s="265"/>
    </row>
    <row r="68" spans="1:525">
      <c r="A68" s="173" t="s">
        <v>196</v>
      </c>
      <c r="B68" s="266" t="s">
        <v>197</v>
      </c>
      <c r="C68" s="181" t="s">
        <v>277</v>
      </c>
      <c r="D68" s="176">
        <v>5606.82</v>
      </c>
      <c r="E68" s="176">
        <v>7390.79</v>
      </c>
      <c r="F68" s="176">
        <v>3358.52</v>
      </c>
      <c r="G68" s="176">
        <v>0</v>
      </c>
      <c r="H68" s="176">
        <v>0</v>
      </c>
      <c r="I68" s="176">
        <v>0</v>
      </c>
      <c r="J68" s="176">
        <v>0</v>
      </c>
      <c r="K68" s="176">
        <v>0</v>
      </c>
      <c r="L68" s="176">
        <v>0</v>
      </c>
      <c r="M68" s="176">
        <v>0</v>
      </c>
      <c r="N68" s="178">
        <v>12000.79</v>
      </c>
      <c r="O68" s="178">
        <f t="shared" si="161"/>
        <v>4355.34</v>
      </c>
      <c r="P68" s="181">
        <v>669</v>
      </c>
      <c r="Q68" s="64">
        <f t="shared" si="213"/>
        <v>16356.130000000001</v>
      </c>
      <c r="R68" s="178">
        <v>466.7</v>
      </c>
      <c r="S68" s="178">
        <v>540.62</v>
      </c>
      <c r="T68" s="178">
        <v>214.5</v>
      </c>
      <c r="U68" s="178">
        <v>0</v>
      </c>
      <c r="V68" s="178">
        <v>0</v>
      </c>
      <c r="W68" s="178">
        <v>0</v>
      </c>
      <c r="X68" s="178">
        <v>0</v>
      </c>
      <c r="Y68" s="178">
        <v>0</v>
      </c>
      <c r="Z68" s="178">
        <v>0</v>
      </c>
      <c r="AA68" s="178">
        <v>0</v>
      </c>
      <c r="AB68" s="64">
        <f t="shared" si="50"/>
        <v>1221.82</v>
      </c>
      <c r="AC68" s="65">
        <v>484.17</v>
      </c>
      <c r="AD68" s="219">
        <v>202</v>
      </c>
      <c r="AE68" s="65">
        <f t="shared" ref="AE68:AE115" si="252">(N68/$N$116)*21028.32</f>
        <v>130.48216473223292</v>
      </c>
      <c r="AF68" s="65">
        <f t="shared" si="177"/>
        <v>116.78328148584065</v>
      </c>
      <c r="AG68" s="65"/>
      <c r="AH68" s="65"/>
      <c r="AI68" s="65"/>
      <c r="AJ68" s="65">
        <v>5</v>
      </c>
      <c r="AK68" s="65">
        <f t="shared" si="178"/>
        <v>411.38684210526316</v>
      </c>
      <c r="AL68" s="65"/>
      <c r="AM68" s="64">
        <f t="shared" si="214"/>
        <v>1349.8222883233368</v>
      </c>
      <c r="AN68" s="66">
        <f t="shared" si="179"/>
        <v>645.10084210526315</v>
      </c>
      <c r="AO68" s="66"/>
      <c r="AP68" s="66">
        <f t="shared" ref="AP68:AP115" si="253">(AM68+AN68+AO68)*20%</f>
        <v>398.98462608572004</v>
      </c>
      <c r="AQ68" s="67">
        <f t="shared" si="215"/>
        <v>1044.0854681909832</v>
      </c>
      <c r="AR68" s="67">
        <f t="shared" si="216"/>
        <v>2393.9077565143198</v>
      </c>
      <c r="AS68" s="68">
        <f t="shared" si="217"/>
        <v>-1172.0877565143198</v>
      </c>
      <c r="AT68" s="205">
        <v>8104.24</v>
      </c>
      <c r="AU68" s="205">
        <v>8377.77</v>
      </c>
      <c r="AV68" s="205">
        <v>4605.66</v>
      </c>
      <c r="AW68" s="205">
        <v>0</v>
      </c>
      <c r="AX68" s="207">
        <v>0</v>
      </c>
      <c r="AY68" s="207">
        <v>0</v>
      </c>
      <c r="AZ68" s="207">
        <v>0</v>
      </c>
      <c r="BA68" s="207">
        <v>0</v>
      </c>
      <c r="BB68" s="207">
        <v>0</v>
      </c>
      <c r="BC68" s="207">
        <v>0</v>
      </c>
      <c r="BD68" s="209">
        <v>13120.78</v>
      </c>
      <c r="BE68" s="178">
        <f t="shared" si="162"/>
        <v>7966.8900000000012</v>
      </c>
      <c r="BF68" s="208">
        <v>827</v>
      </c>
      <c r="BG68" s="181" t="s">
        <v>277</v>
      </c>
      <c r="BH68" s="64">
        <f t="shared" si="56"/>
        <v>21087.670000000002</v>
      </c>
      <c r="BI68" s="205">
        <v>674.6</v>
      </c>
      <c r="BJ68" s="205">
        <v>612.82000000000005</v>
      </c>
      <c r="BK68" s="205">
        <v>294.11</v>
      </c>
      <c r="BL68" s="205">
        <v>0</v>
      </c>
      <c r="BM68" s="205">
        <v>0</v>
      </c>
      <c r="BN68" s="205">
        <v>0</v>
      </c>
      <c r="BO68" s="205">
        <v>0</v>
      </c>
      <c r="BP68" s="205">
        <v>0</v>
      </c>
      <c r="BQ68" s="205">
        <v>0</v>
      </c>
      <c r="BR68" s="205">
        <v>0</v>
      </c>
      <c r="BS68" s="64">
        <f t="shared" si="57"/>
        <v>1581.5300000000002</v>
      </c>
      <c r="BT68" s="65">
        <v>484.17</v>
      </c>
      <c r="BU68" s="219">
        <v>202</v>
      </c>
      <c r="BV68" s="65">
        <f t="shared" ref="BV68:BV115" si="254">(BD68/$BD$116)*21083.85</f>
        <v>143.90497864882667</v>
      </c>
      <c r="BW68" s="65">
        <f t="shared" ref="BW68:BW115" si="255">(BE68/$O$116)*12925.76</f>
        <v>180.17888127960222</v>
      </c>
      <c r="BX68" s="65"/>
      <c r="BY68" s="65"/>
      <c r="BZ68" s="65"/>
      <c r="CA68" s="65">
        <v>5</v>
      </c>
      <c r="CB68" s="65">
        <f t="shared" si="180"/>
        <v>391.015625</v>
      </c>
      <c r="CC68" s="65"/>
      <c r="CD68" s="64">
        <f t="shared" si="218"/>
        <v>1406.2694849284289</v>
      </c>
      <c r="CE68" s="66">
        <f t="shared" ref="CE68:CE115" si="256">63860.36/96</f>
        <v>665.21208333333334</v>
      </c>
      <c r="CF68" s="66"/>
      <c r="CG68" s="66">
        <f t="shared" ref="CG68:CG115" si="257">(CD68+CE68+CF68)*20%</f>
        <v>414.29631365235247</v>
      </c>
      <c r="CH68" s="67"/>
      <c r="CI68" s="67">
        <f t="shared" si="219"/>
        <v>1406.2694849284289</v>
      </c>
      <c r="CJ68" s="68">
        <f t="shared" si="220"/>
        <v>175.26051507157126</v>
      </c>
      <c r="CK68" s="209">
        <v>8685.16</v>
      </c>
      <c r="CL68" s="209">
        <v>9683.83</v>
      </c>
      <c r="CM68" s="209">
        <v>3860.33</v>
      </c>
      <c r="CN68" s="209">
        <v>0</v>
      </c>
      <c r="CO68" s="209">
        <v>0</v>
      </c>
      <c r="CP68" s="209">
        <v>0</v>
      </c>
      <c r="CQ68" s="209">
        <v>0</v>
      </c>
      <c r="CR68" s="209">
        <v>0</v>
      </c>
      <c r="CS68" s="209">
        <v>0</v>
      </c>
      <c r="CT68" s="207">
        <v>0</v>
      </c>
      <c r="CU68" s="209">
        <v>13045.88</v>
      </c>
      <c r="CV68" s="178">
        <f t="shared" si="181"/>
        <v>9183.44</v>
      </c>
      <c r="CW68" s="210">
        <v>879</v>
      </c>
      <c r="CX68" s="181" t="s">
        <v>277</v>
      </c>
      <c r="CY68" s="64">
        <f t="shared" si="182"/>
        <v>22229.32</v>
      </c>
      <c r="CZ68" s="209">
        <v>722.95</v>
      </c>
      <c r="DA68" s="209">
        <v>708.35</v>
      </c>
      <c r="DB68" s="209">
        <v>246.55</v>
      </c>
      <c r="DC68" s="209">
        <v>0</v>
      </c>
      <c r="DD68" s="209">
        <v>0</v>
      </c>
      <c r="DE68" s="209">
        <v>0</v>
      </c>
      <c r="DF68" s="209">
        <v>0</v>
      </c>
      <c r="DG68" s="209">
        <v>0</v>
      </c>
      <c r="DH68" s="209">
        <v>0</v>
      </c>
      <c r="DI68" s="209">
        <v>0</v>
      </c>
      <c r="DJ68" s="211">
        <f t="shared" si="208"/>
        <v>1677.8500000000001</v>
      </c>
      <c r="DK68" s="65">
        <v>484.17</v>
      </c>
      <c r="DL68" s="65">
        <v>202</v>
      </c>
      <c r="DM68" s="65">
        <f t="shared" ref="DM68:DM115" si="258">(CU68/$CU$116)*24055.75</f>
        <v>141.82694822499133</v>
      </c>
      <c r="DN68" s="65">
        <f t="shared" ref="DN68:DN115" si="259">(CV68/$O$116)*16258.02</f>
        <v>261.23539753304021</v>
      </c>
      <c r="DO68" s="65"/>
      <c r="DP68" s="65"/>
      <c r="DQ68" s="65"/>
      <c r="DR68" s="65">
        <v>5</v>
      </c>
      <c r="DS68" s="65">
        <f t="shared" si="209"/>
        <v>428.469696969697</v>
      </c>
      <c r="DT68" s="65"/>
      <c r="DU68" s="64">
        <f t="shared" si="221"/>
        <v>1522.7020427277287</v>
      </c>
      <c r="DV68" s="66">
        <f t="shared" si="144"/>
        <v>596.35070707070713</v>
      </c>
      <c r="DW68" s="66"/>
      <c r="DX68" s="66">
        <f t="shared" ref="DX68:DX115" si="260">(DU68+DV68+DW68)*20%</f>
        <v>423.81054995968719</v>
      </c>
      <c r="DY68" s="67">
        <f t="shared" si="222"/>
        <v>1020.1612570303944</v>
      </c>
      <c r="DZ68" s="67">
        <f t="shared" si="223"/>
        <v>2542.863299758123</v>
      </c>
      <c r="EA68" s="68">
        <f t="shared" si="224"/>
        <v>-865.01329975812291</v>
      </c>
      <c r="EB68" s="209">
        <v>6706.36</v>
      </c>
      <c r="EC68" s="209">
        <v>10660.83</v>
      </c>
      <c r="ED68" s="209">
        <v>5539.11</v>
      </c>
      <c r="EE68" s="209">
        <v>0</v>
      </c>
      <c r="EF68" s="209">
        <v>0</v>
      </c>
      <c r="EG68" s="209">
        <v>0</v>
      </c>
      <c r="EH68" s="209">
        <v>0</v>
      </c>
      <c r="EI68" s="209">
        <v>0</v>
      </c>
      <c r="EJ68" s="209">
        <v>0</v>
      </c>
      <c r="EK68" s="209">
        <v>0</v>
      </c>
      <c r="EL68" s="209">
        <v>13680.28</v>
      </c>
      <c r="EM68" s="178">
        <f t="shared" si="183"/>
        <v>9226.0199999999986</v>
      </c>
      <c r="EN68" s="210">
        <v>919</v>
      </c>
      <c r="EO68" s="181" t="s">
        <v>277</v>
      </c>
      <c r="EP68" s="212">
        <f t="shared" ref="EP68:EP115" si="261">SUM(EB68:EK68)</f>
        <v>22906.3</v>
      </c>
      <c r="EQ68" s="209">
        <v>558.24</v>
      </c>
      <c r="ER68" s="209">
        <v>779.82</v>
      </c>
      <c r="ES68" s="209">
        <v>353.88</v>
      </c>
      <c r="ET68" s="209">
        <v>0</v>
      </c>
      <c r="EU68" s="209">
        <v>0</v>
      </c>
      <c r="EV68" s="209">
        <v>0</v>
      </c>
      <c r="EW68" s="209">
        <v>0</v>
      </c>
      <c r="EX68" s="209">
        <v>0</v>
      </c>
      <c r="EY68" s="209">
        <v>0</v>
      </c>
      <c r="EZ68" s="209">
        <v>0</v>
      </c>
      <c r="FA68" s="64">
        <f t="shared" si="184"/>
        <v>1691.94</v>
      </c>
      <c r="FB68" s="65">
        <v>484.17</v>
      </c>
      <c r="FC68" s="65">
        <v>202</v>
      </c>
      <c r="FD68" s="65">
        <f t="shared" ref="FD68:FD115" si="262">(EL68/$EL$116)*26325.65</f>
        <v>152.69998136481735</v>
      </c>
      <c r="FE68" s="65">
        <f t="shared" ref="FE68:FE115" si="263">(EM68/$O$116)*14846.27</f>
        <v>239.65733389880702</v>
      </c>
      <c r="FF68" s="65">
        <v>1279.4567857142858</v>
      </c>
      <c r="FG68" s="65"/>
      <c r="FH68" s="65">
        <f t="shared" ref="FH68:FH115" si="264">14375.2/102</f>
        <v>140.93333333333334</v>
      </c>
      <c r="FI68" s="65">
        <v>5</v>
      </c>
      <c r="FJ68" s="65">
        <f t="shared" si="145"/>
        <v>424.68019607843132</v>
      </c>
      <c r="FK68" s="65"/>
      <c r="FL68" s="64">
        <f t="shared" si="225"/>
        <v>2928.597630389675</v>
      </c>
      <c r="FM68" s="66">
        <f t="shared" si="146"/>
        <v>664.41901960784321</v>
      </c>
      <c r="FN68" s="66"/>
      <c r="FO68" s="66">
        <f t="shared" ref="FO68:FO115" si="265">(FL68+FM68+FN68)*20%</f>
        <v>718.60332999950379</v>
      </c>
      <c r="FP68" s="67"/>
      <c r="FQ68" s="67">
        <f t="shared" si="226"/>
        <v>2928.597630389675</v>
      </c>
      <c r="FR68" s="68">
        <f t="shared" si="227"/>
        <v>-1236.657630389675</v>
      </c>
      <c r="FS68" s="209">
        <v>11101.06</v>
      </c>
      <c r="FT68" s="209">
        <v>13201.3</v>
      </c>
      <c r="FU68" s="209">
        <v>3407.41</v>
      </c>
      <c r="FV68" s="209">
        <v>0</v>
      </c>
      <c r="FW68" s="209">
        <v>0</v>
      </c>
      <c r="FX68" s="209">
        <v>0</v>
      </c>
      <c r="FY68" s="209">
        <v>0</v>
      </c>
      <c r="FZ68" s="209">
        <v>0</v>
      </c>
      <c r="GA68" s="209">
        <v>0</v>
      </c>
      <c r="GB68" s="209">
        <v>0</v>
      </c>
      <c r="GC68" s="209">
        <v>16044.51</v>
      </c>
      <c r="GD68" s="178">
        <f t="shared" si="186"/>
        <v>11665.26</v>
      </c>
      <c r="GE68" s="210">
        <v>1058</v>
      </c>
      <c r="GF68" s="181" t="s">
        <v>277</v>
      </c>
      <c r="GG68" s="64">
        <f t="shared" si="187"/>
        <v>27709.77</v>
      </c>
      <c r="GH68" s="209">
        <v>924.05</v>
      </c>
      <c r="GI68" s="209">
        <v>965.65</v>
      </c>
      <c r="GJ68" s="209">
        <v>217.63</v>
      </c>
      <c r="GK68" s="209">
        <v>0</v>
      </c>
      <c r="GL68" s="209">
        <v>0</v>
      </c>
      <c r="GM68" s="209">
        <v>0</v>
      </c>
      <c r="GN68" s="209">
        <v>0</v>
      </c>
      <c r="GO68" s="209">
        <v>0</v>
      </c>
      <c r="GP68" s="209">
        <v>0</v>
      </c>
      <c r="GQ68" s="209">
        <v>0</v>
      </c>
      <c r="GR68" s="211">
        <f t="shared" ref="GR68:GR115" si="266">SUM(GH68:GQ68)</f>
        <v>2107.33</v>
      </c>
      <c r="GS68" s="65">
        <v>484.17</v>
      </c>
      <c r="GT68" s="219">
        <v>202</v>
      </c>
      <c r="GU68" s="65">
        <f t="shared" ref="GU68:GU115" si="267">(GC68/$GC$116)*30198.86</f>
        <v>177.79313983808061</v>
      </c>
      <c r="GV68" s="65">
        <f t="shared" ref="GV68:GV115" si="268">(GD68/$O$116)*16844.27</f>
        <v>343.79978007239555</v>
      </c>
      <c r="GW68" s="65">
        <v>1279.4567857142858</v>
      </c>
      <c r="GX68" s="65"/>
      <c r="GY68" s="65">
        <f t="shared" ref="GY68:GY115" si="269">18860.4/102</f>
        <v>184.90588235294118</v>
      </c>
      <c r="GZ68" s="65">
        <v>5</v>
      </c>
      <c r="HA68" s="65">
        <f t="shared" si="147"/>
        <v>358.47794117647061</v>
      </c>
      <c r="HB68" s="65"/>
      <c r="HC68" s="64">
        <f t="shared" si="188"/>
        <v>3035.6035291541743</v>
      </c>
      <c r="HD68" s="66">
        <f t="shared" si="148"/>
        <v>866.92019607843133</v>
      </c>
      <c r="HE68" s="66"/>
      <c r="HF68" s="66">
        <f t="shared" ref="HF68:HF115" si="270">(HC68+HD68+HE68)*20%</f>
        <v>780.50474504652118</v>
      </c>
      <c r="HG68" s="67">
        <f t="shared" si="228"/>
        <v>1647.4249411249525</v>
      </c>
      <c r="HH68" s="67">
        <f t="shared" si="229"/>
        <v>4683.0284702791269</v>
      </c>
      <c r="HI68" s="68">
        <f t="shared" si="230"/>
        <v>-2575.6984702791269</v>
      </c>
      <c r="HJ68" s="205">
        <v>9146.0499999999993</v>
      </c>
      <c r="HK68" s="205">
        <v>11076.95</v>
      </c>
      <c r="HL68" s="205">
        <v>3018.43</v>
      </c>
      <c r="HM68" s="205">
        <v>0</v>
      </c>
      <c r="HN68" s="205">
        <v>0</v>
      </c>
      <c r="HO68" s="205">
        <v>0</v>
      </c>
      <c r="HP68" s="205">
        <v>0</v>
      </c>
      <c r="HQ68" s="205">
        <v>0</v>
      </c>
      <c r="HR68" s="205">
        <v>0</v>
      </c>
      <c r="HS68" s="205">
        <v>0</v>
      </c>
      <c r="HT68" s="205">
        <v>14361.82</v>
      </c>
      <c r="HU68" s="178">
        <f t="shared" si="189"/>
        <v>8879.61</v>
      </c>
      <c r="HV68" s="206">
        <v>927</v>
      </c>
      <c r="HW68" s="181" t="s">
        <v>277</v>
      </c>
      <c r="HX68" s="64">
        <f t="shared" si="190"/>
        <v>23241.43</v>
      </c>
      <c r="HY68" s="205">
        <v>761.31</v>
      </c>
      <c r="HZ68" s="205">
        <v>810.26</v>
      </c>
      <c r="IA68" s="205">
        <v>192.84</v>
      </c>
      <c r="IB68" s="205">
        <v>0</v>
      </c>
      <c r="IC68" s="205">
        <v>0</v>
      </c>
      <c r="ID68" s="205">
        <v>0</v>
      </c>
      <c r="IE68" s="205">
        <v>0</v>
      </c>
      <c r="IF68" s="205">
        <v>0</v>
      </c>
      <c r="IG68" s="205">
        <v>0</v>
      </c>
      <c r="IH68" s="205">
        <v>0</v>
      </c>
      <c r="II68" s="214">
        <v>1764.41</v>
      </c>
      <c r="IJ68" s="65">
        <v>484.17</v>
      </c>
      <c r="IK68" s="219">
        <v>202</v>
      </c>
      <c r="IL68" s="65">
        <f t="shared" ref="IL68:IL115" si="271">(HT68/$HT$116)*31846.83</f>
        <v>159.09244107960322</v>
      </c>
      <c r="IM68" s="65">
        <f t="shared" ref="IM68:IM115" si="272">(HU68/$O$116)*17321.85</f>
        <v>269.12072399034724</v>
      </c>
      <c r="IN68" s="65">
        <v>1279.4567857142858</v>
      </c>
      <c r="IO68" s="65"/>
      <c r="IP68" s="65">
        <f t="shared" ref="IP68:IP115" si="273">24366/105</f>
        <v>232.05714285714285</v>
      </c>
      <c r="IQ68" s="65">
        <v>5</v>
      </c>
      <c r="IR68" s="65">
        <f t="shared" si="149"/>
        <v>445.62857142857143</v>
      </c>
      <c r="IS68" s="65"/>
      <c r="IT68" s="64">
        <f t="shared" si="191"/>
        <v>3076.5256650699507</v>
      </c>
      <c r="IU68" s="66">
        <f t="shared" si="150"/>
        <v>538.79476190476191</v>
      </c>
      <c r="IV68" s="66"/>
      <c r="IW68" s="66">
        <f t="shared" ref="IW68:IW115" si="274">(IT68+IU68+IV68)*20%</f>
        <v>723.06408539494259</v>
      </c>
      <c r="IX68" s="67">
        <f t="shared" si="192"/>
        <v>1261.8588472997044</v>
      </c>
      <c r="IY68" s="67">
        <f t="shared" si="231"/>
        <v>4338.3845123696556</v>
      </c>
      <c r="IZ68" s="68">
        <f t="shared" si="232"/>
        <v>-2573.9745123696557</v>
      </c>
      <c r="JA68" s="209">
        <v>15100.8</v>
      </c>
      <c r="JB68" s="209">
        <v>14823.1</v>
      </c>
      <c r="JC68" s="209">
        <v>339.9</v>
      </c>
      <c r="JD68" s="209">
        <v>0</v>
      </c>
      <c r="JE68" s="209">
        <v>0</v>
      </c>
      <c r="JF68" s="209">
        <v>0</v>
      </c>
      <c r="JG68" s="209">
        <v>0</v>
      </c>
      <c r="JH68" s="209">
        <v>0</v>
      </c>
      <c r="JI68" s="209">
        <v>0</v>
      </c>
      <c r="JJ68" s="209">
        <v>0</v>
      </c>
      <c r="JK68" s="209">
        <v>19455.34</v>
      </c>
      <c r="JL68" s="178">
        <f t="shared" si="193"/>
        <v>10808.460000000003</v>
      </c>
      <c r="JM68" s="210">
        <v>980</v>
      </c>
      <c r="JN68" s="181" t="s">
        <v>277</v>
      </c>
      <c r="JO68" s="64">
        <f t="shared" si="194"/>
        <v>30263.800000000003</v>
      </c>
      <c r="JP68" s="209">
        <v>1257.01</v>
      </c>
      <c r="JQ68" s="209">
        <v>1084.28</v>
      </c>
      <c r="JR68" s="209">
        <v>21.71</v>
      </c>
      <c r="JS68" s="209">
        <v>0</v>
      </c>
      <c r="JT68" s="209">
        <v>0</v>
      </c>
      <c r="JU68" s="209">
        <v>0</v>
      </c>
      <c r="JV68" s="209">
        <v>0</v>
      </c>
      <c r="JW68" s="209">
        <v>0</v>
      </c>
      <c r="JX68" s="209">
        <v>0</v>
      </c>
      <c r="JY68" s="209">
        <v>0</v>
      </c>
      <c r="JZ68" s="211">
        <v>2363</v>
      </c>
      <c r="KA68" s="65">
        <v>484.17</v>
      </c>
      <c r="KB68" s="219">
        <v>202</v>
      </c>
      <c r="KC68" s="65">
        <f t="shared" ref="KC68:KC115" si="275">(JK68/$N$116)*39010.72</f>
        <v>392.42758750493994</v>
      </c>
      <c r="KD68" s="65">
        <f t="shared" ref="KD68:KD115" si="276">(JL68/$O$116)*19244.4</f>
        <v>363.9378057266444</v>
      </c>
      <c r="KE68" s="65">
        <v>1279.4567857142858</v>
      </c>
      <c r="KF68" s="65"/>
      <c r="KG68" s="65"/>
      <c r="KH68" s="65">
        <v>5</v>
      </c>
      <c r="KI68" s="65">
        <f t="shared" si="151"/>
        <v>543.39953271028037</v>
      </c>
      <c r="KJ68" s="65"/>
      <c r="KK68" s="64">
        <f t="shared" si="195"/>
        <v>3270.3917116561506</v>
      </c>
      <c r="KL68" s="66">
        <f t="shared" si="152"/>
        <v>497.32093457943921</v>
      </c>
      <c r="KM68" s="66"/>
      <c r="KN68" s="66">
        <f t="shared" ref="KN68:KN115" si="277">(KK68+KL68+KM68)*20%</f>
        <v>753.54252924711807</v>
      </c>
      <c r="KO68" s="67">
        <f t="shared" si="233"/>
        <v>1250.8634638265573</v>
      </c>
      <c r="KP68" s="67">
        <f t="shared" si="234"/>
        <v>4521.2551754827082</v>
      </c>
      <c r="KQ68" s="68">
        <f t="shared" si="235"/>
        <v>-2158.2551754827082</v>
      </c>
      <c r="KR68" s="209">
        <v>14032.81</v>
      </c>
      <c r="KS68" s="209">
        <v>15278.39</v>
      </c>
      <c r="KT68" s="209">
        <v>0</v>
      </c>
      <c r="KU68" s="209">
        <v>0</v>
      </c>
      <c r="KV68" s="209">
        <v>0</v>
      </c>
      <c r="KW68" s="209">
        <v>0</v>
      </c>
      <c r="KX68" s="209">
        <v>0</v>
      </c>
      <c r="KY68" s="209">
        <v>0</v>
      </c>
      <c r="KZ68" s="209">
        <v>0</v>
      </c>
      <c r="LA68" s="209">
        <v>0</v>
      </c>
      <c r="LB68" s="209">
        <v>18020.93</v>
      </c>
      <c r="LC68" s="178">
        <f t="shared" si="196"/>
        <v>11290.269999999997</v>
      </c>
      <c r="LD68" s="210">
        <v>1073</v>
      </c>
      <c r="LE68" s="181" t="s">
        <v>277</v>
      </c>
      <c r="LF68" s="64">
        <f t="shared" si="197"/>
        <v>29311.199999999997</v>
      </c>
      <c r="LG68" s="209">
        <v>1168.1300000000001</v>
      </c>
      <c r="LH68" s="209">
        <v>1117.5899999999999</v>
      </c>
      <c r="LI68" s="209">
        <v>0</v>
      </c>
      <c r="LJ68" s="209">
        <v>0</v>
      </c>
      <c r="LK68" s="209">
        <v>0</v>
      </c>
      <c r="LL68" s="209">
        <v>0</v>
      </c>
      <c r="LM68" s="209">
        <v>0</v>
      </c>
      <c r="LN68" s="209">
        <v>0</v>
      </c>
      <c r="LO68" s="209">
        <v>0</v>
      </c>
      <c r="LP68" s="209">
        <v>0</v>
      </c>
      <c r="LQ68" s="211">
        <f t="shared" ref="LQ68:LQ115" si="278">SUM(LG68:LP68)</f>
        <v>2285.7200000000003</v>
      </c>
      <c r="LR68" s="234">
        <v>538.73</v>
      </c>
      <c r="LS68" s="240">
        <v>202</v>
      </c>
      <c r="LT68" s="65">
        <f t="shared" ref="LT68:LT115" si="279">(LB68/$LB$116)*39133.48</f>
        <v>183.72568612414724</v>
      </c>
      <c r="LU68" s="65">
        <f t="shared" ref="LU68:LU115" si="280">(LC68/$O$116)*17015.75</f>
        <v>336.13551533156573</v>
      </c>
      <c r="LV68" s="65">
        <v>1279.4567857142858</v>
      </c>
      <c r="LW68" s="65"/>
      <c r="LX68" s="65"/>
      <c r="LY68" s="65">
        <v>5</v>
      </c>
      <c r="LZ68" s="65">
        <f t="shared" si="153"/>
        <v>508.03738317757012</v>
      </c>
      <c r="MA68" s="65"/>
      <c r="MB68" s="64">
        <f t="shared" si="236"/>
        <v>3053.0853703475691</v>
      </c>
      <c r="MC68" s="66">
        <f t="shared" si="154"/>
        <v>593.54906542056074</v>
      </c>
      <c r="MD68" s="66"/>
      <c r="ME68" s="66">
        <f t="shared" ref="ME68:ME115" si="281">(MB68+MC68+MD68)*20%</f>
        <v>729.3268871536261</v>
      </c>
      <c r="MF68" s="67">
        <f t="shared" si="237"/>
        <v>1322.8759525741868</v>
      </c>
      <c r="MG68" s="67">
        <f t="shared" si="238"/>
        <v>4375.9613229217557</v>
      </c>
      <c r="MH68" s="68">
        <f t="shared" si="239"/>
        <v>-2090.2413229217555</v>
      </c>
      <c r="MI68" s="209">
        <v>13380.65</v>
      </c>
      <c r="MJ68" s="209">
        <v>10037.040000000001</v>
      </c>
      <c r="MK68" s="209">
        <v>3184.01</v>
      </c>
      <c r="ML68" s="209">
        <v>0</v>
      </c>
      <c r="MM68" s="209">
        <v>0</v>
      </c>
      <c r="MN68" s="209">
        <v>0</v>
      </c>
      <c r="MO68" s="209">
        <v>0</v>
      </c>
      <c r="MP68" s="209">
        <v>0</v>
      </c>
      <c r="MQ68" s="209">
        <v>0</v>
      </c>
      <c r="MR68" s="209">
        <v>0</v>
      </c>
      <c r="MS68" s="209">
        <v>15576.56</v>
      </c>
      <c r="MT68" s="178">
        <f t="shared" si="210"/>
        <v>11025.140000000005</v>
      </c>
      <c r="MU68" s="210">
        <v>955</v>
      </c>
      <c r="MV68" s="181" t="s">
        <v>277</v>
      </c>
      <c r="MW68" s="64">
        <f t="shared" si="198"/>
        <v>26601.700000000004</v>
      </c>
      <c r="MX68" s="209">
        <v>1113.8399999999999</v>
      </c>
      <c r="MY68" s="209">
        <v>734.19</v>
      </c>
      <c r="MZ68" s="209">
        <v>203.42</v>
      </c>
      <c r="NA68" s="209">
        <v>0</v>
      </c>
      <c r="NB68" s="209">
        <v>0</v>
      </c>
      <c r="NC68" s="209">
        <v>0</v>
      </c>
      <c r="ND68" s="209">
        <v>0</v>
      </c>
      <c r="NE68" s="209">
        <v>0</v>
      </c>
      <c r="NF68" s="209">
        <v>0</v>
      </c>
      <c r="NG68" s="209">
        <v>0</v>
      </c>
      <c r="NH68" s="211">
        <f t="shared" ref="NH68:NH115" si="282">SUM(MX68:NG68)</f>
        <v>2051.4499999999998</v>
      </c>
      <c r="NI68" s="227">
        <f>531.3+7.43</f>
        <v>538.7299999999999</v>
      </c>
      <c r="NJ68" s="248">
        <v>208</v>
      </c>
      <c r="NK68" s="65">
        <f t="shared" ref="NK68:NK115" si="283">(MS68/$N$116)*0</f>
        <v>0</v>
      </c>
      <c r="NL68" s="65">
        <f t="shared" ref="NL68:NL115" si="284">(MT68/$O$116)*13804.26</f>
        <v>266.29083585185401</v>
      </c>
      <c r="NM68" s="65">
        <v>1279.4567857142858</v>
      </c>
      <c r="NN68" s="65"/>
      <c r="NO68" s="65"/>
      <c r="NP68" s="65">
        <v>5</v>
      </c>
      <c r="NQ68" s="65">
        <f t="shared" si="155"/>
        <v>469.67889908256882</v>
      </c>
      <c r="NR68" s="65"/>
      <c r="NS68" s="64">
        <f t="shared" si="199"/>
        <v>2767.1565206487085</v>
      </c>
      <c r="NT68" s="66">
        <f t="shared" ref="NT68:NT115" si="285">78812.25/109</f>
        <v>723.04816513761466</v>
      </c>
      <c r="NU68" s="66"/>
      <c r="NV68" s="66">
        <f t="shared" ref="NV68:NV115" si="286">(NS68+NT68+NU68)*20%</f>
        <v>698.04093715726469</v>
      </c>
      <c r="NW68" s="67">
        <f t="shared" si="240"/>
        <v>1421.0891022948795</v>
      </c>
      <c r="NX68" s="67">
        <f t="shared" si="241"/>
        <v>4188.2456229435884</v>
      </c>
      <c r="NY68" s="68">
        <f t="shared" si="242"/>
        <v>-2136.7956229435886</v>
      </c>
      <c r="NZ68" s="209">
        <v>16522.080000000002</v>
      </c>
      <c r="OA68" s="209">
        <v>10443.44</v>
      </c>
      <c r="OB68" s="209">
        <v>2652.6</v>
      </c>
      <c r="OC68" s="209">
        <v>0</v>
      </c>
      <c r="OD68" s="209">
        <v>0</v>
      </c>
      <c r="OE68" s="209">
        <v>0</v>
      </c>
      <c r="OF68" s="209">
        <v>0</v>
      </c>
      <c r="OG68" s="209">
        <v>0</v>
      </c>
      <c r="OH68" s="209">
        <v>0</v>
      </c>
      <c r="OI68" s="209">
        <v>0</v>
      </c>
      <c r="OJ68" s="209">
        <v>16935.59</v>
      </c>
      <c r="OK68" s="178">
        <f t="shared" ref="OK68:OK115" si="287">ON68-OJ68</f>
        <v>12682.530000000002</v>
      </c>
      <c r="OL68" s="210">
        <v>1088</v>
      </c>
      <c r="OM68" s="181" t="s">
        <v>277</v>
      </c>
      <c r="ON68" s="64">
        <f t="shared" si="200"/>
        <v>29618.120000000003</v>
      </c>
      <c r="OO68" s="209">
        <v>1375.34</v>
      </c>
      <c r="OP68" s="209">
        <v>763.92</v>
      </c>
      <c r="OQ68" s="209">
        <v>169.47</v>
      </c>
      <c r="OR68" s="209">
        <v>0</v>
      </c>
      <c r="OS68" s="209">
        <v>0</v>
      </c>
      <c r="OT68" s="209">
        <v>0</v>
      </c>
      <c r="OU68" s="209">
        <v>0</v>
      </c>
      <c r="OV68" s="209">
        <v>0</v>
      </c>
      <c r="OW68" s="209">
        <v>0</v>
      </c>
      <c r="OX68" s="209">
        <v>0</v>
      </c>
      <c r="OY68" s="211">
        <v>2308.73</v>
      </c>
      <c r="OZ68" s="227">
        <f>531.3+7.43</f>
        <v>538.7299999999999</v>
      </c>
      <c r="PA68" s="248">
        <v>208</v>
      </c>
      <c r="PB68" s="65">
        <f t="shared" ref="PB68:PB115" si="288">(OJ68/$OJ$116)*56307.47</f>
        <v>366.2026795551007</v>
      </c>
      <c r="PC68" s="65">
        <f t="shared" ref="PC68:PC115" si="289">(OK68/$O$116)*16757.91</f>
        <v>371.86450759765916</v>
      </c>
      <c r="PD68" s="65">
        <v>1279.4567857142858</v>
      </c>
      <c r="PE68" s="65"/>
      <c r="PF68" s="65">
        <f t="shared" ref="PF68:PF115" si="290">3288/100</f>
        <v>32.880000000000003</v>
      </c>
      <c r="PG68" s="65">
        <v>5</v>
      </c>
      <c r="PH68" s="65">
        <f t="shared" si="156"/>
        <v>495.2049090909091</v>
      </c>
      <c r="PI68" s="65"/>
      <c r="PJ68" s="64">
        <f t="shared" si="243"/>
        <v>3297.3388819579545</v>
      </c>
      <c r="PK68" s="66">
        <f t="shared" si="157"/>
        <v>643.25572727272731</v>
      </c>
      <c r="PL68" s="66"/>
      <c r="PM68" s="66">
        <f t="shared" ref="PM68:PM115" si="291">(PJ68+PK68+PL68)*20%</f>
        <v>788.11892184613635</v>
      </c>
      <c r="PN68" s="67">
        <f t="shared" si="244"/>
        <v>1431.3746491188635</v>
      </c>
      <c r="PO68" s="67">
        <f t="shared" si="245"/>
        <v>4728.7135310768181</v>
      </c>
      <c r="PP68" s="68">
        <f t="shared" si="246"/>
        <v>-2419.9835310768181</v>
      </c>
      <c r="PQ68" s="209">
        <v>12334.02</v>
      </c>
      <c r="PR68" s="209">
        <v>9883.4500000000007</v>
      </c>
      <c r="PS68" s="209">
        <v>4940.4799999999996</v>
      </c>
      <c r="PT68" s="209">
        <v>0</v>
      </c>
      <c r="PU68" s="209">
        <v>0</v>
      </c>
      <c r="PV68" s="209">
        <v>0</v>
      </c>
      <c r="PW68" s="209">
        <v>0</v>
      </c>
      <c r="PX68" s="209">
        <v>0</v>
      </c>
      <c r="PY68" s="209">
        <v>0</v>
      </c>
      <c r="PZ68" s="209">
        <v>0</v>
      </c>
      <c r="QA68" s="209">
        <v>14266.86</v>
      </c>
      <c r="QB68" s="178">
        <f t="shared" si="201"/>
        <v>12891.09</v>
      </c>
      <c r="QC68" s="210">
        <v>982</v>
      </c>
      <c r="QD68" s="181" t="s">
        <v>277</v>
      </c>
      <c r="QE68" s="64">
        <f t="shared" si="202"/>
        <v>27157.95</v>
      </c>
      <c r="QF68" s="209">
        <v>1026.72</v>
      </c>
      <c r="QG68" s="209">
        <v>722.96</v>
      </c>
      <c r="QH68" s="209">
        <v>315.63</v>
      </c>
      <c r="QI68" s="209">
        <v>0</v>
      </c>
      <c r="QJ68" s="209">
        <v>0</v>
      </c>
      <c r="QK68" s="209">
        <v>0</v>
      </c>
      <c r="QL68" s="209">
        <v>0</v>
      </c>
      <c r="QM68" s="209">
        <v>0</v>
      </c>
      <c r="QN68" s="209">
        <v>0</v>
      </c>
      <c r="QO68" s="209">
        <v>0</v>
      </c>
      <c r="QP68" s="211">
        <f t="shared" ref="QP68:QP115" si="292">SUM(QF68:QO68)</f>
        <v>2065.31</v>
      </c>
      <c r="QQ68" s="227">
        <f>531.3+7.43</f>
        <v>538.7299999999999</v>
      </c>
      <c r="QR68" s="248">
        <v>208</v>
      </c>
      <c r="QS68" s="65">
        <f t="shared" ref="QS68:QS115" si="293">(QA68/$QA$116)*27743.06</f>
        <v>167.70702374876382</v>
      </c>
      <c r="QT68" s="65">
        <f t="shared" ref="QT68:QT115" si="294">(QB68/$O$116)*10429.01</f>
        <v>235.2294546563239</v>
      </c>
      <c r="QU68" s="65">
        <v>1279.4567857142858</v>
      </c>
      <c r="QV68" s="65"/>
      <c r="QW68" s="65">
        <f t="shared" ref="QW68:QW115" si="295">2074.8/110</f>
        <v>18.861818181818183</v>
      </c>
      <c r="QX68" s="65">
        <v>5</v>
      </c>
      <c r="QY68" s="65">
        <f t="shared" si="158"/>
        <v>428.14772727272725</v>
      </c>
      <c r="QZ68" s="65"/>
      <c r="RA68" s="64">
        <f t="shared" si="203"/>
        <v>2881.1328095739191</v>
      </c>
      <c r="RB68" s="66">
        <f t="shared" ref="RB68:RB115" si="296">68119.05/110</f>
        <v>619.2640909090909</v>
      </c>
      <c r="RC68" s="66"/>
      <c r="RD68" s="66">
        <f t="shared" ref="RD68:RD115" si="297">(RA68+RB68+RC68)*20%</f>
        <v>700.07938009660211</v>
      </c>
      <c r="RE68" s="67">
        <f t="shared" si="247"/>
        <v>1319.3434710056931</v>
      </c>
      <c r="RF68" s="67">
        <f t="shared" si="248"/>
        <v>4200.4762805796126</v>
      </c>
      <c r="RG68" s="68">
        <f t="shared" si="249"/>
        <v>-2135.1662805796127</v>
      </c>
      <c r="RH68" s="205">
        <v>11332.95</v>
      </c>
      <c r="RI68" s="205">
        <v>8656.23</v>
      </c>
      <c r="RJ68" s="205">
        <v>3367.45</v>
      </c>
      <c r="RK68" s="205">
        <v>0</v>
      </c>
      <c r="RL68" s="205">
        <v>0</v>
      </c>
      <c r="RM68" s="205">
        <v>0</v>
      </c>
      <c r="RN68" s="205">
        <v>0</v>
      </c>
      <c r="RO68" s="205">
        <v>0</v>
      </c>
      <c r="RP68" s="205">
        <v>0</v>
      </c>
      <c r="RQ68" s="205">
        <v>0</v>
      </c>
      <c r="RR68" s="205">
        <v>12788.82</v>
      </c>
      <c r="RS68" s="178">
        <f t="shared" si="204"/>
        <v>10567.810000000001</v>
      </c>
      <c r="RT68" s="206">
        <v>815</v>
      </c>
      <c r="RU68" s="181" t="s">
        <v>277</v>
      </c>
      <c r="RV68" s="64">
        <f t="shared" si="205"/>
        <v>23356.63</v>
      </c>
      <c r="RW68" s="209">
        <v>943.38</v>
      </c>
      <c r="RX68" s="209">
        <v>633.19000000000005</v>
      </c>
      <c r="RY68" s="209">
        <v>215.14</v>
      </c>
      <c r="RZ68" s="209">
        <v>0</v>
      </c>
      <c r="SA68" s="209">
        <v>0</v>
      </c>
      <c r="SB68" s="209">
        <v>0</v>
      </c>
      <c r="SC68" s="209">
        <v>0</v>
      </c>
      <c r="SD68" s="209">
        <v>0</v>
      </c>
      <c r="SE68" s="209">
        <v>0</v>
      </c>
      <c r="SF68" s="209">
        <v>0</v>
      </c>
      <c r="SG68" s="211">
        <v>1791.71</v>
      </c>
      <c r="SH68" s="227">
        <f>531.3+7.43</f>
        <v>538.7299999999999</v>
      </c>
      <c r="SI68" s="248">
        <v>208</v>
      </c>
      <c r="SJ68" s="65">
        <f t="shared" ref="SJ68:SJ115" si="298">(RR68/$RR$116)*25115.94</f>
        <v>125.67453259142499</v>
      </c>
      <c r="SK68" s="65">
        <f t="shared" ref="SK68:SK115" si="299">(RS68/$O$116)*12319.54</f>
        <v>227.79199900681087</v>
      </c>
      <c r="SL68" s="65">
        <v>1279.4567857142858</v>
      </c>
      <c r="SM68" s="65"/>
      <c r="SN68" s="65">
        <f t="shared" ref="SN68:SN115" si="300">56040/113</f>
        <v>495.92920353982299</v>
      </c>
      <c r="SO68" s="65">
        <v>5</v>
      </c>
      <c r="SP68" s="65">
        <f t="shared" si="159"/>
        <v>428.52876106194691</v>
      </c>
      <c r="SQ68" s="65"/>
      <c r="SR68" s="64"/>
      <c r="SS68" s="66">
        <f t="shared" si="160"/>
        <v>596.28469026548669</v>
      </c>
      <c r="ST68" s="66"/>
      <c r="SU68" s="66">
        <f t="shared" ref="SU68:SU115" si="301">(SR68+SS68+ST68)*20%</f>
        <v>119.25693805309734</v>
      </c>
      <c r="SV68" s="67"/>
      <c r="SW68" s="67">
        <f t="shared" si="250"/>
        <v>0</v>
      </c>
      <c r="SX68" s="68">
        <f t="shared" si="251"/>
        <v>1791.71</v>
      </c>
      <c r="SY68" s="64">
        <f t="shared" ref="SY68:SY115" si="302">Q68+BH68+CY68+EP68+GG68+HX68+JO68+LF68+MW68+ON68+QE68+RV68</f>
        <v>299840.02</v>
      </c>
      <c r="SZ68" s="211">
        <f t="shared" ref="SZ68:SZ115" si="303">AB68+BS68+DJ68+FA68+GR68+II68+JZ68+LQ68+NH68+OY68+QP68+SG68</f>
        <v>22910.800000000003</v>
      </c>
      <c r="TA68" s="67">
        <f t="shared" ref="TA68:TA115" si="304">AR68+CI68+DZ68+FQ68+HH68+IY68+KP68+MG68+NX68+PO68+RF68+SW68</f>
        <v>40307.703087243812</v>
      </c>
      <c r="TB68" s="68">
        <f t="shared" ref="TB68:TB115" si="305">SZ68-TA68</f>
        <v>-17396.903087243809</v>
      </c>
      <c r="TC68" s="264"/>
      <c r="TD68" s="265"/>
      <c r="TE68" s="265"/>
    </row>
    <row r="69" spans="1:525">
      <c r="A69" s="173" t="s">
        <v>198</v>
      </c>
      <c r="B69" s="175" t="s">
        <v>199</v>
      </c>
      <c r="C69" s="181" t="s">
        <v>276</v>
      </c>
      <c r="D69" s="176">
        <v>30.86</v>
      </c>
      <c r="E69" s="176">
        <v>3028.19</v>
      </c>
      <c r="F69" s="176">
        <v>18580.68</v>
      </c>
      <c r="G69" s="176">
        <v>0</v>
      </c>
      <c r="H69" s="176">
        <v>0</v>
      </c>
      <c r="I69" s="176">
        <v>0</v>
      </c>
      <c r="J69" s="176">
        <v>0</v>
      </c>
      <c r="K69" s="176">
        <v>0</v>
      </c>
      <c r="L69" s="176">
        <v>0</v>
      </c>
      <c r="M69" s="176">
        <v>0</v>
      </c>
      <c r="N69" s="178">
        <v>16418.82</v>
      </c>
      <c r="O69" s="178">
        <f t="shared" si="161"/>
        <v>5220.91</v>
      </c>
      <c r="P69" s="181">
        <v>1598</v>
      </c>
      <c r="Q69" s="64">
        <f t="shared" si="213"/>
        <v>21639.73</v>
      </c>
      <c r="R69" s="178">
        <v>2.57</v>
      </c>
      <c r="S69" s="178">
        <v>221.51</v>
      </c>
      <c r="T69" s="178">
        <v>1186.97</v>
      </c>
      <c r="U69" s="178">
        <v>0</v>
      </c>
      <c r="V69" s="178">
        <v>0</v>
      </c>
      <c r="W69" s="178">
        <v>0</v>
      </c>
      <c r="X69" s="178">
        <v>0</v>
      </c>
      <c r="Y69" s="178">
        <v>0</v>
      </c>
      <c r="Z69" s="178">
        <v>0</v>
      </c>
      <c r="AA69" s="178">
        <v>0</v>
      </c>
      <c r="AB69" s="64">
        <f t="shared" si="50"/>
        <v>1411.05</v>
      </c>
      <c r="AC69" s="65">
        <v>508.73</v>
      </c>
      <c r="AD69" s="219">
        <v>178</v>
      </c>
      <c r="AE69" s="65">
        <f t="shared" si="252"/>
        <v>178.51851219368729</v>
      </c>
      <c r="AF69" s="65">
        <f t="shared" si="177"/>
        <v>139.99251542755337</v>
      </c>
      <c r="AG69" s="65"/>
      <c r="AH69" s="65">
        <v>18.510000000000002</v>
      </c>
      <c r="AI69" s="65"/>
      <c r="AJ69" s="65">
        <v>5</v>
      </c>
      <c r="AK69" s="65">
        <f t="shared" si="178"/>
        <v>411.38684210526316</v>
      </c>
      <c r="AL69" s="65"/>
      <c r="AM69" s="64">
        <f t="shared" si="214"/>
        <v>1440.1378697265038</v>
      </c>
      <c r="AN69" s="66">
        <f t="shared" si="179"/>
        <v>645.10084210526315</v>
      </c>
      <c r="AO69" s="66">
        <v>46.73</v>
      </c>
      <c r="AP69" s="66">
        <f t="shared" si="253"/>
        <v>426.39374236635342</v>
      </c>
      <c r="AQ69" s="67">
        <f t="shared" si="215"/>
        <v>1118.2245844716167</v>
      </c>
      <c r="AR69" s="67">
        <f t="shared" si="216"/>
        <v>2558.3624541981208</v>
      </c>
      <c r="AS69" s="68">
        <f t="shared" si="217"/>
        <v>-1147.3124541981208</v>
      </c>
      <c r="AT69" s="205">
        <v>57.71</v>
      </c>
      <c r="AU69" s="205">
        <v>2988.1</v>
      </c>
      <c r="AV69" s="205">
        <v>19803.09</v>
      </c>
      <c r="AW69" s="205">
        <v>0</v>
      </c>
      <c r="AX69" s="207">
        <v>0</v>
      </c>
      <c r="AY69" s="207">
        <v>0</v>
      </c>
      <c r="AZ69" s="207">
        <v>0</v>
      </c>
      <c r="BA69" s="207">
        <v>0</v>
      </c>
      <c r="BB69" s="207">
        <v>0</v>
      </c>
      <c r="BC69" s="207">
        <v>0</v>
      </c>
      <c r="BD69" s="209">
        <v>17286.72</v>
      </c>
      <c r="BE69" s="178">
        <f t="shared" si="162"/>
        <v>5562.18</v>
      </c>
      <c r="BF69" s="208">
        <v>1657</v>
      </c>
      <c r="BG69" s="181" t="s">
        <v>276</v>
      </c>
      <c r="BH69" s="64">
        <f t="shared" si="56"/>
        <v>22848.9</v>
      </c>
      <c r="BI69" s="205">
        <v>4.8</v>
      </c>
      <c r="BJ69" s="205">
        <v>218.57</v>
      </c>
      <c r="BK69" s="205">
        <v>1265.1300000000001</v>
      </c>
      <c r="BL69" s="205">
        <v>0</v>
      </c>
      <c r="BM69" s="205">
        <v>0</v>
      </c>
      <c r="BN69" s="205">
        <v>0</v>
      </c>
      <c r="BO69" s="205">
        <v>0</v>
      </c>
      <c r="BP69" s="205">
        <v>0</v>
      </c>
      <c r="BQ69" s="205">
        <v>0</v>
      </c>
      <c r="BR69" s="205">
        <v>0</v>
      </c>
      <c r="BS69" s="64">
        <f t="shared" si="57"/>
        <v>1488.5</v>
      </c>
      <c r="BT69" s="65">
        <v>508.73</v>
      </c>
      <c r="BU69" s="219">
        <v>178</v>
      </c>
      <c r="BV69" s="65">
        <f t="shared" si="254"/>
        <v>189.59582223833073</v>
      </c>
      <c r="BW69" s="65">
        <f t="shared" si="255"/>
        <v>125.79405136455729</v>
      </c>
      <c r="BX69" s="65"/>
      <c r="BY69" s="65">
        <v>18.510000000000002</v>
      </c>
      <c r="BZ69" s="65"/>
      <c r="CA69" s="65">
        <v>5</v>
      </c>
      <c r="CB69" s="65">
        <f t="shared" si="180"/>
        <v>391.015625</v>
      </c>
      <c r="CC69" s="65"/>
      <c r="CD69" s="64">
        <f t="shared" si="218"/>
        <v>1416.645498602888</v>
      </c>
      <c r="CE69" s="66">
        <f t="shared" si="256"/>
        <v>665.21208333333334</v>
      </c>
      <c r="CF69" s="66"/>
      <c r="CG69" s="66">
        <f t="shared" si="257"/>
        <v>416.3715163872443</v>
      </c>
      <c r="CH69" s="67">
        <f>SUM(CE69:CG69)</f>
        <v>1081.5835997205777</v>
      </c>
      <c r="CI69" s="67">
        <f t="shared" si="219"/>
        <v>2498.2290983234657</v>
      </c>
      <c r="CJ69" s="68">
        <f t="shared" si="220"/>
        <v>-1009.7290983234657</v>
      </c>
      <c r="CK69" s="209">
        <v>167.09</v>
      </c>
      <c r="CL69" s="209">
        <v>3665.46</v>
      </c>
      <c r="CM69" s="209">
        <v>22110.37</v>
      </c>
      <c r="CN69" s="209">
        <v>0</v>
      </c>
      <c r="CO69" s="209">
        <v>0</v>
      </c>
      <c r="CP69" s="209">
        <v>0</v>
      </c>
      <c r="CQ69" s="209">
        <v>0</v>
      </c>
      <c r="CR69" s="209">
        <v>0</v>
      </c>
      <c r="CS69" s="209">
        <v>0</v>
      </c>
      <c r="CT69" s="207">
        <v>0</v>
      </c>
      <c r="CU69" s="209">
        <v>19783.68</v>
      </c>
      <c r="CV69" s="178">
        <f t="shared" si="181"/>
        <v>6159.239999999998</v>
      </c>
      <c r="CW69" s="210">
        <v>1894</v>
      </c>
      <c r="CX69" s="181" t="s">
        <v>276</v>
      </c>
      <c r="CY69" s="64">
        <f t="shared" si="182"/>
        <v>25942.92</v>
      </c>
      <c r="CZ69" s="209">
        <v>13.91</v>
      </c>
      <c r="DA69" s="209">
        <v>268.12</v>
      </c>
      <c r="DB69" s="209">
        <v>1411.94</v>
      </c>
      <c r="DC69" s="209">
        <v>0</v>
      </c>
      <c r="DD69" s="209">
        <v>0</v>
      </c>
      <c r="DE69" s="209">
        <v>0</v>
      </c>
      <c r="DF69" s="209">
        <v>0</v>
      </c>
      <c r="DG69" s="209">
        <v>0</v>
      </c>
      <c r="DH69" s="209">
        <v>0</v>
      </c>
      <c r="DI69" s="209">
        <v>0</v>
      </c>
      <c r="DJ69" s="211">
        <f t="shared" si="208"/>
        <v>1693.97</v>
      </c>
      <c r="DK69" s="65">
        <v>508.73</v>
      </c>
      <c r="DL69" s="65">
        <v>178</v>
      </c>
      <c r="DM69" s="65">
        <f t="shared" si="258"/>
        <v>215.07625082093324</v>
      </c>
      <c r="DN69" s="65">
        <f t="shared" si="259"/>
        <v>175.20792969752097</v>
      </c>
      <c r="DO69" s="65"/>
      <c r="DP69" s="65">
        <v>18.510000000000002</v>
      </c>
      <c r="DQ69" s="65"/>
      <c r="DR69" s="65">
        <v>5</v>
      </c>
      <c r="DS69" s="65">
        <f t="shared" si="209"/>
        <v>428.469696969697</v>
      </c>
      <c r="DT69" s="65"/>
      <c r="DU69" s="64">
        <f t="shared" si="221"/>
        <v>1528.9938774881512</v>
      </c>
      <c r="DV69" s="66">
        <f t="shared" ref="DV69:DV115" si="306">DV$3</f>
        <v>596.35070707070713</v>
      </c>
      <c r="DW69" s="66"/>
      <c r="DX69" s="66">
        <f t="shared" si="260"/>
        <v>425.06891691177174</v>
      </c>
      <c r="DY69" s="67">
        <f t="shared" si="222"/>
        <v>1021.4196239824789</v>
      </c>
      <c r="DZ69" s="67">
        <f t="shared" si="223"/>
        <v>2550.4135014706299</v>
      </c>
      <c r="EA69" s="68">
        <f t="shared" si="224"/>
        <v>-856.44350147062983</v>
      </c>
      <c r="EB69" s="209">
        <v>50.96</v>
      </c>
      <c r="EC69" s="209">
        <v>3747.77</v>
      </c>
      <c r="ED69" s="209">
        <v>23452.42</v>
      </c>
      <c r="EE69" s="209">
        <v>0</v>
      </c>
      <c r="EF69" s="209">
        <v>0</v>
      </c>
      <c r="EG69" s="209">
        <v>0</v>
      </c>
      <c r="EH69" s="209">
        <v>0</v>
      </c>
      <c r="EI69" s="209">
        <v>0</v>
      </c>
      <c r="EJ69" s="209">
        <v>0</v>
      </c>
      <c r="EK69" s="209">
        <v>0</v>
      </c>
      <c r="EL69" s="209">
        <v>20185.88</v>
      </c>
      <c r="EM69" s="178">
        <f t="shared" si="183"/>
        <v>7065.2699999999968</v>
      </c>
      <c r="EN69" s="210">
        <v>1929</v>
      </c>
      <c r="EO69" s="181" t="s">
        <v>276</v>
      </c>
      <c r="EP69" s="212">
        <f t="shared" si="261"/>
        <v>27251.149999999998</v>
      </c>
      <c r="EQ69" s="209">
        <v>4.24</v>
      </c>
      <c r="ER69" s="209">
        <v>274.14</v>
      </c>
      <c r="ES69" s="209">
        <v>1496.48</v>
      </c>
      <c r="ET69" s="209">
        <v>0</v>
      </c>
      <c r="EU69" s="209">
        <v>0</v>
      </c>
      <c r="EV69" s="209">
        <v>0</v>
      </c>
      <c r="EW69" s="209">
        <v>0</v>
      </c>
      <c r="EX69" s="209">
        <v>0</v>
      </c>
      <c r="EY69" s="209">
        <v>0</v>
      </c>
      <c r="EZ69" s="209">
        <v>0</v>
      </c>
      <c r="FA69" s="64">
        <f t="shared" si="184"/>
        <v>1774.8600000000001</v>
      </c>
      <c r="FB69" s="65">
        <v>508.73</v>
      </c>
      <c r="FC69" s="65">
        <v>178</v>
      </c>
      <c r="FD69" s="65">
        <f t="shared" si="262"/>
        <v>225.31581954700044</v>
      </c>
      <c r="FE69" s="65">
        <f t="shared" si="263"/>
        <v>183.52916766658035</v>
      </c>
      <c r="FF69" s="65"/>
      <c r="FG69" s="65">
        <v>18.510000000000002</v>
      </c>
      <c r="FH69" s="65">
        <f t="shared" si="264"/>
        <v>140.93333333333334</v>
      </c>
      <c r="FI69" s="65">
        <v>5</v>
      </c>
      <c r="FJ69" s="65">
        <f t="shared" ref="FJ69:FJ115" si="307">FJ$3</f>
        <v>424.68019607843132</v>
      </c>
      <c r="FK69" s="65"/>
      <c r="FL69" s="64">
        <f t="shared" si="225"/>
        <v>1684.6985166253457</v>
      </c>
      <c r="FM69" s="66">
        <f t="shared" ref="FM69:FM115" si="308">FM$3</f>
        <v>664.41901960784321</v>
      </c>
      <c r="FN69" s="66"/>
      <c r="FO69" s="66">
        <f t="shared" si="265"/>
        <v>469.82350724663775</v>
      </c>
      <c r="FP69" s="67">
        <f>SUM(FM69:FO69)</f>
        <v>1134.242526854481</v>
      </c>
      <c r="FQ69" s="67">
        <f t="shared" si="226"/>
        <v>2818.9410434798265</v>
      </c>
      <c r="FR69" s="68">
        <f t="shared" si="227"/>
        <v>-1044.0810434798263</v>
      </c>
      <c r="FS69" s="209">
        <v>240</v>
      </c>
      <c r="FT69" s="209">
        <v>4250.1400000000003</v>
      </c>
      <c r="FU69" s="209">
        <v>26094.03</v>
      </c>
      <c r="FV69" s="209">
        <v>0</v>
      </c>
      <c r="FW69" s="209">
        <v>0</v>
      </c>
      <c r="FX69" s="209">
        <v>0</v>
      </c>
      <c r="FY69" s="209">
        <v>0</v>
      </c>
      <c r="FZ69" s="209">
        <v>0</v>
      </c>
      <c r="GA69" s="209">
        <v>0</v>
      </c>
      <c r="GB69" s="209">
        <v>0</v>
      </c>
      <c r="GC69" s="209">
        <v>23890.87</v>
      </c>
      <c r="GD69" s="178">
        <f t="shared" si="186"/>
        <v>6693.2999999999993</v>
      </c>
      <c r="GE69" s="210">
        <v>2190</v>
      </c>
      <c r="GF69" s="181" t="s">
        <v>276</v>
      </c>
      <c r="GG69" s="64">
        <f t="shared" si="187"/>
        <v>30584.17</v>
      </c>
      <c r="GH69" s="209">
        <v>19.98</v>
      </c>
      <c r="GI69" s="209">
        <v>310.89</v>
      </c>
      <c r="GJ69" s="209">
        <v>1664.98</v>
      </c>
      <c r="GK69" s="209">
        <v>0</v>
      </c>
      <c r="GL69" s="209">
        <v>0</v>
      </c>
      <c r="GM69" s="209">
        <v>0</v>
      </c>
      <c r="GN69" s="209">
        <v>0</v>
      </c>
      <c r="GO69" s="209">
        <v>0</v>
      </c>
      <c r="GP69" s="209">
        <v>0</v>
      </c>
      <c r="GQ69" s="209">
        <v>0</v>
      </c>
      <c r="GR69" s="211">
        <f t="shared" si="266"/>
        <v>1995.85</v>
      </c>
      <c r="GS69" s="65">
        <v>508.73</v>
      </c>
      <c r="GT69" s="219">
        <v>178</v>
      </c>
      <c r="GU69" s="65">
        <f t="shared" si="267"/>
        <v>264.74057423775508</v>
      </c>
      <c r="GV69" s="65">
        <f t="shared" si="268"/>
        <v>197.2656475688124</v>
      </c>
      <c r="GW69" s="65"/>
      <c r="GX69" s="65">
        <v>18.510000000000002</v>
      </c>
      <c r="GY69" s="65">
        <f t="shared" si="269"/>
        <v>184.90588235294118</v>
      </c>
      <c r="GZ69" s="65">
        <v>5</v>
      </c>
      <c r="HA69" s="65">
        <f t="shared" ref="HA69:HA115" si="309">HA$3</f>
        <v>358.47794117647061</v>
      </c>
      <c r="HB69" s="65"/>
      <c r="HC69" s="64">
        <f t="shared" si="188"/>
        <v>1715.6300453359795</v>
      </c>
      <c r="HD69" s="66">
        <f t="shared" ref="HD69:HD115" si="310">HD$3</f>
        <v>866.92019607843133</v>
      </c>
      <c r="HE69" s="66"/>
      <c r="HF69" s="66">
        <f t="shared" si="270"/>
        <v>516.51004828288217</v>
      </c>
      <c r="HG69" s="67">
        <f t="shared" si="228"/>
        <v>1383.4302443613135</v>
      </c>
      <c r="HH69" s="67">
        <f t="shared" si="229"/>
        <v>3099.0602896972932</v>
      </c>
      <c r="HI69" s="68">
        <f t="shared" si="230"/>
        <v>-1103.2102896972933</v>
      </c>
      <c r="HJ69" s="205">
        <v>550.30999999999995</v>
      </c>
      <c r="HK69" s="205">
        <v>4753.47</v>
      </c>
      <c r="HL69" s="205">
        <v>23648.86</v>
      </c>
      <c r="HM69" s="205">
        <v>0</v>
      </c>
      <c r="HN69" s="205">
        <v>0</v>
      </c>
      <c r="HO69" s="205">
        <v>0</v>
      </c>
      <c r="HP69" s="205">
        <v>0</v>
      </c>
      <c r="HQ69" s="205">
        <v>0</v>
      </c>
      <c r="HR69" s="205">
        <v>0</v>
      </c>
      <c r="HS69" s="205">
        <v>0</v>
      </c>
      <c r="HT69" s="205">
        <v>22000.38</v>
      </c>
      <c r="HU69" s="178">
        <f t="shared" si="189"/>
        <v>6952.2599999999984</v>
      </c>
      <c r="HV69" s="206">
        <v>2106</v>
      </c>
      <c r="HW69" s="181" t="s">
        <v>276</v>
      </c>
      <c r="HX69" s="64">
        <f t="shared" si="190"/>
        <v>28952.639999999999</v>
      </c>
      <c r="HY69" s="205">
        <v>45.81</v>
      </c>
      <c r="HZ69" s="205">
        <v>347.71</v>
      </c>
      <c r="IA69" s="205">
        <v>1510.21</v>
      </c>
      <c r="IB69" s="205">
        <v>0</v>
      </c>
      <c r="IC69" s="205">
        <v>0</v>
      </c>
      <c r="ID69" s="205">
        <v>0</v>
      </c>
      <c r="IE69" s="205">
        <v>0</v>
      </c>
      <c r="IF69" s="205">
        <v>0</v>
      </c>
      <c r="IG69" s="205">
        <v>0</v>
      </c>
      <c r="IH69" s="205">
        <v>0</v>
      </c>
      <c r="II69" s="214">
        <v>1903.73</v>
      </c>
      <c r="IJ69" s="65">
        <v>508.73</v>
      </c>
      <c r="IK69" s="219">
        <v>178</v>
      </c>
      <c r="IL69" s="65">
        <f t="shared" si="271"/>
        <v>243.70825973859033</v>
      </c>
      <c r="IM69" s="65">
        <f t="shared" si="272"/>
        <v>210.70714193181129</v>
      </c>
      <c r="IN69" s="65"/>
      <c r="IO69" s="65">
        <v>18.510000000000002</v>
      </c>
      <c r="IP69" s="65">
        <f t="shared" si="273"/>
        <v>232.05714285714285</v>
      </c>
      <c r="IQ69" s="65">
        <v>5</v>
      </c>
      <c r="IR69" s="65">
        <f t="shared" ref="IR69:IR115" si="311">IR$3</f>
        <v>445.62857142857143</v>
      </c>
      <c r="IS69" s="65"/>
      <c r="IT69" s="64">
        <f t="shared" si="191"/>
        <v>1842.3411159561158</v>
      </c>
      <c r="IU69" s="66">
        <f t="shared" ref="IU69:IU115" si="312">IU$3</f>
        <v>538.79476190476191</v>
      </c>
      <c r="IV69" s="66"/>
      <c r="IW69" s="66">
        <f t="shared" si="274"/>
        <v>476.22717557217561</v>
      </c>
      <c r="IX69" s="67">
        <f t="shared" si="192"/>
        <v>1015.0219374769375</v>
      </c>
      <c r="IY69" s="67">
        <f t="shared" si="231"/>
        <v>2857.3630534330532</v>
      </c>
      <c r="IZ69" s="68">
        <f t="shared" si="232"/>
        <v>-953.63305343305319</v>
      </c>
      <c r="JA69" s="209">
        <v>228.6</v>
      </c>
      <c r="JB69" s="209">
        <v>4653.55</v>
      </c>
      <c r="JC69" s="209">
        <v>28294.07</v>
      </c>
      <c r="JD69" s="209">
        <v>0</v>
      </c>
      <c r="JE69" s="209">
        <v>0</v>
      </c>
      <c r="JF69" s="209">
        <v>0</v>
      </c>
      <c r="JG69" s="209">
        <v>0</v>
      </c>
      <c r="JH69" s="209">
        <v>0</v>
      </c>
      <c r="JI69" s="209">
        <v>0</v>
      </c>
      <c r="JJ69" s="209">
        <v>0</v>
      </c>
      <c r="JK69" s="209">
        <v>27154.58</v>
      </c>
      <c r="JL69" s="178">
        <f t="shared" si="193"/>
        <v>6021.6399999999994</v>
      </c>
      <c r="JM69" s="210">
        <v>2257</v>
      </c>
      <c r="JN69" s="181" t="s">
        <v>276</v>
      </c>
      <c r="JO69" s="64">
        <f t="shared" si="194"/>
        <v>33176.22</v>
      </c>
      <c r="JP69" s="209">
        <v>19.03</v>
      </c>
      <c r="JQ69" s="209">
        <v>340.4</v>
      </c>
      <c r="JR69" s="209">
        <v>1804.61</v>
      </c>
      <c r="JS69" s="209">
        <v>0</v>
      </c>
      <c r="JT69" s="209">
        <v>0</v>
      </c>
      <c r="JU69" s="209">
        <v>0</v>
      </c>
      <c r="JV69" s="209">
        <v>0</v>
      </c>
      <c r="JW69" s="209">
        <v>0</v>
      </c>
      <c r="JX69" s="209">
        <v>0</v>
      </c>
      <c r="JY69" s="209">
        <v>0</v>
      </c>
      <c r="JZ69" s="211">
        <v>2164.04</v>
      </c>
      <c r="KA69" s="65">
        <v>508.73</v>
      </c>
      <c r="KB69" s="219">
        <v>178</v>
      </c>
      <c r="KC69" s="65">
        <f t="shared" si="275"/>
        <v>547.72655317819647</v>
      </c>
      <c r="KD69" s="65">
        <f t="shared" si="276"/>
        <v>202.75806622551133</v>
      </c>
      <c r="KE69" s="65"/>
      <c r="KF69" s="65">
        <v>18.510000000000002</v>
      </c>
      <c r="KG69" s="65"/>
      <c r="KH69" s="65">
        <v>5</v>
      </c>
      <c r="KI69" s="65">
        <f t="shared" ref="KI69:KI115" si="313">KI$3</f>
        <v>543.39953271028037</v>
      </c>
      <c r="KJ69" s="65"/>
      <c r="KK69" s="64">
        <f t="shared" si="195"/>
        <v>2004.1241521139882</v>
      </c>
      <c r="KL69" s="66">
        <f t="shared" ref="KL69:KL115" si="314">KL$3</f>
        <v>497.32093457943921</v>
      </c>
      <c r="KM69" s="66"/>
      <c r="KN69" s="66">
        <f t="shared" si="277"/>
        <v>500.28901733868554</v>
      </c>
      <c r="KO69" s="67">
        <f t="shared" si="233"/>
        <v>997.60995191812481</v>
      </c>
      <c r="KP69" s="67">
        <f t="shared" si="234"/>
        <v>3001.734104032113</v>
      </c>
      <c r="KQ69" s="68">
        <f t="shared" si="235"/>
        <v>-837.69410403211305</v>
      </c>
      <c r="KR69" s="209">
        <v>333.38</v>
      </c>
      <c r="KS69" s="209">
        <v>5461.28</v>
      </c>
      <c r="KT69" s="209">
        <v>28824.94</v>
      </c>
      <c r="KU69" s="209">
        <v>0</v>
      </c>
      <c r="KV69" s="209">
        <v>0</v>
      </c>
      <c r="KW69" s="209">
        <v>0</v>
      </c>
      <c r="KX69" s="209">
        <v>0</v>
      </c>
      <c r="KY69" s="209">
        <v>0</v>
      </c>
      <c r="KZ69" s="209">
        <v>0</v>
      </c>
      <c r="LA69" s="209">
        <v>0</v>
      </c>
      <c r="LB69" s="209">
        <v>27312.92</v>
      </c>
      <c r="LC69" s="178">
        <f t="shared" si="196"/>
        <v>7306.68</v>
      </c>
      <c r="LD69" s="210">
        <v>2300</v>
      </c>
      <c r="LE69" s="181" t="s">
        <v>276</v>
      </c>
      <c r="LF69" s="64">
        <f t="shared" si="197"/>
        <v>34619.599999999999</v>
      </c>
      <c r="LG69" s="209">
        <v>27.75</v>
      </c>
      <c r="LH69" s="209">
        <v>399.48</v>
      </c>
      <c r="LI69" s="209">
        <v>1838.75</v>
      </c>
      <c r="LJ69" s="209">
        <v>0</v>
      </c>
      <c r="LK69" s="209">
        <v>0</v>
      </c>
      <c r="LL69" s="209">
        <v>0</v>
      </c>
      <c r="LM69" s="209">
        <v>0</v>
      </c>
      <c r="LN69" s="209">
        <v>0</v>
      </c>
      <c r="LO69" s="209">
        <v>0</v>
      </c>
      <c r="LP69" s="209">
        <v>0</v>
      </c>
      <c r="LQ69" s="211">
        <f t="shared" si="278"/>
        <v>2265.98</v>
      </c>
      <c r="LR69" s="234">
        <v>566.73</v>
      </c>
      <c r="LS69" s="240">
        <v>178</v>
      </c>
      <c r="LT69" s="65">
        <f t="shared" si="279"/>
        <v>278.45871256666243</v>
      </c>
      <c r="LU69" s="65">
        <f t="shared" si="280"/>
        <v>217.53551041408625</v>
      </c>
      <c r="LV69" s="65"/>
      <c r="LW69" s="65">
        <v>18.510000000000002</v>
      </c>
      <c r="LX69" s="65"/>
      <c r="LY69" s="65">
        <v>5</v>
      </c>
      <c r="LZ69" s="65">
        <f t="shared" ref="LZ69:LZ115" si="315">LZ$3</f>
        <v>508.03738317757012</v>
      </c>
      <c r="MA69" s="65"/>
      <c r="MB69" s="64">
        <f t="shared" si="236"/>
        <v>1772.2716061583187</v>
      </c>
      <c r="MC69" s="66">
        <f t="shared" ref="MC69:MC115" si="316">MC$3</f>
        <v>593.54906542056074</v>
      </c>
      <c r="MD69" s="66"/>
      <c r="ME69" s="66">
        <f t="shared" si="281"/>
        <v>473.16413431577587</v>
      </c>
      <c r="MF69" s="67">
        <f t="shared" si="237"/>
        <v>1066.7131997363367</v>
      </c>
      <c r="MG69" s="67">
        <f t="shared" si="238"/>
        <v>2838.9848058946554</v>
      </c>
      <c r="MH69" s="68">
        <f t="shared" si="239"/>
        <v>-573.00480589465542</v>
      </c>
      <c r="MI69" s="209">
        <v>635</v>
      </c>
      <c r="MJ69" s="209">
        <v>3532.49</v>
      </c>
      <c r="MK69" s="209">
        <v>23842.59</v>
      </c>
      <c r="ML69" s="209">
        <v>0</v>
      </c>
      <c r="MM69" s="209">
        <v>0</v>
      </c>
      <c r="MN69" s="209">
        <v>0</v>
      </c>
      <c r="MO69" s="209">
        <v>0</v>
      </c>
      <c r="MP69" s="209">
        <v>0</v>
      </c>
      <c r="MQ69" s="209">
        <v>0</v>
      </c>
      <c r="MR69" s="209">
        <v>0</v>
      </c>
      <c r="MS69" s="209">
        <v>21997.72</v>
      </c>
      <c r="MT69" s="178">
        <f t="shared" si="210"/>
        <v>6012.3600000000006</v>
      </c>
      <c r="MU69" s="210">
        <v>2027</v>
      </c>
      <c r="MV69" s="181" t="s">
        <v>276</v>
      </c>
      <c r="MW69" s="64">
        <f t="shared" si="198"/>
        <v>28010.080000000002</v>
      </c>
      <c r="MX69" s="209">
        <v>52.86</v>
      </c>
      <c r="MY69" s="209">
        <v>258.39</v>
      </c>
      <c r="MZ69" s="209">
        <v>1522.29</v>
      </c>
      <c r="NA69" s="209">
        <v>0</v>
      </c>
      <c r="NB69" s="209">
        <v>0</v>
      </c>
      <c r="NC69" s="209">
        <v>0</v>
      </c>
      <c r="ND69" s="209">
        <v>0</v>
      </c>
      <c r="NE69" s="209">
        <v>0</v>
      </c>
      <c r="NF69" s="209">
        <v>0</v>
      </c>
      <c r="NG69" s="209">
        <v>0</v>
      </c>
      <c r="NH69" s="211">
        <f t="shared" si="282"/>
        <v>1833.54</v>
      </c>
      <c r="NI69" s="227">
        <v>566.73</v>
      </c>
      <c r="NJ69" s="245">
        <v>182</v>
      </c>
      <c r="NK69" s="65">
        <f t="shared" si="283"/>
        <v>0</v>
      </c>
      <c r="NL69" s="65">
        <f t="shared" si="284"/>
        <v>145.21687432923778</v>
      </c>
      <c r="NM69" s="65"/>
      <c r="NN69" s="65">
        <v>18.510000000000002</v>
      </c>
      <c r="NO69" s="65"/>
      <c r="NP69" s="65">
        <v>5</v>
      </c>
      <c r="NQ69" s="65">
        <f t="shared" ref="NQ69:NQ115" si="317">NQ$3</f>
        <v>469.67889908256882</v>
      </c>
      <c r="NR69" s="65"/>
      <c r="NS69" s="64">
        <f t="shared" si="199"/>
        <v>1387.1357734118064</v>
      </c>
      <c r="NT69" s="66">
        <f t="shared" si="285"/>
        <v>723.04816513761466</v>
      </c>
      <c r="NU69" s="66"/>
      <c r="NV69" s="66">
        <f t="shared" si="286"/>
        <v>422.03678770988427</v>
      </c>
      <c r="NW69" s="67">
        <f t="shared" si="240"/>
        <v>1145.0849528474989</v>
      </c>
      <c r="NX69" s="67">
        <f t="shared" si="241"/>
        <v>2532.2207262593056</v>
      </c>
      <c r="NY69" s="68">
        <f t="shared" si="242"/>
        <v>-698.68072625930563</v>
      </c>
      <c r="NZ69" s="209">
        <v>374.86</v>
      </c>
      <c r="OA69" s="209">
        <v>3629.62</v>
      </c>
      <c r="OB69" s="209">
        <v>23202.06</v>
      </c>
      <c r="OC69" s="209">
        <v>0</v>
      </c>
      <c r="OD69" s="209">
        <v>0</v>
      </c>
      <c r="OE69" s="209">
        <v>0</v>
      </c>
      <c r="OF69" s="209">
        <v>0</v>
      </c>
      <c r="OG69" s="209">
        <v>0</v>
      </c>
      <c r="OH69" s="209">
        <v>0</v>
      </c>
      <c r="OI69" s="209">
        <v>0</v>
      </c>
      <c r="OJ69" s="209">
        <v>20559.63</v>
      </c>
      <c r="OK69" s="178">
        <f t="shared" si="287"/>
        <v>6646.91</v>
      </c>
      <c r="OL69" s="210">
        <v>1989</v>
      </c>
      <c r="OM69" s="181" t="s">
        <v>276</v>
      </c>
      <c r="ON69" s="64">
        <f t="shared" si="200"/>
        <v>27206.54</v>
      </c>
      <c r="OO69" s="209">
        <v>31.2</v>
      </c>
      <c r="OP69" s="209">
        <v>265.5</v>
      </c>
      <c r="OQ69" s="209">
        <v>1482.35</v>
      </c>
      <c r="OR69" s="209">
        <v>0</v>
      </c>
      <c r="OS69" s="209">
        <v>0</v>
      </c>
      <c r="OT69" s="209">
        <v>0</v>
      </c>
      <c r="OU69" s="209">
        <v>0</v>
      </c>
      <c r="OV69" s="209">
        <v>0</v>
      </c>
      <c r="OW69" s="209">
        <v>0</v>
      </c>
      <c r="OX69" s="209">
        <v>0</v>
      </c>
      <c r="OY69" s="211">
        <v>1779.05</v>
      </c>
      <c r="OZ69" s="227">
        <v>566.73</v>
      </c>
      <c r="PA69" s="245">
        <v>182</v>
      </c>
      <c r="PB69" s="65">
        <f t="shared" si="288"/>
        <v>444.56624166394175</v>
      </c>
      <c r="PC69" s="65">
        <f t="shared" si="289"/>
        <v>194.89407193958587</v>
      </c>
      <c r="PD69" s="65"/>
      <c r="PE69" s="65">
        <v>18.510000000000002</v>
      </c>
      <c r="PF69" s="65">
        <f t="shared" si="290"/>
        <v>32.880000000000003</v>
      </c>
      <c r="PG69" s="65">
        <v>5</v>
      </c>
      <c r="PH69" s="65">
        <f t="shared" ref="PH69:PH115" si="318">PH$3</f>
        <v>495.2049090909091</v>
      </c>
      <c r="PI69" s="65"/>
      <c r="PJ69" s="64">
        <f t="shared" si="243"/>
        <v>1939.7852226944369</v>
      </c>
      <c r="PK69" s="66">
        <f t="shared" ref="PK69:PK115" si="319">PK$3</f>
        <v>643.25572727272731</v>
      </c>
      <c r="PL69" s="66"/>
      <c r="PM69" s="66">
        <f t="shared" si="291"/>
        <v>516.6081899934328</v>
      </c>
      <c r="PN69" s="67">
        <f t="shared" si="244"/>
        <v>1159.8639172661601</v>
      </c>
      <c r="PO69" s="67">
        <f t="shared" si="245"/>
        <v>3099.649139960597</v>
      </c>
      <c r="PP69" s="68">
        <f t="shared" si="246"/>
        <v>-1320.5991399605971</v>
      </c>
      <c r="PQ69" s="209">
        <v>283.12</v>
      </c>
      <c r="PR69" s="209">
        <v>2756.09</v>
      </c>
      <c r="PS69" s="209">
        <v>20146.669999999998</v>
      </c>
      <c r="PT69" s="209">
        <v>0</v>
      </c>
      <c r="PU69" s="209">
        <v>0</v>
      </c>
      <c r="PV69" s="209">
        <v>0</v>
      </c>
      <c r="PW69" s="209">
        <v>0</v>
      </c>
      <c r="PX69" s="209">
        <v>0</v>
      </c>
      <c r="PY69" s="209">
        <v>0</v>
      </c>
      <c r="PZ69" s="209">
        <v>0</v>
      </c>
      <c r="QA69" s="209">
        <v>18950.37</v>
      </c>
      <c r="QB69" s="178">
        <f t="shared" si="201"/>
        <v>4235.5099999999984</v>
      </c>
      <c r="QC69" s="210">
        <v>1587</v>
      </c>
      <c r="QD69" s="181" t="s">
        <v>276</v>
      </c>
      <c r="QE69" s="64">
        <f t="shared" si="202"/>
        <v>23185.879999999997</v>
      </c>
      <c r="QF69" s="209">
        <v>23.57</v>
      </c>
      <c r="QG69" s="209">
        <v>201.6</v>
      </c>
      <c r="QH69" s="209">
        <v>1287.05</v>
      </c>
      <c r="QI69" s="209">
        <v>0</v>
      </c>
      <c r="QJ69" s="209">
        <v>0</v>
      </c>
      <c r="QK69" s="209">
        <v>0</v>
      </c>
      <c r="QL69" s="209">
        <v>0</v>
      </c>
      <c r="QM69" s="209">
        <v>0</v>
      </c>
      <c r="QN69" s="209">
        <v>0</v>
      </c>
      <c r="QO69" s="209">
        <v>0</v>
      </c>
      <c r="QP69" s="211">
        <f t="shared" si="292"/>
        <v>1512.22</v>
      </c>
      <c r="QQ69" s="227">
        <v>566.73</v>
      </c>
      <c r="QR69" s="245">
        <v>182</v>
      </c>
      <c r="QS69" s="65">
        <f t="shared" si="293"/>
        <v>222.76171152151636</v>
      </c>
      <c r="QT69" s="65">
        <f t="shared" si="294"/>
        <v>77.287235407665761</v>
      </c>
      <c r="QU69" s="65"/>
      <c r="QV69" s="65">
        <v>18.510000000000002</v>
      </c>
      <c r="QW69" s="65">
        <f t="shared" si="295"/>
        <v>18.861818181818183</v>
      </c>
      <c r="QX69" s="65">
        <v>5</v>
      </c>
      <c r="QY69" s="65">
        <f t="shared" ref="QY69:QY115" si="320">QY$3</f>
        <v>428.14772727272725</v>
      </c>
      <c r="QZ69" s="65"/>
      <c r="RA69" s="64">
        <f t="shared" si="203"/>
        <v>1519.2984923837275</v>
      </c>
      <c r="RB69" s="66">
        <f t="shared" si="296"/>
        <v>619.2640909090909</v>
      </c>
      <c r="RC69" s="66"/>
      <c r="RD69" s="66">
        <f t="shared" si="297"/>
        <v>427.71251665856374</v>
      </c>
      <c r="RE69" s="67">
        <f t="shared" si="247"/>
        <v>1046.9766075676546</v>
      </c>
      <c r="RF69" s="67">
        <f t="shared" si="248"/>
        <v>2566.2750999513819</v>
      </c>
      <c r="RG69" s="68">
        <f t="shared" si="249"/>
        <v>-1054.0550999513819</v>
      </c>
      <c r="RH69" s="205">
        <v>136.78</v>
      </c>
      <c r="RI69" s="205">
        <v>3539.44</v>
      </c>
      <c r="RJ69" s="205">
        <v>18569.78</v>
      </c>
      <c r="RK69" s="205">
        <v>0</v>
      </c>
      <c r="RL69" s="205">
        <v>0</v>
      </c>
      <c r="RM69" s="205">
        <v>0</v>
      </c>
      <c r="RN69" s="205">
        <v>0</v>
      </c>
      <c r="RO69" s="205">
        <v>0</v>
      </c>
      <c r="RP69" s="205">
        <v>0</v>
      </c>
      <c r="RQ69" s="205">
        <v>0</v>
      </c>
      <c r="RR69" s="205">
        <v>18013.169999999998</v>
      </c>
      <c r="RS69" s="178">
        <f t="shared" si="204"/>
        <v>4232.8300000000017</v>
      </c>
      <c r="RT69" s="206">
        <v>1409</v>
      </c>
      <c r="RU69" s="181" t="s">
        <v>276</v>
      </c>
      <c r="RV69" s="64">
        <f t="shared" si="205"/>
        <v>22246</v>
      </c>
      <c r="RW69" s="209">
        <v>11.38</v>
      </c>
      <c r="RX69" s="209">
        <v>258.89999999999998</v>
      </c>
      <c r="RY69" s="209">
        <v>1186.3499999999999</v>
      </c>
      <c r="RZ69" s="209">
        <v>0</v>
      </c>
      <c r="SA69" s="209">
        <v>0</v>
      </c>
      <c r="SB69" s="209">
        <v>0</v>
      </c>
      <c r="SC69" s="209">
        <v>0</v>
      </c>
      <c r="SD69" s="209">
        <v>0</v>
      </c>
      <c r="SE69" s="209">
        <v>0</v>
      </c>
      <c r="SF69" s="209">
        <v>0</v>
      </c>
      <c r="SG69" s="211">
        <v>1456.63</v>
      </c>
      <c r="SH69" s="227">
        <v>566.73</v>
      </c>
      <c r="SI69" s="245">
        <v>182</v>
      </c>
      <c r="SJ69" s="65">
        <f t="shared" si="298"/>
        <v>177.01372919783677</v>
      </c>
      <c r="SK69" s="65">
        <f t="shared" si="299"/>
        <v>91.239793973964296</v>
      </c>
      <c r="SL69" s="65"/>
      <c r="SM69" s="65">
        <v>18.510000000000002</v>
      </c>
      <c r="SN69" s="65">
        <f t="shared" si="300"/>
        <v>495.92920353982299</v>
      </c>
      <c r="SO69" s="65">
        <v>5</v>
      </c>
      <c r="SP69" s="65">
        <f t="shared" ref="SP69:SP115" si="321">SP$3</f>
        <v>428.52876106194691</v>
      </c>
      <c r="SQ69" s="65"/>
      <c r="SR69" s="64">
        <f>SUM(SH69:SQ69)</f>
        <v>1964.951487773571</v>
      </c>
      <c r="SS69" s="66">
        <f t="shared" ref="SS69:SS115" si="322">SS$3</f>
        <v>596.28469026548669</v>
      </c>
      <c r="ST69" s="66"/>
      <c r="SU69" s="66">
        <f t="shared" si="301"/>
        <v>512.24723560781149</v>
      </c>
      <c r="SV69" s="67">
        <f>SUM(SS69:SU69)</f>
        <v>1108.5319258732982</v>
      </c>
      <c r="SW69" s="67">
        <f t="shared" si="250"/>
        <v>3073.4834136468689</v>
      </c>
      <c r="SX69" s="68">
        <f t="shared" si="251"/>
        <v>-1616.8534136468688</v>
      </c>
      <c r="SY69" s="64">
        <f t="shared" si="302"/>
        <v>325663.83</v>
      </c>
      <c r="SZ69" s="211">
        <f t="shared" si="303"/>
        <v>21279.420000000002</v>
      </c>
      <c r="TA69" s="67">
        <f t="shared" si="304"/>
        <v>33494.716730347311</v>
      </c>
      <c r="TB69" s="68">
        <f t="shared" si="305"/>
        <v>-12215.296730347309</v>
      </c>
      <c r="TC69" s="264"/>
      <c r="TD69" s="265"/>
      <c r="TE69" s="265"/>
    </row>
    <row r="70" spans="1:525">
      <c r="A70" s="173" t="s">
        <v>43</v>
      </c>
      <c r="B70" s="175" t="s">
        <v>200</v>
      </c>
      <c r="C70" s="181" t="s">
        <v>276</v>
      </c>
      <c r="D70" s="176">
        <v>6077.89</v>
      </c>
      <c r="E70" s="176">
        <v>8100.3</v>
      </c>
      <c r="F70" s="176">
        <v>16429.150000000001</v>
      </c>
      <c r="G70" s="176">
        <v>40</v>
      </c>
      <c r="H70" s="176">
        <v>0</v>
      </c>
      <c r="I70" s="176">
        <v>0</v>
      </c>
      <c r="J70" s="176">
        <v>0</v>
      </c>
      <c r="K70" s="176">
        <v>0</v>
      </c>
      <c r="L70" s="176">
        <v>0</v>
      </c>
      <c r="M70" s="176">
        <v>0</v>
      </c>
      <c r="N70" s="178">
        <v>19582.03</v>
      </c>
      <c r="O70" s="178">
        <f t="shared" si="161"/>
        <v>11065.310000000005</v>
      </c>
      <c r="P70" s="181">
        <v>1838</v>
      </c>
      <c r="Q70" s="64">
        <f t="shared" si="213"/>
        <v>30647.340000000004</v>
      </c>
      <c r="R70" s="178">
        <v>505.88</v>
      </c>
      <c r="S70" s="178">
        <v>592.52</v>
      </c>
      <c r="T70" s="178">
        <v>1049.6099999999999</v>
      </c>
      <c r="U70" s="178">
        <v>1.68</v>
      </c>
      <c r="V70" s="178">
        <v>0</v>
      </c>
      <c r="W70" s="178">
        <v>0</v>
      </c>
      <c r="X70" s="178">
        <v>0</v>
      </c>
      <c r="Y70" s="178">
        <v>0</v>
      </c>
      <c r="Z70" s="178">
        <v>0</v>
      </c>
      <c r="AA70" s="178">
        <v>0</v>
      </c>
      <c r="AB70" s="64">
        <f t="shared" si="50"/>
        <v>2149.69</v>
      </c>
      <c r="AC70" s="65"/>
      <c r="AD70" s="219"/>
      <c r="AE70" s="65">
        <f t="shared" si="252"/>
        <v>212.91145535015002</v>
      </c>
      <c r="AF70" s="65">
        <f t="shared" si="177"/>
        <v>296.70317643584377</v>
      </c>
      <c r="AG70" s="65"/>
      <c r="AH70" s="65">
        <v>18.510000000000002</v>
      </c>
      <c r="AI70" s="65"/>
      <c r="AJ70" s="65">
        <v>5</v>
      </c>
      <c r="AK70" s="65">
        <f t="shared" si="178"/>
        <v>411.38684210526316</v>
      </c>
      <c r="AL70" s="65"/>
      <c r="AM70" s="64">
        <f t="shared" si="214"/>
        <v>944.51147389125686</v>
      </c>
      <c r="AN70" s="66">
        <f t="shared" si="179"/>
        <v>645.10084210526315</v>
      </c>
      <c r="AO70" s="66">
        <v>46.73</v>
      </c>
      <c r="AP70" s="66">
        <f t="shared" si="253"/>
        <v>327.26846319930405</v>
      </c>
      <c r="AQ70" s="67">
        <f t="shared" si="215"/>
        <v>1019.0993053045672</v>
      </c>
      <c r="AR70" s="67">
        <f t="shared" si="216"/>
        <v>1963.6107791958241</v>
      </c>
      <c r="AS70" s="68">
        <f t="shared" si="217"/>
        <v>186.07922080417597</v>
      </c>
      <c r="AT70" s="205">
        <v>5715.83</v>
      </c>
      <c r="AU70" s="205">
        <v>5676.18</v>
      </c>
      <c r="AV70" s="205">
        <v>13066.07</v>
      </c>
      <c r="AW70" s="205">
        <v>25</v>
      </c>
      <c r="AX70" s="207">
        <v>0</v>
      </c>
      <c r="AY70" s="207">
        <v>0</v>
      </c>
      <c r="AZ70" s="207">
        <v>0</v>
      </c>
      <c r="BA70" s="207">
        <v>0</v>
      </c>
      <c r="BB70" s="207">
        <v>0</v>
      </c>
      <c r="BC70" s="207">
        <v>0</v>
      </c>
      <c r="BD70" s="209">
        <v>14795.5</v>
      </c>
      <c r="BE70" s="178">
        <f t="shared" si="162"/>
        <v>9687.5800000000017</v>
      </c>
      <c r="BF70" s="208">
        <v>1529</v>
      </c>
      <c r="BG70" s="181" t="s">
        <v>276</v>
      </c>
      <c r="BH70" s="64">
        <f t="shared" si="56"/>
        <v>24483.08</v>
      </c>
      <c r="BI70" s="205">
        <v>475.75</v>
      </c>
      <c r="BJ70" s="205">
        <v>415.2</v>
      </c>
      <c r="BK70" s="205">
        <v>834.76</v>
      </c>
      <c r="BL70" s="205">
        <v>1.05</v>
      </c>
      <c r="BM70" s="205">
        <v>0</v>
      </c>
      <c r="BN70" s="205">
        <v>0</v>
      </c>
      <c r="BO70" s="205">
        <v>0</v>
      </c>
      <c r="BP70" s="205">
        <v>0</v>
      </c>
      <c r="BQ70" s="205">
        <v>0</v>
      </c>
      <c r="BR70" s="205">
        <v>0</v>
      </c>
      <c r="BS70" s="64">
        <f t="shared" si="57"/>
        <v>1726.76</v>
      </c>
      <c r="BT70" s="65"/>
      <c r="BU70" s="219"/>
      <c r="BV70" s="65">
        <f t="shared" si="254"/>
        <v>162.2728307005159</v>
      </c>
      <c r="BW70" s="65">
        <f t="shared" si="255"/>
        <v>219.09394088617378</v>
      </c>
      <c r="BX70" s="65"/>
      <c r="BY70" s="65">
        <v>18.510000000000002</v>
      </c>
      <c r="BZ70" s="65"/>
      <c r="CA70" s="65">
        <v>5</v>
      </c>
      <c r="CB70" s="65">
        <f t="shared" si="180"/>
        <v>391.015625</v>
      </c>
      <c r="CC70" s="65"/>
      <c r="CD70" s="64">
        <f t="shared" si="218"/>
        <v>795.89239658668964</v>
      </c>
      <c r="CE70" s="66">
        <f t="shared" si="256"/>
        <v>665.21208333333334</v>
      </c>
      <c r="CF70" s="66"/>
      <c r="CG70" s="66">
        <f t="shared" si="257"/>
        <v>292.22089598400464</v>
      </c>
      <c r="CH70" s="67">
        <f>SUM(CE70:CG70)</f>
        <v>957.43297931733798</v>
      </c>
      <c r="CI70" s="67">
        <f t="shared" si="219"/>
        <v>1753.3253759040276</v>
      </c>
      <c r="CJ70" s="68">
        <f t="shared" si="220"/>
        <v>-26.565375904027633</v>
      </c>
      <c r="CK70" s="209">
        <v>10793.61</v>
      </c>
      <c r="CL70" s="209">
        <v>7432.38</v>
      </c>
      <c r="CM70" s="209">
        <v>18416.990000000002</v>
      </c>
      <c r="CN70" s="209">
        <v>35</v>
      </c>
      <c r="CO70" s="209">
        <v>0</v>
      </c>
      <c r="CP70" s="209">
        <v>0</v>
      </c>
      <c r="CQ70" s="209">
        <v>0</v>
      </c>
      <c r="CR70" s="209">
        <v>0</v>
      </c>
      <c r="CS70" s="209">
        <v>0</v>
      </c>
      <c r="CT70" s="207">
        <v>0</v>
      </c>
      <c r="CU70" s="209">
        <v>25623.58</v>
      </c>
      <c r="CV70" s="178">
        <f t="shared" si="181"/>
        <v>11054.400000000001</v>
      </c>
      <c r="CW70" s="210">
        <v>2191</v>
      </c>
      <c r="CX70" s="181" t="s">
        <v>276</v>
      </c>
      <c r="CY70" s="64">
        <f t="shared" si="182"/>
        <v>36677.980000000003</v>
      </c>
      <c r="CZ70" s="209">
        <v>898.38</v>
      </c>
      <c r="DA70" s="209">
        <v>543.66</v>
      </c>
      <c r="DB70" s="209">
        <v>1176.6099999999999</v>
      </c>
      <c r="DC70" s="209">
        <v>1.47</v>
      </c>
      <c r="DD70" s="209">
        <v>0</v>
      </c>
      <c r="DE70" s="209">
        <v>0</v>
      </c>
      <c r="DF70" s="209">
        <v>0</v>
      </c>
      <c r="DG70" s="209">
        <v>0</v>
      </c>
      <c r="DH70" s="209">
        <v>0</v>
      </c>
      <c r="DI70" s="209">
        <v>0</v>
      </c>
      <c r="DJ70" s="211">
        <f t="shared" si="208"/>
        <v>2620.1199999999994</v>
      </c>
      <c r="DK70" s="65"/>
      <c r="DL70" s="65"/>
      <c r="DM70" s="65">
        <f t="shared" si="258"/>
        <v>278.56412553226949</v>
      </c>
      <c r="DN70" s="65">
        <f t="shared" si="259"/>
        <v>314.45739053004536</v>
      </c>
      <c r="DO70" s="65"/>
      <c r="DP70" s="65">
        <v>18.510000000000002</v>
      </c>
      <c r="DQ70" s="65"/>
      <c r="DR70" s="65">
        <v>5</v>
      </c>
      <c r="DS70" s="65">
        <f t="shared" si="209"/>
        <v>428.469696969697</v>
      </c>
      <c r="DT70" s="65"/>
      <c r="DU70" s="64">
        <f t="shared" si="221"/>
        <v>1045.0012130320119</v>
      </c>
      <c r="DV70" s="66">
        <f t="shared" si="306"/>
        <v>596.35070707070713</v>
      </c>
      <c r="DW70" s="66"/>
      <c r="DX70" s="66">
        <f t="shared" si="260"/>
        <v>328.27038402054382</v>
      </c>
      <c r="DY70" s="67">
        <f t="shared" si="222"/>
        <v>924.62109109125095</v>
      </c>
      <c r="DZ70" s="67">
        <f t="shared" si="223"/>
        <v>1969.6223041232629</v>
      </c>
      <c r="EA70" s="68">
        <f t="shared" si="224"/>
        <v>650.49769587673654</v>
      </c>
      <c r="EB70" s="209">
        <v>14411.81</v>
      </c>
      <c r="EC70" s="209">
        <v>8837.5</v>
      </c>
      <c r="ED70" s="209">
        <v>17484.43</v>
      </c>
      <c r="EE70" s="209">
        <v>20</v>
      </c>
      <c r="EF70" s="209">
        <v>0</v>
      </c>
      <c r="EG70" s="209">
        <v>0</v>
      </c>
      <c r="EH70" s="209">
        <v>0</v>
      </c>
      <c r="EI70" s="209">
        <v>0</v>
      </c>
      <c r="EJ70" s="209">
        <v>0</v>
      </c>
      <c r="EK70" s="209">
        <v>0</v>
      </c>
      <c r="EL70" s="209">
        <v>27411.83</v>
      </c>
      <c r="EM70" s="178">
        <f t="shared" si="183"/>
        <v>13341.909999999996</v>
      </c>
      <c r="EN70" s="210">
        <v>2352</v>
      </c>
      <c r="EO70" s="181" t="s">
        <v>276</v>
      </c>
      <c r="EP70" s="212">
        <f t="shared" si="261"/>
        <v>40753.74</v>
      </c>
      <c r="EQ70" s="209">
        <v>1199.57</v>
      </c>
      <c r="ER70" s="209">
        <v>646.45000000000005</v>
      </c>
      <c r="ES70" s="209">
        <v>1116.78</v>
      </c>
      <c r="ET70" s="209">
        <v>0.84</v>
      </c>
      <c r="EU70" s="209">
        <v>0</v>
      </c>
      <c r="EV70" s="209">
        <v>0</v>
      </c>
      <c r="EW70" s="209">
        <v>0</v>
      </c>
      <c r="EX70" s="209">
        <v>0</v>
      </c>
      <c r="EY70" s="209">
        <v>0</v>
      </c>
      <c r="EZ70" s="209">
        <v>0</v>
      </c>
      <c r="FA70" s="64">
        <f t="shared" si="184"/>
        <v>2963.6400000000003</v>
      </c>
      <c r="FB70" s="65"/>
      <c r="FC70" s="65"/>
      <c r="FD70" s="65">
        <f t="shared" si="262"/>
        <v>305.97224107807307</v>
      </c>
      <c r="FE70" s="65">
        <f t="shared" si="263"/>
        <v>346.57269111901252</v>
      </c>
      <c r="FF70" s="65"/>
      <c r="FG70" s="65">
        <v>18.510000000000002</v>
      </c>
      <c r="FH70" s="65">
        <f t="shared" si="264"/>
        <v>140.93333333333334</v>
      </c>
      <c r="FI70" s="65">
        <v>5</v>
      </c>
      <c r="FJ70" s="65">
        <f t="shared" si="307"/>
        <v>424.68019607843132</v>
      </c>
      <c r="FK70" s="65"/>
      <c r="FL70" s="64">
        <f t="shared" si="225"/>
        <v>1241.6684616088501</v>
      </c>
      <c r="FM70" s="66">
        <f t="shared" si="308"/>
        <v>664.41901960784321</v>
      </c>
      <c r="FN70" s="66"/>
      <c r="FO70" s="66">
        <f t="shared" si="265"/>
        <v>381.2174962433387</v>
      </c>
      <c r="FP70" s="67">
        <f>SUM(FM70:FO70)</f>
        <v>1045.6365158511819</v>
      </c>
      <c r="FQ70" s="67">
        <f t="shared" si="226"/>
        <v>2287.3049774600322</v>
      </c>
      <c r="FR70" s="68">
        <f t="shared" si="227"/>
        <v>676.33502253996812</v>
      </c>
      <c r="FS70" s="209">
        <v>18306.46</v>
      </c>
      <c r="FT70" s="209">
        <v>11304.52</v>
      </c>
      <c r="FU70" s="209">
        <v>23581.11</v>
      </c>
      <c r="FV70" s="209">
        <v>125</v>
      </c>
      <c r="FW70" s="209">
        <v>0</v>
      </c>
      <c r="FX70" s="209">
        <v>0</v>
      </c>
      <c r="FY70" s="209">
        <v>0</v>
      </c>
      <c r="FZ70" s="209">
        <v>0</v>
      </c>
      <c r="GA70" s="209">
        <v>0</v>
      </c>
      <c r="GB70" s="209">
        <v>0</v>
      </c>
      <c r="GC70" s="209">
        <v>35749.46</v>
      </c>
      <c r="GD70" s="178">
        <f t="shared" si="186"/>
        <v>17567.629999999997</v>
      </c>
      <c r="GE70" s="210">
        <v>2986</v>
      </c>
      <c r="GF70" s="181" t="s">
        <v>276</v>
      </c>
      <c r="GG70" s="64">
        <f t="shared" si="187"/>
        <v>53317.09</v>
      </c>
      <c r="GH70" s="209">
        <v>1523.77</v>
      </c>
      <c r="GI70" s="209">
        <v>826.9</v>
      </c>
      <c r="GJ70" s="209">
        <v>1505.93</v>
      </c>
      <c r="GK70" s="209">
        <v>5.26</v>
      </c>
      <c r="GL70" s="209">
        <v>0</v>
      </c>
      <c r="GM70" s="209">
        <v>0</v>
      </c>
      <c r="GN70" s="209">
        <v>0</v>
      </c>
      <c r="GO70" s="209">
        <v>0</v>
      </c>
      <c r="GP70" s="209">
        <v>0</v>
      </c>
      <c r="GQ70" s="209">
        <v>0</v>
      </c>
      <c r="GR70" s="211">
        <f t="shared" si="266"/>
        <v>3861.8600000000006</v>
      </c>
      <c r="GS70" s="65"/>
      <c r="GT70" s="219"/>
      <c r="GU70" s="65">
        <f t="shared" si="267"/>
        <v>396.14851066912411</v>
      </c>
      <c r="GV70" s="65">
        <f t="shared" si="268"/>
        <v>517.75505478602417</v>
      </c>
      <c r="GW70" s="65"/>
      <c r="GX70" s="65">
        <v>18.510000000000002</v>
      </c>
      <c r="GY70" s="65">
        <f t="shared" si="269"/>
        <v>184.90588235294118</v>
      </c>
      <c r="GZ70" s="65">
        <v>5</v>
      </c>
      <c r="HA70" s="65">
        <f t="shared" si="309"/>
        <v>358.47794117647061</v>
      </c>
      <c r="HB70" s="65"/>
      <c r="HC70" s="64">
        <f t="shared" si="188"/>
        <v>1480.7973889845603</v>
      </c>
      <c r="HD70" s="66">
        <f t="shared" si="310"/>
        <v>866.92019607843133</v>
      </c>
      <c r="HE70" s="66"/>
      <c r="HF70" s="66">
        <f t="shared" si="270"/>
        <v>469.54351701259833</v>
      </c>
      <c r="HG70" s="67">
        <f t="shared" si="228"/>
        <v>1336.4637130910296</v>
      </c>
      <c r="HH70" s="67">
        <f t="shared" si="229"/>
        <v>2817.2611020755899</v>
      </c>
      <c r="HI70" s="68">
        <f t="shared" si="230"/>
        <v>1044.5988979244107</v>
      </c>
      <c r="HJ70" s="205">
        <v>21444.39</v>
      </c>
      <c r="HK70" s="205">
        <v>9919.4500000000007</v>
      </c>
      <c r="HL70" s="205">
        <v>23040.15</v>
      </c>
      <c r="HM70" s="205">
        <v>15</v>
      </c>
      <c r="HN70" s="205">
        <v>0</v>
      </c>
      <c r="HO70" s="205">
        <v>0</v>
      </c>
      <c r="HP70" s="205">
        <v>0</v>
      </c>
      <c r="HQ70" s="205">
        <v>0</v>
      </c>
      <c r="HR70" s="205">
        <v>0</v>
      </c>
      <c r="HS70" s="205">
        <v>0</v>
      </c>
      <c r="HT70" s="205">
        <v>37228.53</v>
      </c>
      <c r="HU70" s="178">
        <f t="shared" si="189"/>
        <v>17190.460000000006</v>
      </c>
      <c r="HV70" s="206">
        <v>3087</v>
      </c>
      <c r="HW70" s="181" t="s">
        <v>276</v>
      </c>
      <c r="HX70" s="64">
        <f t="shared" si="190"/>
        <v>54418.990000000005</v>
      </c>
      <c r="HY70" s="205">
        <v>1784.96</v>
      </c>
      <c r="HZ70" s="205">
        <v>725.59</v>
      </c>
      <c r="IA70" s="205">
        <v>1471.84</v>
      </c>
      <c r="IB70" s="205">
        <v>0.63</v>
      </c>
      <c r="IC70" s="205">
        <v>0</v>
      </c>
      <c r="ID70" s="205">
        <v>0</v>
      </c>
      <c r="IE70" s="205">
        <v>0</v>
      </c>
      <c r="IF70" s="205">
        <v>0</v>
      </c>
      <c r="IG70" s="205">
        <v>0</v>
      </c>
      <c r="IH70" s="205">
        <v>0</v>
      </c>
      <c r="II70" s="214">
        <v>3983.02</v>
      </c>
      <c r="IJ70" s="65"/>
      <c r="IK70" s="219"/>
      <c r="IL70" s="65">
        <f t="shared" si="271"/>
        <v>412.39743399549923</v>
      </c>
      <c r="IM70" s="65">
        <f t="shared" si="272"/>
        <v>521.00362976832378</v>
      </c>
      <c r="IN70" s="65"/>
      <c r="IO70" s="65">
        <v>18.510000000000002</v>
      </c>
      <c r="IP70" s="65">
        <f t="shared" si="273"/>
        <v>232.05714285714285</v>
      </c>
      <c r="IQ70" s="65">
        <v>5</v>
      </c>
      <c r="IR70" s="65">
        <f t="shared" si="311"/>
        <v>445.62857142857143</v>
      </c>
      <c r="IS70" s="65"/>
      <c r="IT70" s="64">
        <f t="shared" si="191"/>
        <v>1634.5967780495373</v>
      </c>
      <c r="IU70" s="66">
        <f t="shared" si="312"/>
        <v>538.79476190476191</v>
      </c>
      <c r="IV70" s="66"/>
      <c r="IW70" s="66">
        <f t="shared" si="274"/>
        <v>434.67830799085988</v>
      </c>
      <c r="IX70" s="67">
        <f t="shared" si="192"/>
        <v>973.47306989562185</v>
      </c>
      <c r="IY70" s="67">
        <f t="shared" si="231"/>
        <v>2608.0698479451594</v>
      </c>
      <c r="IZ70" s="68">
        <f t="shared" si="232"/>
        <v>1374.9501520548406</v>
      </c>
      <c r="JA70" s="209">
        <v>16474.64</v>
      </c>
      <c r="JB70" s="209">
        <v>9276.7900000000009</v>
      </c>
      <c r="JC70" s="209">
        <v>18180.41</v>
      </c>
      <c r="JD70" s="209">
        <v>5</v>
      </c>
      <c r="JE70" s="209">
        <v>0</v>
      </c>
      <c r="JF70" s="209">
        <v>0</v>
      </c>
      <c r="JG70" s="209">
        <v>0</v>
      </c>
      <c r="JH70" s="209">
        <v>0</v>
      </c>
      <c r="JI70" s="209">
        <v>0</v>
      </c>
      <c r="JJ70" s="209">
        <v>0</v>
      </c>
      <c r="JK70" s="209">
        <v>32714.5</v>
      </c>
      <c r="JL70" s="178">
        <f t="shared" si="193"/>
        <v>11222.339999999997</v>
      </c>
      <c r="JM70" s="210">
        <v>2408</v>
      </c>
      <c r="JN70" s="181" t="s">
        <v>276</v>
      </c>
      <c r="JO70" s="64">
        <f t="shared" si="194"/>
        <v>43936.84</v>
      </c>
      <c r="JP70" s="209">
        <v>1371.29</v>
      </c>
      <c r="JQ70" s="209">
        <v>678.58</v>
      </c>
      <c r="JR70" s="209">
        <v>1161.29</v>
      </c>
      <c r="JS70" s="209">
        <v>0.21</v>
      </c>
      <c r="JT70" s="209">
        <v>0</v>
      </c>
      <c r="JU70" s="209">
        <v>0</v>
      </c>
      <c r="JV70" s="209">
        <v>0</v>
      </c>
      <c r="JW70" s="209">
        <v>0</v>
      </c>
      <c r="JX70" s="209">
        <v>0</v>
      </c>
      <c r="JY70" s="209">
        <v>0</v>
      </c>
      <c r="JZ70" s="211">
        <v>3211.37</v>
      </c>
      <c r="KA70" s="65"/>
      <c r="KB70" s="219"/>
      <c r="KC70" s="65">
        <f t="shared" si="275"/>
        <v>659.87396321166091</v>
      </c>
      <c r="KD70" s="65">
        <f t="shared" si="276"/>
        <v>377.87379466809779</v>
      </c>
      <c r="KE70" s="65"/>
      <c r="KF70" s="65">
        <v>18.510000000000002</v>
      </c>
      <c r="KG70" s="65"/>
      <c r="KH70" s="65">
        <v>5</v>
      </c>
      <c r="KI70" s="65">
        <f t="shared" si="313"/>
        <v>543.39953271028037</v>
      </c>
      <c r="KJ70" s="65"/>
      <c r="KK70" s="64">
        <f t="shared" si="195"/>
        <v>1604.6572905900389</v>
      </c>
      <c r="KL70" s="66">
        <f t="shared" si="314"/>
        <v>497.32093457943921</v>
      </c>
      <c r="KM70" s="66"/>
      <c r="KN70" s="66">
        <f t="shared" si="277"/>
        <v>420.39564503389568</v>
      </c>
      <c r="KO70" s="67">
        <f t="shared" si="233"/>
        <v>917.71657961333494</v>
      </c>
      <c r="KP70" s="67">
        <f t="shared" si="234"/>
        <v>2522.3738702033738</v>
      </c>
      <c r="KQ70" s="68">
        <f t="shared" si="235"/>
        <v>688.99612979662606</v>
      </c>
      <c r="KR70" s="209">
        <v>21401.1</v>
      </c>
      <c r="KS70" s="209">
        <v>11262.86</v>
      </c>
      <c r="KT70" s="209">
        <v>20162.23</v>
      </c>
      <c r="KU70" s="209">
        <v>105</v>
      </c>
      <c r="KV70" s="209">
        <v>0</v>
      </c>
      <c r="KW70" s="209">
        <v>0</v>
      </c>
      <c r="KX70" s="209">
        <v>0</v>
      </c>
      <c r="KY70" s="209">
        <v>0</v>
      </c>
      <c r="KZ70" s="209">
        <v>0</v>
      </c>
      <c r="LA70" s="209">
        <v>0</v>
      </c>
      <c r="LB70" s="209">
        <v>38007.74</v>
      </c>
      <c r="LC70" s="178">
        <f t="shared" si="196"/>
        <v>14923.450000000004</v>
      </c>
      <c r="LD70" s="210">
        <v>2732</v>
      </c>
      <c r="LE70" s="181" t="s">
        <v>276</v>
      </c>
      <c r="LF70" s="64">
        <f t="shared" si="197"/>
        <v>52931.19</v>
      </c>
      <c r="LG70" s="209">
        <v>1781.36</v>
      </c>
      <c r="LH70" s="209">
        <v>823.86</v>
      </c>
      <c r="LI70" s="209">
        <v>1287.33</v>
      </c>
      <c r="LJ70" s="209">
        <v>4.42</v>
      </c>
      <c r="LK70" s="209">
        <v>0</v>
      </c>
      <c r="LL70" s="209">
        <v>0</v>
      </c>
      <c r="LM70" s="209">
        <v>0</v>
      </c>
      <c r="LN70" s="209">
        <v>0</v>
      </c>
      <c r="LO70" s="209">
        <v>0</v>
      </c>
      <c r="LP70" s="209">
        <v>0</v>
      </c>
      <c r="LQ70" s="211">
        <f t="shared" si="278"/>
        <v>3896.97</v>
      </c>
      <c r="LR70" s="65"/>
      <c r="LS70" s="245"/>
      <c r="LT70" s="65">
        <f t="shared" si="279"/>
        <v>387.49377027313221</v>
      </c>
      <c r="LU70" s="65">
        <f t="shared" si="280"/>
        <v>444.30306416718622</v>
      </c>
      <c r="LV70" s="65"/>
      <c r="LW70" s="65">
        <v>18.510000000000002</v>
      </c>
      <c r="LX70" s="65"/>
      <c r="LY70" s="65">
        <v>5</v>
      </c>
      <c r="LZ70" s="65">
        <f t="shared" si="315"/>
        <v>508.03738317757012</v>
      </c>
      <c r="MA70" s="65"/>
      <c r="MB70" s="64">
        <f t="shared" si="236"/>
        <v>1363.3442176178885</v>
      </c>
      <c r="MC70" s="66">
        <f t="shared" si="316"/>
        <v>593.54906542056074</v>
      </c>
      <c r="MD70" s="66"/>
      <c r="ME70" s="66">
        <f t="shared" si="281"/>
        <v>391.37865660768989</v>
      </c>
      <c r="MF70" s="67">
        <f t="shared" si="237"/>
        <v>984.92772202825063</v>
      </c>
      <c r="MG70" s="67">
        <f t="shared" si="238"/>
        <v>2348.2719396461389</v>
      </c>
      <c r="MH70" s="68">
        <f t="shared" si="239"/>
        <v>1548.6980603538609</v>
      </c>
      <c r="MI70" s="209">
        <v>11680.64</v>
      </c>
      <c r="MJ70" s="209">
        <v>5557.32</v>
      </c>
      <c r="MK70" s="209">
        <v>10895.63</v>
      </c>
      <c r="ML70" s="209">
        <v>15</v>
      </c>
      <c r="MM70" s="209">
        <v>0</v>
      </c>
      <c r="MN70" s="209">
        <v>0</v>
      </c>
      <c r="MO70" s="209">
        <v>0</v>
      </c>
      <c r="MP70" s="209">
        <v>0</v>
      </c>
      <c r="MQ70" s="209">
        <v>0</v>
      </c>
      <c r="MR70" s="209">
        <v>0</v>
      </c>
      <c r="MS70" s="209">
        <v>19311.939999999999</v>
      </c>
      <c r="MT70" s="178">
        <f t="shared" si="210"/>
        <v>8836.6499999999978</v>
      </c>
      <c r="MU70" s="210">
        <v>1539</v>
      </c>
      <c r="MV70" s="181" t="s">
        <v>276</v>
      </c>
      <c r="MW70" s="64">
        <f t="shared" si="198"/>
        <v>28148.589999999997</v>
      </c>
      <c r="MX70" s="209">
        <v>972.26</v>
      </c>
      <c r="MY70" s="209">
        <v>406.51</v>
      </c>
      <c r="MZ70" s="209">
        <v>695.5</v>
      </c>
      <c r="NA70" s="209">
        <v>0.63</v>
      </c>
      <c r="NB70" s="209">
        <v>0</v>
      </c>
      <c r="NC70" s="209">
        <v>0</v>
      </c>
      <c r="ND70" s="209">
        <v>0</v>
      </c>
      <c r="NE70" s="209">
        <v>0</v>
      </c>
      <c r="NF70" s="209">
        <v>0</v>
      </c>
      <c r="NG70" s="209">
        <v>0</v>
      </c>
      <c r="NH70" s="211">
        <f t="shared" si="282"/>
        <v>2074.9</v>
      </c>
      <c r="NI70" s="229"/>
      <c r="NJ70" s="238"/>
      <c r="NK70" s="65">
        <f t="shared" si="283"/>
        <v>0</v>
      </c>
      <c r="NL70" s="65">
        <f t="shared" si="284"/>
        <v>213.43211193964743</v>
      </c>
      <c r="NM70" s="65"/>
      <c r="NN70" s="65">
        <v>18.510000000000002</v>
      </c>
      <c r="NO70" s="65"/>
      <c r="NP70" s="65">
        <v>5</v>
      </c>
      <c r="NQ70" s="65">
        <f t="shared" si="317"/>
        <v>469.67889908256882</v>
      </c>
      <c r="NR70" s="65"/>
      <c r="NS70" s="64">
        <f t="shared" si="199"/>
        <v>706.62101102221618</v>
      </c>
      <c r="NT70" s="66">
        <f t="shared" si="285"/>
        <v>723.04816513761466</v>
      </c>
      <c r="NU70" s="66"/>
      <c r="NV70" s="66">
        <f t="shared" si="286"/>
        <v>285.93383523196616</v>
      </c>
      <c r="NW70" s="67">
        <f t="shared" si="240"/>
        <v>1008.9820003695809</v>
      </c>
      <c r="NX70" s="67">
        <f t="shared" si="241"/>
        <v>1715.6030113917971</v>
      </c>
      <c r="NY70" s="68">
        <f t="shared" si="242"/>
        <v>359.29698860820304</v>
      </c>
      <c r="NZ70" s="209">
        <v>16648.150000000001</v>
      </c>
      <c r="OA70" s="209">
        <v>6599.5</v>
      </c>
      <c r="OB70" s="209">
        <v>13687.65</v>
      </c>
      <c r="OC70" s="209">
        <v>60</v>
      </c>
      <c r="OD70" s="209">
        <v>0</v>
      </c>
      <c r="OE70" s="209">
        <v>0</v>
      </c>
      <c r="OF70" s="209">
        <v>0</v>
      </c>
      <c r="OG70" s="209">
        <v>0</v>
      </c>
      <c r="OH70" s="209">
        <v>0</v>
      </c>
      <c r="OI70" s="209">
        <v>0</v>
      </c>
      <c r="OJ70" s="209">
        <v>25539.62</v>
      </c>
      <c r="OK70" s="178">
        <f t="shared" si="287"/>
        <v>11455.680000000004</v>
      </c>
      <c r="OL70" s="210">
        <v>1994</v>
      </c>
      <c r="OM70" s="181" t="s">
        <v>276</v>
      </c>
      <c r="ON70" s="64">
        <f t="shared" si="200"/>
        <v>36995.300000000003</v>
      </c>
      <c r="OO70" s="209">
        <v>1385.73</v>
      </c>
      <c r="OP70" s="209">
        <v>482.74</v>
      </c>
      <c r="OQ70" s="209">
        <v>874.47</v>
      </c>
      <c r="OR70" s="209">
        <v>2.52</v>
      </c>
      <c r="OS70" s="209">
        <v>0</v>
      </c>
      <c r="OT70" s="209">
        <v>0</v>
      </c>
      <c r="OU70" s="209">
        <v>0</v>
      </c>
      <c r="OV70" s="209">
        <v>0</v>
      </c>
      <c r="OW70" s="209">
        <v>0</v>
      </c>
      <c r="OX70" s="209">
        <v>0</v>
      </c>
      <c r="OY70" s="211">
        <v>2745.46</v>
      </c>
      <c r="OZ70" s="229"/>
      <c r="PA70" s="238"/>
      <c r="PB70" s="65">
        <f t="shared" si="288"/>
        <v>552.24986426921294</v>
      </c>
      <c r="PC70" s="65">
        <f t="shared" si="289"/>
        <v>335.89203434932563</v>
      </c>
      <c r="PD70" s="65"/>
      <c r="PE70" s="65">
        <v>18.510000000000002</v>
      </c>
      <c r="PF70" s="65">
        <f t="shared" si="290"/>
        <v>32.880000000000003</v>
      </c>
      <c r="PG70" s="65">
        <v>5</v>
      </c>
      <c r="PH70" s="65">
        <f t="shared" si="318"/>
        <v>495.2049090909091</v>
      </c>
      <c r="PI70" s="65"/>
      <c r="PJ70" s="64">
        <f t="shared" si="243"/>
        <v>1439.7368077094477</v>
      </c>
      <c r="PK70" s="66">
        <f t="shared" si="319"/>
        <v>643.25572727272731</v>
      </c>
      <c r="PL70" s="66"/>
      <c r="PM70" s="66">
        <f t="shared" si="291"/>
        <v>416.59850699643505</v>
      </c>
      <c r="PN70" s="67">
        <f t="shared" si="244"/>
        <v>1059.8542342691624</v>
      </c>
      <c r="PO70" s="67">
        <f t="shared" si="245"/>
        <v>2499.5910419786101</v>
      </c>
      <c r="PP70" s="68">
        <f t="shared" si="246"/>
        <v>245.86895802138997</v>
      </c>
      <c r="PQ70" s="209">
        <v>20047.66</v>
      </c>
      <c r="PR70" s="209">
        <v>8854.41</v>
      </c>
      <c r="PS70" s="209">
        <v>16541.43</v>
      </c>
      <c r="PT70" s="209">
        <v>15</v>
      </c>
      <c r="PU70" s="209">
        <v>0</v>
      </c>
      <c r="PV70" s="209">
        <v>0</v>
      </c>
      <c r="PW70" s="209">
        <v>0</v>
      </c>
      <c r="PX70" s="209">
        <v>0</v>
      </c>
      <c r="PY70" s="209">
        <v>0</v>
      </c>
      <c r="PZ70" s="209">
        <v>0</v>
      </c>
      <c r="QA70" s="209">
        <v>31784.22</v>
      </c>
      <c r="QB70" s="178">
        <f t="shared" si="201"/>
        <v>13674.279999999999</v>
      </c>
      <c r="QC70" s="210">
        <v>2291</v>
      </c>
      <c r="QD70" s="181" t="s">
        <v>276</v>
      </c>
      <c r="QE70" s="64">
        <f t="shared" si="202"/>
        <v>45458.5</v>
      </c>
      <c r="QF70" s="209">
        <v>1668.7</v>
      </c>
      <c r="QG70" s="209">
        <v>647.67999999999995</v>
      </c>
      <c r="QH70" s="209">
        <v>1056.78</v>
      </c>
      <c r="QI70" s="209">
        <v>0.63</v>
      </c>
      <c r="QJ70" s="209">
        <v>0</v>
      </c>
      <c r="QK70" s="209">
        <v>0</v>
      </c>
      <c r="QL70" s="209">
        <v>0</v>
      </c>
      <c r="QM70" s="209">
        <v>0</v>
      </c>
      <c r="QN70" s="209">
        <v>0</v>
      </c>
      <c r="QO70" s="209">
        <v>0</v>
      </c>
      <c r="QP70" s="211">
        <f t="shared" si="292"/>
        <v>3373.79</v>
      </c>
      <c r="QQ70" s="249"/>
      <c r="QR70" s="238"/>
      <c r="QS70" s="65">
        <f t="shared" si="293"/>
        <v>373.6236942379706</v>
      </c>
      <c r="QT70" s="65">
        <f t="shared" si="294"/>
        <v>249.52067103851394</v>
      </c>
      <c r="QU70" s="65"/>
      <c r="QV70" s="65">
        <v>18.510000000000002</v>
      </c>
      <c r="QW70" s="65">
        <f t="shared" si="295"/>
        <v>18.861818181818183</v>
      </c>
      <c r="QX70" s="65">
        <v>5</v>
      </c>
      <c r="QY70" s="65">
        <f t="shared" si="320"/>
        <v>428.14772727272725</v>
      </c>
      <c r="QZ70" s="65"/>
      <c r="RA70" s="64">
        <f t="shared" si="203"/>
        <v>1093.66391073103</v>
      </c>
      <c r="RB70" s="66">
        <f t="shared" si="296"/>
        <v>619.2640909090909</v>
      </c>
      <c r="RC70" s="66"/>
      <c r="RD70" s="66">
        <f t="shared" si="297"/>
        <v>342.58560032802416</v>
      </c>
      <c r="RE70" s="67">
        <f t="shared" si="247"/>
        <v>961.84969123711505</v>
      </c>
      <c r="RF70" s="67">
        <f t="shared" si="248"/>
        <v>2055.5136019681449</v>
      </c>
      <c r="RG70" s="68">
        <f t="shared" si="249"/>
        <v>1318.276398031855</v>
      </c>
      <c r="RH70" s="205">
        <v>20314.86</v>
      </c>
      <c r="RI70" s="205">
        <v>7740.6</v>
      </c>
      <c r="RJ70" s="205">
        <v>14262.88</v>
      </c>
      <c r="RK70" s="205">
        <v>95</v>
      </c>
      <c r="RL70" s="205">
        <v>0</v>
      </c>
      <c r="RM70" s="205">
        <v>0</v>
      </c>
      <c r="RN70" s="205">
        <v>0</v>
      </c>
      <c r="RO70" s="205">
        <v>0</v>
      </c>
      <c r="RP70" s="205">
        <v>0</v>
      </c>
      <c r="RQ70" s="205">
        <v>0</v>
      </c>
      <c r="RR70" s="205">
        <v>29629.26</v>
      </c>
      <c r="RS70" s="178">
        <f t="shared" si="204"/>
        <v>12784.079999999998</v>
      </c>
      <c r="RT70" s="206">
        <v>2118</v>
      </c>
      <c r="RU70" s="181" t="s">
        <v>276</v>
      </c>
      <c r="RV70" s="64">
        <f t="shared" si="205"/>
        <v>42413.34</v>
      </c>
      <c r="RW70" s="209">
        <v>1690.96</v>
      </c>
      <c r="RX70" s="209">
        <v>566.21</v>
      </c>
      <c r="RY70" s="209">
        <v>911.22</v>
      </c>
      <c r="RZ70" s="209">
        <v>4</v>
      </c>
      <c r="SA70" s="209">
        <v>0</v>
      </c>
      <c r="SB70" s="209">
        <v>0</v>
      </c>
      <c r="SC70" s="209">
        <v>0</v>
      </c>
      <c r="SD70" s="209">
        <v>0</v>
      </c>
      <c r="SE70" s="209">
        <v>0</v>
      </c>
      <c r="SF70" s="209">
        <v>0</v>
      </c>
      <c r="SG70" s="211">
        <v>3172.39</v>
      </c>
      <c r="SH70" s="249"/>
      <c r="SI70" s="238"/>
      <c r="SJ70" s="65">
        <f t="shared" si="298"/>
        <v>291.16395426081567</v>
      </c>
      <c r="SK70" s="65">
        <f t="shared" si="299"/>
        <v>275.56429749049141</v>
      </c>
      <c r="SL70" s="65"/>
      <c r="SM70" s="65">
        <v>18.510000000000002</v>
      </c>
      <c r="SN70" s="65">
        <f t="shared" si="300"/>
        <v>495.92920353982299</v>
      </c>
      <c r="SO70" s="65">
        <v>5</v>
      </c>
      <c r="SP70" s="65">
        <f t="shared" si="321"/>
        <v>428.52876106194691</v>
      </c>
      <c r="SQ70" s="65"/>
      <c r="SR70" s="64">
        <f>SUM(SH70:SQ70)</f>
        <v>1514.6962163530768</v>
      </c>
      <c r="SS70" s="66">
        <f t="shared" si="322"/>
        <v>596.28469026548669</v>
      </c>
      <c r="ST70" s="66"/>
      <c r="SU70" s="66">
        <f t="shared" si="301"/>
        <v>422.19618132371272</v>
      </c>
      <c r="SV70" s="67">
        <f>SUM(SS70:SU70)</f>
        <v>1018.4808715891994</v>
      </c>
      <c r="SW70" s="67">
        <f t="shared" si="250"/>
        <v>2533.1770879422761</v>
      </c>
      <c r="SX70" s="68">
        <f t="shared" si="251"/>
        <v>639.21291205772377</v>
      </c>
      <c r="SY70" s="64">
        <f t="shared" si="302"/>
        <v>490181.9800000001</v>
      </c>
      <c r="SZ70" s="211">
        <f t="shared" si="303"/>
        <v>35779.97</v>
      </c>
      <c r="TA70" s="67">
        <f t="shared" si="304"/>
        <v>27073.724939834239</v>
      </c>
      <c r="TB70" s="68">
        <f t="shared" si="305"/>
        <v>8706.245060165762</v>
      </c>
      <c r="TC70" s="264"/>
      <c r="TD70" s="265"/>
      <c r="TE70" s="265"/>
    </row>
    <row r="71" spans="1:525">
      <c r="A71" s="173" t="s">
        <v>201</v>
      </c>
      <c r="B71" s="266" t="s">
        <v>202</v>
      </c>
      <c r="C71" s="181" t="s">
        <v>277</v>
      </c>
      <c r="D71" s="176">
        <v>5339.62</v>
      </c>
      <c r="E71" s="176">
        <v>4200.5</v>
      </c>
      <c r="F71" s="176">
        <v>0</v>
      </c>
      <c r="G71" s="176">
        <v>0</v>
      </c>
      <c r="H71" s="176">
        <v>0</v>
      </c>
      <c r="I71" s="176">
        <v>911.65</v>
      </c>
      <c r="J71" s="176">
        <v>0</v>
      </c>
      <c r="K71" s="176">
        <v>0</v>
      </c>
      <c r="L71" s="176">
        <v>0</v>
      </c>
      <c r="M71" s="176">
        <v>0</v>
      </c>
      <c r="N71" s="178">
        <v>7900.86</v>
      </c>
      <c r="O71" s="178">
        <f t="shared" si="161"/>
        <v>2550.9099999999989</v>
      </c>
      <c r="P71" s="181">
        <v>545</v>
      </c>
      <c r="Q71" s="64">
        <f t="shared" si="213"/>
        <v>10451.769999999999</v>
      </c>
      <c r="R71" s="178">
        <v>444.47</v>
      </c>
      <c r="S71" s="178">
        <v>307.26</v>
      </c>
      <c r="T71" s="178">
        <v>0</v>
      </c>
      <c r="U71" s="178">
        <v>0</v>
      </c>
      <c r="V71" s="178">
        <v>0</v>
      </c>
      <c r="W71" s="178">
        <v>59.21</v>
      </c>
      <c r="X71" s="178">
        <v>0</v>
      </c>
      <c r="Y71" s="178">
        <v>0</v>
      </c>
      <c r="Z71" s="178">
        <v>0</v>
      </c>
      <c r="AA71" s="178">
        <v>0</v>
      </c>
      <c r="AB71" s="64">
        <f t="shared" si="50"/>
        <v>810.94</v>
      </c>
      <c r="AC71" s="65"/>
      <c r="AD71" s="219"/>
      <c r="AE71" s="65">
        <f t="shared" si="252"/>
        <v>85.90445429395146</v>
      </c>
      <c r="AF71" s="65">
        <f t="shared" si="177"/>
        <v>68.399629093261524</v>
      </c>
      <c r="AG71" s="65"/>
      <c r="AH71" s="65"/>
      <c r="AI71" s="65"/>
      <c r="AJ71" s="65">
        <v>5</v>
      </c>
      <c r="AK71" s="65">
        <f t="shared" si="178"/>
        <v>411.38684210526316</v>
      </c>
      <c r="AL71" s="65"/>
      <c r="AM71" s="64">
        <f t="shared" si="214"/>
        <v>570.69092549247614</v>
      </c>
      <c r="AN71" s="66">
        <f t="shared" si="179"/>
        <v>645.10084210526315</v>
      </c>
      <c r="AO71" s="66"/>
      <c r="AP71" s="66">
        <f t="shared" si="253"/>
        <v>243.15835351954786</v>
      </c>
      <c r="AQ71" s="67">
        <f t="shared" si="215"/>
        <v>888.25919562481101</v>
      </c>
      <c r="AR71" s="67">
        <f t="shared" si="216"/>
        <v>1458.9501211172872</v>
      </c>
      <c r="AS71" s="68">
        <f t="shared" si="217"/>
        <v>-648.0101211172871</v>
      </c>
      <c r="AT71" s="205">
        <v>6815.79</v>
      </c>
      <c r="AU71" s="205">
        <v>4850.0200000000004</v>
      </c>
      <c r="AV71" s="205">
        <v>0</v>
      </c>
      <c r="AW71" s="205">
        <v>0</v>
      </c>
      <c r="AX71" s="207">
        <v>0</v>
      </c>
      <c r="AY71" s="207">
        <v>763.2</v>
      </c>
      <c r="AZ71" s="207">
        <v>0</v>
      </c>
      <c r="BA71" s="207">
        <v>0</v>
      </c>
      <c r="BB71" s="207">
        <v>0</v>
      </c>
      <c r="BC71" s="207">
        <v>0</v>
      </c>
      <c r="BD71" s="209">
        <v>8842.61</v>
      </c>
      <c r="BE71" s="178">
        <f t="shared" si="162"/>
        <v>3586.4000000000015</v>
      </c>
      <c r="BF71" s="208">
        <v>614</v>
      </c>
      <c r="BG71" s="181" t="s">
        <v>277</v>
      </c>
      <c r="BH71" s="64">
        <f t="shared" si="56"/>
        <v>12429.010000000002</v>
      </c>
      <c r="BI71" s="205">
        <v>567.35</v>
      </c>
      <c r="BJ71" s="205">
        <v>354.77</v>
      </c>
      <c r="BK71" s="205">
        <v>0</v>
      </c>
      <c r="BL71" s="205">
        <v>0</v>
      </c>
      <c r="BM71" s="205">
        <v>0</v>
      </c>
      <c r="BN71" s="205">
        <v>49.57</v>
      </c>
      <c r="BO71" s="205">
        <v>0</v>
      </c>
      <c r="BP71" s="205">
        <v>0</v>
      </c>
      <c r="BQ71" s="205">
        <v>0</v>
      </c>
      <c r="BR71" s="205">
        <v>0</v>
      </c>
      <c r="BS71" s="64">
        <f t="shared" si="57"/>
        <v>971.69</v>
      </c>
      <c r="BT71" s="65"/>
      <c r="BU71" s="219"/>
      <c r="BV71" s="65">
        <f t="shared" si="254"/>
        <v>96.98322837894554</v>
      </c>
      <c r="BW71" s="65">
        <f t="shared" si="255"/>
        <v>81.109886018404367</v>
      </c>
      <c r="BX71" s="65"/>
      <c r="BY71" s="65"/>
      <c r="BZ71" s="65"/>
      <c r="CA71" s="65">
        <v>5</v>
      </c>
      <c r="CB71" s="65">
        <f t="shared" si="180"/>
        <v>391.015625</v>
      </c>
      <c r="CC71" s="65"/>
      <c r="CD71" s="64">
        <f t="shared" si="218"/>
        <v>574.10873939734984</v>
      </c>
      <c r="CE71" s="66">
        <f t="shared" si="256"/>
        <v>665.21208333333334</v>
      </c>
      <c r="CF71" s="66"/>
      <c r="CG71" s="66">
        <f t="shared" si="257"/>
        <v>247.86416454613664</v>
      </c>
      <c r="CH71" s="67"/>
      <c r="CI71" s="67">
        <f t="shared" si="219"/>
        <v>574.10873939734984</v>
      </c>
      <c r="CJ71" s="68">
        <f t="shared" si="220"/>
        <v>397.58126060265022</v>
      </c>
      <c r="CK71" s="209">
        <v>6476.05</v>
      </c>
      <c r="CL71" s="209">
        <v>6671.87</v>
      </c>
      <c r="CM71" s="209">
        <v>0</v>
      </c>
      <c r="CN71" s="209">
        <v>0</v>
      </c>
      <c r="CO71" s="209">
        <v>0</v>
      </c>
      <c r="CP71" s="209">
        <v>1048.3499999999999</v>
      </c>
      <c r="CQ71" s="209">
        <v>0</v>
      </c>
      <c r="CR71" s="209">
        <v>0</v>
      </c>
      <c r="CS71" s="209">
        <v>0</v>
      </c>
      <c r="CT71" s="207">
        <v>0</v>
      </c>
      <c r="CU71" s="209">
        <v>10153.74</v>
      </c>
      <c r="CV71" s="178">
        <f t="shared" si="181"/>
        <v>4042.5300000000007</v>
      </c>
      <c r="CW71" s="210">
        <v>834</v>
      </c>
      <c r="CX71" s="181" t="s">
        <v>277</v>
      </c>
      <c r="CY71" s="64">
        <f t="shared" si="182"/>
        <v>14196.27</v>
      </c>
      <c r="CZ71" s="209">
        <v>539.07000000000005</v>
      </c>
      <c r="DA71" s="209">
        <v>488.03</v>
      </c>
      <c r="DB71" s="209">
        <v>0</v>
      </c>
      <c r="DC71" s="209">
        <v>0</v>
      </c>
      <c r="DD71" s="209">
        <v>0</v>
      </c>
      <c r="DE71" s="209">
        <v>68.09</v>
      </c>
      <c r="DF71" s="209">
        <v>0</v>
      </c>
      <c r="DG71" s="209">
        <v>0</v>
      </c>
      <c r="DH71" s="209">
        <v>0</v>
      </c>
      <c r="DI71" s="209">
        <v>0</v>
      </c>
      <c r="DJ71" s="211">
        <f t="shared" si="208"/>
        <v>1095.1899999999998</v>
      </c>
      <c r="DK71" s="65"/>
      <c r="DL71" s="65"/>
      <c r="DM71" s="65">
        <f t="shared" si="258"/>
        <v>110.38534443594632</v>
      </c>
      <c r="DN71" s="65">
        <f t="shared" si="259"/>
        <v>114.99524487438707</v>
      </c>
      <c r="DO71" s="65"/>
      <c r="DP71" s="65"/>
      <c r="DQ71" s="65"/>
      <c r="DR71" s="65">
        <v>5</v>
      </c>
      <c r="DS71" s="65">
        <f t="shared" si="209"/>
        <v>428.469696969697</v>
      </c>
      <c r="DT71" s="65"/>
      <c r="DU71" s="64">
        <f t="shared" si="221"/>
        <v>658.85028628003033</v>
      </c>
      <c r="DV71" s="66">
        <f t="shared" si="306"/>
        <v>596.35070707070713</v>
      </c>
      <c r="DW71" s="66"/>
      <c r="DX71" s="66">
        <f t="shared" si="260"/>
        <v>251.0401986701475</v>
      </c>
      <c r="DY71" s="67">
        <f t="shared" si="222"/>
        <v>847.39090574085458</v>
      </c>
      <c r="DZ71" s="67">
        <f t="shared" si="223"/>
        <v>1506.2411920208849</v>
      </c>
      <c r="EA71" s="68">
        <f t="shared" si="224"/>
        <v>-411.05119202088508</v>
      </c>
      <c r="EB71" s="209">
        <v>8911.4699999999993</v>
      </c>
      <c r="EC71" s="209">
        <v>6753.82</v>
      </c>
      <c r="ED71" s="209">
        <v>0</v>
      </c>
      <c r="EE71" s="209">
        <v>0</v>
      </c>
      <c r="EF71" s="209">
        <v>0</v>
      </c>
      <c r="EG71" s="209">
        <v>1404.55</v>
      </c>
      <c r="EH71" s="209">
        <v>0</v>
      </c>
      <c r="EI71" s="209">
        <v>0</v>
      </c>
      <c r="EJ71" s="209">
        <v>0</v>
      </c>
      <c r="EK71" s="209">
        <v>0</v>
      </c>
      <c r="EL71" s="209">
        <v>11476.99</v>
      </c>
      <c r="EM71" s="178">
        <f t="shared" si="183"/>
        <v>5592.85</v>
      </c>
      <c r="EN71" s="210">
        <v>883</v>
      </c>
      <c r="EO71" s="181" t="s">
        <v>277</v>
      </c>
      <c r="EP71" s="212">
        <f t="shared" si="261"/>
        <v>17069.84</v>
      </c>
      <c r="EQ71" s="209">
        <v>741.78</v>
      </c>
      <c r="ER71" s="209">
        <v>494.03</v>
      </c>
      <c r="ES71" s="209">
        <v>0</v>
      </c>
      <c r="ET71" s="209">
        <v>0</v>
      </c>
      <c r="EU71" s="209">
        <v>0</v>
      </c>
      <c r="EV71" s="209">
        <v>91.23</v>
      </c>
      <c r="EW71" s="209">
        <v>0</v>
      </c>
      <c r="EX71" s="209">
        <v>0</v>
      </c>
      <c r="EY71" s="209">
        <v>0</v>
      </c>
      <c r="EZ71" s="209">
        <v>0</v>
      </c>
      <c r="FA71" s="64">
        <f t="shared" si="184"/>
        <v>1327.04</v>
      </c>
      <c r="FB71" s="65"/>
      <c r="FC71" s="65"/>
      <c r="FD71" s="65">
        <f t="shared" si="262"/>
        <v>128.10674628912528</v>
      </c>
      <c r="FE71" s="65">
        <f t="shared" si="263"/>
        <v>145.28122851413102</v>
      </c>
      <c r="FF71" s="65">
        <v>1279.4567857142858</v>
      </c>
      <c r="FG71" s="65"/>
      <c r="FH71" s="65">
        <f t="shared" si="264"/>
        <v>140.93333333333334</v>
      </c>
      <c r="FI71" s="65">
        <v>5</v>
      </c>
      <c r="FJ71" s="65">
        <f t="shared" si="307"/>
        <v>424.68019607843132</v>
      </c>
      <c r="FK71" s="65"/>
      <c r="FL71" s="64">
        <f t="shared" si="225"/>
        <v>2123.4582899293068</v>
      </c>
      <c r="FM71" s="66">
        <f t="shared" si="308"/>
        <v>664.41901960784321</v>
      </c>
      <c r="FN71" s="66"/>
      <c r="FO71" s="66">
        <f t="shared" si="265"/>
        <v>557.57546190742994</v>
      </c>
      <c r="FP71" s="67"/>
      <c r="FQ71" s="67">
        <f t="shared" si="226"/>
        <v>2123.4582899293068</v>
      </c>
      <c r="FR71" s="68">
        <f t="shared" si="227"/>
        <v>-796.41828992930687</v>
      </c>
      <c r="FS71" s="209">
        <v>5429.75</v>
      </c>
      <c r="FT71" s="209">
        <v>7648.32</v>
      </c>
      <c r="FU71" s="209">
        <v>0</v>
      </c>
      <c r="FV71" s="209">
        <v>0</v>
      </c>
      <c r="FW71" s="209">
        <v>0</v>
      </c>
      <c r="FX71" s="209">
        <v>1290.1500000000001</v>
      </c>
      <c r="FY71" s="209">
        <v>0</v>
      </c>
      <c r="FZ71" s="209">
        <v>0</v>
      </c>
      <c r="GA71" s="209">
        <v>0</v>
      </c>
      <c r="GB71" s="209">
        <v>0</v>
      </c>
      <c r="GC71" s="209">
        <v>10733.87</v>
      </c>
      <c r="GD71" s="178">
        <f t="shared" si="186"/>
        <v>3634.3499999999985</v>
      </c>
      <c r="GE71" s="210">
        <v>824</v>
      </c>
      <c r="GF71" s="181" t="s">
        <v>277</v>
      </c>
      <c r="GG71" s="64">
        <f t="shared" si="187"/>
        <v>14368.22</v>
      </c>
      <c r="GH71" s="209">
        <v>451.97</v>
      </c>
      <c r="GI71" s="209">
        <v>559.46</v>
      </c>
      <c r="GJ71" s="209">
        <v>0</v>
      </c>
      <c r="GK71" s="209">
        <v>0</v>
      </c>
      <c r="GL71" s="209">
        <v>0</v>
      </c>
      <c r="GM71" s="209">
        <v>83.8</v>
      </c>
      <c r="GN71" s="209">
        <v>0</v>
      </c>
      <c r="GO71" s="209">
        <v>0</v>
      </c>
      <c r="GP71" s="209">
        <v>0</v>
      </c>
      <c r="GQ71" s="209">
        <v>0</v>
      </c>
      <c r="GR71" s="211">
        <f t="shared" si="266"/>
        <v>1095.23</v>
      </c>
      <c r="GS71" s="65"/>
      <c r="GT71" s="219"/>
      <c r="GU71" s="65">
        <f t="shared" si="267"/>
        <v>118.9446390019875</v>
      </c>
      <c r="GV71" s="65">
        <f t="shared" si="268"/>
        <v>107.1119487011957</v>
      </c>
      <c r="GW71" s="65">
        <v>1279.4567857142858</v>
      </c>
      <c r="GX71" s="65"/>
      <c r="GY71" s="65">
        <f t="shared" si="269"/>
        <v>184.90588235294118</v>
      </c>
      <c r="GZ71" s="65">
        <v>5</v>
      </c>
      <c r="HA71" s="65">
        <f t="shared" si="309"/>
        <v>358.47794117647061</v>
      </c>
      <c r="HB71" s="65"/>
      <c r="HC71" s="64">
        <f t="shared" si="188"/>
        <v>2053.8971969468807</v>
      </c>
      <c r="HD71" s="66">
        <f t="shared" si="310"/>
        <v>866.92019607843133</v>
      </c>
      <c r="HE71" s="66"/>
      <c r="HF71" s="66">
        <f t="shared" si="270"/>
        <v>584.16347860506244</v>
      </c>
      <c r="HG71" s="67">
        <f t="shared" si="228"/>
        <v>1451.0836746834939</v>
      </c>
      <c r="HH71" s="67">
        <f t="shared" si="229"/>
        <v>3504.9808716303746</v>
      </c>
      <c r="HI71" s="68">
        <f t="shared" si="230"/>
        <v>-2409.7508716303746</v>
      </c>
      <c r="HJ71" s="205">
        <v>7110.88</v>
      </c>
      <c r="HK71" s="205">
        <v>9155.16</v>
      </c>
      <c r="HL71" s="205">
        <v>0</v>
      </c>
      <c r="HM71" s="205">
        <v>0</v>
      </c>
      <c r="HN71" s="205">
        <v>0</v>
      </c>
      <c r="HO71" s="205">
        <v>1252.75</v>
      </c>
      <c r="HP71" s="205">
        <v>0</v>
      </c>
      <c r="HQ71" s="205">
        <v>0</v>
      </c>
      <c r="HR71" s="205">
        <v>0</v>
      </c>
      <c r="HS71" s="205">
        <v>0</v>
      </c>
      <c r="HT71" s="205">
        <v>10819.83</v>
      </c>
      <c r="HU71" s="178">
        <f t="shared" si="189"/>
        <v>6698.9600000000009</v>
      </c>
      <c r="HV71" s="206">
        <v>868</v>
      </c>
      <c r="HW71" s="181" t="s">
        <v>277</v>
      </c>
      <c r="HX71" s="64">
        <f t="shared" si="190"/>
        <v>17518.79</v>
      </c>
      <c r="HY71" s="205">
        <v>591.91</v>
      </c>
      <c r="HZ71" s="205">
        <v>669.68</v>
      </c>
      <c r="IA71" s="205">
        <v>0</v>
      </c>
      <c r="IB71" s="205">
        <v>0</v>
      </c>
      <c r="IC71" s="205">
        <v>0</v>
      </c>
      <c r="ID71" s="205">
        <v>81.37</v>
      </c>
      <c r="IE71" s="205">
        <v>0</v>
      </c>
      <c r="IF71" s="205">
        <v>0</v>
      </c>
      <c r="IG71" s="205">
        <v>0</v>
      </c>
      <c r="IH71" s="205">
        <v>0</v>
      </c>
      <c r="II71" s="214">
        <v>1342.96</v>
      </c>
      <c r="IJ71" s="65"/>
      <c r="IK71" s="219"/>
      <c r="IL71" s="65">
        <f t="shared" si="271"/>
        <v>119.85619975506748</v>
      </c>
      <c r="IM71" s="65">
        <f t="shared" si="272"/>
        <v>203.0301967296285</v>
      </c>
      <c r="IN71" s="65">
        <v>1279.4567857142858</v>
      </c>
      <c r="IO71" s="65"/>
      <c r="IP71" s="65">
        <f t="shared" si="273"/>
        <v>232.05714285714285</v>
      </c>
      <c r="IQ71" s="65">
        <v>5</v>
      </c>
      <c r="IR71" s="65">
        <f t="shared" si="311"/>
        <v>445.62857142857143</v>
      </c>
      <c r="IS71" s="65"/>
      <c r="IT71" s="64">
        <f t="shared" si="191"/>
        <v>2285.0288964846964</v>
      </c>
      <c r="IU71" s="66">
        <f t="shared" si="312"/>
        <v>538.79476190476191</v>
      </c>
      <c r="IV71" s="66"/>
      <c r="IW71" s="66">
        <f t="shared" si="274"/>
        <v>564.76473167789163</v>
      </c>
      <c r="IX71" s="67">
        <f t="shared" si="192"/>
        <v>1103.5594935826534</v>
      </c>
      <c r="IY71" s="67">
        <f t="shared" si="231"/>
        <v>3388.5883900673498</v>
      </c>
      <c r="IZ71" s="68">
        <f t="shared" si="232"/>
        <v>-2045.6283900673498</v>
      </c>
      <c r="JA71" s="209">
        <v>6449.95</v>
      </c>
      <c r="JB71" s="209">
        <v>10664.86</v>
      </c>
      <c r="JC71" s="209">
        <v>0</v>
      </c>
      <c r="JD71" s="209">
        <v>0</v>
      </c>
      <c r="JE71" s="209">
        <v>0</v>
      </c>
      <c r="JF71" s="209">
        <v>2568.5</v>
      </c>
      <c r="JG71" s="209">
        <v>0</v>
      </c>
      <c r="JH71" s="209">
        <v>0</v>
      </c>
      <c r="JI71" s="209">
        <v>0</v>
      </c>
      <c r="JJ71" s="209">
        <v>0</v>
      </c>
      <c r="JK71" s="209">
        <v>14089.08</v>
      </c>
      <c r="JL71" s="178">
        <f t="shared" si="193"/>
        <v>5594.2300000000014</v>
      </c>
      <c r="JM71" s="210">
        <v>980</v>
      </c>
      <c r="JN71" s="181" t="s">
        <v>277</v>
      </c>
      <c r="JO71" s="64">
        <f t="shared" si="194"/>
        <v>19683.310000000001</v>
      </c>
      <c r="JP71" s="209">
        <v>536.91</v>
      </c>
      <c r="JQ71" s="209">
        <v>780.11</v>
      </c>
      <c r="JR71" s="209">
        <v>0</v>
      </c>
      <c r="JS71" s="209">
        <v>0</v>
      </c>
      <c r="JT71" s="209">
        <v>0</v>
      </c>
      <c r="JU71" s="209">
        <v>166.83</v>
      </c>
      <c r="JV71" s="209">
        <v>0</v>
      </c>
      <c r="JW71" s="209">
        <v>0</v>
      </c>
      <c r="JX71" s="209">
        <v>0</v>
      </c>
      <c r="JY71" s="209">
        <v>0</v>
      </c>
      <c r="JZ71" s="211">
        <v>1483.85</v>
      </c>
      <c r="KA71" s="65"/>
      <c r="KB71" s="219"/>
      <c r="KC71" s="65">
        <f t="shared" si="275"/>
        <v>284.18643285412122</v>
      </c>
      <c r="KD71" s="65">
        <f t="shared" si="276"/>
        <v>188.36650095667338</v>
      </c>
      <c r="KE71" s="65">
        <v>1279.4567857142858</v>
      </c>
      <c r="KF71" s="65"/>
      <c r="KG71" s="65"/>
      <c r="KH71" s="65">
        <v>5</v>
      </c>
      <c r="KI71" s="65">
        <f t="shared" si="313"/>
        <v>543.39953271028037</v>
      </c>
      <c r="KJ71" s="65"/>
      <c r="KK71" s="64">
        <f t="shared" si="195"/>
        <v>2300.4092522353608</v>
      </c>
      <c r="KL71" s="66">
        <f t="shared" si="314"/>
        <v>497.32093457943921</v>
      </c>
      <c r="KM71" s="66"/>
      <c r="KN71" s="66">
        <f t="shared" si="277"/>
        <v>559.54603736296008</v>
      </c>
      <c r="KO71" s="67">
        <f t="shared" si="233"/>
        <v>1056.8669719423992</v>
      </c>
      <c r="KP71" s="67">
        <f t="shared" si="234"/>
        <v>3357.27622417776</v>
      </c>
      <c r="KQ71" s="68">
        <f t="shared" si="235"/>
        <v>-1873.4262241777601</v>
      </c>
      <c r="KR71" s="209">
        <v>6402.88</v>
      </c>
      <c r="KS71" s="209">
        <v>11043.02</v>
      </c>
      <c r="KT71" s="209">
        <v>0</v>
      </c>
      <c r="KU71" s="209">
        <v>0</v>
      </c>
      <c r="KV71" s="209">
        <v>0</v>
      </c>
      <c r="KW71" s="209">
        <v>3958.9</v>
      </c>
      <c r="KX71" s="209">
        <v>0</v>
      </c>
      <c r="KY71" s="209">
        <v>0</v>
      </c>
      <c r="KZ71" s="209">
        <v>0</v>
      </c>
      <c r="LA71" s="209">
        <v>0</v>
      </c>
      <c r="LB71" s="209">
        <v>15009.49</v>
      </c>
      <c r="LC71" s="178">
        <f t="shared" si="196"/>
        <v>6395.3100000000031</v>
      </c>
      <c r="LD71" s="210">
        <v>1153</v>
      </c>
      <c r="LE71" s="181" t="s">
        <v>277</v>
      </c>
      <c r="LF71" s="64">
        <f t="shared" si="197"/>
        <v>21404.800000000003</v>
      </c>
      <c r="LG71" s="209">
        <v>532.99</v>
      </c>
      <c r="LH71" s="209">
        <v>807.78</v>
      </c>
      <c r="LI71" s="209">
        <v>0</v>
      </c>
      <c r="LJ71" s="209">
        <v>0</v>
      </c>
      <c r="LK71" s="209">
        <v>0</v>
      </c>
      <c r="LL71" s="209">
        <v>257.14</v>
      </c>
      <c r="LM71" s="209">
        <v>0</v>
      </c>
      <c r="LN71" s="209">
        <v>0</v>
      </c>
      <c r="LO71" s="209">
        <v>0</v>
      </c>
      <c r="LP71" s="209">
        <v>0</v>
      </c>
      <c r="LQ71" s="211">
        <f t="shared" si="278"/>
        <v>1597.9099999999999</v>
      </c>
      <c r="LR71" s="65"/>
      <c r="LS71" s="245"/>
      <c r="LT71" s="65">
        <f t="shared" si="279"/>
        <v>153.0236701781499</v>
      </c>
      <c r="LU71" s="65">
        <f t="shared" si="280"/>
        <v>190.40207387025441</v>
      </c>
      <c r="LV71" s="65">
        <v>1279.4567857142858</v>
      </c>
      <c r="LW71" s="65"/>
      <c r="LX71" s="65"/>
      <c r="LY71" s="65">
        <v>5</v>
      </c>
      <c r="LZ71" s="65">
        <f t="shared" si="315"/>
        <v>508.03738317757012</v>
      </c>
      <c r="MA71" s="65"/>
      <c r="MB71" s="64">
        <f t="shared" si="236"/>
        <v>2135.9199129402605</v>
      </c>
      <c r="MC71" s="66">
        <f t="shared" si="316"/>
        <v>593.54906542056074</v>
      </c>
      <c r="MD71" s="66"/>
      <c r="ME71" s="66">
        <f t="shared" si="281"/>
        <v>545.89379567216417</v>
      </c>
      <c r="MF71" s="67">
        <f t="shared" si="237"/>
        <v>1139.4428610927248</v>
      </c>
      <c r="MG71" s="67">
        <f t="shared" si="238"/>
        <v>3275.3627740329853</v>
      </c>
      <c r="MH71" s="68">
        <f t="shared" si="239"/>
        <v>-1677.4527740329854</v>
      </c>
      <c r="MI71" s="209">
        <v>4120.26</v>
      </c>
      <c r="MJ71" s="209">
        <v>5923.15</v>
      </c>
      <c r="MK71" s="209">
        <v>0</v>
      </c>
      <c r="ML71" s="209">
        <v>0</v>
      </c>
      <c r="MM71" s="209">
        <v>0</v>
      </c>
      <c r="MN71" s="209">
        <v>1377.7</v>
      </c>
      <c r="MO71" s="209">
        <v>0</v>
      </c>
      <c r="MP71" s="209">
        <v>0</v>
      </c>
      <c r="MQ71" s="209">
        <v>0</v>
      </c>
      <c r="MR71" s="209">
        <v>0</v>
      </c>
      <c r="MS71" s="209">
        <v>7893.57</v>
      </c>
      <c r="MT71" s="178">
        <f t="shared" si="210"/>
        <v>3527.5400000000009</v>
      </c>
      <c r="MU71" s="210">
        <v>606</v>
      </c>
      <c r="MV71" s="181" t="s">
        <v>277</v>
      </c>
      <c r="MW71" s="64">
        <f t="shared" si="198"/>
        <v>11421.11</v>
      </c>
      <c r="MX71" s="209">
        <v>342.97</v>
      </c>
      <c r="MY71" s="209">
        <v>433.27</v>
      </c>
      <c r="MZ71" s="209">
        <v>0</v>
      </c>
      <c r="NA71" s="209">
        <v>0</v>
      </c>
      <c r="NB71" s="209">
        <v>0</v>
      </c>
      <c r="NC71" s="209">
        <v>89.48</v>
      </c>
      <c r="ND71" s="209">
        <v>0</v>
      </c>
      <c r="NE71" s="209">
        <v>0</v>
      </c>
      <c r="NF71" s="209">
        <v>0</v>
      </c>
      <c r="NG71" s="209">
        <v>0</v>
      </c>
      <c r="NH71" s="211">
        <f t="shared" si="282"/>
        <v>865.72</v>
      </c>
      <c r="NI71" s="229"/>
      <c r="NJ71" s="238"/>
      <c r="NK71" s="65">
        <f t="shared" si="283"/>
        <v>0</v>
      </c>
      <c r="NL71" s="65">
        <f t="shared" si="284"/>
        <v>85.200875009373945</v>
      </c>
      <c r="NM71" s="65">
        <v>1279.4567857142858</v>
      </c>
      <c r="NN71" s="65"/>
      <c r="NO71" s="65"/>
      <c r="NP71" s="65">
        <v>5</v>
      </c>
      <c r="NQ71" s="65">
        <f t="shared" si="317"/>
        <v>469.67889908256882</v>
      </c>
      <c r="NR71" s="65"/>
      <c r="NS71" s="64">
        <f t="shared" si="199"/>
        <v>1839.3365598062287</v>
      </c>
      <c r="NT71" s="66">
        <f t="shared" si="285"/>
        <v>723.04816513761466</v>
      </c>
      <c r="NU71" s="66"/>
      <c r="NV71" s="66">
        <f t="shared" si="286"/>
        <v>512.47694498876865</v>
      </c>
      <c r="NW71" s="67">
        <f t="shared" si="240"/>
        <v>1235.5251101263834</v>
      </c>
      <c r="NX71" s="67">
        <f t="shared" si="241"/>
        <v>3074.8616699326121</v>
      </c>
      <c r="NY71" s="68">
        <f t="shared" si="242"/>
        <v>-2209.1416699326119</v>
      </c>
      <c r="NZ71" s="209">
        <v>6380.65</v>
      </c>
      <c r="OA71" s="209">
        <v>5983.43</v>
      </c>
      <c r="OB71" s="209">
        <v>0</v>
      </c>
      <c r="OC71" s="209">
        <v>0</v>
      </c>
      <c r="OD71" s="209">
        <v>0</v>
      </c>
      <c r="OE71" s="209">
        <v>1045.3</v>
      </c>
      <c r="OF71" s="209">
        <v>0</v>
      </c>
      <c r="OG71" s="209">
        <v>0</v>
      </c>
      <c r="OH71" s="209">
        <v>0</v>
      </c>
      <c r="OI71" s="209">
        <v>0</v>
      </c>
      <c r="OJ71" s="209">
        <v>8842.75</v>
      </c>
      <c r="OK71" s="178">
        <f t="shared" si="287"/>
        <v>4566.6299999999992</v>
      </c>
      <c r="OL71" s="210">
        <v>603</v>
      </c>
      <c r="OM71" s="181" t="s">
        <v>277</v>
      </c>
      <c r="ON71" s="64">
        <f t="shared" si="200"/>
        <v>13409.38</v>
      </c>
      <c r="OO71" s="209">
        <v>531.13</v>
      </c>
      <c r="OP71" s="209">
        <v>437.68</v>
      </c>
      <c r="OQ71" s="209">
        <v>0</v>
      </c>
      <c r="OR71" s="209">
        <v>0</v>
      </c>
      <c r="OS71" s="209">
        <v>0</v>
      </c>
      <c r="OT71" s="209">
        <v>67.89</v>
      </c>
      <c r="OU71" s="209">
        <v>0</v>
      </c>
      <c r="OV71" s="209">
        <v>0</v>
      </c>
      <c r="OW71" s="209">
        <v>0</v>
      </c>
      <c r="OX71" s="209">
        <v>0</v>
      </c>
      <c r="OY71" s="211">
        <v>1036.7</v>
      </c>
      <c r="OZ71" s="229"/>
      <c r="PA71" s="238"/>
      <c r="PB71" s="65">
        <f t="shared" si="288"/>
        <v>191.20908953487105</v>
      </c>
      <c r="PC71" s="65">
        <f t="shared" si="289"/>
        <v>133.89817460165261</v>
      </c>
      <c r="PD71" s="65">
        <v>1279.4567857142858</v>
      </c>
      <c r="PE71" s="65"/>
      <c r="PF71" s="65">
        <f t="shared" si="290"/>
        <v>32.880000000000003</v>
      </c>
      <c r="PG71" s="65">
        <v>5</v>
      </c>
      <c r="PH71" s="65">
        <f t="shared" si="318"/>
        <v>495.2049090909091</v>
      </c>
      <c r="PI71" s="65"/>
      <c r="PJ71" s="64">
        <f t="shared" si="243"/>
        <v>2137.6489589417188</v>
      </c>
      <c r="PK71" s="66">
        <f t="shared" si="319"/>
        <v>643.25572727272731</v>
      </c>
      <c r="PL71" s="66"/>
      <c r="PM71" s="66">
        <f t="shared" si="291"/>
        <v>556.18093724288917</v>
      </c>
      <c r="PN71" s="67">
        <f t="shared" si="244"/>
        <v>1199.4366645156165</v>
      </c>
      <c r="PO71" s="67">
        <f t="shared" si="245"/>
        <v>3337.0856234573353</v>
      </c>
      <c r="PP71" s="68">
        <f t="shared" si="246"/>
        <v>-2300.385623457335</v>
      </c>
      <c r="PQ71" s="209">
        <v>6310.68</v>
      </c>
      <c r="PR71" s="209">
        <v>4567.92</v>
      </c>
      <c r="PS71" s="209">
        <v>0</v>
      </c>
      <c r="PT71" s="209">
        <v>0</v>
      </c>
      <c r="PU71" s="209">
        <v>0</v>
      </c>
      <c r="PV71" s="209">
        <v>1235.45</v>
      </c>
      <c r="PW71" s="209">
        <v>0</v>
      </c>
      <c r="PX71" s="209">
        <v>0</v>
      </c>
      <c r="PY71" s="209">
        <v>0</v>
      </c>
      <c r="PZ71" s="209">
        <v>0</v>
      </c>
      <c r="QA71" s="209">
        <v>8673.0400000000009</v>
      </c>
      <c r="QB71" s="178">
        <f t="shared" si="201"/>
        <v>3441.01</v>
      </c>
      <c r="QC71" s="210">
        <v>591</v>
      </c>
      <c r="QD71" s="181" t="s">
        <v>277</v>
      </c>
      <c r="QE71" s="64">
        <f t="shared" si="202"/>
        <v>12114.050000000001</v>
      </c>
      <c r="QF71" s="209">
        <v>525.29999999999995</v>
      </c>
      <c r="QG71" s="209">
        <v>334.13</v>
      </c>
      <c r="QH71" s="209">
        <v>0</v>
      </c>
      <c r="QI71" s="209">
        <v>0</v>
      </c>
      <c r="QJ71" s="209">
        <v>0</v>
      </c>
      <c r="QK71" s="209">
        <v>80.239999999999995</v>
      </c>
      <c r="QL71" s="209">
        <v>0</v>
      </c>
      <c r="QM71" s="209">
        <v>0</v>
      </c>
      <c r="QN71" s="209">
        <v>0</v>
      </c>
      <c r="QO71" s="209">
        <v>0</v>
      </c>
      <c r="QP71" s="211">
        <f t="shared" si="292"/>
        <v>939.67</v>
      </c>
      <c r="QQ71" s="249"/>
      <c r="QR71" s="238"/>
      <c r="QS71" s="65">
        <f t="shared" si="293"/>
        <v>101.95163653768093</v>
      </c>
      <c r="QT71" s="65">
        <f t="shared" si="294"/>
        <v>62.789640423498497</v>
      </c>
      <c r="QU71" s="65">
        <v>1279.4567857142858</v>
      </c>
      <c r="QV71" s="65"/>
      <c r="QW71" s="65">
        <f t="shared" si="295"/>
        <v>18.861818181818183</v>
      </c>
      <c r="QX71" s="65">
        <v>5</v>
      </c>
      <c r="QY71" s="65">
        <f t="shared" si="320"/>
        <v>428.14772727272725</v>
      </c>
      <c r="QZ71" s="65"/>
      <c r="RA71" s="64">
        <f t="shared" si="203"/>
        <v>1896.2076081300106</v>
      </c>
      <c r="RB71" s="66">
        <f t="shared" si="296"/>
        <v>619.2640909090909</v>
      </c>
      <c r="RC71" s="66"/>
      <c r="RD71" s="66">
        <f t="shared" si="297"/>
        <v>503.09433980782035</v>
      </c>
      <c r="RE71" s="67">
        <f t="shared" si="247"/>
        <v>1122.3584307169112</v>
      </c>
      <c r="RF71" s="67">
        <f t="shared" si="248"/>
        <v>3018.5660388469219</v>
      </c>
      <c r="RG71" s="68">
        <f t="shared" si="249"/>
        <v>-2078.8960388469218</v>
      </c>
      <c r="RH71" s="205">
        <v>4114</v>
      </c>
      <c r="RI71" s="205">
        <v>5667.87</v>
      </c>
      <c r="RJ71" s="205">
        <v>0</v>
      </c>
      <c r="RK71" s="205">
        <v>0</v>
      </c>
      <c r="RL71" s="205">
        <v>0</v>
      </c>
      <c r="RM71" s="205">
        <v>1572.35</v>
      </c>
      <c r="RN71" s="205">
        <v>0</v>
      </c>
      <c r="RO71" s="205">
        <v>0</v>
      </c>
      <c r="RP71" s="205">
        <v>0</v>
      </c>
      <c r="RQ71" s="205">
        <v>0</v>
      </c>
      <c r="RR71" s="205">
        <v>7470.63</v>
      </c>
      <c r="RS71" s="178">
        <f t="shared" si="204"/>
        <v>3883.5899999999992</v>
      </c>
      <c r="RT71" s="206">
        <v>665</v>
      </c>
      <c r="RU71" s="181" t="s">
        <v>277</v>
      </c>
      <c r="RV71" s="64">
        <f t="shared" si="205"/>
        <v>11354.22</v>
      </c>
      <c r="RW71" s="209">
        <v>342.46</v>
      </c>
      <c r="RX71" s="209">
        <v>414.59</v>
      </c>
      <c r="RY71" s="209">
        <v>0</v>
      </c>
      <c r="RZ71" s="209">
        <v>0</v>
      </c>
      <c r="SA71" s="209">
        <v>0</v>
      </c>
      <c r="SB71" s="209">
        <v>102.13</v>
      </c>
      <c r="SC71" s="209">
        <v>0</v>
      </c>
      <c r="SD71" s="209">
        <v>0</v>
      </c>
      <c r="SE71" s="209">
        <v>0</v>
      </c>
      <c r="SF71" s="209">
        <v>0</v>
      </c>
      <c r="SG71" s="211">
        <v>859.18</v>
      </c>
      <c r="SH71" s="249"/>
      <c r="SI71" s="238"/>
      <c r="SJ71" s="65">
        <f t="shared" si="298"/>
        <v>73.413179121566912</v>
      </c>
      <c r="SK71" s="65">
        <f t="shared" si="299"/>
        <v>83.711831441222003</v>
      </c>
      <c r="SL71" s="65">
        <v>1279.4567857142858</v>
      </c>
      <c r="SM71" s="65"/>
      <c r="SN71" s="65">
        <f t="shared" si="300"/>
        <v>495.92920353982299</v>
      </c>
      <c r="SO71" s="65">
        <v>5</v>
      </c>
      <c r="SP71" s="65">
        <f t="shared" si="321"/>
        <v>428.52876106194691</v>
      </c>
      <c r="SQ71" s="65"/>
      <c r="SR71" s="64"/>
      <c r="SS71" s="66">
        <f t="shared" si="322"/>
        <v>596.28469026548669</v>
      </c>
      <c r="ST71" s="66"/>
      <c r="SU71" s="66">
        <f t="shared" si="301"/>
        <v>119.25693805309734</v>
      </c>
      <c r="SV71" s="67"/>
      <c r="SW71" s="67">
        <f t="shared" si="250"/>
        <v>0</v>
      </c>
      <c r="SX71" s="68">
        <f t="shared" si="251"/>
        <v>859.18</v>
      </c>
      <c r="SY71" s="64">
        <f t="shared" si="302"/>
        <v>175420.77</v>
      </c>
      <c r="SZ71" s="211">
        <f t="shared" si="303"/>
        <v>13426.08</v>
      </c>
      <c r="TA71" s="67">
        <f t="shared" si="304"/>
        <v>28619.479934610172</v>
      </c>
      <c r="TB71" s="68">
        <f t="shared" si="305"/>
        <v>-15193.399934610172</v>
      </c>
      <c r="TC71" s="264"/>
      <c r="TD71" s="265"/>
      <c r="TE71" s="265"/>
    </row>
    <row r="72" spans="1:525">
      <c r="A72" s="173" t="s">
        <v>203</v>
      </c>
      <c r="B72" s="175" t="s">
        <v>204</v>
      </c>
      <c r="C72" s="181" t="s">
        <v>277</v>
      </c>
      <c r="D72" s="176">
        <v>3910.08</v>
      </c>
      <c r="E72" s="176">
        <v>9951.58</v>
      </c>
      <c r="F72" s="176">
        <v>10333.76</v>
      </c>
      <c r="G72" s="176">
        <v>35</v>
      </c>
      <c r="H72" s="176">
        <v>0</v>
      </c>
      <c r="I72" s="176">
        <v>0</v>
      </c>
      <c r="J72" s="176">
        <v>0</v>
      </c>
      <c r="K72" s="176">
        <v>0</v>
      </c>
      <c r="L72" s="176">
        <v>0</v>
      </c>
      <c r="M72" s="176">
        <v>0</v>
      </c>
      <c r="N72" s="178">
        <v>15961.73</v>
      </c>
      <c r="O72" s="178">
        <f t="shared" si="161"/>
        <v>8268.6899999999987</v>
      </c>
      <c r="P72" s="181">
        <v>1293</v>
      </c>
      <c r="Q72" s="64">
        <f t="shared" si="213"/>
        <v>24230.42</v>
      </c>
      <c r="R72" s="178">
        <v>325.47000000000003</v>
      </c>
      <c r="S72" s="178">
        <v>727.94</v>
      </c>
      <c r="T72" s="178">
        <v>660.05</v>
      </c>
      <c r="U72" s="178">
        <v>1.47</v>
      </c>
      <c r="V72" s="178">
        <v>0</v>
      </c>
      <c r="W72" s="178">
        <v>0</v>
      </c>
      <c r="X72" s="178">
        <v>0</v>
      </c>
      <c r="Y72" s="178">
        <v>0</v>
      </c>
      <c r="Z72" s="178">
        <v>0</v>
      </c>
      <c r="AA72" s="178">
        <v>0</v>
      </c>
      <c r="AB72" s="64">
        <f t="shared" si="50"/>
        <v>1714.93</v>
      </c>
      <c r="AC72" s="65"/>
      <c r="AD72" s="219">
        <v>101.5</v>
      </c>
      <c r="AE72" s="65">
        <f t="shared" si="252"/>
        <v>173.54866498550714</v>
      </c>
      <c r="AF72" s="65">
        <f t="shared" si="177"/>
        <v>221.71512483276979</v>
      </c>
      <c r="AG72" s="65"/>
      <c r="AH72" s="65">
        <v>18.510000000000002</v>
      </c>
      <c r="AI72" s="65"/>
      <c r="AJ72" s="65">
        <v>5</v>
      </c>
      <c r="AK72" s="65">
        <f t="shared" si="178"/>
        <v>411.38684210526316</v>
      </c>
      <c r="AL72" s="65"/>
      <c r="AM72" s="64">
        <f t="shared" si="214"/>
        <v>931.66063192354</v>
      </c>
      <c r="AN72" s="66">
        <f t="shared" si="179"/>
        <v>645.10084210526315</v>
      </c>
      <c r="AO72" s="66">
        <v>46.73</v>
      </c>
      <c r="AP72" s="66">
        <f t="shared" si="253"/>
        <v>324.69829480576067</v>
      </c>
      <c r="AQ72" s="67">
        <f t="shared" si="215"/>
        <v>1016.5291369110239</v>
      </c>
      <c r="AR72" s="67">
        <f t="shared" si="216"/>
        <v>1948.1897688345639</v>
      </c>
      <c r="AS72" s="68">
        <f t="shared" si="217"/>
        <v>-233.25976883456383</v>
      </c>
      <c r="AT72" s="205">
        <v>4938.38</v>
      </c>
      <c r="AU72" s="205">
        <v>10610.07</v>
      </c>
      <c r="AV72" s="205">
        <v>10143.15</v>
      </c>
      <c r="AW72" s="205">
        <v>35</v>
      </c>
      <c r="AX72" s="207">
        <v>0</v>
      </c>
      <c r="AY72" s="207">
        <v>0</v>
      </c>
      <c r="AZ72" s="207">
        <v>0</v>
      </c>
      <c r="BA72" s="207">
        <v>0</v>
      </c>
      <c r="BB72" s="207">
        <v>0</v>
      </c>
      <c r="BC72" s="207">
        <v>0</v>
      </c>
      <c r="BD72" s="209">
        <v>17739.38</v>
      </c>
      <c r="BE72" s="178">
        <f t="shared" si="162"/>
        <v>7987.2199999999975</v>
      </c>
      <c r="BF72" s="208">
        <v>1392</v>
      </c>
      <c r="BG72" s="181" t="s">
        <v>277</v>
      </c>
      <c r="BH72" s="64">
        <f t="shared" si="56"/>
        <v>25726.6</v>
      </c>
      <c r="BI72" s="205">
        <v>411.07</v>
      </c>
      <c r="BJ72" s="205">
        <v>776.11</v>
      </c>
      <c r="BK72" s="205">
        <v>648.02</v>
      </c>
      <c r="BL72" s="205">
        <v>1.47</v>
      </c>
      <c r="BM72" s="205">
        <v>0</v>
      </c>
      <c r="BN72" s="205">
        <v>0</v>
      </c>
      <c r="BO72" s="205">
        <v>0</v>
      </c>
      <c r="BP72" s="205">
        <v>0</v>
      </c>
      <c r="BQ72" s="205">
        <v>0</v>
      </c>
      <c r="BR72" s="205">
        <v>0</v>
      </c>
      <c r="BS72" s="64">
        <f t="shared" si="57"/>
        <v>1836.67</v>
      </c>
      <c r="BT72" s="65"/>
      <c r="BU72" s="219">
        <v>101.5</v>
      </c>
      <c r="BV72" s="65">
        <f t="shared" si="254"/>
        <v>194.560468214803</v>
      </c>
      <c r="BW72" s="65">
        <f t="shared" si="255"/>
        <v>180.63866378650437</v>
      </c>
      <c r="BX72" s="65"/>
      <c r="BY72" s="65">
        <v>18.510000000000002</v>
      </c>
      <c r="BZ72" s="65"/>
      <c r="CA72" s="65">
        <v>5</v>
      </c>
      <c r="CB72" s="65">
        <f t="shared" si="180"/>
        <v>391.015625</v>
      </c>
      <c r="CC72" s="65"/>
      <c r="CD72" s="64">
        <f t="shared" si="218"/>
        <v>891.22475700130735</v>
      </c>
      <c r="CE72" s="66">
        <f t="shared" si="256"/>
        <v>665.21208333333334</v>
      </c>
      <c r="CF72" s="66"/>
      <c r="CG72" s="66">
        <f t="shared" si="257"/>
        <v>311.28736806692814</v>
      </c>
      <c r="CH72" s="67">
        <f t="shared" ref="CH72:CH115" si="323">SUM(CE72:CG72)</f>
        <v>976.49945140026148</v>
      </c>
      <c r="CI72" s="67">
        <f t="shared" si="219"/>
        <v>1867.7242084015688</v>
      </c>
      <c r="CJ72" s="68">
        <f t="shared" si="220"/>
        <v>-31.054208401568758</v>
      </c>
      <c r="CK72" s="209">
        <v>4873.1400000000003</v>
      </c>
      <c r="CL72" s="209">
        <v>11750.98</v>
      </c>
      <c r="CM72" s="209">
        <v>9904.6299999999992</v>
      </c>
      <c r="CN72" s="209">
        <v>40</v>
      </c>
      <c r="CO72" s="209">
        <v>0</v>
      </c>
      <c r="CP72" s="209">
        <v>0</v>
      </c>
      <c r="CQ72" s="209">
        <v>0</v>
      </c>
      <c r="CR72" s="209">
        <v>0</v>
      </c>
      <c r="CS72" s="209">
        <v>0</v>
      </c>
      <c r="CT72" s="207">
        <v>0</v>
      </c>
      <c r="CU72" s="209">
        <v>18417.900000000001</v>
      </c>
      <c r="CV72" s="178">
        <f t="shared" si="181"/>
        <v>8150.8499999999985</v>
      </c>
      <c r="CW72" s="210">
        <v>1448</v>
      </c>
      <c r="CX72" s="181" t="s">
        <v>277</v>
      </c>
      <c r="CY72" s="64">
        <f t="shared" si="182"/>
        <v>26568.75</v>
      </c>
      <c r="CZ72" s="209">
        <v>405.64</v>
      </c>
      <c r="DA72" s="209">
        <v>859.56</v>
      </c>
      <c r="DB72" s="209">
        <v>632.78</v>
      </c>
      <c r="DC72" s="209">
        <v>1.68</v>
      </c>
      <c r="DD72" s="209">
        <v>0</v>
      </c>
      <c r="DE72" s="209">
        <v>0</v>
      </c>
      <c r="DF72" s="209">
        <v>0</v>
      </c>
      <c r="DG72" s="209">
        <v>0</v>
      </c>
      <c r="DH72" s="209">
        <v>0</v>
      </c>
      <c r="DI72" s="209">
        <v>0</v>
      </c>
      <c r="DJ72" s="211">
        <f t="shared" si="208"/>
        <v>1899.6599999999999</v>
      </c>
      <c r="DK72" s="65"/>
      <c r="DL72" s="65">
        <v>101.5</v>
      </c>
      <c r="DM72" s="65">
        <f t="shared" si="258"/>
        <v>200.22831343788749</v>
      </c>
      <c r="DN72" s="65">
        <f t="shared" si="259"/>
        <v>231.86197546694706</v>
      </c>
      <c r="DO72" s="65"/>
      <c r="DP72" s="65">
        <v>18.510000000000002</v>
      </c>
      <c r="DQ72" s="65"/>
      <c r="DR72" s="65">
        <v>5</v>
      </c>
      <c r="DS72" s="65">
        <f t="shared" si="209"/>
        <v>428.469696969697</v>
      </c>
      <c r="DT72" s="65"/>
      <c r="DU72" s="64">
        <f t="shared" si="221"/>
        <v>985.56998587453154</v>
      </c>
      <c r="DV72" s="66">
        <f t="shared" si="306"/>
        <v>596.35070707070713</v>
      </c>
      <c r="DW72" s="66"/>
      <c r="DX72" s="66">
        <f t="shared" si="260"/>
        <v>316.38413858904778</v>
      </c>
      <c r="DY72" s="67">
        <f t="shared" si="222"/>
        <v>912.73484565975491</v>
      </c>
      <c r="DZ72" s="67">
        <f t="shared" si="223"/>
        <v>1898.3048315342864</v>
      </c>
      <c r="EA72" s="68">
        <f t="shared" si="224"/>
        <v>1.3551684657134047</v>
      </c>
      <c r="EB72" s="209">
        <v>4215.96</v>
      </c>
      <c r="EC72" s="209">
        <v>12538.17</v>
      </c>
      <c r="ED72" s="209">
        <v>11660.1</v>
      </c>
      <c r="EE72" s="209">
        <v>55</v>
      </c>
      <c r="EF72" s="209">
        <v>0</v>
      </c>
      <c r="EG72" s="209">
        <v>0</v>
      </c>
      <c r="EH72" s="209">
        <v>0</v>
      </c>
      <c r="EI72" s="209">
        <v>0</v>
      </c>
      <c r="EJ72" s="209">
        <v>0</v>
      </c>
      <c r="EK72" s="209">
        <v>0</v>
      </c>
      <c r="EL72" s="209">
        <v>20379.77</v>
      </c>
      <c r="EM72" s="178">
        <f t="shared" si="183"/>
        <v>8089.4600000000028</v>
      </c>
      <c r="EN72" s="210">
        <v>1517</v>
      </c>
      <c r="EO72" s="181" t="s">
        <v>277</v>
      </c>
      <c r="EP72" s="212">
        <f t="shared" si="261"/>
        <v>28469.230000000003</v>
      </c>
      <c r="EQ72" s="209">
        <v>350.93</v>
      </c>
      <c r="ER72" s="209">
        <v>917.14</v>
      </c>
      <c r="ES72" s="209">
        <v>744.94</v>
      </c>
      <c r="ET72" s="209">
        <v>2.31</v>
      </c>
      <c r="EU72" s="209">
        <v>0</v>
      </c>
      <c r="EV72" s="209">
        <v>0</v>
      </c>
      <c r="EW72" s="209">
        <v>0</v>
      </c>
      <c r="EX72" s="209">
        <v>0</v>
      </c>
      <c r="EY72" s="209">
        <v>0</v>
      </c>
      <c r="EZ72" s="209">
        <v>0</v>
      </c>
      <c r="FA72" s="64">
        <f t="shared" si="184"/>
        <v>2015.32</v>
      </c>
      <c r="FB72" s="65"/>
      <c r="FC72" s="65">
        <v>101.5</v>
      </c>
      <c r="FD72" s="65">
        <f t="shared" si="262"/>
        <v>227.48002959144577</v>
      </c>
      <c r="FE72" s="65">
        <f t="shared" si="263"/>
        <v>210.13377559132152</v>
      </c>
      <c r="FF72" s="65">
        <v>1279.4567857142858</v>
      </c>
      <c r="FG72" s="65">
        <v>18.510000000000002</v>
      </c>
      <c r="FH72" s="65">
        <f t="shared" si="264"/>
        <v>140.93333333333334</v>
      </c>
      <c r="FI72" s="65">
        <v>5</v>
      </c>
      <c r="FJ72" s="65">
        <f t="shared" si="307"/>
        <v>424.68019607843132</v>
      </c>
      <c r="FK72" s="65"/>
      <c r="FL72" s="64">
        <f t="shared" si="225"/>
        <v>2407.6941203088177</v>
      </c>
      <c r="FM72" s="66">
        <f t="shared" si="308"/>
        <v>664.41901960784321</v>
      </c>
      <c r="FN72" s="66"/>
      <c r="FO72" s="66">
        <f t="shared" si="265"/>
        <v>614.42262798333218</v>
      </c>
      <c r="FP72" s="67">
        <f t="shared" ref="FP72:FP115" si="324">SUM(FM72:FO72)</f>
        <v>1278.8416475911754</v>
      </c>
      <c r="FQ72" s="67">
        <f t="shared" si="226"/>
        <v>3686.5357678999931</v>
      </c>
      <c r="FR72" s="68">
        <f t="shared" si="227"/>
        <v>-1671.2157678999931</v>
      </c>
      <c r="FS72" s="209">
        <v>4851.82</v>
      </c>
      <c r="FT72" s="209">
        <v>11958.54</v>
      </c>
      <c r="FU72" s="209">
        <v>11088.83</v>
      </c>
      <c r="FV72" s="209">
        <v>40</v>
      </c>
      <c r="FW72" s="209">
        <v>0</v>
      </c>
      <c r="FX72" s="209">
        <v>0</v>
      </c>
      <c r="FY72" s="209">
        <v>0</v>
      </c>
      <c r="FZ72" s="209">
        <v>0</v>
      </c>
      <c r="GA72" s="209">
        <v>0</v>
      </c>
      <c r="GB72" s="209">
        <v>0</v>
      </c>
      <c r="GC72" s="209">
        <v>18918.14</v>
      </c>
      <c r="GD72" s="178">
        <f t="shared" si="186"/>
        <v>9021.0500000000029</v>
      </c>
      <c r="GE72" s="210">
        <v>1535</v>
      </c>
      <c r="GF72" s="181" t="s">
        <v>277</v>
      </c>
      <c r="GG72" s="64">
        <f t="shared" si="187"/>
        <v>27939.190000000002</v>
      </c>
      <c r="GH72" s="209">
        <v>403.86</v>
      </c>
      <c r="GI72" s="209">
        <v>874.74</v>
      </c>
      <c r="GJ72" s="209">
        <v>708.16</v>
      </c>
      <c r="GK72" s="209">
        <v>1.68</v>
      </c>
      <c r="GL72" s="209">
        <v>0</v>
      </c>
      <c r="GM72" s="209">
        <v>0</v>
      </c>
      <c r="GN72" s="209">
        <v>0</v>
      </c>
      <c r="GO72" s="209">
        <v>0</v>
      </c>
      <c r="GP72" s="209">
        <v>0</v>
      </c>
      <c r="GQ72" s="209">
        <v>0</v>
      </c>
      <c r="GR72" s="211">
        <f t="shared" si="266"/>
        <v>1988.4399999999998</v>
      </c>
      <c r="GS72" s="65"/>
      <c r="GT72" s="219">
        <v>101.5</v>
      </c>
      <c r="GU72" s="65">
        <f t="shared" si="267"/>
        <v>209.63653676531013</v>
      </c>
      <c r="GV72" s="65">
        <f t="shared" si="268"/>
        <v>265.86934247690021</v>
      </c>
      <c r="GW72" s="65">
        <v>1279.4567857142858</v>
      </c>
      <c r="GX72" s="65">
        <v>18.510000000000002</v>
      </c>
      <c r="GY72" s="65">
        <f t="shared" si="269"/>
        <v>184.90588235294118</v>
      </c>
      <c r="GZ72" s="65">
        <v>5</v>
      </c>
      <c r="HA72" s="65">
        <f t="shared" si="309"/>
        <v>358.47794117647061</v>
      </c>
      <c r="HB72" s="65"/>
      <c r="HC72" s="64">
        <f t="shared" si="188"/>
        <v>2423.3564884859079</v>
      </c>
      <c r="HD72" s="66">
        <f t="shared" si="310"/>
        <v>866.92019607843133</v>
      </c>
      <c r="HE72" s="66"/>
      <c r="HF72" s="66">
        <f t="shared" si="270"/>
        <v>658.05533691286792</v>
      </c>
      <c r="HG72" s="67">
        <f t="shared" si="228"/>
        <v>1524.9755329912991</v>
      </c>
      <c r="HH72" s="67">
        <f t="shared" si="229"/>
        <v>3948.332021477207</v>
      </c>
      <c r="HI72" s="68">
        <f t="shared" si="230"/>
        <v>-1959.8920214772072</v>
      </c>
      <c r="HJ72" s="205">
        <v>5353.11</v>
      </c>
      <c r="HK72" s="205">
        <v>13861.69</v>
      </c>
      <c r="HL72" s="205">
        <v>12514.6</v>
      </c>
      <c r="HM72" s="205">
        <v>70</v>
      </c>
      <c r="HN72" s="205">
        <v>0</v>
      </c>
      <c r="HO72" s="205">
        <v>0</v>
      </c>
      <c r="HP72" s="205">
        <v>0</v>
      </c>
      <c r="HQ72" s="205">
        <v>0</v>
      </c>
      <c r="HR72" s="205">
        <v>0</v>
      </c>
      <c r="HS72" s="205">
        <v>0</v>
      </c>
      <c r="HT72" s="205">
        <v>22100.33</v>
      </c>
      <c r="HU72" s="178">
        <f t="shared" si="189"/>
        <v>9699.07</v>
      </c>
      <c r="HV72" s="206">
        <v>1654</v>
      </c>
      <c r="HW72" s="181" t="s">
        <v>277</v>
      </c>
      <c r="HX72" s="64">
        <f t="shared" si="190"/>
        <v>31799.4</v>
      </c>
      <c r="HY72" s="205">
        <v>445.59</v>
      </c>
      <c r="HZ72" s="205">
        <v>1013.96</v>
      </c>
      <c r="IA72" s="205">
        <v>799.4</v>
      </c>
      <c r="IB72" s="205">
        <v>2.94</v>
      </c>
      <c r="IC72" s="205">
        <v>0</v>
      </c>
      <c r="ID72" s="205">
        <v>0</v>
      </c>
      <c r="IE72" s="205">
        <v>0</v>
      </c>
      <c r="IF72" s="205">
        <v>0</v>
      </c>
      <c r="IG72" s="205">
        <v>0</v>
      </c>
      <c r="IH72" s="205">
        <v>0</v>
      </c>
      <c r="II72" s="214">
        <v>2261.89</v>
      </c>
      <c r="IJ72" s="65"/>
      <c r="IK72" s="219">
        <v>101.5</v>
      </c>
      <c r="IL72" s="65">
        <f t="shared" si="271"/>
        <v>244.81545154895323</v>
      </c>
      <c r="IM72" s="65">
        <f t="shared" si="272"/>
        <v>293.95668733571142</v>
      </c>
      <c r="IN72" s="65">
        <v>1279.4567857142858</v>
      </c>
      <c r="IO72" s="65">
        <v>18.510000000000002</v>
      </c>
      <c r="IP72" s="65">
        <f t="shared" si="273"/>
        <v>232.05714285714285</v>
      </c>
      <c r="IQ72" s="65">
        <v>5</v>
      </c>
      <c r="IR72" s="65">
        <f t="shared" si="311"/>
        <v>445.62857142857143</v>
      </c>
      <c r="IS72" s="65"/>
      <c r="IT72" s="64">
        <f t="shared" si="191"/>
        <v>2620.9246388846645</v>
      </c>
      <c r="IU72" s="66">
        <f t="shared" si="312"/>
        <v>538.79476190476191</v>
      </c>
      <c r="IV72" s="66"/>
      <c r="IW72" s="66">
        <f t="shared" si="274"/>
        <v>631.94388015788536</v>
      </c>
      <c r="IX72" s="67">
        <f t="shared" si="192"/>
        <v>1170.7386420626472</v>
      </c>
      <c r="IY72" s="67">
        <f t="shared" si="231"/>
        <v>3791.6632809473117</v>
      </c>
      <c r="IZ72" s="68">
        <f t="shared" si="232"/>
        <v>-1529.7732809473118</v>
      </c>
      <c r="JA72" s="209">
        <v>6600.34</v>
      </c>
      <c r="JB72" s="209">
        <v>14065.99</v>
      </c>
      <c r="JC72" s="209">
        <v>12515.97</v>
      </c>
      <c r="JD72" s="209">
        <v>90</v>
      </c>
      <c r="JE72" s="209">
        <v>0</v>
      </c>
      <c r="JF72" s="209">
        <v>0</v>
      </c>
      <c r="JG72" s="209">
        <v>0</v>
      </c>
      <c r="JH72" s="209">
        <v>0</v>
      </c>
      <c r="JI72" s="209">
        <v>0</v>
      </c>
      <c r="JJ72" s="209">
        <v>0</v>
      </c>
      <c r="JK72" s="209">
        <v>22162.94</v>
      </c>
      <c r="JL72" s="178">
        <f t="shared" si="193"/>
        <v>11109.360000000004</v>
      </c>
      <c r="JM72" s="210">
        <v>1645</v>
      </c>
      <c r="JN72" s="181" t="s">
        <v>277</v>
      </c>
      <c r="JO72" s="64">
        <f t="shared" si="194"/>
        <v>33272.300000000003</v>
      </c>
      <c r="JP72" s="209">
        <v>549.41999999999996</v>
      </c>
      <c r="JQ72" s="209">
        <v>1028.9000000000001</v>
      </c>
      <c r="JR72" s="209">
        <v>799.12</v>
      </c>
      <c r="JS72" s="209">
        <v>3.79</v>
      </c>
      <c r="JT72" s="209">
        <v>0</v>
      </c>
      <c r="JU72" s="209">
        <v>0</v>
      </c>
      <c r="JV72" s="209">
        <v>0</v>
      </c>
      <c r="JW72" s="209">
        <v>0</v>
      </c>
      <c r="JX72" s="209">
        <v>0</v>
      </c>
      <c r="JY72" s="209">
        <v>0</v>
      </c>
      <c r="JZ72" s="211">
        <v>2381.23</v>
      </c>
      <c r="KA72" s="65"/>
      <c r="KB72" s="219">
        <v>104.3</v>
      </c>
      <c r="KC72" s="65">
        <f t="shared" si="275"/>
        <v>447.04174155870487</v>
      </c>
      <c r="KD72" s="65">
        <f t="shared" si="276"/>
        <v>374.06958081237792</v>
      </c>
      <c r="KE72" s="65">
        <v>1279.4567857142858</v>
      </c>
      <c r="KF72" s="65">
        <v>18.510000000000002</v>
      </c>
      <c r="KG72" s="65"/>
      <c r="KH72" s="65">
        <v>5</v>
      </c>
      <c r="KI72" s="65">
        <f t="shared" si="313"/>
        <v>543.39953271028037</v>
      </c>
      <c r="KJ72" s="65"/>
      <c r="KK72" s="64">
        <f t="shared" si="195"/>
        <v>2771.7776407956489</v>
      </c>
      <c r="KL72" s="66">
        <f t="shared" si="314"/>
        <v>497.32093457943921</v>
      </c>
      <c r="KM72" s="66"/>
      <c r="KN72" s="66">
        <f t="shared" si="277"/>
        <v>653.81971507501771</v>
      </c>
      <c r="KO72" s="67">
        <f t="shared" si="233"/>
        <v>1151.1406496544569</v>
      </c>
      <c r="KP72" s="67">
        <f t="shared" si="234"/>
        <v>3922.9182904501058</v>
      </c>
      <c r="KQ72" s="68">
        <f t="shared" si="235"/>
        <v>-1541.6882904501058</v>
      </c>
      <c r="KR72" s="209">
        <v>8827.6200000000008</v>
      </c>
      <c r="KS72" s="209">
        <v>16145.25</v>
      </c>
      <c r="KT72" s="209">
        <v>10459.06</v>
      </c>
      <c r="KU72" s="209">
        <v>90</v>
      </c>
      <c r="KV72" s="209">
        <v>0</v>
      </c>
      <c r="KW72" s="209">
        <v>0</v>
      </c>
      <c r="KX72" s="209">
        <v>0</v>
      </c>
      <c r="KY72" s="209">
        <v>0</v>
      </c>
      <c r="KZ72" s="209">
        <v>0</v>
      </c>
      <c r="LA72" s="209">
        <v>0</v>
      </c>
      <c r="LB72" s="209">
        <v>24273.08</v>
      </c>
      <c r="LC72" s="178">
        <f t="shared" si="196"/>
        <v>11248.849999999999</v>
      </c>
      <c r="LD72" s="210">
        <v>1609</v>
      </c>
      <c r="LE72" s="181" t="s">
        <v>277</v>
      </c>
      <c r="LF72" s="64">
        <f t="shared" si="197"/>
        <v>35521.93</v>
      </c>
      <c r="LG72" s="209">
        <v>734.83</v>
      </c>
      <c r="LH72" s="209">
        <v>1180.99</v>
      </c>
      <c r="LI72" s="209">
        <v>668.13</v>
      </c>
      <c r="LJ72" s="209">
        <v>3.79</v>
      </c>
      <c r="LK72" s="209">
        <v>0</v>
      </c>
      <c r="LL72" s="209">
        <v>0</v>
      </c>
      <c r="LM72" s="209">
        <v>0</v>
      </c>
      <c r="LN72" s="209">
        <v>0</v>
      </c>
      <c r="LO72" s="209">
        <v>0</v>
      </c>
      <c r="LP72" s="209">
        <v>0</v>
      </c>
      <c r="LQ72" s="211">
        <f t="shared" si="278"/>
        <v>2587.7400000000002</v>
      </c>
      <c r="LR72" s="65"/>
      <c r="LS72" s="245"/>
      <c r="LT72" s="65">
        <f t="shared" si="279"/>
        <v>247.46715498846709</v>
      </c>
      <c r="LU72" s="65">
        <f t="shared" si="280"/>
        <v>334.90235323313647</v>
      </c>
      <c r="LV72" s="65">
        <v>1279.4567857142858</v>
      </c>
      <c r="LW72" s="65">
        <v>18.510000000000002</v>
      </c>
      <c r="LX72" s="65"/>
      <c r="LY72" s="65">
        <v>5</v>
      </c>
      <c r="LZ72" s="65">
        <f t="shared" si="315"/>
        <v>508.03738317757012</v>
      </c>
      <c r="MA72" s="65"/>
      <c r="MB72" s="64">
        <f t="shared" si="236"/>
        <v>2393.3736771134595</v>
      </c>
      <c r="MC72" s="66">
        <f t="shared" si="316"/>
        <v>593.54906542056074</v>
      </c>
      <c r="MD72" s="66"/>
      <c r="ME72" s="66">
        <f t="shared" si="281"/>
        <v>597.38454850680409</v>
      </c>
      <c r="MF72" s="67">
        <f t="shared" si="237"/>
        <v>1190.9336139273648</v>
      </c>
      <c r="MG72" s="67">
        <f t="shared" si="238"/>
        <v>3584.3072910408246</v>
      </c>
      <c r="MH72" s="68">
        <f t="shared" si="239"/>
        <v>-996.56729104082433</v>
      </c>
      <c r="MI72" s="209">
        <v>5531.65</v>
      </c>
      <c r="MJ72" s="209">
        <v>12397.79</v>
      </c>
      <c r="MK72" s="209">
        <v>11771.47</v>
      </c>
      <c r="ML72" s="209">
        <v>55</v>
      </c>
      <c r="MM72" s="209">
        <v>0</v>
      </c>
      <c r="MN72" s="209">
        <v>0</v>
      </c>
      <c r="MO72" s="209">
        <v>0</v>
      </c>
      <c r="MP72" s="209">
        <v>0</v>
      </c>
      <c r="MQ72" s="209">
        <v>0</v>
      </c>
      <c r="MR72" s="209">
        <v>0</v>
      </c>
      <c r="MS72" s="209">
        <v>21419.77</v>
      </c>
      <c r="MT72" s="178">
        <f t="shared" si="210"/>
        <v>8336.1400000000031</v>
      </c>
      <c r="MU72" s="210">
        <v>1522</v>
      </c>
      <c r="MV72" s="181" t="s">
        <v>277</v>
      </c>
      <c r="MW72" s="64">
        <f t="shared" si="198"/>
        <v>29755.910000000003</v>
      </c>
      <c r="MX72" s="209">
        <v>460.46</v>
      </c>
      <c r="MY72" s="209">
        <v>906.87</v>
      </c>
      <c r="MZ72" s="209">
        <v>751.51</v>
      </c>
      <c r="NA72" s="209">
        <v>2.31</v>
      </c>
      <c r="NB72" s="209">
        <v>0</v>
      </c>
      <c r="NC72" s="209">
        <v>0</v>
      </c>
      <c r="ND72" s="209">
        <v>0</v>
      </c>
      <c r="NE72" s="209">
        <v>0</v>
      </c>
      <c r="NF72" s="209">
        <v>0</v>
      </c>
      <c r="NG72" s="209">
        <v>0</v>
      </c>
      <c r="NH72" s="211">
        <f t="shared" si="282"/>
        <v>2121.15</v>
      </c>
      <c r="NI72" s="235"/>
      <c r="NJ72" s="238"/>
      <c r="NK72" s="65">
        <f t="shared" si="283"/>
        <v>0</v>
      </c>
      <c r="NL72" s="65">
        <f t="shared" si="284"/>
        <v>201.34326533523151</v>
      </c>
      <c r="NM72" s="65">
        <v>1279.4567857142858</v>
      </c>
      <c r="NN72" s="65">
        <v>18.510000000000002</v>
      </c>
      <c r="NO72" s="65"/>
      <c r="NP72" s="65">
        <v>5</v>
      </c>
      <c r="NQ72" s="65">
        <f t="shared" si="317"/>
        <v>469.67889908256882</v>
      </c>
      <c r="NR72" s="65"/>
      <c r="NS72" s="64">
        <f t="shared" si="199"/>
        <v>1973.9889501320863</v>
      </c>
      <c r="NT72" s="66">
        <f t="shared" si="285"/>
        <v>723.04816513761466</v>
      </c>
      <c r="NU72" s="66"/>
      <c r="NV72" s="66">
        <f t="shared" si="286"/>
        <v>539.40742305394019</v>
      </c>
      <c r="NW72" s="67">
        <f t="shared" si="240"/>
        <v>1262.4555881915549</v>
      </c>
      <c r="NX72" s="67">
        <f t="shared" si="241"/>
        <v>3236.4445383236412</v>
      </c>
      <c r="NY72" s="68">
        <f t="shared" si="242"/>
        <v>-1115.2945383236411</v>
      </c>
      <c r="NZ72" s="209">
        <v>4807.78</v>
      </c>
      <c r="OA72" s="209">
        <v>13405.28</v>
      </c>
      <c r="OB72" s="209">
        <v>11771.89</v>
      </c>
      <c r="OC72" s="209">
        <v>95</v>
      </c>
      <c r="OD72" s="209">
        <v>0</v>
      </c>
      <c r="OE72" s="209">
        <v>0</v>
      </c>
      <c r="OF72" s="209">
        <v>0</v>
      </c>
      <c r="OG72" s="209">
        <v>0</v>
      </c>
      <c r="OH72" s="209">
        <v>0</v>
      </c>
      <c r="OI72" s="209">
        <v>0</v>
      </c>
      <c r="OJ72" s="209">
        <v>20331.03</v>
      </c>
      <c r="OK72" s="178">
        <f t="shared" si="287"/>
        <v>9748.9200000000019</v>
      </c>
      <c r="OL72" s="210">
        <v>1540</v>
      </c>
      <c r="OM72" s="181" t="s">
        <v>277</v>
      </c>
      <c r="ON72" s="64">
        <f t="shared" si="200"/>
        <v>30079.95</v>
      </c>
      <c r="OO72" s="209">
        <v>400.2</v>
      </c>
      <c r="OP72" s="209">
        <v>980.57</v>
      </c>
      <c r="OQ72" s="209">
        <v>752.07</v>
      </c>
      <c r="OR72" s="209">
        <v>4</v>
      </c>
      <c r="OS72" s="209">
        <v>0</v>
      </c>
      <c r="OT72" s="209">
        <v>0</v>
      </c>
      <c r="OU72" s="209">
        <v>0</v>
      </c>
      <c r="OV72" s="209">
        <v>0</v>
      </c>
      <c r="OW72" s="209">
        <v>0</v>
      </c>
      <c r="OX72" s="209">
        <v>0</v>
      </c>
      <c r="OY72" s="211">
        <v>2136.84</v>
      </c>
      <c r="OZ72" s="235"/>
      <c r="PA72" s="238"/>
      <c r="PB72" s="65">
        <f t="shared" si="288"/>
        <v>439.62316424258842</v>
      </c>
      <c r="PC72" s="65">
        <f t="shared" si="289"/>
        <v>285.8481182704848</v>
      </c>
      <c r="PD72" s="65">
        <v>1279.4567857142858</v>
      </c>
      <c r="PE72" s="65">
        <v>18.510000000000002</v>
      </c>
      <c r="PF72" s="65">
        <f t="shared" si="290"/>
        <v>32.880000000000003</v>
      </c>
      <c r="PG72" s="65">
        <v>5</v>
      </c>
      <c r="PH72" s="65">
        <f t="shared" si="318"/>
        <v>495.2049090909091</v>
      </c>
      <c r="PI72" s="65"/>
      <c r="PJ72" s="64">
        <f t="shared" si="243"/>
        <v>2556.5229773182682</v>
      </c>
      <c r="PK72" s="66">
        <f t="shared" si="319"/>
        <v>643.25572727272731</v>
      </c>
      <c r="PL72" s="66"/>
      <c r="PM72" s="66">
        <f t="shared" si="291"/>
        <v>639.95574091819913</v>
      </c>
      <c r="PN72" s="67">
        <f t="shared" si="244"/>
        <v>1283.2114681909266</v>
      </c>
      <c r="PO72" s="67">
        <f t="shared" si="245"/>
        <v>3839.7344455091948</v>
      </c>
      <c r="PP72" s="68">
        <f t="shared" si="246"/>
        <v>-1702.8944455091946</v>
      </c>
      <c r="PQ72" s="209">
        <v>4526.7</v>
      </c>
      <c r="PR72" s="209">
        <v>11517.78</v>
      </c>
      <c r="PS72" s="209">
        <v>10194.43</v>
      </c>
      <c r="PT72" s="209">
        <v>50</v>
      </c>
      <c r="PU72" s="209">
        <v>0</v>
      </c>
      <c r="PV72" s="209">
        <v>0</v>
      </c>
      <c r="PW72" s="209">
        <v>0</v>
      </c>
      <c r="PX72" s="209">
        <v>0</v>
      </c>
      <c r="PY72" s="209">
        <v>0</v>
      </c>
      <c r="PZ72" s="209">
        <v>0</v>
      </c>
      <c r="QA72" s="209">
        <v>17301.349999999999</v>
      </c>
      <c r="QB72" s="178">
        <f t="shared" si="201"/>
        <v>8987.5600000000013</v>
      </c>
      <c r="QC72" s="210">
        <v>1314</v>
      </c>
      <c r="QD72" s="181" t="s">
        <v>277</v>
      </c>
      <c r="QE72" s="64">
        <f t="shared" si="202"/>
        <v>26288.91</v>
      </c>
      <c r="QF72" s="209">
        <v>376.8</v>
      </c>
      <c r="QG72" s="209">
        <v>842.5</v>
      </c>
      <c r="QH72" s="209">
        <v>651.29999999999995</v>
      </c>
      <c r="QI72" s="209">
        <v>2.1</v>
      </c>
      <c r="QJ72" s="209">
        <v>0</v>
      </c>
      <c r="QK72" s="209">
        <v>0</v>
      </c>
      <c r="QL72" s="209">
        <v>0</v>
      </c>
      <c r="QM72" s="209">
        <v>0</v>
      </c>
      <c r="QN72" s="209">
        <v>0</v>
      </c>
      <c r="QO72" s="209">
        <v>0</v>
      </c>
      <c r="QP72" s="211">
        <f t="shared" si="292"/>
        <v>1872.6999999999998</v>
      </c>
      <c r="QQ72" s="225"/>
      <c r="QR72" s="238"/>
      <c r="QS72" s="65">
        <f t="shared" si="293"/>
        <v>203.37747166059486</v>
      </c>
      <c r="QT72" s="65">
        <f t="shared" si="294"/>
        <v>164.00000601120547</v>
      </c>
      <c r="QU72" s="65">
        <v>1279.4567857142858</v>
      </c>
      <c r="QV72" s="65">
        <v>18.510000000000002</v>
      </c>
      <c r="QW72" s="65">
        <f t="shared" si="295"/>
        <v>18.861818181818183</v>
      </c>
      <c r="QX72" s="65">
        <v>5</v>
      </c>
      <c r="QY72" s="65">
        <f t="shared" si="320"/>
        <v>428.14772727272725</v>
      </c>
      <c r="QZ72" s="65"/>
      <c r="RA72" s="64">
        <f t="shared" si="203"/>
        <v>2117.3538088406312</v>
      </c>
      <c r="RB72" s="66">
        <f t="shared" si="296"/>
        <v>619.2640909090909</v>
      </c>
      <c r="RC72" s="66"/>
      <c r="RD72" s="66">
        <f t="shared" si="297"/>
        <v>547.32357994994447</v>
      </c>
      <c r="RE72" s="67">
        <f t="shared" si="247"/>
        <v>1166.5876708590354</v>
      </c>
      <c r="RF72" s="67">
        <f t="shared" si="248"/>
        <v>3283.9414796996666</v>
      </c>
      <c r="RG72" s="68">
        <f t="shared" si="249"/>
        <v>-1411.2414796996668</v>
      </c>
      <c r="RH72" s="205">
        <v>5563.61</v>
      </c>
      <c r="RI72" s="205">
        <v>12526.91</v>
      </c>
      <c r="RJ72" s="205">
        <v>8355.5</v>
      </c>
      <c r="RK72" s="205">
        <v>110</v>
      </c>
      <c r="RL72" s="205">
        <v>0</v>
      </c>
      <c r="RM72" s="205">
        <v>0</v>
      </c>
      <c r="RN72" s="205">
        <v>0</v>
      </c>
      <c r="RO72" s="205">
        <v>0</v>
      </c>
      <c r="RP72" s="205">
        <v>0</v>
      </c>
      <c r="RQ72" s="205">
        <v>0</v>
      </c>
      <c r="RR72" s="205">
        <v>17729.53</v>
      </c>
      <c r="RS72" s="178">
        <f t="shared" si="204"/>
        <v>8826.4900000000016</v>
      </c>
      <c r="RT72" s="206">
        <v>1244</v>
      </c>
      <c r="RU72" s="181" t="s">
        <v>277</v>
      </c>
      <c r="RV72" s="64">
        <f t="shared" si="205"/>
        <v>26556.02</v>
      </c>
      <c r="RW72" s="209">
        <v>463.12</v>
      </c>
      <c r="RX72" s="209">
        <v>916.32</v>
      </c>
      <c r="RY72" s="209">
        <v>533.79999999999995</v>
      </c>
      <c r="RZ72" s="209">
        <v>4.63</v>
      </c>
      <c r="SA72" s="209">
        <v>0</v>
      </c>
      <c r="SB72" s="209">
        <v>0</v>
      </c>
      <c r="SC72" s="209">
        <v>0</v>
      </c>
      <c r="SD72" s="209">
        <v>0</v>
      </c>
      <c r="SE72" s="209">
        <v>0</v>
      </c>
      <c r="SF72" s="209">
        <v>0</v>
      </c>
      <c r="SG72" s="211">
        <v>1917.87</v>
      </c>
      <c r="SH72" s="225"/>
      <c r="SI72" s="238"/>
      <c r="SJ72" s="65">
        <f t="shared" si="298"/>
        <v>174.22642556667833</v>
      </c>
      <c r="SK72" s="65">
        <f t="shared" si="299"/>
        <v>190.25737606122993</v>
      </c>
      <c r="SL72" s="65">
        <v>1279.4567857142858</v>
      </c>
      <c r="SM72" s="65">
        <v>18.510000000000002</v>
      </c>
      <c r="SN72" s="65">
        <f t="shared" si="300"/>
        <v>495.92920353982299</v>
      </c>
      <c r="SO72" s="65">
        <v>5</v>
      </c>
      <c r="SP72" s="65">
        <f t="shared" si="321"/>
        <v>428.52876106194691</v>
      </c>
      <c r="SQ72" s="65"/>
      <c r="SR72" s="64">
        <f t="shared" ref="SR72:SR115" si="325">SUM(SH72:SQ72)</f>
        <v>2591.9085519439641</v>
      </c>
      <c r="SS72" s="66">
        <f t="shared" si="322"/>
        <v>596.28469026548669</v>
      </c>
      <c r="ST72" s="66"/>
      <c r="SU72" s="66">
        <f t="shared" si="301"/>
        <v>637.63864844189015</v>
      </c>
      <c r="SV72" s="67">
        <f t="shared" ref="SV72:SV115" si="326">SUM(SS72:SU72)</f>
        <v>1233.9233387073768</v>
      </c>
      <c r="SW72" s="67">
        <f t="shared" si="250"/>
        <v>3825.8318906513409</v>
      </c>
      <c r="SX72" s="68">
        <f t="shared" si="251"/>
        <v>-1907.961890651341</v>
      </c>
      <c r="SY72" s="64">
        <f t="shared" si="302"/>
        <v>346208.61</v>
      </c>
      <c r="SZ72" s="211">
        <f t="shared" si="303"/>
        <v>24734.440000000002</v>
      </c>
      <c r="TA72" s="67">
        <f t="shared" si="304"/>
        <v>38833.927814769704</v>
      </c>
      <c r="TB72" s="68">
        <f t="shared" si="305"/>
        <v>-14099.487814769702</v>
      </c>
      <c r="TC72" s="264"/>
      <c r="TD72" s="265"/>
      <c r="TE72" s="265"/>
    </row>
    <row r="73" spans="1:525">
      <c r="A73" s="173" t="s">
        <v>44</v>
      </c>
      <c r="B73" s="175" t="s">
        <v>205</v>
      </c>
      <c r="C73" s="181" t="s">
        <v>276</v>
      </c>
      <c r="D73" s="176">
        <v>3800.57</v>
      </c>
      <c r="E73" s="176">
        <v>12453.72</v>
      </c>
      <c r="F73" s="176">
        <v>0</v>
      </c>
      <c r="G73" s="176">
        <v>0</v>
      </c>
      <c r="H73" s="176">
        <v>1800.81</v>
      </c>
      <c r="I73" s="176">
        <v>0</v>
      </c>
      <c r="J73" s="176">
        <v>0</v>
      </c>
      <c r="K73" s="176">
        <v>0</v>
      </c>
      <c r="L73" s="176">
        <v>0</v>
      </c>
      <c r="M73" s="176">
        <v>0</v>
      </c>
      <c r="N73" s="178">
        <v>12085.03</v>
      </c>
      <c r="O73" s="178">
        <f t="shared" si="161"/>
        <v>5970.0699999999979</v>
      </c>
      <c r="P73" s="181">
        <v>1337</v>
      </c>
      <c r="Q73" s="64">
        <f t="shared" si="213"/>
        <v>18055.099999999999</v>
      </c>
      <c r="R73" s="178">
        <v>316.36</v>
      </c>
      <c r="S73" s="178">
        <v>910.97</v>
      </c>
      <c r="T73" s="178">
        <v>0</v>
      </c>
      <c r="U73" s="178">
        <v>0</v>
      </c>
      <c r="V73" s="178">
        <v>950</v>
      </c>
      <c r="W73" s="178">
        <v>0</v>
      </c>
      <c r="X73" s="178">
        <v>0</v>
      </c>
      <c r="Y73" s="178">
        <v>0</v>
      </c>
      <c r="Z73" s="178">
        <v>0</v>
      </c>
      <c r="AA73" s="178">
        <v>0</v>
      </c>
      <c r="AB73" s="64">
        <f t="shared" si="50"/>
        <v>2177.33</v>
      </c>
      <c r="AC73" s="222">
        <v>482</v>
      </c>
      <c r="AD73" s="219">
        <v>90</v>
      </c>
      <c r="AE73" s="65">
        <f t="shared" si="252"/>
        <v>131.39808923029042</v>
      </c>
      <c r="AF73" s="65">
        <f t="shared" si="177"/>
        <v>160.08035315272113</v>
      </c>
      <c r="AG73" s="65"/>
      <c r="AH73" s="65">
        <v>18.510000000000002</v>
      </c>
      <c r="AI73" s="65"/>
      <c r="AJ73" s="65">
        <v>5</v>
      </c>
      <c r="AK73" s="65">
        <f t="shared" si="178"/>
        <v>411.38684210526316</v>
      </c>
      <c r="AL73" s="65"/>
      <c r="AM73" s="64">
        <f t="shared" si="214"/>
        <v>1298.3752844882747</v>
      </c>
      <c r="AN73" s="66">
        <f t="shared" si="179"/>
        <v>645.10084210526315</v>
      </c>
      <c r="AO73" s="66">
        <v>46.73</v>
      </c>
      <c r="AP73" s="66">
        <f t="shared" si="253"/>
        <v>398.04122531870757</v>
      </c>
      <c r="AQ73" s="67">
        <f t="shared" si="215"/>
        <v>1089.8720674239707</v>
      </c>
      <c r="AR73" s="67">
        <f t="shared" si="216"/>
        <v>2388.2473519122454</v>
      </c>
      <c r="AS73" s="68">
        <f t="shared" si="217"/>
        <v>-210.91735191224552</v>
      </c>
      <c r="AT73" s="205">
        <v>5856.4</v>
      </c>
      <c r="AU73" s="205">
        <v>13512.72</v>
      </c>
      <c r="AV73" s="205">
        <v>0</v>
      </c>
      <c r="AW73" s="205">
        <v>0</v>
      </c>
      <c r="AX73" s="207">
        <v>2030.77</v>
      </c>
      <c r="AY73" s="207">
        <v>0</v>
      </c>
      <c r="AZ73" s="207">
        <v>0</v>
      </c>
      <c r="BA73" s="207">
        <v>0</v>
      </c>
      <c r="BB73" s="207">
        <v>0</v>
      </c>
      <c r="BC73" s="207">
        <v>0</v>
      </c>
      <c r="BD73" s="209">
        <v>15116.21</v>
      </c>
      <c r="BE73" s="178">
        <f t="shared" si="162"/>
        <v>6283.68</v>
      </c>
      <c r="BF73" s="208">
        <v>1385</v>
      </c>
      <c r="BG73" s="181" t="s">
        <v>276</v>
      </c>
      <c r="BH73" s="64">
        <f t="shared" si="56"/>
        <v>21399.89</v>
      </c>
      <c r="BI73" s="205">
        <v>487.5</v>
      </c>
      <c r="BJ73" s="205">
        <v>988.43</v>
      </c>
      <c r="BK73" s="205">
        <v>0</v>
      </c>
      <c r="BL73" s="205">
        <v>0</v>
      </c>
      <c r="BM73" s="205">
        <v>950</v>
      </c>
      <c r="BN73" s="205">
        <v>0</v>
      </c>
      <c r="BO73" s="205">
        <v>0</v>
      </c>
      <c r="BP73" s="205">
        <v>0</v>
      </c>
      <c r="BQ73" s="205">
        <v>0</v>
      </c>
      <c r="BR73" s="205">
        <v>0</v>
      </c>
      <c r="BS73" s="64">
        <f t="shared" si="57"/>
        <v>2425.9299999999998</v>
      </c>
      <c r="BT73" s="222">
        <v>482</v>
      </c>
      <c r="BU73" s="219">
        <v>90</v>
      </c>
      <c r="BV73" s="65">
        <f t="shared" si="254"/>
        <v>165.79028665225542</v>
      </c>
      <c r="BW73" s="65">
        <f t="shared" si="255"/>
        <v>142.11146792776239</v>
      </c>
      <c r="BX73" s="65"/>
      <c r="BY73" s="65">
        <v>18.510000000000002</v>
      </c>
      <c r="BZ73" s="65"/>
      <c r="CA73" s="65">
        <v>5</v>
      </c>
      <c r="CB73" s="65">
        <f t="shared" si="180"/>
        <v>391.015625</v>
      </c>
      <c r="CC73" s="65"/>
      <c r="CD73" s="64">
        <f t="shared" si="218"/>
        <v>1294.4273795800177</v>
      </c>
      <c r="CE73" s="66">
        <f t="shared" si="256"/>
        <v>665.21208333333334</v>
      </c>
      <c r="CF73" s="66"/>
      <c r="CG73" s="66">
        <f t="shared" si="257"/>
        <v>391.92789258267021</v>
      </c>
      <c r="CH73" s="67">
        <f t="shared" si="323"/>
        <v>1057.1399759160036</v>
      </c>
      <c r="CI73" s="67">
        <f t="shared" si="219"/>
        <v>2351.5673554960213</v>
      </c>
      <c r="CJ73" s="68">
        <f t="shared" si="220"/>
        <v>74.362644503978572</v>
      </c>
      <c r="CK73" s="209">
        <v>5654.75</v>
      </c>
      <c r="CL73" s="209">
        <v>10517.03</v>
      </c>
      <c r="CM73" s="209">
        <v>0</v>
      </c>
      <c r="CN73" s="209">
        <v>0</v>
      </c>
      <c r="CO73" s="209">
        <v>1689.96</v>
      </c>
      <c r="CP73" s="209">
        <v>0</v>
      </c>
      <c r="CQ73" s="209">
        <v>0</v>
      </c>
      <c r="CR73" s="209">
        <v>0</v>
      </c>
      <c r="CS73" s="209">
        <v>0</v>
      </c>
      <c r="CT73" s="207">
        <v>0</v>
      </c>
      <c r="CU73" s="209">
        <v>11687.86</v>
      </c>
      <c r="CV73" s="178">
        <f t="shared" si="181"/>
        <v>6173.880000000001</v>
      </c>
      <c r="CW73" s="210">
        <v>1214</v>
      </c>
      <c r="CX73" s="181" t="s">
        <v>276</v>
      </c>
      <c r="CY73" s="64">
        <f t="shared" si="182"/>
        <v>17861.740000000002</v>
      </c>
      <c r="CZ73" s="209">
        <v>470.7</v>
      </c>
      <c r="DA73" s="209">
        <v>769.3</v>
      </c>
      <c r="DB73" s="209">
        <v>0</v>
      </c>
      <c r="DC73" s="209">
        <v>0</v>
      </c>
      <c r="DD73" s="209">
        <v>950</v>
      </c>
      <c r="DE73" s="209">
        <v>0</v>
      </c>
      <c r="DF73" s="209">
        <v>0</v>
      </c>
      <c r="DG73" s="209">
        <v>0</v>
      </c>
      <c r="DH73" s="209">
        <v>0</v>
      </c>
      <c r="DI73" s="209">
        <v>0</v>
      </c>
      <c r="DJ73" s="211">
        <f t="shared" si="208"/>
        <v>2190</v>
      </c>
      <c r="DK73" s="65">
        <v>482</v>
      </c>
      <c r="DL73" s="65">
        <v>139</v>
      </c>
      <c r="DM73" s="65">
        <f t="shared" si="258"/>
        <v>127.06337288714499</v>
      </c>
      <c r="DN73" s="65">
        <f t="shared" si="259"/>
        <v>175.62438433977752</v>
      </c>
      <c r="DO73" s="65"/>
      <c r="DP73" s="65">
        <v>18.510000000000002</v>
      </c>
      <c r="DQ73" s="65"/>
      <c r="DR73" s="65">
        <v>5</v>
      </c>
      <c r="DS73" s="65">
        <f t="shared" si="209"/>
        <v>428.469696969697</v>
      </c>
      <c r="DT73" s="65"/>
      <c r="DU73" s="64">
        <f t="shared" si="221"/>
        <v>1375.6674541966195</v>
      </c>
      <c r="DV73" s="66">
        <f t="shared" si="306"/>
        <v>596.35070707070713</v>
      </c>
      <c r="DW73" s="66"/>
      <c r="DX73" s="66">
        <f t="shared" si="260"/>
        <v>394.40363225346533</v>
      </c>
      <c r="DY73" s="67">
        <f t="shared" si="222"/>
        <v>990.75433932417241</v>
      </c>
      <c r="DZ73" s="67">
        <f t="shared" si="223"/>
        <v>2366.4217935207917</v>
      </c>
      <c r="EA73" s="68">
        <f t="shared" si="224"/>
        <v>-176.42179352079165</v>
      </c>
      <c r="EB73" s="209">
        <v>6051.21</v>
      </c>
      <c r="EC73" s="209">
        <v>14719.78</v>
      </c>
      <c r="ED73" s="209">
        <v>0</v>
      </c>
      <c r="EE73" s="209">
        <v>40</v>
      </c>
      <c r="EF73" s="209">
        <v>1952</v>
      </c>
      <c r="EG73" s="209">
        <v>0</v>
      </c>
      <c r="EH73" s="209">
        <v>0</v>
      </c>
      <c r="EI73" s="209">
        <v>0</v>
      </c>
      <c r="EJ73" s="209">
        <v>0</v>
      </c>
      <c r="EK73" s="209">
        <v>0</v>
      </c>
      <c r="EL73" s="209">
        <v>15031.44</v>
      </c>
      <c r="EM73" s="178">
        <f t="shared" si="183"/>
        <v>7731.5500000000011</v>
      </c>
      <c r="EN73" s="210">
        <v>1507</v>
      </c>
      <c r="EO73" s="181" t="s">
        <v>276</v>
      </c>
      <c r="EP73" s="212">
        <f t="shared" si="261"/>
        <v>22762.99</v>
      </c>
      <c r="EQ73" s="209">
        <v>503.71</v>
      </c>
      <c r="ER73" s="209">
        <v>1076.72</v>
      </c>
      <c r="ES73" s="209">
        <v>0</v>
      </c>
      <c r="ET73" s="209">
        <v>1.68</v>
      </c>
      <c r="EU73" s="209">
        <v>950</v>
      </c>
      <c r="EV73" s="209">
        <v>0</v>
      </c>
      <c r="EW73" s="209">
        <v>0</v>
      </c>
      <c r="EX73" s="209">
        <v>0</v>
      </c>
      <c r="EY73" s="209">
        <v>0</v>
      </c>
      <c r="EZ73" s="209">
        <v>0</v>
      </c>
      <c r="FA73" s="64">
        <f t="shared" si="184"/>
        <v>2532.11</v>
      </c>
      <c r="FB73" s="222">
        <v>482</v>
      </c>
      <c r="FC73" s="65">
        <v>139</v>
      </c>
      <c r="FD73" s="65">
        <f t="shared" si="262"/>
        <v>167.7816980271142</v>
      </c>
      <c r="FE73" s="65">
        <f t="shared" si="263"/>
        <v>200.83661859667785</v>
      </c>
      <c r="FF73" s="65"/>
      <c r="FG73" s="65">
        <v>18.510000000000002</v>
      </c>
      <c r="FH73" s="65">
        <f t="shared" si="264"/>
        <v>140.93333333333334</v>
      </c>
      <c r="FI73" s="65">
        <v>5</v>
      </c>
      <c r="FJ73" s="65">
        <f t="shared" si="307"/>
        <v>424.68019607843132</v>
      </c>
      <c r="FK73" s="65"/>
      <c r="FL73" s="64">
        <f t="shared" si="225"/>
        <v>1578.7418460355566</v>
      </c>
      <c r="FM73" s="66">
        <f t="shared" si="308"/>
        <v>664.41901960784321</v>
      </c>
      <c r="FN73" s="66"/>
      <c r="FO73" s="66">
        <f t="shared" si="265"/>
        <v>448.63217312868005</v>
      </c>
      <c r="FP73" s="67">
        <f t="shared" si="324"/>
        <v>1113.0511927365233</v>
      </c>
      <c r="FQ73" s="67">
        <f t="shared" si="226"/>
        <v>2691.7930387720799</v>
      </c>
      <c r="FR73" s="68">
        <f t="shared" si="227"/>
        <v>-159.68303877207973</v>
      </c>
      <c r="FS73" s="209">
        <v>4262.3100000000004</v>
      </c>
      <c r="FT73" s="209">
        <v>11682.05</v>
      </c>
      <c r="FU73" s="209">
        <v>0</v>
      </c>
      <c r="FV73" s="209">
        <v>0</v>
      </c>
      <c r="FW73" s="209">
        <v>1571.13</v>
      </c>
      <c r="FX73" s="209">
        <v>0</v>
      </c>
      <c r="FY73" s="209">
        <v>0</v>
      </c>
      <c r="FZ73" s="209">
        <v>0</v>
      </c>
      <c r="GA73" s="209">
        <v>0</v>
      </c>
      <c r="GB73" s="209">
        <v>0</v>
      </c>
      <c r="GC73" s="209">
        <v>7484.54</v>
      </c>
      <c r="GD73" s="178">
        <f t="shared" si="186"/>
        <v>10030.950000000001</v>
      </c>
      <c r="GE73" s="210">
        <v>1106</v>
      </c>
      <c r="GF73" s="181" t="s">
        <v>276</v>
      </c>
      <c r="GG73" s="64">
        <f t="shared" si="187"/>
        <v>17515.490000000002</v>
      </c>
      <c r="GH73" s="209">
        <v>354.8</v>
      </c>
      <c r="GI73" s="209">
        <v>854.52</v>
      </c>
      <c r="GJ73" s="209">
        <v>0</v>
      </c>
      <c r="GK73" s="209">
        <v>0</v>
      </c>
      <c r="GL73" s="209">
        <v>950</v>
      </c>
      <c r="GM73" s="209">
        <v>0</v>
      </c>
      <c r="GN73" s="209">
        <v>0</v>
      </c>
      <c r="GO73" s="209">
        <v>0</v>
      </c>
      <c r="GP73" s="209">
        <v>0</v>
      </c>
      <c r="GQ73" s="209">
        <v>0</v>
      </c>
      <c r="GR73" s="211">
        <f t="shared" si="266"/>
        <v>2159.3199999999997</v>
      </c>
      <c r="GS73" s="222">
        <v>482</v>
      </c>
      <c r="GT73" s="241">
        <v>139</v>
      </c>
      <c r="GU73" s="65">
        <f t="shared" si="267"/>
        <v>82.938018477579419</v>
      </c>
      <c r="GV73" s="65">
        <f t="shared" si="268"/>
        <v>295.63322239857462</v>
      </c>
      <c r="GW73" s="65"/>
      <c r="GX73" s="65">
        <v>18.510000000000002</v>
      </c>
      <c r="GY73" s="65">
        <f t="shared" si="269"/>
        <v>184.90588235294118</v>
      </c>
      <c r="GZ73" s="65">
        <v>5</v>
      </c>
      <c r="HA73" s="65">
        <f t="shared" si="309"/>
        <v>358.47794117647061</v>
      </c>
      <c r="HB73" s="65"/>
      <c r="HC73" s="64">
        <f t="shared" si="188"/>
        <v>1566.465064405566</v>
      </c>
      <c r="HD73" s="66">
        <f t="shared" si="310"/>
        <v>866.92019607843133</v>
      </c>
      <c r="HE73" s="66"/>
      <c r="HF73" s="66">
        <f t="shared" si="270"/>
        <v>486.67705209679946</v>
      </c>
      <c r="HG73" s="67">
        <f t="shared" si="228"/>
        <v>1353.5972481752308</v>
      </c>
      <c r="HH73" s="67">
        <f t="shared" si="229"/>
        <v>2920.062312580797</v>
      </c>
      <c r="HI73" s="68">
        <f t="shared" si="230"/>
        <v>-760.74231258079726</v>
      </c>
      <c r="HJ73" s="205">
        <v>3349.66</v>
      </c>
      <c r="HK73" s="205">
        <v>5731.61</v>
      </c>
      <c r="HL73" s="205">
        <v>0</v>
      </c>
      <c r="HM73" s="205">
        <v>0</v>
      </c>
      <c r="HN73" s="205">
        <v>1210.22</v>
      </c>
      <c r="HO73" s="205">
        <v>0</v>
      </c>
      <c r="HP73" s="205">
        <v>0</v>
      </c>
      <c r="HQ73" s="205">
        <v>0</v>
      </c>
      <c r="HR73" s="205">
        <v>0</v>
      </c>
      <c r="HS73" s="205">
        <v>0</v>
      </c>
      <c r="HT73" s="205">
        <v>0</v>
      </c>
      <c r="HU73" s="178">
        <f t="shared" si="189"/>
        <v>10291.49</v>
      </c>
      <c r="HV73" s="206">
        <v>738</v>
      </c>
      <c r="HW73" s="181" t="s">
        <v>276</v>
      </c>
      <c r="HX73" s="64">
        <f t="shared" si="190"/>
        <v>10291.49</v>
      </c>
      <c r="HY73" s="205">
        <v>278.83999999999997</v>
      </c>
      <c r="HZ73" s="205">
        <v>419.26</v>
      </c>
      <c r="IA73" s="205">
        <v>0</v>
      </c>
      <c r="IB73" s="205">
        <v>0</v>
      </c>
      <c r="IC73" s="205">
        <v>950</v>
      </c>
      <c r="ID73" s="205">
        <v>0</v>
      </c>
      <c r="IE73" s="205">
        <v>0</v>
      </c>
      <c r="IF73" s="205">
        <v>0</v>
      </c>
      <c r="IG73" s="205">
        <v>0</v>
      </c>
      <c r="IH73" s="205">
        <v>0</v>
      </c>
      <c r="II73" s="214">
        <v>1648.1</v>
      </c>
      <c r="IJ73" s="222">
        <v>482</v>
      </c>
      <c r="IK73" s="241">
        <v>139</v>
      </c>
      <c r="IL73" s="65">
        <f t="shared" si="271"/>
        <v>0</v>
      </c>
      <c r="IM73" s="65">
        <f t="shared" si="272"/>
        <v>311.91158617770577</v>
      </c>
      <c r="IN73" s="65"/>
      <c r="IO73" s="65">
        <v>18.510000000000002</v>
      </c>
      <c r="IP73" s="65">
        <f t="shared" si="273"/>
        <v>232.05714285714285</v>
      </c>
      <c r="IQ73" s="65">
        <v>5</v>
      </c>
      <c r="IR73" s="65">
        <f t="shared" si="311"/>
        <v>445.62857142857143</v>
      </c>
      <c r="IS73" s="65"/>
      <c r="IT73" s="64">
        <f t="shared" si="191"/>
        <v>1634.10730046342</v>
      </c>
      <c r="IU73" s="66">
        <f t="shared" si="312"/>
        <v>538.79476190476191</v>
      </c>
      <c r="IV73" s="66"/>
      <c r="IW73" s="66">
        <f t="shared" si="274"/>
        <v>434.58041247363639</v>
      </c>
      <c r="IX73" s="67">
        <f t="shared" si="192"/>
        <v>973.37517437839824</v>
      </c>
      <c r="IY73" s="67">
        <f t="shared" si="231"/>
        <v>2607.4824748418182</v>
      </c>
      <c r="IZ73" s="68">
        <f t="shared" si="232"/>
        <v>-959.38247484181829</v>
      </c>
      <c r="JA73" s="209">
        <v>8844.07</v>
      </c>
      <c r="JB73" s="209">
        <v>11287.45</v>
      </c>
      <c r="JC73" s="209">
        <v>0</v>
      </c>
      <c r="JD73" s="209">
        <v>45</v>
      </c>
      <c r="JE73" s="209">
        <v>1119.82</v>
      </c>
      <c r="JF73" s="209">
        <v>0</v>
      </c>
      <c r="JG73" s="209">
        <v>0</v>
      </c>
      <c r="JH73" s="209">
        <v>0</v>
      </c>
      <c r="JI73" s="209">
        <v>0</v>
      </c>
      <c r="JJ73" s="209">
        <v>0</v>
      </c>
      <c r="JK73" s="209">
        <v>14349.53</v>
      </c>
      <c r="JL73" s="178">
        <f t="shared" si="193"/>
        <v>6946.8099999999995</v>
      </c>
      <c r="JM73" s="210">
        <v>1253</v>
      </c>
      <c r="JN73" s="181" t="s">
        <v>276</v>
      </c>
      <c r="JO73" s="64">
        <f t="shared" si="194"/>
        <v>21296.34</v>
      </c>
      <c r="JP73" s="209">
        <v>736.2</v>
      </c>
      <c r="JQ73" s="209">
        <v>825.66</v>
      </c>
      <c r="JR73" s="209">
        <v>0</v>
      </c>
      <c r="JS73" s="209">
        <v>1.89</v>
      </c>
      <c r="JT73" s="209">
        <v>950</v>
      </c>
      <c r="JU73" s="209">
        <v>0</v>
      </c>
      <c r="JV73" s="209">
        <v>0</v>
      </c>
      <c r="JW73" s="209">
        <v>0</v>
      </c>
      <c r="JX73" s="209">
        <v>0</v>
      </c>
      <c r="JY73" s="209">
        <v>0</v>
      </c>
      <c r="JZ73" s="211">
        <v>2513.75</v>
      </c>
      <c r="KA73" s="222">
        <v>482</v>
      </c>
      <c r="KB73" s="241">
        <v>139</v>
      </c>
      <c r="KC73" s="65">
        <f t="shared" si="275"/>
        <v>289.43988846916892</v>
      </c>
      <c r="KD73" s="65">
        <f t="shared" si="276"/>
        <v>233.90999163617292</v>
      </c>
      <c r="KE73" s="65"/>
      <c r="KF73" s="65">
        <v>18.510000000000002</v>
      </c>
      <c r="KG73" s="65"/>
      <c r="KH73" s="65">
        <v>5</v>
      </c>
      <c r="KI73" s="65">
        <f t="shared" si="313"/>
        <v>543.39953271028037</v>
      </c>
      <c r="KJ73" s="65"/>
      <c r="KK73" s="64">
        <f t="shared" si="195"/>
        <v>1711.259412815622</v>
      </c>
      <c r="KL73" s="66">
        <f t="shared" si="314"/>
        <v>497.32093457943921</v>
      </c>
      <c r="KM73" s="66"/>
      <c r="KN73" s="66">
        <f t="shared" si="277"/>
        <v>441.71606947901228</v>
      </c>
      <c r="KO73" s="67">
        <f t="shared" si="233"/>
        <v>939.03700405845143</v>
      </c>
      <c r="KP73" s="67">
        <f t="shared" si="234"/>
        <v>2650.2964168740737</v>
      </c>
      <c r="KQ73" s="68">
        <f t="shared" si="235"/>
        <v>-136.54641687407366</v>
      </c>
      <c r="KR73" s="209">
        <v>11967.33</v>
      </c>
      <c r="KS73" s="209">
        <v>15185.6</v>
      </c>
      <c r="KT73" s="209">
        <v>0</v>
      </c>
      <c r="KU73" s="209">
        <v>0</v>
      </c>
      <c r="KV73" s="209">
        <v>1757.47</v>
      </c>
      <c r="KW73" s="209">
        <v>0</v>
      </c>
      <c r="KX73" s="209">
        <v>0</v>
      </c>
      <c r="KY73" s="209">
        <v>0</v>
      </c>
      <c r="KZ73" s="209">
        <v>0</v>
      </c>
      <c r="LA73" s="209">
        <v>0</v>
      </c>
      <c r="LB73" s="209">
        <v>20750.7</v>
      </c>
      <c r="LC73" s="178">
        <f t="shared" si="196"/>
        <v>8159.7000000000007</v>
      </c>
      <c r="LD73" s="210">
        <v>1573</v>
      </c>
      <c r="LE73" s="181" t="s">
        <v>276</v>
      </c>
      <c r="LF73" s="64">
        <f t="shared" si="197"/>
        <v>28910.400000000001</v>
      </c>
      <c r="LG73" s="209">
        <v>996.19</v>
      </c>
      <c r="LH73" s="209">
        <v>1110.8</v>
      </c>
      <c r="LI73" s="209">
        <v>0</v>
      </c>
      <c r="LJ73" s="209">
        <v>0</v>
      </c>
      <c r="LK73" s="209">
        <v>950</v>
      </c>
      <c r="LL73" s="209">
        <v>0</v>
      </c>
      <c r="LM73" s="209">
        <v>0</v>
      </c>
      <c r="LN73" s="209">
        <v>0</v>
      </c>
      <c r="LO73" s="209">
        <v>0</v>
      </c>
      <c r="LP73" s="209">
        <v>0</v>
      </c>
      <c r="LQ73" s="211">
        <f t="shared" si="278"/>
        <v>3056.99</v>
      </c>
      <c r="LR73" s="235">
        <v>522.53</v>
      </c>
      <c r="LS73" s="238" t="s">
        <v>492</v>
      </c>
      <c r="LT73" s="65">
        <f t="shared" si="279"/>
        <v>211.55604039615838</v>
      </c>
      <c r="LU73" s="65">
        <f t="shared" si="280"/>
        <v>242.931742504916</v>
      </c>
      <c r="LV73" s="65"/>
      <c r="LW73" s="65">
        <v>18.510000000000002</v>
      </c>
      <c r="LX73" s="65"/>
      <c r="LY73" s="65">
        <v>5</v>
      </c>
      <c r="LZ73" s="65">
        <f t="shared" si="315"/>
        <v>508.03738317757012</v>
      </c>
      <c r="MA73" s="65"/>
      <c r="MB73" s="64">
        <f t="shared" si="236"/>
        <v>1508.5651660786443</v>
      </c>
      <c r="MC73" s="66">
        <f t="shared" si="316"/>
        <v>593.54906542056074</v>
      </c>
      <c r="MD73" s="66"/>
      <c r="ME73" s="66">
        <f t="shared" si="281"/>
        <v>420.42284629984101</v>
      </c>
      <c r="MF73" s="67">
        <f t="shared" si="237"/>
        <v>1013.9719117204017</v>
      </c>
      <c r="MG73" s="67">
        <f t="shared" si="238"/>
        <v>2522.5370777990461</v>
      </c>
      <c r="MH73" s="68">
        <f t="shared" si="239"/>
        <v>534.45292220095371</v>
      </c>
      <c r="MI73" s="209">
        <v>7962.16</v>
      </c>
      <c r="MJ73" s="209">
        <v>13011.88</v>
      </c>
      <c r="MK73" s="209">
        <v>0</v>
      </c>
      <c r="ML73" s="209">
        <v>5</v>
      </c>
      <c r="MM73" s="209">
        <v>1784.94</v>
      </c>
      <c r="MN73" s="209">
        <v>0</v>
      </c>
      <c r="MO73" s="209">
        <v>0</v>
      </c>
      <c r="MP73" s="209">
        <v>0</v>
      </c>
      <c r="MQ73" s="209">
        <v>0</v>
      </c>
      <c r="MR73" s="209">
        <v>0</v>
      </c>
      <c r="MS73" s="209">
        <v>16048.9</v>
      </c>
      <c r="MT73" s="178">
        <f t="shared" si="210"/>
        <v>6715.08</v>
      </c>
      <c r="MU73" s="210">
        <v>1473</v>
      </c>
      <c r="MV73" s="181" t="s">
        <v>276</v>
      </c>
      <c r="MW73" s="64">
        <f t="shared" si="198"/>
        <v>22763.98</v>
      </c>
      <c r="MX73" s="209">
        <v>662.79</v>
      </c>
      <c r="MY73" s="209">
        <v>951.79</v>
      </c>
      <c r="MZ73" s="209">
        <v>0</v>
      </c>
      <c r="NA73" s="209">
        <v>0.21</v>
      </c>
      <c r="NB73" s="209">
        <v>950</v>
      </c>
      <c r="NC73" s="209">
        <v>0</v>
      </c>
      <c r="ND73" s="209">
        <v>0</v>
      </c>
      <c r="NE73" s="209">
        <v>0</v>
      </c>
      <c r="NF73" s="209">
        <v>0</v>
      </c>
      <c r="NG73" s="209">
        <v>0</v>
      </c>
      <c r="NH73" s="211">
        <f t="shared" si="282"/>
        <v>2564.79</v>
      </c>
      <c r="NI73" s="235">
        <v>522.53</v>
      </c>
      <c r="NJ73" s="238" t="s">
        <v>492</v>
      </c>
      <c r="NK73" s="65">
        <f t="shared" si="283"/>
        <v>0</v>
      </c>
      <c r="NL73" s="65">
        <f t="shared" si="284"/>
        <v>162.18971060794397</v>
      </c>
      <c r="NM73" s="65"/>
      <c r="NN73" s="65">
        <v>18.510000000000002</v>
      </c>
      <c r="NO73" s="65"/>
      <c r="NP73" s="65">
        <v>5</v>
      </c>
      <c r="NQ73" s="65">
        <f t="shared" si="317"/>
        <v>469.67889908256882</v>
      </c>
      <c r="NR73" s="65"/>
      <c r="NS73" s="64">
        <f t="shared" si="199"/>
        <v>1177.9086096905128</v>
      </c>
      <c r="NT73" s="66">
        <f t="shared" si="285"/>
        <v>723.04816513761466</v>
      </c>
      <c r="NU73" s="66"/>
      <c r="NV73" s="66">
        <f t="shared" si="286"/>
        <v>380.19135496562552</v>
      </c>
      <c r="NW73" s="67">
        <f t="shared" si="240"/>
        <v>1103.2395201032402</v>
      </c>
      <c r="NX73" s="67">
        <f t="shared" si="241"/>
        <v>2281.148129793753</v>
      </c>
      <c r="NY73" s="68">
        <f t="shared" si="242"/>
        <v>283.64187020624695</v>
      </c>
      <c r="NZ73" s="209">
        <v>8618.0400000000009</v>
      </c>
      <c r="OA73" s="209">
        <v>12729.3</v>
      </c>
      <c r="OB73" s="209">
        <v>0</v>
      </c>
      <c r="OC73" s="209">
        <v>0</v>
      </c>
      <c r="OD73" s="209">
        <v>1666.88</v>
      </c>
      <c r="OE73" s="209">
        <v>0</v>
      </c>
      <c r="OF73" s="209">
        <v>0</v>
      </c>
      <c r="OG73" s="209">
        <v>0</v>
      </c>
      <c r="OH73" s="209">
        <v>0</v>
      </c>
      <c r="OI73" s="209">
        <v>0</v>
      </c>
      <c r="OJ73" s="209">
        <v>15904.03</v>
      </c>
      <c r="OK73" s="178">
        <f t="shared" si="287"/>
        <v>7110.1900000000005</v>
      </c>
      <c r="OL73" s="210">
        <v>1527</v>
      </c>
      <c r="OM73" s="181" t="s">
        <v>276</v>
      </c>
      <c r="ON73" s="64">
        <f t="shared" si="200"/>
        <v>23014.22</v>
      </c>
      <c r="OO73" s="209">
        <v>717.38</v>
      </c>
      <c r="OP73" s="209">
        <v>931.12</v>
      </c>
      <c r="OQ73" s="209">
        <v>0</v>
      </c>
      <c r="OR73" s="209">
        <v>0</v>
      </c>
      <c r="OS73" s="209">
        <v>950</v>
      </c>
      <c r="OT73" s="209">
        <v>0</v>
      </c>
      <c r="OU73" s="209">
        <v>0</v>
      </c>
      <c r="OV73" s="209">
        <v>0</v>
      </c>
      <c r="OW73" s="209">
        <v>0</v>
      </c>
      <c r="OX73" s="209">
        <v>0</v>
      </c>
      <c r="OY73" s="211">
        <v>2598.5</v>
      </c>
      <c r="OZ73" s="235">
        <v>522.53</v>
      </c>
      <c r="PA73" s="238" t="s">
        <v>492</v>
      </c>
      <c r="PB73" s="65">
        <f t="shared" si="288"/>
        <v>343.89698863309212</v>
      </c>
      <c r="PC73" s="65">
        <f t="shared" si="289"/>
        <v>208.47790648047354</v>
      </c>
      <c r="PD73" s="65"/>
      <c r="PE73" s="65">
        <v>18.510000000000002</v>
      </c>
      <c r="PF73" s="65">
        <f t="shared" si="290"/>
        <v>32.880000000000003</v>
      </c>
      <c r="PG73" s="65">
        <v>5</v>
      </c>
      <c r="PH73" s="65">
        <f t="shared" si="318"/>
        <v>495.2049090909091</v>
      </c>
      <c r="PI73" s="65"/>
      <c r="PJ73" s="64">
        <f t="shared" si="243"/>
        <v>1626.4998042044749</v>
      </c>
      <c r="PK73" s="66">
        <f t="shared" si="319"/>
        <v>643.25572727272731</v>
      </c>
      <c r="PL73" s="66"/>
      <c r="PM73" s="66">
        <f t="shared" si="291"/>
        <v>453.95110629544047</v>
      </c>
      <c r="PN73" s="67">
        <f t="shared" si="244"/>
        <v>1097.2068335681679</v>
      </c>
      <c r="PO73" s="67">
        <f t="shared" si="245"/>
        <v>2723.7066377726428</v>
      </c>
      <c r="PP73" s="68">
        <f t="shared" si="246"/>
        <v>-125.20663777264281</v>
      </c>
      <c r="PQ73" s="209">
        <v>8647.0400000000009</v>
      </c>
      <c r="PR73" s="209">
        <v>11867.87</v>
      </c>
      <c r="PS73" s="209">
        <v>0</v>
      </c>
      <c r="PT73" s="209">
        <v>10</v>
      </c>
      <c r="PU73" s="209">
        <v>1473.61</v>
      </c>
      <c r="PV73" s="209">
        <v>0</v>
      </c>
      <c r="PW73" s="209">
        <v>0</v>
      </c>
      <c r="PX73" s="209">
        <v>0</v>
      </c>
      <c r="PY73" s="209">
        <v>0</v>
      </c>
      <c r="PZ73" s="209">
        <v>0</v>
      </c>
      <c r="QA73" s="209">
        <v>13841.09</v>
      </c>
      <c r="QB73" s="178">
        <f t="shared" si="201"/>
        <v>8157.4300000000039</v>
      </c>
      <c r="QC73" s="210">
        <v>1396</v>
      </c>
      <c r="QD73" s="181" t="s">
        <v>276</v>
      </c>
      <c r="QE73" s="64">
        <f t="shared" si="202"/>
        <v>21998.520000000004</v>
      </c>
      <c r="QF73" s="209">
        <v>719.79</v>
      </c>
      <c r="QG73" s="209">
        <v>868.11</v>
      </c>
      <c r="QH73" s="209">
        <v>0</v>
      </c>
      <c r="QI73" s="209">
        <v>0.42</v>
      </c>
      <c r="QJ73" s="209">
        <v>950</v>
      </c>
      <c r="QK73" s="209">
        <v>0</v>
      </c>
      <c r="QL73" s="209">
        <v>0</v>
      </c>
      <c r="QM73" s="209">
        <v>0</v>
      </c>
      <c r="QN73" s="209">
        <v>0</v>
      </c>
      <c r="QO73" s="209">
        <v>0</v>
      </c>
      <c r="QP73" s="211">
        <f t="shared" si="292"/>
        <v>2538.3200000000002</v>
      </c>
      <c r="QQ73" s="225">
        <v>522.53</v>
      </c>
      <c r="QR73" s="238" t="s">
        <v>492</v>
      </c>
      <c r="QS73" s="65">
        <f t="shared" si="293"/>
        <v>162.70209487853509</v>
      </c>
      <c r="QT73" s="65">
        <f t="shared" si="294"/>
        <v>148.85225456475266</v>
      </c>
      <c r="QU73" s="65"/>
      <c r="QV73" s="65">
        <v>18.510000000000002</v>
      </c>
      <c r="QW73" s="65">
        <f t="shared" si="295"/>
        <v>18.861818181818183</v>
      </c>
      <c r="QX73" s="65">
        <v>5</v>
      </c>
      <c r="QY73" s="65">
        <f t="shared" si="320"/>
        <v>428.14772727272725</v>
      </c>
      <c r="QZ73" s="65"/>
      <c r="RA73" s="64">
        <f t="shared" si="203"/>
        <v>1304.603894897833</v>
      </c>
      <c r="RB73" s="66">
        <f t="shared" si="296"/>
        <v>619.2640909090909</v>
      </c>
      <c r="RC73" s="66"/>
      <c r="RD73" s="66">
        <f t="shared" si="297"/>
        <v>384.77359716138483</v>
      </c>
      <c r="RE73" s="67">
        <f t="shared" si="247"/>
        <v>1004.0376880704757</v>
      </c>
      <c r="RF73" s="67">
        <f t="shared" si="248"/>
        <v>2308.6415829683087</v>
      </c>
      <c r="RG73" s="68">
        <f t="shared" si="249"/>
        <v>229.67841703169142</v>
      </c>
      <c r="RH73" s="205">
        <v>3620.13</v>
      </c>
      <c r="RI73" s="205">
        <v>6482.43</v>
      </c>
      <c r="RJ73" s="205">
        <v>0</v>
      </c>
      <c r="RK73" s="205">
        <v>20</v>
      </c>
      <c r="RL73" s="205">
        <v>921.2</v>
      </c>
      <c r="RM73" s="205">
        <v>0</v>
      </c>
      <c r="RN73" s="205">
        <v>0</v>
      </c>
      <c r="RO73" s="205">
        <v>0</v>
      </c>
      <c r="RP73" s="205">
        <v>0</v>
      </c>
      <c r="RQ73" s="205">
        <v>0</v>
      </c>
      <c r="RR73" s="205">
        <v>3628.8</v>
      </c>
      <c r="RS73" s="178">
        <f t="shared" si="204"/>
        <v>7414.9600000000019</v>
      </c>
      <c r="RT73" s="206">
        <v>753</v>
      </c>
      <c r="RU73" s="181" t="s">
        <v>276</v>
      </c>
      <c r="RV73" s="64">
        <f t="shared" si="205"/>
        <v>11043.760000000002</v>
      </c>
      <c r="RW73" s="209">
        <v>301.35000000000002</v>
      </c>
      <c r="RX73" s="209">
        <v>474.18</v>
      </c>
      <c r="RY73" s="209">
        <v>0</v>
      </c>
      <c r="RZ73" s="209">
        <v>0.84</v>
      </c>
      <c r="SA73" s="209">
        <v>950</v>
      </c>
      <c r="SB73" s="209">
        <v>0</v>
      </c>
      <c r="SC73" s="209">
        <v>0</v>
      </c>
      <c r="SD73" s="209">
        <v>0</v>
      </c>
      <c r="SE73" s="209">
        <v>0</v>
      </c>
      <c r="SF73" s="209">
        <v>0</v>
      </c>
      <c r="SG73" s="211">
        <v>1726.37</v>
      </c>
      <c r="SH73" s="225">
        <v>522.53</v>
      </c>
      <c r="SI73" s="238" t="s">
        <v>492</v>
      </c>
      <c r="SJ73" s="65">
        <f t="shared" si="298"/>
        <v>35.659876663191994</v>
      </c>
      <c r="SK73" s="65">
        <f t="shared" si="299"/>
        <v>159.83146564477812</v>
      </c>
      <c r="SL73" s="65"/>
      <c r="SM73" s="65">
        <v>18.510000000000002</v>
      </c>
      <c r="SN73" s="65">
        <f t="shared" si="300"/>
        <v>495.92920353982299</v>
      </c>
      <c r="SO73" s="65">
        <v>5</v>
      </c>
      <c r="SP73" s="65">
        <f t="shared" si="321"/>
        <v>428.52876106194691</v>
      </c>
      <c r="SQ73" s="65"/>
      <c r="SR73" s="64">
        <f t="shared" si="325"/>
        <v>1665.98930690974</v>
      </c>
      <c r="SS73" s="66">
        <f t="shared" si="322"/>
        <v>596.28469026548669</v>
      </c>
      <c r="ST73" s="66"/>
      <c r="SU73" s="66">
        <f t="shared" si="301"/>
        <v>452.45479943504535</v>
      </c>
      <c r="SV73" s="67">
        <f t="shared" si="326"/>
        <v>1048.739489700532</v>
      </c>
      <c r="SW73" s="67">
        <f t="shared" si="250"/>
        <v>2714.7287966102722</v>
      </c>
      <c r="SX73" s="68">
        <f t="shared" si="251"/>
        <v>-988.35879661027229</v>
      </c>
      <c r="SY73" s="64">
        <f t="shared" si="302"/>
        <v>236913.92000000004</v>
      </c>
      <c r="SZ73" s="211">
        <f t="shared" si="303"/>
        <v>28131.51</v>
      </c>
      <c r="TA73" s="67">
        <f t="shared" si="304"/>
        <v>30526.632968941849</v>
      </c>
      <c r="TB73" s="68">
        <f t="shared" si="305"/>
        <v>-2395.1229689418506</v>
      </c>
      <c r="TC73" s="264"/>
      <c r="TD73" s="265"/>
      <c r="TE73" s="265"/>
    </row>
    <row r="74" spans="1:525">
      <c r="A74" s="173" t="s">
        <v>206</v>
      </c>
      <c r="B74" s="175" t="s">
        <v>207</v>
      </c>
      <c r="C74" s="181" t="s">
        <v>276</v>
      </c>
      <c r="D74" s="176">
        <v>2612.17</v>
      </c>
      <c r="E74" s="176">
        <v>1431.62</v>
      </c>
      <c r="F74" s="176">
        <v>0</v>
      </c>
      <c r="G74" s="176">
        <v>0</v>
      </c>
      <c r="H74" s="176">
        <v>0</v>
      </c>
      <c r="I74" s="176">
        <v>0</v>
      </c>
      <c r="J74" s="176">
        <v>0</v>
      </c>
      <c r="K74" s="176">
        <v>0</v>
      </c>
      <c r="L74" s="176">
        <v>0</v>
      </c>
      <c r="M74" s="176">
        <v>2012.38</v>
      </c>
      <c r="N74" s="178">
        <v>4550.7300000000005</v>
      </c>
      <c r="O74" s="178">
        <f t="shared" si="161"/>
        <v>1505.4399999999996</v>
      </c>
      <c r="P74" s="181">
        <v>377</v>
      </c>
      <c r="Q74" s="64">
        <f t="shared" si="213"/>
        <v>6056.17</v>
      </c>
      <c r="R74" s="178">
        <v>217.43</v>
      </c>
      <c r="S74" s="178">
        <v>104.72</v>
      </c>
      <c r="T74" s="178">
        <v>0</v>
      </c>
      <c r="U74" s="178">
        <v>0</v>
      </c>
      <c r="V74" s="178">
        <v>0</v>
      </c>
      <c r="W74" s="178">
        <v>0</v>
      </c>
      <c r="X74" s="178">
        <v>0</v>
      </c>
      <c r="Y74" s="178">
        <v>0</v>
      </c>
      <c r="Z74" s="178">
        <v>0</v>
      </c>
      <c r="AA74" s="178">
        <v>1950</v>
      </c>
      <c r="AB74" s="64">
        <f t="shared" si="50"/>
        <v>2272.15</v>
      </c>
      <c r="AC74" s="222">
        <v>497.29</v>
      </c>
      <c r="AD74" s="219">
        <v>143</v>
      </c>
      <c r="AE74" s="65">
        <f t="shared" si="252"/>
        <v>49.479167747449488</v>
      </c>
      <c r="AF74" s="65">
        <f t="shared" si="177"/>
        <v>40.366589813893725</v>
      </c>
      <c r="AG74" s="65"/>
      <c r="AH74" s="65">
        <v>18.510000000000002</v>
      </c>
      <c r="AI74" s="65"/>
      <c r="AJ74" s="65">
        <v>5</v>
      </c>
      <c r="AK74" s="65">
        <f t="shared" si="178"/>
        <v>411.38684210526316</v>
      </c>
      <c r="AL74" s="65"/>
      <c r="AM74" s="64">
        <f t="shared" si="214"/>
        <v>1165.0325996666063</v>
      </c>
      <c r="AN74" s="66">
        <f t="shared" si="179"/>
        <v>645.10084210526315</v>
      </c>
      <c r="AO74" s="66">
        <v>46.73</v>
      </c>
      <c r="AP74" s="66">
        <f t="shared" si="253"/>
        <v>371.37268835437391</v>
      </c>
      <c r="AQ74" s="67">
        <f t="shared" si="215"/>
        <v>1063.203530459637</v>
      </c>
      <c r="AR74" s="67">
        <f t="shared" si="216"/>
        <v>2228.2361301262436</v>
      </c>
      <c r="AS74" s="68">
        <f t="shared" si="217"/>
        <v>43.913869873756539</v>
      </c>
      <c r="AT74" s="205">
        <v>2391.59</v>
      </c>
      <c r="AU74" s="205">
        <v>1547.2</v>
      </c>
      <c r="AV74" s="205">
        <v>0</v>
      </c>
      <c r="AW74" s="205">
        <v>0</v>
      </c>
      <c r="AX74" s="207">
        <v>0</v>
      </c>
      <c r="AY74" s="207">
        <v>0</v>
      </c>
      <c r="AZ74" s="207">
        <v>0</v>
      </c>
      <c r="BA74" s="207">
        <v>0</v>
      </c>
      <c r="BB74" s="207">
        <v>0</v>
      </c>
      <c r="BC74" s="207">
        <v>1775.23</v>
      </c>
      <c r="BD74" s="209">
        <v>3621.53</v>
      </c>
      <c r="BE74" s="178">
        <f t="shared" si="162"/>
        <v>2092.4900000000002</v>
      </c>
      <c r="BF74" s="208">
        <v>359</v>
      </c>
      <c r="BG74" s="181" t="s">
        <v>276</v>
      </c>
      <c r="BH74" s="64">
        <f t="shared" si="56"/>
        <v>5714.02</v>
      </c>
      <c r="BI74" s="205">
        <v>199.07</v>
      </c>
      <c r="BJ74" s="205">
        <v>113.17</v>
      </c>
      <c r="BK74" s="205">
        <v>0</v>
      </c>
      <c r="BL74" s="205">
        <v>0</v>
      </c>
      <c r="BM74" s="205">
        <v>0</v>
      </c>
      <c r="BN74" s="205">
        <v>0</v>
      </c>
      <c r="BO74" s="205">
        <v>0</v>
      </c>
      <c r="BP74" s="205">
        <v>0</v>
      </c>
      <c r="BQ74" s="205">
        <v>0</v>
      </c>
      <c r="BR74" s="205">
        <v>1950</v>
      </c>
      <c r="BS74" s="64">
        <f t="shared" si="57"/>
        <v>2262.2399999999998</v>
      </c>
      <c r="BT74" s="222">
        <v>497.29</v>
      </c>
      <c r="BU74" s="219">
        <v>143</v>
      </c>
      <c r="BV74" s="65">
        <f t="shared" si="254"/>
        <v>39.719909740585948</v>
      </c>
      <c r="BW74" s="65">
        <f t="shared" si="255"/>
        <v>47.323674267970922</v>
      </c>
      <c r="BX74" s="65"/>
      <c r="BY74" s="65">
        <v>18.510000000000002</v>
      </c>
      <c r="BZ74" s="65"/>
      <c r="CA74" s="65">
        <v>5</v>
      </c>
      <c r="CB74" s="65">
        <f t="shared" si="180"/>
        <v>391.015625</v>
      </c>
      <c r="CC74" s="65"/>
      <c r="CD74" s="64">
        <f t="shared" si="218"/>
        <v>1141.8592090085567</v>
      </c>
      <c r="CE74" s="66">
        <f t="shared" si="256"/>
        <v>665.21208333333334</v>
      </c>
      <c r="CF74" s="66"/>
      <c r="CG74" s="66">
        <f t="shared" si="257"/>
        <v>361.41425846837802</v>
      </c>
      <c r="CH74" s="67">
        <f t="shared" si="323"/>
        <v>1026.6263418017113</v>
      </c>
      <c r="CI74" s="67">
        <f t="shared" si="219"/>
        <v>2168.4855508102683</v>
      </c>
      <c r="CJ74" s="68">
        <f t="shared" si="220"/>
        <v>93.754449189731531</v>
      </c>
      <c r="CK74" s="209">
        <v>4132.18</v>
      </c>
      <c r="CL74" s="209">
        <v>2408.94</v>
      </c>
      <c r="CM74" s="209">
        <v>0</v>
      </c>
      <c r="CN74" s="209">
        <v>0</v>
      </c>
      <c r="CO74" s="209">
        <v>0</v>
      </c>
      <c r="CP74" s="209">
        <v>0</v>
      </c>
      <c r="CQ74" s="209">
        <v>0</v>
      </c>
      <c r="CR74" s="209">
        <v>0</v>
      </c>
      <c r="CS74" s="209">
        <v>0</v>
      </c>
      <c r="CT74" s="207">
        <v>1775.23</v>
      </c>
      <c r="CU74" s="209">
        <v>5325.67</v>
      </c>
      <c r="CV74" s="178">
        <f t="shared" si="181"/>
        <v>2990.6800000000003</v>
      </c>
      <c r="CW74" s="210">
        <v>523</v>
      </c>
      <c r="CX74" s="181" t="s">
        <v>276</v>
      </c>
      <c r="CY74" s="64">
        <f t="shared" si="182"/>
        <v>8316.35</v>
      </c>
      <c r="CZ74" s="209">
        <v>343.96</v>
      </c>
      <c r="DA74" s="209">
        <v>176.21</v>
      </c>
      <c r="DB74" s="209">
        <v>0</v>
      </c>
      <c r="DC74" s="209">
        <v>0</v>
      </c>
      <c r="DD74" s="209">
        <v>0</v>
      </c>
      <c r="DE74" s="209">
        <v>0</v>
      </c>
      <c r="DF74" s="209">
        <v>0</v>
      </c>
      <c r="DG74" s="209">
        <v>0</v>
      </c>
      <c r="DH74" s="209">
        <v>0</v>
      </c>
      <c r="DI74" s="209">
        <v>1950</v>
      </c>
      <c r="DJ74" s="211">
        <f t="shared" si="208"/>
        <v>2470.17</v>
      </c>
      <c r="DK74" s="65">
        <v>497.29</v>
      </c>
      <c r="DL74" s="65">
        <v>143</v>
      </c>
      <c r="DM74" s="65">
        <f t="shared" si="258"/>
        <v>57.897475935191004</v>
      </c>
      <c r="DN74" s="65">
        <f t="shared" si="259"/>
        <v>85.073946004341806</v>
      </c>
      <c r="DO74" s="65"/>
      <c r="DP74" s="65">
        <v>18.510000000000002</v>
      </c>
      <c r="DQ74" s="65"/>
      <c r="DR74" s="65">
        <v>5</v>
      </c>
      <c r="DS74" s="65">
        <f t="shared" si="209"/>
        <v>428.469696969697</v>
      </c>
      <c r="DT74" s="65"/>
      <c r="DU74" s="64">
        <f t="shared" si="221"/>
        <v>1235.2411189092297</v>
      </c>
      <c r="DV74" s="66">
        <f t="shared" si="306"/>
        <v>596.35070707070713</v>
      </c>
      <c r="DW74" s="66"/>
      <c r="DX74" s="66">
        <f t="shared" si="260"/>
        <v>366.31836519598738</v>
      </c>
      <c r="DY74" s="67">
        <f t="shared" si="222"/>
        <v>962.66907226669446</v>
      </c>
      <c r="DZ74" s="67">
        <f t="shared" si="223"/>
        <v>2197.9101911759244</v>
      </c>
      <c r="EA74" s="68">
        <f t="shared" si="224"/>
        <v>272.25980882407566</v>
      </c>
      <c r="EB74" s="209">
        <v>2693.6</v>
      </c>
      <c r="EC74" s="209">
        <v>2039.26</v>
      </c>
      <c r="ED74" s="209">
        <v>0</v>
      </c>
      <c r="EE74" s="209">
        <v>0</v>
      </c>
      <c r="EF74" s="209">
        <v>0</v>
      </c>
      <c r="EG74" s="209">
        <v>0</v>
      </c>
      <c r="EH74" s="209">
        <v>0</v>
      </c>
      <c r="EI74" s="209">
        <v>0</v>
      </c>
      <c r="EJ74" s="209">
        <v>0</v>
      </c>
      <c r="EK74" s="209">
        <v>3006.86</v>
      </c>
      <c r="EL74" s="209">
        <v>4539.1400000000003</v>
      </c>
      <c r="EM74" s="178">
        <f t="shared" si="183"/>
        <v>3200.579999999999</v>
      </c>
      <c r="EN74" s="210">
        <v>510</v>
      </c>
      <c r="EO74" s="181" t="s">
        <v>276</v>
      </c>
      <c r="EP74" s="212">
        <f t="shared" si="261"/>
        <v>7739.7199999999993</v>
      </c>
      <c r="EQ74" s="209">
        <v>224.22</v>
      </c>
      <c r="ER74" s="209">
        <v>149.16999999999999</v>
      </c>
      <c r="ES74" s="209">
        <v>0</v>
      </c>
      <c r="ET74" s="209">
        <v>0</v>
      </c>
      <c r="EU74" s="209">
        <v>0</v>
      </c>
      <c r="EV74" s="209">
        <v>0</v>
      </c>
      <c r="EW74" s="209">
        <v>0</v>
      </c>
      <c r="EX74" s="209">
        <v>0</v>
      </c>
      <c r="EY74" s="209">
        <v>0</v>
      </c>
      <c r="EZ74" s="209">
        <v>1950</v>
      </c>
      <c r="FA74" s="64">
        <f t="shared" si="184"/>
        <v>2323.39</v>
      </c>
      <c r="FB74" s="222">
        <v>497.29</v>
      </c>
      <c r="FC74" s="65">
        <v>143</v>
      </c>
      <c r="FD74" s="65">
        <f t="shared" si="262"/>
        <v>50.666111615573442</v>
      </c>
      <c r="FE74" s="65">
        <f t="shared" si="263"/>
        <v>83.139042591479708</v>
      </c>
      <c r="FF74" s="65"/>
      <c r="FG74" s="65">
        <v>18.510000000000002</v>
      </c>
      <c r="FH74" s="65">
        <f t="shared" si="264"/>
        <v>140.93333333333334</v>
      </c>
      <c r="FI74" s="65">
        <v>5</v>
      </c>
      <c r="FJ74" s="65">
        <f t="shared" si="307"/>
        <v>424.68019607843132</v>
      </c>
      <c r="FK74" s="65"/>
      <c r="FL74" s="64">
        <f t="shared" si="225"/>
        <v>1363.2186836188175</v>
      </c>
      <c r="FM74" s="66">
        <f t="shared" si="308"/>
        <v>664.41901960784321</v>
      </c>
      <c r="FN74" s="66"/>
      <c r="FO74" s="66">
        <f t="shared" si="265"/>
        <v>405.52754064533218</v>
      </c>
      <c r="FP74" s="67">
        <f t="shared" si="324"/>
        <v>1069.9465602531754</v>
      </c>
      <c r="FQ74" s="67">
        <f t="shared" si="226"/>
        <v>2433.165243871993</v>
      </c>
      <c r="FR74" s="68">
        <f t="shared" si="227"/>
        <v>-109.7752438719931</v>
      </c>
      <c r="FS74" s="209">
        <v>2874.53</v>
      </c>
      <c r="FT74" s="209">
        <v>2480.0300000000002</v>
      </c>
      <c r="FU74" s="209">
        <v>0</v>
      </c>
      <c r="FV74" s="209">
        <v>0</v>
      </c>
      <c r="FW74" s="209">
        <v>0</v>
      </c>
      <c r="FX74" s="209">
        <v>0</v>
      </c>
      <c r="FY74" s="209">
        <v>0</v>
      </c>
      <c r="FZ74" s="209">
        <v>0</v>
      </c>
      <c r="GA74" s="209">
        <v>0</v>
      </c>
      <c r="GB74" s="209">
        <v>2766.13</v>
      </c>
      <c r="GC74" s="209">
        <v>4480.9799999999996</v>
      </c>
      <c r="GD74" s="178">
        <f t="shared" si="186"/>
        <v>3639.7100000000009</v>
      </c>
      <c r="GE74" s="210">
        <v>515</v>
      </c>
      <c r="GF74" s="181" t="s">
        <v>276</v>
      </c>
      <c r="GG74" s="64">
        <f t="shared" si="187"/>
        <v>8120.6900000000005</v>
      </c>
      <c r="GH74" s="209">
        <v>239.27</v>
      </c>
      <c r="GI74" s="209">
        <v>181.41</v>
      </c>
      <c r="GJ74" s="209">
        <v>0</v>
      </c>
      <c r="GK74" s="209">
        <v>0</v>
      </c>
      <c r="GL74" s="209">
        <v>0</v>
      </c>
      <c r="GM74" s="209">
        <v>0</v>
      </c>
      <c r="GN74" s="209">
        <v>0</v>
      </c>
      <c r="GO74" s="209">
        <v>0</v>
      </c>
      <c r="GP74" s="209">
        <v>0</v>
      </c>
      <c r="GQ74" s="209">
        <v>1950</v>
      </c>
      <c r="GR74" s="211">
        <f t="shared" si="266"/>
        <v>2370.6799999999998</v>
      </c>
      <c r="GS74" s="222">
        <v>497.29</v>
      </c>
      <c r="GT74" s="219">
        <v>143</v>
      </c>
      <c r="GU74" s="65">
        <f t="shared" si="267"/>
        <v>49.654835439140385</v>
      </c>
      <c r="GV74" s="65">
        <f t="shared" si="268"/>
        <v>107.26991918973937</v>
      </c>
      <c r="GW74" s="65"/>
      <c r="GX74" s="65">
        <v>18.510000000000002</v>
      </c>
      <c r="GY74" s="65">
        <f t="shared" si="269"/>
        <v>184.90588235294118</v>
      </c>
      <c r="GZ74" s="65">
        <v>5</v>
      </c>
      <c r="HA74" s="65">
        <f t="shared" si="309"/>
        <v>358.47794117647061</v>
      </c>
      <c r="HB74" s="65"/>
      <c r="HC74" s="64">
        <f t="shared" si="188"/>
        <v>1364.1085781582915</v>
      </c>
      <c r="HD74" s="66">
        <f t="shared" si="310"/>
        <v>866.92019607843133</v>
      </c>
      <c r="HE74" s="66"/>
      <c r="HF74" s="66">
        <f t="shared" si="270"/>
        <v>446.20575484734456</v>
      </c>
      <c r="HG74" s="67">
        <f t="shared" si="228"/>
        <v>1313.1259509257759</v>
      </c>
      <c r="HH74" s="67">
        <f t="shared" si="229"/>
        <v>2677.2345290840676</v>
      </c>
      <c r="HI74" s="68">
        <f t="shared" si="230"/>
        <v>-306.55452908406778</v>
      </c>
      <c r="HJ74" s="205">
        <v>3541.82</v>
      </c>
      <c r="HK74" s="205">
        <v>2899.51</v>
      </c>
      <c r="HL74" s="205">
        <v>0</v>
      </c>
      <c r="HM74" s="205">
        <v>0</v>
      </c>
      <c r="HN74" s="205">
        <v>0</v>
      </c>
      <c r="HO74" s="205">
        <v>0</v>
      </c>
      <c r="HP74" s="205">
        <v>0</v>
      </c>
      <c r="HQ74" s="205">
        <v>0</v>
      </c>
      <c r="HR74" s="205">
        <v>0</v>
      </c>
      <c r="HS74" s="205">
        <v>4527.0200000000004</v>
      </c>
      <c r="HT74" s="205">
        <v>5942.7</v>
      </c>
      <c r="HU74" s="178">
        <f t="shared" si="189"/>
        <v>5025.6500000000005</v>
      </c>
      <c r="HV74" s="206">
        <v>773</v>
      </c>
      <c r="HW74" s="181" t="s">
        <v>276</v>
      </c>
      <c r="HX74" s="64">
        <f t="shared" si="190"/>
        <v>10968.35</v>
      </c>
      <c r="HY74" s="205">
        <v>294.82</v>
      </c>
      <c r="HZ74" s="205">
        <v>212.09</v>
      </c>
      <c r="IA74" s="205">
        <v>0</v>
      </c>
      <c r="IB74" s="205">
        <v>0</v>
      </c>
      <c r="IC74" s="205">
        <v>0</v>
      </c>
      <c r="ID74" s="205">
        <v>0</v>
      </c>
      <c r="IE74" s="205">
        <v>0</v>
      </c>
      <c r="IF74" s="205">
        <v>0</v>
      </c>
      <c r="IG74" s="205">
        <v>0</v>
      </c>
      <c r="IH74" s="205">
        <v>1950</v>
      </c>
      <c r="II74" s="214">
        <v>506.91</v>
      </c>
      <c r="IJ74" s="222">
        <v>497.29</v>
      </c>
      <c r="IK74" s="217">
        <v>141</v>
      </c>
      <c r="IL74" s="65">
        <f t="shared" si="271"/>
        <v>65.830002715794947</v>
      </c>
      <c r="IM74" s="65">
        <f t="shared" si="272"/>
        <v>152.31598758527554</v>
      </c>
      <c r="IN74" s="65"/>
      <c r="IO74" s="65">
        <v>18.510000000000002</v>
      </c>
      <c r="IP74" s="65">
        <f t="shared" si="273"/>
        <v>232.05714285714285</v>
      </c>
      <c r="IQ74" s="65">
        <v>5</v>
      </c>
      <c r="IR74" s="65">
        <f t="shared" si="311"/>
        <v>445.62857142857143</v>
      </c>
      <c r="IS74" s="65"/>
      <c r="IT74" s="64">
        <f t="shared" si="191"/>
        <v>1557.6317045867847</v>
      </c>
      <c r="IU74" s="66">
        <f t="shared" si="312"/>
        <v>538.79476190476191</v>
      </c>
      <c r="IV74" s="66"/>
      <c r="IW74" s="66">
        <f t="shared" si="274"/>
        <v>419.2852932983094</v>
      </c>
      <c r="IX74" s="67">
        <f t="shared" si="192"/>
        <v>958.08005520307131</v>
      </c>
      <c r="IY74" s="67">
        <f t="shared" si="231"/>
        <v>2515.7117597898559</v>
      </c>
      <c r="IZ74" s="68">
        <f t="shared" si="232"/>
        <v>-2008.8017597898559</v>
      </c>
      <c r="JA74" s="209">
        <v>4549.45</v>
      </c>
      <c r="JB74" s="209">
        <v>3042.16</v>
      </c>
      <c r="JC74" s="209">
        <v>0</v>
      </c>
      <c r="JD74" s="209">
        <v>0</v>
      </c>
      <c r="JE74" s="209">
        <v>0</v>
      </c>
      <c r="JF74" s="209">
        <v>0</v>
      </c>
      <c r="JG74" s="209">
        <v>0</v>
      </c>
      <c r="JH74" s="209">
        <v>0</v>
      </c>
      <c r="JI74" s="209">
        <v>0</v>
      </c>
      <c r="JJ74" s="209">
        <v>4793.51</v>
      </c>
      <c r="JK74" s="209">
        <v>8480.41</v>
      </c>
      <c r="JL74" s="178">
        <f t="shared" si="193"/>
        <v>3904.7099999999991</v>
      </c>
      <c r="JM74" s="210">
        <v>724</v>
      </c>
      <c r="JN74" s="181" t="s">
        <v>276</v>
      </c>
      <c r="JO74" s="64">
        <f t="shared" si="194"/>
        <v>12385.119999999999</v>
      </c>
      <c r="JP74" s="209">
        <v>378.7</v>
      </c>
      <c r="JQ74" s="209">
        <v>222.53</v>
      </c>
      <c r="JR74" s="209">
        <v>0</v>
      </c>
      <c r="JS74" s="209">
        <v>0</v>
      </c>
      <c r="JT74" s="209">
        <v>0</v>
      </c>
      <c r="JU74" s="209">
        <v>0</v>
      </c>
      <c r="JV74" s="209">
        <v>0</v>
      </c>
      <c r="JW74" s="209">
        <v>0</v>
      </c>
      <c r="JX74" s="209">
        <v>0</v>
      </c>
      <c r="JY74" s="209">
        <v>1950</v>
      </c>
      <c r="JZ74" s="211">
        <v>601.23</v>
      </c>
      <c r="KA74" s="222">
        <v>497.29</v>
      </c>
      <c r="KB74" s="217">
        <v>141</v>
      </c>
      <c r="KC74" s="65">
        <f t="shared" si="275"/>
        <v>171.055701794611</v>
      </c>
      <c r="KD74" s="65">
        <f t="shared" si="276"/>
        <v>131.47771184783815</v>
      </c>
      <c r="KE74" s="65"/>
      <c r="KF74" s="65">
        <v>18.510000000000002</v>
      </c>
      <c r="KG74" s="65"/>
      <c r="KH74" s="65">
        <v>5</v>
      </c>
      <c r="KI74" s="65">
        <f t="shared" si="313"/>
        <v>543.39953271028037</v>
      </c>
      <c r="KJ74" s="65"/>
      <c r="KK74" s="64">
        <f t="shared" si="195"/>
        <v>1507.7329463527294</v>
      </c>
      <c r="KL74" s="66">
        <f t="shared" si="314"/>
        <v>497.32093457943921</v>
      </c>
      <c r="KM74" s="66"/>
      <c r="KN74" s="66">
        <f t="shared" si="277"/>
        <v>401.01077618643376</v>
      </c>
      <c r="KO74" s="67">
        <f t="shared" si="233"/>
        <v>898.33171076587291</v>
      </c>
      <c r="KP74" s="67">
        <f t="shared" si="234"/>
        <v>2406.0646571186026</v>
      </c>
      <c r="KQ74" s="68">
        <f t="shared" si="235"/>
        <v>-1804.8346571186025</v>
      </c>
      <c r="KR74" s="209">
        <v>5077.1899999999996</v>
      </c>
      <c r="KS74" s="209">
        <v>2893.54</v>
      </c>
      <c r="KT74" s="209">
        <v>0</v>
      </c>
      <c r="KU74" s="209">
        <v>0</v>
      </c>
      <c r="KV74" s="209">
        <v>0</v>
      </c>
      <c r="KW74" s="209">
        <v>0</v>
      </c>
      <c r="KX74" s="209">
        <v>0</v>
      </c>
      <c r="KY74" s="209">
        <v>0</v>
      </c>
      <c r="KZ74" s="209">
        <v>0</v>
      </c>
      <c r="LA74" s="209">
        <v>4745.68</v>
      </c>
      <c r="LB74" s="209">
        <v>7919.5</v>
      </c>
      <c r="LC74" s="178">
        <f t="shared" si="196"/>
        <v>4796.91</v>
      </c>
      <c r="LD74" s="210">
        <v>703</v>
      </c>
      <c r="LE74" s="181" t="s">
        <v>276</v>
      </c>
      <c r="LF74" s="64">
        <f t="shared" si="197"/>
        <v>12716.41</v>
      </c>
      <c r="LG74" s="209">
        <v>422.62</v>
      </c>
      <c r="LH74" s="209">
        <v>211.66</v>
      </c>
      <c r="LI74" s="209">
        <v>0</v>
      </c>
      <c r="LJ74" s="209">
        <v>0</v>
      </c>
      <c r="LK74" s="209">
        <v>0</v>
      </c>
      <c r="LL74" s="209">
        <v>0</v>
      </c>
      <c r="LM74" s="209">
        <v>0</v>
      </c>
      <c r="LN74" s="209">
        <v>0</v>
      </c>
      <c r="LO74" s="209">
        <v>0</v>
      </c>
      <c r="LP74" s="209">
        <v>1950</v>
      </c>
      <c r="LQ74" s="211">
        <f t="shared" si="278"/>
        <v>2584.2799999999997</v>
      </c>
      <c r="LR74" s="227">
        <v>553.98</v>
      </c>
      <c r="LS74" s="240">
        <v>141</v>
      </c>
      <c r="LT74" s="65">
        <f t="shared" si="279"/>
        <v>80.740315358873502</v>
      </c>
      <c r="LU74" s="65">
        <f t="shared" si="280"/>
        <v>142.81428299315618</v>
      </c>
      <c r="LV74" s="65"/>
      <c r="LW74" s="65">
        <v>18.510000000000002</v>
      </c>
      <c r="LX74" s="65"/>
      <c r="LY74" s="65">
        <v>5</v>
      </c>
      <c r="LZ74" s="65">
        <f t="shared" si="315"/>
        <v>508.03738317757012</v>
      </c>
      <c r="MA74" s="65"/>
      <c r="MB74" s="64">
        <f t="shared" si="236"/>
        <v>1450.0819815295999</v>
      </c>
      <c r="MC74" s="66">
        <f t="shared" si="316"/>
        <v>593.54906542056074</v>
      </c>
      <c r="MD74" s="66"/>
      <c r="ME74" s="66">
        <f t="shared" si="281"/>
        <v>408.72620939003218</v>
      </c>
      <c r="MF74" s="67">
        <f t="shared" si="237"/>
        <v>1002.2752748105929</v>
      </c>
      <c r="MG74" s="67">
        <f t="shared" si="238"/>
        <v>2452.3572563401931</v>
      </c>
      <c r="MH74" s="68">
        <f t="shared" si="239"/>
        <v>131.92274365980666</v>
      </c>
      <c r="MI74" s="209">
        <v>2784.45</v>
      </c>
      <c r="MJ74" s="209">
        <v>2714.71</v>
      </c>
      <c r="MK74" s="209">
        <v>0</v>
      </c>
      <c r="ML74" s="209">
        <v>0</v>
      </c>
      <c r="MM74" s="209">
        <v>0</v>
      </c>
      <c r="MN74" s="209">
        <v>0</v>
      </c>
      <c r="MO74" s="209">
        <v>0</v>
      </c>
      <c r="MP74" s="209">
        <v>0</v>
      </c>
      <c r="MQ74" s="209">
        <v>0</v>
      </c>
      <c r="MR74" s="209">
        <v>3448.23</v>
      </c>
      <c r="MS74" s="209">
        <v>5758.81</v>
      </c>
      <c r="MT74" s="178">
        <f t="shared" si="210"/>
        <v>3188.579999999999</v>
      </c>
      <c r="MU74" s="210">
        <v>635</v>
      </c>
      <c r="MV74" s="181" t="s">
        <v>276</v>
      </c>
      <c r="MW74" s="64">
        <f t="shared" si="198"/>
        <v>8947.39</v>
      </c>
      <c r="MX74" s="209">
        <v>231.77</v>
      </c>
      <c r="MY74" s="209">
        <v>198.58</v>
      </c>
      <c r="MZ74" s="209">
        <v>0</v>
      </c>
      <c r="NA74" s="209">
        <v>0</v>
      </c>
      <c r="NB74" s="209">
        <v>0</v>
      </c>
      <c r="NC74" s="209">
        <v>0</v>
      </c>
      <c r="ND74" s="209">
        <v>0</v>
      </c>
      <c r="NE74" s="209">
        <v>0</v>
      </c>
      <c r="NF74" s="209">
        <v>0</v>
      </c>
      <c r="NG74" s="209">
        <v>1950</v>
      </c>
      <c r="NH74" s="211">
        <f t="shared" si="282"/>
        <v>2380.35</v>
      </c>
      <c r="NI74" s="227">
        <v>553.98</v>
      </c>
      <c r="NJ74" s="241">
        <v>141</v>
      </c>
      <c r="NK74" s="65">
        <f t="shared" si="283"/>
        <v>0</v>
      </c>
      <c r="NL74" s="65">
        <f t="shared" si="284"/>
        <v>77.013954777944235</v>
      </c>
      <c r="NM74" s="65"/>
      <c r="NN74" s="65">
        <v>18.510000000000002</v>
      </c>
      <c r="NO74" s="65"/>
      <c r="NP74" s="65">
        <v>5</v>
      </c>
      <c r="NQ74" s="65">
        <f t="shared" si="317"/>
        <v>469.67889908256882</v>
      </c>
      <c r="NR74" s="65"/>
      <c r="NS74" s="64">
        <f t="shared" si="199"/>
        <v>1265.1828538605132</v>
      </c>
      <c r="NT74" s="66">
        <f t="shared" si="285"/>
        <v>723.04816513761466</v>
      </c>
      <c r="NU74" s="66"/>
      <c r="NV74" s="66">
        <f t="shared" si="286"/>
        <v>397.6462037996256</v>
      </c>
      <c r="NW74" s="67">
        <f t="shared" si="240"/>
        <v>1120.6943689372401</v>
      </c>
      <c r="NX74" s="67">
        <f t="shared" si="241"/>
        <v>2385.8772227977533</v>
      </c>
      <c r="NY74" s="68">
        <f t="shared" si="242"/>
        <v>-5.5272227977534385</v>
      </c>
      <c r="NZ74" s="209">
        <v>5253.58</v>
      </c>
      <c r="OA74" s="209">
        <v>2884.24</v>
      </c>
      <c r="OB74" s="209">
        <v>0</v>
      </c>
      <c r="OC74" s="209">
        <v>0</v>
      </c>
      <c r="OD74" s="209">
        <v>0</v>
      </c>
      <c r="OE74" s="209">
        <v>0</v>
      </c>
      <c r="OF74" s="209">
        <v>0</v>
      </c>
      <c r="OG74" s="209">
        <v>0</v>
      </c>
      <c r="OH74" s="209">
        <v>0</v>
      </c>
      <c r="OI74" s="209">
        <v>3429.22</v>
      </c>
      <c r="OJ74" s="209">
        <v>6678.33</v>
      </c>
      <c r="OK74" s="178">
        <f t="shared" si="287"/>
        <v>4888.7099999999991</v>
      </c>
      <c r="OL74" s="210">
        <v>680</v>
      </c>
      <c r="OM74" s="181" t="s">
        <v>276</v>
      </c>
      <c r="ON74" s="64">
        <f t="shared" si="200"/>
        <v>11567.039999999999</v>
      </c>
      <c r="OO74" s="209">
        <v>437.3</v>
      </c>
      <c r="OP74" s="209">
        <v>210.98</v>
      </c>
      <c r="OQ74" s="209">
        <v>0</v>
      </c>
      <c r="OR74" s="209">
        <v>0</v>
      </c>
      <c r="OS74" s="209">
        <v>0</v>
      </c>
      <c r="OT74" s="209">
        <v>0</v>
      </c>
      <c r="OU74" s="209">
        <v>0</v>
      </c>
      <c r="OV74" s="209">
        <v>0</v>
      </c>
      <c r="OW74" s="209">
        <v>0</v>
      </c>
      <c r="OX74" s="209">
        <v>1950</v>
      </c>
      <c r="OY74" s="211">
        <v>648.28</v>
      </c>
      <c r="OZ74" s="227">
        <v>553.98</v>
      </c>
      <c r="PA74" s="241">
        <v>141</v>
      </c>
      <c r="PB74" s="65">
        <f t="shared" si="288"/>
        <v>144.40727137071787</v>
      </c>
      <c r="PC74" s="65">
        <f t="shared" si="289"/>
        <v>143.34188343632948</v>
      </c>
      <c r="PD74" s="65"/>
      <c r="PE74" s="65">
        <v>18.510000000000002</v>
      </c>
      <c r="PF74" s="65">
        <f t="shared" si="290"/>
        <v>32.880000000000003</v>
      </c>
      <c r="PG74" s="65">
        <v>5</v>
      </c>
      <c r="PH74" s="65">
        <f t="shared" si="318"/>
        <v>495.2049090909091</v>
      </c>
      <c r="PI74" s="65"/>
      <c r="PJ74" s="64">
        <f t="shared" si="243"/>
        <v>1534.3240638979564</v>
      </c>
      <c r="PK74" s="66">
        <f t="shared" si="319"/>
        <v>643.25572727272731</v>
      </c>
      <c r="PL74" s="66"/>
      <c r="PM74" s="66">
        <f t="shared" si="291"/>
        <v>435.51595823413675</v>
      </c>
      <c r="PN74" s="67">
        <f t="shared" si="244"/>
        <v>1078.7716855068641</v>
      </c>
      <c r="PO74" s="67">
        <f t="shared" si="245"/>
        <v>2613.0957494048207</v>
      </c>
      <c r="PP74" s="68">
        <f t="shared" si="246"/>
        <v>-1964.8157494048207</v>
      </c>
      <c r="PQ74" s="209">
        <v>4375.1899999999996</v>
      </c>
      <c r="PR74" s="209">
        <v>2399.89</v>
      </c>
      <c r="PS74" s="209">
        <v>0</v>
      </c>
      <c r="PT74" s="209">
        <v>0</v>
      </c>
      <c r="PU74" s="209">
        <v>0</v>
      </c>
      <c r="PV74" s="209">
        <v>0</v>
      </c>
      <c r="PW74" s="209">
        <v>0</v>
      </c>
      <c r="PX74" s="209">
        <v>0</v>
      </c>
      <c r="PY74" s="209">
        <v>0</v>
      </c>
      <c r="PZ74" s="209">
        <v>2923.44</v>
      </c>
      <c r="QA74" s="209">
        <v>5794.08</v>
      </c>
      <c r="QB74" s="178">
        <f t="shared" si="201"/>
        <v>3904.4400000000005</v>
      </c>
      <c r="QC74" s="210">
        <v>620</v>
      </c>
      <c r="QD74" s="181" t="s">
        <v>276</v>
      </c>
      <c r="QE74" s="64">
        <f t="shared" si="202"/>
        <v>9698.52</v>
      </c>
      <c r="QF74" s="209">
        <v>364.19</v>
      </c>
      <c r="QG74" s="209">
        <v>175.55</v>
      </c>
      <c r="QH74" s="209">
        <v>0</v>
      </c>
      <c r="QI74" s="209">
        <v>0</v>
      </c>
      <c r="QJ74" s="209">
        <v>0</v>
      </c>
      <c r="QK74" s="209">
        <v>0</v>
      </c>
      <c r="QL74" s="209">
        <v>0</v>
      </c>
      <c r="QM74" s="209">
        <v>0</v>
      </c>
      <c r="QN74" s="209">
        <v>0</v>
      </c>
      <c r="QO74" s="209">
        <v>1950</v>
      </c>
      <c r="QP74" s="211">
        <f t="shared" si="292"/>
        <v>2489.7399999999998</v>
      </c>
      <c r="QQ74" s="227">
        <v>553.98</v>
      </c>
      <c r="QR74" s="241">
        <v>141</v>
      </c>
      <c r="QS74" s="65">
        <f t="shared" si="293"/>
        <v>68.109444696467008</v>
      </c>
      <c r="QT74" s="65">
        <f t="shared" si="294"/>
        <v>71.246053819990195</v>
      </c>
      <c r="QU74" s="65"/>
      <c r="QV74" s="65">
        <v>18.510000000000002</v>
      </c>
      <c r="QW74" s="65">
        <f t="shared" si="295"/>
        <v>18.861818181818183</v>
      </c>
      <c r="QX74" s="65">
        <v>5</v>
      </c>
      <c r="QY74" s="65">
        <f t="shared" si="320"/>
        <v>428.14772727272725</v>
      </c>
      <c r="QZ74" s="65"/>
      <c r="RA74" s="64">
        <f t="shared" si="203"/>
        <v>1304.8550439710025</v>
      </c>
      <c r="RB74" s="66">
        <f t="shared" si="296"/>
        <v>619.2640909090909</v>
      </c>
      <c r="RC74" s="66"/>
      <c r="RD74" s="66">
        <f t="shared" si="297"/>
        <v>384.82382697601872</v>
      </c>
      <c r="RE74" s="67">
        <f t="shared" si="247"/>
        <v>1004.0879178851096</v>
      </c>
      <c r="RF74" s="67">
        <f t="shared" si="248"/>
        <v>2308.9429618561121</v>
      </c>
      <c r="RG74" s="68">
        <f t="shared" si="249"/>
        <v>180.79703814388768</v>
      </c>
      <c r="RH74" s="205">
        <v>3272.6</v>
      </c>
      <c r="RI74" s="205">
        <v>2480.6999999999998</v>
      </c>
      <c r="RJ74" s="205">
        <v>0</v>
      </c>
      <c r="RK74" s="205">
        <v>0</v>
      </c>
      <c r="RL74" s="205">
        <v>0</v>
      </c>
      <c r="RM74" s="205">
        <v>0</v>
      </c>
      <c r="RN74" s="205">
        <v>0</v>
      </c>
      <c r="RO74" s="205">
        <v>0</v>
      </c>
      <c r="RP74" s="205">
        <v>0</v>
      </c>
      <c r="RQ74" s="205">
        <v>3725.7</v>
      </c>
      <c r="RR74" s="205">
        <v>5795.49</v>
      </c>
      <c r="RS74" s="178">
        <f t="shared" si="204"/>
        <v>3683.51</v>
      </c>
      <c r="RT74" s="206">
        <v>642</v>
      </c>
      <c r="RU74" s="181" t="s">
        <v>276</v>
      </c>
      <c r="RV74" s="64">
        <f t="shared" si="205"/>
        <v>9479</v>
      </c>
      <c r="RW74" s="209">
        <v>272.39999999999998</v>
      </c>
      <c r="RX74" s="209">
        <v>181.46</v>
      </c>
      <c r="RY74" s="209">
        <v>0</v>
      </c>
      <c r="RZ74" s="209">
        <v>0</v>
      </c>
      <c r="SA74" s="209">
        <v>0</v>
      </c>
      <c r="SB74" s="209">
        <v>0</v>
      </c>
      <c r="SC74" s="209">
        <v>0</v>
      </c>
      <c r="SD74" s="209">
        <v>0</v>
      </c>
      <c r="SE74" s="209">
        <v>0</v>
      </c>
      <c r="SF74" s="209">
        <v>1950</v>
      </c>
      <c r="SG74" s="211">
        <v>453.86</v>
      </c>
      <c r="SH74" s="227">
        <v>553.98</v>
      </c>
      <c r="SI74" s="241">
        <v>141</v>
      </c>
      <c r="SJ74" s="65">
        <f t="shared" si="298"/>
        <v>56.951735726069934</v>
      </c>
      <c r="SK74" s="65">
        <f t="shared" si="299"/>
        <v>79.399052997884894</v>
      </c>
      <c r="SL74" s="65"/>
      <c r="SM74" s="65">
        <v>18.510000000000002</v>
      </c>
      <c r="SN74" s="65">
        <f t="shared" si="300"/>
        <v>495.92920353982299</v>
      </c>
      <c r="SO74" s="65">
        <v>5</v>
      </c>
      <c r="SP74" s="65">
        <f t="shared" si="321"/>
        <v>428.52876106194691</v>
      </c>
      <c r="SQ74" s="65"/>
      <c r="SR74" s="64">
        <f t="shared" si="325"/>
        <v>1779.2987533257246</v>
      </c>
      <c r="SS74" s="66">
        <f t="shared" si="322"/>
        <v>596.28469026548669</v>
      </c>
      <c r="ST74" s="66"/>
      <c r="SU74" s="66">
        <f t="shared" si="301"/>
        <v>475.11668871824224</v>
      </c>
      <c r="SV74" s="67">
        <f t="shared" si="326"/>
        <v>1071.401378983729</v>
      </c>
      <c r="SW74" s="67">
        <f t="shared" si="250"/>
        <v>2850.7001323094537</v>
      </c>
      <c r="SX74" s="68">
        <f t="shared" si="251"/>
        <v>-2396.8401323094536</v>
      </c>
      <c r="SY74" s="64">
        <f t="shared" si="302"/>
        <v>111708.78</v>
      </c>
      <c r="SZ74" s="211">
        <f t="shared" si="303"/>
        <v>21363.279999999999</v>
      </c>
      <c r="TA74" s="67">
        <f t="shared" si="304"/>
        <v>29237.781384685288</v>
      </c>
      <c r="TB74" s="68">
        <f t="shared" si="305"/>
        <v>-7874.5013846852889</v>
      </c>
      <c r="TC74" s="264"/>
      <c r="TD74" s="265"/>
      <c r="TE74" s="265"/>
    </row>
    <row r="75" spans="1:525">
      <c r="A75" s="173" t="s">
        <v>208</v>
      </c>
      <c r="B75" s="266" t="s">
        <v>209</v>
      </c>
      <c r="C75" s="181" t="s">
        <v>276</v>
      </c>
      <c r="D75" s="176">
        <v>2358.5100000000002</v>
      </c>
      <c r="E75" s="176">
        <v>5856.49</v>
      </c>
      <c r="F75" s="176">
        <v>0</v>
      </c>
      <c r="G75" s="176">
        <v>0</v>
      </c>
      <c r="H75" s="176">
        <v>0</v>
      </c>
      <c r="I75" s="176">
        <v>0</v>
      </c>
      <c r="J75" s="176">
        <v>0</v>
      </c>
      <c r="K75" s="176">
        <v>0</v>
      </c>
      <c r="L75" s="176">
        <v>0</v>
      </c>
      <c r="M75" s="176">
        <v>0</v>
      </c>
      <c r="N75" s="178">
        <v>4958.7</v>
      </c>
      <c r="O75" s="178">
        <f t="shared" si="161"/>
        <v>3256.3</v>
      </c>
      <c r="P75" s="181">
        <v>578</v>
      </c>
      <c r="Q75" s="64">
        <f t="shared" si="213"/>
        <v>8215</v>
      </c>
      <c r="R75" s="178">
        <v>196.32</v>
      </c>
      <c r="S75" s="178">
        <v>428.39</v>
      </c>
      <c r="T75" s="178">
        <v>0</v>
      </c>
      <c r="U75" s="178">
        <v>0</v>
      </c>
      <c r="V75" s="178">
        <v>0</v>
      </c>
      <c r="W75" s="178">
        <v>0</v>
      </c>
      <c r="X75" s="178">
        <v>0</v>
      </c>
      <c r="Y75" s="178">
        <v>0</v>
      </c>
      <c r="Z75" s="178">
        <v>0</v>
      </c>
      <c r="AA75" s="178">
        <v>0</v>
      </c>
      <c r="AB75" s="64">
        <f t="shared" si="50"/>
        <v>624.71</v>
      </c>
      <c r="AC75" s="222">
        <v>602.17999999999995</v>
      </c>
      <c r="AD75" s="219">
        <v>212.5</v>
      </c>
      <c r="AE75" s="65">
        <f t="shared" si="252"/>
        <v>53.914943121054804</v>
      </c>
      <c r="AF75" s="65">
        <f t="shared" si="177"/>
        <v>87.313826131218903</v>
      </c>
      <c r="AG75" s="65"/>
      <c r="AH75" s="65">
        <v>18.510000000000002</v>
      </c>
      <c r="AI75" s="65"/>
      <c r="AJ75" s="65">
        <v>5</v>
      </c>
      <c r="AK75" s="65">
        <f t="shared" si="178"/>
        <v>411.38684210526316</v>
      </c>
      <c r="AL75" s="65"/>
      <c r="AM75" s="64">
        <f t="shared" si="214"/>
        <v>1390.8056113575367</v>
      </c>
      <c r="AN75" s="66">
        <f t="shared" si="179"/>
        <v>645.10084210526315</v>
      </c>
      <c r="AO75" s="66">
        <v>46.73</v>
      </c>
      <c r="AP75" s="66">
        <f t="shared" si="253"/>
        <v>416.52729069255997</v>
      </c>
      <c r="AQ75" s="67">
        <f t="shared" si="215"/>
        <v>1108.3581327978231</v>
      </c>
      <c r="AR75" s="67">
        <f t="shared" si="216"/>
        <v>2499.1637441553598</v>
      </c>
      <c r="AS75" s="68">
        <f t="shared" si="217"/>
        <v>-1874.4537441553598</v>
      </c>
      <c r="AT75" s="205">
        <v>2656.26</v>
      </c>
      <c r="AU75" s="205">
        <v>6382.93</v>
      </c>
      <c r="AV75" s="205">
        <v>0</v>
      </c>
      <c r="AW75" s="205">
        <v>30</v>
      </c>
      <c r="AX75" s="207">
        <v>0</v>
      </c>
      <c r="AY75" s="207">
        <v>0</v>
      </c>
      <c r="AZ75" s="207">
        <v>0</v>
      </c>
      <c r="BA75" s="207">
        <v>0</v>
      </c>
      <c r="BB75" s="207">
        <v>0</v>
      </c>
      <c r="BC75" s="207">
        <v>0</v>
      </c>
      <c r="BD75" s="209">
        <v>5585.74</v>
      </c>
      <c r="BE75" s="178">
        <f t="shared" si="162"/>
        <v>3483.4500000000007</v>
      </c>
      <c r="BF75" s="208">
        <v>625</v>
      </c>
      <c r="BG75" s="181" t="s">
        <v>276</v>
      </c>
      <c r="BH75" s="64">
        <f t="shared" si="56"/>
        <v>9069.19</v>
      </c>
      <c r="BI75" s="205">
        <v>221.11</v>
      </c>
      <c r="BJ75" s="205">
        <v>466.9</v>
      </c>
      <c r="BK75" s="205">
        <v>0</v>
      </c>
      <c r="BL75" s="205">
        <v>1.26</v>
      </c>
      <c r="BM75" s="205">
        <v>0</v>
      </c>
      <c r="BN75" s="205">
        <v>0</v>
      </c>
      <c r="BO75" s="205">
        <v>0</v>
      </c>
      <c r="BP75" s="205">
        <v>0</v>
      </c>
      <c r="BQ75" s="205">
        <v>0</v>
      </c>
      <c r="BR75" s="205">
        <v>0</v>
      </c>
      <c r="BS75" s="64">
        <f t="shared" si="57"/>
        <v>689.27</v>
      </c>
      <c r="BT75" s="222">
        <v>602.17999999999995</v>
      </c>
      <c r="BU75" s="256">
        <v>103.4</v>
      </c>
      <c r="BV75" s="65">
        <f t="shared" si="254"/>
        <v>61.262805674502353</v>
      </c>
      <c r="BW75" s="65">
        <f t="shared" si="255"/>
        <v>78.781572733328872</v>
      </c>
      <c r="BX75" s="65"/>
      <c r="BY75" s="65">
        <v>18.510000000000002</v>
      </c>
      <c r="BZ75" s="65"/>
      <c r="CA75" s="65">
        <v>5</v>
      </c>
      <c r="CB75" s="65">
        <f t="shared" si="180"/>
        <v>391.015625</v>
      </c>
      <c r="CC75" s="65"/>
      <c r="CD75" s="64">
        <f t="shared" si="218"/>
        <v>1260.1500034078313</v>
      </c>
      <c r="CE75" s="66">
        <f t="shared" si="256"/>
        <v>665.21208333333334</v>
      </c>
      <c r="CF75" s="66"/>
      <c r="CG75" s="66">
        <f t="shared" si="257"/>
        <v>385.07241734823293</v>
      </c>
      <c r="CH75" s="67">
        <f t="shared" si="323"/>
        <v>1050.2845006815662</v>
      </c>
      <c r="CI75" s="67">
        <f t="shared" si="219"/>
        <v>2310.4345040893977</v>
      </c>
      <c r="CJ75" s="68">
        <f t="shared" si="220"/>
        <v>-1621.1645040893977</v>
      </c>
      <c r="CK75" s="209">
        <v>2932.45</v>
      </c>
      <c r="CL75" s="209">
        <v>6937.89</v>
      </c>
      <c r="CM75" s="209">
        <v>0</v>
      </c>
      <c r="CN75" s="209">
        <v>0</v>
      </c>
      <c r="CO75" s="209">
        <v>0</v>
      </c>
      <c r="CP75" s="209">
        <v>0</v>
      </c>
      <c r="CQ75" s="209">
        <v>0</v>
      </c>
      <c r="CR75" s="209">
        <v>0</v>
      </c>
      <c r="CS75" s="209">
        <v>0</v>
      </c>
      <c r="CT75" s="207">
        <v>0</v>
      </c>
      <c r="CU75" s="209">
        <v>5685.57</v>
      </c>
      <c r="CV75" s="178">
        <f t="shared" si="181"/>
        <v>4184.7700000000004</v>
      </c>
      <c r="CW75" s="210">
        <v>734</v>
      </c>
      <c r="CX75" s="181" t="s">
        <v>276</v>
      </c>
      <c r="CY75" s="64">
        <f t="shared" si="182"/>
        <v>9870.34</v>
      </c>
      <c r="CZ75" s="209">
        <v>244.1</v>
      </c>
      <c r="DA75" s="209">
        <v>507.49</v>
      </c>
      <c r="DB75" s="209">
        <v>0</v>
      </c>
      <c r="DC75" s="209">
        <v>0</v>
      </c>
      <c r="DD75" s="209">
        <v>0</v>
      </c>
      <c r="DE75" s="209">
        <v>0</v>
      </c>
      <c r="DF75" s="209">
        <v>0</v>
      </c>
      <c r="DG75" s="209">
        <v>0</v>
      </c>
      <c r="DH75" s="209">
        <v>0</v>
      </c>
      <c r="DI75" s="209">
        <v>0</v>
      </c>
      <c r="DJ75" s="211">
        <f t="shared" si="208"/>
        <v>751.59</v>
      </c>
      <c r="DK75" s="65">
        <v>602.17999999999995</v>
      </c>
      <c r="DL75" s="65">
        <v>103.4</v>
      </c>
      <c r="DM75" s="65">
        <f t="shared" si="258"/>
        <v>61.810091923240435</v>
      </c>
      <c r="DN75" s="65">
        <f t="shared" si="259"/>
        <v>119.04145445871491</v>
      </c>
      <c r="DO75" s="65"/>
      <c r="DP75" s="65">
        <v>18.510000000000002</v>
      </c>
      <c r="DQ75" s="65"/>
      <c r="DR75" s="65">
        <v>5</v>
      </c>
      <c r="DS75" s="65">
        <f t="shared" si="209"/>
        <v>428.469696969697</v>
      </c>
      <c r="DT75" s="65"/>
      <c r="DU75" s="64">
        <f t="shared" si="221"/>
        <v>1338.4112433516523</v>
      </c>
      <c r="DV75" s="66">
        <f t="shared" si="306"/>
        <v>596.35070707070713</v>
      </c>
      <c r="DW75" s="66"/>
      <c r="DX75" s="66">
        <f t="shared" si="260"/>
        <v>386.95239008447192</v>
      </c>
      <c r="DY75" s="67">
        <f t="shared" si="222"/>
        <v>983.3030971551791</v>
      </c>
      <c r="DZ75" s="67">
        <f t="shared" si="223"/>
        <v>2321.7143405068314</v>
      </c>
      <c r="EA75" s="68">
        <f t="shared" si="224"/>
        <v>-1570.1243405068312</v>
      </c>
      <c r="EB75" s="209">
        <v>4100.22</v>
      </c>
      <c r="EC75" s="209">
        <v>7973.43</v>
      </c>
      <c r="ED75" s="209">
        <v>0</v>
      </c>
      <c r="EE75" s="209">
        <v>0</v>
      </c>
      <c r="EF75" s="209">
        <v>0</v>
      </c>
      <c r="EG75" s="209">
        <v>0</v>
      </c>
      <c r="EH75" s="209">
        <v>0</v>
      </c>
      <c r="EI75" s="209">
        <v>0</v>
      </c>
      <c r="EJ75" s="209">
        <v>0</v>
      </c>
      <c r="EK75" s="209">
        <v>0</v>
      </c>
      <c r="EL75" s="209">
        <v>7644.62</v>
      </c>
      <c r="EM75" s="178">
        <f t="shared" si="183"/>
        <v>4429.0300000000016</v>
      </c>
      <c r="EN75" s="210">
        <v>858</v>
      </c>
      <c r="EO75" s="181" t="s">
        <v>276</v>
      </c>
      <c r="EP75" s="212">
        <f t="shared" si="261"/>
        <v>12073.650000000001</v>
      </c>
      <c r="EQ75" s="209">
        <v>341.31</v>
      </c>
      <c r="ER75" s="209">
        <v>583.24</v>
      </c>
      <c r="ES75" s="209">
        <v>0</v>
      </c>
      <c r="ET75" s="209">
        <v>0</v>
      </c>
      <c r="EU75" s="209">
        <v>0</v>
      </c>
      <c r="EV75" s="209">
        <v>0</v>
      </c>
      <c r="EW75" s="209">
        <v>0</v>
      </c>
      <c r="EX75" s="209">
        <v>0</v>
      </c>
      <c r="EY75" s="209">
        <v>0</v>
      </c>
      <c r="EZ75" s="209">
        <v>0</v>
      </c>
      <c r="FA75" s="64">
        <f t="shared" si="184"/>
        <v>924.55</v>
      </c>
      <c r="FB75" s="222">
        <v>602.17999999999995</v>
      </c>
      <c r="FC75" s="65">
        <v>103.4</v>
      </c>
      <c r="FD75" s="65">
        <f t="shared" si="262"/>
        <v>85.329637371538439</v>
      </c>
      <c r="FE75" s="65">
        <f t="shared" si="263"/>
        <v>115.04955783293704</v>
      </c>
      <c r="FF75" s="65"/>
      <c r="FG75" s="65">
        <v>18.510000000000002</v>
      </c>
      <c r="FH75" s="65">
        <f t="shared" si="264"/>
        <v>140.93333333333334</v>
      </c>
      <c r="FI75" s="65">
        <v>5</v>
      </c>
      <c r="FJ75" s="65">
        <f t="shared" si="307"/>
        <v>424.68019607843132</v>
      </c>
      <c r="FK75" s="65"/>
      <c r="FL75" s="64">
        <f t="shared" si="225"/>
        <v>1495.0827246162398</v>
      </c>
      <c r="FM75" s="66">
        <f t="shared" si="308"/>
        <v>664.41901960784321</v>
      </c>
      <c r="FN75" s="66"/>
      <c r="FO75" s="66">
        <f t="shared" si="265"/>
        <v>431.90034884481668</v>
      </c>
      <c r="FP75" s="67">
        <f t="shared" si="324"/>
        <v>1096.31936845266</v>
      </c>
      <c r="FQ75" s="67">
        <f t="shared" si="226"/>
        <v>2591.4020930688998</v>
      </c>
      <c r="FR75" s="68">
        <f t="shared" si="227"/>
        <v>-1666.8520930688999</v>
      </c>
      <c r="FS75" s="209">
        <v>6656.12</v>
      </c>
      <c r="FT75" s="209">
        <v>12908.57</v>
      </c>
      <c r="FU75" s="209">
        <v>0</v>
      </c>
      <c r="FV75" s="209">
        <v>0</v>
      </c>
      <c r="FW75" s="209">
        <v>0</v>
      </c>
      <c r="FX75" s="209">
        <v>0</v>
      </c>
      <c r="FY75" s="209">
        <v>0</v>
      </c>
      <c r="FZ75" s="209">
        <v>0</v>
      </c>
      <c r="GA75" s="209">
        <v>0</v>
      </c>
      <c r="GB75" s="209">
        <v>0</v>
      </c>
      <c r="GC75" s="209">
        <v>12912.73</v>
      </c>
      <c r="GD75" s="178">
        <f t="shared" si="186"/>
        <v>6651.9599999999991</v>
      </c>
      <c r="GE75" s="210">
        <v>1168</v>
      </c>
      <c r="GF75" s="181" t="s">
        <v>276</v>
      </c>
      <c r="GG75" s="64">
        <f t="shared" si="187"/>
        <v>19564.689999999999</v>
      </c>
      <c r="GH75" s="209">
        <v>554.05999999999995</v>
      </c>
      <c r="GI75" s="209">
        <v>944.24</v>
      </c>
      <c r="GJ75" s="209">
        <v>0</v>
      </c>
      <c r="GK75" s="209">
        <v>0</v>
      </c>
      <c r="GL75" s="209">
        <v>0</v>
      </c>
      <c r="GM75" s="209">
        <v>0</v>
      </c>
      <c r="GN75" s="209">
        <v>0</v>
      </c>
      <c r="GO75" s="209">
        <v>0</v>
      </c>
      <c r="GP75" s="209">
        <v>0</v>
      </c>
      <c r="GQ75" s="209">
        <v>0</v>
      </c>
      <c r="GR75" s="211">
        <f t="shared" si="266"/>
        <v>1498.3</v>
      </c>
      <c r="GS75" s="222">
        <v>602.17999999999995</v>
      </c>
      <c r="GT75" s="256">
        <v>103.4</v>
      </c>
      <c r="GU75" s="65">
        <f t="shared" si="267"/>
        <v>143.08911961670242</v>
      </c>
      <c r="GV75" s="65">
        <f t="shared" si="268"/>
        <v>196.04727070381387</v>
      </c>
      <c r="GW75" s="65"/>
      <c r="GX75" s="65">
        <v>18.510000000000002</v>
      </c>
      <c r="GY75" s="65">
        <f t="shared" si="269"/>
        <v>184.90588235294118</v>
      </c>
      <c r="GZ75" s="65">
        <v>5</v>
      </c>
      <c r="HA75" s="65">
        <f t="shared" si="309"/>
        <v>358.47794117647061</v>
      </c>
      <c r="HB75" s="65"/>
      <c r="HC75" s="64">
        <f t="shared" si="188"/>
        <v>1611.6102138499282</v>
      </c>
      <c r="HD75" s="66">
        <f t="shared" si="310"/>
        <v>866.92019607843133</v>
      </c>
      <c r="HE75" s="66"/>
      <c r="HF75" s="66">
        <f t="shared" si="270"/>
        <v>495.70608198567191</v>
      </c>
      <c r="HG75" s="67">
        <f t="shared" si="228"/>
        <v>1362.6262780641032</v>
      </c>
      <c r="HH75" s="67">
        <f t="shared" si="229"/>
        <v>2974.2364919140314</v>
      </c>
      <c r="HI75" s="68">
        <f t="shared" si="230"/>
        <v>-1475.9364919140314</v>
      </c>
      <c r="HJ75" s="205">
        <v>4914.2299999999996</v>
      </c>
      <c r="HK75" s="205">
        <v>8789.19</v>
      </c>
      <c r="HL75" s="205">
        <v>0</v>
      </c>
      <c r="HM75" s="205">
        <v>0</v>
      </c>
      <c r="HN75" s="205">
        <v>0</v>
      </c>
      <c r="HO75" s="205">
        <v>0</v>
      </c>
      <c r="HP75" s="205">
        <v>0</v>
      </c>
      <c r="HQ75" s="205">
        <v>0</v>
      </c>
      <c r="HR75" s="205">
        <v>0</v>
      </c>
      <c r="HS75" s="205">
        <v>0</v>
      </c>
      <c r="HT75" s="205">
        <v>9066.7999999999993</v>
      </c>
      <c r="HU75" s="178">
        <f t="shared" si="189"/>
        <v>4636.6200000000008</v>
      </c>
      <c r="HV75" s="206">
        <v>940</v>
      </c>
      <c r="HW75" s="181" t="s">
        <v>276</v>
      </c>
      <c r="HX75" s="64">
        <f t="shared" si="190"/>
        <v>13703.42</v>
      </c>
      <c r="HY75" s="205">
        <v>409.06</v>
      </c>
      <c r="HZ75" s="205">
        <v>642.91</v>
      </c>
      <c r="IA75" s="205">
        <v>0</v>
      </c>
      <c r="IB75" s="205">
        <v>0</v>
      </c>
      <c r="IC75" s="205">
        <v>0</v>
      </c>
      <c r="ID75" s="205">
        <v>0</v>
      </c>
      <c r="IE75" s="205">
        <v>0</v>
      </c>
      <c r="IF75" s="205">
        <v>0</v>
      </c>
      <c r="IG75" s="205">
        <v>0</v>
      </c>
      <c r="IH75" s="205">
        <v>0</v>
      </c>
      <c r="II75" s="214">
        <v>1051.97</v>
      </c>
      <c r="IJ75" s="222">
        <v>602.17999999999995</v>
      </c>
      <c r="IK75" s="219">
        <v>167.5</v>
      </c>
      <c r="IL75" s="65">
        <f t="shared" si="271"/>
        <v>100.4370856047873</v>
      </c>
      <c r="IM75" s="65">
        <f t="shared" si="272"/>
        <v>140.52537569421673</v>
      </c>
      <c r="IN75" s="65"/>
      <c r="IO75" s="65">
        <v>18.510000000000002</v>
      </c>
      <c r="IP75" s="65">
        <f t="shared" si="273"/>
        <v>232.05714285714285</v>
      </c>
      <c r="IQ75" s="65">
        <v>5</v>
      </c>
      <c r="IR75" s="65">
        <f t="shared" si="311"/>
        <v>445.62857142857143</v>
      </c>
      <c r="IS75" s="65"/>
      <c r="IT75" s="64">
        <f t="shared" si="191"/>
        <v>1711.8381755847183</v>
      </c>
      <c r="IU75" s="66">
        <f t="shared" si="312"/>
        <v>538.79476190476191</v>
      </c>
      <c r="IV75" s="66"/>
      <c r="IW75" s="66">
        <f t="shared" si="274"/>
        <v>450.12658749789608</v>
      </c>
      <c r="IX75" s="67">
        <f t="shared" si="192"/>
        <v>988.92134940265805</v>
      </c>
      <c r="IY75" s="67">
        <f t="shared" si="231"/>
        <v>2700.7595249873766</v>
      </c>
      <c r="IZ75" s="68">
        <f t="shared" si="232"/>
        <v>-1648.7895249873766</v>
      </c>
      <c r="JA75" s="209">
        <v>6140.39</v>
      </c>
      <c r="JB75" s="209">
        <v>8653.89</v>
      </c>
      <c r="JC75" s="209">
        <v>0</v>
      </c>
      <c r="JD75" s="209">
        <v>0</v>
      </c>
      <c r="JE75" s="209">
        <v>0</v>
      </c>
      <c r="JF75" s="209">
        <v>0</v>
      </c>
      <c r="JG75" s="209">
        <v>0</v>
      </c>
      <c r="JH75" s="209">
        <v>0</v>
      </c>
      <c r="JI75" s="209">
        <v>0</v>
      </c>
      <c r="JJ75" s="209">
        <v>0</v>
      </c>
      <c r="JK75" s="209">
        <v>9529.34</v>
      </c>
      <c r="JL75" s="178">
        <f t="shared" si="193"/>
        <v>5264.9399999999987</v>
      </c>
      <c r="JM75" s="210">
        <v>933</v>
      </c>
      <c r="JN75" s="181" t="s">
        <v>276</v>
      </c>
      <c r="JO75" s="64">
        <f t="shared" si="194"/>
        <v>14794.279999999999</v>
      </c>
      <c r="JP75" s="209">
        <v>511.14</v>
      </c>
      <c r="JQ75" s="209">
        <v>633.02</v>
      </c>
      <c r="JR75" s="209">
        <v>0</v>
      </c>
      <c r="JS75" s="209">
        <v>0</v>
      </c>
      <c r="JT75" s="209">
        <v>0</v>
      </c>
      <c r="JU75" s="209">
        <v>0</v>
      </c>
      <c r="JV75" s="209">
        <v>0</v>
      </c>
      <c r="JW75" s="209">
        <v>0</v>
      </c>
      <c r="JX75" s="209">
        <v>0</v>
      </c>
      <c r="JY75" s="209">
        <v>0</v>
      </c>
      <c r="JZ75" s="211">
        <v>1144.1600000000001</v>
      </c>
      <c r="KA75" s="222">
        <v>602.17999999999995</v>
      </c>
      <c r="KB75" s="219">
        <v>167.5</v>
      </c>
      <c r="KC75" s="65">
        <f t="shared" si="275"/>
        <v>192.21334125820078</v>
      </c>
      <c r="KD75" s="65">
        <f t="shared" si="276"/>
        <v>177.27879002951744</v>
      </c>
      <c r="KE75" s="65"/>
      <c r="KF75" s="65">
        <v>18.510000000000002</v>
      </c>
      <c r="KG75" s="65"/>
      <c r="KH75" s="65">
        <v>5</v>
      </c>
      <c r="KI75" s="65">
        <f t="shared" si="313"/>
        <v>543.39953271028037</v>
      </c>
      <c r="KJ75" s="65"/>
      <c r="KK75" s="64">
        <f t="shared" si="195"/>
        <v>1706.0816639979985</v>
      </c>
      <c r="KL75" s="66">
        <f t="shared" si="314"/>
        <v>497.32093457943921</v>
      </c>
      <c r="KM75" s="66"/>
      <c r="KN75" s="66">
        <f t="shared" si="277"/>
        <v>440.68051971548761</v>
      </c>
      <c r="KO75" s="67">
        <f t="shared" si="233"/>
        <v>938.00145429492682</v>
      </c>
      <c r="KP75" s="67">
        <f t="shared" si="234"/>
        <v>2644.0831182929251</v>
      </c>
      <c r="KQ75" s="68">
        <f t="shared" si="235"/>
        <v>-1499.923118292925</v>
      </c>
      <c r="KR75" s="209">
        <v>4404.66</v>
      </c>
      <c r="KS75" s="209">
        <v>8621.2800000000007</v>
      </c>
      <c r="KT75" s="209">
        <v>0</v>
      </c>
      <c r="KU75" s="209">
        <v>0</v>
      </c>
      <c r="KV75" s="209">
        <v>0</v>
      </c>
      <c r="KW75" s="209">
        <v>0</v>
      </c>
      <c r="KX75" s="209">
        <v>0</v>
      </c>
      <c r="KY75" s="209">
        <v>0</v>
      </c>
      <c r="KZ75" s="209">
        <v>0</v>
      </c>
      <c r="LA75" s="209">
        <v>0</v>
      </c>
      <c r="LB75" s="209">
        <v>8516.59</v>
      </c>
      <c r="LC75" s="178">
        <f t="shared" si="196"/>
        <v>4509.3500000000004</v>
      </c>
      <c r="LD75" s="210">
        <v>892</v>
      </c>
      <c r="LE75" s="181" t="s">
        <v>276</v>
      </c>
      <c r="LF75" s="64">
        <f t="shared" si="197"/>
        <v>13025.94</v>
      </c>
      <c r="LG75" s="209">
        <v>366.66</v>
      </c>
      <c r="LH75" s="209">
        <v>630.63</v>
      </c>
      <c r="LI75" s="209">
        <v>0</v>
      </c>
      <c r="LJ75" s="209">
        <v>0</v>
      </c>
      <c r="LK75" s="209">
        <v>0</v>
      </c>
      <c r="LL75" s="209">
        <v>0</v>
      </c>
      <c r="LM75" s="209">
        <v>0</v>
      </c>
      <c r="LN75" s="209">
        <v>0</v>
      </c>
      <c r="LO75" s="209">
        <v>0</v>
      </c>
      <c r="LP75" s="209">
        <v>0</v>
      </c>
      <c r="LQ75" s="211">
        <f t="shared" si="278"/>
        <v>997.29</v>
      </c>
      <c r="LR75" s="236">
        <f>668.4+2.23</f>
        <v>670.63</v>
      </c>
      <c r="LS75" s="242">
        <v>167.5</v>
      </c>
      <c r="LT75" s="65">
        <f t="shared" si="279"/>
        <v>86.827724273278434</v>
      </c>
      <c r="LU75" s="65">
        <f t="shared" si="280"/>
        <v>134.25300600077736</v>
      </c>
      <c r="LV75" s="65"/>
      <c r="LW75" s="65">
        <v>18.510000000000002</v>
      </c>
      <c r="LX75" s="65"/>
      <c r="LY75" s="65">
        <v>5</v>
      </c>
      <c r="LZ75" s="65">
        <f t="shared" si="315"/>
        <v>508.03738317757012</v>
      </c>
      <c r="MA75" s="65"/>
      <c r="MB75" s="64">
        <f t="shared" si="236"/>
        <v>1590.7581134516258</v>
      </c>
      <c r="MC75" s="66">
        <f t="shared" si="316"/>
        <v>593.54906542056074</v>
      </c>
      <c r="MD75" s="66"/>
      <c r="ME75" s="66">
        <f t="shared" si="281"/>
        <v>436.86143577443727</v>
      </c>
      <c r="MF75" s="67">
        <f t="shared" si="237"/>
        <v>1030.410501194998</v>
      </c>
      <c r="MG75" s="67">
        <f t="shared" si="238"/>
        <v>2621.1686146466236</v>
      </c>
      <c r="MH75" s="68">
        <f t="shared" si="239"/>
        <v>-1623.8786146466236</v>
      </c>
      <c r="MI75" s="209">
        <v>3524.37</v>
      </c>
      <c r="MJ75" s="209">
        <v>6589.17</v>
      </c>
      <c r="MK75" s="209">
        <v>0</v>
      </c>
      <c r="ML75" s="209">
        <v>0</v>
      </c>
      <c r="MM75" s="209">
        <v>0</v>
      </c>
      <c r="MN75" s="209">
        <v>0</v>
      </c>
      <c r="MO75" s="209">
        <v>0</v>
      </c>
      <c r="MP75" s="209">
        <v>0</v>
      </c>
      <c r="MQ75" s="209">
        <v>0</v>
      </c>
      <c r="MR75" s="209">
        <v>0</v>
      </c>
      <c r="MS75" s="209">
        <v>6720.27</v>
      </c>
      <c r="MT75" s="178">
        <f t="shared" si="210"/>
        <v>3393.2700000000004</v>
      </c>
      <c r="MU75" s="210">
        <v>700</v>
      </c>
      <c r="MV75" s="181" t="s">
        <v>276</v>
      </c>
      <c r="MW75" s="64">
        <f t="shared" si="198"/>
        <v>10113.540000000001</v>
      </c>
      <c r="MX75" s="209">
        <v>293.37</v>
      </c>
      <c r="MY75" s="209">
        <v>481.99</v>
      </c>
      <c r="MZ75" s="209">
        <v>0</v>
      </c>
      <c r="NA75" s="209">
        <v>0</v>
      </c>
      <c r="NB75" s="209">
        <v>0</v>
      </c>
      <c r="NC75" s="209">
        <v>0</v>
      </c>
      <c r="ND75" s="209">
        <v>0</v>
      </c>
      <c r="NE75" s="209">
        <v>0</v>
      </c>
      <c r="NF75" s="209">
        <v>0</v>
      </c>
      <c r="NG75" s="209">
        <v>0</v>
      </c>
      <c r="NH75" s="211">
        <f t="shared" si="282"/>
        <v>775.36</v>
      </c>
      <c r="NI75" s="235">
        <f>668.4+2.23</f>
        <v>670.63</v>
      </c>
      <c r="NJ75" s="238" t="s">
        <v>493</v>
      </c>
      <c r="NK75" s="65">
        <f t="shared" si="283"/>
        <v>0</v>
      </c>
      <c r="NL75" s="65">
        <f t="shared" si="284"/>
        <v>81.957844033819114</v>
      </c>
      <c r="NM75" s="65"/>
      <c r="NN75" s="65">
        <v>18.510000000000002</v>
      </c>
      <c r="NO75" s="65"/>
      <c r="NP75" s="65">
        <v>5</v>
      </c>
      <c r="NQ75" s="65">
        <f t="shared" si="317"/>
        <v>469.67889908256882</v>
      </c>
      <c r="NR75" s="65"/>
      <c r="NS75" s="64">
        <f t="shared" si="199"/>
        <v>1245.7767431163879</v>
      </c>
      <c r="NT75" s="66">
        <f t="shared" si="285"/>
        <v>723.04816513761466</v>
      </c>
      <c r="NU75" s="66"/>
      <c r="NV75" s="66">
        <f t="shared" si="286"/>
        <v>393.76498165080056</v>
      </c>
      <c r="NW75" s="67">
        <f t="shared" si="240"/>
        <v>1116.8131467884152</v>
      </c>
      <c r="NX75" s="67">
        <f t="shared" si="241"/>
        <v>2362.5898899048034</v>
      </c>
      <c r="NY75" s="68">
        <f t="shared" si="242"/>
        <v>-1587.2298899048033</v>
      </c>
      <c r="NZ75" s="209">
        <v>2696.56</v>
      </c>
      <c r="OA75" s="209">
        <v>5433.06</v>
      </c>
      <c r="OB75" s="209">
        <v>0</v>
      </c>
      <c r="OC75" s="209">
        <v>0</v>
      </c>
      <c r="OD75" s="209">
        <v>0</v>
      </c>
      <c r="OE75" s="209">
        <v>0</v>
      </c>
      <c r="OF75" s="209">
        <v>0</v>
      </c>
      <c r="OG75" s="209">
        <v>0</v>
      </c>
      <c r="OH75" s="209">
        <v>0</v>
      </c>
      <c r="OI75" s="209">
        <v>0</v>
      </c>
      <c r="OJ75" s="209">
        <v>4983.01</v>
      </c>
      <c r="OK75" s="178">
        <f t="shared" si="287"/>
        <v>3146.6100000000006</v>
      </c>
      <c r="OL75" s="210">
        <v>546</v>
      </c>
      <c r="OM75" s="181" t="s">
        <v>276</v>
      </c>
      <c r="ON75" s="64">
        <f t="shared" si="200"/>
        <v>8129.6200000000008</v>
      </c>
      <c r="OO75" s="209">
        <v>224.47</v>
      </c>
      <c r="OP75" s="209">
        <v>397.42</v>
      </c>
      <c r="OQ75" s="209">
        <v>0</v>
      </c>
      <c r="OR75" s="209">
        <v>0</v>
      </c>
      <c r="OS75" s="209">
        <v>0</v>
      </c>
      <c r="OT75" s="209">
        <v>0</v>
      </c>
      <c r="OU75" s="209">
        <v>0</v>
      </c>
      <c r="OV75" s="209">
        <v>0</v>
      </c>
      <c r="OW75" s="209">
        <v>0</v>
      </c>
      <c r="OX75" s="209">
        <v>0</v>
      </c>
      <c r="OY75" s="211">
        <v>621.89</v>
      </c>
      <c r="OZ75" s="235">
        <f>668.4+2.23</f>
        <v>670.63</v>
      </c>
      <c r="PA75" s="238" t="s">
        <v>493</v>
      </c>
      <c r="PB75" s="65">
        <f t="shared" si="288"/>
        <v>107.74892485291994</v>
      </c>
      <c r="PC75" s="65">
        <f t="shared" si="289"/>
        <v>92.261763090792641</v>
      </c>
      <c r="PD75" s="65"/>
      <c r="PE75" s="65">
        <v>18.510000000000002</v>
      </c>
      <c r="PF75" s="65">
        <f t="shared" si="290"/>
        <v>32.880000000000003</v>
      </c>
      <c r="PG75" s="65">
        <v>5</v>
      </c>
      <c r="PH75" s="65">
        <f t="shared" si="318"/>
        <v>495.2049090909091</v>
      </c>
      <c r="PI75" s="65"/>
      <c r="PJ75" s="64">
        <f t="shared" si="243"/>
        <v>1422.2355970346216</v>
      </c>
      <c r="PK75" s="66">
        <f t="shared" si="319"/>
        <v>643.25572727272731</v>
      </c>
      <c r="PL75" s="66"/>
      <c r="PM75" s="66">
        <f t="shared" si="291"/>
        <v>413.09826486146977</v>
      </c>
      <c r="PN75" s="67">
        <f t="shared" si="244"/>
        <v>1056.3539921341971</v>
      </c>
      <c r="PO75" s="67">
        <f t="shared" si="245"/>
        <v>2478.5895891688187</v>
      </c>
      <c r="PP75" s="68">
        <f t="shared" si="246"/>
        <v>-1856.6995891688189</v>
      </c>
      <c r="PQ75" s="209">
        <v>4145.97</v>
      </c>
      <c r="PR75" s="209">
        <v>6336.36</v>
      </c>
      <c r="PS75" s="209">
        <v>0</v>
      </c>
      <c r="PT75" s="209">
        <v>40</v>
      </c>
      <c r="PU75" s="209">
        <v>0</v>
      </c>
      <c r="PV75" s="209">
        <v>0</v>
      </c>
      <c r="PW75" s="209">
        <v>0</v>
      </c>
      <c r="PX75" s="209">
        <v>0</v>
      </c>
      <c r="PY75" s="209">
        <v>0</v>
      </c>
      <c r="PZ75" s="209">
        <v>0</v>
      </c>
      <c r="QA75" s="209">
        <v>6504.61</v>
      </c>
      <c r="QB75" s="178">
        <f t="shared" si="201"/>
        <v>4017.7200000000003</v>
      </c>
      <c r="QC75" s="210">
        <v>660</v>
      </c>
      <c r="QD75" s="181" t="s">
        <v>276</v>
      </c>
      <c r="QE75" s="64">
        <f t="shared" si="202"/>
        <v>10522.33</v>
      </c>
      <c r="QF75" s="209">
        <v>345.12</v>
      </c>
      <c r="QG75" s="209">
        <v>463.49</v>
      </c>
      <c r="QH75" s="209">
        <v>0</v>
      </c>
      <c r="QI75" s="209">
        <v>1.68</v>
      </c>
      <c r="QJ75" s="209">
        <v>0</v>
      </c>
      <c r="QK75" s="209">
        <v>0</v>
      </c>
      <c r="QL75" s="209">
        <v>0</v>
      </c>
      <c r="QM75" s="209">
        <v>0</v>
      </c>
      <c r="QN75" s="209">
        <v>0</v>
      </c>
      <c r="QO75" s="209">
        <v>0</v>
      </c>
      <c r="QP75" s="211">
        <f t="shared" si="292"/>
        <v>810.29</v>
      </c>
      <c r="QQ75" s="225">
        <f>668.4+2.23</f>
        <v>670.63</v>
      </c>
      <c r="QR75" s="238" t="s">
        <v>493</v>
      </c>
      <c r="QS75" s="65">
        <f t="shared" si="293"/>
        <v>76.461729052254412</v>
      </c>
      <c r="QT75" s="65">
        <f t="shared" si="294"/>
        <v>73.313124379847295</v>
      </c>
      <c r="QU75" s="65"/>
      <c r="QV75" s="65">
        <v>18.510000000000002</v>
      </c>
      <c r="QW75" s="65">
        <f t="shared" si="295"/>
        <v>18.861818181818183</v>
      </c>
      <c r="QX75" s="65">
        <v>5</v>
      </c>
      <c r="QY75" s="65">
        <f t="shared" si="320"/>
        <v>428.14772727272725</v>
      </c>
      <c r="QZ75" s="65"/>
      <c r="RA75" s="64">
        <f t="shared" si="203"/>
        <v>1290.9243988866472</v>
      </c>
      <c r="RB75" s="66">
        <f t="shared" si="296"/>
        <v>619.2640909090909</v>
      </c>
      <c r="RC75" s="66"/>
      <c r="RD75" s="66">
        <f t="shared" si="297"/>
        <v>382.03769795914764</v>
      </c>
      <c r="RE75" s="67">
        <f t="shared" si="247"/>
        <v>1001.3017888682385</v>
      </c>
      <c r="RF75" s="67">
        <f t="shared" si="248"/>
        <v>2292.2261877548858</v>
      </c>
      <c r="RG75" s="68">
        <f t="shared" si="249"/>
        <v>-1481.9361877548859</v>
      </c>
      <c r="RH75" s="205">
        <v>3642.16</v>
      </c>
      <c r="RI75" s="205">
        <v>5885.94</v>
      </c>
      <c r="RJ75" s="205">
        <v>0</v>
      </c>
      <c r="RK75" s="205">
        <v>0</v>
      </c>
      <c r="RL75" s="205">
        <v>0</v>
      </c>
      <c r="RM75" s="205">
        <v>0</v>
      </c>
      <c r="RN75" s="205">
        <v>0</v>
      </c>
      <c r="RO75" s="205">
        <v>0</v>
      </c>
      <c r="RP75" s="205">
        <v>0</v>
      </c>
      <c r="RQ75" s="205">
        <v>0</v>
      </c>
      <c r="RR75" s="205">
        <v>5413.44</v>
      </c>
      <c r="RS75" s="178">
        <f t="shared" si="204"/>
        <v>4114.6599999999989</v>
      </c>
      <c r="RT75" s="206">
        <v>580</v>
      </c>
      <c r="RU75" s="181" t="s">
        <v>276</v>
      </c>
      <c r="RV75" s="64">
        <f t="shared" si="205"/>
        <v>9528.0999999999985</v>
      </c>
      <c r="RW75" s="209">
        <v>303.18</v>
      </c>
      <c r="RX75" s="209">
        <v>430.55</v>
      </c>
      <c r="RY75" s="209">
        <v>0</v>
      </c>
      <c r="RZ75" s="209">
        <v>0</v>
      </c>
      <c r="SA75" s="209">
        <v>0</v>
      </c>
      <c r="SB75" s="209">
        <v>0</v>
      </c>
      <c r="SC75" s="209">
        <v>0</v>
      </c>
      <c r="SD75" s="209">
        <v>0</v>
      </c>
      <c r="SE75" s="209">
        <v>0</v>
      </c>
      <c r="SF75" s="209">
        <v>0</v>
      </c>
      <c r="SG75" s="211">
        <v>733.73</v>
      </c>
      <c r="SH75" s="225">
        <f>668.4+2.23</f>
        <v>670.63</v>
      </c>
      <c r="SI75" s="238" t="s">
        <v>493</v>
      </c>
      <c r="SJ75" s="65">
        <f t="shared" si="298"/>
        <v>53.197366270830585</v>
      </c>
      <c r="SK75" s="65">
        <f t="shared" si="299"/>
        <v>88.692607705225981</v>
      </c>
      <c r="SL75" s="65"/>
      <c r="SM75" s="65">
        <v>18.510000000000002</v>
      </c>
      <c r="SN75" s="65">
        <f t="shared" si="300"/>
        <v>495.92920353982299</v>
      </c>
      <c r="SO75" s="65">
        <v>5</v>
      </c>
      <c r="SP75" s="65">
        <f t="shared" si="321"/>
        <v>428.52876106194691</v>
      </c>
      <c r="SQ75" s="65"/>
      <c r="SR75" s="64">
        <f t="shared" si="325"/>
        <v>1760.4879385778265</v>
      </c>
      <c r="SS75" s="66">
        <f t="shared" si="322"/>
        <v>596.28469026548669</v>
      </c>
      <c r="ST75" s="66"/>
      <c r="SU75" s="66">
        <f t="shared" si="301"/>
        <v>471.35452576866265</v>
      </c>
      <c r="SV75" s="67">
        <f t="shared" si="326"/>
        <v>1067.6392160341493</v>
      </c>
      <c r="SW75" s="67">
        <f t="shared" si="250"/>
        <v>2828.127154611976</v>
      </c>
      <c r="SX75" s="68">
        <f t="shared" si="251"/>
        <v>-2094.397154611976</v>
      </c>
      <c r="SY75" s="64">
        <f t="shared" si="302"/>
        <v>138610.1</v>
      </c>
      <c r="SZ75" s="211">
        <f t="shared" si="303"/>
        <v>10623.11</v>
      </c>
      <c r="TA75" s="67">
        <f t="shared" si="304"/>
        <v>30624.49525310193</v>
      </c>
      <c r="TB75" s="68">
        <f t="shared" si="305"/>
        <v>-20001.385253101929</v>
      </c>
      <c r="TC75" s="264"/>
      <c r="TD75" s="265"/>
      <c r="TE75" s="265"/>
    </row>
    <row r="76" spans="1:525">
      <c r="A76" s="173" t="s">
        <v>210</v>
      </c>
      <c r="B76" s="175" t="s">
        <v>211</v>
      </c>
      <c r="C76" s="181" t="s">
        <v>276</v>
      </c>
      <c r="D76" s="176">
        <v>457.98</v>
      </c>
      <c r="E76" s="176">
        <v>1773.19</v>
      </c>
      <c r="F76" s="176">
        <v>0</v>
      </c>
      <c r="G76" s="176">
        <v>0</v>
      </c>
      <c r="H76" s="176">
        <v>0</v>
      </c>
      <c r="I76" s="176">
        <v>0</v>
      </c>
      <c r="J76" s="176">
        <v>0</v>
      </c>
      <c r="K76" s="176">
        <v>0</v>
      </c>
      <c r="L76" s="176">
        <v>0</v>
      </c>
      <c r="M76" s="176">
        <v>722.69</v>
      </c>
      <c r="N76" s="178">
        <v>1900.55</v>
      </c>
      <c r="O76" s="178">
        <f t="shared" si="161"/>
        <v>1053.3100000000002</v>
      </c>
      <c r="P76" s="181">
        <v>250</v>
      </c>
      <c r="Q76" s="64">
        <f t="shared" si="213"/>
        <v>2953.86</v>
      </c>
      <c r="R76" s="178">
        <v>38.119999999999997</v>
      </c>
      <c r="S76" s="178">
        <v>129.71</v>
      </c>
      <c r="T76" s="178">
        <v>0</v>
      </c>
      <c r="U76" s="178">
        <v>0</v>
      </c>
      <c r="V76" s="178">
        <v>0</v>
      </c>
      <c r="W76" s="178">
        <v>0</v>
      </c>
      <c r="X76" s="178">
        <v>0</v>
      </c>
      <c r="Y76" s="178">
        <v>0</v>
      </c>
      <c r="Z76" s="178">
        <v>0</v>
      </c>
      <c r="AA76" s="178">
        <v>1950</v>
      </c>
      <c r="AB76" s="64">
        <f t="shared" si="50"/>
        <v>2117.83</v>
      </c>
      <c r="AC76" s="222">
        <v>661.29</v>
      </c>
      <c r="AD76" s="219">
        <v>39.25</v>
      </c>
      <c r="AE76" s="65">
        <f t="shared" si="252"/>
        <v>20.664296115659493</v>
      </c>
      <c r="AF76" s="65">
        <f t="shared" si="177"/>
        <v>28.243259589802594</v>
      </c>
      <c r="AG76" s="65"/>
      <c r="AH76" s="65">
        <v>18.510000000000002</v>
      </c>
      <c r="AI76" s="65"/>
      <c r="AJ76" s="65">
        <v>5</v>
      </c>
      <c r="AK76" s="65">
        <f t="shared" si="178"/>
        <v>411.38684210526316</v>
      </c>
      <c r="AL76" s="65"/>
      <c r="AM76" s="64">
        <f t="shared" si="214"/>
        <v>1184.3443978107252</v>
      </c>
      <c r="AN76" s="66">
        <f t="shared" si="179"/>
        <v>645.10084210526315</v>
      </c>
      <c r="AO76" s="66">
        <v>46.73</v>
      </c>
      <c r="AP76" s="66">
        <f t="shared" si="253"/>
        <v>375.23504798319772</v>
      </c>
      <c r="AQ76" s="67">
        <f t="shared" si="215"/>
        <v>1067.0658900884609</v>
      </c>
      <c r="AR76" s="67">
        <f t="shared" si="216"/>
        <v>2251.4102878991862</v>
      </c>
      <c r="AS76" s="68">
        <f t="shared" si="217"/>
        <v>-133.58028789918626</v>
      </c>
      <c r="AT76" s="205">
        <v>1582.54</v>
      </c>
      <c r="AU76" s="205">
        <v>1710.62</v>
      </c>
      <c r="AV76" s="205">
        <v>0</v>
      </c>
      <c r="AW76" s="205">
        <v>0</v>
      </c>
      <c r="AX76" s="207">
        <v>0</v>
      </c>
      <c r="AY76" s="207">
        <v>0</v>
      </c>
      <c r="AZ76" s="207">
        <v>0</v>
      </c>
      <c r="BA76" s="207">
        <v>0</v>
      </c>
      <c r="BB76" s="207">
        <v>0</v>
      </c>
      <c r="BC76" s="207">
        <v>880.8</v>
      </c>
      <c r="BD76" s="209">
        <v>3022.47</v>
      </c>
      <c r="BE76" s="178">
        <f t="shared" si="162"/>
        <v>1151.4900000000002</v>
      </c>
      <c r="BF76" s="208">
        <v>294</v>
      </c>
      <c r="BG76" s="181" t="s">
        <v>276</v>
      </c>
      <c r="BH76" s="64">
        <f t="shared" si="56"/>
        <v>4173.96</v>
      </c>
      <c r="BI76" s="205">
        <v>131.72999999999999</v>
      </c>
      <c r="BJ76" s="205">
        <v>125.13</v>
      </c>
      <c r="BK76" s="205">
        <v>0</v>
      </c>
      <c r="BL76" s="205">
        <v>0</v>
      </c>
      <c r="BM76" s="205">
        <v>0</v>
      </c>
      <c r="BN76" s="205">
        <v>0</v>
      </c>
      <c r="BO76" s="205">
        <v>0</v>
      </c>
      <c r="BP76" s="205">
        <v>0</v>
      </c>
      <c r="BQ76" s="205">
        <v>0</v>
      </c>
      <c r="BR76" s="205">
        <v>1950</v>
      </c>
      <c r="BS76" s="64">
        <f t="shared" si="57"/>
        <v>2206.86</v>
      </c>
      <c r="BT76" s="222">
        <v>661.29</v>
      </c>
      <c r="BU76" s="219">
        <v>39.25</v>
      </c>
      <c r="BV76" s="65">
        <f t="shared" si="254"/>
        <v>33.14959025429274</v>
      </c>
      <c r="BW76" s="65">
        <f t="shared" si="255"/>
        <v>26.042054051787986</v>
      </c>
      <c r="BX76" s="65"/>
      <c r="BY76" s="65">
        <v>18.510000000000002</v>
      </c>
      <c r="BZ76" s="65"/>
      <c r="CA76" s="65">
        <v>5</v>
      </c>
      <c r="CB76" s="65">
        <f t="shared" si="180"/>
        <v>391.015625</v>
      </c>
      <c r="CC76" s="65"/>
      <c r="CD76" s="64">
        <f t="shared" si="218"/>
        <v>1174.2572693060806</v>
      </c>
      <c r="CE76" s="66">
        <f t="shared" si="256"/>
        <v>665.21208333333334</v>
      </c>
      <c r="CF76" s="66"/>
      <c r="CG76" s="66">
        <f t="shared" si="257"/>
        <v>367.89387052788283</v>
      </c>
      <c r="CH76" s="67">
        <f t="shared" si="323"/>
        <v>1033.1059538612162</v>
      </c>
      <c r="CI76" s="67">
        <f t="shared" si="219"/>
        <v>2207.3632231672968</v>
      </c>
      <c r="CJ76" s="68">
        <f t="shared" si="220"/>
        <v>-0.50322316729671002</v>
      </c>
      <c r="CK76" s="209">
        <v>1640.74</v>
      </c>
      <c r="CL76" s="209">
        <v>1875.94</v>
      </c>
      <c r="CM76" s="209">
        <v>0</v>
      </c>
      <c r="CN76" s="209">
        <v>0</v>
      </c>
      <c r="CO76" s="209">
        <v>0</v>
      </c>
      <c r="CP76" s="209">
        <v>0</v>
      </c>
      <c r="CQ76" s="209">
        <v>0</v>
      </c>
      <c r="CR76" s="209">
        <v>0</v>
      </c>
      <c r="CS76" s="209">
        <v>0</v>
      </c>
      <c r="CT76" s="207">
        <v>880.8</v>
      </c>
      <c r="CU76" s="209">
        <v>3163.74</v>
      </c>
      <c r="CV76" s="178">
        <f t="shared" si="181"/>
        <v>1233.7400000000007</v>
      </c>
      <c r="CW76" s="210">
        <v>363</v>
      </c>
      <c r="CX76" s="181" t="s">
        <v>276</v>
      </c>
      <c r="CY76" s="64">
        <f t="shared" si="182"/>
        <v>4397.4800000000005</v>
      </c>
      <c r="CZ76" s="209">
        <v>136.58000000000001</v>
      </c>
      <c r="DA76" s="209">
        <v>137.22</v>
      </c>
      <c r="DB76" s="209">
        <v>0</v>
      </c>
      <c r="DC76" s="209">
        <v>0</v>
      </c>
      <c r="DD76" s="209">
        <v>0</v>
      </c>
      <c r="DE76" s="209">
        <v>0</v>
      </c>
      <c r="DF76" s="209">
        <v>0</v>
      </c>
      <c r="DG76" s="209">
        <v>0</v>
      </c>
      <c r="DH76" s="209">
        <v>0</v>
      </c>
      <c r="DI76" s="209">
        <v>1950</v>
      </c>
      <c r="DJ76" s="211">
        <f t="shared" si="208"/>
        <v>2223.8000000000002</v>
      </c>
      <c r="DK76" s="65">
        <v>661.29</v>
      </c>
      <c r="DL76" s="65">
        <v>39.25</v>
      </c>
      <c r="DM76" s="65">
        <f t="shared" si="258"/>
        <v>34.394275371023951</v>
      </c>
      <c r="DN76" s="65">
        <f t="shared" si="259"/>
        <v>35.095406443817694</v>
      </c>
      <c r="DO76" s="65"/>
      <c r="DP76" s="65">
        <v>18.510000000000002</v>
      </c>
      <c r="DQ76" s="65"/>
      <c r="DR76" s="65">
        <v>5</v>
      </c>
      <c r="DS76" s="65">
        <f t="shared" si="209"/>
        <v>428.469696969697</v>
      </c>
      <c r="DT76" s="65"/>
      <c r="DU76" s="64">
        <f t="shared" si="221"/>
        <v>1222.0093787845385</v>
      </c>
      <c r="DV76" s="66">
        <f t="shared" si="306"/>
        <v>596.35070707070713</v>
      </c>
      <c r="DW76" s="66"/>
      <c r="DX76" s="66">
        <f t="shared" si="260"/>
        <v>363.67201717104916</v>
      </c>
      <c r="DY76" s="67">
        <f t="shared" si="222"/>
        <v>960.02272424175635</v>
      </c>
      <c r="DZ76" s="67">
        <f t="shared" si="223"/>
        <v>2182.0321030262949</v>
      </c>
      <c r="EA76" s="68">
        <f t="shared" si="224"/>
        <v>41.767896973705319</v>
      </c>
      <c r="EB76" s="209">
        <v>1485.84</v>
      </c>
      <c r="EC76" s="209">
        <v>2033.31</v>
      </c>
      <c r="ED76" s="209">
        <v>0</v>
      </c>
      <c r="EE76" s="209">
        <v>0</v>
      </c>
      <c r="EF76" s="209">
        <v>0</v>
      </c>
      <c r="EG76" s="209">
        <v>0</v>
      </c>
      <c r="EH76" s="209">
        <v>0</v>
      </c>
      <c r="EI76" s="209">
        <v>0</v>
      </c>
      <c r="EJ76" s="209">
        <v>0</v>
      </c>
      <c r="EK76" s="209">
        <v>781.37</v>
      </c>
      <c r="EL76" s="209">
        <v>2319.8200000000002</v>
      </c>
      <c r="EM76" s="178">
        <f t="shared" si="183"/>
        <v>1980.6999999999994</v>
      </c>
      <c r="EN76" s="210">
        <v>356</v>
      </c>
      <c r="EO76" s="181" t="s">
        <v>276</v>
      </c>
      <c r="EP76" s="212">
        <f t="shared" si="261"/>
        <v>4300.5199999999995</v>
      </c>
      <c r="EQ76" s="209">
        <v>123.69</v>
      </c>
      <c r="ER76" s="209">
        <v>148.72999999999999</v>
      </c>
      <c r="ES76" s="209">
        <v>0</v>
      </c>
      <c r="ET76" s="209">
        <v>0</v>
      </c>
      <c r="EU76" s="209">
        <v>0</v>
      </c>
      <c r="EV76" s="209">
        <v>0</v>
      </c>
      <c r="EW76" s="209">
        <v>0</v>
      </c>
      <c r="EX76" s="209">
        <v>0</v>
      </c>
      <c r="EY76" s="209">
        <v>0</v>
      </c>
      <c r="EZ76" s="209">
        <v>1950</v>
      </c>
      <c r="FA76" s="64">
        <f t="shared" si="184"/>
        <v>2222.42</v>
      </c>
      <c r="FB76" s="222">
        <v>661.29</v>
      </c>
      <c r="FC76" s="65">
        <v>39.25</v>
      </c>
      <c r="FD76" s="65">
        <f t="shared" si="262"/>
        <v>25.893948864331033</v>
      </c>
      <c r="FE76" s="65">
        <f t="shared" si="263"/>
        <v>51.451143749240401</v>
      </c>
      <c r="FF76" s="65"/>
      <c r="FG76" s="65">
        <v>18.510000000000002</v>
      </c>
      <c r="FH76" s="65">
        <f t="shared" si="264"/>
        <v>140.93333333333334</v>
      </c>
      <c r="FI76" s="65">
        <v>5</v>
      </c>
      <c r="FJ76" s="65">
        <f t="shared" si="307"/>
        <v>424.68019607843132</v>
      </c>
      <c r="FK76" s="65"/>
      <c r="FL76" s="64">
        <f t="shared" si="225"/>
        <v>1367.0086220253361</v>
      </c>
      <c r="FM76" s="66">
        <f t="shared" si="308"/>
        <v>664.41901960784321</v>
      </c>
      <c r="FN76" s="66"/>
      <c r="FO76" s="66">
        <f t="shared" si="265"/>
        <v>406.28552832663587</v>
      </c>
      <c r="FP76" s="67">
        <f t="shared" si="324"/>
        <v>1070.704547934479</v>
      </c>
      <c r="FQ76" s="67">
        <f t="shared" si="226"/>
        <v>2437.7131699598149</v>
      </c>
      <c r="FR76" s="68">
        <f t="shared" si="227"/>
        <v>-215.2931699598148</v>
      </c>
      <c r="FS76" s="209">
        <v>1704.63</v>
      </c>
      <c r="FT76" s="209">
        <v>2120.73</v>
      </c>
      <c r="FU76" s="209">
        <v>0</v>
      </c>
      <c r="FV76" s="209">
        <v>0</v>
      </c>
      <c r="FW76" s="209">
        <v>0</v>
      </c>
      <c r="FX76" s="209">
        <v>0</v>
      </c>
      <c r="FY76" s="209">
        <v>0</v>
      </c>
      <c r="FZ76" s="209">
        <v>0</v>
      </c>
      <c r="GA76" s="209">
        <v>0</v>
      </c>
      <c r="GB76" s="209">
        <v>1017.68</v>
      </c>
      <c r="GC76" s="209">
        <v>2675.33</v>
      </c>
      <c r="GD76" s="178">
        <f t="shared" si="186"/>
        <v>2167.71</v>
      </c>
      <c r="GE76" s="210">
        <v>348</v>
      </c>
      <c r="GF76" s="181" t="s">
        <v>276</v>
      </c>
      <c r="GG76" s="64">
        <f t="shared" si="187"/>
        <v>4843.04</v>
      </c>
      <c r="GH76" s="209">
        <v>141.9</v>
      </c>
      <c r="GI76" s="209">
        <v>155.13</v>
      </c>
      <c r="GJ76" s="209">
        <v>0</v>
      </c>
      <c r="GK76" s="209">
        <v>0</v>
      </c>
      <c r="GL76" s="209">
        <v>0</v>
      </c>
      <c r="GM76" s="209">
        <v>0</v>
      </c>
      <c r="GN76" s="209">
        <v>0</v>
      </c>
      <c r="GO76" s="209">
        <v>0</v>
      </c>
      <c r="GP76" s="209">
        <v>0</v>
      </c>
      <c r="GQ76" s="209">
        <v>1950</v>
      </c>
      <c r="GR76" s="211">
        <f t="shared" si="266"/>
        <v>2247.0299999999997</v>
      </c>
      <c r="GS76" s="222">
        <v>661.29</v>
      </c>
      <c r="GT76" s="219">
        <v>39.25</v>
      </c>
      <c r="GU76" s="65">
        <f t="shared" si="267"/>
        <v>29.645986122543611</v>
      </c>
      <c r="GV76" s="65">
        <f t="shared" si="268"/>
        <v>63.886979052394253</v>
      </c>
      <c r="GW76" s="65"/>
      <c r="GX76" s="65">
        <v>18.510000000000002</v>
      </c>
      <c r="GY76" s="65">
        <f t="shared" si="269"/>
        <v>184.90588235294118</v>
      </c>
      <c r="GZ76" s="65">
        <v>5</v>
      </c>
      <c r="HA76" s="65">
        <f t="shared" si="309"/>
        <v>358.47794117647061</v>
      </c>
      <c r="HB76" s="65"/>
      <c r="HC76" s="64">
        <f t="shared" si="188"/>
        <v>1360.9667887043497</v>
      </c>
      <c r="HD76" s="66">
        <f t="shared" si="310"/>
        <v>866.92019607843133</v>
      </c>
      <c r="HE76" s="66"/>
      <c r="HF76" s="66">
        <f t="shared" si="270"/>
        <v>445.57739695655619</v>
      </c>
      <c r="HG76" s="67">
        <f t="shared" si="228"/>
        <v>1312.4975930349874</v>
      </c>
      <c r="HH76" s="67">
        <f t="shared" si="229"/>
        <v>2673.4643817393371</v>
      </c>
      <c r="HI76" s="68">
        <f t="shared" si="230"/>
        <v>-426.43438173933737</v>
      </c>
      <c r="HJ76" s="205">
        <v>3381.3</v>
      </c>
      <c r="HK76" s="205">
        <v>3165.17</v>
      </c>
      <c r="HL76" s="205">
        <v>0</v>
      </c>
      <c r="HM76" s="205">
        <v>0</v>
      </c>
      <c r="HN76" s="205">
        <v>0</v>
      </c>
      <c r="HO76" s="205">
        <v>0</v>
      </c>
      <c r="HP76" s="205">
        <v>0</v>
      </c>
      <c r="HQ76" s="205">
        <v>0</v>
      </c>
      <c r="HR76" s="205">
        <v>0</v>
      </c>
      <c r="HS76" s="205">
        <v>1190.1400000000001</v>
      </c>
      <c r="HT76" s="205">
        <v>4419.2</v>
      </c>
      <c r="HU76" s="178">
        <f t="shared" si="189"/>
        <v>3317.4100000000008</v>
      </c>
      <c r="HV76" s="206">
        <v>476</v>
      </c>
      <c r="HW76" s="181" t="s">
        <v>276</v>
      </c>
      <c r="HX76" s="64">
        <f t="shared" si="190"/>
        <v>7736.6100000000006</v>
      </c>
      <c r="HY76" s="205">
        <v>281.47000000000003</v>
      </c>
      <c r="HZ76" s="205">
        <v>231.53</v>
      </c>
      <c r="IA76" s="205">
        <v>0</v>
      </c>
      <c r="IB76" s="205">
        <v>0</v>
      </c>
      <c r="IC76" s="205">
        <v>0</v>
      </c>
      <c r="ID76" s="205">
        <v>0</v>
      </c>
      <c r="IE76" s="205">
        <v>0</v>
      </c>
      <c r="IF76" s="205">
        <v>0</v>
      </c>
      <c r="IG76" s="205">
        <v>0</v>
      </c>
      <c r="IH76" s="205">
        <v>1950</v>
      </c>
      <c r="II76" s="214">
        <v>513</v>
      </c>
      <c r="IJ76" s="222">
        <v>661.29</v>
      </c>
      <c r="IK76" s="217">
        <v>38.25</v>
      </c>
      <c r="IL76" s="65">
        <f t="shared" si="271"/>
        <v>48.953497232174094</v>
      </c>
      <c r="IM76" s="65">
        <f t="shared" si="272"/>
        <v>100.54312981908191</v>
      </c>
      <c r="IN76" s="65"/>
      <c r="IO76" s="65">
        <v>18.510000000000002</v>
      </c>
      <c r="IP76" s="65">
        <f t="shared" si="273"/>
        <v>232.05714285714285</v>
      </c>
      <c r="IQ76" s="65">
        <v>5</v>
      </c>
      <c r="IR76" s="65">
        <f t="shared" si="311"/>
        <v>445.62857142857143</v>
      </c>
      <c r="IS76" s="65"/>
      <c r="IT76" s="64">
        <f t="shared" si="191"/>
        <v>1550.2323413369702</v>
      </c>
      <c r="IU76" s="66">
        <f t="shared" si="312"/>
        <v>538.79476190476191</v>
      </c>
      <c r="IV76" s="66"/>
      <c r="IW76" s="66">
        <f t="shared" si="274"/>
        <v>417.80542064834646</v>
      </c>
      <c r="IX76" s="67">
        <f t="shared" si="192"/>
        <v>956.60018255310843</v>
      </c>
      <c r="IY76" s="67">
        <f t="shared" si="231"/>
        <v>2506.8325238900788</v>
      </c>
      <c r="IZ76" s="68">
        <f t="shared" si="232"/>
        <v>-1993.8325238900788</v>
      </c>
      <c r="JA76" s="209">
        <v>4488.97</v>
      </c>
      <c r="JB76" s="209">
        <v>2698.2</v>
      </c>
      <c r="JC76" s="209">
        <v>0</v>
      </c>
      <c r="JD76" s="209">
        <v>0</v>
      </c>
      <c r="JE76" s="209">
        <v>0</v>
      </c>
      <c r="JF76" s="209">
        <v>0</v>
      </c>
      <c r="JG76" s="209">
        <v>0</v>
      </c>
      <c r="JH76" s="209">
        <v>0</v>
      </c>
      <c r="JI76" s="209">
        <v>0</v>
      </c>
      <c r="JJ76" s="209">
        <v>913.02</v>
      </c>
      <c r="JK76" s="209">
        <v>4791.88</v>
      </c>
      <c r="JL76" s="178">
        <f t="shared" si="193"/>
        <v>3308.3100000000004</v>
      </c>
      <c r="JM76" s="210">
        <v>482</v>
      </c>
      <c r="JN76" s="181" t="s">
        <v>276</v>
      </c>
      <c r="JO76" s="64">
        <f t="shared" si="194"/>
        <v>8100.1900000000005</v>
      </c>
      <c r="JP76" s="209">
        <v>373.67</v>
      </c>
      <c r="JQ76" s="209">
        <v>197.37</v>
      </c>
      <c r="JR76" s="209">
        <v>0</v>
      </c>
      <c r="JS76" s="209">
        <v>0</v>
      </c>
      <c r="JT76" s="209">
        <v>0</v>
      </c>
      <c r="JU76" s="209">
        <v>0</v>
      </c>
      <c r="JV76" s="209">
        <v>0</v>
      </c>
      <c r="JW76" s="209">
        <v>0</v>
      </c>
      <c r="JX76" s="209">
        <v>0</v>
      </c>
      <c r="JY76" s="209">
        <v>1950</v>
      </c>
      <c r="JZ76" s="211">
        <v>571.04</v>
      </c>
      <c r="KA76" s="222">
        <v>661.29</v>
      </c>
      <c r="KB76" s="217">
        <v>38.25</v>
      </c>
      <c r="KC76" s="65">
        <f t="shared" si="275"/>
        <v>96.655515041791674</v>
      </c>
      <c r="KD76" s="65">
        <f t="shared" si="276"/>
        <v>111.39598814849799</v>
      </c>
      <c r="KE76" s="65"/>
      <c r="KF76" s="65">
        <v>18.510000000000002</v>
      </c>
      <c r="KG76" s="65"/>
      <c r="KH76" s="65">
        <v>5</v>
      </c>
      <c r="KI76" s="65">
        <f t="shared" si="313"/>
        <v>543.39953271028037</v>
      </c>
      <c r="KJ76" s="65"/>
      <c r="KK76" s="64">
        <f t="shared" si="195"/>
        <v>1474.5010359005701</v>
      </c>
      <c r="KL76" s="66">
        <f t="shared" si="314"/>
        <v>497.32093457943921</v>
      </c>
      <c r="KM76" s="66"/>
      <c r="KN76" s="66">
        <f t="shared" si="277"/>
        <v>394.36439409600189</v>
      </c>
      <c r="KO76" s="67">
        <f t="shared" si="233"/>
        <v>891.68532867544104</v>
      </c>
      <c r="KP76" s="67">
        <f t="shared" si="234"/>
        <v>2366.1863645760113</v>
      </c>
      <c r="KQ76" s="68">
        <f t="shared" si="235"/>
        <v>-1795.1463645760114</v>
      </c>
      <c r="KR76" s="209">
        <v>5287.64</v>
      </c>
      <c r="KS76" s="209">
        <v>2411.39</v>
      </c>
      <c r="KT76" s="209">
        <v>0</v>
      </c>
      <c r="KU76" s="209">
        <v>0</v>
      </c>
      <c r="KV76" s="209">
        <v>0</v>
      </c>
      <c r="KW76" s="209">
        <v>0</v>
      </c>
      <c r="KX76" s="209">
        <v>0</v>
      </c>
      <c r="KY76" s="209">
        <v>0</v>
      </c>
      <c r="KZ76" s="209">
        <v>0</v>
      </c>
      <c r="LA76" s="209">
        <v>1176.93</v>
      </c>
      <c r="LB76" s="209">
        <v>5723.65</v>
      </c>
      <c r="LC76" s="178">
        <f t="shared" si="196"/>
        <v>3152.3100000000013</v>
      </c>
      <c r="LD76" s="210">
        <v>503</v>
      </c>
      <c r="LE76" s="181" t="s">
        <v>276</v>
      </c>
      <c r="LF76" s="64">
        <f t="shared" si="197"/>
        <v>8875.9600000000009</v>
      </c>
      <c r="LG76" s="209">
        <v>440.15</v>
      </c>
      <c r="LH76" s="209">
        <v>176.39</v>
      </c>
      <c r="LI76" s="209">
        <v>0</v>
      </c>
      <c r="LJ76" s="209">
        <v>0</v>
      </c>
      <c r="LK76" s="209">
        <v>0</v>
      </c>
      <c r="LL76" s="209">
        <v>0</v>
      </c>
      <c r="LM76" s="209">
        <v>0</v>
      </c>
      <c r="LN76" s="209">
        <v>0</v>
      </c>
      <c r="LO76" s="209">
        <v>0</v>
      </c>
      <c r="LP76" s="209">
        <v>1950</v>
      </c>
      <c r="LQ76" s="211">
        <f t="shared" si="278"/>
        <v>2566.54</v>
      </c>
      <c r="LR76" s="229">
        <v>736.68</v>
      </c>
      <c r="LS76" s="240">
        <v>38.25</v>
      </c>
      <c r="LT76" s="65">
        <f t="shared" si="279"/>
        <v>58.353343772184644</v>
      </c>
      <c r="LU76" s="65">
        <f t="shared" si="280"/>
        <v>93.851019181547372</v>
      </c>
      <c r="LV76" s="65"/>
      <c r="LW76" s="65">
        <v>18.510000000000002</v>
      </c>
      <c r="LX76" s="65"/>
      <c r="LY76" s="65">
        <v>5</v>
      </c>
      <c r="LZ76" s="65">
        <f t="shared" si="315"/>
        <v>508.03738317757012</v>
      </c>
      <c r="MA76" s="65"/>
      <c r="MB76" s="64">
        <f t="shared" si="236"/>
        <v>1458.6817461313021</v>
      </c>
      <c r="MC76" s="66">
        <f t="shared" si="316"/>
        <v>593.54906542056074</v>
      </c>
      <c r="MD76" s="66"/>
      <c r="ME76" s="66">
        <f t="shared" si="281"/>
        <v>410.44616231037253</v>
      </c>
      <c r="MF76" s="67">
        <f t="shared" si="237"/>
        <v>1003.9952277309333</v>
      </c>
      <c r="MG76" s="67">
        <f t="shared" si="238"/>
        <v>2462.6769738622352</v>
      </c>
      <c r="MH76" s="68">
        <f t="shared" si="239"/>
        <v>103.86302613776479</v>
      </c>
      <c r="MI76" s="209">
        <v>2808.16</v>
      </c>
      <c r="MJ76" s="209">
        <v>1747.55</v>
      </c>
      <c r="MK76" s="209">
        <v>0</v>
      </c>
      <c r="ML76" s="209">
        <v>0</v>
      </c>
      <c r="MM76" s="209">
        <v>0</v>
      </c>
      <c r="MN76" s="209">
        <v>0</v>
      </c>
      <c r="MO76" s="209">
        <v>0</v>
      </c>
      <c r="MP76" s="209">
        <v>0</v>
      </c>
      <c r="MQ76" s="209">
        <v>0</v>
      </c>
      <c r="MR76" s="209">
        <v>1044.1300000000001</v>
      </c>
      <c r="MS76" s="209">
        <v>3468.81</v>
      </c>
      <c r="MT76" s="178">
        <f t="shared" si="210"/>
        <v>2131.0300000000002</v>
      </c>
      <c r="MU76" s="210">
        <v>377</v>
      </c>
      <c r="MV76" s="181" t="s">
        <v>276</v>
      </c>
      <c r="MW76" s="64">
        <f t="shared" si="198"/>
        <v>5599.84</v>
      </c>
      <c r="MX76" s="209">
        <v>233.76</v>
      </c>
      <c r="MY76" s="209">
        <v>127.83</v>
      </c>
      <c r="MZ76" s="209">
        <v>0</v>
      </c>
      <c r="NA76" s="209">
        <v>0</v>
      </c>
      <c r="NB76" s="209">
        <v>0</v>
      </c>
      <c r="NC76" s="209">
        <v>0</v>
      </c>
      <c r="ND76" s="209">
        <v>0</v>
      </c>
      <c r="NE76" s="209">
        <v>0</v>
      </c>
      <c r="NF76" s="209">
        <v>0</v>
      </c>
      <c r="NG76" s="209">
        <v>1950</v>
      </c>
      <c r="NH76" s="211">
        <f t="shared" si="282"/>
        <v>2311.59</v>
      </c>
      <c r="NI76" s="229">
        <v>736.68</v>
      </c>
      <c r="NJ76" s="245">
        <v>38.25</v>
      </c>
      <c r="NK76" s="65">
        <f t="shared" si="283"/>
        <v>0</v>
      </c>
      <c r="NL76" s="65">
        <f t="shared" si="284"/>
        <v>51.470889251780598</v>
      </c>
      <c r="NM76" s="65"/>
      <c r="NN76" s="65">
        <v>18.510000000000002</v>
      </c>
      <c r="NO76" s="65"/>
      <c r="NP76" s="65">
        <v>5</v>
      </c>
      <c r="NQ76" s="65">
        <f t="shared" si="317"/>
        <v>469.67889908256882</v>
      </c>
      <c r="NR76" s="65"/>
      <c r="NS76" s="64">
        <f t="shared" si="199"/>
        <v>1319.5897883343494</v>
      </c>
      <c r="NT76" s="66">
        <f t="shared" si="285"/>
        <v>723.04816513761466</v>
      </c>
      <c r="NU76" s="66"/>
      <c r="NV76" s="66">
        <f t="shared" si="286"/>
        <v>408.52759069439281</v>
      </c>
      <c r="NW76" s="67">
        <f t="shared" si="240"/>
        <v>1131.5757558320074</v>
      </c>
      <c r="NX76" s="67">
        <f t="shared" si="241"/>
        <v>2451.165544166357</v>
      </c>
      <c r="NY76" s="68">
        <f t="shared" si="242"/>
        <v>-139.57554416635685</v>
      </c>
      <c r="NZ76" s="209">
        <v>3800.18</v>
      </c>
      <c r="OA76" s="209">
        <v>2048.16</v>
      </c>
      <c r="OB76" s="209">
        <v>0</v>
      </c>
      <c r="OC76" s="209">
        <v>0</v>
      </c>
      <c r="OD76" s="209">
        <v>0</v>
      </c>
      <c r="OE76" s="209">
        <v>0</v>
      </c>
      <c r="OF76" s="209">
        <v>0</v>
      </c>
      <c r="OG76" s="209">
        <v>0</v>
      </c>
      <c r="OH76" s="209">
        <v>0</v>
      </c>
      <c r="OI76" s="209">
        <v>1027.4000000000001</v>
      </c>
      <c r="OJ76" s="209">
        <v>4527.1400000000003</v>
      </c>
      <c r="OK76" s="178">
        <f t="shared" si="287"/>
        <v>2348.5999999999995</v>
      </c>
      <c r="OL76" s="210">
        <v>416</v>
      </c>
      <c r="OM76" s="181" t="s">
        <v>276</v>
      </c>
      <c r="ON76" s="64">
        <f t="shared" si="200"/>
        <v>6875.74</v>
      </c>
      <c r="OO76" s="209">
        <v>316.33</v>
      </c>
      <c r="OP76" s="209">
        <v>149.82</v>
      </c>
      <c r="OQ76" s="209">
        <v>0</v>
      </c>
      <c r="OR76" s="209">
        <v>0</v>
      </c>
      <c r="OS76" s="209">
        <v>0</v>
      </c>
      <c r="OT76" s="209">
        <v>0</v>
      </c>
      <c r="OU76" s="209">
        <v>0</v>
      </c>
      <c r="OV76" s="209">
        <v>0</v>
      </c>
      <c r="OW76" s="209">
        <v>0</v>
      </c>
      <c r="OX76" s="209">
        <v>1950</v>
      </c>
      <c r="OY76" s="211">
        <v>466.15</v>
      </c>
      <c r="OZ76" s="229">
        <v>736.68</v>
      </c>
      <c r="PA76" s="245">
        <v>38.25</v>
      </c>
      <c r="PB76" s="65">
        <f t="shared" si="288"/>
        <v>97.891528947091828</v>
      </c>
      <c r="PC76" s="65">
        <f t="shared" si="289"/>
        <v>68.863309019877093</v>
      </c>
      <c r="PD76" s="65"/>
      <c r="PE76" s="65">
        <v>18.510000000000002</v>
      </c>
      <c r="PF76" s="65">
        <f t="shared" si="290"/>
        <v>32.880000000000003</v>
      </c>
      <c r="PG76" s="65">
        <v>5</v>
      </c>
      <c r="PH76" s="65">
        <f t="shared" si="318"/>
        <v>495.2049090909091</v>
      </c>
      <c r="PI76" s="65"/>
      <c r="PJ76" s="64">
        <f t="shared" si="243"/>
        <v>1493.279747057878</v>
      </c>
      <c r="PK76" s="66">
        <f t="shared" si="319"/>
        <v>643.25572727272731</v>
      </c>
      <c r="PL76" s="66"/>
      <c r="PM76" s="66">
        <f t="shared" si="291"/>
        <v>427.30709486612108</v>
      </c>
      <c r="PN76" s="67">
        <f t="shared" si="244"/>
        <v>1070.5628221388483</v>
      </c>
      <c r="PO76" s="67">
        <f t="shared" si="245"/>
        <v>2563.8425691967263</v>
      </c>
      <c r="PP76" s="68">
        <f t="shared" si="246"/>
        <v>-2097.6925691967263</v>
      </c>
      <c r="PQ76" s="209">
        <v>2827.67</v>
      </c>
      <c r="PR76" s="209">
        <v>2023.77</v>
      </c>
      <c r="PS76" s="209">
        <v>0</v>
      </c>
      <c r="PT76" s="209">
        <v>0</v>
      </c>
      <c r="PU76" s="209">
        <v>0</v>
      </c>
      <c r="PV76" s="209">
        <v>0</v>
      </c>
      <c r="PW76" s="209">
        <v>0</v>
      </c>
      <c r="PX76" s="209">
        <v>0</v>
      </c>
      <c r="PY76" s="209">
        <v>0</v>
      </c>
      <c r="PZ76" s="209">
        <v>843.36</v>
      </c>
      <c r="QA76" s="209">
        <v>3122.29</v>
      </c>
      <c r="QB76" s="178">
        <f t="shared" si="201"/>
        <v>2572.5100000000002</v>
      </c>
      <c r="QC76" s="210">
        <v>377</v>
      </c>
      <c r="QD76" s="181" t="s">
        <v>276</v>
      </c>
      <c r="QE76" s="64">
        <f t="shared" si="202"/>
        <v>5694.8</v>
      </c>
      <c r="QF76" s="209">
        <v>235.38</v>
      </c>
      <c r="QG76" s="209">
        <v>148.03</v>
      </c>
      <c r="QH76" s="209">
        <v>0</v>
      </c>
      <c r="QI76" s="209">
        <v>0</v>
      </c>
      <c r="QJ76" s="209">
        <v>0</v>
      </c>
      <c r="QK76" s="209">
        <v>0</v>
      </c>
      <c r="QL76" s="209">
        <v>0</v>
      </c>
      <c r="QM76" s="209">
        <v>0</v>
      </c>
      <c r="QN76" s="209">
        <v>0</v>
      </c>
      <c r="QO76" s="209">
        <v>1950</v>
      </c>
      <c r="QP76" s="211">
        <f t="shared" si="292"/>
        <v>2333.41</v>
      </c>
      <c r="QQ76" s="249">
        <v>736.68</v>
      </c>
      <c r="QR76" s="245">
        <v>38.25</v>
      </c>
      <c r="QS76" s="65">
        <f t="shared" si="293"/>
        <v>36.702537431539085</v>
      </c>
      <c r="QT76" s="65">
        <f t="shared" si="294"/>
        <v>46.941734515695714</v>
      </c>
      <c r="QU76" s="65"/>
      <c r="QV76" s="65">
        <v>18.510000000000002</v>
      </c>
      <c r="QW76" s="65">
        <f t="shared" si="295"/>
        <v>18.861818181818183</v>
      </c>
      <c r="QX76" s="65">
        <v>5</v>
      </c>
      <c r="QY76" s="65">
        <f t="shared" si="320"/>
        <v>428.14772727272725</v>
      </c>
      <c r="QZ76" s="65"/>
      <c r="RA76" s="64">
        <f t="shared" si="203"/>
        <v>1329.0938174017801</v>
      </c>
      <c r="RB76" s="66">
        <f t="shared" si="296"/>
        <v>619.2640909090909</v>
      </c>
      <c r="RC76" s="66"/>
      <c r="RD76" s="66">
        <f t="shared" si="297"/>
        <v>389.67158166217428</v>
      </c>
      <c r="RE76" s="67">
        <f t="shared" si="247"/>
        <v>1008.9356725712652</v>
      </c>
      <c r="RF76" s="67">
        <f t="shared" si="248"/>
        <v>2338.0294899730452</v>
      </c>
      <c r="RG76" s="68">
        <f t="shared" si="249"/>
        <v>-4.6194899730453471</v>
      </c>
      <c r="RH76" s="205">
        <v>4123.46</v>
      </c>
      <c r="RI76" s="205">
        <v>2130.91</v>
      </c>
      <c r="RJ76" s="205">
        <v>0</v>
      </c>
      <c r="RK76" s="205">
        <v>0</v>
      </c>
      <c r="RL76" s="205">
        <v>0</v>
      </c>
      <c r="RM76" s="205">
        <v>0</v>
      </c>
      <c r="RN76" s="205">
        <v>0</v>
      </c>
      <c r="RO76" s="205">
        <v>0</v>
      </c>
      <c r="RP76" s="205">
        <v>0</v>
      </c>
      <c r="RQ76" s="205">
        <v>1025.51</v>
      </c>
      <c r="RR76" s="205">
        <v>4239.24</v>
      </c>
      <c r="RS76" s="178">
        <f t="shared" si="204"/>
        <v>3040.6400000000003</v>
      </c>
      <c r="RT76" s="206">
        <v>424</v>
      </c>
      <c r="RU76" s="181" t="s">
        <v>276</v>
      </c>
      <c r="RV76" s="64">
        <f t="shared" si="205"/>
        <v>7279.88</v>
      </c>
      <c r="RW76" s="209">
        <v>343.24</v>
      </c>
      <c r="RX76" s="209">
        <v>155.87</v>
      </c>
      <c r="RY76" s="209">
        <v>0</v>
      </c>
      <c r="RZ76" s="209">
        <v>0</v>
      </c>
      <c r="SA76" s="209">
        <v>0</v>
      </c>
      <c r="SB76" s="209">
        <v>0</v>
      </c>
      <c r="SC76" s="209">
        <v>0</v>
      </c>
      <c r="SD76" s="209">
        <v>0</v>
      </c>
      <c r="SE76" s="209">
        <v>0</v>
      </c>
      <c r="SF76" s="209">
        <v>1950</v>
      </c>
      <c r="SG76" s="211">
        <v>499.11</v>
      </c>
      <c r="SH76" s="249">
        <v>736.68</v>
      </c>
      <c r="SI76" s="245">
        <v>38.25</v>
      </c>
      <c r="SJ76" s="65">
        <f t="shared" si="298"/>
        <v>41.658613190495487</v>
      </c>
      <c r="SK76" s="65">
        <f t="shared" si="299"/>
        <v>65.54181650314203</v>
      </c>
      <c r="SL76" s="65"/>
      <c r="SM76" s="65">
        <v>18.510000000000002</v>
      </c>
      <c r="SN76" s="65">
        <f t="shared" si="300"/>
        <v>495.92920353982299</v>
      </c>
      <c r="SO76" s="65">
        <v>5</v>
      </c>
      <c r="SP76" s="65">
        <f t="shared" si="321"/>
        <v>428.52876106194691</v>
      </c>
      <c r="SQ76" s="65"/>
      <c r="SR76" s="64">
        <f t="shared" si="325"/>
        <v>1830.0983942954074</v>
      </c>
      <c r="SS76" s="66">
        <f t="shared" si="322"/>
        <v>596.28469026548669</v>
      </c>
      <c r="ST76" s="66"/>
      <c r="SU76" s="66">
        <f t="shared" si="301"/>
        <v>485.27661691217884</v>
      </c>
      <c r="SV76" s="67">
        <f t="shared" si="326"/>
        <v>1081.5613071776656</v>
      </c>
      <c r="SW76" s="67">
        <f t="shared" si="250"/>
        <v>2911.6597014730733</v>
      </c>
      <c r="SX76" s="68">
        <f t="shared" si="251"/>
        <v>-2412.5497014730731</v>
      </c>
      <c r="SY76" s="64">
        <f t="shared" si="302"/>
        <v>70831.88</v>
      </c>
      <c r="SZ76" s="211">
        <f t="shared" si="303"/>
        <v>20278.780000000002</v>
      </c>
      <c r="TA76" s="67">
        <f t="shared" si="304"/>
        <v>29352.37633292946</v>
      </c>
      <c r="TB76" s="68">
        <f t="shared" si="305"/>
        <v>-9073.5963329294573</v>
      </c>
      <c r="TC76" s="264"/>
      <c r="TD76" s="265"/>
      <c r="TE76" s="265"/>
    </row>
    <row r="77" spans="1:525">
      <c r="A77" s="173" t="s">
        <v>212</v>
      </c>
      <c r="B77" s="266" t="s">
        <v>213</v>
      </c>
      <c r="C77" s="181" t="s">
        <v>277</v>
      </c>
      <c r="D77" s="176">
        <v>6610.12</v>
      </c>
      <c r="E77" s="176">
        <v>8959.3700000000008</v>
      </c>
      <c r="F77" s="176">
        <v>0</v>
      </c>
      <c r="G77" s="176">
        <v>10</v>
      </c>
      <c r="H77" s="176">
        <v>0</v>
      </c>
      <c r="I77" s="176">
        <v>0</v>
      </c>
      <c r="J77" s="176">
        <v>0</v>
      </c>
      <c r="K77" s="176">
        <v>0</v>
      </c>
      <c r="L77" s="176">
        <v>0</v>
      </c>
      <c r="M77" s="176">
        <v>0</v>
      </c>
      <c r="N77" s="178">
        <v>10014.61</v>
      </c>
      <c r="O77" s="178">
        <f t="shared" si="161"/>
        <v>5564.880000000001</v>
      </c>
      <c r="P77" s="181">
        <v>1173</v>
      </c>
      <c r="Q77" s="64">
        <f t="shared" si="213"/>
        <v>15579.490000000002</v>
      </c>
      <c r="R77" s="178">
        <v>550.23</v>
      </c>
      <c r="S77" s="178">
        <v>655.36</v>
      </c>
      <c r="T77" s="178">
        <v>0</v>
      </c>
      <c r="U77" s="178">
        <v>0.42</v>
      </c>
      <c r="V77" s="178">
        <v>0</v>
      </c>
      <c r="W77" s="178">
        <v>0</v>
      </c>
      <c r="X77" s="178">
        <v>0</v>
      </c>
      <c r="Y77" s="178">
        <v>0</v>
      </c>
      <c r="Z77" s="178">
        <v>0</v>
      </c>
      <c r="AA77" s="178">
        <v>0</v>
      </c>
      <c r="AB77" s="64">
        <f t="shared" si="50"/>
        <v>1206.0100000000002</v>
      </c>
      <c r="AC77" s="222">
        <f>368.84+161.33</f>
        <v>530.16999999999996</v>
      </c>
      <c r="AD77" s="219">
        <v>366.54</v>
      </c>
      <c r="AE77" s="65">
        <f t="shared" si="252"/>
        <v>108.88683092938608</v>
      </c>
      <c r="AF77" s="65">
        <f t="shared" si="177"/>
        <v>149.21566340972805</v>
      </c>
      <c r="AG77" s="65"/>
      <c r="AH77" s="65">
        <v>18.5</v>
      </c>
      <c r="AI77" s="65"/>
      <c r="AJ77" s="65">
        <v>5</v>
      </c>
      <c r="AK77" s="65">
        <f t="shared" si="178"/>
        <v>411.38684210526316</v>
      </c>
      <c r="AL77" s="65"/>
      <c r="AM77" s="64">
        <f t="shared" si="214"/>
        <v>1589.6993364443774</v>
      </c>
      <c r="AN77" s="66">
        <f t="shared" si="179"/>
        <v>645.10084210526315</v>
      </c>
      <c r="AO77" s="66">
        <v>46.73</v>
      </c>
      <c r="AP77" s="66">
        <f t="shared" si="253"/>
        <v>456.30603570992821</v>
      </c>
      <c r="AQ77" s="67">
        <f t="shared" si="215"/>
        <v>1148.1368778151914</v>
      </c>
      <c r="AR77" s="67">
        <f t="shared" si="216"/>
        <v>2737.8362142595688</v>
      </c>
      <c r="AS77" s="68">
        <f t="shared" si="217"/>
        <v>-1531.8262142595686</v>
      </c>
      <c r="AT77" s="205">
        <v>6457.83</v>
      </c>
      <c r="AU77" s="205">
        <v>10179.85</v>
      </c>
      <c r="AV77" s="205">
        <v>0</v>
      </c>
      <c r="AW77" s="205">
        <v>15</v>
      </c>
      <c r="AX77" s="207">
        <v>0</v>
      </c>
      <c r="AY77" s="207">
        <v>0</v>
      </c>
      <c r="AZ77" s="207">
        <v>0</v>
      </c>
      <c r="BA77" s="207">
        <v>0</v>
      </c>
      <c r="BB77" s="207">
        <v>0</v>
      </c>
      <c r="BC77" s="207">
        <v>0</v>
      </c>
      <c r="BD77" s="209">
        <v>11699.07</v>
      </c>
      <c r="BE77" s="178">
        <f t="shared" si="162"/>
        <v>4953.6100000000006</v>
      </c>
      <c r="BF77" s="208">
        <v>1147</v>
      </c>
      <c r="BG77" s="181" t="s">
        <v>277</v>
      </c>
      <c r="BH77" s="64">
        <f t="shared" si="56"/>
        <v>16652.68</v>
      </c>
      <c r="BI77" s="205">
        <v>537.57000000000005</v>
      </c>
      <c r="BJ77" s="205">
        <v>744.64</v>
      </c>
      <c r="BK77" s="205">
        <v>0</v>
      </c>
      <c r="BL77" s="205">
        <v>0.63</v>
      </c>
      <c r="BM77" s="205">
        <v>0</v>
      </c>
      <c r="BN77" s="205">
        <v>0</v>
      </c>
      <c r="BO77" s="205">
        <v>0</v>
      </c>
      <c r="BP77" s="205">
        <v>0</v>
      </c>
      <c r="BQ77" s="205">
        <v>0</v>
      </c>
      <c r="BR77" s="205">
        <v>0</v>
      </c>
      <c r="BS77" s="64">
        <f t="shared" si="57"/>
        <v>1282.8400000000001</v>
      </c>
      <c r="BT77" s="222">
        <f>368.84+161.33</f>
        <v>530.16999999999996</v>
      </c>
      <c r="BU77" s="219">
        <v>366.54</v>
      </c>
      <c r="BV77" s="65">
        <f t="shared" si="254"/>
        <v>128.31206822773709</v>
      </c>
      <c r="BW77" s="65">
        <f t="shared" si="255"/>
        <v>112.03065538691389</v>
      </c>
      <c r="BX77" s="65"/>
      <c r="BY77" s="65">
        <v>18.5</v>
      </c>
      <c r="BZ77" s="65"/>
      <c r="CA77" s="65">
        <v>5</v>
      </c>
      <c r="CB77" s="65">
        <f t="shared" si="180"/>
        <v>391.015625</v>
      </c>
      <c r="CC77" s="65"/>
      <c r="CD77" s="64">
        <f t="shared" si="218"/>
        <v>1551.5683486146511</v>
      </c>
      <c r="CE77" s="66">
        <f t="shared" si="256"/>
        <v>665.21208333333334</v>
      </c>
      <c r="CF77" s="66"/>
      <c r="CG77" s="66">
        <f t="shared" si="257"/>
        <v>443.35608638959695</v>
      </c>
      <c r="CH77" s="67">
        <f t="shared" si="323"/>
        <v>1108.5681697229302</v>
      </c>
      <c r="CI77" s="67">
        <f t="shared" si="219"/>
        <v>2660.136518337581</v>
      </c>
      <c r="CJ77" s="68">
        <f t="shared" si="220"/>
        <v>-1377.2965183375809</v>
      </c>
      <c r="CK77" s="209">
        <v>5604.67</v>
      </c>
      <c r="CL77" s="209">
        <v>9532.92</v>
      </c>
      <c r="CM77" s="209">
        <v>0</v>
      </c>
      <c r="CN77" s="209">
        <v>5</v>
      </c>
      <c r="CO77" s="209">
        <v>0</v>
      </c>
      <c r="CP77" s="209">
        <v>0</v>
      </c>
      <c r="CQ77" s="209">
        <v>0</v>
      </c>
      <c r="CR77" s="209">
        <v>0</v>
      </c>
      <c r="CS77" s="209">
        <v>0</v>
      </c>
      <c r="CT77" s="207">
        <v>0</v>
      </c>
      <c r="CU77" s="209">
        <v>9970.81</v>
      </c>
      <c r="CV77" s="178">
        <f t="shared" si="181"/>
        <v>5171.7800000000007</v>
      </c>
      <c r="CW77" s="210">
        <v>1110</v>
      </c>
      <c r="CX77" s="181" t="s">
        <v>277</v>
      </c>
      <c r="CY77" s="64">
        <f t="shared" si="182"/>
        <v>15142.59</v>
      </c>
      <c r="CZ77" s="209">
        <v>466.55</v>
      </c>
      <c r="DA77" s="209">
        <v>697.31</v>
      </c>
      <c r="DB77" s="209">
        <v>0</v>
      </c>
      <c r="DC77" s="209">
        <v>0.21</v>
      </c>
      <c r="DD77" s="209">
        <v>0</v>
      </c>
      <c r="DE77" s="209">
        <v>0</v>
      </c>
      <c r="DF77" s="209">
        <v>0</v>
      </c>
      <c r="DG77" s="209">
        <v>0</v>
      </c>
      <c r="DH77" s="209">
        <v>0</v>
      </c>
      <c r="DI77" s="209">
        <v>0</v>
      </c>
      <c r="DJ77" s="211">
        <f t="shared" si="208"/>
        <v>1164.07</v>
      </c>
      <c r="DK77" s="65">
        <f>368.84+161.33</f>
        <v>530.16999999999996</v>
      </c>
      <c r="DL77" s="65">
        <v>366.54</v>
      </c>
      <c r="DM77" s="65">
        <f t="shared" si="258"/>
        <v>108.39663967714142</v>
      </c>
      <c r="DN77" s="65">
        <f t="shared" si="259"/>
        <v>147.11829164816527</v>
      </c>
      <c r="DO77" s="65"/>
      <c r="DP77" s="65">
        <v>18.5</v>
      </c>
      <c r="DQ77" s="65"/>
      <c r="DR77" s="65">
        <v>5</v>
      </c>
      <c r="DS77" s="65">
        <f t="shared" si="209"/>
        <v>428.469696969697</v>
      </c>
      <c r="DT77" s="65"/>
      <c r="DU77" s="64">
        <f t="shared" si="221"/>
        <v>1604.1946282950037</v>
      </c>
      <c r="DV77" s="66">
        <f t="shared" si="306"/>
        <v>596.35070707070713</v>
      </c>
      <c r="DW77" s="66"/>
      <c r="DX77" s="66">
        <f t="shared" si="260"/>
        <v>440.10906707314217</v>
      </c>
      <c r="DY77" s="67">
        <f t="shared" si="222"/>
        <v>1036.4597741438492</v>
      </c>
      <c r="DZ77" s="67">
        <f t="shared" si="223"/>
        <v>2640.6544024388531</v>
      </c>
      <c r="EA77" s="68">
        <f t="shared" si="224"/>
        <v>-1476.5844024388532</v>
      </c>
      <c r="EB77" s="209">
        <v>5716.69</v>
      </c>
      <c r="EC77" s="209">
        <v>9335</v>
      </c>
      <c r="ED77" s="209">
        <v>0</v>
      </c>
      <c r="EE77" s="209">
        <v>20</v>
      </c>
      <c r="EF77" s="209">
        <v>0</v>
      </c>
      <c r="EG77" s="209">
        <v>0</v>
      </c>
      <c r="EH77" s="209">
        <v>0</v>
      </c>
      <c r="EI77" s="209">
        <v>0</v>
      </c>
      <c r="EJ77" s="209">
        <v>0</v>
      </c>
      <c r="EK77" s="209">
        <v>0</v>
      </c>
      <c r="EL77" s="209">
        <v>10444.23</v>
      </c>
      <c r="EM77" s="178">
        <f t="shared" si="183"/>
        <v>4627.4599999999991</v>
      </c>
      <c r="EN77" s="210">
        <v>1175</v>
      </c>
      <c r="EO77" s="181" t="s">
        <v>277</v>
      </c>
      <c r="EP77" s="212">
        <f t="shared" si="261"/>
        <v>15071.689999999999</v>
      </c>
      <c r="EQ77" s="209">
        <v>475.88</v>
      </c>
      <c r="ER77" s="209">
        <v>682.84</v>
      </c>
      <c r="ES77" s="209">
        <v>0</v>
      </c>
      <c r="ET77" s="209">
        <v>0.84</v>
      </c>
      <c r="EU77" s="209">
        <v>0</v>
      </c>
      <c r="EV77" s="209">
        <v>0</v>
      </c>
      <c r="EW77" s="209">
        <v>0</v>
      </c>
      <c r="EX77" s="209">
        <v>0</v>
      </c>
      <c r="EY77" s="209">
        <v>0</v>
      </c>
      <c r="EZ77" s="209">
        <v>0</v>
      </c>
      <c r="FA77" s="64">
        <f t="shared" si="184"/>
        <v>1159.56</v>
      </c>
      <c r="FB77" s="222">
        <f>368.84+161.33</f>
        <v>530.16999999999996</v>
      </c>
      <c r="FC77" s="65">
        <v>366.54</v>
      </c>
      <c r="FD77" s="65">
        <f t="shared" si="262"/>
        <v>116.57902662590722</v>
      </c>
      <c r="FE77" s="65">
        <f t="shared" si="263"/>
        <v>120.20402365520272</v>
      </c>
      <c r="FF77" s="65">
        <v>1279.4567857142858</v>
      </c>
      <c r="FG77" s="65">
        <v>18.5</v>
      </c>
      <c r="FH77" s="65">
        <f t="shared" si="264"/>
        <v>140.93333333333334</v>
      </c>
      <c r="FI77" s="65">
        <v>5</v>
      </c>
      <c r="FJ77" s="65">
        <f t="shared" si="307"/>
        <v>424.68019607843132</v>
      </c>
      <c r="FK77" s="65"/>
      <c r="FL77" s="64">
        <f t="shared" si="225"/>
        <v>3002.0633654071607</v>
      </c>
      <c r="FM77" s="66">
        <f t="shared" si="308"/>
        <v>664.41901960784321</v>
      </c>
      <c r="FN77" s="66"/>
      <c r="FO77" s="66">
        <f t="shared" si="265"/>
        <v>733.29647700300086</v>
      </c>
      <c r="FP77" s="67">
        <f t="shared" si="324"/>
        <v>1397.7154966108442</v>
      </c>
      <c r="FQ77" s="67">
        <f t="shared" si="226"/>
        <v>4399.7788620180054</v>
      </c>
      <c r="FR77" s="68">
        <f t="shared" si="227"/>
        <v>-3240.2188620180054</v>
      </c>
      <c r="FS77" s="209">
        <v>5543.38</v>
      </c>
      <c r="FT77" s="209">
        <v>13042.09</v>
      </c>
      <c r="FU77" s="209">
        <v>0</v>
      </c>
      <c r="FV77" s="209">
        <v>65</v>
      </c>
      <c r="FW77" s="209">
        <v>0</v>
      </c>
      <c r="FX77" s="209">
        <v>0</v>
      </c>
      <c r="FY77" s="209">
        <v>0</v>
      </c>
      <c r="FZ77" s="209">
        <v>0</v>
      </c>
      <c r="GA77" s="209">
        <v>0</v>
      </c>
      <c r="GB77" s="209">
        <v>0</v>
      </c>
      <c r="GC77" s="209">
        <v>13113.77</v>
      </c>
      <c r="GD77" s="178">
        <f t="shared" si="186"/>
        <v>5536.7000000000007</v>
      </c>
      <c r="GE77" s="210">
        <v>1410</v>
      </c>
      <c r="GF77" s="181" t="s">
        <v>277</v>
      </c>
      <c r="GG77" s="64">
        <f t="shared" si="187"/>
        <v>18650.47</v>
      </c>
      <c r="GH77" s="209">
        <v>461.45</v>
      </c>
      <c r="GI77" s="209">
        <v>954</v>
      </c>
      <c r="GJ77" s="209">
        <v>0</v>
      </c>
      <c r="GK77" s="209">
        <v>2.73</v>
      </c>
      <c r="GL77" s="209">
        <v>0</v>
      </c>
      <c r="GM77" s="209">
        <v>0</v>
      </c>
      <c r="GN77" s="209">
        <v>0</v>
      </c>
      <c r="GO77" s="209">
        <v>0</v>
      </c>
      <c r="GP77" s="209">
        <v>0</v>
      </c>
      <c r="GQ77" s="209">
        <v>0</v>
      </c>
      <c r="GR77" s="211">
        <f t="shared" si="266"/>
        <v>1418.18</v>
      </c>
      <c r="GS77" s="222">
        <f>368.84+161.33</f>
        <v>530.16999999999996</v>
      </c>
      <c r="GT77" s="219">
        <v>366.54</v>
      </c>
      <c r="GU77" s="65">
        <f t="shared" si="267"/>
        <v>145.31689303159936</v>
      </c>
      <c r="GV77" s="65">
        <f t="shared" si="268"/>
        <v>163.17820968643926</v>
      </c>
      <c r="GW77" s="65">
        <v>1279.4567857142858</v>
      </c>
      <c r="GX77" s="65">
        <v>18.5</v>
      </c>
      <c r="GY77" s="65">
        <f t="shared" si="269"/>
        <v>184.90588235294118</v>
      </c>
      <c r="GZ77" s="65">
        <v>5</v>
      </c>
      <c r="HA77" s="65">
        <f t="shared" si="309"/>
        <v>358.47794117647061</v>
      </c>
      <c r="HB77" s="65"/>
      <c r="HC77" s="64">
        <f t="shared" si="188"/>
        <v>3051.5457119617363</v>
      </c>
      <c r="HD77" s="66">
        <f t="shared" si="310"/>
        <v>866.92019607843133</v>
      </c>
      <c r="HE77" s="66"/>
      <c r="HF77" s="66">
        <f t="shared" si="270"/>
        <v>783.69318160803357</v>
      </c>
      <c r="HG77" s="67">
        <f t="shared" si="228"/>
        <v>1650.6133776864649</v>
      </c>
      <c r="HH77" s="67">
        <f t="shared" si="229"/>
        <v>4702.1590896482012</v>
      </c>
      <c r="HI77" s="68">
        <f t="shared" si="230"/>
        <v>-3283.9790896482009</v>
      </c>
      <c r="HJ77" s="205">
        <v>6377.93</v>
      </c>
      <c r="HK77" s="205">
        <v>11418.67</v>
      </c>
      <c r="HL77" s="205">
        <v>0</v>
      </c>
      <c r="HM77" s="205">
        <v>120</v>
      </c>
      <c r="HN77" s="205">
        <v>0</v>
      </c>
      <c r="HO77" s="205">
        <v>0</v>
      </c>
      <c r="HP77" s="205">
        <v>0</v>
      </c>
      <c r="HQ77" s="205">
        <v>0</v>
      </c>
      <c r="HR77" s="205">
        <v>0</v>
      </c>
      <c r="HS77" s="205">
        <v>0</v>
      </c>
      <c r="HT77" s="205">
        <v>12961.27</v>
      </c>
      <c r="HU77" s="178">
        <f t="shared" si="189"/>
        <v>4955.3299999999981</v>
      </c>
      <c r="HV77" s="206">
        <v>1374</v>
      </c>
      <c r="HW77" s="181" t="s">
        <v>277</v>
      </c>
      <c r="HX77" s="64">
        <f t="shared" si="190"/>
        <v>17916.599999999999</v>
      </c>
      <c r="HY77" s="205">
        <v>530.91999999999996</v>
      </c>
      <c r="HZ77" s="205">
        <v>835.25</v>
      </c>
      <c r="IA77" s="205">
        <v>0</v>
      </c>
      <c r="IB77" s="205">
        <v>5.05</v>
      </c>
      <c r="IC77" s="205">
        <v>0</v>
      </c>
      <c r="ID77" s="205">
        <v>0</v>
      </c>
      <c r="IE77" s="205">
        <v>0</v>
      </c>
      <c r="IF77" s="205">
        <v>0</v>
      </c>
      <c r="IG77" s="205">
        <v>0</v>
      </c>
      <c r="IH77" s="205">
        <v>0</v>
      </c>
      <c r="II77" s="214">
        <v>1371.22</v>
      </c>
      <c r="IJ77" s="222">
        <f>368.84+161.33</f>
        <v>530.16999999999996</v>
      </c>
      <c r="IK77" s="259">
        <v>366.54</v>
      </c>
      <c r="IL77" s="65">
        <f t="shared" si="271"/>
        <v>143.57790891348233</v>
      </c>
      <c r="IM77" s="65">
        <f t="shared" si="272"/>
        <v>150.18474879089132</v>
      </c>
      <c r="IN77" s="65">
        <v>1279.4567857142858</v>
      </c>
      <c r="IO77" s="65">
        <v>18.5</v>
      </c>
      <c r="IP77" s="65">
        <f t="shared" si="273"/>
        <v>232.05714285714285</v>
      </c>
      <c r="IQ77" s="65">
        <v>5</v>
      </c>
      <c r="IR77" s="65">
        <f t="shared" si="311"/>
        <v>445.62857142857143</v>
      </c>
      <c r="IS77" s="65"/>
      <c r="IT77" s="64">
        <f t="shared" si="191"/>
        <v>3171.1151577043738</v>
      </c>
      <c r="IU77" s="66">
        <f t="shared" si="312"/>
        <v>538.79476190476191</v>
      </c>
      <c r="IV77" s="66"/>
      <c r="IW77" s="66">
        <f t="shared" si="274"/>
        <v>741.98198392182712</v>
      </c>
      <c r="IX77" s="67">
        <f t="shared" si="192"/>
        <v>1280.7767458265889</v>
      </c>
      <c r="IY77" s="67">
        <f t="shared" si="231"/>
        <v>4451.8919035309627</v>
      </c>
      <c r="IZ77" s="68">
        <f t="shared" si="232"/>
        <v>-3080.6719035309625</v>
      </c>
      <c r="JA77" s="209">
        <v>6939.14</v>
      </c>
      <c r="JB77" s="209">
        <v>12710.31</v>
      </c>
      <c r="JC77" s="209">
        <v>0</v>
      </c>
      <c r="JD77" s="209">
        <v>100</v>
      </c>
      <c r="JE77" s="209">
        <v>0</v>
      </c>
      <c r="JF77" s="209">
        <v>0</v>
      </c>
      <c r="JG77" s="209">
        <v>0</v>
      </c>
      <c r="JH77" s="209">
        <v>0</v>
      </c>
      <c r="JI77" s="209">
        <v>0</v>
      </c>
      <c r="JJ77" s="209">
        <v>0</v>
      </c>
      <c r="JK77" s="209">
        <v>15948.66</v>
      </c>
      <c r="JL77" s="178">
        <f t="shared" si="193"/>
        <v>3800.7900000000009</v>
      </c>
      <c r="JM77" s="210">
        <v>1363</v>
      </c>
      <c r="JN77" s="181" t="s">
        <v>277</v>
      </c>
      <c r="JO77" s="64">
        <f t="shared" si="194"/>
        <v>19749.45</v>
      </c>
      <c r="JP77" s="209">
        <v>577.62</v>
      </c>
      <c r="JQ77" s="209">
        <v>929.74</v>
      </c>
      <c r="JR77" s="209">
        <v>0</v>
      </c>
      <c r="JS77" s="209">
        <v>4.21</v>
      </c>
      <c r="JT77" s="209">
        <v>0</v>
      </c>
      <c r="JU77" s="209">
        <v>0</v>
      </c>
      <c r="JV77" s="209">
        <v>0</v>
      </c>
      <c r="JW77" s="209">
        <v>0</v>
      </c>
      <c r="JX77" s="209">
        <v>0</v>
      </c>
      <c r="JY77" s="209">
        <v>0</v>
      </c>
      <c r="JZ77" s="211">
        <v>1511.57</v>
      </c>
      <c r="KA77" s="222">
        <f>368.84+161.33</f>
        <v>530.16999999999996</v>
      </c>
      <c r="KB77" s="261"/>
      <c r="KC77" s="65">
        <f t="shared" si="275"/>
        <v>321.69544031286705</v>
      </c>
      <c r="KD77" s="65">
        <f t="shared" si="276"/>
        <v>127.97856240646426</v>
      </c>
      <c r="KE77" s="65">
        <v>1279.4567857142858</v>
      </c>
      <c r="KF77" s="65">
        <v>18.5</v>
      </c>
      <c r="KG77" s="65"/>
      <c r="KH77" s="65">
        <v>5</v>
      </c>
      <c r="KI77" s="65">
        <f t="shared" si="313"/>
        <v>543.39953271028037</v>
      </c>
      <c r="KJ77" s="65"/>
      <c r="KK77" s="64">
        <f t="shared" si="195"/>
        <v>2826.2003211438973</v>
      </c>
      <c r="KL77" s="66">
        <f t="shared" si="314"/>
        <v>497.32093457943921</v>
      </c>
      <c r="KM77" s="66"/>
      <c r="KN77" s="66">
        <f t="shared" si="277"/>
        <v>664.70425114466741</v>
      </c>
      <c r="KO77" s="67">
        <f t="shared" si="233"/>
        <v>1162.0251857241067</v>
      </c>
      <c r="KP77" s="67">
        <f t="shared" si="234"/>
        <v>3988.2255068680042</v>
      </c>
      <c r="KQ77" s="68">
        <f t="shared" si="235"/>
        <v>-2476.6555068680045</v>
      </c>
      <c r="KR77" s="209">
        <v>7413.52</v>
      </c>
      <c r="KS77" s="209">
        <v>15174.46</v>
      </c>
      <c r="KT77" s="209">
        <v>0</v>
      </c>
      <c r="KU77" s="209">
        <v>105</v>
      </c>
      <c r="KV77" s="209">
        <v>0</v>
      </c>
      <c r="KW77" s="209">
        <v>0</v>
      </c>
      <c r="KX77" s="209">
        <v>0</v>
      </c>
      <c r="KY77" s="209">
        <v>0</v>
      </c>
      <c r="KZ77" s="209">
        <v>0</v>
      </c>
      <c r="LA77" s="209">
        <v>0</v>
      </c>
      <c r="LB77" s="209">
        <v>17183.57</v>
      </c>
      <c r="LC77" s="178">
        <f t="shared" si="196"/>
        <v>5509.41</v>
      </c>
      <c r="LD77" s="210">
        <v>1547</v>
      </c>
      <c r="LE77" s="181" t="s">
        <v>277</v>
      </c>
      <c r="LF77" s="64">
        <f t="shared" si="197"/>
        <v>22692.98</v>
      </c>
      <c r="LG77" s="209">
        <v>617.11</v>
      </c>
      <c r="LH77" s="209">
        <v>1109.98</v>
      </c>
      <c r="LI77" s="209">
        <v>0</v>
      </c>
      <c r="LJ77" s="209">
        <v>4.42</v>
      </c>
      <c r="LK77" s="209">
        <v>0</v>
      </c>
      <c r="LL77" s="209">
        <v>0</v>
      </c>
      <c r="LM77" s="209">
        <v>0</v>
      </c>
      <c r="LN77" s="209">
        <v>0</v>
      </c>
      <c r="LO77" s="209">
        <v>0</v>
      </c>
      <c r="LP77" s="209">
        <v>0</v>
      </c>
      <c r="LQ77" s="211">
        <f t="shared" si="278"/>
        <v>1731.5100000000002</v>
      </c>
      <c r="LR77" s="233">
        <v>500</v>
      </c>
      <c r="LS77" s="245">
        <v>238</v>
      </c>
      <c r="LT77" s="65">
        <f t="shared" si="279"/>
        <v>175.18869383057995</v>
      </c>
      <c r="LU77" s="65">
        <f t="shared" si="280"/>
        <v>164.02693376888971</v>
      </c>
      <c r="LV77" s="65">
        <v>1279.4567857142858</v>
      </c>
      <c r="LW77" s="65">
        <v>18.5</v>
      </c>
      <c r="LX77" s="65"/>
      <c r="LY77" s="65">
        <v>5</v>
      </c>
      <c r="LZ77" s="65">
        <f t="shared" si="315"/>
        <v>508.03738317757012</v>
      </c>
      <c r="MA77" s="65"/>
      <c r="MB77" s="64">
        <f t="shared" si="236"/>
        <v>2888.2097964913255</v>
      </c>
      <c r="MC77" s="66">
        <f t="shared" si="316"/>
        <v>593.54906542056074</v>
      </c>
      <c r="MD77" s="66"/>
      <c r="ME77" s="66">
        <f t="shared" si="281"/>
        <v>696.35177238237725</v>
      </c>
      <c r="MF77" s="67">
        <f t="shared" si="237"/>
        <v>1289.900837802938</v>
      </c>
      <c r="MG77" s="67">
        <f t="shared" si="238"/>
        <v>4178.1106342942639</v>
      </c>
      <c r="MH77" s="68">
        <f t="shared" si="239"/>
        <v>-2446.6006342942637</v>
      </c>
      <c r="MI77" s="209">
        <v>8143.72</v>
      </c>
      <c r="MJ77" s="209">
        <v>10477.459999999999</v>
      </c>
      <c r="MK77" s="209">
        <v>0</v>
      </c>
      <c r="ML77" s="209">
        <v>110</v>
      </c>
      <c r="MM77" s="209">
        <v>0</v>
      </c>
      <c r="MN77" s="209">
        <v>0</v>
      </c>
      <c r="MO77" s="209">
        <v>0</v>
      </c>
      <c r="MP77" s="209">
        <v>0</v>
      </c>
      <c r="MQ77" s="209">
        <v>0</v>
      </c>
      <c r="MR77" s="209">
        <v>0</v>
      </c>
      <c r="MS77" s="209">
        <v>15144.97</v>
      </c>
      <c r="MT77" s="178">
        <f t="shared" si="210"/>
        <v>3586.2100000000009</v>
      </c>
      <c r="MU77" s="210">
        <v>1287</v>
      </c>
      <c r="MV77" s="181" t="s">
        <v>277</v>
      </c>
      <c r="MW77" s="64">
        <f t="shared" si="198"/>
        <v>18731.18</v>
      </c>
      <c r="MX77" s="209">
        <v>677.89</v>
      </c>
      <c r="MY77" s="209">
        <v>766.41</v>
      </c>
      <c r="MZ77" s="209">
        <v>0</v>
      </c>
      <c r="NA77" s="209">
        <v>4.63</v>
      </c>
      <c r="NB77" s="209">
        <v>0</v>
      </c>
      <c r="NC77" s="209">
        <v>0</v>
      </c>
      <c r="ND77" s="209">
        <v>0</v>
      </c>
      <c r="NE77" s="209">
        <v>0</v>
      </c>
      <c r="NF77" s="209">
        <v>0</v>
      </c>
      <c r="NG77" s="209">
        <v>0</v>
      </c>
      <c r="NH77" s="211">
        <f t="shared" si="282"/>
        <v>1448.93</v>
      </c>
      <c r="NI77" s="233">
        <v>500</v>
      </c>
      <c r="NJ77" s="238" t="s">
        <v>494</v>
      </c>
      <c r="NK77" s="65">
        <f t="shared" si="283"/>
        <v>0</v>
      </c>
      <c r="NL77" s="65">
        <f t="shared" si="284"/>
        <v>86.617934868879431</v>
      </c>
      <c r="NM77" s="65">
        <v>1279.4567857142858</v>
      </c>
      <c r="NN77" s="65">
        <v>18.5</v>
      </c>
      <c r="NO77" s="65"/>
      <c r="NP77" s="65">
        <v>5</v>
      </c>
      <c r="NQ77" s="65">
        <f t="shared" si="317"/>
        <v>469.67889908256882</v>
      </c>
      <c r="NR77" s="65"/>
      <c r="NS77" s="64">
        <f t="shared" si="199"/>
        <v>2359.2536196657343</v>
      </c>
      <c r="NT77" s="66">
        <f t="shared" si="285"/>
        <v>723.04816513761466</v>
      </c>
      <c r="NU77" s="66"/>
      <c r="NV77" s="66">
        <f t="shared" si="286"/>
        <v>616.46035696066974</v>
      </c>
      <c r="NW77" s="67">
        <f t="shared" si="240"/>
        <v>1339.5085220982844</v>
      </c>
      <c r="NX77" s="67">
        <f t="shared" si="241"/>
        <v>3698.7621417640185</v>
      </c>
      <c r="NY77" s="68">
        <f t="shared" si="242"/>
        <v>-2249.8321417640182</v>
      </c>
      <c r="NZ77" s="209">
        <v>6087.96</v>
      </c>
      <c r="OA77" s="209">
        <v>11153.72</v>
      </c>
      <c r="OB77" s="209">
        <v>0</v>
      </c>
      <c r="OC77" s="209">
        <v>105</v>
      </c>
      <c r="OD77" s="209">
        <v>0</v>
      </c>
      <c r="OE77" s="209">
        <v>0</v>
      </c>
      <c r="OF77" s="209">
        <v>0</v>
      </c>
      <c r="OG77" s="209">
        <v>0</v>
      </c>
      <c r="OH77" s="209">
        <v>0</v>
      </c>
      <c r="OI77" s="209">
        <v>0</v>
      </c>
      <c r="OJ77" s="209">
        <v>12808.97</v>
      </c>
      <c r="OK77" s="178">
        <f t="shared" si="287"/>
        <v>4537.7100000000009</v>
      </c>
      <c r="OL77" s="210">
        <v>1352</v>
      </c>
      <c r="OM77" s="181" t="s">
        <v>277</v>
      </c>
      <c r="ON77" s="64">
        <f t="shared" si="200"/>
        <v>17346.68</v>
      </c>
      <c r="OO77" s="209">
        <v>506.77</v>
      </c>
      <c r="OP77" s="209">
        <v>815.87</v>
      </c>
      <c r="OQ77" s="209">
        <v>0</v>
      </c>
      <c r="OR77" s="209">
        <v>4.42</v>
      </c>
      <c r="OS77" s="209">
        <v>0</v>
      </c>
      <c r="OT77" s="209">
        <v>0</v>
      </c>
      <c r="OU77" s="209">
        <v>0</v>
      </c>
      <c r="OV77" s="209">
        <v>0</v>
      </c>
      <c r="OW77" s="209">
        <v>0</v>
      </c>
      <c r="OX77" s="209">
        <v>0</v>
      </c>
      <c r="OY77" s="211">
        <v>1327.06</v>
      </c>
      <c r="OZ77" s="233">
        <v>500</v>
      </c>
      <c r="PA77" s="238" t="s">
        <v>494</v>
      </c>
      <c r="PB77" s="65">
        <f t="shared" si="288"/>
        <v>276.97169902795815</v>
      </c>
      <c r="PC77" s="65">
        <f t="shared" si="289"/>
        <v>133.05021117797267</v>
      </c>
      <c r="PD77" s="65">
        <v>1279.4567857142858</v>
      </c>
      <c r="PE77" s="65">
        <v>18.5</v>
      </c>
      <c r="PF77" s="65">
        <f t="shared" si="290"/>
        <v>32.880000000000003</v>
      </c>
      <c r="PG77" s="65">
        <v>5</v>
      </c>
      <c r="PH77" s="65">
        <f t="shared" si="318"/>
        <v>495.2049090909091</v>
      </c>
      <c r="PI77" s="65"/>
      <c r="PJ77" s="64">
        <f t="shared" si="243"/>
        <v>2741.0636050111257</v>
      </c>
      <c r="PK77" s="66">
        <f t="shared" si="319"/>
        <v>643.25572727272731</v>
      </c>
      <c r="PL77" s="66"/>
      <c r="PM77" s="66">
        <f t="shared" si="291"/>
        <v>676.86386645677067</v>
      </c>
      <c r="PN77" s="67">
        <f t="shared" si="244"/>
        <v>1320.1195937294979</v>
      </c>
      <c r="PO77" s="67">
        <f t="shared" si="245"/>
        <v>4061.1831987406235</v>
      </c>
      <c r="PP77" s="68">
        <f t="shared" si="246"/>
        <v>-2734.1231987406236</v>
      </c>
      <c r="PQ77" s="209">
        <v>6681.26</v>
      </c>
      <c r="PR77" s="209">
        <v>9920.94</v>
      </c>
      <c r="PS77" s="209">
        <v>0</v>
      </c>
      <c r="PT77" s="209">
        <v>80</v>
      </c>
      <c r="PU77" s="209">
        <v>0</v>
      </c>
      <c r="PV77" s="209">
        <v>0</v>
      </c>
      <c r="PW77" s="209">
        <v>0</v>
      </c>
      <c r="PX77" s="209">
        <v>0</v>
      </c>
      <c r="PY77" s="209">
        <v>0</v>
      </c>
      <c r="PZ77" s="209">
        <v>0</v>
      </c>
      <c r="QA77" s="209">
        <v>12146.2</v>
      </c>
      <c r="QB77" s="178">
        <f t="shared" si="201"/>
        <v>4536</v>
      </c>
      <c r="QC77" s="210">
        <v>1247</v>
      </c>
      <c r="QD77" s="181" t="s">
        <v>277</v>
      </c>
      <c r="QE77" s="64">
        <f t="shared" si="202"/>
        <v>16682.2</v>
      </c>
      <c r="QF77" s="209">
        <v>556.15</v>
      </c>
      <c r="QG77" s="209">
        <v>725.7</v>
      </c>
      <c r="QH77" s="209">
        <v>0</v>
      </c>
      <c r="QI77" s="209">
        <v>3.36</v>
      </c>
      <c r="QJ77" s="209">
        <v>0</v>
      </c>
      <c r="QK77" s="209">
        <v>0</v>
      </c>
      <c r="QL77" s="209">
        <v>0</v>
      </c>
      <c r="QM77" s="209">
        <v>0</v>
      </c>
      <c r="QN77" s="209">
        <v>0</v>
      </c>
      <c r="QO77" s="209">
        <v>0</v>
      </c>
      <c r="QP77" s="211">
        <f t="shared" si="292"/>
        <v>1285.2099999999998</v>
      </c>
      <c r="QQ77" s="254">
        <v>500</v>
      </c>
      <c r="QR77" s="238" t="s">
        <v>494</v>
      </c>
      <c r="QS77" s="65">
        <f t="shared" si="293"/>
        <v>142.77865289609872</v>
      </c>
      <c r="QT77" s="65">
        <f t="shared" si="294"/>
        <v>82.770410129871493</v>
      </c>
      <c r="QU77" s="65">
        <v>1279.4567857142858</v>
      </c>
      <c r="QV77" s="65">
        <v>18.5</v>
      </c>
      <c r="QW77" s="65">
        <f t="shared" si="295"/>
        <v>18.861818181818183</v>
      </c>
      <c r="QX77" s="65">
        <v>5</v>
      </c>
      <c r="QY77" s="65">
        <f t="shared" si="320"/>
        <v>428.14772727272725</v>
      </c>
      <c r="QZ77" s="65"/>
      <c r="RA77" s="64">
        <f t="shared" si="203"/>
        <v>2475.5153941948015</v>
      </c>
      <c r="RB77" s="66">
        <f t="shared" si="296"/>
        <v>619.2640909090909</v>
      </c>
      <c r="RC77" s="66"/>
      <c r="RD77" s="66">
        <f t="shared" si="297"/>
        <v>618.95589702077859</v>
      </c>
      <c r="RE77" s="67">
        <f t="shared" si="247"/>
        <v>1238.2199879298696</v>
      </c>
      <c r="RF77" s="67">
        <f t="shared" si="248"/>
        <v>3713.7353821246711</v>
      </c>
      <c r="RG77" s="68">
        <f t="shared" si="249"/>
        <v>-2428.5253821246715</v>
      </c>
      <c r="RH77" s="205">
        <v>7926.46</v>
      </c>
      <c r="RI77" s="205">
        <v>8813.25</v>
      </c>
      <c r="RJ77" s="205">
        <v>0</v>
      </c>
      <c r="RK77" s="205">
        <v>5</v>
      </c>
      <c r="RL77" s="205">
        <v>0</v>
      </c>
      <c r="RM77" s="205">
        <v>0</v>
      </c>
      <c r="RN77" s="205">
        <v>0</v>
      </c>
      <c r="RO77" s="205">
        <v>0</v>
      </c>
      <c r="RP77" s="205">
        <v>0</v>
      </c>
      <c r="RQ77" s="205">
        <v>0</v>
      </c>
      <c r="RR77" s="205">
        <v>10924.3</v>
      </c>
      <c r="RS77" s="178">
        <f t="shared" si="204"/>
        <v>5820.41</v>
      </c>
      <c r="RT77" s="206">
        <v>1044</v>
      </c>
      <c r="RU77" s="181" t="s">
        <v>277</v>
      </c>
      <c r="RV77" s="64">
        <f t="shared" si="205"/>
        <v>16744.71</v>
      </c>
      <c r="RW77" s="209">
        <v>659.81</v>
      </c>
      <c r="RX77" s="209">
        <v>644.66999999999996</v>
      </c>
      <c r="RY77" s="209">
        <v>0</v>
      </c>
      <c r="RZ77" s="209">
        <v>0.21</v>
      </c>
      <c r="SA77" s="209">
        <v>0</v>
      </c>
      <c r="SB77" s="209">
        <v>0</v>
      </c>
      <c r="SC77" s="209">
        <v>0</v>
      </c>
      <c r="SD77" s="209">
        <v>0</v>
      </c>
      <c r="SE77" s="209">
        <v>0</v>
      </c>
      <c r="SF77" s="209">
        <v>0</v>
      </c>
      <c r="SG77" s="211">
        <v>1304.69</v>
      </c>
      <c r="SH77" s="254">
        <v>500</v>
      </c>
      <c r="SI77" s="238" t="s">
        <v>494</v>
      </c>
      <c r="SJ77" s="65">
        <f t="shared" si="298"/>
        <v>107.35206972875558</v>
      </c>
      <c r="SK77" s="65">
        <f t="shared" si="299"/>
        <v>125.46050969304254</v>
      </c>
      <c r="SL77" s="65">
        <v>1279.4567857142858</v>
      </c>
      <c r="SM77" s="65">
        <v>18.5</v>
      </c>
      <c r="SN77" s="65">
        <f t="shared" si="300"/>
        <v>495.92920353982299</v>
      </c>
      <c r="SO77" s="65">
        <v>5</v>
      </c>
      <c r="SP77" s="65">
        <f t="shared" si="321"/>
        <v>428.52876106194691</v>
      </c>
      <c r="SQ77" s="65"/>
      <c r="SR77" s="64">
        <f t="shared" si="325"/>
        <v>2960.2273297378542</v>
      </c>
      <c r="SS77" s="66">
        <f t="shared" si="322"/>
        <v>596.28469026548669</v>
      </c>
      <c r="ST77" s="66"/>
      <c r="SU77" s="66">
        <f t="shared" si="301"/>
        <v>711.30240400066816</v>
      </c>
      <c r="SV77" s="67">
        <f t="shared" si="326"/>
        <v>1307.587094266155</v>
      </c>
      <c r="SW77" s="67">
        <f t="shared" si="250"/>
        <v>4267.8144240040092</v>
      </c>
      <c r="SX77" s="68">
        <f t="shared" si="251"/>
        <v>-2963.1244240040091</v>
      </c>
      <c r="SY77" s="64">
        <f t="shared" si="302"/>
        <v>210960.71999999997</v>
      </c>
      <c r="SZ77" s="211">
        <f t="shared" si="303"/>
        <v>16210.85</v>
      </c>
      <c r="TA77" s="67">
        <f t="shared" si="304"/>
        <v>45500.288278028762</v>
      </c>
      <c r="TB77" s="68">
        <f t="shared" si="305"/>
        <v>-29289.438278028763</v>
      </c>
      <c r="TC77" s="264"/>
      <c r="TD77" s="265"/>
      <c r="TE77" s="265"/>
    </row>
    <row r="78" spans="1:525">
      <c r="A78" s="173" t="s">
        <v>45</v>
      </c>
      <c r="B78" s="266" t="s">
        <v>214</v>
      </c>
      <c r="C78" s="181" t="s">
        <v>277</v>
      </c>
      <c r="D78" s="176">
        <v>6968.63</v>
      </c>
      <c r="E78" s="176">
        <v>11363.92</v>
      </c>
      <c r="F78" s="176">
        <v>0</v>
      </c>
      <c r="G78" s="176">
        <v>5</v>
      </c>
      <c r="H78" s="176">
        <v>0</v>
      </c>
      <c r="I78" s="176">
        <v>0</v>
      </c>
      <c r="J78" s="176">
        <v>0</v>
      </c>
      <c r="K78" s="176">
        <v>0</v>
      </c>
      <c r="L78" s="176">
        <v>0</v>
      </c>
      <c r="M78" s="176">
        <v>0</v>
      </c>
      <c r="N78" s="178">
        <v>14606.76</v>
      </c>
      <c r="O78" s="178">
        <f t="shared" si="161"/>
        <v>3730.7899999999991</v>
      </c>
      <c r="P78" s="181">
        <v>1319</v>
      </c>
      <c r="Q78" s="64">
        <f t="shared" si="213"/>
        <v>18337.55</v>
      </c>
      <c r="R78" s="178">
        <v>580.09</v>
      </c>
      <c r="S78" s="178">
        <v>831.25</v>
      </c>
      <c r="T78" s="178">
        <v>0</v>
      </c>
      <c r="U78" s="178">
        <v>0.21</v>
      </c>
      <c r="V78" s="178">
        <v>0</v>
      </c>
      <c r="W78" s="178">
        <v>0</v>
      </c>
      <c r="X78" s="178">
        <v>0</v>
      </c>
      <c r="Y78" s="178">
        <v>0</v>
      </c>
      <c r="Z78" s="178">
        <v>0</v>
      </c>
      <c r="AA78" s="178">
        <v>0</v>
      </c>
      <c r="AB78" s="64">
        <f t="shared" si="50"/>
        <v>1411.5500000000002</v>
      </c>
      <c r="AC78" s="222">
        <v>228</v>
      </c>
      <c r="AD78" s="65"/>
      <c r="AE78" s="65">
        <f t="shared" si="252"/>
        <v>158.81634996730969</v>
      </c>
      <c r="AF78" s="65">
        <f t="shared" si="177"/>
        <v>100.03671326109084</v>
      </c>
      <c r="AG78" s="65"/>
      <c r="AH78" s="65">
        <v>18.5</v>
      </c>
      <c r="AI78" s="65"/>
      <c r="AJ78" s="65">
        <v>5</v>
      </c>
      <c r="AK78" s="65">
        <f t="shared" si="178"/>
        <v>411.38684210526316</v>
      </c>
      <c r="AL78" s="65"/>
      <c r="AM78" s="64">
        <f t="shared" si="214"/>
        <v>921.73990533366373</v>
      </c>
      <c r="AN78" s="66">
        <f t="shared" si="179"/>
        <v>645.10084210526315</v>
      </c>
      <c r="AO78" s="66">
        <v>46.73</v>
      </c>
      <c r="AP78" s="66">
        <f t="shared" si="253"/>
        <v>322.71414948778539</v>
      </c>
      <c r="AQ78" s="67">
        <f t="shared" si="215"/>
        <v>1014.5449915930485</v>
      </c>
      <c r="AR78" s="67">
        <f t="shared" si="216"/>
        <v>1936.2848969267122</v>
      </c>
      <c r="AS78" s="68">
        <f t="shared" si="217"/>
        <v>-524.73489692671205</v>
      </c>
      <c r="AT78" s="205">
        <v>8519.99</v>
      </c>
      <c r="AU78" s="205">
        <v>14252.49</v>
      </c>
      <c r="AV78" s="205">
        <v>0</v>
      </c>
      <c r="AW78" s="205">
        <v>35</v>
      </c>
      <c r="AX78" s="207">
        <v>0</v>
      </c>
      <c r="AY78" s="207">
        <v>0</v>
      </c>
      <c r="AZ78" s="207">
        <v>0</v>
      </c>
      <c r="BA78" s="207">
        <v>0</v>
      </c>
      <c r="BB78" s="207">
        <v>0</v>
      </c>
      <c r="BC78" s="207">
        <v>0</v>
      </c>
      <c r="BD78" s="209">
        <v>15923.95</v>
      </c>
      <c r="BE78" s="178">
        <f t="shared" si="162"/>
        <v>6883.5299999999988</v>
      </c>
      <c r="BF78" s="208">
        <v>1592</v>
      </c>
      <c r="BG78" s="181" t="s">
        <v>277</v>
      </c>
      <c r="BH78" s="64">
        <f t="shared" si="56"/>
        <v>22807.48</v>
      </c>
      <c r="BI78" s="205">
        <v>709.23</v>
      </c>
      <c r="BJ78" s="205">
        <v>1042.54</v>
      </c>
      <c r="BK78" s="205">
        <v>0</v>
      </c>
      <c r="BL78" s="205">
        <v>1.47</v>
      </c>
      <c r="BM78" s="205">
        <v>0</v>
      </c>
      <c r="BN78" s="205">
        <v>0</v>
      </c>
      <c r="BO78" s="205">
        <v>0</v>
      </c>
      <c r="BP78" s="205">
        <v>0</v>
      </c>
      <c r="BQ78" s="205">
        <v>0</v>
      </c>
      <c r="BR78" s="205">
        <v>0</v>
      </c>
      <c r="BS78" s="64">
        <f t="shared" si="57"/>
        <v>1753.24</v>
      </c>
      <c r="BT78" s="222">
        <v>228</v>
      </c>
      <c r="BU78" s="65"/>
      <c r="BV78" s="65">
        <f t="shared" si="254"/>
        <v>174.64934895295733</v>
      </c>
      <c r="BW78" s="65">
        <f t="shared" si="255"/>
        <v>155.677652717005</v>
      </c>
      <c r="BX78" s="65"/>
      <c r="BY78" s="65">
        <v>18.5</v>
      </c>
      <c r="BZ78" s="65"/>
      <c r="CA78" s="65">
        <v>5</v>
      </c>
      <c r="CB78" s="65">
        <f t="shared" si="180"/>
        <v>391.015625</v>
      </c>
      <c r="CC78" s="65"/>
      <c r="CD78" s="64">
        <f t="shared" si="218"/>
        <v>972.84262666996233</v>
      </c>
      <c r="CE78" s="66">
        <f t="shared" si="256"/>
        <v>665.21208333333334</v>
      </c>
      <c r="CF78" s="66"/>
      <c r="CG78" s="66">
        <f t="shared" si="257"/>
        <v>327.61094200065918</v>
      </c>
      <c r="CH78" s="67">
        <f t="shared" si="323"/>
        <v>992.82302533399252</v>
      </c>
      <c r="CI78" s="67">
        <f t="shared" si="219"/>
        <v>1965.6656520039548</v>
      </c>
      <c r="CJ78" s="68">
        <f t="shared" si="220"/>
        <v>-212.42565200395484</v>
      </c>
      <c r="CK78" s="209">
        <v>9471.9599999999991</v>
      </c>
      <c r="CL78" s="209">
        <v>15953.06</v>
      </c>
      <c r="CM78" s="209">
        <v>0</v>
      </c>
      <c r="CN78" s="209">
        <v>135</v>
      </c>
      <c r="CO78" s="209">
        <v>0</v>
      </c>
      <c r="CP78" s="209">
        <v>0</v>
      </c>
      <c r="CQ78" s="209">
        <v>0</v>
      </c>
      <c r="CR78" s="209">
        <v>0</v>
      </c>
      <c r="CS78" s="209">
        <v>0</v>
      </c>
      <c r="CT78" s="207">
        <v>0</v>
      </c>
      <c r="CU78" s="209">
        <v>18054.099999999999</v>
      </c>
      <c r="CV78" s="178">
        <f t="shared" si="181"/>
        <v>7505.9199999999983</v>
      </c>
      <c r="CW78" s="210">
        <v>1897</v>
      </c>
      <c r="CX78" s="181" t="s">
        <v>277</v>
      </c>
      <c r="CY78" s="64">
        <f t="shared" si="182"/>
        <v>25560.019999999997</v>
      </c>
      <c r="CZ78" s="209">
        <v>788.48</v>
      </c>
      <c r="DA78" s="209">
        <v>1166.94</v>
      </c>
      <c r="DB78" s="209">
        <v>0</v>
      </c>
      <c r="DC78" s="209">
        <v>5.68</v>
      </c>
      <c r="DD78" s="209">
        <v>0</v>
      </c>
      <c r="DE78" s="209">
        <v>0</v>
      </c>
      <c r="DF78" s="209">
        <v>0</v>
      </c>
      <c r="DG78" s="209">
        <v>0</v>
      </c>
      <c r="DH78" s="209">
        <v>0</v>
      </c>
      <c r="DI78" s="209">
        <v>0</v>
      </c>
      <c r="DJ78" s="211">
        <f t="shared" si="208"/>
        <v>1961.1000000000001</v>
      </c>
      <c r="DK78" s="65">
        <v>228</v>
      </c>
      <c r="DL78" s="65"/>
      <c r="DM78" s="65">
        <f t="shared" si="258"/>
        <v>196.27329899928679</v>
      </c>
      <c r="DN78" s="65">
        <f t="shared" si="259"/>
        <v>213.51606751404665</v>
      </c>
      <c r="DO78" s="65"/>
      <c r="DP78" s="65">
        <v>18.5</v>
      </c>
      <c r="DQ78" s="65"/>
      <c r="DR78" s="65">
        <v>5</v>
      </c>
      <c r="DS78" s="65">
        <f t="shared" si="209"/>
        <v>428.469696969697</v>
      </c>
      <c r="DT78" s="65"/>
      <c r="DU78" s="64">
        <f t="shared" si="221"/>
        <v>1089.7590634830303</v>
      </c>
      <c r="DV78" s="66">
        <f t="shared" si="306"/>
        <v>596.35070707070713</v>
      </c>
      <c r="DW78" s="66"/>
      <c r="DX78" s="66">
        <f t="shared" si="260"/>
        <v>337.2219541107475</v>
      </c>
      <c r="DY78" s="67">
        <f t="shared" si="222"/>
        <v>933.57266118145458</v>
      </c>
      <c r="DZ78" s="67">
        <f t="shared" si="223"/>
        <v>2023.3317246644849</v>
      </c>
      <c r="EA78" s="68">
        <f t="shared" si="224"/>
        <v>-62.231724664484773</v>
      </c>
      <c r="EB78" s="209">
        <v>9634.86</v>
      </c>
      <c r="EC78" s="209">
        <v>14490.85</v>
      </c>
      <c r="ED78" s="209">
        <v>0</v>
      </c>
      <c r="EE78" s="209">
        <v>20</v>
      </c>
      <c r="EF78" s="209">
        <v>0</v>
      </c>
      <c r="EG78" s="209">
        <v>0</v>
      </c>
      <c r="EH78" s="209">
        <v>0</v>
      </c>
      <c r="EI78" s="209">
        <v>0</v>
      </c>
      <c r="EJ78" s="209">
        <v>0</v>
      </c>
      <c r="EK78" s="209">
        <v>0</v>
      </c>
      <c r="EL78" s="209">
        <v>16627.669999999998</v>
      </c>
      <c r="EM78" s="178">
        <f t="shared" si="183"/>
        <v>7518.0400000000009</v>
      </c>
      <c r="EN78" s="210">
        <v>1807</v>
      </c>
      <c r="EO78" s="181" t="s">
        <v>277</v>
      </c>
      <c r="EP78" s="212">
        <f t="shared" si="261"/>
        <v>24145.71</v>
      </c>
      <c r="EQ78" s="209">
        <v>802.04</v>
      </c>
      <c r="ER78" s="209">
        <v>1059.98</v>
      </c>
      <c r="ES78" s="209">
        <v>0</v>
      </c>
      <c r="ET78" s="209">
        <v>0.84</v>
      </c>
      <c r="EU78" s="209">
        <v>0</v>
      </c>
      <c r="EV78" s="209">
        <v>0</v>
      </c>
      <c r="EW78" s="209">
        <v>0</v>
      </c>
      <c r="EX78" s="209">
        <v>0</v>
      </c>
      <c r="EY78" s="209">
        <v>0</v>
      </c>
      <c r="EZ78" s="209">
        <v>0</v>
      </c>
      <c r="FA78" s="64">
        <f t="shared" si="184"/>
        <v>1862.86</v>
      </c>
      <c r="FB78" s="222">
        <v>228</v>
      </c>
      <c r="FC78" s="65"/>
      <c r="FD78" s="65">
        <f t="shared" si="262"/>
        <v>185.59889849771585</v>
      </c>
      <c r="FE78" s="65">
        <f t="shared" si="263"/>
        <v>195.29043103576487</v>
      </c>
      <c r="FF78" s="65">
        <v>1279.4567857142858</v>
      </c>
      <c r="FG78" s="65">
        <v>18.5</v>
      </c>
      <c r="FH78" s="65">
        <f t="shared" si="264"/>
        <v>140.93333333333334</v>
      </c>
      <c r="FI78" s="65">
        <v>5</v>
      </c>
      <c r="FJ78" s="65">
        <f t="shared" si="307"/>
        <v>424.68019607843132</v>
      </c>
      <c r="FK78" s="65"/>
      <c r="FL78" s="64">
        <f t="shared" si="225"/>
        <v>2477.4596446595315</v>
      </c>
      <c r="FM78" s="66">
        <f t="shared" si="308"/>
        <v>664.41901960784321</v>
      </c>
      <c r="FN78" s="66"/>
      <c r="FO78" s="66">
        <f t="shared" si="265"/>
        <v>628.37573285347503</v>
      </c>
      <c r="FP78" s="67">
        <f t="shared" si="324"/>
        <v>1292.7947524613182</v>
      </c>
      <c r="FQ78" s="67">
        <f t="shared" si="226"/>
        <v>3770.2543971208497</v>
      </c>
      <c r="FR78" s="68">
        <f t="shared" si="227"/>
        <v>-1907.3943971208498</v>
      </c>
      <c r="FS78" s="209">
        <v>10829.23</v>
      </c>
      <c r="FT78" s="209">
        <v>17960.57</v>
      </c>
      <c r="FU78" s="209">
        <v>0</v>
      </c>
      <c r="FV78" s="209">
        <v>65</v>
      </c>
      <c r="FW78" s="209">
        <v>0</v>
      </c>
      <c r="FX78" s="209">
        <v>0</v>
      </c>
      <c r="FY78" s="209">
        <v>0</v>
      </c>
      <c r="FZ78" s="209">
        <v>0</v>
      </c>
      <c r="GA78" s="209">
        <v>0</v>
      </c>
      <c r="GB78" s="209">
        <v>0</v>
      </c>
      <c r="GC78" s="209">
        <v>19358.330000000002</v>
      </c>
      <c r="GD78" s="178">
        <f t="shared" si="186"/>
        <v>9496.4699999999975</v>
      </c>
      <c r="GE78" s="210">
        <v>2040</v>
      </c>
      <c r="GF78" s="181" t="s">
        <v>277</v>
      </c>
      <c r="GG78" s="64">
        <f t="shared" si="187"/>
        <v>28854.799999999999</v>
      </c>
      <c r="GH78" s="209">
        <v>901.44</v>
      </c>
      <c r="GI78" s="209">
        <v>1313.78</v>
      </c>
      <c r="GJ78" s="209">
        <v>0</v>
      </c>
      <c r="GK78" s="209">
        <v>2.73</v>
      </c>
      <c r="GL78" s="209">
        <v>0</v>
      </c>
      <c r="GM78" s="209">
        <v>0</v>
      </c>
      <c r="GN78" s="209">
        <v>0</v>
      </c>
      <c r="GO78" s="209">
        <v>0</v>
      </c>
      <c r="GP78" s="209">
        <v>0</v>
      </c>
      <c r="GQ78" s="209">
        <v>0</v>
      </c>
      <c r="GR78" s="211">
        <f t="shared" si="266"/>
        <v>2217.9500000000003</v>
      </c>
      <c r="GS78" s="222">
        <v>228</v>
      </c>
      <c r="GT78" s="65"/>
      <c r="GU78" s="65">
        <f t="shared" si="267"/>
        <v>214.51438982690723</v>
      </c>
      <c r="GV78" s="65">
        <f t="shared" si="268"/>
        <v>279.88097114544394</v>
      </c>
      <c r="GW78" s="65">
        <v>1279.4567857142858</v>
      </c>
      <c r="GX78" s="65">
        <v>18.5</v>
      </c>
      <c r="GY78" s="65">
        <f t="shared" si="269"/>
        <v>184.90588235294118</v>
      </c>
      <c r="GZ78" s="65">
        <v>5</v>
      </c>
      <c r="HA78" s="65">
        <f t="shared" si="309"/>
        <v>358.47794117647061</v>
      </c>
      <c r="HB78" s="65"/>
      <c r="HC78" s="64">
        <f t="shared" si="188"/>
        <v>2568.7359702160488</v>
      </c>
      <c r="HD78" s="66">
        <f t="shared" si="310"/>
        <v>866.92019607843133</v>
      </c>
      <c r="HE78" s="66"/>
      <c r="HF78" s="66">
        <f t="shared" si="270"/>
        <v>687.13123325889603</v>
      </c>
      <c r="HG78" s="67">
        <f t="shared" si="228"/>
        <v>1554.0514293373274</v>
      </c>
      <c r="HH78" s="67">
        <f t="shared" si="229"/>
        <v>4122.7873995533764</v>
      </c>
      <c r="HI78" s="68">
        <f t="shared" si="230"/>
        <v>-1904.8373995533761</v>
      </c>
      <c r="HJ78" s="205">
        <v>10970.33</v>
      </c>
      <c r="HK78" s="205">
        <v>14791.17</v>
      </c>
      <c r="HL78" s="205">
        <v>0</v>
      </c>
      <c r="HM78" s="205">
        <v>0</v>
      </c>
      <c r="HN78" s="205">
        <v>0</v>
      </c>
      <c r="HO78" s="205">
        <v>0</v>
      </c>
      <c r="HP78" s="205">
        <v>0</v>
      </c>
      <c r="HQ78" s="205">
        <v>0</v>
      </c>
      <c r="HR78" s="205">
        <v>0</v>
      </c>
      <c r="HS78" s="205">
        <v>0</v>
      </c>
      <c r="HT78" s="205">
        <v>18861.009999999998</v>
      </c>
      <c r="HU78" s="178">
        <f t="shared" si="189"/>
        <v>6900.4900000000016</v>
      </c>
      <c r="HV78" s="206">
        <v>1790</v>
      </c>
      <c r="HW78" s="181" t="s">
        <v>277</v>
      </c>
      <c r="HX78" s="64">
        <f t="shared" si="190"/>
        <v>25761.5</v>
      </c>
      <c r="HY78" s="205">
        <v>913.19</v>
      </c>
      <c r="HZ78" s="205">
        <v>1081.95</v>
      </c>
      <c r="IA78" s="205">
        <v>0</v>
      </c>
      <c r="IB78" s="205">
        <v>0</v>
      </c>
      <c r="IC78" s="205">
        <v>0</v>
      </c>
      <c r="ID78" s="205">
        <v>0</v>
      </c>
      <c r="IE78" s="205">
        <v>0</v>
      </c>
      <c r="IF78" s="205">
        <v>0</v>
      </c>
      <c r="IG78" s="205">
        <v>0</v>
      </c>
      <c r="IH78" s="205">
        <v>0</v>
      </c>
      <c r="II78" s="214">
        <v>1995.14</v>
      </c>
      <c r="IJ78" s="222">
        <v>228</v>
      </c>
      <c r="IK78" s="65"/>
      <c r="IL78" s="65">
        <f t="shared" si="271"/>
        <v>208.9320240837726</v>
      </c>
      <c r="IM78" s="65">
        <f t="shared" si="272"/>
        <v>209.13811132337472</v>
      </c>
      <c r="IN78" s="65">
        <v>1279.4567857142858</v>
      </c>
      <c r="IO78" s="65">
        <v>18.5</v>
      </c>
      <c r="IP78" s="65">
        <f t="shared" si="273"/>
        <v>232.05714285714285</v>
      </c>
      <c r="IQ78" s="65">
        <v>5</v>
      </c>
      <c r="IR78" s="65">
        <f t="shared" si="311"/>
        <v>445.62857142857143</v>
      </c>
      <c r="IS78" s="65"/>
      <c r="IT78" s="64">
        <f t="shared" si="191"/>
        <v>2626.7126354071474</v>
      </c>
      <c r="IU78" s="66">
        <f t="shared" si="312"/>
        <v>538.79476190476191</v>
      </c>
      <c r="IV78" s="66"/>
      <c r="IW78" s="66">
        <f t="shared" si="274"/>
        <v>633.10147946238192</v>
      </c>
      <c r="IX78" s="67">
        <f t="shared" si="192"/>
        <v>1171.8962413671438</v>
      </c>
      <c r="IY78" s="67">
        <f t="shared" si="231"/>
        <v>3798.6088767742913</v>
      </c>
      <c r="IZ78" s="68">
        <f t="shared" si="232"/>
        <v>-1803.4688767742912</v>
      </c>
      <c r="JA78" s="209">
        <v>14368.33</v>
      </c>
      <c r="JB78" s="209">
        <v>16935.490000000002</v>
      </c>
      <c r="JC78" s="209">
        <v>0</v>
      </c>
      <c r="JD78" s="209">
        <v>105</v>
      </c>
      <c r="JE78" s="209">
        <v>0</v>
      </c>
      <c r="JF78" s="209">
        <v>0</v>
      </c>
      <c r="JG78" s="209">
        <v>0</v>
      </c>
      <c r="JH78" s="209">
        <v>0</v>
      </c>
      <c r="JI78" s="209">
        <v>0</v>
      </c>
      <c r="JJ78" s="209">
        <v>0</v>
      </c>
      <c r="JK78" s="209">
        <v>23199.65</v>
      </c>
      <c r="JL78" s="178">
        <f t="shared" si="193"/>
        <v>8209.1699999999983</v>
      </c>
      <c r="JM78" s="210">
        <v>1871</v>
      </c>
      <c r="JN78" s="181" t="s">
        <v>277</v>
      </c>
      <c r="JO78" s="64">
        <f t="shared" si="194"/>
        <v>31408.82</v>
      </c>
      <c r="JP78" s="209">
        <v>1196.0899999999999</v>
      </c>
      <c r="JQ78" s="209">
        <v>1238.8</v>
      </c>
      <c r="JR78" s="209">
        <v>0</v>
      </c>
      <c r="JS78" s="209">
        <v>4.42</v>
      </c>
      <c r="JT78" s="209">
        <v>0</v>
      </c>
      <c r="JU78" s="209">
        <v>0</v>
      </c>
      <c r="JV78" s="209">
        <v>0</v>
      </c>
      <c r="JW78" s="209">
        <v>0</v>
      </c>
      <c r="JX78" s="209">
        <v>0</v>
      </c>
      <c r="JY78" s="209">
        <v>0</v>
      </c>
      <c r="JZ78" s="211">
        <v>2439.31</v>
      </c>
      <c r="KA78" s="222">
        <v>228</v>
      </c>
      <c r="KB78" s="65"/>
      <c r="KC78" s="65">
        <f t="shared" si="275"/>
        <v>467.95289521843256</v>
      </c>
      <c r="KD78" s="65">
        <f t="shared" si="276"/>
        <v>276.41563336839812</v>
      </c>
      <c r="KE78" s="65">
        <v>1279.4567857142858</v>
      </c>
      <c r="KF78" s="65">
        <v>18.5</v>
      </c>
      <c r="KG78" s="65"/>
      <c r="KH78" s="65">
        <v>5</v>
      </c>
      <c r="KI78" s="65">
        <f t="shared" si="313"/>
        <v>543.39953271028037</v>
      </c>
      <c r="KJ78" s="65"/>
      <c r="KK78" s="64">
        <f t="shared" si="195"/>
        <v>2818.7248470113968</v>
      </c>
      <c r="KL78" s="66">
        <f t="shared" si="314"/>
        <v>497.32093457943921</v>
      </c>
      <c r="KM78" s="66"/>
      <c r="KN78" s="66">
        <f t="shared" si="277"/>
        <v>663.20915631816729</v>
      </c>
      <c r="KO78" s="67">
        <f t="shared" si="233"/>
        <v>1160.5300908976064</v>
      </c>
      <c r="KP78" s="67">
        <f t="shared" si="234"/>
        <v>3979.2549379090033</v>
      </c>
      <c r="KQ78" s="68">
        <f t="shared" si="235"/>
        <v>-1539.9449379090033</v>
      </c>
      <c r="KR78" s="209">
        <v>13115.01</v>
      </c>
      <c r="KS78" s="209">
        <v>15269.03</v>
      </c>
      <c r="KT78" s="209">
        <v>0</v>
      </c>
      <c r="KU78" s="209">
        <v>80</v>
      </c>
      <c r="KV78" s="209">
        <v>0</v>
      </c>
      <c r="KW78" s="209">
        <v>0</v>
      </c>
      <c r="KX78" s="209">
        <v>0</v>
      </c>
      <c r="KY78" s="209">
        <v>0</v>
      </c>
      <c r="KZ78" s="209">
        <v>0</v>
      </c>
      <c r="LA78" s="209">
        <v>0</v>
      </c>
      <c r="LB78" s="209">
        <v>20876.189999999999</v>
      </c>
      <c r="LC78" s="178">
        <f t="shared" si="196"/>
        <v>7587.8500000000022</v>
      </c>
      <c r="LD78" s="210">
        <v>1688</v>
      </c>
      <c r="LE78" s="181" t="s">
        <v>277</v>
      </c>
      <c r="LF78" s="64">
        <f t="shared" si="197"/>
        <v>28464.04</v>
      </c>
      <c r="LG78" s="209">
        <v>1091.75</v>
      </c>
      <c r="LH78" s="209">
        <v>1116.9000000000001</v>
      </c>
      <c r="LI78" s="209">
        <v>0</v>
      </c>
      <c r="LJ78" s="209">
        <v>3.36</v>
      </c>
      <c r="LK78" s="209">
        <v>0</v>
      </c>
      <c r="LL78" s="209">
        <v>0</v>
      </c>
      <c r="LM78" s="209">
        <v>0</v>
      </c>
      <c r="LN78" s="209">
        <v>0</v>
      </c>
      <c r="LO78" s="209">
        <v>0</v>
      </c>
      <c r="LP78" s="209">
        <v>0</v>
      </c>
      <c r="LQ78" s="211">
        <f t="shared" si="278"/>
        <v>2212.0100000000002</v>
      </c>
      <c r="LR78" s="228"/>
      <c r="LS78" s="65"/>
      <c r="LT78" s="65">
        <f t="shared" si="279"/>
        <v>212.83542699561352</v>
      </c>
      <c r="LU78" s="65">
        <f t="shared" si="280"/>
        <v>225.90654342266595</v>
      </c>
      <c r="LV78" s="65">
        <v>1279.4567857142858</v>
      </c>
      <c r="LW78" s="65">
        <v>18.5</v>
      </c>
      <c r="LX78" s="65"/>
      <c r="LY78" s="65">
        <v>5</v>
      </c>
      <c r="LZ78" s="65">
        <f t="shared" si="315"/>
        <v>508.03738317757012</v>
      </c>
      <c r="MA78" s="65"/>
      <c r="MB78" s="64">
        <f t="shared" si="236"/>
        <v>2249.7361393101355</v>
      </c>
      <c r="MC78" s="66">
        <f t="shared" si="316"/>
        <v>593.54906542056074</v>
      </c>
      <c r="MD78" s="66"/>
      <c r="ME78" s="66">
        <f t="shared" si="281"/>
        <v>568.6570409461392</v>
      </c>
      <c r="MF78" s="67">
        <f t="shared" si="237"/>
        <v>1162.2061063666999</v>
      </c>
      <c r="MG78" s="67">
        <f t="shared" si="238"/>
        <v>3411.9422456768352</v>
      </c>
      <c r="MH78" s="68">
        <f t="shared" si="239"/>
        <v>-1199.932245676835</v>
      </c>
      <c r="MI78" s="209">
        <v>10972.86</v>
      </c>
      <c r="MJ78" s="209">
        <v>13995.74</v>
      </c>
      <c r="MK78" s="209">
        <v>0</v>
      </c>
      <c r="ML78" s="209">
        <v>0</v>
      </c>
      <c r="MM78" s="209">
        <v>0</v>
      </c>
      <c r="MN78" s="209">
        <v>0</v>
      </c>
      <c r="MO78" s="209">
        <v>0</v>
      </c>
      <c r="MP78" s="209">
        <v>0</v>
      </c>
      <c r="MQ78" s="209">
        <v>0</v>
      </c>
      <c r="MR78" s="209">
        <v>0</v>
      </c>
      <c r="MS78" s="209">
        <v>17858.439999999999</v>
      </c>
      <c r="MT78" s="178">
        <f t="shared" si="210"/>
        <v>7110.16</v>
      </c>
      <c r="MU78" s="210">
        <v>1569</v>
      </c>
      <c r="MV78" s="181" t="s">
        <v>277</v>
      </c>
      <c r="MW78" s="64">
        <f t="shared" si="198"/>
        <v>24968.6</v>
      </c>
      <c r="MX78" s="209">
        <v>913.42</v>
      </c>
      <c r="MY78" s="209">
        <v>1023.76</v>
      </c>
      <c r="MZ78" s="209">
        <v>0</v>
      </c>
      <c r="NA78" s="209">
        <v>0</v>
      </c>
      <c r="NB78" s="209">
        <v>0</v>
      </c>
      <c r="NC78" s="209">
        <v>0</v>
      </c>
      <c r="ND78" s="209">
        <v>0</v>
      </c>
      <c r="NE78" s="209">
        <v>0</v>
      </c>
      <c r="NF78" s="209">
        <v>0</v>
      </c>
      <c r="NG78" s="209">
        <v>0</v>
      </c>
      <c r="NH78" s="211">
        <f t="shared" si="282"/>
        <v>1937.1799999999998</v>
      </c>
      <c r="NI78" s="228"/>
      <c r="NJ78" s="238"/>
      <c r="NK78" s="65">
        <f t="shared" si="283"/>
        <v>0</v>
      </c>
      <c r="NL78" s="65">
        <f t="shared" si="284"/>
        <v>171.73210040329806</v>
      </c>
      <c r="NM78" s="65">
        <v>1279.4567857142858</v>
      </c>
      <c r="NN78" s="65">
        <v>18.5</v>
      </c>
      <c r="NO78" s="65"/>
      <c r="NP78" s="65">
        <v>5</v>
      </c>
      <c r="NQ78" s="65">
        <f t="shared" si="317"/>
        <v>469.67889908256882</v>
      </c>
      <c r="NR78" s="65"/>
      <c r="NS78" s="64">
        <f t="shared" si="199"/>
        <v>1944.3677852001529</v>
      </c>
      <c r="NT78" s="66">
        <f t="shared" si="285"/>
        <v>723.04816513761466</v>
      </c>
      <c r="NU78" s="66"/>
      <c r="NV78" s="66">
        <f t="shared" si="286"/>
        <v>533.48319006755355</v>
      </c>
      <c r="NW78" s="67">
        <f t="shared" si="240"/>
        <v>1256.5313552051682</v>
      </c>
      <c r="NX78" s="67">
        <f t="shared" si="241"/>
        <v>3200.8991404053213</v>
      </c>
      <c r="NY78" s="68">
        <f t="shared" si="242"/>
        <v>-1263.7191404053215</v>
      </c>
      <c r="NZ78" s="209">
        <v>12156.47</v>
      </c>
      <c r="OA78" s="209">
        <v>15958.93</v>
      </c>
      <c r="OB78" s="209">
        <v>0</v>
      </c>
      <c r="OC78" s="209">
        <v>15</v>
      </c>
      <c r="OD78" s="209">
        <v>0</v>
      </c>
      <c r="OE78" s="209">
        <v>0</v>
      </c>
      <c r="OF78" s="209">
        <v>0</v>
      </c>
      <c r="OG78" s="209">
        <v>0</v>
      </c>
      <c r="OH78" s="209">
        <v>0</v>
      </c>
      <c r="OI78" s="209">
        <v>0</v>
      </c>
      <c r="OJ78" s="209">
        <v>20329.52</v>
      </c>
      <c r="OK78" s="178">
        <f t="shared" si="287"/>
        <v>7800.880000000001</v>
      </c>
      <c r="OL78" s="210">
        <v>1809</v>
      </c>
      <c r="OM78" s="181" t="s">
        <v>277</v>
      </c>
      <c r="ON78" s="64">
        <f t="shared" si="200"/>
        <v>28130.400000000001</v>
      </c>
      <c r="OO78" s="209">
        <v>1011.95</v>
      </c>
      <c r="OP78" s="209">
        <v>1167.3699999999999</v>
      </c>
      <c r="OQ78" s="209">
        <v>0</v>
      </c>
      <c r="OR78" s="209">
        <v>0.63</v>
      </c>
      <c r="OS78" s="209">
        <v>0</v>
      </c>
      <c r="OT78" s="209">
        <v>0</v>
      </c>
      <c r="OU78" s="209">
        <v>0</v>
      </c>
      <c r="OV78" s="209">
        <v>0</v>
      </c>
      <c r="OW78" s="209">
        <v>0</v>
      </c>
      <c r="OX78" s="209">
        <v>0</v>
      </c>
      <c r="OY78" s="211">
        <v>2179.9499999999998</v>
      </c>
      <c r="OZ78" s="228"/>
      <c r="PA78" s="238"/>
      <c r="PB78" s="65">
        <f t="shared" si="288"/>
        <v>439.59051311876419</v>
      </c>
      <c r="PC78" s="65">
        <f t="shared" si="289"/>
        <v>228.72963044664016</v>
      </c>
      <c r="PD78" s="65">
        <v>1279.4567857142858</v>
      </c>
      <c r="PE78" s="65">
        <v>18.5</v>
      </c>
      <c r="PF78" s="65">
        <f t="shared" si="290"/>
        <v>32.880000000000003</v>
      </c>
      <c r="PG78" s="65">
        <v>5</v>
      </c>
      <c r="PH78" s="65">
        <f t="shared" si="318"/>
        <v>495.2049090909091</v>
      </c>
      <c r="PI78" s="65"/>
      <c r="PJ78" s="64">
        <f t="shared" si="243"/>
        <v>2499.3618383705993</v>
      </c>
      <c r="PK78" s="66">
        <f t="shared" si="319"/>
        <v>643.25572727272731</v>
      </c>
      <c r="PL78" s="66"/>
      <c r="PM78" s="66">
        <f t="shared" si="291"/>
        <v>628.5235131286654</v>
      </c>
      <c r="PN78" s="67">
        <f t="shared" si="244"/>
        <v>1271.7792404013926</v>
      </c>
      <c r="PO78" s="67">
        <f t="shared" si="245"/>
        <v>3771.1410787719919</v>
      </c>
      <c r="PP78" s="68">
        <f t="shared" si="246"/>
        <v>-1591.1910787719921</v>
      </c>
      <c r="PQ78" s="209">
        <v>9742.24</v>
      </c>
      <c r="PR78" s="209">
        <v>12479.31</v>
      </c>
      <c r="PS78" s="209">
        <v>0</v>
      </c>
      <c r="PT78" s="209">
        <v>10</v>
      </c>
      <c r="PU78" s="209">
        <v>0</v>
      </c>
      <c r="PV78" s="209">
        <v>0</v>
      </c>
      <c r="PW78" s="209">
        <v>0</v>
      </c>
      <c r="PX78" s="209">
        <v>0</v>
      </c>
      <c r="PY78" s="209">
        <v>0</v>
      </c>
      <c r="PZ78" s="209">
        <v>0</v>
      </c>
      <c r="QA78" s="209">
        <v>15393.17</v>
      </c>
      <c r="QB78" s="178">
        <f t="shared" si="201"/>
        <v>6838.3799999999992</v>
      </c>
      <c r="QC78" s="210">
        <v>1427</v>
      </c>
      <c r="QD78" s="181" t="s">
        <v>277</v>
      </c>
      <c r="QE78" s="64">
        <f t="shared" si="202"/>
        <v>22231.55</v>
      </c>
      <c r="QF78" s="209">
        <v>810.99</v>
      </c>
      <c r="QG78" s="209">
        <v>912.84</v>
      </c>
      <c r="QH78" s="209">
        <v>0</v>
      </c>
      <c r="QI78" s="209">
        <v>0.42</v>
      </c>
      <c r="QJ78" s="209">
        <v>0</v>
      </c>
      <c r="QK78" s="209">
        <v>0</v>
      </c>
      <c r="QL78" s="209">
        <v>0</v>
      </c>
      <c r="QM78" s="209">
        <v>0</v>
      </c>
      <c r="QN78" s="209">
        <v>0</v>
      </c>
      <c r="QO78" s="209">
        <v>0</v>
      </c>
      <c r="QP78" s="211">
        <f t="shared" si="292"/>
        <v>1724.25</v>
      </c>
      <c r="QQ78" s="226"/>
      <c r="QR78" s="238"/>
      <c r="QS78" s="65">
        <f t="shared" si="293"/>
        <v>180.94680446564686</v>
      </c>
      <c r="QT78" s="65">
        <f t="shared" si="294"/>
        <v>124.78296235095031</v>
      </c>
      <c r="QU78" s="65">
        <v>1279.4567857142858</v>
      </c>
      <c r="QV78" s="65">
        <v>18.5</v>
      </c>
      <c r="QW78" s="65">
        <f t="shared" si="295"/>
        <v>18.861818181818183</v>
      </c>
      <c r="QX78" s="65">
        <v>5</v>
      </c>
      <c r="QY78" s="65">
        <f t="shared" si="320"/>
        <v>428.14772727272725</v>
      </c>
      <c r="QZ78" s="65"/>
      <c r="RA78" s="64">
        <f t="shared" si="203"/>
        <v>2055.6960979854284</v>
      </c>
      <c r="RB78" s="66">
        <f t="shared" si="296"/>
        <v>619.2640909090909</v>
      </c>
      <c r="RC78" s="66"/>
      <c r="RD78" s="66">
        <f t="shared" si="297"/>
        <v>534.99203777890386</v>
      </c>
      <c r="RE78" s="67">
        <f t="shared" si="247"/>
        <v>1154.2561286879948</v>
      </c>
      <c r="RF78" s="67">
        <f t="shared" si="248"/>
        <v>3209.952226673423</v>
      </c>
      <c r="RG78" s="68">
        <f t="shared" si="249"/>
        <v>-1485.702226673423</v>
      </c>
      <c r="RH78" s="205">
        <v>9651.52</v>
      </c>
      <c r="RI78" s="205">
        <v>12157.92</v>
      </c>
      <c r="RJ78" s="205">
        <v>0</v>
      </c>
      <c r="RK78" s="205">
        <v>25</v>
      </c>
      <c r="RL78" s="205">
        <v>0</v>
      </c>
      <c r="RM78" s="205">
        <v>0</v>
      </c>
      <c r="RN78" s="205">
        <v>0</v>
      </c>
      <c r="RO78" s="205">
        <v>0</v>
      </c>
      <c r="RP78" s="205">
        <v>0</v>
      </c>
      <c r="RQ78" s="205">
        <v>0</v>
      </c>
      <c r="RR78" s="205">
        <v>16572.23</v>
      </c>
      <c r="RS78" s="178">
        <f t="shared" si="204"/>
        <v>5262.2100000000028</v>
      </c>
      <c r="RT78" s="206">
        <v>1365</v>
      </c>
      <c r="RU78" s="181" t="s">
        <v>277</v>
      </c>
      <c r="RV78" s="64">
        <f t="shared" si="205"/>
        <v>21834.440000000002</v>
      </c>
      <c r="RW78" s="209">
        <v>803.43</v>
      </c>
      <c r="RX78" s="209">
        <v>889.33</v>
      </c>
      <c r="RY78" s="209">
        <v>0</v>
      </c>
      <c r="RZ78" s="209">
        <v>1.05</v>
      </c>
      <c r="SA78" s="209">
        <v>0</v>
      </c>
      <c r="SB78" s="209">
        <v>0</v>
      </c>
      <c r="SC78" s="209">
        <v>0</v>
      </c>
      <c r="SD78" s="209">
        <v>0</v>
      </c>
      <c r="SE78" s="209">
        <v>0</v>
      </c>
      <c r="SF78" s="209">
        <v>0</v>
      </c>
      <c r="SG78" s="211">
        <v>1693.81</v>
      </c>
      <c r="SH78" s="226"/>
      <c r="SI78" s="238"/>
      <c r="SJ78" s="65">
        <f t="shared" si="298"/>
        <v>162.85374719853675</v>
      </c>
      <c r="SK78" s="65">
        <f t="shared" si="299"/>
        <v>113.4283579183985</v>
      </c>
      <c r="SL78" s="65">
        <v>1279.4567857142858</v>
      </c>
      <c r="SM78" s="65">
        <v>18.5</v>
      </c>
      <c r="SN78" s="65">
        <f t="shared" si="300"/>
        <v>495.92920353982299</v>
      </c>
      <c r="SO78" s="65">
        <v>5</v>
      </c>
      <c r="SP78" s="65">
        <f t="shared" si="321"/>
        <v>428.52876106194691</v>
      </c>
      <c r="SQ78" s="65"/>
      <c r="SR78" s="64">
        <f t="shared" si="325"/>
        <v>2503.6968554329915</v>
      </c>
      <c r="SS78" s="66">
        <f t="shared" si="322"/>
        <v>596.28469026548669</v>
      </c>
      <c r="ST78" s="66"/>
      <c r="SU78" s="66">
        <f t="shared" si="301"/>
        <v>619.99630913969565</v>
      </c>
      <c r="SV78" s="67">
        <f t="shared" si="326"/>
        <v>1216.2809994051822</v>
      </c>
      <c r="SW78" s="67">
        <f t="shared" si="250"/>
        <v>3719.9778548381737</v>
      </c>
      <c r="SX78" s="68">
        <f t="shared" si="251"/>
        <v>-2026.1678548381738</v>
      </c>
      <c r="SY78" s="64">
        <f t="shared" si="302"/>
        <v>302504.91000000003</v>
      </c>
      <c r="SZ78" s="211">
        <f t="shared" si="303"/>
        <v>23388.350000000002</v>
      </c>
      <c r="TA78" s="67">
        <f t="shared" si="304"/>
        <v>38910.100431318424</v>
      </c>
      <c r="TB78" s="68">
        <f t="shared" si="305"/>
        <v>-15521.750431318422</v>
      </c>
      <c r="TC78" s="264"/>
      <c r="TD78" s="265"/>
      <c r="TE78" s="265"/>
    </row>
    <row r="79" spans="1:525">
      <c r="A79" s="173" t="s">
        <v>46</v>
      </c>
      <c r="B79" s="266" t="s">
        <v>214</v>
      </c>
      <c r="C79" s="181" t="s">
        <v>277</v>
      </c>
      <c r="D79" s="176">
        <v>5135.93</v>
      </c>
      <c r="E79" s="176">
        <v>8869.41</v>
      </c>
      <c r="F79" s="176">
        <v>0</v>
      </c>
      <c r="G79" s="176">
        <v>40</v>
      </c>
      <c r="H79" s="176">
        <v>0</v>
      </c>
      <c r="I79" s="176">
        <v>0</v>
      </c>
      <c r="J79" s="176">
        <v>0</v>
      </c>
      <c r="K79" s="176">
        <v>0</v>
      </c>
      <c r="L79" s="176">
        <v>0</v>
      </c>
      <c r="M79" s="176">
        <v>0</v>
      </c>
      <c r="N79" s="178">
        <v>9204.369999999999</v>
      </c>
      <c r="O79" s="178">
        <f t="shared" si="161"/>
        <v>4840.9700000000012</v>
      </c>
      <c r="P79" s="181">
        <v>1040</v>
      </c>
      <c r="Q79" s="64">
        <f t="shared" si="213"/>
        <v>14045.34</v>
      </c>
      <c r="R79" s="178">
        <v>427.53</v>
      </c>
      <c r="S79" s="178">
        <v>648.78</v>
      </c>
      <c r="T79" s="178">
        <v>0</v>
      </c>
      <c r="U79" s="178">
        <v>1.68</v>
      </c>
      <c r="V79" s="178">
        <v>0</v>
      </c>
      <c r="W79" s="178">
        <v>0</v>
      </c>
      <c r="X79" s="178">
        <v>0</v>
      </c>
      <c r="Y79" s="178">
        <v>0</v>
      </c>
      <c r="Z79" s="178">
        <v>0</v>
      </c>
      <c r="AA79" s="178">
        <v>0</v>
      </c>
      <c r="AB79" s="64">
        <f t="shared" si="50"/>
        <v>1077.99</v>
      </c>
      <c r="AC79" s="222"/>
      <c r="AD79" s="65"/>
      <c r="AE79" s="65">
        <f t="shared" si="252"/>
        <v>100.07725513040579</v>
      </c>
      <c r="AF79" s="65">
        <f t="shared" si="177"/>
        <v>129.80487451599879</v>
      </c>
      <c r="AG79" s="65"/>
      <c r="AH79" s="65">
        <v>18.5</v>
      </c>
      <c r="AI79" s="65"/>
      <c r="AJ79" s="65">
        <v>5</v>
      </c>
      <c r="AK79" s="65">
        <f t="shared" si="178"/>
        <v>411.38684210526316</v>
      </c>
      <c r="AL79" s="65"/>
      <c r="AM79" s="64">
        <f t="shared" si="214"/>
        <v>664.76897175166778</v>
      </c>
      <c r="AN79" s="66">
        <f t="shared" si="179"/>
        <v>645.10084210526315</v>
      </c>
      <c r="AO79" s="66">
        <v>46.73</v>
      </c>
      <c r="AP79" s="66">
        <f t="shared" si="253"/>
        <v>271.3199627713862</v>
      </c>
      <c r="AQ79" s="67">
        <f t="shared" si="215"/>
        <v>963.15080487664932</v>
      </c>
      <c r="AR79" s="67">
        <f t="shared" si="216"/>
        <v>1627.9197766283171</v>
      </c>
      <c r="AS79" s="68">
        <f t="shared" si="217"/>
        <v>-549.92977662831709</v>
      </c>
      <c r="AT79" s="205">
        <v>4842.47</v>
      </c>
      <c r="AU79" s="205">
        <v>6961.21</v>
      </c>
      <c r="AV79" s="205">
        <v>0</v>
      </c>
      <c r="AW79" s="205">
        <v>30</v>
      </c>
      <c r="AX79" s="207">
        <v>0</v>
      </c>
      <c r="AY79" s="207">
        <v>0</v>
      </c>
      <c r="AZ79" s="207">
        <v>0</v>
      </c>
      <c r="BA79" s="207">
        <v>0</v>
      </c>
      <c r="BB79" s="207">
        <v>0</v>
      </c>
      <c r="BC79" s="207">
        <v>0</v>
      </c>
      <c r="BD79" s="209">
        <v>6855.27</v>
      </c>
      <c r="BE79" s="178">
        <f t="shared" si="162"/>
        <v>4978.41</v>
      </c>
      <c r="BF79" s="208">
        <v>853</v>
      </c>
      <c r="BG79" s="181" t="s">
        <v>277</v>
      </c>
      <c r="BH79" s="64">
        <f t="shared" si="56"/>
        <v>11833.68</v>
      </c>
      <c r="BI79" s="205">
        <v>403.1</v>
      </c>
      <c r="BJ79" s="205">
        <v>509.2</v>
      </c>
      <c r="BK79" s="205">
        <v>0</v>
      </c>
      <c r="BL79" s="205">
        <v>1.26</v>
      </c>
      <c r="BM79" s="205">
        <v>0</v>
      </c>
      <c r="BN79" s="205">
        <v>0</v>
      </c>
      <c r="BO79" s="205">
        <v>0</v>
      </c>
      <c r="BP79" s="205">
        <v>0</v>
      </c>
      <c r="BQ79" s="205">
        <v>0</v>
      </c>
      <c r="BR79" s="205">
        <v>0</v>
      </c>
      <c r="BS79" s="64">
        <f t="shared" si="57"/>
        <v>913.56</v>
      </c>
      <c r="BT79" s="222"/>
      <c r="BU79" s="65"/>
      <c r="BV79" s="65">
        <f t="shared" si="254"/>
        <v>75.186649191735711</v>
      </c>
      <c r="BW79" s="65">
        <f t="shared" si="255"/>
        <v>112.59153124383347</v>
      </c>
      <c r="BX79" s="65"/>
      <c r="BY79" s="65">
        <v>18.5</v>
      </c>
      <c r="BZ79" s="65"/>
      <c r="CA79" s="65">
        <v>5</v>
      </c>
      <c r="CB79" s="65">
        <f t="shared" si="180"/>
        <v>391.015625</v>
      </c>
      <c r="CC79" s="65"/>
      <c r="CD79" s="64">
        <f t="shared" si="218"/>
        <v>602.2938054355692</v>
      </c>
      <c r="CE79" s="66">
        <f t="shared" si="256"/>
        <v>665.21208333333334</v>
      </c>
      <c r="CF79" s="66"/>
      <c r="CG79" s="66">
        <f t="shared" si="257"/>
        <v>253.5011777537805</v>
      </c>
      <c r="CH79" s="67">
        <f t="shared" si="323"/>
        <v>918.71326108711378</v>
      </c>
      <c r="CI79" s="67">
        <f t="shared" si="219"/>
        <v>1521.0070665226831</v>
      </c>
      <c r="CJ79" s="68">
        <f t="shared" si="220"/>
        <v>-607.44706652268314</v>
      </c>
      <c r="CK79" s="209">
        <v>4070.07</v>
      </c>
      <c r="CL79" s="209">
        <v>7558.27</v>
      </c>
      <c r="CM79" s="209">
        <v>0</v>
      </c>
      <c r="CN79" s="209">
        <v>35</v>
      </c>
      <c r="CO79" s="209">
        <v>0</v>
      </c>
      <c r="CP79" s="209">
        <v>0</v>
      </c>
      <c r="CQ79" s="209">
        <v>0</v>
      </c>
      <c r="CR79" s="209">
        <v>0</v>
      </c>
      <c r="CS79" s="209">
        <v>0</v>
      </c>
      <c r="CT79" s="207">
        <v>0</v>
      </c>
      <c r="CU79" s="209">
        <v>7490.33</v>
      </c>
      <c r="CV79" s="178">
        <f t="shared" si="181"/>
        <v>4173.01</v>
      </c>
      <c r="CW79" s="210">
        <v>951</v>
      </c>
      <c r="CX79" s="181" t="s">
        <v>277</v>
      </c>
      <c r="CY79" s="64">
        <f t="shared" si="182"/>
        <v>11663.34</v>
      </c>
      <c r="CZ79" s="209">
        <v>338.8</v>
      </c>
      <c r="DA79" s="209">
        <v>552.87</v>
      </c>
      <c r="DB79" s="209">
        <v>0</v>
      </c>
      <c r="DC79" s="209">
        <v>1.47</v>
      </c>
      <c r="DD79" s="209">
        <v>0</v>
      </c>
      <c r="DE79" s="209">
        <v>0</v>
      </c>
      <c r="DF79" s="209">
        <v>0</v>
      </c>
      <c r="DG79" s="209">
        <v>0</v>
      </c>
      <c r="DH79" s="209">
        <v>0</v>
      </c>
      <c r="DI79" s="209">
        <v>0</v>
      </c>
      <c r="DJ79" s="211">
        <f t="shared" si="208"/>
        <v>893.1400000000001</v>
      </c>
      <c r="DK79" s="65"/>
      <c r="DL79" s="65"/>
      <c r="DM79" s="65">
        <f t="shared" si="258"/>
        <v>81.430355414743914</v>
      </c>
      <c r="DN79" s="65">
        <f t="shared" si="259"/>
        <v>118.70692531985314</v>
      </c>
      <c r="DO79" s="65"/>
      <c r="DP79" s="65">
        <v>18.5</v>
      </c>
      <c r="DQ79" s="65"/>
      <c r="DR79" s="65">
        <v>5</v>
      </c>
      <c r="DS79" s="65">
        <f t="shared" si="209"/>
        <v>428.469696969697</v>
      </c>
      <c r="DT79" s="65"/>
      <c r="DU79" s="64">
        <f t="shared" si="221"/>
        <v>652.10697770429408</v>
      </c>
      <c r="DV79" s="66">
        <f t="shared" si="306"/>
        <v>596.35070707070713</v>
      </c>
      <c r="DW79" s="66"/>
      <c r="DX79" s="66">
        <f t="shared" si="260"/>
        <v>249.69153695500029</v>
      </c>
      <c r="DY79" s="67">
        <f t="shared" si="222"/>
        <v>846.04224402570742</v>
      </c>
      <c r="DZ79" s="67">
        <f t="shared" si="223"/>
        <v>1498.1492217300015</v>
      </c>
      <c r="EA79" s="68">
        <f t="shared" si="224"/>
        <v>-605.0092217300014</v>
      </c>
      <c r="EB79" s="209">
        <v>5160.95</v>
      </c>
      <c r="EC79" s="209">
        <v>8546.3799999999992</v>
      </c>
      <c r="ED79" s="209">
        <v>0</v>
      </c>
      <c r="EE79" s="209">
        <v>30</v>
      </c>
      <c r="EF79" s="209">
        <v>0</v>
      </c>
      <c r="EG79" s="209">
        <v>0</v>
      </c>
      <c r="EH79" s="209">
        <v>0</v>
      </c>
      <c r="EI79" s="209">
        <v>0</v>
      </c>
      <c r="EJ79" s="209">
        <v>0</v>
      </c>
      <c r="EK79" s="209">
        <v>0</v>
      </c>
      <c r="EL79" s="209">
        <v>9133.7000000000007</v>
      </c>
      <c r="EM79" s="178">
        <f t="shared" si="183"/>
        <v>4603.6299999999974</v>
      </c>
      <c r="EN79" s="210">
        <v>1034</v>
      </c>
      <c r="EO79" s="181" t="s">
        <v>277</v>
      </c>
      <c r="EP79" s="212">
        <f t="shared" si="261"/>
        <v>13737.329999999998</v>
      </c>
      <c r="EQ79" s="209">
        <v>429.61</v>
      </c>
      <c r="ER79" s="209">
        <v>625.15</v>
      </c>
      <c r="ES79" s="209">
        <v>0</v>
      </c>
      <c r="ET79" s="209">
        <v>1.26</v>
      </c>
      <c r="EU79" s="209">
        <v>0</v>
      </c>
      <c r="EV79" s="209">
        <v>0</v>
      </c>
      <c r="EW79" s="209">
        <v>0</v>
      </c>
      <c r="EX79" s="209">
        <v>0</v>
      </c>
      <c r="EY79" s="209">
        <v>0</v>
      </c>
      <c r="EZ79" s="209">
        <v>0</v>
      </c>
      <c r="FA79" s="64">
        <f t="shared" si="184"/>
        <v>1056.02</v>
      </c>
      <c r="FB79" s="222"/>
      <c r="FC79" s="65"/>
      <c r="FD79" s="65">
        <f t="shared" si="262"/>
        <v>101.95082409072272</v>
      </c>
      <c r="FE79" s="65">
        <f t="shared" si="263"/>
        <v>119.58500979366667</v>
      </c>
      <c r="FF79" s="65"/>
      <c r="FG79" s="65">
        <v>18.5</v>
      </c>
      <c r="FH79" s="65">
        <f t="shared" si="264"/>
        <v>140.93333333333334</v>
      </c>
      <c r="FI79" s="65">
        <v>5</v>
      </c>
      <c r="FJ79" s="65">
        <f t="shared" si="307"/>
        <v>424.68019607843132</v>
      </c>
      <c r="FK79" s="65"/>
      <c r="FL79" s="64">
        <f t="shared" si="225"/>
        <v>810.64936329615398</v>
      </c>
      <c r="FM79" s="66">
        <f t="shared" si="308"/>
        <v>664.41901960784321</v>
      </c>
      <c r="FN79" s="66"/>
      <c r="FO79" s="66">
        <f t="shared" si="265"/>
        <v>295.01367658079943</v>
      </c>
      <c r="FP79" s="67">
        <f t="shared" si="324"/>
        <v>959.43269618864269</v>
      </c>
      <c r="FQ79" s="67">
        <f t="shared" si="226"/>
        <v>1770.0820594847967</v>
      </c>
      <c r="FR79" s="68">
        <f t="shared" si="227"/>
        <v>-714.06205948479669</v>
      </c>
      <c r="FS79" s="209">
        <v>4598.8500000000004</v>
      </c>
      <c r="FT79" s="209">
        <v>10457.620000000001</v>
      </c>
      <c r="FU79" s="209">
        <v>0</v>
      </c>
      <c r="FV79" s="209">
        <v>10</v>
      </c>
      <c r="FW79" s="209">
        <v>0</v>
      </c>
      <c r="FX79" s="209">
        <v>0</v>
      </c>
      <c r="FY79" s="209">
        <v>0</v>
      </c>
      <c r="FZ79" s="209">
        <v>0</v>
      </c>
      <c r="GA79" s="209">
        <v>0</v>
      </c>
      <c r="GB79" s="209">
        <v>0</v>
      </c>
      <c r="GC79" s="209">
        <v>10247.450000000001</v>
      </c>
      <c r="GD79" s="178">
        <f t="shared" si="186"/>
        <v>4819.0200000000004</v>
      </c>
      <c r="GE79" s="210">
        <v>1200</v>
      </c>
      <c r="GF79" s="181" t="s">
        <v>277</v>
      </c>
      <c r="GG79" s="64">
        <f t="shared" si="187"/>
        <v>15066.470000000001</v>
      </c>
      <c r="GH79" s="209">
        <v>382.82</v>
      </c>
      <c r="GI79" s="209">
        <v>764.96</v>
      </c>
      <c r="GJ79" s="209">
        <v>0</v>
      </c>
      <c r="GK79" s="209">
        <v>0.42</v>
      </c>
      <c r="GL79" s="209">
        <v>0</v>
      </c>
      <c r="GM79" s="209">
        <v>0</v>
      </c>
      <c r="GN79" s="209">
        <v>0</v>
      </c>
      <c r="GO79" s="209">
        <v>0</v>
      </c>
      <c r="GP79" s="209">
        <v>0</v>
      </c>
      <c r="GQ79" s="209">
        <v>0</v>
      </c>
      <c r="GR79" s="211">
        <f t="shared" si="266"/>
        <v>1148.2</v>
      </c>
      <c r="GS79" s="222"/>
      <c r="GT79" s="65"/>
      <c r="GU79" s="65">
        <f t="shared" si="267"/>
        <v>113.55450000241449</v>
      </c>
      <c r="GV79" s="65">
        <f t="shared" si="268"/>
        <v>142.02666860099782</v>
      </c>
      <c r="GW79" s="65">
        <v>1279.4567857142858</v>
      </c>
      <c r="GX79" s="65">
        <v>18.5</v>
      </c>
      <c r="GY79" s="65">
        <f t="shared" si="269"/>
        <v>184.90588235294118</v>
      </c>
      <c r="GZ79" s="65">
        <v>5</v>
      </c>
      <c r="HA79" s="65">
        <f t="shared" si="309"/>
        <v>358.47794117647061</v>
      </c>
      <c r="HB79" s="65"/>
      <c r="HC79" s="64">
        <f t="shared" si="188"/>
        <v>2101.9217778471102</v>
      </c>
      <c r="HD79" s="66">
        <f t="shared" si="310"/>
        <v>866.92019607843133</v>
      </c>
      <c r="HE79" s="66"/>
      <c r="HF79" s="66">
        <f t="shared" si="270"/>
        <v>593.76839478510828</v>
      </c>
      <c r="HG79" s="67">
        <f t="shared" si="228"/>
        <v>1460.6885908635395</v>
      </c>
      <c r="HH79" s="67">
        <f t="shared" si="229"/>
        <v>3562.6103687106497</v>
      </c>
      <c r="HI79" s="68">
        <f t="shared" si="230"/>
        <v>-2414.4103687106499</v>
      </c>
      <c r="HJ79" s="205">
        <v>4841.09</v>
      </c>
      <c r="HK79" s="205">
        <v>10665.48</v>
      </c>
      <c r="HL79" s="205">
        <v>0</v>
      </c>
      <c r="HM79" s="205">
        <v>0</v>
      </c>
      <c r="HN79" s="205">
        <v>0</v>
      </c>
      <c r="HO79" s="205">
        <v>0</v>
      </c>
      <c r="HP79" s="205">
        <v>0</v>
      </c>
      <c r="HQ79" s="205">
        <v>0</v>
      </c>
      <c r="HR79" s="205">
        <v>0</v>
      </c>
      <c r="HS79" s="205">
        <v>0</v>
      </c>
      <c r="HT79" s="205">
        <v>10810.59</v>
      </c>
      <c r="HU79" s="178">
        <f t="shared" si="189"/>
        <v>4695.9799999999996</v>
      </c>
      <c r="HV79" s="206">
        <v>1281</v>
      </c>
      <c r="HW79" s="181" t="s">
        <v>277</v>
      </c>
      <c r="HX79" s="64">
        <f t="shared" si="190"/>
        <v>15506.57</v>
      </c>
      <c r="HY79" s="205">
        <v>402.98</v>
      </c>
      <c r="HZ79" s="205">
        <v>780.16</v>
      </c>
      <c r="IA79" s="205">
        <v>0</v>
      </c>
      <c r="IB79" s="205">
        <v>0</v>
      </c>
      <c r="IC79" s="205">
        <v>0</v>
      </c>
      <c r="ID79" s="205">
        <v>0</v>
      </c>
      <c r="IE79" s="205">
        <v>0</v>
      </c>
      <c r="IF79" s="205">
        <v>0</v>
      </c>
      <c r="IG79" s="205">
        <v>0</v>
      </c>
      <c r="IH79" s="205">
        <v>0</v>
      </c>
      <c r="II79" s="214">
        <v>1183.1400000000001</v>
      </c>
      <c r="IJ79" s="222"/>
      <c r="IK79" s="65"/>
      <c r="IL79" s="65">
        <f t="shared" si="271"/>
        <v>119.75384405393939</v>
      </c>
      <c r="IM79" s="65">
        <f t="shared" si="272"/>
        <v>142.32444188924859</v>
      </c>
      <c r="IN79" s="65">
        <v>1279.4567857142858</v>
      </c>
      <c r="IO79" s="65">
        <v>18.5</v>
      </c>
      <c r="IP79" s="65">
        <f t="shared" si="273"/>
        <v>232.05714285714285</v>
      </c>
      <c r="IQ79" s="65">
        <v>5</v>
      </c>
      <c r="IR79" s="65">
        <f t="shared" si="311"/>
        <v>445.62857142857143</v>
      </c>
      <c r="IS79" s="65"/>
      <c r="IT79" s="64">
        <f t="shared" si="191"/>
        <v>2242.7207859431883</v>
      </c>
      <c r="IU79" s="66">
        <f t="shared" si="312"/>
        <v>538.79476190476191</v>
      </c>
      <c r="IV79" s="66"/>
      <c r="IW79" s="66">
        <f t="shared" si="274"/>
        <v>556.30310956958999</v>
      </c>
      <c r="IX79" s="67">
        <f t="shared" si="192"/>
        <v>1095.0978714743519</v>
      </c>
      <c r="IY79" s="67">
        <f t="shared" si="231"/>
        <v>3337.8186574175402</v>
      </c>
      <c r="IZ79" s="68">
        <f t="shared" si="232"/>
        <v>-2154.6786574175403</v>
      </c>
      <c r="JA79" s="209">
        <v>5104.88</v>
      </c>
      <c r="JB79" s="209">
        <v>9929.17</v>
      </c>
      <c r="JC79" s="209">
        <v>0</v>
      </c>
      <c r="JD79" s="209">
        <v>35</v>
      </c>
      <c r="JE79" s="209">
        <v>0</v>
      </c>
      <c r="JF79" s="209">
        <v>0</v>
      </c>
      <c r="JG79" s="209">
        <v>0</v>
      </c>
      <c r="JH79" s="209">
        <v>0</v>
      </c>
      <c r="JI79" s="209">
        <v>0</v>
      </c>
      <c r="JJ79" s="209">
        <v>0</v>
      </c>
      <c r="JK79" s="209">
        <v>10519.41</v>
      </c>
      <c r="JL79" s="178">
        <f t="shared" si="193"/>
        <v>4549.6399999999994</v>
      </c>
      <c r="JM79" s="210">
        <v>1113</v>
      </c>
      <c r="JN79" s="181" t="s">
        <v>277</v>
      </c>
      <c r="JO79" s="64">
        <f t="shared" si="194"/>
        <v>15069.05</v>
      </c>
      <c r="JP79" s="209">
        <v>424.97</v>
      </c>
      <c r="JQ79" s="209">
        <v>726.3</v>
      </c>
      <c r="JR79" s="209">
        <v>0</v>
      </c>
      <c r="JS79" s="209">
        <v>1.47</v>
      </c>
      <c r="JT79" s="209">
        <v>0</v>
      </c>
      <c r="JU79" s="209">
        <v>0</v>
      </c>
      <c r="JV79" s="209">
        <v>0</v>
      </c>
      <c r="JW79" s="209">
        <v>0</v>
      </c>
      <c r="JX79" s="209">
        <v>0</v>
      </c>
      <c r="JY79" s="209">
        <v>0</v>
      </c>
      <c r="JZ79" s="211">
        <v>1152.74</v>
      </c>
      <c r="KA79" s="222"/>
      <c r="KB79" s="65"/>
      <c r="KC79" s="65">
        <f t="shared" si="275"/>
        <v>212.18373404295889</v>
      </c>
      <c r="KD79" s="65">
        <f t="shared" si="276"/>
        <v>153.19351678649593</v>
      </c>
      <c r="KE79" s="65">
        <v>1279.4567857142858</v>
      </c>
      <c r="KF79" s="65">
        <v>18.5</v>
      </c>
      <c r="KG79" s="65"/>
      <c r="KH79" s="65">
        <v>5</v>
      </c>
      <c r="KI79" s="65">
        <f t="shared" si="313"/>
        <v>543.39953271028037</v>
      </c>
      <c r="KJ79" s="65"/>
      <c r="KK79" s="64">
        <f t="shared" si="195"/>
        <v>2211.7335692540209</v>
      </c>
      <c r="KL79" s="66">
        <f t="shared" si="314"/>
        <v>497.32093457943921</v>
      </c>
      <c r="KM79" s="66"/>
      <c r="KN79" s="66">
        <f t="shared" si="277"/>
        <v>541.81090076669204</v>
      </c>
      <c r="KO79" s="67">
        <f t="shared" si="233"/>
        <v>1039.1318353461313</v>
      </c>
      <c r="KP79" s="67">
        <f t="shared" si="234"/>
        <v>3250.865404600152</v>
      </c>
      <c r="KQ79" s="68">
        <f t="shared" si="235"/>
        <v>-2098.1254046001523</v>
      </c>
      <c r="KR79" s="209">
        <v>7211.04</v>
      </c>
      <c r="KS79" s="209">
        <v>8770.3799999999992</v>
      </c>
      <c r="KT79" s="209">
        <v>0</v>
      </c>
      <c r="KU79" s="209">
        <v>30</v>
      </c>
      <c r="KV79" s="209">
        <v>0</v>
      </c>
      <c r="KW79" s="209">
        <v>0</v>
      </c>
      <c r="KX79" s="209">
        <v>0</v>
      </c>
      <c r="KY79" s="209">
        <v>0</v>
      </c>
      <c r="KZ79" s="209">
        <v>0</v>
      </c>
      <c r="LA79" s="209">
        <v>0</v>
      </c>
      <c r="LB79" s="209">
        <v>11098.59</v>
      </c>
      <c r="LC79" s="178">
        <f t="shared" si="196"/>
        <v>4912.8299999999981</v>
      </c>
      <c r="LD79" s="210">
        <v>970</v>
      </c>
      <c r="LE79" s="181" t="s">
        <v>277</v>
      </c>
      <c r="LF79" s="64">
        <f t="shared" si="197"/>
        <v>16011.419999999998</v>
      </c>
      <c r="LG79" s="209">
        <v>600.28</v>
      </c>
      <c r="LH79" s="209">
        <v>641.54</v>
      </c>
      <c r="LI79" s="209">
        <v>0</v>
      </c>
      <c r="LJ79" s="209">
        <v>1.26</v>
      </c>
      <c r="LK79" s="209">
        <v>0</v>
      </c>
      <c r="LL79" s="209">
        <v>0</v>
      </c>
      <c r="LM79" s="209">
        <v>0</v>
      </c>
      <c r="LN79" s="209">
        <v>0</v>
      </c>
      <c r="LO79" s="209">
        <v>0</v>
      </c>
      <c r="LP79" s="209">
        <v>0</v>
      </c>
      <c r="LQ79" s="211">
        <f t="shared" si="278"/>
        <v>1243.08</v>
      </c>
      <c r="LR79" s="228"/>
      <c r="LS79" s="65"/>
      <c r="LT79" s="65">
        <f t="shared" si="279"/>
        <v>113.15154449634949</v>
      </c>
      <c r="LU79" s="65">
        <f t="shared" si="280"/>
        <v>146.26546962883756</v>
      </c>
      <c r="LV79" s="65">
        <v>1279.4567857142858</v>
      </c>
      <c r="LW79" s="65">
        <v>18.5</v>
      </c>
      <c r="LX79" s="65"/>
      <c r="LY79" s="65">
        <v>5</v>
      </c>
      <c r="LZ79" s="65">
        <f t="shared" si="315"/>
        <v>508.03738317757012</v>
      </c>
      <c r="MA79" s="65"/>
      <c r="MB79" s="64">
        <f t="shared" si="236"/>
        <v>2070.4111830170432</v>
      </c>
      <c r="MC79" s="66">
        <f t="shared" si="316"/>
        <v>593.54906542056074</v>
      </c>
      <c r="MD79" s="66"/>
      <c r="ME79" s="66">
        <f t="shared" si="281"/>
        <v>532.79204968752072</v>
      </c>
      <c r="MF79" s="67">
        <f t="shared" si="237"/>
        <v>1126.3411151080813</v>
      </c>
      <c r="MG79" s="67">
        <f t="shared" si="238"/>
        <v>3196.7522981251245</v>
      </c>
      <c r="MH79" s="68">
        <f t="shared" si="239"/>
        <v>-1953.6722981251246</v>
      </c>
      <c r="MI79" s="209">
        <v>4702.87</v>
      </c>
      <c r="MJ79" s="209">
        <v>7353.79</v>
      </c>
      <c r="MK79" s="209">
        <v>0</v>
      </c>
      <c r="ML79" s="209">
        <v>55</v>
      </c>
      <c r="MM79" s="209">
        <v>0</v>
      </c>
      <c r="MN79" s="209">
        <v>0</v>
      </c>
      <c r="MO79" s="209">
        <v>0</v>
      </c>
      <c r="MP79" s="209">
        <v>0</v>
      </c>
      <c r="MQ79" s="209">
        <v>0</v>
      </c>
      <c r="MR79" s="209">
        <v>0</v>
      </c>
      <c r="MS79" s="209">
        <v>8657.76</v>
      </c>
      <c r="MT79" s="178">
        <f t="shared" si="210"/>
        <v>3453.8999999999996</v>
      </c>
      <c r="MU79" s="210">
        <v>825</v>
      </c>
      <c r="MV79" s="181" t="s">
        <v>277</v>
      </c>
      <c r="MW79" s="64">
        <f t="shared" si="198"/>
        <v>12111.66</v>
      </c>
      <c r="MX79" s="209">
        <v>391.49</v>
      </c>
      <c r="MY79" s="209">
        <v>537.91999999999996</v>
      </c>
      <c r="MZ79" s="209">
        <v>0</v>
      </c>
      <c r="NA79" s="209">
        <v>2.31</v>
      </c>
      <c r="NB79" s="209">
        <v>0</v>
      </c>
      <c r="NC79" s="209">
        <v>0</v>
      </c>
      <c r="ND79" s="209">
        <v>0</v>
      </c>
      <c r="NE79" s="209">
        <v>0</v>
      </c>
      <c r="NF79" s="209">
        <v>0</v>
      </c>
      <c r="NG79" s="209">
        <v>0</v>
      </c>
      <c r="NH79" s="211">
        <f t="shared" si="282"/>
        <v>931.71999999999991</v>
      </c>
      <c r="NI79" s="235"/>
      <c r="NJ79" s="238"/>
      <c r="NK79" s="65">
        <f t="shared" si="283"/>
        <v>0</v>
      </c>
      <c r="NL79" s="65">
        <f t="shared" si="284"/>
        <v>83.422243885222159</v>
      </c>
      <c r="NM79" s="65">
        <v>1279.4567857142858</v>
      </c>
      <c r="NN79" s="65">
        <v>18.5</v>
      </c>
      <c r="NO79" s="65"/>
      <c r="NP79" s="65">
        <v>5</v>
      </c>
      <c r="NQ79" s="65">
        <f t="shared" si="317"/>
        <v>469.67889908256882</v>
      </c>
      <c r="NR79" s="65"/>
      <c r="NS79" s="64">
        <f t="shared" si="199"/>
        <v>1856.0579286820766</v>
      </c>
      <c r="NT79" s="66">
        <f t="shared" si="285"/>
        <v>723.04816513761466</v>
      </c>
      <c r="NU79" s="66"/>
      <c r="NV79" s="66">
        <f t="shared" si="286"/>
        <v>515.8212187639383</v>
      </c>
      <c r="NW79" s="67">
        <f t="shared" si="240"/>
        <v>1238.869383901553</v>
      </c>
      <c r="NX79" s="67">
        <f t="shared" si="241"/>
        <v>3094.9273125836298</v>
      </c>
      <c r="NY79" s="68">
        <f t="shared" si="242"/>
        <v>-2163.20731258363</v>
      </c>
      <c r="NZ79" s="209">
        <v>4877.49</v>
      </c>
      <c r="OA79" s="209">
        <v>9134.19</v>
      </c>
      <c r="OB79" s="209">
        <v>0</v>
      </c>
      <c r="OC79" s="209">
        <v>0</v>
      </c>
      <c r="OD79" s="209">
        <v>0</v>
      </c>
      <c r="OE79" s="209">
        <v>0</v>
      </c>
      <c r="OF79" s="209">
        <v>0</v>
      </c>
      <c r="OG79" s="209">
        <v>0</v>
      </c>
      <c r="OH79" s="209">
        <v>0</v>
      </c>
      <c r="OI79" s="209">
        <v>0</v>
      </c>
      <c r="OJ79" s="209">
        <v>9781.0300000000007</v>
      </c>
      <c r="OK79" s="178">
        <f t="shared" si="287"/>
        <v>4230.6499999999996</v>
      </c>
      <c r="OL79" s="210">
        <v>1015</v>
      </c>
      <c r="OM79" s="181" t="s">
        <v>277</v>
      </c>
      <c r="ON79" s="64">
        <f t="shared" si="200"/>
        <v>14011.68</v>
      </c>
      <c r="OO79" s="209">
        <v>406.03</v>
      </c>
      <c r="OP79" s="209">
        <v>668.15</v>
      </c>
      <c r="OQ79" s="209">
        <v>0</v>
      </c>
      <c r="OR79" s="209">
        <v>0</v>
      </c>
      <c r="OS79" s="209">
        <v>0</v>
      </c>
      <c r="OT79" s="209">
        <v>0</v>
      </c>
      <c r="OU79" s="209">
        <v>0</v>
      </c>
      <c r="OV79" s="209">
        <v>0</v>
      </c>
      <c r="OW79" s="209">
        <v>0</v>
      </c>
      <c r="OX79" s="209">
        <v>0</v>
      </c>
      <c r="OY79" s="211">
        <v>1074.18</v>
      </c>
      <c r="OZ79" s="235"/>
      <c r="PA79" s="238"/>
      <c r="PB79" s="65">
        <f t="shared" si="288"/>
        <v>211.49776268844647</v>
      </c>
      <c r="PC79" s="65">
        <f t="shared" si="289"/>
        <v>124.04690381714344</v>
      </c>
      <c r="PD79" s="65">
        <v>1279.4567857142858</v>
      </c>
      <c r="PE79" s="65">
        <v>18.5</v>
      </c>
      <c r="PF79" s="65">
        <f t="shared" si="290"/>
        <v>32.880000000000003</v>
      </c>
      <c r="PG79" s="65">
        <v>5</v>
      </c>
      <c r="PH79" s="65">
        <f t="shared" si="318"/>
        <v>495.2049090909091</v>
      </c>
      <c r="PI79" s="65"/>
      <c r="PJ79" s="64">
        <f t="shared" si="243"/>
        <v>2166.5863613107849</v>
      </c>
      <c r="PK79" s="66">
        <f t="shared" si="319"/>
        <v>643.25572727272731</v>
      </c>
      <c r="PL79" s="66"/>
      <c r="PM79" s="66">
        <f t="shared" si="291"/>
        <v>561.96841771670245</v>
      </c>
      <c r="PN79" s="67">
        <f t="shared" si="244"/>
        <v>1205.2241449894298</v>
      </c>
      <c r="PO79" s="67">
        <f t="shared" si="245"/>
        <v>3371.8105063002149</v>
      </c>
      <c r="PP79" s="68">
        <f t="shared" si="246"/>
        <v>-2297.6305063002146</v>
      </c>
      <c r="PQ79" s="209">
        <v>4990.8</v>
      </c>
      <c r="PR79" s="209">
        <v>6798.3</v>
      </c>
      <c r="PS79" s="209">
        <v>0</v>
      </c>
      <c r="PT79" s="209">
        <v>60</v>
      </c>
      <c r="PU79" s="209">
        <v>0</v>
      </c>
      <c r="PV79" s="209">
        <v>0</v>
      </c>
      <c r="PW79" s="209">
        <v>0</v>
      </c>
      <c r="PX79" s="209">
        <v>0</v>
      </c>
      <c r="PY79" s="209">
        <v>0</v>
      </c>
      <c r="PZ79" s="209">
        <v>0</v>
      </c>
      <c r="QA79" s="209">
        <v>8127.68</v>
      </c>
      <c r="QB79" s="178">
        <f t="shared" si="201"/>
        <v>3721.42</v>
      </c>
      <c r="QC79" s="210">
        <v>752</v>
      </c>
      <c r="QD79" s="181" t="s">
        <v>277</v>
      </c>
      <c r="QE79" s="64">
        <f t="shared" si="202"/>
        <v>11849.1</v>
      </c>
      <c r="QF79" s="209">
        <v>415.46</v>
      </c>
      <c r="QG79" s="209">
        <v>497.28</v>
      </c>
      <c r="QH79" s="209">
        <v>0</v>
      </c>
      <c r="QI79" s="209">
        <v>2.52</v>
      </c>
      <c r="QJ79" s="209">
        <v>0</v>
      </c>
      <c r="QK79" s="209">
        <v>0</v>
      </c>
      <c r="QL79" s="209">
        <v>0</v>
      </c>
      <c r="QM79" s="209">
        <v>0</v>
      </c>
      <c r="QN79" s="209">
        <v>0</v>
      </c>
      <c r="QO79" s="209">
        <v>0</v>
      </c>
      <c r="QP79" s="211">
        <f t="shared" si="292"/>
        <v>915.26</v>
      </c>
      <c r="QQ79" s="226"/>
      <c r="QR79" s="238"/>
      <c r="QS79" s="65">
        <f t="shared" si="293"/>
        <v>95.540926509572017</v>
      </c>
      <c r="QT79" s="65">
        <f t="shared" si="294"/>
        <v>67.906406451831216</v>
      </c>
      <c r="QU79" s="65">
        <v>1279.4567857142858</v>
      </c>
      <c r="QV79" s="65">
        <v>18.5</v>
      </c>
      <c r="QW79" s="65">
        <f t="shared" si="295"/>
        <v>18.861818181818183</v>
      </c>
      <c r="QX79" s="65">
        <v>5</v>
      </c>
      <c r="QY79" s="65">
        <f t="shared" si="320"/>
        <v>428.14772727272725</v>
      </c>
      <c r="QZ79" s="65"/>
      <c r="RA79" s="64">
        <f t="shared" si="203"/>
        <v>1913.4136641302343</v>
      </c>
      <c r="RB79" s="66">
        <f t="shared" si="296"/>
        <v>619.2640909090909</v>
      </c>
      <c r="RC79" s="66"/>
      <c r="RD79" s="66">
        <f t="shared" si="297"/>
        <v>506.53555100786508</v>
      </c>
      <c r="RE79" s="67">
        <f t="shared" si="247"/>
        <v>1125.799641916956</v>
      </c>
      <c r="RF79" s="67">
        <f t="shared" si="248"/>
        <v>3039.2133060471906</v>
      </c>
      <c r="RG79" s="68">
        <f t="shared" si="249"/>
        <v>-2123.9533060471904</v>
      </c>
      <c r="RH79" s="205">
        <v>4805.87</v>
      </c>
      <c r="RI79" s="205">
        <v>7150.52</v>
      </c>
      <c r="RJ79" s="205">
        <v>0</v>
      </c>
      <c r="RK79" s="205">
        <v>50</v>
      </c>
      <c r="RL79" s="205">
        <v>0</v>
      </c>
      <c r="RM79" s="205">
        <v>0</v>
      </c>
      <c r="RN79" s="205">
        <v>0</v>
      </c>
      <c r="RO79" s="205">
        <v>0</v>
      </c>
      <c r="RP79" s="205">
        <v>0</v>
      </c>
      <c r="RQ79" s="205">
        <v>0</v>
      </c>
      <c r="RR79" s="205">
        <v>7809.85</v>
      </c>
      <c r="RS79" s="178">
        <f t="shared" si="204"/>
        <v>4196.5399999999991</v>
      </c>
      <c r="RT79" s="206">
        <v>861</v>
      </c>
      <c r="RU79" s="181" t="s">
        <v>277</v>
      </c>
      <c r="RV79" s="64">
        <f t="shared" si="205"/>
        <v>12006.39</v>
      </c>
      <c r="RW79" s="209">
        <v>400.06</v>
      </c>
      <c r="RX79" s="209">
        <v>523.04999999999995</v>
      </c>
      <c r="RY79" s="209">
        <v>0</v>
      </c>
      <c r="RZ79" s="209">
        <v>2.1</v>
      </c>
      <c r="SA79" s="209">
        <v>0</v>
      </c>
      <c r="SB79" s="209">
        <v>0</v>
      </c>
      <c r="SC79" s="209">
        <v>0</v>
      </c>
      <c r="SD79" s="209">
        <v>0</v>
      </c>
      <c r="SE79" s="209">
        <v>0</v>
      </c>
      <c r="SF79" s="209">
        <v>0</v>
      </c>
      <c r="SG79" s="211">
        <v>925.21</v>
      </c>
      <c r="SH79" s="226"/>
      <c r="SI79" s="238"/>
      <c r="SJ79" s="65">
        <f t="shared" si="298"/>
        <v>76.746662190815144</v>
      </c>
      <c r="SK79" s="65">
        <f t="shared" si="299"/>
        <v>90.457553221721611</v>
      </c>
      <c r="SL79" s="65">
        <v>1279.4567857142858</v>
      </c>
      <c r="SM79" s="65">
        <v>18.5</v>
      </c>
      <c r="SN79" s="65">
        <f t="shared" si="300"/>
        <v>495.92920353982299</v>
      </c>
      <c r="SO79" s="65">
        <v>5</v>
      </c>
      <c r="SP79" s="65">
        <f t="shared" si="321"/>
        <v>428.52876106194691</v>
      </c>
      <c r="SQ79" s="65"/>
      <c r="SR79" s="64">
        <f t="shared" si="325"/>
        <v>2394.6189657285927</v>
      </c>
      <c r="SS79" s="66">
        <f t="shared" si="322"/>
        <v>596.28469026548669</v>
      </c>
      <c r="ST79" s="66"/>
      <c r="SU79" s="66">
        <f t="shared" si="301"/>
        <v>598.18073119881592</v>
      </c>
      <c r="SV79" s="67">
        <f t="shared" si="326"/>
        <v>1194.4654214643026</v>
      </c>
      <c r="SW79" s="67">
        <f t="shared" si="250"/>
        <v>3589.0843871928955</v>
      </c>
      <c r="SX79" s="68">
        <f t="shared" si="251"/>
        <v>-2663.8743871928955</v>
      </c>
      <c r="SY79" s="64">
        <f t="shared" si="302"/>
        <v>162912.03000000003</v>
      </c>
      <c r="SZ79" s="211">
        <f t="shared" si="303"/>
        <v>12514.239999999998</v>
      </c>
      <c r="TA79" s="67">
        <f t="shared" si="304"/>
        <v>32860.240365343197</v>
      </c>
      <c r="TB79" s="68">
        <f t="shared" si="305"/>
        <v>-20346.0003653432</v>
      </c>
      <c r="TC79" s="264"/>
      <c r="TD79" s="265"/>
      <c r="TE79" s="265"/>
    </row>
    <row r="80" spans="1:525">
      <c r="A80" s="173" t="s">
        <v>47</v>
      </c>
      <c r="B80" s="175" t="s">
        <v>215</v>
      </c>
      <c r="C80" s="181" t="s">
        <v>276</v>
      </c>
      <c r="D80" s="176">
        <v>4075.59</v>
      </c>
      <c r="E80" s="176">
        <v>10645.98</v>
      </c>
      <c r="F80" s="176">
        <v>0</v>
      </c>
      <c r="G80" s="176">
        <v>10</v>
      </c>
      <c r="H80" s="176">
        <v>0</v>
      </c>
      <c r="I80" s="176">
        <v>0</v>
      </c>
      <c r="J80" s="176">
        <v>0</v>
      </c>
      <c r="K80" s="176">
        <v>12245.27</v>
      </c>
      <c r="L80" s="176">
        <v>0</v>
      </c>
      <c r="M80" s="176">
        <v>0</v>
      </c>
      <c r="N80" s="178">
        <v>21027.269999999997</v>
      </c>
      <c r="O80" s="178">
        <f t="shared" si="161"/>
        <v>5949.5700000000033</v>
      </c>
      <c r="P80" s="181">
        <v>1965</v>
      </c>
      <c r="Q80" s="64">
        <f t="shared" si="213"/>
        <v>26976.84</v>
      </c>
      <c r="R80" s="178">
        <v>339.26</v>
      </c>
      <c r="S80" s="178">
        <v>778.73</v>
      </c>
      <c r="T80" s="178">
        <v>0</v>
      </c>
      <c r="U80" s="178">
        <v>0.42</v>
      </c>
      <c r="V80" s="178">
        <v>0</v>
      </c>
      <c r="W80" s="178">
        <v>0</v>
      </c>
      <c r="X80" s="178">
        <v>0</v>
      </c>
      <c r="Y80" s="178">
        <v>1350</v>
      </c>
      <c r="Z80" s="178">
        <v>0</v>
      </c>
      <c r="AA80" s="178">
        <v>0</v>
      </c>
      <c r="AB80" s="64">
        <f t="shared" si="50"/>
        <v>2468.41</v>
      </c>
      <c r="AC80" s="222"/>
      <c r="AD80" s="65"/>
      <c r="AE80" s="65">
        <f t="shared" si="252"/>
        <v>228.62525783795391</v>
      </c>
      <c r="AF80" s="65">
        <f t="shared" si="177"/>
        <v>159.5306699430385</v>
      </c>
      <c r="AG80" s="65"/>
      <c r="AH80" s="65">
        <v>18.5</v>
      </c>
      <c r="AI80" s="65"/>
      <c r="AJ80" s="65">
        <v>5</v>
      </c>
      <c r="AK80" s="65">
        <f t="shared" si="178"/>
        <v>411.38684210526316</v>
      </c>
      <c r="AL80" s="65"/>
      <c r="AM80" s="64">
        <f t="shared" si="214"/>
        <v>823.04276988625566</v>
      </c>
      <c r="AN80" s="66">
        <f t="shared" si="179"/>
        <v>645.10084210526315</v>
      </c>
      <c r="AO80" s="66">
        <v>46.73</v>
      </c>
      <c r="AP80" s="66">
        <f t="shared" si="253"/>
        <v>302.97472239830375</v>
      </c>
      <c r="AQ80" s="67">
        <f t="shared" si="215"/>
        <v>994.80556450356698</v>
      </c>
      <c r="AR80" s="67">
        <f t="shared" si="216"/>
        <v>1817.8483343898226</v>
      </c>
      <c r="AS80" s="68">
        <f t="shared" si="217"/>
        <v>650.56166561017722</v>
      </c>
      <c r="AT80" s="205">
        <v>4341.03</v>
      </c>
      <c r="AU80" s="205">
        <v>11325.83</v>
      </c>
      <c r="AV80" s="205">
        <v>0</v>
      </c>
      <c r="AW80" s="205">
        <v>30</v>
      </c>
      <c r="AX80" s="207">
        <v>0</v>
      </c>
      <c r="AY80" s="207">
        <v>0</v>
      </c>
      <c r="AZ80" s="207">
        <v>0</v>
      </c>
      <c r="BA80" s="207">
        <v>12332.37</v>
      </c>
      <c r="BB80" s="207">
        <v>0</v>
      </c>
      <c r="BC80" s="207">
        <v>0</v>
      </c>
      <c r="BD80" s="209">
        <v>19953.310000000001</v>
      </c>
      <c r="BE80" s="178">
        <f t="shared" si="162"/>
        <v>8075.9200000000019</v>
      </c>
      <c r="BF80" s="208">
        <v>2056</v>
      </c>
      <c r="BG80" s="181" t="s">
        <v>276</v>
      </c>
      <c r="BH80" s="64">
        <f t="shared" si="56"/>
        <v>28029.230000000003</v>
      </c>
      <c r="BI80" s="205">
        <v>361.34</v>
      </c>
      <c r="BJ80" s="205">
        <v>828.46</v>
      </c>
      <c r="BK80" s="205">
        <v>0</v>
      </c>
      <c r="BL80" s="205">
        <v>1.26</v>
      </c>
      <c r="BM80" s="205">
        <v>0</v>
      </c>
      <c r="BN80" s="205">
        <v>0</v>
      </c>
      <c r="BO80" s="205">
        <v>0</v>
      </c>
      <c r="BP80" s="205">
        <v>1350</v>
      </c>
      <c r="BQ80" s="205">
        <v>0</v>
      </c>
      <c r="BR80" s="205">
        <v>0</v>
      </c>
      <c r="BS80" s="64">
        <f t="shared" si="57"/>
        <v>2541.06</v>
      </c>
      <c r="BT80" s="222"/>
      <c r="BU80" s="65"/>
      <c r="BV80" s="65">
        <f t="shared" si="254"/>
        <v>218.84222199620905</v>
      </c>
      <c r="BW80" s="65">
        <f t="shared" si="255"/>
        <v>182.64469961347092</v>
      </c>
      <c r="BX80" s="65"/>
      <c r="BY80" s="65">
        <v>18.5</v>
      </c>
      <c r="BZ80" s="65"/>
      <c r="CA80" s="65">
        <v>5</v>
      </c>
      <c r="CB80" s="65">
        <f t="shared" si="180"/>
        <v>391.015625</v>
      </c>
      <c r="CC80" s="65"/>
      <c r="CD80" s="64">
        <f t="shared" si="218"/>
        <v>816.00254660967994</v>
      </c>
      <c r="CE80" s="66">
        <f t="shared" si="256"/>
        <v>665.21208333333334</v>
      </c>
      <c r="CF80" s="66"/>
      <c r="CG80" s="66">
        <f t="shared" si="257"/>
        <v>296.24292598860268</v>
      </c>
      <c r="CH80" s="67">
        <f t="shared" si="323"/>
        <v>961.45500932193602</v>
      </c>
      <c r="CI80" s="67">
        <f t="shared" si="219"/>
        <v>1777.4575559316158</v>
      </c>
      <c r="CJ80" s="68">
        <f t="shared" si="220"/>
        <v>763.6024440683841</v>
      </c>
      <c r="CK80" s="209">
        <v>5429.79</v>
      </c>
      <c r="CL80" s="209">
        <v>13504.59</v>
      </c>
      <c r="CM80" s="209">
        <v>0</v>
      </c>
      <c r="CN80" s="209">
        <v>35</v>
      </c>
      <c r="CO80" s="209">
        <v>0</v>
      </c>
      <c r="CP80" s="209">
        <v>0</v>
      </c>
      <c r="CQ80" s="209">
        <v>0</v>
      </c>
      <c r="CR80" s="209">
        <v>13916.7</v>
      </c>
      <c r="CS80" s="209">
        <v>0</v>
      </c>
      <c r="CT80" s="207">
        <v>0</v>
      </c>
      <c r="CU80" s="209">
        <v>23504.06</v>
      </c>
      <c r="CV80" s="178">
        <f t="shared" si="181"/>
        <v>9382.02</v>
      </c>
      <c r="CW80" s="210">
        <v>2445</v>
      </c>
      <c r="CX80" s="181" t="s">
        <v>276</v>
      </c>
      <c r="CY80" s="64">
        <f t="shared" si="182"/>
        <v>32886.080000000002</v>
      </c>
      <c r="CZ80" s="209">
        <v>451.97</v>
      </c>
      <c r="DA80" s="209">
        <v>987.84</v>
      </c>
      <c r="DB80" s="209">
        <v>0</v>
      </c>
      <c r="DC80" s="209">
        <v>1.47</v>
      </c>
      <c r="DD80" s="209">
        <v>0</v>
      </c>
      <c r="DE80" s="209">
        <v>0</v>
      </c>
      <c r="DF80" s="209">
        <v>0</v>
      </c>
      <c r="DG80" s="209">
        <v>1350</v>
      </c>
      <c r="DH80" s="209">
        <v>0</v>
      </c>
      <c r="DI80" s="209">
        <v>0</v>
      </c>
      <c r="DJ80" s="211">
        <f t="shared" si="208"/>
        <v>2791.2799999999997</v>
      </c>
      <c r="DK80" s="65"/>
      <c r="DL80" s="65">
        <v>295.02999999999997</v>
      </c>
      <c r="DM80" s="65">
        <f t="shared" si="258"/>
        <v>255.52198093935326</v>
      </c>
      <c r="DN80" s="65">
        <f t="shared" si="259"/>
        <v>266.88427477752714</v>
      </c>
      <c r="DO80" s="65"/>
      <c r="DP80" s="65">
        <v>18.5</v>
      </c>
      <c r="DQ80" s="65"/>
      <c r="DR80" s="65">
        <v>5</v>
      </c>
      <c r="DS80" s="65">
        <f t="shared" si="209"/>
        <v>428.469696969697</v>
      </c>
      <c r="DT80" s="65"/>
      <c r="DU80" s="64">
        <f t="shared" si="221"/>
        <v>1269.4059526865774</v>
      </c>
      <c r="DV80" s="66">
        <f t="shared" si="306"/>
        <v>596.35070707070713</v>
      </c>
      <c r="DW80" s="66"/>
      <c r="DX80" s="66">
        <f t="shared" si="260"/>
        <v>373.15133195145694</v>
      </c>
      <c r="DY80" s="67">
        <f t="shared" si="222"/>
        <v>969.50203902216413</v>
      </c>
      <c r="DZ80" s="67">
        <f t="shared" si="223"/>
        <v>2238.9079917087415</v>
      </c>
      <c r="EA80" s="68">
        <f t="shared" si="224"/>
        <v>552.37200829125823</v>
      </c>
      <c r="EB80" s="209">
        <v>4476.28</v>
      </c>
      <c r="EC80" s="209">
        <v>13875.45</v>
      </c>
      <c r="ED80" s="209">
        <v>0</v>
      </c>
      <c r="EE80" s="209">
        <v>20</v>
      </c>
      <c r="EF80" s="209">
        <v>0</v>
      </c>
      <c r="EG80" s="209">
        <v>0</v>
      </c>
      <c r="EH80" s="209">
        <v>0</v>
      </c>
      <c r="EI80" s="209">
        <v>13282.54</v>
      </c>
      <c r="EJ80" s="209">
        <v>0</v>
      </c>
      <c r="EK80" s="209">
        <v>0</v>
      </c>
      <c r="EL80" s="209">
        <v>23412.92</v>
      </c>
      <c r="EM80" s="178">
        <f t="shared" si="183"/>
        <v>8241.3500000000022</v>
      </c>
      <c r="EN80" s="210">
        <v>2428</v>
      </c>
      <c r="EO80" s="181" t="s">
        <v>276</v>
      </c>
      <c r="EP80" s="212">
        <f t="shared" si="261"/>
        <v>31654.27</v>
      </c>
      <c r="EQ80" s="209">
        <v>372.6</v>
      </c>
      <c r="ER80" s="209">
        <v>1014.96</v>
      </c>
      <c r="ES80" s="209">
        <v>0</v>
      </c>
      <c r="ET80" s="209">
        <v>0.84</v>
      </c>
      <c r="EU80" s="209">
        <v>0</v>
      </c>
      <c r="EV80" s="209">
        <v>0</v>
      </c>
      <c r="EW80" s="209">
        <v>0</v>
      </c>
      <c r="EX80" s="209">
        <v>1350</v>
      </c>
      <c r="EY80" s="209">
        <v>0</v>
      </c>
      <c r="EZ80" s="209">
        <v>0</v>
      </c>
      <c r="FA80" s="64">
        <f t="shared" si="184"/>
        <v>2738.3999999999996</v>
      </c>
      <c r="FB80" s="222"/>
      <c r="FC80" s="65"/>
      <c r="FD80" s="65">
        <f t="shared" si="262"/>
        <v>261.33620420751322</v>
      </c>
      <c r="FE80" s="65">
        <f t="shared" si="263"/>
        <v>214.07930708224498</v>
      </c>
      <c r="FF80" s="65"/>
      <c r="FG80" s="65">
        <v>18.5</v>
      </c>
      <c r="FH80" s="65">
        <f t="shared" si="264"/>
        <v>140.93333333333334</v>
      </c>
      <c r="FI80" s="65">
        <v>5</v>
      </c>
      <c r="FJ80" s="65">
        <f t="shared" si="307"/>
        <v>424.68019607843132</v>
      </c>
      <c r="FK80" s="65"/>
      <c r="FL80" s="64">
        <f t="shared" si="225"/>
        <v>1064.5290407015227</v>
      </c>
      <c r="FM80" s="66">
        <f t="shared" si="308"/>
        <v>664.41901960784321</v>
      </c>
      <c r="FN80" s="66"/>
      <c r="FO80" s="66">
        <f t="shared" si="265"/>
        <v>345.78961206187319</v>
      </c>
      <c r="FP80" s="67">
        <f t="shared" si="324"/>
        <v>1010.2086316697164</v>
      </c>
      <c r="FQ80" s="67">
        <f t="shared" si="226"/>
        <v>2074.7376723712391</v>
      </c>
      <c r="FR80" s="68">
        <f t="shared" si="227"/>
        <v>663.66232762876052</v>
      </c>
      <c r="FS80" s="209">
        <v>4930.17</v>
      </c>
      <c r="FT80" s="209">
        <v>13763.09</v>
      </c>
      <c r="FU80" s="209">
        <v>0</v>
      </c>
      <c r="FV80" s="209">
        <v>55</v>
      </c>
      <c r="FW80" s="209">
        <v>0</v>
      </c>
      <c r="FX80" s="209">
        <v>0</v>
      </c>
      <c r="FY80" s="209">
        <v>0</v>
      </c>
      <c r="FZ80" s="209">
        <v>15270.89</v>
      </c>
      <c r="GA80" s="209">
        <v>0</v>
      </c>
      <c r="GB80" s="209">
        <v>0</v>
      </c>
      <c r="GC80" s="209">
        <v>26302.71</v>
      </c>
      <c r="GD80" s="178">
        <f t="shared" si="186"/>
        <v>7716.4400000000023</v>
      </c>
      <c r="GE80" s="210">
        <v>2490</v>
      </c>
      <c r="GF80" s="181" t="s">
        <v>276</v>
      </c>
      <c r="GG80" s="64">
        <f t="shared" si="187"/>
        <v>34019.15</v>
      </c>
      <c r="GH80" s="209">
        <v>410.39</v>
      </c>
      <c r="GI80" s="209">
        <v>1006.74</v>
      </c>
      <c r="GJ80" s="209">
        <v>0</v>
      </c>
      <c r="GK80" s="209">
        <v>2.31</v>
      </c>
      <c r="GL80" s="209">
        <v>0</v>
      </c>
      <c r="GM80" s="209">
        <v>0</v>
      </c>
      <c r="GN80" s="209">
        <v>0</v>
      </c>
      <c r="GO80" s="209">
        <v>1550</v>
      </c>
      <c r="GP80" s="209">
        <v>0</v>
      </c>
      <c r="GQ80" s="209">
        <v>0</v>
      </c>
      <c r="GR80" s="211">
        <f t="shared" si="266"/>
        <v>2969.44</v>
      </c>
      <c r="GS80" s="222"/>
      <c r="GT80" s="257">
        <v>225.67</v>
      </c>
      <c r="GU80" s="65">
        <f t="shared" si="267"/>
        <v>291.46676321997251</v>
      </c>
      <c r="GV80" s="65">
        <f t="shared" si="268"/>
        <v>227.41973817487451</v>
      </c>
      <c r="GW80" s="65"/>
      <c r="GX80" s="65">
        <v>18.5</v>
      </c>
      <c r="GY80" s="65">
        <f t="shared" si="269"/>
        <v>184.90588235294118</v>
      </c>
      <c r="GZ80" s="65">
        <v>5</v>
      </c>
      <c r="HA80" s="65">
        <f t="shared" si="309"/>
        <v>358.47794117647061</v>
      </c>
      <c r="HB80" s="65"/>
      <c r="HC80" s="64">
        <f t="shared" si="188"/>
        <v>1311.4403249242587</v>
      </c>
      <c r="HD80" s="66">
        <f t="shared" si="310"/>
        <v>866.92019607843133</v>
      </c>
      <c r="HE80" s="66"/>
      <c r="HF80" s="66">
        <f t="shared" si="270"/>
        <v>435.672104200538</v>
      </c>
      <c r="HG80" s="67">
        <f t="shared" si="228"/>
        <v>1302.5923002789693</v>
      </c>
      <c r="HH80" s="67">
        <f t="shared" si="229"/>
        <v>2614.0326252032282</v>
      </c>
      <c r="HI80" s="68">
        <f t="shared" si="230"/>
        <v>355.40737479677182</v>
      </c>
      <c r="HJ80" s="205">
        <v>7353.42</v>
      </c>
      <c r="HK80" s="205">
        <v>15650.27</v>
      </c>
      <c r="HL80" s="205">
        <v>0</v>
      </c>
      <c r="HM80" s="205">
        <v>30</v>
      </c>
      <c r="HN80" s="205">
        <v>0</v>
      </c>
      <c r="HO80" s="205">
        <v>0</v>
      </c>
      <c r="HP80" s="205">
        <v>0</v>
      </c>
      <c r="HQ80" s="205">
        <v>14472.58</v>
      </c>
      <c r="HR80" s="205">
        <v>0</v>
      </c>
      <c r="HS80" s="205">
        <v>0</v>
      </c>
      <c r="HT80" s="205">
        <v>27954.57</v>
      </c>
      <c r="HU80" s="178">
        <f t="shared" si="189"/>
        <v>9551.7000000000044</v>
      </c>
      <c r="HV80" s="206">
        <v>2657</v>
      </c>
      <c r="HW80" s="181" t="s">
        <v>276</v>
      </c>
      <c r="HX80" s="64">
        <f t="shared" si="190"/>
        <v>37506.270000000004</v>
      </c>
      <c r="HY80" s="205">
        <v>612.1</v>
      </c>
      <c r="HZ80" s="205">
        <v>1144.79</v>
      </c>
      <c r="IA80" s="205">
        <v>0</v>
      </c>
      <c r="IB80" s="205">
        <v>1.26</v>
      </c>
      <c r="IC80" s="205">
        <v>0</v>
      </c>
      <c r="ID80" s="205">
        <v>0</v>
      </c>
      <c r="IE80" s="205">
        <v>0</v>
      </c>
      <c r="IF80" s="205">
        <v>1550</v>
      </c>
      <c r="IG80" s="205">
        <v>0</v>
      </c>
      <c r="IH80" s="205">
        <v>0</v>
      </c>
      <c r="II80" s="214">
        <v>3308.15</v>
      </c>
      <c r="IJ80" s="222"/>
      <c r="IK80" s="246">
        <v>220.33</v>
      </c>
      <c r="IL80" s="65">
        <f t="shared" si="271"/>
        <v>309.66554243338544</v>
      </c>
      <c r="IM80" s="65">
        <f t="shared" si="272"/>
        <v>289.49023879861846</v>
      </c>
      <c r="IN80" s="65"/>
      <c r="IO80" s="65">
        <v>18.5</v>
      </c>
      <c r="IP80" s="65">
        <f t="shared" si="273"/>
        <v>232.05714285714285</v>
      </c>
      <c r="IQ80" s="65">
        <v>5</v>
      </c>
      <c r="IR80" s="65">
        <f t="shared" si="311"/>
        <v>445.62857142857143</v>
      </c>
      <c r="IS80" s="65"/>
      <c r="IT80" s="64">
        <f t="shared" si="191"/>
        <v>1520.6714955177183</v>
      </c>
      <c r="IU80" s="66">
        <f t="shared" si="312"/>
        <v>538.79476190476191</v>
      </c>
      <c r="IV80" s="66"/>
      <c r="IW80" s="66">
        <f t="shared" si="274"/>
        <v>411.89325148449609</v>
      </c>
      <c r="IX80" s="67">
        <f t="shared" si="192"/>
        <v>950.688013389258</v>
      </c>
      <c r="IY80" s="67">
        <f t="shared" si="231"/>
        <v>2471.3595089069763</v>
      </c>
      <c r="IZ80" s="68">
        <f t="shared" si="232"/>
        <v>836.79049109302377</v>
      </c>
      <c r="JA80" s="209">
        <v>6229.83</v>
      </c>
      <c r="JB80" s="209">
        <v>13497.14</v>
      </c>
      <c r="JC80" s="209">
        <v>0</v>
      </c>
      <c r="JD80" s="209">
        <v>60</v>
      </c>
      <c r="JE80" s="209">
        <v>0</v>
      </c>
      <c r="JF80" s="209">
        <v>0</v>
      </c>
      <c r="JG80" s="209">
        <v>0</v>
      </c>
      <c r="JH80" s="209">
        <v>12683.13</v>
      </c>
      <c r="JI80" s="209">
        <v>0</v>
      </c>
      <c r="JJ80" s="209">
        <v>0</v>
      </c>
      <c r="JK80" s="209">
        <v>25357.43</v>
      </c>
      <c r="JL80" s="178">
        <f t="shared" si="193"/>
        <v>7112.6699999999983</v>
      </c>
      <c r="JM80" s="210">
        <v>2378</v>
      </c>
      <c r="JN80" s="181" t="s">
        <v>276</v>
      </c>
      <c r="JO80" s="64">
        <f t="shared" si="194"/>
        <v>32470.1</v>
      </c>
      <c r="JP80" s="209">
        <v>518.58000000000004</v>
      </c>
      <c r="JQ80" s="209">
        <v>987.29</v>
      </c>
      <c r="JR80" s="209">
        <v>0</v>
      </c>
      <c r="JS80" s="209">
        <v>2.52</v>
      </c>
      <c r="JT80" s="209">
        <v>0</v>
      </c>
      <c r="JU80" s="209">
        <v>0</v>
      </c>
      <c r="JV80" s="209">
        <v>0</v>
      </c>
      <c r="JW80" s="209">
        <v>1550</v>
      </c>
      <c r="JX80" s="209">
        <v>0</v>
      </c>
      <c r="JY80" s="209">
        <v>0</v>
      </c>
      <c r="JZ80" s="211">
        <v>3058.39</v>
      </c>
      <c r="KA80" s="222"/>
      <c r="KB80" s="262"/>
      <c r="KC80" s="65">
        <f t="shared" si="275"/>
        <v>511.47680175342032</v>
      </c>
      <c r="KD80" s="65">
        <f t="shared" si="276"/>
        <v>239.49475805597933</v>
      </c>
      <c r="KE80" s="65"/>
      <c r="KF80" s="65">
        <v>18.5</v>
      </c>
      <c r="KG80" s="65"/>
      <c r="KH80" s="65">
        <v>5</v>
      </c>
      <c r="KI80" s="65">
        <f t="shared" si="313"/>
        <v>543.39953271028037</v>
      </c>
      <c r="KJ80" s="65"/>
      <c r="KK80" s="64">
        <f t="shared" si="195"/>
        <v>1317.8710925196801</v>
      </c>
      <c r="KL80" s="66">
        <f t="shared" si="314"/>
        <v>497.32093457943921</v>
      </c>
      <c r="KM80" s="66"/>
      <c r="KN80" s="66">
        <f t="shared" si="277"/>
        <v>363.0384054198239</v>
      </c>
      <c r="KO80" s="67">
        <f t="shared" si="233"/>
        <v>860.35933999926306</v>
      </c>
      <c r="KP80" s="67">
        <f t="shared" si="234"/>
        <v>2178.2304325189434</v>
      </c>
      <c r="KQ80" s="68">
        <f t="shared" si="235"/>
        <v>880.15956748105646</v>
      </c>
      <c r="KR80" s="209">
        <v>7805.68</v>
      </c>
      <c r="KS80" s="209">
        <v>13391.59</v>
      </c>
      <c r="KT80" s="209">
        <v>0</v>
      </c>
      <c r="KU80" s="209">
        <v>5</v>
      </c>
      <c r="KV80" s="209">
        <v>0</v>
      </c>
      <c r="KW80" s="209">
        <v>0</v>
      </c>
      <c r="KX80" s="209">
        <v>0</v>
      </c>
      <c r="KY80" s="209">
        <v>11870.39</v>
      </c>
      <c r="KZ80" s="209">
        <v>0</v>
      </c>
      <c r="LA80" s="209">
        <v>0</v>
      </c>
      <c r="LB80" s="209">
        <v>25336.29</v>
      </c>
      <c r="LC80" s="178">
        <f t="shared" si="196"/>
        <v>7736.3700000000026</v>
      </c>
      <c r="LD80" s="210">
        <v>2211</v>
      </c>
      <c r="LE80" s="181" t="s">
        <v>276</v>
      </c>
      <c r="LF80" s="64">
        <f t="shared" si="197"/>
        <v>33072.660000000003</v>
      </c>
      <c r="LG80" s="209">
        <v>649.76</v>
      </c>
      <c r="LH80" s="209">
        <v>979.57</v>
      </c>
      <c r="LI80" s="209">
        <v>0</v>
      </c>
      <c r="LJ80" s="209">
        <v>0.21</v>
      </c>
      <c r="LK80" s="209">
        <v>0</v>
      </c>
      <c r="LL80" s="209">
        <v>0</v>
      </c>
      <c r="LM80" s="209">
        <v>0</v>
      </c>
      <c r="LN80" s="209">
        <v>1550</v>
      </c>
      <c r="LO80" s="209">
        <v>0</v>
      </c>
      <c r="LP80" s="209">
        <v>0</v>
      </c>
      <c r="LQ80" s="211">
        <f t="shared" si="278"/>
        <v>3179.54</v>
      </c>
      <c r="LR80" s="228"/>
      <c r="LS80" s="65"/>
      <c r="LT80" s="65">
        <f t="shared" si="279"/>
        <v>258.30671691696108</v>
      </c>
      <c r="LU80" s="65">
        <f t="shared" si="280"/>
        <v>230.32830186927922</v>
      </c>
      <c r="LV80" s="65"/>
      <c r="LW80" s="65">
        <v>18.5</v>
      </c>
      <c r="LX80" s="65"/>
      <c r="LY80" s="65">
        <v>5</v>
      </c>
      <c r="LZ80" s="65">
        <f t="shared" si="315"/>
        <v>508.03738317757012</v>
      </c>
      <c r="MA80" s="65"/>
      <c r="MB80" s="64">
        <f t="shared" si="236"/>
        <v>1020.1724019638104</v>
      </c>
      <c r="MC80" s="66">
        <f t="shared" si="316"/>
        <v>593.54906542056074</v>
      </c>
      <c r="MD80" s="66"/>
      <c r="ME80" s="66">
        <f t="shared" si="281"/>
        <v>322.74429347687425</v>
      </c>
      <c r="MF80" s="67">
        <f t="shared" si="237"/>
        <v>916.29335889743493</v>
      </c>
      <c r="MG80" s="67">
        <f t="shared" si="238"/>
        <v>1936.4657608612454</v>
      </c>
      <c r="MH80" s="68">
        <f t="shared" si="239"/>
        <v>1243.0742391387546</v>
      </c>
      <c r="MI80" s="209">
        <v>4713.13</v>
      </c>
      <c r="MJ80" s="209">
        <v>8850.07</v>
      </c>
      <c r="MK80" s="209">
        <v>0</v>
      </c>
      <c r="ML80" s="209">
        <v>30</v>
      </c>
      <c r="MM80" s="209">
        <v>0</v>
      </c>
      <c r="MN80" s="209">
        <v>0</v>
      </c>
      <c r="MO80" s="209">
        <v>0</v>
      </c>
      <c r="MP80" s="209">
        <v>8500.32</v>
      </c>
      <c r="MQ80" s="209">
        <v>0</v>
      </c>
      <c r="MR80" s="209">
        <v>0</v>
      </c>
      <c r="MS80" s="209">
        <v>16401.310000000001</v>
      </c>
      <c r="MT80" s="178">
        <f t="shared" si="210"/>
        <v>5692.2099999999991</v>
      </c>
      <c r="MU80" s="210">
        <v>1540</v>
      </c>
      <c r="MV80" s="181" t="s">
        <v>276</v>
      </c>
      <c r="MW80" s="64">
        <f t="shared" si="198"/>
        <v>22093.52</v>
      </c>
      <c r="MX80" s="209">
        <v>392.33</v>
      </c>
      <c r="MY80" s="209">
        <v>647.37</v>
      </c>
      <c r="MZ80" s="209">
        <v>0</v>
      </c>
      <c r="NA80" s="209">
        <v>1.26</v>
      </c>
      <c r="NB80" s="209">
        <v>0</v>
      </c>
      <c r="NC80" s="209">
        <v>0</v>
      </c>
      <c r="ND80" s="209">
        <v>0</v>
      </c>
      <c r="NE80" s="209">
        <v>1550</v>
      </c>
      <c r="NF80" s="209">
        <v>0</v>
      </c>
      <c r="NG80" s="209">
        <v>0</v>
      </c>
      <c r="NH80" s="211">
        <f t="shared" si="282"/>
        <v>2590.96</v>
      </c>
      <c r="NI80" s="235"/>
      <c r="NJ80" s="238"/>
      <c r="NK80" s="65">
        <f t="shared" si="283"/>
        <v>0</v>
      </c>
      <c r="NL80" s="65">
        <f t="shared" si="284"/>
        <v>137.48427310168225</v>
      </c>
      <c r="NM80" s="65"/>
      <c r="NN80" s="65">
        <v>18.5</v>
      </c>
      <c r="NO80" s="65"/>
      <c r="NP80" s="65">
        <v>5</v>
      </c>
      <c r="NQ80" s="65">
        <f t="shared" si="317"/>
        <v>469.67889908256882</v>
      </c>
      <c r="NR80" s="65"/>
      <c r="NS80" s="64">
        <f t="shared" si="199"/>
        <v>630.66317218425104</v>
      </c>
      <c r="NT80" s="66">
        <f t="shared" si="285"/>
        <v>723.04816513761466</v>
      </c>
      <c r="NU80" s="66"/>
      <c r="NV80" s="66">
        <f t="shared" si="286"/>
        <v>270.74226746437319</v>
      </c>
      <c r="NW80" s="67">
        <f t="shared" si="240"/>
        <v>993.79043260198785</v>
      </c>
      <c r="NX80" s="67">
        <f t="shared" si="241"/>
        <v>1624.4536047862389</v>
      </c>
      <c r="NY80" s="68">
        <f t="shared" si="242"/>
        <v>966.50639521376115</v>
      </c>
      <c r="NZ80" s="209">
        <v>5848.07</v>
      </c>
      <c r="OA80" s="209">
        <v>14194.08</v>
      </c>
      <c r="OB80" s="209">
        <v>0</v>
      </c>
      <c r="OC80" s="209">
        <v>55</v>
      </c>
      <c r="OD80" s="209">
        <v>0</v>
      </c>
      <c r="OE80" s="209">
        <v>0</v>
      </c>
      <c r="OF80" s="209">
        <v>0</v>
      </c>
      <c r="OG80" s="209">
        <v>13905.16</v>
      </c>
      <c r="OH80" s="209">
        <v>0</v>
      </c>
      <c r="OI80" s="209">
        <v>0</v>
      </c>
      <c r="OJ80" s="209">
        <v>25472.89</v>
      </c>
      <c r="OK80" s="178">
        <f t="shared" si="287"/>
        <v>8529.4199999999983</v>
      </c>
      <c r="OL80" s="210">
        <v>2408</v>
      </c>
      <c r="OM80" s="181" t="s">
        <v>276</v>
      </c>
      <c r="ON80" s="64">
        <f t="shared" si="200"/>
        <v>34002.31</v>
      </c>
      <c r="OO80" s="209">
        <v>486.8</v>
      </c>
      <c r="OP80" s="209">
        <v>1038.27</v>
      </c>
      <c r="OQ80" s="209">
        <v>0</v>
      </c>
      <c r="OR80" s="209">
        <v>2.31</v>
      </c>
      <c r="OS80" s="209">
        <v>0</v>
      </c>
      <c r="OT80" s="209">
        <v>0</v>
      </c>
      <c r="OU80" s="209">
        <v>0</v>
      </c>
      <c r="OV80" s="209">
        <v>1550</v>
      </c>
      <c r="OW80" s="209">
        <v>0</v>
      </c>
      <c r="OX80" s="209">
        <v>0</v>
      </c>
      <c r="OY80" s="211">
        <v>3077.38</v>
      </c>
      <c r="OZ80" s="235"/>
      <c r="PA80" s="238"/>
      <c r="PB80" s="65">
        <f t="shared" si="288"/>
        <v>550.806944075307</v>
      </c>
      <c r="PC80" s="65">
        <f t="shared" si="289"/>
        <v>250.09115439850132</v>
      </c>
      <c r="PD80" s="65"/>
      <c r="PE80" s="65">
        <v>18.5</v>
      </c>
      <c r="PF80" s="65">
        <f t="shared" si="290"/>
        <v>32.880000000000003</v>
      </c>
      <c r="PG80" s="65">
        <v>5</v>
      </c>
      <c r="PH80" s="65">
        <f t="shared" si="318"/>
        <v>495.2049090909091</v>
      </c>
      <c r="PI80" s="65"/>
      <c r="PJ80" s="64">
        <f t="shared" si="243"/>
        <v>1352.4830075647174</v>
      </c>
      <c r="PK80" s="66">
        <f t="shared" si="319"/>
        <v>643.25572727272731</v>
      </c>
      <c r="PL80" s="66"/>
      <c r="PM80" s="66">
        <f t="shared" si="291"/>
        <v>399.14774696748896</v>
      </c>
      <c r="PN80" s="67">
        <f t="shared" si="244"/>
        <v>1042.4034742402164</v>
      </c>
      <c r="PO80" s="67">
        <f t="shared" si="245"/>
        <v>2394.8864818049337</v>
      </c>
      <c r="PP80" s="68">
        <f t="shared" si="246"/>
        <v>682.49351819506637</v>
      </c>
      <c r="PQ80" s="209">
        <v>4823.51</v>
      </c>
      <c r="PR80" s="209">
        <v>12655.47</v>
      </c>
      <c r="PS80" s="209">
        <v>0</v>
      </c>
      <c r="PT80" s="209">
        <v>85</v>
      </c>
      <c r="PU80" s="209">
        <v>0</v>
      </c>
      <c r="PV80" s="209">
        <v>0</v>
      </c>
      <c r="PW80" s="209">
        <v>0</v>
      </c>
      <c r="PX80" s="209">
        <v>12258.75</v>
      </c>
      <c r="PY80" s="209">
        <v>0</v>
      </c>
      <c r="PZ80" s="209">
        <v>0</v>
      </c>
      <c r="QA80" s="209">
        <v>22233.75</v>
      </c>
      <c r="QB80" s="178">
        <f t="shared" si="201"/>
        <v>7588.98</v>
      </c>
      <c r="QC80" s="210">
        <v>2103</v>
      </c>
      <c r="QD80" s="181" t="s">
        <v>276</v>
      </c>
      <c r="QE80" s="64">
        <f t="shared" si="202"/>
        <v>29822.73</v>
      </c>
      <c r="QF80" s="209">
        <v>401.52</v>
      </c>
      <c r="QG80" s="209">
        <v>925.72</v>
      </c>
      <c r="QH80" s="209">
        <v>0</v>
      </c>
      <c r="QI80" s="209">
        <v>3.57</v>
      </c>
      <c r="QJ80" s="209">
        <v>0</v>
      </c>
      <c r="QK80" s="209">
        <v>0</v>
      </c>
      <c r="QL80" s="209">
        <v>0</v>
      </c>
      <c r="QM80" s="209">
        <v>1550</v>
      </c>
      <c r="QN80" s="209">
        <v>0</v>
      </c>
      <c r="QO80" s="209">
        <v>0</v>
      </c>
      <c r="QP80" s="211">
        <f t="shared" si="292"/>
        <v>2880.81</v>
      </c>
      <c r="QQ80" s="226"/>
      <c r="QR80" s="238"/>
      <c r="QS80" s="65">
        <f t="shared" si="293"/>
        <v>261.35786285658349</v>
      </c>
      <c r="QT80" s="65">
        <f t="shared" si="294"/>
        <v>138.47949450339334</v>
      </c>
      <c r="QU80" s="65"/>
      <c r="QV80" s="65">
        <v>18.5</v>
      </c>
      <c r="QW80" s="65">
        <f t="shared" si="295"/>
        <v>18.861818181818183</v>
      </c>
      <c r="QX80" s="65">
        <v>5</v>
      </c>
      <c r="QY80" s="65">
        <f t="shared" si="320"/>
        <v>428.14772727272725</v>
      </c>
      <c r="QZ80" s="65"/>
      <c r="RA80" s="64">
        <f t="shared" si="203"/>
        <v>870.34690281452231</v>
      </c>
      <c r="RB80" s="66">
        <f t="shared" si="296"/>
        <v>619.2640909090909</v>
      </c>
      <c r="RC80" s="66"/>
      <c r="RD80" s="66">
        <f t="shared" si="297"/>
        <v>297.92219874472266</v>
      </c>
      <c r="RE80" s="67">
        <f t="shared" si="247"/>
        <v>917.18628965381356</v>
      </c>
      <c r="RF80" s="67">
        <f t="shared" si="248"/>
        <v>1787.533192468336</v>
      </c>
      <c r="RG80" s="68">
        <f t="shared" si="249"/>
        <v>1093.276807531664</v>
      </c>
      <c r="RH80" s="205">
        <v>4376.29</v>
      </c>
      <c r="RI80" s="205">
        <v>10802.9</v>
      </c>
      <c r="RJ80" s="205">
        <v>0</v>
      </c>
      <c r="RK80" s="205">
        <v>50</v>
      </c>
      <c r="RL80" s="205">
        <v>0</v>
      </c>
      <c r="RM80" s="205">
        <v>0</v>
      </c>
      <c r="RN80" s="205">
        <v>0</v>
      </c>
      <c r="RO80" s="205">
        <v>12195.97</v>
      </c>
      <c r="RP80" s="205">
        <v>0</v>
      </c>
      <c r="RQ80" s="205">
        <v>0</v>
      </c>
      <c r="RR80" s="205">
        <v>19712.669999999998</v>
      </c>
      <c r="RS80" s="178">
        <f t="shared" si="204"/>
        <v>7712.489999999998</v>
      </c>
      <c r="RT80" s="206">
        <v>1907</v>
      </c>
      <c r="RU80" s="181" t="s">
        <v>276</v>
      </c>
      <c r="RV80" s="64">
        <f t="shared" si="205"/>
        <v>27425.159999999996</v>
      </c>
      <c r="RW80" s="209">
        <v>364.29</v>
      </c>
      <c r="RX80" s="209">
        <v>790.21</v>
      </c>
      <c r="RY80" s="209">
        <v>0</v>
      </c>
      <c r="RZ80" s="209">
        <v>2.1</v>
      </c>
      <c r="SA80" s="209">
        <v>0</v>
      </c>
      <c r="SB80" s="209">
        <v>0</v>
      </c>
      <c r="SC80" s="209">
        <v>0</v>
      </c>
      <c r="SD80" s="209">
        <v>1550</v>
      </c>
      <c r="SE80" s="209">
        <v>0</v>
      </c>
      <c r="SF80" s="209">
        <v>0</v>
      </c>
      <c r="SG80" s="211">
        <v>2706.6</v>
      </c>
      <c r="SH80" s="226"/>
      <c r="SI80" s="238"/>
      <c r="SJ80" s="65">
        <f t="shared" si="298"/>
        <v>193.71455602463757</v>
      </c>
      <c r="SK80" s="65">
        <f t="shared" si="299"/>
        <v>166.24480516020239</v>
      </c>
      <c r="SL80" s="65"/>
      <c r="SM80" s="65">
        <v>18.5</v>
      </c>
      <c r="SN80" s="65">
        <f t="shared" si="300"/>
        <v>495.92920353982299</v>
      </c>
      <c r="SO80" s="65">
        <v>5</v>
      </c>
      <c r="SP80" s="65">
        <f t="shared" si="321"/>
        <v>428.52876106194691</v>
      </c>
      <c r="SQ80" s="65"/>
      <c r="SR80" s="64">
        <f t="shared" si="325"/>
        <v>1307.9173257866098</v>
      </c>
      <c r="SS80" s="66">
        <f t="shared" si="322"/>
        <v>596.28469026548669</v>
      </c>
      <c r="ST80" s="66"/>
      <c r="SU80" s="66">
        <f t="shared" si="301"/>
        <v>380.84040321041931</v>
      </c>
      <c r="SV80" s="67">
        <f t="shared" si="326"/>
        <v>977.12509347590594</v>
      </c>
      <c r="SW80" s="67">
        <f t="shared" si="250"/>
        <v>2285.042419262516</v>
      </c>
      <c r="SX80" s="68">
        <f t="shared" si="251"/>
        <v>421.55758073748393</v>
      </c>
      <c r="SY80" s="64">
        <f t="shared" si="302"/>
        <v>369958.32</v>
      </c>
      <c r="SZ80" s="211">
        <f t="shared" si="303"/>
        <v>34310.42</v>
      </c>
      <c r="TA80" s="67">
        <f t="shared" si="304"/>
        <v>25200.955580213835</v>
      </c>
      <c r="TB80" s="68">
        <f t="shared" si="305"/>
        <v>9109.4644197861635</v>
      </c>
      <c r="TC80" s="264"/>
      <c r="TD80" s="265"/>
      <c r="TE80" s="265"/>
    </row>
    <row r="81" spans="1:525">
      <c r="A81" s="173" t="s">
        <v>216</v>
      </c>
      <c r="B81" s="266" t="s">
        <v>217</v>
      </c>
      <c r="C81" s="181" t="s">
        <v>277</v>
      </c>
      <c r="D81" s="176">
        <v>5358.63</v>
      </c>
      <c r="E81" s="176">
        <v>0</v>
      </c>
      <c r="F81" s="176">
        <v>0</v>
      </c>
      <c r="G81" s="176">
        <v>0</v>
      </c>
      <c r="H81" s="176">
        <v>0</v>
      </c>
      <c r="I81" s="176">
        <v>0</v>
      </c>
      <c r="J81" s="176">
        <v>0</v>
      </c>
      <c r="K81" s="176">
        <v>0</v>
      </c>
      <c r="L81" s="176">
        <v>24867.62</v>
      </c>
      <c r="M81" s="176">
        <v>0</v>
      </c>
      <c r="N81" s="178">
        <v>21734.42</v>
      </c>
      <c r="O81" s="178">
        <f t="shared" si="161"/>
        <v>8491.8300000000017</v>
      </c>
      <c r="P81" s="181">
        <v>3735</v>
      </c>
      <c r="Q81" s="64">
        <f t="shared" ref="Q81:Q115" si="327">SUM(D81:M81)</f>
        <v>30226.25</v>
      </c>
      <c r="R81" s="178">
        <v>445.87</v>
      </c>
      <c r="S81" s="178">
        <v>0</v>
      </c>
      <c r="T81" s="178">
        <v>0</v>
      </c>
      <c r="U81" s="178">
        <v>0</v>
      </c>
      <c r="V81" s="178">
        <v>0</v>
      </c>
      <c r="W81" s="178">
        <v>0</v>
      </c>
      <c r="X81" s="178">
        <v>0</v>
      </c>
      <c r="Y81" s="178">
        <v>0</v>
      </c>
      <c r="Z81" s="178">
        <v>1400</v>
      </c>
      <c r="AA81" s="178">
        <v>0</v>
      </c>
      <c r="AB81" s="64">
        <f t="shared" si="50"/>
        <v>1845.87</v>
      </c>
      <c r="AC81" s="222">
        <v>136.29</v>
      </c>
      <c r="AD81" s="219">
        <v>282.89</v>
      </c>
      <c r="AE81" s="65">
        <f t="shared" si="252"/>
        <v>236.31395689779902</v>
      </c>
      <c r="AF81" s="65">
        <f t="shared" si="177"/>
        <v>227.69835953562901</v>
      </c>
      <c r="AG81" s="65"/>
      <c r="AH81" s="65">
        <v>18.5</v>
      </c>
      <c r="AI81" s="65"/>
      <c r="AJ81" s="65">
        <v>5</v>
      </c>
      <c r="AK81" s="65">
        <f t="shared" si="178"/>
        <v>411.38684210526316</v>
      </c>
      <c r="AL81" s="65"/>
      <c r="AM81" s="64">
        <f t="shared" si="214"/>
        <v>1318.0791585386912</v>
      </c>
      <c r="AN81" s="66">
        <f t="shared" si="179"/>
        <v>645.10084210526315</v>
      </c>
      <c r="AO81" s="66">
        <v>46.73</v>
      </c>
      <c r="AP81" s="66">
        <f t="shared" si="253"/>
        <v>401.9820001287909</v>
      </c>
      <c r="AQ81" s="67">
        <f t="shared" si="215"/>
        <v>1093.8128422340542</v>
      </c>
      <c r="AR81" s="67">
        <f t="shared" si="216"/>
        <v>2411.8920007727456</v>
      </c>
      <c r="AS81" s="68">
        <f t="shared" si="217"/>
        <v>-566.02200077274574</v>
      </c>
      <c r="AT81" s="205">
        <v>6304.74</v>
      </c>
      <c r="AU81" s="205">
        <v>0</v>
      </c>
      <c r="AV81" s="205">
        <v>0</v>
      </c>
      <c r="AW81" s="205">
        <v>0</v>
      </c>
      <c r="AX81" s="207">
        <v>0</v>
      </c>
      <c r="AY81" s="207">
        <v>0</v>
      </c>
      <c r="AZ81" s="207">
        <v>0</v>
      </c>
      <c r="BA81" s="207">
        <v>0</v>
      </c>
      <c r="BB81" s="207">
        <v>25562.41</v>
      </c>
      <c r="BC81" s="207">
        <v>0</v>
      </c>
      <c r="BD81" s="209">
        <v>22450.2</v>
      </c>
      <c r="BE81" s="178">
        <f t="shared" si="162"/>
        <v>9416.9500000000007</v>
      </c>
      <c r="BF81" s="208">
        <v>3802</v>
      </c>
      <c r="BG81" s="181" t="s">
        <v>277</v>
      </c>
      <c r="BH81" s="64">
        <f t="shared" si="56"/>
        <v>31867.15</v>
      </c>
      <c r="BI81" s="205">
        <v>524.61</v>
      </c>
      <c r="BJ81" s="205">
        <v>0</v>
      </c>
      <c r="BK81" s="205">
        <v>0</v>
      </c>
      <c r="BL81" s="205">
        <v>0</v>
      </c>
      <c r="BM81" s="205">
        <v>0</v>
      </c>
      <c r="BN81" s="205">
        <v>0</v>
      </c>
      <c r="BO81" s="205">
        <v>0</v>
      </c>
      <c r="BP81" s="205">
        <v>0</v>
      </c>
      <c r="BQ81" s="205">
        <v>1400</v>
      </c>
      <c r="BR81" s="205">
        <v>0</v>
      </c>
      <c r="BS81" s="64">
        <f t="shared" si="57"/>
        <v>1924.6100000000001</v>
      </c>
      <c r="BT81" s="222">
        <v>136.29</v>
      </c>
      <c r="BU81" s="256">
        <v>171.12</v>
      </c>
      <c r="BV81" s="65">
        <f t="shared" si="254"/>
        <v>246.22740047938373</v>
      </c>
      <c r="BW81" s="65">
        <f t="shared" si="255"/>
        <v>212.97338309753869</v>
      </c>
      <c r="BX81" s="65"/>
      <c r="BY81" s="65">
        <v>18.5</v>
      </c>
      <c r="BZ81" s="65"/>
      <c r="CA81" s="65">
        <v>5</v>
      </c>
      <c r="CB81" s="65">
        <f t="shared" si="180"/>
        <v>391.015625</v>
      </c>
      <c r="CC81" s="65"/>
      <c r="CD81" s="64">
        <f t="shared" si="218"/>
        <v>1181.1264085769224</v>
      </c>
      <c r="CE81" s="66">
        <f t="shared" si="256"/>
        <v>665.21208333333334</v>
      </c>
      <c r="CF81" s="66"/>
      <c r="CG81" s="66">
        <f t="shared" si="257"/>
        <v>369.26769838205115</v>
      </c>
      <c r="CH81" s="67">
        <f t="shared" si="323"/>
        <v>1034.4797817153844</v>
      </c>
      <c r="CI81" s="67">
        <f t="shared" si="219"/>
        <v>2215.6061902923066</v>
      </c>
      <c r="CJ81" s="68">
        <f t="shared" si="220"/>
        <v>-290.99619029230644</v>
      </c>
      <c r="CK81" s="209">
        <v>7323.95</v>
      </c>
      <c r="CL81" s="209">
        <v>0</v>
      </c>
      <c r="CM81" s="209">
        <v>0</v>
      </c>
      <c r="CN81" s="209">
        <v>0</v>
      </c>
      <c r="CO81" s="209">
        <v>0</v>
      </c>
      <c r="CP81" s="209">
        <v>0</v>
      </c>
      <c r="CQ81" s="209">
        <v>0</v>
      </c>
      <c r="CR81" s="209">
        <v>0</v>
      </c>
      <c r="CS81" s="209">
        <v>30299.15</v>
      </c>
      <c r="CT81" s="207">
        <v>0</v>
      </c>
      <c r="CU81" s="209">
        <v>26973.59</v>
      </c>
      <c r="CV81" s="178">
        <f t="shared" si="181"/>
        <v>10649.509999999998</v>
      </c>
      <c r="CW81" s="210">
        <v>4453</v>
      </c>
      <c r="CX81" s="181" t="s">
        <v>277</v>
      </c>
      <c r="CY81" s="64">
        <f t="shared" si="182"/>
        <v>37623.1</v>
      </c>
      <c r="CZ81" s="209">
        <v>609.41999999999996</v>
      </c>
      <c r="DA81" s="209">
        <v>0</v>
      </c>
      <c r="DB81" s="209">
        <v>0</v>
      </c>
      <c r="DC81" s="209">
        <v>0</v>
      </c>
      <c r="DD81" s="209">
        <v>0</v>
      </c>
      <c r="DE81" s="209">
        <v>0</v>
      </c>
      <c r="DF81" s="209">
        <v>0</v>
      </c>
      <c r="DG81" s="209">
        <v>0</v>
      </c>
      <c r="DH81" s="209">
        <v>1400</v>
      </c>
      <c r="DI81" s="209">
        <v>0</v>
      </c>
      <c r="DJ81" s="211">
        <f t="shared" si="208"/>
        <v>2009.42</v>
      </c>
      <c r="DK81" s="65">
        <v>136.29</v>
      </c>
      <c r="DL81" s="65">
        <v>234.29</v>
      </c>
      <c r="DM81" s="65">
        <f t="shared" si="258"/>
        <v>293.24062097552206</v>
      </c>
      <c r="DN81" s="65">
        <f t="shared" si="259"/>
        <v>302.93974571425156</v>
      </c>
      <c r="DO81" s="65"/>
      <c r="DP81" s="65">
        <v>18.5</v>
      </c>
      <c r="DQ81" s="65"/>
      <c r="DR81" s="65">
        <v>5</v>
      </c>
      <c r="DS81" s="65">
        <f t="shared" si="209"/>
        <v>428.469696969697</v>
      </c>
      <c r="DT81" s="65"/>
      <c r="DU81" s="64">
        <f t="shared" si="221"/>
        <v>1418.7300636594705</v>
      </c>
      <c r="DV81" s="66">
        <f t="shared" si="306"/>
        <v>596.35070707070713</v>
      </c>
      <c r="DW81" s="66"/>
      <c r="DX81" s="66">
        <f t="shared" si="260"/>
        <v>403.01615414603555</v>
      </c>
      <c r="DY81" s="67">
        <f t="shared" si="222"/>
        <v>999.36686121674268</v>
      </c>
      <c r="DZ81" s="67">
        <f t="shared" si="223"/>
        <v>2418.0969248762131</v>
      </c>
      <c r="EA81" s="68">
        <f t="shared" si="224"/>
        <v>-408.67692487621298</v>
      </c>
      <c r="EB81" s="209">
        <v>7718.03</v>
      </c>
      <c r="EC81" s="209">
        <v>0</v>
      </c>
      <c r="ED81" s="209">
        <v>0</v>
      </c>
      <c r="EE81" s="209">
        <v>0</v>
      </c>
      <c r="EF81" s="209">
        <v>0</v>
      </c>
      <c r="EG81" s="209">
        <v>0</v>
      </c>
      <c r="EH81" s="209">
        <v>0</v>
      </c>
      <c r="EI81" s="209">
        <v>0</v>
      </c>
      <c r="EJ81" s="209">
        <v>25803.63</v>
      </c>
      <c r="EK81" s="209">
        <v>0</v>
      </c>
      <c r="EL81" s="209">
        <v>22824.02</v>
      </c>
      <c r="EM81" s="178">
        <f t="shared" si="183"/>
        <v>10697.640000000003</v>
      </c>
      <c r="EN81" s="210">
        <v>3961</v>
      </c>
      <c r="EO81" s="181" t="s">
        <v>277</v>
      </c>
      <c r="EP81" s="212">
        <f t="shared" si="261"/>
        <v>33521.660000000003</v>
      </c>
      <c r="EQ81" s="209">
        <v>642.21</v>
      </c>
      <c r="ER81" s="209">
        <v>0</v>
      </c>
      <c r="ES81" s="209">
        <v>0</v>
      </c>
      <c r="ET81" s="209">
        <v>0</v>
      </c>
      <c r="EU81" s="209">
        <v>0</v>
      </c>
      <c r="EV81" s="209">
        <v>0</v>
      </c>
      <c r="EW81" s="209">
        <v>0</v>
      </c>
      <c r="EX81" s="209">
        <v>0</v>
      </c>
      <c r="EY81" s="209">
        <v>1400</v>
      </c>
      <c r="EZ81" s="209">
        <v>0</v>
      </c>
      <c r="FA81" s="64">
        <f t="shared" si="184"/>
        <v>2042.21</v>
      </c>
      <c r="FB81" s="222">
        <v>136.29</v>
      </c>
      <c r="FC81" s="65">
        <v>211.44</v>
      </c>
      <c r="FD81" s="65">
        <f t="shared" si="262"/>
        <v>254.76287244634014</v>
      </c>
      <c r="FE81" s="65">
        <f t="shared" si="263"/>
        <v>277.88449205716387</v>
      </c>
      <c r="FF81" s="65"/>
      <c r="FG81" s="65">
        <v>18.5</v>
      </c>
      <c r="FH81" s="65">
        <f t="shared" si="264"/>
        <v>140.93333333333334</v>
      </c>
      <c r="FI81" s="65">
        <v>5</v>
      </c>
      <c r="FJ81" s="65">
        <f t="shared" si="307"/>
        <v>424.68019607843132</v>
      </c>
      <c r="FK81" s="65"/>
      <c r="FL81" s="64">
        <f t="shared" si="225"/>
        <v>1469.4908939152688</v>
      </c>
      <c r="FM81" s="66">
        <f t="shared" si="308"/>
        <v>664.41901960784321</v>
      </c>
      <c r="FN81" s="66"/>
      <c r="FO81" s="66">
        <f t="shared" si="265"/>
        <v>426.78198270462235</v>
      </c>
      <c r="FP81" s="67">
        <f t="shared" si="324"/>
        <v>1091.2010023124656</v>
      </c>
      <c r="FQ81" s="67">
        <f t="shared" si="226"/>
        <v>2560.6918962277341</v>
      </c>
      <c r="FR81" s="68">
        <f t="shared" si="227"/>
        <v>-518.48189622773407</v>
      </c>
      <c r="FS81" s="209">
        <v>7381.66</v>
      </c>
      <c r="FT81" s="209">
        <v>0</v>
      </c>
      <c r="FU81" s="209">
        <v>0</v>
      </c>
      <c r="FV81" s="209">
        <v>0</v>
      </c>
      <c r="FW81" s="209">
        <v>0</v>
      </c>
      <c r="FX81" s="209">
        <v>0</v>
      </c>
      <c r="FY81" s="209">
        <v>0</v>
      </c>
      <c r="FZ81" s="209">
        <v>0</v>
      </c>
      <c r="GA81" s="209">
        <v>25772.02</v>
      </c>
      <c r="GB81" s="209">
        <v>0</v>
      </c>
      <c r="GC81" s="209">
        <v>23158.9</v>
      </c>
      <c r="GD81" s="178">
        <f t="shared" si="186"/>
        <v>9994.7799999999988</v>
      </c>
      <c r="GE81" s="210">
        <v>3888</v>
      </c>
      <c r="GF81" s="181" t="s">
        <v>277</v>
      </c>
      <c r="GG81" s="64">
        <f t="shared" si="187"/>
        <v>33153.68</v>
      </c>
      <c r="GH81" s="209">
        <v>614.27</v>
      </c>
      <c r="GI81" s="209">
        <v>0</v>
      </c>
      <c r="GJ81" s="209">
        <v>0</v>
      </c>
      <c r="GK81" s="209">
        <v>0</v>
      </c>
      <c r="GL81" s="209">
        <v>0</v>
      </c>
      <c r="GM81" s="209">
        <v>0</v>
      </c>
      <c r="GN81" s="209">
        <v>0</v>
      </c>
      <c r="GO81" s="209">
        <v>0</v>
      </c>
      <c r="GP81" s="209">
        <v>1400</v>
      </c>
      <c r="GQ81" s="209">
        <v>0</v>
      </c>
      <c r="GR81" s="211">
        <f t="shared" si="266"/>
        <v>2014.27</v>
      </c>
      <c r="GS81" s="222">
        <v>136.29</v>
      </c>
      <c r="GT81" s="243">
        <v>141.63999999999999</v>
      </c>
      <c r="GU81" s="65">
        <f t="shared" si="267"/>
        <v>256.62943562602567</v>
      </c>
      <c r="GV81" s="65">
        <f t="shared" si="268"/>
        <v>294.56721632196604</v>
      </c>
      <c r="GW81" s="65">
        <v>1279.4567857142858</v>
      </c>
      <c r="GX81" s="65">
        <v>18.5</v>
      </c>
      <c r="GY81" s="65">
        <f t="shared" si="269"/>
        <v>184.90588235294118</v>
      </c>
      <c r="GZ81" s="65">
        <v>5</v>
      </c>
      <c r="HA81" s="65">
        <f t="shared" si="309"/>
        <v>358.47794117647061</v>
      </c>
      <c r="HB81" s="65"/>
      <c r="HC81" s="64">
        <f t="shared" si="188"/>
        <v>2675.4672611916894</v>
      </c>
      <c r="HD81" s="66">
        <f t="shared" si="310"/>
        <v>866.92019607843133</v>
      </c>
      <c r="HE81" s="66"/>
      <c r="HF81" s="66">
        <f t="shared" si="270"/>
        <v>708.47749145402418</v>
      </c>
      <c r="HG81" s="67">
        <f t="shared" si="228"/>
        <v>1575.3976875324556</v>
      </c>
      <c r="HH81" s="67">
        <f t="shared" si="229"/>
        <v>4250.8649487241455</v>
      </c>
      <c r="HI81" s="68">
        <f t="shared" si="230"/>
        <v>-2236.5949487241455</v>
      </c>
      <c r="HJ81" s="205">
        <v>6607.81</v>
      </c>
      <c r="HK81" s="205">
        <v>0</v>
      </c>
      <c r="HL81" s="205">
        <v>0</v>
      </c>
      <c r="HM81" s="205">
        <v>0</v>
      </c>
      <c r="HN81" s="205">
        <v>0</v>
      </c>
      <c r="HO81" s="205">
        <v>0</v>
      </c>
      <c r="HP81" s="205">
        <v>0</v>
      </c>
      <c r="HQ81" s="205">
        <v>0</v>
      </c>
      <c r="HR81" s="205">
        <v>26875.73</v>
      </c>
      <c r="HS81" s="205">
        <v>0</v>
      </c>
      <c r="HT81" s="205">
        <v>23431.48</v>
      </c>
      <c r="HU81" s="178">
        <f t="shared" si="189"/>
        <v>10052.060000000001</v>
      </c>
      <c r="HV81" s="206">
        <v>4036</v>
      </c>
      <c r="HW81" s="181" t="s">
        <v>277</v>
      </c>
      <c r="HX81" s="64">
        <f t="shared" si="190"/>
        <v>33483.54</v>
      </c>
      <c r="HY81" s="205">
        <v>549.86</v>
      </c>
      <c r="HZ81" s="205">
        <v>0</v>
      </c>
      <c r="IA81" s="205">
        <v>0</v>
      </c>
      <c r="IB81" s="205">
        <v>0</v>
      </c>
      <c r="IC81" s="205">
        <v>0</v>
      </c>
      <c r="ID81" s="205">
        <v>0</v>
      </c>
      <c r="IE81" s="205">
        <v>0</v>
      </c>
      <c r="IF81" s="205">
        <v>0</v>
      </c>
      <c r="IG81" s="205">
        <v>1400</v>
      </c>
      <c r="IH81" s="205">
        <v>0</v>
      </c>
      <c r="II81" s="214">
        <v>1949.86</v>
      </c>
      <c r="IJ81" s="222">
        <v>136.29</v>
      </c>
      <c r="IK81" s="243">
        <v>141.63999999999999</v>
      </c>
      <c r="IL81" s="65">
        <f t="shared" si="271"/>
        <v>259.5612082109302</v>
      </c>
      <c r="IM81" s="65">
        <f t="shared" si="272"/>
        <v>304.65500903692953</v>
      </c>
      <c r="IN81" s="65">
        <v>1279.4567857142858</v>
      </c>
      <c r="IO81" s="65">
        <v>18.5</v>
      </c>
      <c r="IP81" s="65">
        <f t="shared" si="273"/>
        <v>232.05714285714285</v>
      </c>
      <c r="IQ81" s="65">
        <v>5</v>
      </c>
      <c r="IR81" s="65">
        <f t="shared" si="311"/>
        <v>445.62857142857143</v>
      </c>
      <c r="IS81" s="65"/>
      <c r="IT81" s="64">
        <f t="shared" si="191"/>
        <v>2822.7887172478599</v>
      </c>
      <c r="IU81" s="66">
        <f t="shared" si="312"/>
        <v>538.79476190476191</v>
      </c>
      <c r="IV81" s="66"/>
      <c r="IW81" s="66">
        <f t="shared" si="274"/>
        <v>672.3166958305244</v>
      </c>
      <c r="IX81" s="67">
        <f t="shared" si="192"/>
        <v>1211.1114577352864</v>
      </c>
      <c r="IY81" s="67">
        <f t="shared" si="231"/>
        <v>4033.9001749831464</v>
      </c>
      <c r="IZ81" s="68">
        <f t="shared" si="232"/>
        <v>-2084.0401749831462</v>
      </c>
      <c r="JA81" s="209">
        <v>9727.19</v>
      </c>
      <c r="JB81" s="209">
        <v>0</v>
      </c>
      <c r="JC81" s="209">
        <v>0</v>
      </c>
      <c r="JD81" s="209">
        <v>0</v>
      </c>
      <c r="JE81" s="209">
        <v>0</v>
      </c>
      <c r="JF81" s="209">
        <v>0</v>
      </c>
      <c r="JG81" s="209">
        <v>0</v>
      </c>
      <c r="JH81" s="209">
        <v>0</v>
      </c>
      <c r="JI81" s="209">
        <v>26518.55</v>
      </c>
      <c r="JJ81" s="209">
        <v>0</v>
      </c>
      <c r="JK81" s="209">
        <v>26686.76</v>
      </c>
      <c r="JL81" s="178">
        <f t="shared" si="193"/>
        <v>9558.98</v>
      </c>
      <c r="JM81" s="210">
        <v>3870</v>
      </c>
      <c r="JN81" s="181" t="s">
        <v>277</v>
      </c>
      <c r="JO81" s="64">
        <f t="shared" si="194"/>
        <v>36245.74</v>
      </c>
      <c r="JP81" s="209">
        <v>809.71</v>
      </c>
      <c r="JQ81" s="209">
        <v>0</v>
      </c>
      <c r="JR81" s="209">
        <v>0</v>
      </c>
      <c r="JS81" s="209">
        <v>0</v>
      </c>
      <c r="JT81" s="209">
        <v>0</v>
      </c>
      <c r="JU81" s="209">
        <v>0</v>
      </c>
      <c r="JV81" s="209">
        <v>0</v>
      </c>
      <c r="JW81" s="209">
        <v>0</v>
      </c>
      <c r="JX81" s="209">
        <v>1400</v>
      </c>
      <c r="JY81" s="209">
        <v>0</v>
      </c>
      <c r="JZ81" s="211">
        <v>2209.71</v>
      </c>
      <c r="KA81" s="222">
        <v>136.29</v>
      </c>
      <c r="KB81" s="262"/>
      <c r="KC81" s="65">
        <f t="shared" si="275"/>
        <v>538.29030205194715</v>
      </c>
      <c r="KD81" s="65">
        <f t="shared" si="276"/>
        <v>321.86585380201052</v>
      </c>
      <c r="KE81" s="65">
        <v>1279.4567857142858</v>
      </c>
      <c r="KF81" s="65">
        <v>18.5</v>
      </c>
      <c r="KG81" s="65"/>
      <c r="KH81" s="65">
        <v>5</v>
      </c>
      <c r="KI81" s="65">
        <f t="shared" si="313"/>
        <v>543.39953271028037</v>
      </c>
      <c r="KJ81" s="65"/>
      <c r="KK81" s="64">
        <f t="shared" si="195"/>
        <v>2842.8024742785237</v>
      </c>
      <c r="KL81" s="66">
        <f t="shared" si="314"/>
        <v>497.32093457943921</v>
      </c>
      <c r="KM81" s="66"/>
      <c r="KN81" s="66">
        <f t="shared" si="277"/>
        <v>668.02468177159267</v>
      </c>
      <c r="KO81" s="67">
        <f t="shared" si="233"/>
        <v>1165.3456163510318</v>
      </c>
      <c r="KP81" s="67">
        <f t="shared" si="234"/>
        <v>4008.1480906295556</v>
      </c>
      <c r="KQ81" s="68">
        <f t="shared" si="235"/>
        <v>-1798.4380906295555</v>
      </c>
      <c r="KR81" s="209">
        <v>10194.870000000001</v>
      </c>
      <c r="KS81" s="209">
        <v>0</v>
      </c>
      <c r="KT81" s="209">
        <v>0</v>
      </c>
      <c r="KU81" s="209">
        <v>0</v>
      </c>
      <c r="KV81" s="209">
        <v>0</v>
      </c>
      <c r="KW81" s="209">
        <v>0</v>
      </c>
      <c r="KX81" s="209">
        <v>0</v>
      </c>
      <c r="KY81" s="209">
        <v>0</v>
      </c>
      <c r="KZ81" s="209">
        <v>28598.79</v>
      </c>
      <c r="LA81" s="209">
        <v>0</v>
      </c>
      <c r="LB81" s="209">
        <v>28498.240000000002</v>
      </c>
      <c r="LC81" s="178">
        <f t="shared" si="196"/>
        <v>10295.420000000002</v>
      </c>
      <c r="LD81" s="210">
        <v>3750</v>
      </c>
      <c r="LE81" s="181" t="s">
        <v>277</v>
      </c>
      <c r="LF81" s="64">
        <f t="shared" si="197"/>
        <v>38793.660000000003</v>
      </c>
      <c r="LG81" s="209">
        <v>848.67</v>
      </c>
      <c r="LH81" s="209">
        <v>0</v>
      </c>
      <c r="LI81" s="209">
        <v>0</v>
      </c>
      <c r="LJ81" s="209">
        <v>0</v>
      </c>
      <c r="LK81" s="209">
        <v>0</v>
      </c>
      <c r="LL81" s="209">
        <v>0</v>
      </c>
      <c r="LM81" s="209">
        <v>0</v>
      </c>
      <c r="LN81" s="209">
        <v>0</v>
      </c>
      <c r="LO81" s="209">
        <v>1400</v>
      </c>
      <c r="LP81" s="209">
        <v>0</v>
      </c>
      <c r="LQ81" s="211">
        <f t="shared" si="278"/>
        <v>2248.67</v>
      </c>
      <c r="LR81" s="234">
        <v>136.57</v>
      </c>
      <c r="LS81" s="245">
        <v>173.05</v>
      </c>
      <c r="LT81" s="65">
        <f t="shared" si="279"/>
        <v>290.54320156232882</v>
      </c>
      <c r="LU81" s="65">
        <f t="shared" si="280"/>
        <v>306.51670042035403</v>
      </c>
      <c r="LV81" s="65">
        <v>1279.4567857142858</v>
      </c>
      <c r="LW81" s="65">
        <v>18.5</v>
      </c>
      <c r="LX81" s="65"/>
      <c r="LY81" s="65">
        <v>5</v>
      </c>
      <c r="LZ81" s="65">
        <f t="shared" si="315"/>
        <v>508.03738317757012</v>
      </c>
      <c r="MA81" s="65"/>
      <c r="MB81" s="64">
        <f t="shared" si="236"/>
        <v>2717.6740708745388</v>
      </c>
      <c r="MC81" s="66">
        <f t="shared" si="316"/>
        <v>593.54906542056074</v>
      </c>
      <c r="MD81" s="66"/>
      <c r="ME81" s="66">
        <f t="shared" si="281"/>
        <v>662.24462725902004</v>
      </c>
      <c r="MF81" s="67">
        <f t="shared" si="237"/>
        <v>1255.7936926795808</v>
      </c>
      <c r="MG81" s="67">
        <f t="shared" si="238"/>
        <v>3973.4677635541193</v>
      </c>
      <c r="MH81" s="68">
        <f t="shared" si="239"/>
        <v>-1724.7977635541192</v>
      </c>
      <c r="MI81" s="209">
        <v>6481.66</v>
      </c>
      <c r="MJ81" s="209">
        <v>0</v>
      </c>
      <c r="MK81" s="209">
        <v>0</v>
      </c>
      <c r="ML81" s="209">
        <v>0</v>
      </c>
      <c r="MM81" s="209">
        <v>0</v>
      </c>
      <c r="MN81" s="209">
        <v>0</v>
      </c>
      <c r="MO81" s="209">
        <v>0</v>
      </c>
      <c r="MP81" s="209">
        <v>0</v>
      </c>
      <c r="MQ81" s="209">
        <v>24473.87</v>
      </c>
      <c r="MR81" s="209">
        <v>0</v>
      </c>
      <c r="MS81" s="209">
        <v>22874.799999999999</v>
      </c>
      <c r="MT81" s="178">
        <f t="shared" si="210"/>
        <v>8080.73</v>
      </c>
      <c r="MU81" s="210">
        <v>3161</v>
      </c>
      <c r="MV81" s="181" t="s">
        <v>277</v>
      </c>
      <c r="MW81" s="64">
        <f t="shared" si="198"/>
        <v>30955.53</v>
      </c>
      <c r="MX81" s="209">
        <v>539.57000000000005</v>
      </c>
      <c r="MY81" s="209">
        <v>0</v>
      </c>
      <c r="MZ81" s="209">
        <v>0</v>
      </c>
      <c r="NA81" s="209">
        <v>0</v>
      </c>
      <c r="NB81" s="209">
        <v>0</v>
      </c>
      <c r="NC81" s="209">
        <v>0</v>
      </c>
      <c r="ND81" s="209">
        <v>0</v>
      </c>
      <c r="NE81" s="209">
        <v>0</v>
      </c>
      <c r="NF81" s="209">
        <v>1400</v>
      </c>
      <c r="NG81" s="209">
        <v>0</v>
      </c>
      <c r="NH81" s="211">
        <f t="shared" si="282"/>
        <v>1939.5700000000002</v>
      </c>
      <c r="NI81" s="235"/>
      <c r="NJ81" s="238"/>
      <c r="NK81" s="65">
        <f t="shared" si="283"/>
        <v>0</v>
      </c>
      <c r="NL81" s="65">
        <f t="shared" si="284"/>
        <v>195.17433302372137</v>
      </c>
      <c r="NM81" s="65">
        <v>1279.4567857142858</v>
      </c>
      <c r="NN81" s="65">
        <v>18.5</v>
      </c>
      <c r="NO81" s="65"/>
      <c r="NP81" s="65">
        <v>5</v>
      </c>
      <c r="NQ81" s="65">
        <f t="shared" si="317"/>
        <v>469.67889908256882</v>
      </c>
      <c r="NR81" s="65"/>
      <c r="NS81" s="64">
        <f t="shared" si="199"/>
        <v>1967.8100178205759</v>
      </c>
      <c r="NT81" s="66">
        <f t="shared" si="285"/>
        <v>723.04816513761466</v>
      </c>
      <c r="NU81" s="66"/>
      <c r="NV81" s="66">
        <f t="shared" si="286"/>
        <v>538.17163659163816</v>
      </c>
      <c r="NW81" s="67">
        <f t="shared" si="240"/>
        <v>1261.2198017292528</v>
      </c>
      <c r="NX81" s="67">
        <f t="shared" si="241"/>
        <v>3229.029819549829</v>
      </c>
      <c r="NY81" s="68">
        <f t="shared" si="242"/>
        <v>-1289.4598195498288</v>
      </c>
      <c r="NZ81" s="209">
        <v>5582.96</v>
      </c>
      <c r="OA81" s="209">
        <v>0</v>
      </c>
      <c r="OB81" s="209">
        <v>0</v>
      </c>
      <c r="OC81" s="209">
        <v>0</v>
      </c>
      <c r="OD81" s="209">
        <v>0</v>
      </c>
      <c r="OE81" s="209">
        <v>0</v>
      </c>
      <c r="OF81" s="209">
        <v>0</v>
      </c>
      <c r="OG81" s="209">
        <v>0</v>
      </c>
      <c r="OH81" s="209">
        <v>25659.1</v>
      </c>
      <c r="OI81" s="209">
        <v>0</v>
      </c>
      <c r="OJ81" s="209">
        <v>22003.09</v>
      </c>
      <c r="OK81" s="178">
        <f t="shared" si="287"/>
        <v>9238.9699999999975</v>
      </c>
      <c r="OL81" s="210">
        <v>3268</v>
      </c>
      <c r="OM81" s="181" t="s">
        <v>277</v>
      </c>
      <c r="ON81" s="64">
        <f t="shared" si="200"/>
        <v>31242.059999999998</v>
      </c>
      <c r="OO81" s="209">
        <v>464.76</v>
      </c>
      <c r="OP81" s="209">
        <v>0</v>
      </c>
      <c r="OQ81" s="209">
        <v>0</v>
      </c>
      <c r="OR81" s="209">
        <v>0</v>
      </c>
      <c r="OS81" s="209">
        <v>0</v>
      </c>
      <c r="OT81" s="209">
        <v>0</v>
      </c>
      <c r="OU81" s="209">
        <v>0</v>
      </c>
      <c r="OV81" s="209">
        <v>0</v>
      </c>
      <c r="OW81" s="209">
        <v>1400</v>
      </c>
      <c r="OX81" s="209">
        <v>0</v>
      </c>
      <c r="OY81" s="211">
        <v>1864.76</v>
      </c>
      <c r="OZ81" s="235"/>
      <c r="PA81" s="238"/>
      <c r="PB81" s="65">
        <f t="shared" si="288"/>
        <v>475.77855371392678</v>
      </c>
      <c r="PC81" s="65">
        <f t="shared" si="289"/>
        <v>270.89587249228219</v>
      </c>
      <c r="PD81" s="65">
        <v>1279.4567857142858</v>
      </c>
      <c r="PE81" s="65">
        <v>18.5</v>
      </c>
      <c r="PF81" s="65">
        <f t="shared" si="290"/>
        <v>32.880000000000003</v>
      </c>
      <c r="PG81" s="65">
        <v>5</v>
      </c>
      <c r="PH81" s="65">
        <f t="shared" si="318"/>
        <v>495.2049090909091</v>
      </c>
      <c r="PI81" s="65"/>
      <c r="PJ81" s="64">
        <f t="shared" si="243"/>
        <v>2577.7161210114041</v>
      </c>
      <c r="PK81" s="66">
        <f t="shared" si="319"/>
        <v>643.25572727272731</v>
      </c>
      <c r="PL81" s="66"/>
      <c r="PM81" s="66">
        <f t="shared" si="291"/>
        <v>644.19436965682632</v>
      </c>
      <c r="PN81" s="67">
        <f t="shared" si="244"/>
        <v>1287.4500969295536</v>
      </c>
      <c r="PO81" s="67">
        <f t="shared" si="245"/>
        <v>3865.1662179409577</v>
      </c>
      <c r="PP81" s="68">
        <f t="shared" si="246"/>
        <v>-2000.4062179409577</v>
      </c>
      <c r="PQ81" s="209">
        <v>5057.83</v>
      </c>
      <c r="PR81" s="209">
        <v>0</v>
      </c>
      <c r="PS81" s="209">
        <v>0</v>
      </c>
      <c r="PT81" s="209">
        <v>0</v>
      </c>
      <c r="PU81" s="209">
        <v>0</v>
      </c>
      <c r="PV81" s="209">
        <v>0</v>
      </c>
      <c r="PW81" s="209">
        <v>0</v>
      </c>
      <c r="PX81" s="209">
        <v>0</v>
      </c>
      <c r="PY81" s="209">
        <v>22714.43</v>
      </c>
      <c r="PZ81" s="209">
        <v>0</v>
      </c>
      <c r="QA81" s="209">
        <v>19916.03</v>
      </c>
      <c r="QB81" s="178">
        <f t="shared" si="201"/>
        <v>7856.2300000000032</v>
      </c>
      <c r="QC81" s="210">
        <v>2874</v>
      </c>
      <c r="QD81" s="181" t="s">
        <v>277</v>
      </c>
      <c r="QE81" s="64">
        <f t="shared" si="202"/>
        <v>27772.260000000002</v>
      </c>
      <c r="QF81" s="209">
        <v>421.03</v>
      </c>
      <c r="QG81" s="209">
        <v>0</v>
      </c>
      <c r="QH81" s="209">
        <v>0</v>
      </c>
      <c r="QI81" s="209">
        <v>0</v>
      </c>
      <c r="QJ81" s="209">
        <v>0</v>
      </c>
      <c r="QK81" s="209">
        <v>0</v>
      </c>
      <c r="QL81" s="209">
        <v>0</v>
      </c>
      <c r="QM81" s="209">
        <v>0</v>
      </c>
      <c r="QN81" s="209">
        <v>1400</v>
      </c>
      <c r="QO81" s="209">
        <v>0</v>
      </c>
      <c r="QP81" s="211">
        <f t="shared" si="292"/>
        <v>1821.03</v>
      </c>
      <c r="QQ81" s="226">
        <v>136.29</v>
      </c>
      <c r="QR81" s="238"/>
      <c r="QS81" s="65">
        <f t="shared" si="293"/>
        <v>234.1130505374758</v>
      </c>
      <c r="QT81" s="65">
        <f t="shared" si="294"/>
        <v>143.35612415665798</v>
      </c>
      <c r="QU81" s="65">
        <v>1279.4567857142858</v>
      </c>
      <c r="QV81" s="65">
        <v>18.5</v>
      </c>
      <c r="QW81" s="65">
        <f t="shared" si="295"/>
        <v>18.861818181818183</v>
      </c>
      <c r="QX81" s="65">
        <v>5</v>
      </c>
      <c r="QY81" s="65">
        <f t="shared" si="320"/>
        <v>428.14772727272725</v>
      </c>
      <c r="QZ81" s="65"/>
      <c r="RA81" s="64">
        <f t="shared" si="203"/>
        <v>2263.7255058629648</v>
      </c>
      <c r="RB81" s="66">
        <f t="shared" si="296"/>
        <v>619.2640909090909</v>
      </c>
      <c r="RC81" s="66"/>
      <c r="RD81" s="66">
        <f t="shared" si="297"/>
        <v>576.59791935441115</v>
      </c>
      <c r="RE81" s="67">
        <f t="shared" si="247"/>
        <v>1195.862010263502</v>
      </c>
      <c r="RF81" s="67">
        <f t="shared" si="248"/>
        <v>3459.5875161264667</v>
      </c>
      <c r="RG81" s="68">
        <f t="shared" si="249"/>
        <v>-1638.5575161264667</v>
      </c>
      <c r="RH81" s="205">
        <v>6153.86</v>
      </c>
      <c r="RI81" s="205">
        <v>0</v>
      </c>
      <c r="RJ81" s="205">
        <v>0</v>
      </c>
      <c r="RK81" s="205">
        <v>0</v>
      </c>
      <c r="RL81" s="205">
        <v>0</v>
      </c>
      <c r="RM81" s="205">
        <v>0</v>
      </c>
      <c r="RN81" s="205">
        <v>0</v>
      </c>
      <c r="RO81" s="205">
        <v>0</v>
      </c>
      <c r="RP81" s="205">
        <v>23998.74</v>
      </c>
      <c r="RQ81" s="205">
        <v>0</v>
      </c>
      <c r="RR81" s="205">
        <v>21803.55</v>
      </c>
      <c r="RS81" s="178">
        <f t="shared" si="204"/>
        <v>8349.0500000000029</v>
      </c>
      <c r="RT81" s="206">
        <v>2905</v>
      </c>
      <c r="RU81" s="181" t="s">
        <v>277</v>
      </c>
      <c r="RV81" s="64">
        <f t="shared" si="205"/>
        <v>30152.600000000002</v>
      </c>
      <c r="RW81" s="209">
        <v>512.26</v>
      </c>
      <c r="RX81" s="209">
        <v>0</v>
      </c>
      <c r="RY81" s="209">
        <v>0</v>
      </c>
      <c r="RZ81" s="209">
        <v>0</v>
      </c>
      <c r="SA81" s="209">
        <v>0</v>
      </c>
      <c r="SB81" s="209">
        <v>0</v>
      </c>
      <c r="SC81" s="209">
        <v>0</v>
      </c>
      <c r="SD81" s="209">
        <v>0</v>
      </c>
      <c r="SE81" s="209">
        <v>1400</v>
      </c>
      <c r="SF81" s="209">
        <v>0</v>
      </c>
      <c r="SG81" s="211">
        <v>1912.26</v>
      </c>
      <c r="SH81" s="226">
        <v>136.29</v>
      </c>
      <c r="SI81" s="238"/>
      <c r="SJ81" s="65">
        <f t="shared" si="298"/>
        <v>214.26143734009582</v>
      </c>
      <c r="SK81" s="65">
        <f t="shared" si="299"/>
        <v>179.96602790055979</v>
      </c>
      <c r="SL81" s="65">
        <v>1279.4567857142858</v>
      </c>
      <c r="SM81" s="65">
        <v>18.5</v>
      </c>
      <c r="SN81" s="65">
        <f t="shared" si="300"/>
        <v>495.92920353982299</v>
      </c>
      <c r="SO81" s="65">
        <v>5</v>
      </c>
      <c r="SP81" s="65">
        <f t="shared" si="321"/>
        <v>428.52876106194691</v>
      </c>
      <c r="SQ81" s="65"/>
      <c r="SR81" s="64">
        <f t="shared" si="325"/>
        <v>2757.9322155567115</v>
      </c>
      <c r="SS81" s="66">
        <f t="shared" si="322"/>
        <v>596.28469026548669</v>
      </c>
      <c r="ST81" s="66"/>
      <c r="SU81" s="66">
        <f t="shared" si="301"/>
        <v>670.84338116443962</v>
      </c>
      <c r="SV81" s="67">
        <f t="shared" si="326"/>
        <v>1267.1280714299264</v>
      </c>
      <c r="SW81" s="67">
        <f t="shared" si="250"/>
        <v>4025.0602869866379</v>
      </c>
      <c r="SX81" s="68">
        <f t="shared" si="251"/>
        <v>-2112.8002869866377</v>
      </c>
      <c r="SY81" s="64">
        <f t="shared" si="302"/>
        <v>395037.23000000004</v>
      </c>
      <c r="SZ81" s="211">
        <f t="shared" si="303"/>
        <v>23782.239999999998</v>
      </c>
      <c r="TA81" s="67">
        <f t="shared" si="304"/>
        <v>40451.511830663861</v>
      </c>
      <c r="TB81" s="68">
        <f t="shared" si="305"/>
        <v>-16669.271830663864</v>
      </c>
      <c r="TC81" s="264"/>
      <c r="TD81" s="265"/>
      <c r="TE81" s="265"/>
    </row>
    <row r="82" spans="1:525">
      <c r="A82" s="173" t="s">
        <v>48</v>
      </c>
      <c r="B82" s="175" t="s">
        <v>194</v>
      </c>
      <c r="C82" s="181" t="s">
        <v>276</v>
      </c>
      <c r="D82" s="176">
        <v>2079.39</v>
      </c>
      <c r="E82" s="176">
        <v>2519.59</v>
      </c>
      <c r="F82" s="176">
        <v>8050.73</v>
      </c>
      <c r="G82" s="176">
        <v>0</v>
      </c>
      <c r="H82" s="176">
        <v>0</v>
      </c>
      <c r="I82" s="176">
        <v>0</v>
      </c>
      <c r="J82" s="176">
        <v>0</v>
      </c>
      <c r="K82" s="176">
        <v>0</v>
      </c>
      <c r="L82" s="176">
        <v>0</v>
      </c>
      <c r="M82" s="176">
        <v>0</v>
      </c>
      <c r="N82" s="178">
        <v>9985.43</v>
      </c>
      <c r="O82" s="178">
        <f t="shared" si="161"/>
        <v>2664.2799999999988</v>
      </c>
      <c r="P82" s="181">
        <v>834</v>
      </c>
      <c r="Q82" s="64">
        <f t="shared" si="327"/>
        <v>12649.71</v>
      </c>
      <c r="R82" s="178">
        <v>173.08</v>
      </c>
      <c r="S82" s="178">
        <v>184.3</v>
      </c>
      <c r="T82" s="178">
        <v>514.21</v>
      </c>
      <c r="U82" s="178">
        <v>0</v>
      </c>
      <c r="V82" s="178">
        <v>0</v>
      </c>
      <c r="W82" s="178">
        <v>0</v>
      </c>
      <c r="X82" s="178">
        <v>0</v>
      </c>
      <c r="Y82" s="178">
        <v>0</v>
      </c>
      <c r="Z82" s="178">
        <v>0</v>
      </c>
      <c r="AA82" s="178">
        <v>0</v>
      </c>
      <c r="AB82" s="64">
        <f t="shared" ref="AB82:AB115" si="328">SUM(R82:AA82)</f>
        <v>871.59</v>
      </c>
      <c r="AC82" s="65">
        <v>489.80100000000004</v>
      </c>
      <c r="AD82" s="65"/>
      <c r="AE82" s="65">
        <f t="shared" si="252"/>
        <v>108.56956268563825</v>
      </c>
      <c r="AF82" s="65">
        <f t="shared" si="177"/>
        <v>71.43951131188274</v>
      </c>
      <c r="AG82" s="65"/>
      <c r="AH82" s="65">
        <v>18.5</v>
      </c>
      <c r="AI82" s="65"/>
      <c r="AJ82" s="65">
        <v>5</v>
      </c>
      <c r="AK82" s="65">
        <f t="shared" si="178"/>
        <v>411.38684210526316</v>
      </c>
      <c r="AL82" s="65"/>
      <c r="AM82" s="64">
        <f t="shared" si="214"/>
        <v>1104.6969161027841</v>
      </c>
      <c r="AN82" s="66">
        <f t="shared" si="179"/>
        <v>645.10084210526315</v>
      </c>
      <c r="AO82" s="66">
        <v>46.73</v>
      </c>
      <c r="AP82" s="66">
        <f t="shared" si="253"/>
        <v>359.3055516416095</v>
      </c>
      <c r="AQ82" s="67">
        <f t="shared" si="215"/>
        <v>1051.1363937468727</v>
      </c>
      <c r="AR82" s="67">
        <f t="shared" si="216"/>
        <v>2155.8333098496569</v>
      </c>
      <c r="AS82" s="68">
        <f t="shared" si="217"/>
        <v>-1284.2433098496567</v>
      </c>
      <c r="AT82" s="205">
        <v>3659.97</v>
      </c>
      <c r="AU82" s="205">
        <v>3113.34</v>
      </c>
      <c r="AV82" s="205">
        <v>10563.16</v>
      </c>
      <c r="AW82" s="205">
        <v>50</v>
      </c>
      <c r="AX82" s="207">
        <v>0</v>
      </c>
      <c r="AY82" s="207">
        <v>0</v>
      </c>
      <c r="AZ82" s="207">
        <v>0</v>
      </c>
      <c r="BA82" s="207">
        <v>0</v>
      </c>
      <c r="BB82" s="207">
        <v>0</v>
      </c>
      <c r="BC82" s="207">
        <v>0</v>
      </c>
      <c r="BD82" s="209">
        <v>12611.66</v>
      </c>
      <c r="BE82" s="178">
        <f t="shared" si="162"/>
        <v>4774.8100000000013</v>
      </c>
      <c r="BF82" s="208">
        <v>1039</v>
      </c>
      <c r="BG82" s="181" t="s">
        <v>276</v>
      </c>
      <c r="BH82" s="64">
        <f t="shared" ref="BH82:BH115" si="329">SUM(AT82:BC82)</f>
        <v>17386.47</v>
      </c>
      <c r="BI82" s="205">
        <v>304.64999999999998</v>
      </c>
      <c r="BJ82" s="205">
        <v>227.73</v>
      </c>
      <c r="BK82" s="205">
        <v>674.86</v>
      </c>
      <c r="BL82" s="205">
        <v>2.1</v>
      </c>
      <c r="BM82" s="205">
        <v>0</v>
      </c>
      <c r="BN82" s="205">
        <v>0</v>
      </c>
      <c r="BO82" s="205">
        <v>0</v>
      </c>
      <c r="BP82" s="205">
        <v>0</v>
      </c>
      <c r="BQ82" s="205">
        <v>0</v>
      </c>
      <c r="BR82" s="205">
        <v>0</v>
      </c>
      <c r="BS82" s="64">
        <f t="shared" ref="BS82:BS115" si="330">SUM(BI82:BR82)</f>
        <v>1209.3399999999999</v>
      </c>
      <c r="BT82" s="65">
        <v>489.80100000000004</v>
      </c>
      <c r="BU82" s="65"/>
      <c r="BV82" s="65">
        <f t="shared" si="254"/>
        <v>138.32109547041114</v>
      </c>
      <c r="BW82" s="65">
        <f t="shared" si="255"/>
        <v>107.98692138621941</v>
      </c>
      <c r="BX82" s="65"/>
      <c r="BY82" s="65">
        <v>18.5</v>
      </c>
      <c r="BZ82" s="65"/>
      <c r="CA82" s="65">
        <v>5</v>
      </c>
      <c r="CB82" s="65">
        <f t="shared" si="180"/>
        <v>391.015625</v>
      </c>
      <c r="CC82" s="65"/>
      <c r="CD82" s="64">
        <f t="shared" si="218"/>
        <v>1150.6246418566307</v>
      </c>
      <c r="CE82" s="66">
        <f t="shared" si="256"/>
        <v>665.21208333333334</v>
      </c>
      <c r="CF82" s="66"/>
      <c r="CG82" s="66">
        <f t="shared" si="257"/>
        <v>363.16734503799285</v>
      </c>
      <c r="CH82" s="67">
        <f t="shared" si="323"/>
        <v>1028.3794283713262</v>
      </c>
      <c r="CI82" s="67">
        <f t="shared" si="219"/>
        <v>2179.0040702279566</v>
      </c>
      <c r="CJ82" s="68">
        <f t="shared" si="220"/>
        <v>-969.6640702279567</v>
      </c>
      <c r="CK82" s="209">
        <v>3802.38</v>
      </c>
      <c r="CL82" s="209">
        <v>3497.44</v>
      </c>
      <c r="CM82" s="209">
        <v>8794.2199999999993</v>
      </c>
      <c r="CN82" s="209">
        <v>50</v>
      </c>
      <c r="CO82" s="209">
        <v>0</v>
      </c>
      <c r="CP82" s="209">
        <v>0</v>
      </c>
      <c r="CQ82" s="209">
        <v>0</v>
      </c>
      <c r="CR82" s="209">
        <v>0</v>
      </c>
      <c r="CS82" s="209">
        <v>0</v>
      </c>
      <c r="CT82" s="207">
        <v>0</v>
      </c>
      <c r="CU82" s="209">
        <v>11445.22</v>
      </c>
      <c r="CV82" s="178">
        <f t="shared" si="181"/>
        <v>4698.82</v>
      </c>
      <c r="CW82" s="210">
        <v>959</v>
      </c>
      <c r="CX82" s="181" t="s">
        <v>276</v>
      </c>
      <c r="CY82" s="64">
        <f t="shared" si="182"/>
        <v>16144.039999999999</v>
      </c>
      <c r="CZ82" s="209">
        <v>316.5</v>
      </c>
      <c r="DA82" s="209">
        <v>255.83</v>
      </c>
      <c r="DB82" s="209">
        <v>561.71</v>
      </c>
      <c r="DC82" s="209">
        <v>2.1</v>
      </c>
      <c r="DD82" s="209">
        <v>0</v>
      </c>
      <c r="DE82" s="209">
        <v>0</v>
      </c>
      <c r="DF82" s="209">
        <v>0</v>
      </c>
      <c r="DG82" s="209">
        <v>0</v>
      </c>
      <c r="DH82" s="209">
        <v>0</v>
      </c>
      <c r="DI82" s="209">
        <v>0</v>
      </c>
      <c r="DJ82" s="211">
        <f t="shared" si="208"/>
        <v>1136.1399999999999</v>
      </c>
      <c r="DK82" s="65">
        <v>489.80100000000004</v>
      </c>
      <c r="DL82" s="65"/>
      <c r="DM82" s="65">
        <f t="shared" si="258"/>
        <v>124.42553697900296</v>
      </c>
      <c r="DN82" s="65">
        <f t="shared" si="259"/>
        <v>133.66430342401102</v>
      </c>
      <c r="DO82" s="65"/>
      <c r="DP82" s="65">
        <v>18.5</v>
      </c>
      <c r="DQ82" s="65"/>
      <c r="DR82" s="65">
        <v>5</v>
      </c>
      <c r="DS82" s="65">
        <f t="shared" si="209"/>
        <v>428.469696969697</v>
      </c>
      <c r="DT82" s="65"/>
      <c r="DU82" s="64">
        <f t="shared" si="221"/>
        <v>1199.860537372711</v>
      </c>
      <c r="DV82" s="66">
        <f t="shared" si="306"/>
        <v>596.35070707070713</v>
      </c>
      <c r="DW82" s="66"/>
      <c r="DX82" s="66">
        <f t="shared" si="260"/>
        <v>359.24224888868366</v>
      </c>
      <c r="DY82" s="67">
        <f t="shared" si="222"/>
        <v>955.59295595939079</v>
      </c>
      <c r="DZ82" s="67">
        <f t="shared" si="223"/>
        <v>2155.453493332102</v>
      </c>
      <c r="EA82" s="68">
        <f t="shared" si="224"/>
        <v>-1019.3134933321021</v>
      </c>
      <c r="EB82" s="209">
        <v>3704.75</v>
      </c>
      <c r="EC82" s="209">
        <v>1964.01</v>
      </c>
      <c r="ED82" s="209">
        <v>6091.73</v>
      </c>
      <c r="EE82" s="209">
        <v>50</v>
      </c>
      <c r="EF82" s="209">
        <v>0</v>
      </c>
      <c r="EG82" s="209">
        <v>0</v>
      </c>
      <c r="EH82" s="209">
        <v>0</v>
      </c>
      <c r="EI82" s="209">
        <v>0</v>
      </c>
      <c r="EJ82" s="209">
        <v>0</v>
      </c>
      <c r="EK82" s="209">
        <v>0</v>
      </c>
      <c r="EL82" s="209">
        <v>7805.56</v>
      </c>
      <c r="EM82" s="178">
        <f t="shared" si="183"/>
        <v>4004.9299999999994</v>
      </c>
      <c r="EN82" s="210">
        <v>668</v>
      </c>
      <c r="EO82" s="181" t="s">
        <v>276</v>
      </c>
      <c r="EP82" s="212">
        <f t="shared" si="261"/>
        <v>11810.49</v>
      </c>
      <c r="EQ82" s="209">
        <v>308.38</v>
      </c>
      <c r="ER82" s="209">
        <v>143.66</v>
      </c>
      <c r="ES82" s="209">
        <v>388.99</v>
      </c>
      <c r="ET82" s="209">
        <v>2.1</v>
      </c>
      <c r="EU82" s="209">
        <v>0</v>
      </c>
      <c r="EV82" s="209">
        <v>0</v>
      </c>
      <c r="EW82" s="209">
        <v>0</v>
      </c>
      <c r="EX82" s="209">
        <v>0</v>
      </c>
      <c r="EY82" s="209">
        <v>0</v>
      </c>
      <c r="EZ82" s="209">
        <v>0</v>
      </c>
      <c r="FA82" s="64">
        <f t="shared" si="184"/>
        <v>843.13</v>
      </c>
      <c r="FB82" s="65">
        <v>489.80100000000004</v>
      </c>
      <c r="FC82" s="65"/>
      <c r="FD82" s="65">
        <f t="shared" si="262"/>
        <v>87.126057839602964</v>
      </c>
      <c r="FE82" s="65">
        <f t="shared" si="263"/>
        <v>104.03303333954936</v>
      </c>
      <c r="FF82" s="65"/>
      <c r="FG82" s="65">
        <v>18.5</v>
      </c>
      <c r="FH82" s="65">
        <f t="shared" si="264"/>
        <v>140.93333333333334</v>
      </c>
      <c r="FI82" s="65">
        <v>5</v>
      </c>
      <c r="FJ82" s="65">
        <f t="shared" si="307"/>
        <v>424.68019607843132</v>
      </c>
      <c r="FK82" s="65"/>
      <c r="FL82" s="64">
        <f t="shared" si="225"/>
        <v>1270.073620590917</v>
      </c>
      <c r="FM82" s="66">
        <f t="shared" si="308"/>
        <v>664.41901960784321</v>
      </c>
      <c r="FN82" s="66"/>
      <c r="FO82" s="66">
        <f t="shared" si="265"/>
        <v>386.89852803975208</v>
      </c>
      <c r="FP82" s="67">
        <f t="shared" si="324"/>
        <v>1051.3175476475953</v>
      </c>
      <c r="FQ82" s="67">
        <f t="shared" si="226"/>
        <v>2321.3911682385124</v>
      </c>
      <c r="FR82" s="68">
        <f t="shared" si="227"/>
        <v>-1478.2611682385123</v>
      </c>
      <c r="FS82" s="209">
        <v>3276.5</v>
      </c>
      <c r="FT82" s="209">
        <v>3324.63</v>
      </c>
      <c r="FU82" s="209">
        <v>7324.58</v>
      </c>
      <c r="FV82" s="209">
        <v>0</v>
      </c>
      <c r="FW82" s="209">
        <v>0</v>
      </c>
      <c r="FX82" s="209">
        <v>0</v>
      </c>
      <c r="FY82" s="209">
        <v>0</v>
      </c>
      <c r="FZ82" s="209">
        <v>0</v>
      </c>
      <c r="GA82" s="209">
        <v>0</v>
      </c>
      <c r="GB82" s="209">
        <v>0</v>
      </c>
      <c r="GC82" s="209">
        <v>9838.2900000000009</v>
      </c>
      <c r="GD82" s="178">
        <f t="shared" si="186"/>
        <v>4087.4199999999983</v>
      </c>
      <c r="GE82" s="210">
        <v>830</v>
      </c>
      <c r="GF82" s="181" t="s">
        <v>276</v>
      </c>
      <c r="GG82" s="64">
        <f t="shared" si="187"/>
        <v>13925.71</v>
      </c>
      <c r="GH82" s="209">
        <v>272.73</v>
      </c>
      <c r="GI82" s="209">
        <v>243.19</v>
      </c>
      <c r="GJ82" s="209">
        <v>467.75</v>
      </c>
      <c r="GK82" s="209">
        <v>0</v>
      </c>
      <c r="GL82" s="209">
        <v>0</v>
      </c>
      <c r="GM82" s="209">
        <v>0</v>
      </c>
      <c r="GN82" s="209">
        <v>0</v>
      </c>
      <c r="GO82" s="209">
        <v>0</v>
      </c>
      <c r="GP82" s="209">
        <v>0</v>
      </c>
      <c r="GQ82" s="209">
        <v>0</v>
      </c>
      <c r="GR82" s="211">
        <f t="shared" si="266"/>
        <v>983.67000000000007</v>
      </c>
      <c r="GS82" s="65">
        <v>489.80100000000004</v>
      </c>
      <c r="GT82" s="65"/>
      <c r="GU82" s="65">
        <f t="shared" si="267"/>
        <v>109.02049796083459</v>
      </c>
      <c r="GV82" s="65">
        <f t="shared" si="268"/>
        <v>120.46487579904009</v>
      </c>
      <c r="GW82" s="65"/>
      <c r="GX82" s="65">
        <v>18.5</v>
      </c>
      <c r="GY82" s="65">
        <f t="shared" si="269"/>
        <v>184.90588235294118</v>
      </c>
      <c r="GZ82" s="65">
        <v>5</v>
      </c>
      <c r="HA82" s="65">
        <f t="shared" si="309"/>
        <v>358.47794117647061</v>
      </c>
      <c r="HB82" s="65"/>
      <c r="HC82" s="64">
        <f t="shared" si="188"/>
        <v>1286.1701972892865</v>
      </c>
      <c r="HD82" s="66">
        <f t="shared" si="310"/>
        <v>866.92019607843133</v>
      </c>
      <c r="HE82" s="66"/>
      <c r="HF82" s="66">
        <f t="shared" si="270"/>
        <v>430.61807867354355</v>
      </c>
      <c r="HG82" s="67">
        <f t="shared" si="228"/>
        <v>1297.5382747519748</v>
      </c>
      <c r="HH82" s="67">
        <f t="shared" si="229"/>
        <v>2583.7084720412613</v>
      </c>
      <c r="HI82" s="68">
        <f t="shared" si="230"/>
        <v>-1600.0384720412612</v>
      </c>
      <c r="HJ82" s="205">
        <v>4629.24</v>
      </c>
      <c r="HK82" s="205">
        <v>3177.71</v>
      </c>
      <c r="HL82" s="205">
        <v>8516.82</v>
      </c>
      <c r="HM82" s="205">
        <v>5</v>
      </c>
      <c r="HN82" s="205">
        <v>0</v>
      </c>
      <c r="HO82" s="205">
        <v>0</v>
      </c>
      <c r="HP82" s="205">
        <v>0</v>
      </c>
      <c r="HQ82" s="205">
        <v>0</v>
      </c>
      <c r="HR82" s="205">
        <v>0</v>
      </c>
      <c r="HS82" s="205">
        <v>0</v>
      </c>
      <c r="HT82" s="205">
        <v>11504.28</v>
      </c>
      <c r="HU82" s="178">
        <f t="shared" si="189"/>
        <v>4824.49</v>
      </c>
      <c r="HV82" s="206">
        <v>922</v>
      </c>
      <c r="HW82" s="181" t="s">
        <v>276</v>
      </c>
      <c r="HX82" s="64">
        <f t="shared" si="190"/>
        <v>16328.77</v>
      </c>
      <c r="HY82" s="205">
        <v>385.34</v>
      </c>
      <c r="HZ82" s="205">
        <v>232.44</v>
      </c>
      <c r="IA82" s="205">
        <v>544.12</v>
      </c>
      <c r="IB82" s="205">
        <v>0.21</v>
      </c>
      <c r="IC82" s="205">
        <v>0</v>
      </c>
      <c r="ID82" s="205">
        <v>0</v>
      </c>
      <c r="IE82" s="205">
        <v>0</v>
      </c>
      <c r="IF82" s="205">
        <v>0</v>
      </c>
      <c r="IG82" s="205">
        <v>0</v>
      </c>
      <c r="IH82" s="205">
        <v>0</v>
      </c>
      <c r="II82" s="214">
        <v>1162.1099999999999</v>
      </c>
      <c r="IJ82" s="65">
        <v>489.80100000000004</v>
      </c>
      <c r="IK82" s="65"/>
      <c r="IL82" s="65">
        <f t="shared" si="271"/>
        <v>127.43816508376082</v>
      </c>
      <c r="IM82" s="65">
        <f t="shared" si="272"/>
        <v>146.21928684752933</v>
      </c>
      <c r="IN82" s="65"/>
      <c r="IO82" s="65">
        <v>18.5</v>
      </c>
      <c r="IP82" s="65">
        <f t="shared" si="273"/>
        <v>232.05714285714285</v>
      </c>
      <c r="IQ82" s="65">
        <v>5</v>
      </c>
      <c r="IR82" s="65">
        <f t="shared" si="311"/>
        <v>445.62857142857143</v>
      </c>
      <c r="IS82" s="65"/>
      <c r="IT82" s="64">
        <f t="shared" si="191"/>
        <v>1464.6441662170046</v>
      </c>
      <c r="IU82" s="66">
        <f t="shared" si="312"/>
        <v>538.79476190476191</v>
      </c>
      <c r="IV82" s="66"/>
      <c r="IW82" s="66">
        <f t="shared" si="274"/>
        <v>400.6877856243533</v>
      </c>
      <c r="IX82" s="67">
        <f t="shared" si="192"/>
        <v>939.48254752911521</v>
      </c>
      <c r="IY82" s="67">
        <f t="shared" si="231"/>
        <v>2404.12671374612</v>
      </c>
      <c r="IZ82" s="68">
        <f t="shared" si="232"/>
        <v>-1242.0167137461201</v>
      </c>
      <c r="JA82" s="209">
        <v>4443.93</v>
      </c>
      <c r="JB82" s="209">
        <v>2457.9499999999998</v>
      </c>
      <c r="JC82" s="209">
        <v>7325.74</v>
      </c>
      <c r="JD82" s="209">
        <v>30</v>
      </c>
      <c r="JE82" s="209">
        <v>0</v>
      </c>
      <c r="JF82" s="209">
        <v>0</v>
      </c>
      <c r="JG82" s="209">
        <v>0</v>
      </c>
      <c r="JH82" s="209">
        <v>0</v>
      </c>
      <c r="JI82" s="209">
        <v>0</v>
      </c>
      <c r="JJ82" s="209">
        <v>95.02</v>
      </c>
      <c r="JK82" s="209">
        <v>10558.27</v>
      </c>
      <c r="JL82" s="178">
        <f t="shared" si="193"/>
        <v>3794.369999999999</v>
      </c>
      <c r="JM82" s="210">
        <v>735</v>
      </c>
      <c r="JN82" s="181" t="s">
        <v>276</v>
      </c>
      <c r="JO82" s="64">
        <f t="shared" si="194"/>
        <v>14352.64</v>
      </c>
      <c r="JP82" s="209">
        <v>369.91</v>
      </c>
      <c r="JQ82" s="209">
        <v>179.79</v>
      </c>
      <c r="JR82" s="209">
        <v>467.96</v>
      </c>
      <c r="JS82" s="209">
        <v>1.26</v>
      </c>
      <c r="JT82" s="209">
        <v>0</v>
      </c>
      <c r="JU82" s="209">
        <v>0</v>
      </c>
      <c r="JV82" s="209">
        <v>0</v>
      </c>
      <c r="JW82" s="209">
        <v>0</v>
      </c>
      <c r="JX82" s="209">
        <v>0</v>
      </c>
      <c r="JY82" s="209">
        <v>5.28</v>
      </c>
      <c r="JZ82" s="211">
        <v>1018.92</v>
      </c>
      <c r="KA82" s="65">
        <v>489.80100000000004</v>
      </c>
      <c r="KB82" s="65"/>
      <c r="KC82" s="65">
        <f t="shared" si="275"/>
        <v>212.96756696751547</v>
      </c>
      <c r="KD82" s="65">
        <f t="shared" si="276"/>
        <v>127.76239093404675</v>
      </c>
      <c r="KE82" s="65"/>
      <c r="KF82" s="65">
        <v>18.5</v>
      </c>
      <c r="KG82" s="65"/>
      <c r="KH82" s="65">
        <v>5</v>
      </c>
      <c r="KI82" s="65">
        <f t="shared" si="313"/>
        <v>543.39953271028037</v>
      </c>
      <c r="KJ82" s="65"/>
      <c r="KK82" s="64">
        <f t="shared" si="195"/>
        <v>1397.4304906118427</v>
      </c>
      <c r="KL82" s="66">
        <f t="shared" si="314"/>
        <v>497.32093457943921</v>
      </c>
      <c r="KM82" s="66"/>
      <c r="KN82" s="66">
        <f t="shared" si="277"/>
        <v>378.95028503825642</v>
      </c>
      <c r="KO82" s="67">
        <f t="shared" si="233"/>
        <v>876.27121961769558</v>
      </c>
      <c r="KP82" s="67">
        <f t="shared" si="234"/>
        <v>2273.7017102295385</v>
      </c>
      <c r="KQ82" s="68">
        <f t="shared" si="235"/>
        <v>-1254.7817102295385</v>
      </c>
      <c r="KR82" s="209">
        <v>3418.29</v>
      </c>
      <c r="KS82" s="209">
        <v>2891.67</v>
      </c>
      <c r="KT82" s="209">
        <v>4964.2</v>
      </c>
      <c r="KU82" s="209">
        <v>0</v>
      </c>
      <c r="KV82" s="209">
        <v>0</v>
      </c>
      <c r="KW82" s="209">
        <v>0</v>
      </c>
      <c r="KX82" s="209">
        <v>0</v>
      </c>
      <c r="KY82" s="209">
        <v>0</v>
      </c>
      <c r="KZ82" s="209">
        <v>0</v>
      </c>
      <c r="LA82" s="209">
        <v>14.5</v>
      </c>
      <c r="LB82" s="209">
        <v>9474.17</v>
      </c>
      <c r="LC82" s="178">
        <f t="shared" si="196"/>
        <v>1814.4899999999998</v>
      </c>
      <c r="LD82" s="210">
        <v>584</v>
      </c>
      <c r="LE82" s="181" t="s">
        <v>276</v>
      </c>
      <c r="LF82" s="64">
        <f t="shared" si="197"/>
        <v>11288.66</v>
      </c>
      <c r="LG82" s="209">
        <v>284.54000000000002</v>
      </c>
      <c r="LH82" s="209">
        <v>211.52</v>
      </c>
      <c r="LI82" s="209">
        <v>317.02</v>
      </c>
      <c r="LJ82" s="209">
        <v>0</v>
      </c>
      <c r="LK82" s="209">
        <v>0</v>
      </c>
      <c r="LL82" s="209">
        <v>0</v>
      </c>
      <c r="LM82" s="209">
        <v>0</v>
      </c>
      <c r="LN82" s="209">
        <v>0</v>
      </c>
      <c r="LO82" s="209">
        <v>0</v>
      </c>
      <c r="LP82" s="209">
        <v>0.81</v>
      </c>
      <c r="LQ82" s="211">
        <f t="shared" si="278"/>
        <v>813.89</v>
      </c>
      <c r="LR82" s="229"/>
      <c r="LS82" s="65"/>
      <c r="LT82" s="65">
        <f t="shared" si="279"/>
        <v>96.590374842297933</v>
      </c>
      <c r="LU82" s="65">
        <f t="shared" si="280"/>
        <v>54.021252920786914</v>
      </c>
      <c r="LV82" s="65"/>
      <c r="LW82" s="65">
        <v>18.5</v>
      </c>
      <c r="LX82" s="65"/>
      <c r="LY82" s="65">
        <v>5</v>
      </c>
      <c r="LZ82" s="65">
        <f t="shared" si="315"/>
        <v>508.03738317757012</v>
      </c>
      <c r="MA82" s="65"/>
      <c r="MB82" s="64">
        <f t="shared" si="236"/>
        <v>682.14901094065499</v>
      </c>
      <c r="MC82" s="66">
        <f t="shared" si="316"/>
        <v>593.54906542056074</v>
      </c>
      <c r="MD82" s="66"/>
      <c r="ME82" s="66">
        <f t="shared" si="281"/>
        <v>255.13961527224316</v>
      </c>
      <c r="MF82" s="67">
        <f t="shared" si="237"/>
        <v>848.68868069280393</v>
      </c>
      <c r="MG82" s="67">
        <f t="shared" si="238"/>
        <v>1530.8376916334589</v>
      </c>
      <c r="MH82" s="68">
        <f t="shared" si="239"/>
        <v>-716.94769163345893</v>
      </c>
      <c r="MI82" s="209">
        <v>2756.19</v>
      </c>
      <c r="MJ82" s="209">
        <v>1807.2</v>
      </c>
      <c r="MK82" s="209">
        <v>4403.87</v>
      </c>
      <c r="ML82" s="209">
        <v>0</v>
      </c>
      <c r="MM82" s="209">
        <v>0</v>
      </c>
      <c r="MN82" s="209">
        <v>0</v>
      </c>
      <c r="MO82" s="209">
        <v>0</v>
      </c>
      <c r="MP82" s="209">
        <v>0</v>
      </c>
      <c r="MQ82" s="209">
        <v>0</v>
      </c>
      <c r="MR82" s="209">
        <v>4.4000000000000004</v>
      </c>
      <c r="MS82" s="209">
        <v>7179.07</v>
      </c>
      <c r="MT82" s="178">
        <f t="shared" si="210"/>
        <v>1792.5900000000001</v>
      </c>
      <c r="MU82" s="210">
        <v>503</v>
      </c>
      <c r="MV82" s="181" t="s">
        <v>276</v>
      </c>
      <c r="MW82" s="64">
        <f t="shared" si="198"/>
        <v>8971.66</v>
      </c>
      <c r="MX82" s="209">
        <v>229.42</v>
      </c>
      <c r="MY82" s="209">
        <v>132.19</v>
      </c>
      <c r="MZ82" s="209">
        <v>280.95999999999998</v>
      </c>
      <c r="NA82" s="209">
        <v>0</v>
      </c>
      <c r="NB82" s="209">
        <v>0</v>
      </c>
      <c r="NC82" s="209">
        <v>0</v>
      </c>
      <c r="ND82" s="209">
        <v>0</v>
      </c>
      <c r="NE82" s="209">
        <v>0</v>
      </c>
      <c r="NF82" s="209">
        <v>0</v>
      </c>
      <c r="NG82" s="209">
        <v>0.24</v>
      </c>
      <c r="NH82" s="211">
        <f t="shared" si="282"/>
        <v>642.80999999999995</v>
      </c>
      <c r="NI82" s="229"/>
      <c r="NJ82" s="238"/>
      <c r="NK82" s="65">
        <f t="shared" si="283"/>
        <v>0</v>
      </c>
      <c r="NL82" s="65">
        <f t="shared" si="284"/>
        <v>43.296528610038045</v>
      </c>
      <c r="NM82" s="65"/>
      <c r="NN82" s="65">
        <v>18.5</v>
      </c>
      <c r="NO82" s="65"/>
      <c r="NP82" s="65">
        <v>5</v>
      </c>
      <c r="NQ82" s="65">
        <f t="shared" si="317"/>
        <v>469.67889908256882</v>
      </c>
      <c r="NR82" s="65"/>
      <c r="NS82" s="64">
        <f t="shared" si="199"/>
        <v>536.4754276926069</v>
      </c>
      <c r="NT82" s="66">
        <f t="shared" si="285"/>
        <v>723.04816513761466</v>
      </c>
      <c r="NU82" s="66"/>
      <c r="NV82" s="66">
        <f t="shared" si="286"/>
        <v>251.90471856604432</v>
      </c>
      <c r="NW82" s="67">
        <f t="shared" si="240"/>
        <v>974.95288370365893</v>
      </c>
      <c r="NX82" s="67">
        <f t="shared" si="241"/>
        <v>1511.4283113962658</v>
      </c>
      <c r="NY82" s="68">
        <f t="shared" si="242"/>
        <v>-868.61831139626588</v>
      </c>
      <c r="NZ82" s="209">
        <v>2772.19</v>
      </c>
      <c r="OA82" s="209">
        <v>1897.92</v>
      </c>
      <c r="OB82" s="209">
        <v>5450.99</v>
      </c>
      <c r="OC82" s="209">
        <v>0</v>
      </c>
      <c r="OD82" s="209">
        <v>0</v>
      </c>
      <c r="OE82" s="209">
        <v>0</v>
      </c>
      <c r="OF82" s="209">
        <v>0</v>
      </c>
      <c r="OG82" s="209">
        <v>0</v>
      </c>
      <c r="OH82" s="209">
        <v>0</v>
      </c>
      <c r="OI82" s="209">
        <v>0</v>
      </c>
      <c r="OJ82" s="209">
        <v>7549.36</v>
      </c>
      <c r="OK82" s="178">
        <f t="shared" si="287"/>
        <v>2571.7400000000007</v>
      </c>
      <c r="OL82" s="210">
        <v>590</v>
      </c>
      <c r="OM82" s="181" t="s">
        <v>276</v>
      </c>
      <c r="ON82" s="64">
        <f t="shared" si="200"/>
        <v>10121.1</v>
      </c>
      <c r="OO82" s="209">
        <v>230.76</v>
      </c>
      <c r="OP82" s="209">
        <v>138.83000000000001</v>
      </c>
      <c r="OQ82" s="209">
        <v>348.25</v>
      </c>
      <c r="OR82" s="209">
        <v>0</v>
      </c>
      <c r="OS82" s="209">
        <v>0</v>
      </c>
      <c r="OT82" s="209">
        <v>0</v>
      </c>
      <c r="OU82" s="209">
        <v>0</v>
      </c>
      <c r="OV82" s="209">
        <v>0</v>
      </c>
      <c r="OW82" s="209">
        <v>0</v>
      </c>
      <c r="OX82" s="209">
        <v>0</v>
      </c>
      <c r="OY82" s="211">
        <v>717.84</v>
      </c>
      <c r="OZ82" s="229"/>
      <c r="PA82" s="238"/>
      <c r="PB82" s="65">
        <f t="shared" si="288"/>
        <v>163.24178023476566</v>
      </c>
      <c r="PC82" s="65">
        <f t="shared" si="289"/>
        <v>75.405997759847921</v>
      </c>
      <c r="PD82" s="65"/>
      <c r="PE82" s="65">
        <v>18.5</v>
      </c>
      <c r="PF82" s="65">
        <f t="shared" si="290"/>
        <v>32.880000000000003</v>
      </c>
      <c r="PG82" s="65">
        <v>5</v>
      </c>
      <c r="PH82" s="65">
        <f t="shared" si="318"/>
        <v>495.2049090909091</v>
      </c>
      <c r="PI82" s="65"/>
      <c r="PJ82" s="64">
        <f t="shared" si="243"/>
        <v>790.23268708552268</v>
      </c>
      <c r="PK82" s="66">
        <f t="shared" si="319"/>
        <v>643.25572727272731</v>
      </c>
      <c r="PL82" s="66"/>
      <c r="PM82" s="66">
        <f t="shared" si="291"/>
        <v>286.69768287164999</v>
      </c>
      <c r="PN82" s="67">
        <f t="shared" si="244"/>
        <v>929.95341014437736</v>
      </c>
      <c r="PO82" s="67">
        <f t="shared" si="245"/>
        <v>1720.1860972299</v>
      </c>
      <c r="PP82" s="68">
        <f t="shared" si="246"/>
        <v>-1002.3460972299</v>
      </c>
      <c r="PQ82" s="209">
        <v>2351.7199999999998</v>
      </c>
      <c r="PR82" s="209">
        <v>1627.96</v>
      </c>
      <c r="PS82" s="209">
        <v>4849.66</v>
      </c>
      <c r="PT82" s="209">
        <v>20</v>
      </c>
      <c r="PU82" s="209">
        <v>0</v>
      </c>
      <c r="PV82" s="209">
        <v>0</v>
      </c>
      <c r="PW82" s="209">
        <v>0</v>
      </c>
      <c r="PX82" s="209">
        <v>0</v>
      </c>
      <c r="PY82" s="209">
        <v>0</v>
      </c>
      <c r="PZ82" s="209">
        <v>35.6</v>
      </c>
      <c r="QA82" s="209">
        <v>6548.31</v>
      </c>
      <c r="QB82" s="178">
        <f t="shared" si="201"/>
        <v>2336.63</v>
      </c>
      <c r="QC82" s="210">
        <v>509</v>
      </c>
      <c r="QD82" s="181" t="s">
        <v>276</v>
      </c>
      <c r="QE82" s="64">
        <f t="shared" si="202"/>
        <v>8884.94</v>
      </c>
      <c r="QF82" s="209">
        <v>195.76</v>
      </c>
      <c r="QG82" s="209">
        <v>119.08</v>
      </c>
      <c r="QH82" s="209">
        <v>309.83</v>
      </c>
      <c r="QI82" s="209">
        <v>0.84</v>
      </c>
      <c r="QJ82" s="209">
        <v>0</v>
      </c>
      <c r="QK82" s="209">
        <v>0</v>
      </c>
      <c r="QL82" s="209">
        <v>0</v>
      </c>
      <c r="QM82" s="209">
        <v>0</v>
      </c>
      <c r="QN82" s="209">
        <v>0</v>
      </c>
      <c r="QO82" s="209">
        <v>1.98</v>
      </c>
      <c r="QP82" s="211">
        <f t="shared" si="292"/>
        <v>627.49</v>
      </c>
      <c r="QQ82" s="249"/>
      <c r="QR82" s="238"/>
      <c r="QS82" s="65">
        <f t="shared" si="293"/>
        <v>76.975422810924584</v>
      </c>
      <c r="QT82" s="65">
        <f t="shared" si="294"/>
        <v>42.63752720938308</v>
      </c>
      <c r="QU82" s="65"/>
      <c r="QV82" s="65">
        <v>18.5</v>
      </c>
      <c r="QW82" s="65">
        <f t="shared" si="295"/>
        <v>18.861818181818183</v>
      </c>
      <c r="QX82" s="65">
        <v>5</v>
      </c>
      <c r="QY82" s="65">
        <f t="shared" si="320"/>
        <v>428.14772727272725</v>
      </c>
      <c r="QZ82" s="65"/>
      <c r="RA82" s="64">
        <f t="shared" si="203"/>
        <v>590.12249547485317</v>
      </c>
      <c r="RB82" s="66">
        <f t="shared" si="296"/>
        <v>619.2640909090909</v>
      </c>
      <c r="RC82" s="66"/>
      <c r="RD82" s="66">
        <f t="shared" si="297"/>
        <v>241.87731727678886</v>
      </c>
      <c r="RE82" s="67">
        <f t="shared" si="247"/>
        <v>861.14140818587975</v>
      </c>
      <c r="RF82" s="67">
        <f t="shared" si="248"/>
        <v>1451.2639036607329</v>
      </c>
      <c r="RG82" s="68">
        <f t="shared" si="249"/>
        <v>-823.77390366073291</v>
      </c>
      <c r="RH82" s="205">
        <v>2901.54</v>
      </c>
      <c r="RI82" s="205">
        <v>2107.06</v>
      </c>
      <c r="RJ82" s="205">
        <v>5136.28</v>
      </c>
      <c r="RK82" s="205">
        <v>10</v>
      </c>
      <c r="RL82" s="205">
        <v>0</v>
      </c>
      <c r="RM82" s="205">
        <v>0</v>
      </c>
      <c r="RN82" s="205">
        <v>0</v>
      </c>
      <c r="RO82" s="205">
        <v>0</v>
      </c>
      <c r="RP82" s="205">
        <v>0</v>
      </c>
      <c r="RQ82" s="205">
        <v>107.2</v>
      </c>
      <c r="RR82" s="205">
        <v>8179.83</v>
      </c>
      <c r="RS82" s="178">
        <f t="shared" si="204"/>
        <v>2082.2500000000018</v>
      </c>
      <c r="RT82" s="206">
        <v>573</v>
      </c>
      <c r="RU82" s="181" t="s">
        <v>276</v>
      </c>
      <c r="RV82" s="64">
        <f t="shared" si="205"/>
        <v>10262.080000000002</v>
      </c>
      <c r="RW82" s="209">
        <v>241.53</v>
      </c>
      <c r="RX82" s="209">
        <v>154.13</v>
      </c>
      <c r="RY82" s="209">
        <v>328.13</v>
      </c>
      <c r="RZ82" s="209">
        <v>0.42</v>
      </c>
      <c r="SA82" s="209">
        <v>0</v>
      </c>
      <c r="SB82" s="209">
        <v>0</v>
      </c>
      <c r="SC82" s="209">
        <v>0</v>
      </c>
      <c r="SD82" s="209">
        <v>0</v>
      </c>
      <c r="SE82" s="209">
        <v>0</v>
      </c>
      <c r="SF82" s="209">
        <v>5.96</v>
      </c>
      <c r="SG82" s="211">
        <v>724.21</v>
      </c>
      <c r="SH82" s="249"/>
      <c r="SI82" s="238"/>
      <c r="SJ82" s="65">
        <f t="shared" si="298"/>
        <v>80.382420890067735</v>
      </c>
      <c r="SK82" s="65">
        <f t="shared" si="299"/>
        <v>44.883461183720406</v>
      </c>
      <c r="SL82" s="65"/>
      <c r="SM82" s="65">
        <v>18.5</v>
      </c>
      <c r="SN82" s="65">
        <f t="shared" si="300"/>
        <v>495.92920353982299</v>
      </c>
      <c r="SO82" s="65">
        <v>5</v>
      </c>
      <c r="SP82" s="65">
        <f t="shared" si="321"/>
        <v>428.52876106194691</v>
      </c>
      <c r="SQ82" s="65"/>
      <c r="SR82" s="64">
        <f t="shared" si="325"/>
        <v>1073.223846675558</v>
      </c>
      <c r="SS82" s="66">
        <f t="shared" si="322"/>
        <v>596.28469026548669</v>
      </c>
      <c r="ST82" s="66"/>
      <c r="SU82" s="66">
        <f t="shared" si="301"/>
        <v>333.90170738820893</v>
      </c>
      <c r="SV82" s="67">
        <f t="shared" si="326"/>
        <v>930.18639765369562</v>
      </c>
      <c r="SW82" s="67">
        <f t="shared" si="250"/>
        <v>2003.4102443292536</v>
      </c>
      <c r="SX82" s="68">
        <f t="shared" si="251"/>
        <v>-1279.2002443292536</v>
      </c>
      <c r="SY82" s="64">
        <f t="shared" si="302"/>
        <v>152126.27000000002</v>
      </c>
      <c r="SZ82" s="211">
        <f t="shared" si="303"/>
        <v>10751.14</v>
      </c>
      <c r="TA82" s="67">
        <f t="shared" si="304"/>
        <v>24290.345185914761</v>
      </c>
      <c r="TB82" s="68">
        <f t="shared" si="305"/>
        <v>-13539.205185914761</v>
      </c>
      <c r="TC82" s="264"/>
      <c r="TD82" s="265"/>
      <c r="TE82" s="265"/>
    </row>
    <row r="83" spans="1:525">
      <c r="A83" s="173" t="s">
        <v>49</v>
      </c>
      <c r="B83" s="175" t="s">
        <v>194</v>
      </c>
      <c r="C83" s="181" t="s">
        <v>276</v>
      </c>
      <c r="D83" s="176">
        <v>5464.34</v>
      </c>
      <c r="E83" s="176">
        <v>4824.34</v>
      </c>
      <c r="F83" s="176">
        <v>13197.9</v>
      </c>
      <c r="G83" s="176">
        <v>0</v>
      </c>
      <c r="H83" s="176">
        <v>0</v>
      </c>
      <c r="I83" s="176">
        <v>0</v>
      </c>
      <c r="J83" s="176">
        <v>0</v>
      </c>
      <c r="K83" s="176">
        <v>0</v>
      </c>
      <c r="L83" s="176">
        <v>0</v>
      </c>
      <c r="M83" s="176">
        <v>0</v>
      </c>
      <c r="N83" s="178">
        <v>18078.399999999998</v>
      </c>
      <c r="O83" s="178">
        <f t="shared" si="161"/>
        <v>5408.1800000000039</v>
      </c>
      <c r="P83" s="181">
        <v>1446</v>
      </c>
      <c r="Q83" s="64">
        <f t="shared" si="327"/>
        <v>23486.58</v>
      </c>
      <c r="R83" s="178">
        <v>454.84</v>
      </c>
      <c r="S83" s="178">
        <v>352.89</v>
      </c>
      <c r="T83" s="178">
        <v>843.19</v>
      </c>
      <c r="U83" s="178">
        <v>0</v>
      </c>
      <c r="V83" s="178">
        <v>0</v>
      </c>
      <c r="W83" s="178">
        <v>0</v>
      </c>
      <c r="X83" s="178">
        <v>0</v>
      </c>
      <c r="Y83" s="178">
        <v>0</v>
      </c>
      <c r="Z83" s="178">
        <v>0</v>
      </c>
      <c r="AA83" s="178">
        <v>0</v>
      </c>
      <c r="AB83" s="64">
        <f t="shared" si="328"/>
        <v>1650.92</v>
      </c>
      <c r="AC83" s="65">
        <v>489.80100000000004</v>
      </c>
      <c r="AD83" s="65"/>
      <c r="AE83" s="65">
        <f t="shared" si="252"/>
        <v>196.56279019091238</v>
      </c>
      <c r="AF83" s="65">
        <f t="shared" si="177"/>
        <v>145.01393858254332</v>
      </c>
      <c r="AG83" s="65"/>
      <c r="AH83" s="65">
        <v>18.5</v>
      </c>
      <c r="AI83" s="65"/>
      <c r="AJ83" s="65">
        <v>5</v>
      </c>
      <c r="AK83" s="65">
        <f t="shared" si="178"/>
        <v>411.38684210526316</v>
      </c>
      <c r="AL83" s="65"/>
      <c r="AM83" s="64">
        <f t="shared" si="214"/>
        <v>1266.2645708787188</v>
      </c>
      <c r="AN83" s="66">
        <f t="shared" si="179"/>
        <v>645.10084210526315</v>
      </c>
      <c r="AO83" s="66">
        <v>46.73</v>
      </c>
      <c r="AP83" s="66">
        <f t="shared" si="253"/>
        <v>391.61908259679643</v>
      </c>
      <c r="AQ83" s="67">
        <f t="shared" si="215"/>
        <v>1083.4499247020597</v>
      </c>
      <c r="AR83" s="67">
        <f t="shared" si="216"/>
        <v>2349.7144955807785</v>
      </c>
      <c r="AS83" s="68">
        <f t="shared" si="217"/>
        <v>-698.7944955807784</v>
      </c>
      <c r="AT83" s="205">
        <v>6567.57</v>
      </c>
      <c r="AU83" s="205">
        <v>4787.2</v>
      </c>
      <c r="AV83" s="205">
        <v>15591.45</v>
      </c>
      <c r="AW83" s="205">
        <v>0</v>
      </c>
      <c r="AX83" s="207">
        <v>0</v>
      </c>
      <c r="AY83" s="207">
        <v>0</v>
      </c>
      <c r="AZ83" s="207">
        <v>0</v>
      </c>
      <c r="BA83" s="207">
        <v>0</v>
      </c>
      <c r="BB83" s="207">
        <v>0</v>
      </c>
      <c r="BC83" s="207">
        <v>0</v>
      </c>
      <c r="BD83" s="209">
        <v>19794.89</v>
      </c>
      <c r="BE83" s="178">
        <f t="shared" si="162"/>
        <v>7151.3300000000017</v>
      </c>
      <c r="BF83" s="208">
        <v>1692</v>
      </c>
      <c r="BG83" s="181" t="s">
        <v>276</v>
      </c>
      <c r="BH83" s="64">
        <f t="shared" si="329"/>
        <v>26946.22</v>
      </c>
      <c r="BI83" s="205">
        <v>546.66999999999996</v>
      </c>
      <c r="BJ83" s="205">
        <v>350.17</v>
      </c>
      <c r="BK83" s="205">
        <v>996.04</v>
      </c>
      <c r="BL83" s="205">
        <v>0</v>
      </c>
      <c r="BM83" s="205">
        <v>0</v>
      </c>
      <c r="BN83" s="205">
        <v>0</v>
      </c>
      <c r="BO83" s="205">
        <v>0</v>
      </c>
      <c r="BP83" s="205">
        <v>0</v>
      </c>
      <c r="BQ83" s="205">
        <v>0</v>
      </c>
      <c r="BR83" s="205">
        <v>0</v>
      </c>
      <c r="BS83" s="64">
        <f t="shared" si="330"/>
        <v>1892.8799999999999</v>
      </c>
      <c r="BT83" s="65">
        <v>489.80100000000004</v>
      </c>
      <c r="BU83" s="65"/>
      <c r="BV83" s="65">
        <f t="shared" si="254"/>
        <v>217.10471654931126</v>
      </c>
      <c r="BW83" s="65">
        <f t="shared" si="255"/>
        <v>161.73420733325776</v>
      </c>
      <c r="BX83" s="65"/>
      <c r="BY83" s="65">
        <v>18.5</v>
      </c>
      <c r="BZ83" s="65"/>
      <c r="CA83" s="65">
        <v>5</v>
      </c>
      <c r="CB83" s="65">
        <f t="shared" si="180"/>
        <v>391.015625</v>
      </c>
      <c r="CC83" s="65"/>
      <c r="CD83" s="64">
        <f t="shared" si="218"/>
        <v>1283.1555488825691</v>
      </c>
      <c r="CE83" s="66">
        <f t="shared" si="256"/>
        <v>665.21208333333334</v>
      </c>
      <c r="CF83" s="66"/>
      <c r="CG83" s="66">
        <f t="shared" si="257"/>
        <v>389.67352644318049</v>
      </c>
      <c r="CH83" s="67">
        <f t="shared" si="323"/>
        <v>1054.8856097765138</v>
      </c>
      <c r="CI83" s="67">
        <f t="shared" si="219"/>
        <v>2338.0411586590826</v>
      </c>
      <c r="CJ83" s="68">
        <f t="shared" si="220"/>
        <v>-445.16115865908273</v>
      </c>
      <c r="CK83" s="209">
        <v>7629.69</v>
      </c>
      <c r="CL83" s="209">
        <v>4222.3</v>
      </c>
      <c r="CM83" s="209">
        <v>14489.49</v>
      </c>
      <c r="CN83" s="209">
        <v>25</v>
      </c>
      <c r="CO83" s="209">
        <v>0</v>
      </c>
      <c r="CP83" s="209">
        <v>0</v>
      </c>
      <c r="CQ83" s="209">
        <v>0</v>
      </c>
      <c r="CR83" s="209">
        <v>0</v>
      </c>
      <c r="CS83" s="209">
        <v>0</v>
      </c>
      <c r="CT83" s="207">
        <v>0</v>
      </c>
      <c r="CU83" s="209">
        <v>18663.810000000001</v>
      </c>
      <c r="CV83" s="178">
        <f t="shared" si="181"/>
        <v>7702.6699999999983</v>
      </c>
      <c r="CW83" s="210">
        <v>1522</v>
      </c>
      <c r="CX83" s="181" t="s">
        <v>276</v>
      </c>
      <c r="CY83" s="64">
        <f t="shared" si="182"/>
        <v>26366.48</v>
      </c>
      <c r="CZ83" s="209">
        <v>635.09</v>
      </c>
      <c r="DA83" s="209">
        <v>308.85000000000002</v>
      </c>
      <c r="DB83" s="209">
        <v>925.62</v>
      </c>
      <c r="DC83" s="209">
        <v>1.05</v>
      </c>
      <c r="DD83" s="209">
        <v>0</v>
      </c>
      <c r="DE83" s="209">
        <v>0</v>
      </c>
      <c r="DF83" s="209">
        <v>0</v>
      </c>
      <c r="DG83" s="209">
        <v>0</v>
      </c>
      <c r="DH83" s="209">
        <v>0</v>
      </c>
      <c r="DI83" s="209">
        <v>0</v>
      </c>
      <c r="DJ83" s="211">
        <f t="shared" si="208"/>
        <v>1870.61</v>
      </c>
      <c r="DK83" s="65">
        <v>489.80100000000004</v>
      </c>
      <c r="DL83" s="65"/>
      <c r="DM83" s="65">
        <f t="shared" si="258"/>
        <v>202.90169881610711</v>
      </c>
      <c r="DN83" s="65">
        <f t="shared" si="259"/>
        <v>219.11288792825152</v>
      </c>
      <c r="DO83" s="65"/>
      <c r="DP83" s="65">
        <v>18.5</v>
      </c>
      <c r="DQ83" s="65"/>
      <c r="DR83" s="65">
        <v>5</v>
      </c>
      <c r="DS83" s="65">
        <f t="shared" si="209"/>
        <v>428.469696969697</v>
      </c>
      <c r="DT83" s="65"/>
      <c r="DU83" s="64">
        <f t="shared" si="221"/>
        <v>1363.7852837140558</v>
      </c>
      <c r="DV83" s="66">
        <f t="shared" si="306"/>
        <v>596.35070707070713</v>
      </c>
      <c r="DW83" s="66"/>
      <c r="DX83" s="66">
        <f t="shared" si="260"/>
        <v>392.02719815695264</v>
      </c>
      <c r="DY83" s="67">
        <f t="shared" si="222"/>
        <v>988.37790522765977</v>
      </c>
      <c r="DZ83" s="67">
        <f t="shared" si="223"/>
        <v>2352.1631889417158</v>
      </c>
      <c r="EA83" s="68">
        <f t="shared" si="224"/>
        <v>-481.55318894171592</v>
      </c>
      <c r="EB83" s="209">
        <v>5833.46</v>
      </c>
      <c r="EC83" s="209">
        <v>4428.29</v>
      </c>
      <c r="ED83" s="209">
        <v>10133.969999999999</v>
      </c>
      <c r="EE83" s="209">
        <v>10</v>
      </c>
      <c r="EF83" s="209">
        <v>0</v>
      </c>
      <c r="EG83" s="209">
        <v>0</v>
      </c>
      <c r="EH83" s="209">
        <v>0</v>
      </c>
      <c r="EI83" s="209">
        <v>0</v>
      </c>
      <c r="EJ83" s="209">
        <v>0</v>
      </c>
      <c r="EK83" s="209">
        <v>0</v>
      </c>
      <c r="EL83" s="209">
        <v>13333.26</v>
      </c>
      <c r="EM83" s="178">
        <f t="shared" si="183"/>
        <v>7072.4600000000009</v>
      </c>
      <c r="EN83" s="210">
        <v>1176</v>
      </c>
      <c r="EO83" s="181" t="s">
        <v>276</v>
      </c>
      <c r="EP83" s="212">
        <f t="shared" si="261"/>
        <v>20405.72</v>
      </c>
      <c r="EQ83" s="209">
        <v>485.57</v>
      </c>
      <c r="ER83" s="209">
        <v>323.92</v>
      </c>
      <c r="ES83" s="209">
        <v>647.37</v>
      </c>
      <c r="ET83" s="209">
        <v>0.42</v>
      </c>
      <c r="EU83" s="209">
        <v>0</v>
      </c>
      <c r="EV83" s="209">
        <v>0</v>
      </c>
      <c r="EW83" s="209">
        <v>0</v>
      </c>
      <c r="EX83" s="209">
        <v>0</v>
      </c>
      <c r="EY83" s="209">
        <v>0</v>
      </c>
      <c r="EZ83" s="209">
        <v>0</v>
      </c>
      <c r="FA83" s="64">
        <f t="shared" si="184"/>
        <v>1457.2800000000002</v>
      </c>
      <c r="FB83" s="65">
        <v>489.80100000000004</v>
      </c>
      <c r="FC83" s="65"/>
      <c r="FD83" s="65">
        <f t="shared" si="262"/>
        <v>148.826526469653</v>
      </c>
      <c r="FE83" s="65">
        <f t="shared" si="263"/>
        <v>183.7159368509885</v>
      </c>
      <c r="FF83" s="65"/>
      <c r="FG83" s="65">
        <v>18.5</v>
      </c>
      <c r="FH83" s="65">
        <f t="shared" si="264"/>
        <v>140.93333333333334</v>
      </c>
      <c r="FI83" s="65">
        <v>5</v>
      </c>
      <c r="FJ83" s="65">
        <f t="shared" si="307"/>
        <v>424.68019607843132</v>
      </c>
      <c r="FK83" s="65"/>
      <c r="FL83" s="64">
        <f t="shared" si="225"/>
        <v>1411.4569927324064</v>
      </c>
      <c r="FM83" s="66">
        <f t="shared" si="308"/>
        <v>664.41901960784321</v>
      </c>
      <c r="FN83" s="66"/>
      <c r="FO83" s="66">
        <f t="shared" si="265"/>
        <v>415.17520246804997</v>
      </c>
      <c r="FP83" s="67">
        <f t="shared" si="324"/>
        <v>1079.5942220758932</v>
      </c>
      <c r="FQ83" s="67">
        <f t="shared" si="226"/>
        <v>2491.0512148082998</v>
      </c>
      <c r="FR83" s="68">
        <f t="shared" si="227"/>
        <v>-1033.7712148082996</v>
      </c>
      <c r="FS83" s="209">
        <v>6870.93</v>
      </c>
      <c r="FT83" s="209">
        <v>4259.6400000000003</v>
      </c>
      <c r="FU83" s="209">
        <v>13580</v>
      </c>
      <c r="FV83" s="209">
        <v>40</v>
      </c>
      <c r="FW83" s="209">
        <v>0</v>
      </c>
      <c r="FX83" s="209">
        <v>0</v>
      </c>
      <c r="FY83" s="209">
        <v>0</v>
      </c>
      <c r="FZ83" s="209">
        <v>0</v>
      </c>
      <c r="GA83" s="209">
        <v>0</v>
      </c>
      <c r="GB83" s="209">
        <v>0</v>
      </c>
      <c r="GC83" s="209">
        <v>16365.91</v>
      </c>
      <c r="GD83" s="178">
        <f t="shared" si="186"/>
        <v>8384.66</v>
      </c>
      <c r="GE83" s="210">
        <v>1436</v>
      </c>
      <c r="GF83" s="181" t="s">
        <v>276</v>
      </c>
      <c r="GG83" s="64">
        <f t="shared" si="187"/>
        <v>24750.57</v>
      </c>
      <c r="GH83" s="209">
        <v>571.92999999999995</v>
      </c>
      <c r="GI83" s="209">
        <v>311.58</v>
      </c>
      <c r="GJ83" s="209">
        <v>867.14</v>
      </c>
      <c r="GK83" s="209">
        <v>1.68</v>
      </c>
      <c r="GL83" s="209">
        <v>0</v>
      </c>
      <c r="GM83" s="209">
        <v>0</v>
      </c>
      <c r="GN83" s="209">
        <v>0</v>
      </c>
      <c r="GO83" s="209">
        <v>0</v>
      </c>
      <c r="GP83" s="209">
        <v>0</v>
      </c>
      <c r="GQ83" s="209">
        <v>0</v>
      </c>
      <c r="GR83" s="211">
        <f t="shared" si="266"/>
        <v>1752.3300000000002</v>
      </c>
      <c r="GS83" s="65">
        <v>489.80100000000004</v>
      </c>
      <c r="GT83" s="65"/>
      <c r="GU83" s="65">
        <f t="shared" si="267"/>
        <v>181.35465185334058</v>
      </c>
      <c r="GV83" s="65">
        <f t="shared" si="268"/>
        <v>247.11358889401623</v>
      </c>
      <c r="GW83" s="65"/>
      <c r="GX83" s="65">
        <v>18.5</v>
      </c>
      <c r="GY83" s="65">
        <f t="shared" si="269"/>
        <v>184.90588235294118</v>
      </c>
      <c r="GZ83" s="65">
        <v>5</v>
      </c>
      <c r="HA83" s="65">
        <f t="shared" si="309"/>
        <v>358.47794117647061</v>
      </c>
      <c r="HB83" s="65"/>
      <c r="HC83" s="64">
        <f t="shared" si="188"/>
        <v>1485.1530642767689</v>
      </c>
      <c r="HD83" s="66">
        <f t="shared" si="310"/>
        <v>866.92019607843133</v>
      </c>
      <c r="HE83" s="66"/>
      <c r="HF83" s="66">
        <f t="shared" si="270"/>
        <v>470.41465207104005</v>
      </c>
      <c r="HG83" s="67">
        <f t="shared" si="228"/>
        <v>1337.3348481494713</v>
      </c>
      <c r="HH83" s="67">
        <f t="shared" si="229"/>
        <v>2822.4879124262402</v>
      </c>
      <c r="HI83" s="68">
        <f t="shared" si="230"/>
        <v>-1070.15791242624</v>
      </c>
      <c r="HJ83" s="205">
        <v>8517.85</v>
      </c>
      <c r="HK83" s="205">
        <v>5926.42</v>
      </c>
      <c r="HL83" s="205">
        <v>15656.5</v>
      </c>
      <c r="HM83" s="205">
        <v>60</v>
      </c>
      <c r="HN83" s="205">
        <v>0</v>
      </c>
      <c r="HO83" s="205">
        <v>0</v>
      </c>
      <c r="HP83" s="205">
        <v>0</v>
      </c>
      <c r="HQ83" s="205">
        <v>0</v>
      </c>
      <c r="HR83" s="205">
        <v>0</v>
      </c>
      <c r="HS83" s="205">
        <v>35.6</v>
      </c>
      <c r="HT83" s="205">
        <v>21288.26</v>
      </c>
      <c r="HU83" s="178">
        <f t="shared" si="189"/>
        <v>8908.11</v>
      </c>
      <c r="HV83" s="206">
        <v>1721</v>
      </c>
      <c r="HW83" s="181" t="s">
        <v>276</v>
      </c>
      <c r="HX83" s="64">
        <f t="shared" si="190"/>
        <v>30196.37</v>
      </c>
      <c r="HY83" s="205">
        <v>709.02</v>
      </c>
      <c r="HZ83" s="205">
        <v>433.51</v>
      </c>
      <c r="IA83" s="205">
        <v>999.99</v>
      </c>
      <c r="IB83" s="205">
        <v>2.52</v>
      </c>
      <c r="IC83" s="205">
        <v>0</v>
      </c>
      <c r="ID83" s="205">
        <v>0</v>
      </c>
      <c r="IE83" s="205">
        <v>0</v>
      </c>
      <c r="IF83" s="205">
        <v>0</v>
      </c>
      <c r="IG83" s="205">
        <v>0</v>
      </c>
      <c r="IH83" s="205">
        <v>1.98</v>
      </c>
      <c r="II83" s="214">
        <v>2145.04</v>
      </c>
      <c r="IJ83" s="65">
        <v>489.80100000000004</v>
      </c>
      <c r="IK83" s="65"/>
      <c r="IL83" s="65">
        <f t="shared" si="271"/>
        <v>235.81978117935427</v>
      </c>
      <c r="IM83" s="65">
        <f t="shared" si="272"/>
        <v>269.98449397953874</v>
      </c>
      <c r="IN83" s="65"/>
      <c r="IO83" s="65">
        <v>18.5</v>
      </c>
      <c r="IP83" s="65">
        <f t="shared" si="273"/>
        <v>232.05714285714285</v>
      </c>
      <c r="IQ83" s="65">
        <v>5</v>
      </c>
      <c r="IR83" s="65">
        <f t="shared" si="311"/>
        <v>445.62857142857143</v>
      </c>
      <c r="IS83" s="65"/>
      <c r="IT83" s="64">
        <f t="shared" si="191"/>
        <v>1696.7909894446072</v>
      </c>
      <c r="IU83" s="66">
        <f t="shared" si="312"/>
        <v>538.79476190476191</v>
      </c>
      <c r="IV83" s="66"/>
      <c r="IW83" s="66">
        <f t="shared" si="274"/>
        <v>447.11715026987389</v>
      </c>
      <c r="IX83" s="67">
        <f t="shared" si="192"/>
        <v>985.91191217463575</v>
      </c>
      <c r="IY83" s="67">
        <f t="shared" si="231"/>
        <v>2682.7029016192428</v>
      </c>
      <c r="IZ83" s="68">
        <f t="shared" si="232"/>
        <v>-537.6629016192428</v>
      </c>
      <c r="JA83" s="209">
        <v>5141.95</v>
      </c>
      <c r="JB83" s="209">
        <v>3833.01</v>
      </c>
      <c r="JC83" s="209">
        <v>10068.43</v>
      </c>
      <c r="JD83" s="209">
        <v>30</v>
      </c>
      <c r="JE83" s="209">
        <v>0</v>
      </c>
      <c r="JF83" s="209">
        <v>0</v>
      </c>
      <c r="JG83" s="209">
        <v>0</v>
      </c>
      <c r="JH83" s="209">
        <v>0</v>
      </c>
      <c r="JI83" s="209">
        <v>0</v>
      </c>
      <c r="JJ83" s="209">
        <v>99.26</v>
      </c>
      <c r="JK83" s="209">
        <v>13947.63</v>
      </c>
      <c r="JL83" s="178">
        <f t="shared" si="193"/>
        <v>5225.0199999999986</v>
      </c>
      <c r="JM83" s="210">
        <v>1097</v>
      </c>
      <c r="JN83" s="181" t="s">
        <v>276</v>
      </c>
      <c r="JO83" s="64">
        <f t="shared" si="194"/>
        <v>19172.649999999998</v>
      </c>
      <c r="JP83" s="209">
        <v>428.01</v>
      </c>
      <c r="JQ83" s="209">
        <v>280.38</v>
      </c>
      <c r="JR83" s="209">
        <v>642.85</v>
      </c>
      <c r="JS83" s="209">
        <v>1.26</v>
      </c>
      <c r="JT83" s="209">
        <v>0</v>
      </c>
      <c r="JU83" s="209">
        <v>0</v>
      </c>
      <c r="JV83" s="209">
        <v>0</v>
      </c>
      <c r="JW83" s="209">
        <v>0</v>
      </c>
      <c r="JX83" s="209">
        <v>0</v>
      </c>
      <c r="JY83" s="209">
        <v>5.51</v>
      </c>
      <c r="JZ83" s="211">
        <v>1352.5</v>
      </c>
      <c r="KA83" s="65">
        <v>489.80100000000004</v>
      </c>
      <c r="KB83" s="65"/>
      <c r="KC83" s="65">
        <f t="shared" si="275"/>
        <v>281.33328907701048</v>
      </c>
      <c r="KD83" s="65">
        <f t="shared" si="276"/>
        <v>175.93462099853545</v>
      </c>
      <c r="KE83" s="65"/>
      <c r="KF83" s="65">
        <v>18.5</v>
      </c>
      <c r="KG83" s="65"/>
      <c r="KH83" s="65">
        <v>5</v>
      </c>
      <c r="KI83" s="65">
        <f t="shared" si="313"/>
        <v>543.39953271028037</v>
      </c>
      <c r="KJ83" s="65"/>
      <c r="KK83" s="64">
        <f t="shared" si="195"/>
        <v>1513.9684427858265</v>
      </c>
      <c r="KL83" s="66">
        <f t="shared" si="314"/>
        <v>497.32093457943921</v>
      </c>
      <c r="KM83" s="66"/>
      <c r="KN83" s="66">
        <f t="shared" si="277"/>
        <v>402.25787547305316</v>
      </c>
      <c r="KO83" s="67">
        <f t="shared" si="233"/>
        <v>899.57881005249237</v>
      </c>
      <c r="KP83" s="67">
        <f t="shared" si="234"/>
        <v>2413.5472528383189</v>
      </c>
      <c r="KQ83" s="68">
        <f t="shared" si="235"/>
        <v>-1061.0472528383189</v>
      </c>
      <c r="KR83" s="209">
        <v>4375.18</v>
      </c>
      <c r="KS83" s="209">
        <v>3271.81</v>
      </c>
      <c r="KT83" s="209">
        <v>10547.96</v>
      </c>
      <c r="KU83" s="209">
        <v>0</v>
      </c>
      <c r="KV83" s="209">
        <v>0</v>
      </c>
      <c r="KW83" s="209">
        <v>0</v>
      </c>
      <c r="KX83" s="209">
        <v>0</v>
      </c>
      <c r="KY83" s="209">
        <v>0</v>
      </c>
      <c r="KZ83" s="209">
        <v>0</v>
      </c>
      <c r="LA83" s="209">
        <v>9.1300000000000008</v>
      </c>
      <c r="LB83" s="209">
        <v>14660.39</v>
      </c>
      <c r="LC83" s="178">
        <f t="shared" si="196"/>
        <v>3543.6899999999987</v>
      </c>
      <c r="LD83" s="210">
        <v>1021</v>
      </c>
      <c r="LE83" s="181" t="s">
        <v>276</v>
      </c>
      <c r="LF83" s="64">
        <f t="shared" si="197"/>
        <v>18204.079999999998</v>
      </c>
      <c r="LG83" s="209">
        <v>364.19</v>
      </c>
      <c r="LH83" s="209">
        <v>239.33</v>
      </c>
      <c r="LI83" s="209">
        <v>673.57</v>
      </c>
      <c r="LJ83" s="209">
        <v>0</v>
      </c>
      <c r="LK83" s="209">
        <v>0</v>
      </c>
      <c r="LL83" s="209">
        <v>0</v>
      </c>
      <c r="LM83" s="209">
        <v>0</v>
      </c>
      <c r="LN83" s="209">
        <v>0</v>
      </c>
      <c r="LO83" s="209">
        <v>0</v>
      </c>
      <c r="LP83" s="209">
        <v>0.51</v>
      </c>
      <c r="LQ83" s="211">
        <f t="shared" si="278"/>
        <v>1277.6000000000001</v>
      </c>
      <c r="LR83" s="229"/>
      <c r="LS83" s="65"/>
      <c r="LT83" s="65">
        <f t="shared" si="279"/>
        <v>149.46455103025133</v>
      </c>
      <c r="LU83" s="65">
        <f t="shared" si="280"/>
        <v>105.5032398981881</v>
      </c>
      <c r="LV83" s="65"/>
      <c r="LW83" s="65">
        <v>18.5</v>
      </c>
      <c r="LX83" s="65"/>
      <c r="LY83" s="65">
        <v>5</v>
      </c>
      <c r="LZ83" s="65">
        <f t="shared" si="315"/>
        <v>508.03738317757012</v>
      </c>
      <c r="MA83" s="65"/>
      <c r="MB83" s="64">
        <f t="shared" si="236"/>
        <v>786.50517410600946</v>
      </c>
      <c r="MC83" s="66">
        <f t="shared" si="316"/>
        <v>593.54906542056074</v>
      </c>
      <c r="MD83" s="66"/>
      <c r="ME83" s="66">
        <f t="shared" si="281"/>
        <v>276.01084790531405</v>
      </c>
      <c r="MF83" s="67">
        <f t="shared" si="237"/>
        <v>869.55991332587473</v>
      </c>
      <c r="MG83" s="67">
        <f t="shared" si="238"/>
        <v>1656.0650874318842</v>
      </c>
      <c r="MH83" s="68">
        <f t="shared" si="239"/>
        <v>-378.46508743188406</v>
      </c>
      <c r="MI83" s="209">
        <v>5376.71</v>
      </c>
      <c r="MJ83" s="209">
        <v>2626.07</v>
      </c>
      <c r="MK83" s="209">
        <v>6579.85</v>
      </c>
      <c r="ML83" s="209">
        <v>35</v>
      </c>
      <c r="MM83" s="209">
        <v>0</v>
      </c>
      <c r="MN83" s="209">
        <v>0</v>
      </c>
      <c r="MO83" s="209">
        <v>0</v>
      </c>
      <c r="MP83" s="209">
        <v>0</v>
      </c>
      <c r="MQ83" s="209">
        <v>0</v>
      </c>
      <c r="MR83" s="209">
        <v>54.14</v>
      </c>
      <c r="MS83" s="209">
        <v>11541.23</v>
      </c>
      <c r="MT83" s="178">
        <f t="shared" si="210"/>
        <v>3130.5400000000009</v>
      </c>
      <c r="MU83" s="210">
        <v>811</v>
      </c>
      <c r="MV83" s="181" t="s">
        <v>276</v>
      </c>
      <c r="MW83" s="64">
        <f t="shared" si="198"/>
        <v>14671.77</v>
      </c>
      <c r="MX83" s="209">
        <v>447.55</v>
      </c>
      <c r="MY83" s="209">
        <v>192.09</v>
      </c>
      <c r="MZ83" s="209">
        <v>420.24</v>
      </c>
      <c r="NA83" s="209">
        <v>1.47</v>
      </c>
      <c r="NB83" s="209">
        <v>0</v>
      </c>
      <c r="NC83" s="209">
        <v>0</v>
      </c>
      <c r="ND83" s="209">
        <v>0</v>
      </c>
      <c r="NE83" s="209">
        <v>0</v>
      </c>
      <c r="NF83" s="209">
        <v>0</v>
      </c>
      <c r="NG83" s="209">
        <v>3.01</v>
      </c>
      <c r="NH83" s="211">
        <f t="shared" si="282"/>
        <v>1064.3600000000001</v>
      </c>
      <c r="NI83" s="229"/>
      <c r="NJ83" s="238"/>
      <c r="NK83" s="65">
        <f t="shared" si="283"/>
        <v>0</v>
      </c>
      <c r="NL83" s="65">
        <f t="shared" si="284"/>
        <v>75.612111344405875</v>
      </c>
      <c r="NM83" s="65"/>
      <c r="NN83" s="65">
        <v>18.5</v>
      </c>
      <c r="NO83" s="65"/>
      <c r="NP83" s="65">
        <v>5</v>
      </c>
      <c r="NQ83" s="65">
        <f t="shared" si="317"/>
        <v>469.67889908256882</v>
      </c>
      <c r="NR83" s="65"/>
      <c r="NS83" s="64">
        <f t="shared" si="199"/>
        <v>568.79101042697471</v>
      </c>
      <c r="NT83" s="66">
        <f t="shared" si="285"/>
        <v>723.04816513761466</v>
      </c>
      <c r="NU83" s="66"/>
      <c r="NV83" s="66">
        <f t="shared" si="286"/>
        <v>258.36783511291787</v>
      </c>
      <c r="NW83" s="67">
        <f t="shared" si="240"/>
        <v>981.41600025053253</v>
      </c>
      <c r="NX83" s="67">
        <f t="shared" si="241"/>
        <v>1550.2070106775072</v>
      </c>
      <c r="NY83" s="68">
        <f t="shared" si="242"/>
        <v>-485.84701067750711</v>
      </c>
      <c r="NZ83" s="209">
        <v>5870.27</v>
      </c>
      <c r="OA83" s="209">
        <v>3006.1</v>
      </c>
      <c r="OB83" s="209">
        <v>9312.65</v>
      </c>
      <c r="OC83" s="209">
        <v>55</v>
      </c>
      <c r="OD83" s="209">
        <v>0</v>
      </c>
      <c r="OE83" s="209">
        <v>0</v>
      </c>
      <c r="OF83" s="209">
        <v>0</v>
      </c>
      <c r="OG83" s="209">
        <v>0</v>
      </c>
      <c r="OH83" s="209">
        <v>0</v>
      </c>
      <c r="OI83" s="209">
        <v>40.97</v>
      </c>
      <c r="OJ83" s="209">
        <v>14019.53</v>
      </c>
      <c r="OK83" s="178">
        <f t="shared" si="287"/>
        <v>4265.4600000000009</v>
      </c>
      <c r="OL83" s="210">
        <v>990</v>
      </c>
      <c r="OM83" s="181" t="s">
        <v>276</v>
      </c>
      <c r="ON83" s="64">
        <f t="shared" si="200"/>
        <v>18284.990000000002</v>
      </c>
      <c r="OO83" s="209">
        <v>488.64</v>
      </c>
      <c r="OP83" s="209">
        <v>219.89</v>
      </c>
      <c r="OQ83" s="209">
        <v>594.96</v>
      </c>
      <c r="OR83" s="209">
        <v>2.31</v>
      </c>
      <c r="OS83" s="209">
        <v>0</v>
      </c>
      <c r="OT83" s="209">
        <v>0</v>
      </c>
      <c r="OU83" s="209">
        <v>0</v>
      </c>
      <c r="OV83" s="209">
        <v>0</v>
      </c>
      <c r="OW83" s="209">
        <v>0</v>
      </c>
      <c r="OX83" s="209">
        <v>2.2799999999999998</v>
      </c>
      <c r="OY83" s="211">
        <v>1305.8</v>
      </c>
      <c r="OZ83" s="229"/>
      <c r="PA83" s="238"/>
      <c r="PB83" s="65">
        <f t="shared" si="288"/>
        <v>303.14795363510342</v>
      </c>
      <c r="PC83" s="65">
        <f t="shared" si="289"/>
        <v>125.06756795193951</v>
      </c>
      <c r="PD83" s="65"/>
      <c r="PE83" s="65">
        <v>18.5</v>
      </c>
      <c r="PF83" s="65">
        <f t="shared" si="290"/>
        <v>32.880000000000003</v>
      </c>
      <c r="PG83" s="65">
        <v>5</v>
      </c>
      <c r="PH83" s="65">
        <f t="shared" si="318"/>
        <v>495.2049090909091</v>
      </c>
      <c r="PI83" s="65"/>
      <c r="PJ83" s="64">
        <f t="shared" si="243"/>
        <v>979.80043067795202</v>
      </c>
      <c r="PK83" s="66">
        <f t="shared" si="319"/>
        <v>643.25572727272731</v>
      </c>
      <c r="PL83" s="66"/>
      <c r="PM83" s="66">
        <f t="shared" si="291"/>
        <v>324.6112315901359</v>
      </c>
      <c r="PN83" s="67">
        <f t="shared" si="244"/>
        <v>967.86695886286316</v>
      </c>
      <c r="PO83" s="67">
        <f t="shared" si="245"/>
        <v>1947.6673895408153</v>
      </c>
      <c r="PP83" s="68">
        <f t="shared" si="246"/>
        <v>-641.86738954081534</v>
      </c>
      <c r="PQ83" s="209">
        <v>3832.45</v>
      </c>
      <c r="PR83" s="209">
        <v>2245.66</v>
      </c>
      <c r="PS83" s="209">
        <v>6971.35</v>
      </c>
      <c r="PT83" s="209">
        <v>35</v>
      </c>
      <c r="PU83" s="209">
        <v>0</v>
      </c>
      <c r="PV83" s="209">
        <v>0</v>
      </c>
      <c r="PW83" s="209">
        <v>0</v>
      </c>
      <c r="PX83" s="209">
        <v>0</v>
      </c>
      <c r="PY83" s="209">
        <v>0</v>
      </c>
      <c r="PZ83" s="209">
        <v>0</v>
      </c>
      <c r="QA83" s="209">
        <v>10288.74</v>
      </c>
      <c r="QB83" s="178">
        <f t="shared" si="201"/>
        <v>2795.7199999999993</v>
      </c>
      <c r="QC83" s="210">
        <v>709</v>
      </c>
      <c r="QD83" s="181" t="s">
        <v>276</v>
      </c>
      <c r="QE83" s="64">
        <f t="shared" si="202"/>
        <v>13084.46</v>
      </c>
      <c r="QF83" s="209">
        <v>319.02</v>
      </c>
      <c r="QG83" s="209">
        <v>164.27</v>
      </c>
      <c r="QH83" s="209">
        <v>445.38</v>
      </c>
      <c r="QI83" s="209">
        <v>1.47</v>
      </c>
      <c r="QJ83" s="209">
        <v>0</v>
      </c>
      <c r="QK83" s="209">
        <v>0</v>
      </c>
      <c r="QL83" s="209">
        <v>0</v>
      </c>
      <c r="QM83" s="209">
        <v>0</v>
      </c>
      <c r="QN83" s="209">
        <v>0</v>
      </c>
      <c r="QO83" s="209">
        <v>0</v>
      </c>
      <c r="QP83" s="211">
        <f t="shared" si="292"/>
        <v>930.14</v>
      </c>
      <c r="QQ83" s="249"/>
      <c r="QR83" s="238"/>
      <c r="QS83" s="65">
        <f t="shared" si="293"/>
        <v>120.94419960137381</v>
      </c>
      <c r="QT83" s="65">
        <f t="shared" si="294"/>
        <v>51.014746694948037</v>
      </c>
      <c r="QU83" s="65"/>
      <c r="QV83" s="65">
        <v>18.5</v>
      </c>
      <c r="QW83" s="65">
        <f t="shared" si="295"/>
        <v>18.861818181818183</v>
      </c>
      <c r="QX83" s="65">
        <v>5</v>
      </c>
      <c r="QY83" s="65">
        <f t="shared" si="320"/>
        <v>428.14772727272725</v>
      </c>
      <c r="QZ83" s="65"/>
      <c r="RA83" s="64">
        <f t="shared" si="203"/>
        <v>642.46849175086732</v>
      </c>
      <c r="RB83" s="66">
        <f t="shared" si="296"/>
        <v>619.2640909090909</v>
      </c>
      <c r="RC83" s="66"/>
      <c r="RD83" s="66">
        <f t="shared" si="297"/>
        <v>252.34651653199163</v>
      </c>
      <c r="RE83" s="67">
        <f t="shared" si="247"/>
        <v>871.61060744108249</v>
      </c>
      <c r="RF83" s="67">
        <f t="shared" si="248"/>
        <v>1514.0790991919498</v>
      </c>
      <c r="RG83" s="68">
        <f t="shared" si="249"/>
        <v>-583.93909919194982</v>
      </c>
      <c r="RH83" s="205">
        <v>5091.33</v>
      </c>
      <c r="RI83" s="205">
        <v>3253.99</v>
      </c>
      <c r="RJ83" s="205">
        <v>7883.93</v>
      </c>
      <c r="RK83" s="205">
        <v>0</v>
      </c>
      <c r="RL83" s="205">
        <v>0</v>
      </c>
      <c r="RM83" s="205">
        <v>0</v>
      </c>
      <c r="RN83" s="205">
        <v>0</v>
      </c>
      <c r="RO83" s="205">
        <v>0</v>
      </c>
      <c r="RP83" s="205">
        <v>0</v>
      </c>
      <c r="RQ83" s="205">
        <v>180.6</v>
      </c>
      <c r="RR83" s="205">
        <v>12576.49</v>
      </c>
      <c r="RS83" s="178">
        <f t="shared" si="204"/>
        <v>3833.3599999999988</v>
      </c>
      <c r="RT83" s="206">
        <v>875</v>
      </c>
      <c r="RU83" s="181" t="s">
        <v>276</v>
      </c>
      <c r="RV83" s="64">
        <f t="shared" si="205"/>
        <v>16409.849999999999</v>
      </c>
      <c r="RW83" s="209">
        <v>423.8</v>
      </c>
      <c r="RX83" s="209">
        <v>238.02</v>
      </c>
      <c r="RY83" s="209">
        <v>503.68</v>
      </c>
      <c r="RZ83" s="209">
        <v>0</v>
      </c>
      <c r="SA83" s="209">
        <v>0</v>
      </c>
      <c r="SB83" s="209">
        <v>0</v>
      </c>
      <c r="SC83" s="209">
        <v>0</v>
      </c>
      <c r="SD83" s="209">
        <v>0</v>
      </c>
      <c r="SE83" s="209">
        <v>0</v>
      </c>
      <c r="SF83" s="209">
        <v>10.029999999999999</v>
      </c>
      <c r="SG83" s="211">
        <v>1165.5</v>
      </c>
      <c r="SH83" s="249"/>
      <c r="SI83" s="238"/>
      <c r="SJ83" s="65">
        <f t="shared" si="298"/>
        <v>123.58798563047495</v>
      </c>
      <c r="SK83" s="65">
        <f t="shared" si="299"/>
        <v>82.62911022366491</v>
      </c>
      <c r="SL83" s="65"/>
      <c r="SM83" s="65">
        <v>18.5</v>
      </c>
      <c r="SN83" s="65">
        <f t="shared" si="300"/>
        <v>495.92920353982299</v>
      </c>
      <c r="SO83" s="65">
        <v>5</v>
      </c>
      <c r="SP83" s="65">
        <f t="shared" si="321"/>
        <v>428.52876106194691</v>
      </c>
      <c r="SQ83" s="65"/>
      <c r="SR83" s="64">
        <f t="shared" si="325"/>
        <v>1154.1750604559097</v>
      </c>
      <c r="SS83" s="66">
        <f t="shared" si="322"/>
        <v>596.28469026548669</v>
      </c>
      <c r="ST83" s="66"/>
      <c r="SU83" s="66">
        <f t="shared" si="301"/>
        <v>350.09195014427928</v>
      </c>
      <c r="SV83" s="67">
        <f t="shared" si="326"/>
        <v>946.37664040976597</v>
      </c>
      <c r="SW83" s="67">
        <f t="shared" si="250"/>
        <v>2100.5517008656757</v>
      </c>
      <c r="SX83" s="68">
        <f t="shared" si="251"/>
        <v>-935.05170086567568</v>
      </c>
      <c r="SY83" s="64">
        <f t="shared" si="302"/>
        <v>251979.73999999996</v>
      </c>
      <c r="SZ83" s="211">
        <f t="shared" si="303"/>
        <v>17864.960000000003</v>
      </c>
      <c r="TA83" s="67">
        <f t="shared" si="304"/>
        <v>26218.278412581512</v>
      </c>
      <c r="TB83" s="68">
        <f t="shared" si="305"/>
        <v>-8353.3184125815096</v>
      </c>
      <c r="TC83" s="264"/>
      <c r="TD83" s="265"/>
      <c r="TE83" s="265"/>
    </row>
    <row r="84" spans="1:525">
      <c r="A84" s="173" t="s">
        <v>218</v>
      </c>
      <c r="B84" s="175" t="s">
        <v>219</v>
      </c>
      <c r="C84" s="181" t="s">
        <v>277</v>
      </c>
      <c r="D84" s="176">
        <v>34.47</v>
      </c>
      <c r="E84" s="176">
        <v>2722.91</v>
      </c>
      <c r="F84" s="176">
        <v>3880.38</v>
      </c>
      <c r="G84" s="176">
        <v>0</v>
      </c>
      <c r="H84" s="176">
        <v>0</v>
      </c>
      <c r="I84" s="176">
        <v>0</v>
      </c>
      <c r="J84" s="176">
        <v>0</v>
      </c>
      <c r="K84" s="176">
        <v>0</v>
      </c>
      <c r="L84" s="176">
        <v>0</v>
      </c>
      <c r="M84" s="176">
        <v>0</v>
      </c>
      <c r="N84" s="178">
        <v>4551.16</v>
      </c>
      <c r="O84" s="178">
        <f t="shared" si="161"/>
        <v>2086.6000000000004</v>
      </c>
      <c r="P84" s="181">
        <v>426</v>
      </c>
      <c r="Q84" s="64">
        <f t="shared" si="327"/>
        <v>6637.76</v>
      </c>
      <c r="R84" s="178">
        <v>2.87</v>
      </c>
      <c r="S84" s="178">
        <v>199.18</v>
      </c>
      <c r="T84" s="178">
        <v>247.91</v>
      </c>
      <c r="U84" s="178">
        <v>1350</v>
      </c>
      <c r="V84" s="178">
        <v>0</v>
      </c>
      <c r="W84" s="178">
        <v>0</v>
      </c>
      <c r="X84" s="178">
        <v>0</v>
      </c>
      <c r="Y84" s="178">
        <v>0</v>
      </c>
      <c r="Z84" s="178">
        <v>0</v>
      </c>
      <c r="AA84" s="178">
        <v>0</v>
      </c>
      <c r="AB84" s="64">
        <f t="shared" si="328"/>
        <v>1799.96</v>
      </c>
      <c r="AC84" s="65"/>
      <c r="AD84" s="65"/>
      <c r="AE84" s="65">
        <f t="shared" si="252"/>
        <v>49.483843050561603</v>
      </c>
      <c r="AF84" s="65">
        <f t="shared" si="177"/>
        <v>55.949706601173531</v>
      </c>
      <c r="AG84" s="65"/>
      <c r="AH84" s="65">
        <v>18.5</v>
      </c>
      <c r="AI84" s="65"/>
      <c r="AJ84" s="65">
        <v>5</v>
      </c>
      <c r="AK84" s="65">
        <f t="shared" si="178"/>
        <v>411.38684210526316</v>
      </c>
      <c r="AL84" s="65"/>
      <c r="AM84" s="64">
        <f t="shared" si="214"/>
        <v>540.32039175699833</v>
      </c>
      <c r="AN84" s="66">
        <f t="shared" si="179"/>
        <v>645.10084210526315</v>
      </c>
      <c r="AO84" s="66">
        <v>46.73</v>
      </c>
      <c r="AP84" s="66">
        <f t="shared" si="253"/>
        <v>246.43024677245231</v>
      </c>
      <c r="AQ84" s="67">
        <f t="shared" si="215"/>
        <v>938.26108887771545</v>
      </c>
      <c r="AR84" s="67">
        <f t="shared" si="216"/>
        <v>1478.5814806347139</v>
      </c>
      <c r="AS84" s="68">
        <f t="shared" si="217"/>
        <v>321.37851936528614</v>
      </c>
      <c r="AT84" s="205">
        <v>51</v>
      </c>
      <c r="AU84" s="205">
        <v>3219.53</v>
      </c>
      <c r="AV84" s="205">
        <v>4043.64</v>
      </c>
      <c r="AW84" s="205">
        <v>0</v>
      </c>
      <c r="AX84" s="207">
        <v>0</v>
      </c>
      <c r="AY84" s="207">
        <v>0</v>
      </c>
      <c r="AZ84" s="207">
        <v>0</v>
      </c>
      <c r="BA84" s="207">
        <v>0</v>
      </c>
      <c r="BB84" s="207">
        <v>0</v>
      </c>
      <c r="BC84" s="207">
        <v>0</v>
      </c>
      <c r="BD84" s="209">
        <v>4609.78</v>
      </c>
      <c r="BE84" s="178">
        <f t="shared" si="162"/>
        <v>2704.3900000000003</v>
      </c>
      <c r="BF84" s="208">
        <v>463</v>
      </c>
      <c r="BG84" s="181" t="s">
        <v>277</v>
      </c>
      <c r="BH84" s="64">
        <f t="shared" si="329"/>
        <v>7314.17</v>
      </c>
      <c r="BI84" s="205">
        <v>4.25</v>
      </c>
      <c r="BJ84" s="205">
        <v>235.5</v>
      </c>
      <c r="BK84" s="205">
        <v>258.33999999999997</v>
      </c>
      <c r="BL84" s="205">
        <v>0</v>
      </c>
      <c r="BM84" s="205">
        <v>0</v>
      </c>
      <c r="BN84" s="205">
        <v>0</v>
      </c>
      <c r="BO84" s="205">
        <v>0</v>
      </c>
      <c r="BP84" s="205">
        <v>0</v>
      </c>
      <c r="BQ84" s="205">
        <v>0</v>
      </c>
      <c r="BR84" s="205">
        <v>0</v>
      </c>
      <c r="BS84" s="64">
        <f t="shared" si="330"/>
        <v>498.09</v>
      </c>
      <c r="BT84" s="65"/>
      <c r="BU84" s="65"/>
      <c r="BV84" s="65">
        <f t="shared" si="254"/>
        <v>50.558754317638744</v>
      </c>
      <c r="BW84" s="65">
        <f t="shared" si="255"/>
        <v>61.16238139898298</v>
      </c>
      <c r="BX84" s="65"/>
      <c r="BY84" s="65">
        <v>18.5</v>
      </c>
      <c r="BZ84" s="65"/>
      <c r="CA84" s="65">
        <v>5</v>
      </c>
      <c r="CB84" s="65">
        <f t="shared" si="180"/>
        <v>391.015625</v>
      </c>
      <c r="CC84" s="65"/>
      <c r="CD84" s="64">
        <f t="shared" si="218"/>
        <v>526.23676071662169</v>
      </c>
      <c r="CE84" s="66">
        <f t="shared" si="256"/>
        <v>665.21208333333334</v>
      </c>
      <c r="CF84" s="66"/>
      <c r="CG84" s="66">
        <f t="shared" si="257"/>
        <v>238.28976880999099</v>
      </c>
      <c r="CH84" s="67">
        <f t="shared" si="323"/>
        <v>903.5018521433243</v>
      </c>
      <c r="CI84" s="67">
        <f t="shared" si="219"/>
        <v>1429.738612859946</v>
      </c>
      <c r="CJ84" s="68">
        <f t="shared" si="220"/>
        <v>-931.64861285994607</v>
      </c>
      <c r="CK84" s="209">
        <v>0</v>
      </c>
      <c r="CL84" s="209">
        <v>2631.18</v>
      </c>
      <c r="CM84" s="209">
        <v>4031.22</v>
      </c>
      <c r="CN84" s="209">
        <v>0</v>
      </c>
      <c r="CO84" s="209">
        <v>0</v>
      </c>
      <c r="CP84" s="209">
        <v>0</v>
      </c>
      <c r="CQ84" s="209">
        <v>0</v>
      </c>
      <c r="CR84" s="209">
        <v>0</v>
      </c>
      <c r="CS84" s="209">
        <v>0</v>
      </c>
      <c r="CT84" s="207">
        <v>0</v>
      </c>
      <c r="CU84" s="209">
        <v>4517.43</v>
      </c>
      <c r="CV84" s="178">
        <f t="shared" si="181"/>
        <v>2144.9699999999993</v>
      </c>
      <c r="CW84" s="210">
        <v>459</v>
      </c>
      <c r="CX84" s="181" t="s">
        <v>277</v>
      </c>
      <c r="CY84" s="64">
        <f t="shared" si="182"/>
        <v>6662.4</v>
      </c>
      <c r="CZ84" s="209">
        <v>0</v>
      </c>
      <c r="DA84" s="209">
        <v>192.47</v>
      </c>
      <c r="DB84" s="209">
        <v>257.48</v>
      </c>
      <c r="DC84" s="209">
        <v>0</v>
      </c>
      <c r="DD84" s="209">
        <v>0</v>
      </c>
      <c r="DE84" s="209">
        <v>0</v>
      </c>
      <c r="DF84" s="209">
        <v>0</v>
      </c>
      <c r="DG84" s="209">
        <v>0</v>
      </c>
      <c r="DH84" s="209">
        <v>0</v>
      </c>
      <c r="DI84" s="209">
        <v>0</v>
      </c>
      <c r="DJ84" s="211">
        <f t="shared" si="208"/>
        <v>449.95000000000005</v>
      </c>
      <c r="DK84" s="65"/>
      <c r="DL84" s="65"/>
      <c r="DM84" s="65">
        <f t="shared" si="258"/>
        <v>49.110777557360834</v>
      </c>
      <c r="DN84" s="65">
        <f t="shared" si="259"/>
        <v>61.016578825194593</v>
      </c>
      <c r="DO84" s="65"/>
      <c r="DP84" s="65">
        <v>18.5</v>
      </c>
      <c r="DQ84" s="65"/>
      <c r="DR84" s="65">
        <v>5</v>
      </c>
      <c r="DS84" s="65">
        <f t="shared" si="209"/>
        <v>428.469696969697</v>
      </c>
      <c r="DT84" s="65"/>
      <c r="DU84" s="64">
        <f t="shared" si="221"/>
        <v>562.09705335225249</v>
      </c>
      <c r="DV84" s="66">
        <f t="shared" si="306"/>
        <v>596.35070707070713</v>
      </c>
      <c r="DW84" s="66"/>
      <c r="DX84" s="66">
        <f t="shared" si="260"/>
        <v>231.68955208459192</v>
      </c>
      <c r="DY84" s="67">
        <f t="shared" si="222"/>
        <v>828.04025915529905</v>
      </c>
      <c r="DZ84" s="67">
        <f t="shared" si="223"/>
        <v>1390.1373125075515</v>
      </c>
      <c r="EA84" s="68">
        <f t="shared" si="224"/>
        <v>-940.1873125075515</v>
      </c>
      <c r="EB84" s="209">
        <v>0</v>
      </c>
      <c r="EC84" s="209">
        <v>2989.47</v>
      </c>
      <c r="ED84" s="209">
        <v>3718.75</v>
      </c>
      <c r="EE84" s="209">
        <v>0</v>
      </c>
      <c r="EF84" s="209">
        <v>0</v>
      </c>
      <c r="EG84" s="209">
        <v>0</v>
      </c>
      <c r="EH84" s="209">
        <v>0</v>
      </c>
      <c r="EI84" s="209">
        <v>0</v>
      </c>
      <c r="EJ84" s="209">
        <v>0</v>
      </c>
      <c r="EK84" s="209">
        <v>0</v>
      </c>
      <c r="EL84" s="209">
        <v>4547</v>
      </c>
      <c r="EM84" s="178">
        <f t="shared" si="183"/>
        <v>2161.2199999999993</v>
      </c>
      <c r="EN84" s="210">
        <v>426</v>
      </c>
      <c r="EO84" s="181" t="s">
        <v>277</v>
      </c>
      <c r="EP84" s="212">
        <f t="shared" si="261"/>
        <v>6708.2199999999993</v>
      </c>
      <c r="EQ84" s="209">
        <v>0</v>
      </c>
      <c r="ER84" s="209">
        <v>218.67</v>
      </c>
      <c r="ES84" s="209">
        <v>237.45</v>
      </c>
      <c r="ET84" s="209">
        <v>0</v>
      </c>
      <c r="EU84" s="209">
        <v>0</v>
      </c>
      <c r="EV84" s="209">
        <v>0</v>
      </c>
      <c r="EW84" s="209">
        <v>0</v>
      </c>
      <c r="EX84" s="209">
        <v>0</v>
      </c>
      <c r="EY84" s="209">
        <v>0</v>
      </c>
      <c r="EZ84" s="209">
        <v>0</v>
      </c>
      <c r="FA84" s="64">
        <f t="shared" si="184"/>
        <v>456.12</v>
      </c>
      <c r="FB84" s="65"/>
      <c r="FC84" s="65"/>
      <c r="FD84" s="65">
        <f t="shared" si="262"/>
        <v>50.753845335462756</v>
      </c>
      <c r="FE84" s="65">
        <f t="shared" si="263"/>
        <v>56.140375066256041</v>
      </c>
      <c r="FF84" s="65"/>
      <c r="FG84" s="65">
        <v>18.5</v>
      </c>
      <c r="FH84" s="65">
        <f t="shared" si="264"/>
        <v>140.93333333333334</v>
      </c>
      <c r="FI84" s="65">
        <v>5</v>
      </c>
      <c r="FJ84" s="65">
        <f t="shared" si="307"/>
        <v>424.68019607843132</v>
      </c>
      <c r="FK84" s="65"/>
      <c r="FL84" s="64">
        <f t="shared" si="225"/>
        <v>696.00774981348343</v>
      </c>
      <c r="FM84" s="66">
        <f t="shared" si="308"/>
        <v>664.41901960784321</v>
      </c>
      <c r="FN84" s="66"/>
      <c r="FO84" s="66">
        <f t="shared" si="265"/>
        <v>272.08535388426537</v>
      </c>
      <c r="FP84" s="67">
        <f t="shared" si="324"/>
        <v>936.50437349210858</v>
      </c>
      <c r="FQ84" s="67">
        <f t="shared" si="226"/>
        <v>1632.512123305592</v>
      </c>
      <c r="FR84" s="68">
        <f t="shared" si="227"/>
        <v>-1176.3921233055921</v>
      </c>
      <c r="FS84" s="209">
        <v>46</v>
      </c>
      <c r="FT84" s="209">
        <v>2632.77</v>
      </c>
      <c r="FU84" s="209">
        <v>3810.53</v>
      </c>
      <c r="FV84" s="209">
        <v>0</v>
      </c>
      <c r="FW84" s="209">
        <v>0</v>
      </c>
      <c r="FX84" s="209">
        <v>0</v>
      </c>
      <c r="FY84" s="209">
        <v>0</v>
      </c>
      <c r="FZ84" s="209">
        <v>0</v>
      </c>
      <c r="GA84" s="209">
        <v>0</v>
      </c>
      <c r="GB84" s="209">
        <v>0</v>
      </c>
      <c r="GC84" s="209">
        <v>4717.55</v>
      </c>
      <c r="GD84" s="178">
        <f t="shared" si="186"/>
        <v>1771.75</v>
      </c>
      <c r="GE84" s="210">
        <v>421</v>
      </c>
      <c r="GF84" s="181" t="s">
        <v>277</v>
      </c>
      <c r="GG84" s="64">
        <f t="shared" si="187"/>
        <v>6489.3</v>
      </c>
      <c r="GH84" s="209">
        <v>3.83</v>
      </c>
      <c r="GI84" s="209">
        <v>192.58</v>
      </c>
      <c r="GJ84" s="209">
        <v>243.32</v>
      </c>
      <c r="GK84" s="209">
        <v>0</v>
      </c>
      <c r="GL84" s="209">
        <v>0</v>
      </c>
      <c r="GM84" s="209">
        <v>0</v>
      </c>
      <c r="GN84" s="209">
        <v>0</v>
      </c>
      <c r="GO84" s="209">
        <v>0</v>
      </c>
      <c r="GP84" s="209">
        <v>0</v>
      </c>
      <c r="GQ84" s="209">
        <v>0</v>
      </c>
      <c r="GR84" s="211">
        <f t="shared" si="266"/>
        <v>439.73</v>
      </c>
      <c r="GS84" s="65"/>
      <c r="GT84" s="65"/>
      <c r="GU84" s="65">
        <f t="shared" si="267"/>
        <v>52.276325474765954</v>
      </c>
      <c r="GV84" s="65">
        <f t="shared" si="268"/>
        <v>52.217203932296989</v>
      </c>
      <c r="GW84" s="65"/>
      <c r="GX84" s="65">
        <v>18.5</v>
      </c>
      <c r="GY84" s="65">
        <f t="shared" si="269"/>
        <v>184.90588235294118</v>
      </c>
      <c r="GZ84" s="65">
        <v>5</v>
      </c>
      <c r="HA84" s="65">
        <f t="shared" si="309"/>
        <v>358.47794117647061</v>
      </c>
      <c r="HB84" s="65"/>
      <c r="HC84" s="64">
        <f t="shared" si="188"/>
        <v>671.37735293647472</v>
      </c>
      <c r="HD84" s="66">
        <f t="shared" si="310"/>
        <v>866.92019607843133</v>
      </c>
      <c r="HE84" s="66"/>
      <c r="HF84" s="66">
        <f t="shared" si="270"/>
        <v>307.65950980298123</v>
      </c>
      <c r="HG84" s="67">
        <f t="shared" si="228"/>
        <v>1174.5797058814126</v>
      </c>
      <c r="HH84" s="67">
        <f t="shared" si="229"/>
        <v>1845.9570588178872</v>
      </c>
      <c r="HI84" s="68">
        <f t="shared" si="230"/>
        <v>-1406.2270588178872</v>
      </c>
      <c r="HJ84" s="205">
        <v>69</v>
      </c>
      <c r="HK84" s="205">
        <v>3064.18</v>
      </c>
      <c r="HL84" s="205">
        <v>3275.46</v>
      </c>
      <c r="HM84" s="205">
        <v>0</v>
      </c>
      <c r="HN84" s="205">
        <v>0</v>
      </c>
      <c r="HO84" s="205">
        <v>0</v>
      </c>
      <c r="HP84" s="205">
        <v>0</v>
      </c>
      <c r="HQ84" s="205">
        <v>0</v>
      </c>
      <c r="HR84" s="205">
        <v>0</v>
      </c>
      <c r="HS84" s="205">
        <v>0</v>
      </c>
      <c r="HT84" s="205">
        <v>4304.6899999999996</v>
      </c>
      <c r="HU84" s="178">
        <f t="shared" si="189"/>
        <v>2103.9499999999998</v>
      </c>
      <c r="HV84" s="206">
        <v>459</v>
      </c>
      <c r="HW84" s="181" t="s">
        <v>277</v>
      </c>
      <c r="HX84" s="64">
        <f t="shared" si="190"/>
        <v>6408.6399999999994</v>
      </c>
      <c r="HY84" s="205">
        <v>5.74</v>
      </c>
      <c r="HZ84" s="205">
        <v>224.14</v>
      </c>
      <c r="IA84" s="205">
        <v>209.26</v>
      </c>
      <c r="IB84" s="205">
        <v>0</v>
      </c>
      <c r="IC84" s="205">
        <v>0</v>
      </c>
      <c r="ID84" s="205">
        <v>0</v>
      </c>
      <c r="IE84" s="205">
        <v>0</v>
      </c>
      <c r="IF84" s="205">
        <v>0</v>
      </c>
      <c r="IG84" s="205">
        <v>0</v>
      </c>
      <c r="IH84" s="205">
        <v>0</v>
      </c>
      <c r="II84" s="214">
        <v>439.14</v>
      </c>
      <c r="IJ84" s="65"/>
      <c r="IK84" s="65"/>
      <c r="IL84" s="65">
        <f t="shared" si="271"/>
        <v>47.68501765033659</v>
      </c>
      <c r="IM84" s="65">
        <f t="shared" si="272"/>
        <v>63.76592521963137</v>
      </c>
      <c r="IN84" s="65"/>
      <c r="IO84" s="65">
        <v>18.5</v>
      </c>
      <c r="IP84" s="65">
        <f t="shared" si="273"/>
        <v>232.05714285714285</v>
      </c>
      <c r="IQ84" s="65">
        <v>5</v>
      </c>
      <c r="IR84" s="65">
        <f t="shared" si="311"/>
        <v>445.62857142857143</v>
      </c>
      <c r="IS84" s="65"/>
      <c r="IT84" s="64">
        <f t="shared" si="191"/>
        <v>812.63665715568231</v>
      </c>
      <c r="IU84" s="66">
        <f t="shared" si="312"/>
        <v>538.79476190476191</v>
      </c>
      <c r="IV84" s="66"/>
      <c r="IW84" s="66">
        <f t="shared" si="274"/>
        <v>270.28628381208881</v>
      </c>
      <c r="IX84" s="67">
        <f t="shared" si="192"/>
        <v>809.08104571685067</v>
      </c>
      <c r="IY84" s="67">
        <f t="shared" si="231"/>
        <v>1621.717702872533</v>
      </c>
      <c r="IZ84" s="68">
        <f t="shared" si="232"/>
        <v>-1182.5777028725329</v>
      </c>
      <c r="JA84" s="209">
        <v>49.7</v>
      </c>
      <c r="JB84" s="209">
        <v>2495.42</v>
      </c>
      <c r="JC84" s="209">
        <v>2953.05</v>
      </c>
      <c r="JD84" s="209">
        <v>0</v>
      </c>
      <c r="JE84" s="209">
        <v>0</v>
      </c>
      <c r="JF84" s="209">
        <v>0</v>
      </c>
      <c r="JG84" s="209">
        <v>0</v>
      </c>
      <c r="JH84" s="209">
        <v>0</v>
      </c>
      <c r="JI84" s="209">
        <v>0</v>
      </c>
      <c r="JJ84" s="209">
        <v>0</v>
      </c>
      <c r="JK84" s="209">
        <v>4095.07</v>
      </c>
      <c r="JL84" s="178">
        <f t="shared" si="193"/>
        <v>1403.1</v>
      </c>
      <c r="JM84" s="210">
        <v>385</v>
      </c>
      <c r="JN84" s="181" t="s">
        <v>277</v>
      </c>
      <c r="JO84" s="64">
        <f t="shared" si="194"/>
        <v>5498.17</v>
      </c>
      <c r="JP84" s="209">
        <v>4.1399999999999997</v>
      </c>
      <c r="JQ84" s="209">
        <v>182.54</v>
      </c>
      <c r="JR84" s="209">
        <v>188.47</v>
      </c>
      <c r="JS84" s="209">
        <v>0</v>
      </c>
      <c r="JT84" s="209">
        <v>0</v>
      </c>
      <c r="JU84" s="209">
        <v>0</v>
      </c>
      <c r="JV84" s="209">
        <v>0</v>
      </c>
      <c r="JW84" s="209">
        <v>0</v>
      </c>
      <c r="JX84" s="209">
        <v>0</v>
      </c>
      <c r="JY84" s="209">
        <v>0</v>
      </c>
      <c r="JZ84" s="211">
        <v>375.15</v>
      </c>
      <c r="KA84" s="65"/>
      <c r="KB84" s="65"/>
      <c r="KC84" s="65">
        <f t="shared" si="275"/>
        <v>82.600378135969578</v>
      </c>
      <c r="KD84" s="65">
        <f t="shared" si="276"/>
        <v>47.244578340952792</v>
      </c>
      <c r="KE84" s="65"/>
      <c r="KF84" s="65">
        <v>18.5</v>
      </c>
      <c r="KG84" s="65"/>
      <c r="KH84" s="65">
        <v>5</v>
      </c>
      <c r="KI84" s="65">
        <f t="shared" si="313"/>
        <v>543.39953271028037</v>
      </c>
      <c r="KJ84" s="65"/>
      <c r="KK84" s="64">
        <f t="shared" si="195"/>
        <v>696.7444891872027</v>
      </c>
      <c r="KL84" s="66">
        <f t="shared" si="314"/>
        <v>497.32093457943921</v>
      </c>
      <c r="KM84" s="66"/>
      <c r="KN84" s="66">
        <f t="shared" si="277"/>
        <v>238.81308475332841</v>
      </c>
      <c r="KO84" s="67">
        <f t="shared" si="233"/>
        <v>736.13401933276759</v>
      </c>
      <c r="KP84" s="67">
        <f t="shared" si="234"/>
        <v>1432.8785085199702</v>
      </c>
      <c r="KQ84" s="68">
        <f t="shared" si="235"/>
        <v>-1057.7285085199701</v>
      </c>
      <c r="KR84" s="209">
        <v>0</v>
      </c>
      <c r="KS84" s="209">
        <v>3246.2</v>
      </c>
      <c r="KT84" s="209">
        <v>2912.84</v>
      </c>
      <c r="KU84" s="209">
        <v>0</v>
      </c>
      <c r="KV84" s="209">
        <v>0</v>
      </c>
      <c r="KW84" s="209">
        <v>0</v>
      </c>
      <c r="KX84" s="209">
        <v>0</v>
      </c>
      <c r="KY84" s="209">
        <v>0</v>
      </c>
      <c r="KZ84" s="209">
        <v>0</v>
      </c>
      <c r="LA84" s="209">
        <v>0</v>
      </c>
      <c r="LB84" s="209">
        <v>4495.93</v>
      </c>
      <c r="LC84" s="178">
        <f t="shared" si="196"/>
        <v>1663.1099999999997</v>
      </c>
      <c r="LD84" s="210">
        <v>426</v>
      </c>
      <c r="LE84" s="181" t="s">
        <v>277</v>
      </c>
      <c r="LF84" s="64">
        <f t="shared" si="197"/>
        <v>6159.04</v>
      </c>
      <c r="LG84" s="209">
        <v>0</v>
      </c>
      <c r="LH84" s="209">
        <v>237.45</v>
      </c>
      <c r="LI84" s="209">
        <v>185.89</v>
      </c>
      <c r="LJ84" s="209">
        <v>0</v>
      </c>
      <c r="LK84" s="209">
        <v>0</v>
      </c>
      <c r="LL84" s="209">
        <v>0</v>
      </c>
      <c r="LM84" s="209">
        <v>0</v>
      </c>
      <c r="LN84" s="209">
        <v>0</v>
      </c>
      <c r="LO84" s="209">
        <v>0</v>
      </c>
      <c r="LP84" s="209">
        <v>0</v>
      </c>
      <c r="LQ84" s="211">
        <f t="shared" si="278"/>
        <v>423.34</v>
      </c>
      <c r="LR84" s="228"/>
      <c r="LS84" s="65"/>
      <c r="LT84" s="65">
        <f t="shared" si="279"/>
        <v>45.836581353800135</v>
      </c>
      <c r="LU84" s="65">
        <f t="shared" si="280"/>
        <v>49.514346149656326</v>
      </c>
      <c r="LV84" s="65"/>
      <c r="LW84" s="65">
        <v>18.5</v>
      </c>
      <c r="LX84" s="65"/>
      <c r="LY84" s="65">
        <v>5</v>
      </c>
      <c r="LZ84" s="65">
        <f t="shared" si="315"/>
        <v>508.03738317757012</v>
      </c>
      <c r="MA84" s="65"/>
      <c r="MB84" s="64">
        <f t="shared" si="236"/>
        <v>626.88831068102661</v>
      </c>
      <c r="MC84" s="66">
        <f t="shared" si="316"/>
        <v>593.54906542056074</v>
      </c>
      <c r="MD84" s="66"/>
      <c r="ME84" s="66">
        <f t="shared" si="281"/>
        <v>244.08747522031746</v>
      </c>
      <c r="MF84" s="67">
        <f t="shared" si="237"/>
        <v>837.63654064087814</v>
      </c>
      <c r="MG84" s="67">
        <f t="shared" si="238"/>
        <v>1464.5248513219049</v>
      </c>
      <c r="MH84" s="68">
        <f t="shared" si="239"/>
        <v>-1041.1848513219049</v>
      </c>
      <c r="MI84" s="209">
        <v>0</v>
      </c>
      <c r="MJ84" s="209">
        <v>2806.2</v>
      </c>
      <c r="MK84" s="209">
        <v>3051.75</v>
      </c>
      <c r="ML84" s="209">
        <v>0</v>
      </c>
      <c r="MM84" s="209">
        <v>0</v>
      </c>
      <c r="MN84" s="209">
        <v>0</v>
      </c>
      <c r="MO84" s="209">
        <v>0</v>
      </c>
      <c r="MP84" s="209">
        <v>0</v>
      </c>
      <c r="MQ84" s="209">
        <v>0</v>
      </c>
      <c r="MR84" s="209">
        <v>0</v>
      </c>
      <c r="MS84" s="209">
        <v>4118.5600000000004</v>
      </c>
      <c r="MT84" s="178">
        <f t="shared" si="210"/>
        <v>1739.3899999999994</v>
      </c>
      <c r="MU84" s="210">
        <v>410</v>
      </c>
      <c r="MV84" s="181" t="s">
        <v>277</v>
      </c>
      <c r="MW84" s="64">
        <f t="shared" si="198"/>
        <v>5857.95</v>
      </c>
      <c r="MX84" s="209">
        <v>0</v>
      </c>
      <c r="MY84" s="209">
        <v>205.27</v>
      </c>
      <c r="MZ84" s="209">
        <v>194.9</v>
      </c>
      <c r="NA84" s="209">
        <v>0</v>
      </c>
      <c r="NB84" s="209">
        <v>0</v>
      </c>
      <c r="NC84" s="209">
        <v>0</v>
      </c>
      <c r="ND84" s="209">
        <v>0</v>
      </c>
      <c r="NE84" s="209">
        <v>0</v>
      </c>
      <c r="NF84" s="209">
        <v>0</v>
      </c>
      <c r="NG84" s="209">
        <v>0</v>
      </c>
      <c r="NH84" s="211">
        <f t="shared" si="282"/>
        <v>400.17</v>
      </c>
      <c r="NI84" s="65"/>
      <c r="NJ84" s="65"/>
      <c r="NK84" s="65">
        <f t="shared" si="283"/>
        <v>0</v>
      </c>
      <c r="NL84" s="65">
        <f t="shared" si="284"/>
        <v>42.011585972818132</v>
      </c>
      <c r="NM84" s="65"/>
      <c r="NN84" s="65">
        <v>18.5</v>
      </c>
      <c r="NO84" s="65"/>
      <c r="NP84" s="65">
        <v>5</v>
      </c>
      <c r="NQ84" s="65">
        <f t="shared" si="317"/>
        <v>469.67889908256882</v>
      </c>
      <c r="NR84" s="65"/>
      <c r="NS84" s="64">
        <f t="shared" si="199"/>
        <v>535.19048505538694</v>
      </c>
      <c r="NT84" s="66">
        <f t="shared" si="285"/>
        <v>723.04816513761466</v>
      </c>
      <c r="NU84" s="66"/>
      <c r="NV84" s="66">
        <f t="shared" si="286"/>
        <v>251.64773003860034</v>
      </c>
      <c r="NW84" s="67">
        <f t="shared" si="240"/>
        <v>974.695895176215</v>
      </c>
      <c r="NX84" s="67">
        <f t="shared" si="241"/>
        <v>1509.8863802316018</v>
      </c>
      <c r="NY84" s="68">
        <f t="shared" si="242"/>
        <v>-1109.7163802316018</v>
      </c>
      <c r="NZ84" s="209">
        <v>0</v>
      </c>
      <c r="OA84" s="209">
        <v>3170.68</v>
      </c>
      <c r="OB84" s="209">
        <v>2959.2</v>
      </c>
      <c r="OC84" s="209">
        <v>0</v>
      </c>
      <c r="OD84" s="209">
        <v>0</v>
      </c>
      <c r="OE84" s="209">
        <v>0</v>
      </c>
      <c r="OF84" s="209">
        <v>0</v>
      </c>
      <c r="OG84" s="209">
        <v>0</v>
      </c>
      <c r="OH84" s="209">
        <v>0</v>
      </c>
      <c r="OI84" s="209">
        <v>0</v>
      </c>
      <c r="OJ84" s="209">
        <v>4965.8100000000004</v>
      </c>
      <c r="OK84" s="178">
        <f t="shared" si="287"/>
        <v>1164.0699999999988</v>
      </c>
      <c r="OL84" s="210">
        <v>391</v>
      </c>
      <c r="OM84" s="181" t="s">
        <v>277</v>
      </c>
      <c r="ON84" s="64">
        <f t="shared" si="200"/>
        <v>6129.8799999999992</v>
      </c>
      <c r="OO84" s="209">
        <v>0</v>
      </c>
      <c r="OP84" s="209">
        <v>231.93</v>
      </c>
      <c r="OQ84" s="209">
        <v>189.06</v>
      </c>
      <c r="OR84" s="209">
        <v>0</v>
      </c>
      <c r="OS84" s="209">
        <v>0</v>
      </c>
      <c r="OT84" s="209">
        <v>0</v>
      </c>
      <c r="OU84" s="209">
        <v>0</v>
      </c>
      <c r="OV84" s="209">
        <v>0</v>
      </c>
      <c r="OW84" s="209">
        <v>0</v>
      </c>
      <c r="OX84" s="209">
        <v>0</v>
      </c>
      <c r="OY84" s="211">
        <v>420.99</v>
      </c>
      <c r="OZ84" s="65"/>
      <c r="PA84" s="65"/>
      <c r="PB84" s="65">
        <f t="shared" si="288"/>
        <v>107.37700476697385</v>
      </c>
      <c r="PC84" s="65">
        <f t="shared" si="289"/>
        <v>34.131700643263336</v>
      </c>
      <c r="PD84" s="65"/>
      <c r="PE84" s="65">
        <v>18.5</v>
      </c>
      <c r="PF84" s="65">
        <f t="shared" si="290"/>
        <v>32.880000000000003</v>
      </c>
      <c r="PG84" s="65">
        <v>5</v>
      </c>
      <c r="PH84" s="65">
        <f t="shared" si="318"/>
        <v>495.2049090909091</v>
      </c>
      <c r="PI84" s="65"/>
      <c r="PJ84" s="64">
        <f t="shared" si="243"/>
        <v>693.09361450114625</v>
      </c>
      <c r="PK84" s="66">
        <f t="shared" si="319"/>
        <v>643.25572727272731</v>
      </c>
      <c r="PL84" s="66"/>
      <c r="PM84" s="66">
        <f t="shared" si="291"/>
        <v>267.26986835477476</v>
      </c>
      <c r="PN84" s="67">
        <f t="shared" si="244"/>
        <v>910.52559562750207</v>
      </c>
      <c r="PO84" s="67">
        <f t="shared" si="245"/>
        <v>1603.6192101286483</v>
      </c>
      <c r="PP84" s="68">
        <f t="shared" si="246"/>
        <v>-1182.6292101286483</v>
      </c>
      <c r="PQ84" s="209">
        <v>8.33</v>
      </c>
      <c r="PR84" s="209">
        <v>2561.61</v>
      </c>
      <c r="PS84" s="209">
        <v>2620.7600000000002</v>
      </c>
      <c r="PT84" s="209">
        <v>0</v>
      </c>
      <c r="PU84" s="209">
        <v>0</v>
      </c>
      <c r="PV84" s="209">
        <v>0</v>
      </c>
      <c r="PW84" s="209">
        <v>0</v>
      </c>
      <c r="PX84" s="209">
        <v>0</v>
      </c>
      <c r="PY84" s="209">
        <v>0</v>
      </c>
      <c r="PZ84" s="209">
        <v>0</v>
      </c>
      <c r="QA84" s="209">
        <v>3980.47</v>
      </c>
      <c r="QB84" s="178">
        <f t="shared" si="201"/>
        <v>1210.2300000000009</v>
      </c>
      <c r="QC84" s="210">
        <v>296</v>
      </c>
      <c r="QD84" s="181" t="s">
        <v>277</v>
      </c>
      <c r="QE84" s="64">
        <f t="shared" si="202"/>
        <v>5190.7000000000007</v>
      </c>
      <c r="QF84" s="209">
        <v>0.69</v>
      </c>
      <c r="QG84" s="209">
        <v>187.38</v>
      </c>
      <c r="QH84" s="209">
        <v>167.44</v>
      </c>
      <c r="QI84" s="209">
        <v>0</v>
      </c>
      <c r="QJ84" s="209">
        <v>0</v>
      </c>
      <c r="QK84" s="209">
        <v>0</v>
      </c>
      <c r="QL84" s="209">
        <v>0</v>
      </c>
      <c r="QM84" s="209">
        <v>0</v>
      </c>
      <c r="QN84" s="209">
        <v>0</v>
      </c>
      <c r="QO84" s="209">
        <v>0</v>
      </c>
      <c r="QP84" s="211">
        <f t="shared" si="292"/>
        <v>355.51</v>
      </c>
      <c r="QQ84" s="225"/>
      <c r="QR84" s="65"/>
      <c r="QS84" s="65">
        <f t="shared" si="293"/>
        <v>46.790448411300162</v>
      </c>
      <c r="QT84" s="65">
        <f t="shared" si="294"/>
        <v>22.083605258261567</v>
      </c>
      <c r="QU84" s="65"/>
      <c r="QV84" s="65">
        <v>18.5</v>
      </c>
      <c r="QW84" s="65">
        <f t="shared" si="295"/>
        <v>18.861818181818183</v>
      </c>
      <c r="QX84" s="65">
        <v>5</v>
      </c>
      <c r="QY84" s="65">
        <f t="shared" si="320"/>
        <v>428.14772727272725</v>
      </c>
      <c r="QZ84" s="65"/>
      <c r="RA84" s="64">
        <f t="shared" si="203"/>
        <v>539.38359912410715</v>
      </c>
      <c r="RB84" s="66">
        <f t="shared" si="296"/>
        <v>619.2640909090909</v>
      </c>
      <c r="RC84" s="66"/>
      <c r="RD84" s="66">
        <f t="shared" si="297"/>
        <v>231.72953800663964</v>
      </c>
      <c r="RE84" s="67">
        <f t="shared" si="247"/>
        <v>850.9936289157306</v>
      </c>
      <c r="RF84" s="67">
        <f t="shared" si="248"/>
        <v>1390.3772280398377</v>
      </c>
      <c r="RG84" s="68">
        <f t="shared" si="249"/>
        <v>-1034.8672280398378</v>
      </c>
      <c r="RH84" s="205">
        <v>59.21</v>
      </c>
      <c r="RI84" s="205">
        <v>3300.38</v>
      </c>
      <c r="RJ84" s="205">
        <v>2680.78</v>
      </c>
      <c r="RK84" s="205">
        <v>0</v>
      </c>
      <c r="RL84" s="205">
        <v>0</v>
      </c>
      <c r="RM84" s="205">
        <v>0</v>
      </c>
      <c r="RN84" s="205">
        <v>0</v>
      </c>
      <c r="RO84" s="205">
        <v>0</v>
      </c>
      <c r="RP84" s="205">
        <v>0</v>
      </c>
      <c r="RQ84" s="205">
        <v>0</v>
      </c>
      <c r="RR84" s="205">
        <v>4741.08</v>
      </c>
      <c r="RS84" s="178">
        <f t="shared" si="204"/>
        <v>1299.2900000000009</v>
      </c>
      <c r="RT84" s="206">
        <v>356</v>
      </c>
      <c r="RU84" s="181" t="s">
        <v>277</v>
      </c>
      <c r="RV84" s="64">
        <f t="shared" si="205"/>
        <v>6040.3700000000008</v>
      </c>
      <c r="RW84" s="209">
        <v>4.93</v>
      </c>
      <c r="RX84" s="209">
        <v>241.42</v>
      </c>
      <c r="RY84" s="209">
        <v>171.13</v>
      </c>
      <c r="RZ84" s="209">
        <v>0</v>
      </c>
      <c r="SA84" s="209">
        <v>0</v>
      </c>
      <c r="SB84" s="209">
        <v>0</v>
      </c>
      <c r="SC84" s="209">
        <v>0</v>
      </c>
      <c r="SD84" s="209">
        <v>0</v>
      </c>
      <c r="SE84" s="209">
        <v>0</v>
      </c>
      <c r="SF84" s="209">
        <v>0</v>
      </c>
      <c r="SG84" s="211">
        <v>417.48</v>
      </c>
      <c r="SH84" s="225"/>
      <c r="SI84" s="65"/>
      <c r="SJ84" s="65">
        <f t="shared" si="298"/>
        <v>46.590147721099619</v>
      </c>
      <c r="SK84" s="65">
        <f t="shared" si="299"/>
        <v>28.006546899457835</v>
      </c>
      <c r="SL84" s="65"/>
      <c r="SM84" s="65">
        <v>18.5</v>
      </c>
      <c r="SN84" s="65">
        <f t="shared" si="300"/>
        <v>495.92920353982299</v>
      </c>
      <c r="SO84" s="65">
        <v>5</v>
      </c>
      <c r="SP84" s="65">
        <f t="shared" si="321"/>
        <v>428.52876106194691</v>
      </c>
      <c r="SQ84" s="65"/>
      <c r="SR84" s="64">
        <f t="shared" si="325"/>
        <v>1022.5546592223272</v>
      </c>
      <c r="SS84" s="66">
        <f t="shared" si="322"/>
        <v>596.28469026548669</v>
      </c>
      <c r="ST84" s="66"/>
      <c r="SU84" s="66">
        <f t="shared" si="301"/>
        <v>323.76786989756283</v>
      </c>
      <c r="SV84" s="67">
        <f t="shared" si="326"/>
        <v>920.05256016304952</v>
      </c>
      <c r="SW84" s="67">
        <f t="shared" si="250"/>
        <v>1942.6072193853768</v>
      </c>
      <c r="SX84" s="68">
        <f t="shared" si="251"/>
        <v>-1525.1272193853767</v>
      </c>
      <c r="SY84" s="64">
        <f t="shared" si="302"/>
        <v>75096.599999999991</v>
      </c>
      <c r="SZ84" s="211">
        <f t="shared" si="303"/>
        <v>6475.6299999999992</v>
      </c>
      <c r="TA84" s="67">
        <f t="shared" si="304"/>
        <v>18742.537688625565</v>
      </c>
      <c r="TB84" s="68">
        <f t="shared" si="305"/>
        <v>-12266.907688625566</v>
      </c>
      <c r="TC84" s="264"/>
      <c r="TD84" s="265"/>
      <c r="TE84" s="265"/>
    </row>
    <row r="85" spans="1:525">
      <c r="A85" s="173" t="s">
        <v>104</v>
      </c>
      <c r="B85" s="266" t="s">
        <v>220</v>
      </c>
      <c r="C85" s="181" t="s">
        <v>276</v>
      </c>
      <c r="D85" s="176">
        <v>6597.03</v>
      </c>
      <c r="E85" s="176">
        <v>6978.96</v>
      </c>
      <c r="F85" s="176">
        <v>0</v>
      </c>
      <c r="G85" s="176">
        <v>0</v>
      </c>
      <c r="H85" s="176">
        <v>0</v>
      </c>
      <c r="I85" s="176">
        <v>0</v>
      </c>
      <c r="J85" s="176">
        <v>0</v>
      </c>
      <c r="K85" s="176">
        <v>0</v>
      </c>
      <c r="L85" s="176">
        <v>0</v>
      </c>
      <c r="M85" s="176">
        <v>0</v>
      </c>
      <c r="N85" s="178">
        <v>10819.78</v>
      </c>
      <c r="O85" s="178">
        <f t="shared" si="161"/>
        <v>2756.2099999999991</v>
      </c>
      <c r="P85" s="181">
        <v>528</v>
      </c>
      <c r="Q85" s="64">
        <f t="shared" si="327"/>
        <v>13575.99</v>
      </c>
      <c r="R85" s="178">
        <v>549.14</v>
      </c>
      <c r="S85" s="178">
        <v>510.5</v>
      </c>
      <c r="T85" s="178">
        <v>0</v>
      </c>
      <c r="U85" s="178">
        <v>0</v>
      </c>
      <c r="V85" s="178">
        <v>0</v>
      </c>
      <c r="W85" s="178">
        <v>0</v>
      </c>
      <c r="X85" s="178">
        <v>0</v>
      </c>
      <c r="Y85" s="178">
        <v>0</v>
      </c>
      <c r="Z85" s="178">
        <v>0</v>
      </c>
      <c r="AA85" s="178">
        <v>0</v>
      </c>
      <c r="AB85" s="64">
        <f t="shared" si="328"/>
        <v>1059.6399999999999</v>
      </c>
      <c r="AC85" s="223">
        <f>4485/3</f>
        <v>1495</v>
      </c>
      <c r="AD85" s="65"/>
      <c r="AE85" s="65">
        <f t="shared" si="252"/>
        <v>117.64128164283511</v>
      </c>
      <c r="AF85" s="65">
        <f t="shared" si="177"/>
        <v>73.90450533462112</v>
      </c>
      <c r="AG85" s="65"/>
      <c r="AH85" s="65">
        <v>18.5</v>
      </c>
      <c r="AI85" s="65"/>
      <c r="AJ85" s="65">
        <v>5</v>
      </c>
      <c r="AK85" s="65">
        <f t="shared" si="178"/>
        <v>411.38684210526316</v>
      </c>
      <c r="AL85" s="65"/>
      <c r="AM85" s="64">
        <f t="shared" si="214"/>
        <v>2121.4326290827194</v>
      </c>
      <c r="AN85" s="66">
        <f t="shared" si="179"/>
        <v>645.10084210526315</v>
      </c>
      <c r="AO85" s="66">
        <v>46.73</v>
      </c>
      <c r="AP85" s="66">
        <f t="shared" si="253"/>
        <v>562.65269423759651</v>
      </c>
      <c r="AQ85" s="67">
        <f t="shared" si="215"/>
        <v>1254.4835363428597</v>
      </c>
      <c r="AR85" s="67">
        <f t="shared" si="216"/>
        <v>3375.916165425579</v>
      </c>
      <c r="AS85" s="68">
        <f t="shared" si="217"/>
        <v>-2316.2761654255792</v>
      </c>
      <c r="AT85" s="205">
        <v>9112.9</v>
      </c>
      <c r="AU85" s="205">
        <v>5617.78</v>
      </c>
      <c r="AV85" s="205">
        <v>0</v>
      </c>
      <c r="AW85" s="205">
        <v>0</v>
      </c>
      <c r="AX85" s="207">
        <v>0</v>
      </c>
      <c r="AY85" s="207">
        <v>0</v>
      </c>
      <c r="AZ85" s="207">
        <v>0</v>
      </c>
      <c r="BA85" s="207">
        <v>0</v>
      </c>
      <c r="BB85" s="207">
        <v>0</v>
      </c>
      <c r="BC85" s="207">
        <v>0</v>
      </c>
      <c r="BD85" s="209">
        <v>11426.06</v>
      </c>
      <c r="BE85" s="178">
        <f t="shared" si="162"/>
        <v>3304.6200000000008</v>
      </c>
      <c r="BF85" s="208">
        <v>583</v>
      </c>
      <c r="BG85" s="181" t="s">
        <v>276</v>
      </c>
      <c r="BH85" s="64">
        <f t="shared" si="329"/>
        <v>14730.68</v>
      </c>
      <c r="BI85" s="205">
        <v>758.56</v>
      </c>
      <c r="BJ85" s="205">
        <v>410.93</v>
      </c>
      <c r="BK85" s="205">
        <v>0</v>
      </c>
      <c r="BL85" s="205">
        <v>0</v>
      </c>
      <c r="BM85" s="205">
        <v>0</v>
      </c>
      <c r="BN85" s="205">
        <v>0</v>
      </c>
      <c r="BO85" s="205">
        <v>0</v>
      </c>
      <c r="BP85" s="205">
        <v>0</v>
      </c>
      <c r="BQ85" s="205">
        <v>0</v>
      </c>
      <c r="BR85" s="205">
        <v>0</v>
      </c>
      <c r="BS85" s="64">
        <f t="shared" si="330"/>
        <v>1169.49</v>
      </c>
      <c r="BT85" s="223">
        <f>4485/3</f>
        <v>1495</v>
      </c>
      <c r="BU85" s="65"/>
      <c r="BV85" s="65">
        <f t="shared" si="254"/>
        <v>125.31777229251708</v>
      </c>
      <c r="BW85" s="65">
        <f t="shared" si="255"/>
        <v>74.737160253775201</v>
      </c>
      <c r="BX85" s="65"/>
      <c r="BY85" s="65">
        <v>18.5</v>
      </c>
      <c r="BZ85" s="65"/>
      <c r="CA85" s="65">
        <v>5</v>
      </c>
      <c r="CB85" s="65">
        <f t="shared" si="180"/>
        <v>391.015625</v>
      </c>
      <c r="CC85" s="65"/>
      <c r="CD85" s="64">
        <f t="shared" si="218"/>
        <v>2109.5705575462925</v>
      </c>
      <c r="CE85" s="66">
        <f t="shared" si="256"/>
        <v>665.21208333333334</v>
      </c>
      <c r="CF85" s="66"/>
      <c r="CG85" s="66">
        <f t="shared" si="257"/>
        <v>554.9565281759252</v>
      </c>
      <c r="CH85" s="67">
        <f t="shared" si="323"/>
        <v>1220.1686115092584</v>
      </c>
      <c r="CI85" s="67">
        <f t="shared" si="219"/>
        <v>3329.739169055551</v>
      </c>
      <c r="CJ85" s="68">
        <f t="shared" si="220"/>
        <v>-2160.2491690555507</v>
      </c>
      <c r="CK85" s="209">
        <v>20094.650000000001</v>
      </c>
      <c r="CL85" s="209">
        <v>7926.64</v>
      </c>
      <c r="CM85" s="209">
        <v>0</v>
      </c>
      <c r="CN85" s="209">
        <v>0</v>
      </c>
      <c r="CO85" s="209">
        <v>0</v>
      </c>
      <c r="CP85" s="209">
        <v>0</v>
      </c>
      <c r="CQ85" s="209">
        <v>10980.74</v>
      </c>
      <c r="CR85" s="209">
        <v>0</v>
      </c>
      <c r="CS85" s="209">
        <v>0</v>
      </c>
      <c r="CT85" s="207">
        <v>0</v>
      </c>
      <c r="CU85" s="209">
        <v>33246.85</v>
      </c>
      <c r="CV85" s="178">
        <f t="shared" si="181"/>
        <v>5755.18</v>
      </c>
      <c r="CW85" s="210">
        <v>1332</v>
      </c>
      <c r="CX85" s="181" t="s">
        <v>276</v>
      </c>
      <c r="CY85" s="64">
        <f t="shared" si="182"/>
        <v>39002.03</v>
      </c>
      <c r="CZ85" s="209">
        <v>1672.68</v>
      </c>
      <c r="DA85" s="209">
        <v>579.82000000000005</v>
      </c>
      <c r="DB85" s="209">
        <v>0</v>
      </c>
      <c r="DC85" s="209">
        <v>0</v>
      </c>
      <c r="DD85" s="209">
        <v>0</v>
      </c>
      <c r="DE85" s="209">
        <v>0</v>
      </c>
      <c r="DF85" s="209">
        <v>0</v>
      </c>
      <c r="DG85" s="209">
        <v>0</v>
      </c>
      <c r="DH85" s="209">
        <v>0</v>
      </c>
      <c r="DI85" s="209">
        <v>0</v>
      </c>
      <c r="DJ85" s="211">
        <f t="shared" si="208"/>
        <v>2252.5</v>
      </c>
      <c r="DK85" s="65">
        <f>4485/3</f>
        <v>1495</v>
      </c>
      <c r="DL85" s="65"/>
      <c r="DM85" s="65">
        <f t="shared" si="258"/>
        <v>361.43972454093188</v>
      </c>
      <c r="DN85" s="65">
        <f t="shared" si="259"/>
        <v>163.71389535666401</v>
      </c>
      <c r="DO85" s="65"/>
      <c r="DP85" s="65">
        <v>18.5</v>
      </c>
      <c r="DQ85" s="65"/>
      <c r="DR85" s="65">
        <v>5</v>
      </c>
      <c r="DS85" s="65">
        <f t="shared" si="209"/>
        <v>428.469696969697</v>
      </c>
      <c r="DT85" s="65"/>
      <c r="DU85" s="64">
        <f t="shared" si="221"/>
        <v>2472.1233168672929</v>
      </c>
      <c r="DV85" s="66">
        <f t="shared" si="306"/>
        <v>596.35070707070713</v>
      </c>
      <c r="DW85" s="66"/>
      <c r="DX85" s="66">
        <f t="shared" si="260"/>
        <v>613.69480478759999</v>
      </c>
      <c r="DY85" s="67">
        <f t="shared" si="222"/>
        <v>1210.0455118583072</v>
      </c>
      <c r="DZ85" s="67">
        <f t="shared" si="223"/>
        <v>3682.1688287256002</v>
      </c>
      <c r="EA85" s="68">
        <f t="shared" si="224"/>
        <v>-1429.6688287256002</v>
      </c>
      <c r="EB85" s="209">
        <v>15208.69</v>
      </c>
      <c r="EC85" s="209">
        <v>8629.14</v>
      </c>
      <c r="ED85" s="209">
        <v>0</v>
      </c>
      <c r="EE85" s="209">
        <v>0</v>
      </c>
      <c r="EF85" s="209">
        <v>0</v>
      </c>
      <c r="EG85" s="209">
        <v>0</v>
      </c>
      <c r="EH85" s="209">
        <v>17438.39</v>
      </c>
      <c r="EI85" s="209">
        <v>0</v>
      </c>
      <c r="EJ85" s="209">
        <v>0</v>
      </c>
      <c r="EK85" s="209">
        <v>0</v>
      </c>
      <c r="EL85" s="209">
        <v>32634.67</v>
      </c>
      <c r="EM85" s="178">
        <f t="shared" si="183"/>
        <v>8641.5500000000029</v>
      </c>
      <c r="EN85" s="210">
        <v>1683</v>
      </c>
      <c r="EO85" s="181" t="s">
        <v>276</v>
      </c>
      <c r="EP85" s="212">
        <f t="shared" si="261"/>
        <v>41276.22</v>
      </c>
      <c r="EQ85" s="209">
        <v>1265.98</v>
      </c>
      <c r="ER85" s="209">
        <v>631.21</v>
      </c>
      <c r="ES85" s="209">
        <v>0</v>
      </c>
      <c r="ET85" s="209">
        <v>0</v>
      </c>
      <c r="EU85" s="209">
        <v>0</v>
      </c>
      <c r="EV85" s="209">
        <v>0</v>
      </c>
      <c r="EW85" s="209">
        <v>0</v>
      </c>
      <c r="EX85" s="209">
        <v>0</v>
      </c>
      <c r="EY85" s="209">
        <v>0</v>
      </c>
      <c r="EZ85" s="209">
        <v>0</v>
      </c>
      <c r="FA85" s="64">
        <f t="shared" si="184"/>
        <v>1897.19</v>
      </c>
      <c r="FB85" s="223">
        <f>4485/3</f>
        <v>1495</v>
      </c>
      <c r="FC85" s="65"/>
      <c r="FD85" s="65">
        <f t="shared" si="262"/>
        <v>364.26984687791207</v>
      </c>
      <c r="FE85" s="65">
        <f t="shared" si="263"/>
        <v>224.47499937711351</v>
      </c>
      <c r="FF85" s="65"/>
      <c r="FG85" s="65">
        <v>18.5</v>
      </c>
      <c r="FH85" s="65">
        <f t="shared" si="264"/>
        <v>140.93333333333334</v>
      </c>
      <c r="FI85" s="65">
        <v>5</v>
      </c>
      <c r="FJ85" s="65">
        <f t="shared" si="307"/>
        <v>424.68019607843132</v>
      </c>
      <c r="FK85" s="65"/>
      <c r="FL85" s="64">
        <f t="shared" si="225"/>
        <v>2672.8583756667904</v>
      </c>
      <c r="FM85" s="66">
        <f t="shared" si="308"/>
        <v>664.41901960784321</v>
      </c>
      <c r="FN85" s="66"/>
      <c r="FO85" s="66">
        <f t="shared" si="265"/>
        <v>667.45547905492685</v>
      </c>
      <c r="FP85" s="67">
        <f t="shared" si="324"/>
        <v>1331.8744986627701</v>
      </c>
      <c r="FQ85" s="67">
        <f t="shared" si="226"/>
        <v>4004.7328743295602</v>
      </c>
      <c r="FR85" s="68">
        <f t="shared" si="227"/>
        <v>-2107.5428743295602</v>
      </c>
      <c r="FS85" s="209">
        <v>25561.119999999999</v>
      </c>
      <c r="FT85" s="209">
        <v>12280.3</v>
      </c>
      <c r="FU85" s="209">
        <v>0</v>
      </c>
      <c r="FV85" s="209">
        <v>0</v>
      </c>
      <c r="FW85" s="209">
        <v>0</v>
      </c>
      <c r="FX85" s="209">
        <v>0</v>
      </c>
      <c r="FY85" s="209">
        <v>21234.57</v>
      </c>
      <c r="FZ85" s="209">
        <v>0</v>
      </c>
      <c r="GA85" s="209">
        <v>0</v>
      </c>
      <c r="GB85" s="209">
        <v>0</v>
      </c>
      <c r="GC85" s="209">
        <v>48347.34</v>
      </c>
      <c r="GD85" s="178">
        <f t="shared" si="186"/>
        <v>10728.650000000001</v>
      </c>
      <c r="GE85" s="210">
        <v>2197</v>
      </c>
      <c r="GF85" s="181" t="s">
        <v>276</v>
      </c>
      <c r="GG85" s="64">
        <f t="shared" si="187"/>
        <v>59075.99</v>
      </c>
      <c r="GH85" s="209">
        <v>2127.7199999999998</v>
      </c>
      <c r="GI85" s="209">
        <v>898.28</v>
      </c>
      <c r="GJ85" s="209">
        <v>0</v>
      </c>
      <c r="GK85" s="209">
        <v>0</v>
      </c>
      <c r="GL85" s="209">
        <v>0</v>
      </c>
      <c r="GM85" s="209">
        <v>0</v>
      </c>
      <c r="GN85" s="209">
        <v>0</v>
      </c>
      <c r="GO85" s="209">
        <v>0</v>
      </c>
      <c r="GP85" s="209">
        <v>0</v>
      </c>
      <c r="GQ85" s="209">
        <v>0</v>
      </c>
      <c r="GR85" s="211">
        <f t="shared" si="266"/>
        <v>3026</v>
      </c>
      <c r="GS85" s="223">
        <f>4485/3</f>
        <v>1495</v>
      </c>
      <c r="GT85" s="65"/>
      <c r="GU85" s="65">
        <f t="shared" si="267"/>
        <v>535.74870042271323</v>
      </c>
      <c r="GV85" s="65">
        <f t="shared" si="268"/>
        <v>316.19591080470616</v>
      </c>
      <c r="GW85" s="65"/>
      <c r="GX85" s="65">
        <v>18.5</v>
      </c>
      <c r="GY85" s="65">
        <f t="shared" si="269"/>
        <v>184.90588235294118</v>
      </c>
      <c r="GZ85" s="65">
        <v>5</v>
      </c>
      <c r="HA85" s="65">
        <f t="shared" si="309"/>
        <v>358.47794117647061</v>
      </c>
      <c r="HB85" s="65"/>
      <c r="HC85" s="64">
        <f t="shared" si="188"/>
        <v>2913.8284347568315</v>
      </c>
      <c r="HD85" s="66">
        <f t="shared" si="310"/>
        <v>866.92019607843133</v>
      </c>
      <c r="HE85" s="66"/>
      <c r="HF85" s="66">
        <f t="shared" si="270"/>
        <v>756.14972616705256</v>
      </c>
      <c r="HG85" s="67">
        <f t="shared" si="228"/>
        <v>1623.0699222454839</v>
      </c>
      <c r="HH85" s="67">
        <f t="shared" si="229"/>
        <v>4536.8983570023156</v>
      </c>
      <c r="HI85" s="68">
        <f t="shared" si="230"/>
        <v>-1510.8983570023156</v>
      </c>
      <c r="HJ85" s="205">
        <v>26217.89</v>
      </c>
      <c r="HK85" s="205">
        <v>9823.8799999999992</v>
      </c>
      <c r="HL85" s="205">
        <v>0</v>
      </c>
      <c r="HM85" s="205">
        <v>0</v>
      </c>
      <c r="HN85" s="205">
        <v>0</v>
      </c>
      <c r="HO85" s="205">
        <v>0</v>
      </c>
      <c r="HP85" s="205">
        <v>18246.36</v>
      </c>
      <c r="HQ85" s="205">
        <v>0</v>
      </c>
      <c r="HR85" s="205">
        <v>0</v>
      </c>
      <c r="HS85" s="205">
        <v>0</v>
      </c>
      <c r="HT85" s="205">
        <v>45597.75</v>
      </c>
      <c r="HU85" s="178">
        <f t="shared" si="189"/>
        <v>8690.3799999999974</v>
      </c>
      <c r="HV85" s="206">
        <v>1956</v>
      </c>
      <c r="HW85" s="181" t="s">
        <v>276</v>
      </c>
      <c r="HX85" s="64">
        <f t="shared" si="190"/>
        <v>54288.13</v>
      </c>
      <c r="HY85" s="205">
        <v>2182.38</v>
      </c>
      <c r="HZ85" s="205">
        <v>718.6</v>
      </c>
      <c r="IA85" s="205">
        <v>0</v>
      </c>
      <c r="IB85" s="205">
        <v>0</v>
      </c>
      <c r="IC85" s="205">
        <v>0</v>
      </c>
      <c r="ID85" s="205">
        <v>0</v>
      </c>
      <c r="IE85" s="205">
        <v>0</v>
      </c>
      <c r="IF85" s="205">
        <v>0</v>
      </c>
      <c r="IG85" s="205">
        <v>0</v>
      </c>
      <c r="IH85" s="205">
        <v>0</v>
      </c>
      <c r="II85" s="214">
        <v>2900.98</v>
      </c>
      <c r="IJ85" s="223">
        <f>4485/3</f>
        <v>1495</v>
      </c>
      <c r="IK85" s="65"/>
      <c r="IL85" s="65">
        <f t="shared" si="271"/>
        <v>505.10710726338851</v>
      </c>
      <c r="IM85" s="65">
        <f t="shared" si="272"/>
        <v>263.38559433930465</v>
      </c>
      <c r="IN85" s="65"/>
      <c r="IO85" s="65">
        <v>18.5</v>
      </c>
      <c r="IP85" s="65">
        <f t="shared" si="273"/>
        <v>232.05714285714285</v>
      </c>
      <c r="IQ85" s="65">
        <v>5</v>
      </c>
      <c r="IR85" s="65">
        <f t="shared" si="311"/>
        <v>445.62857142857143</v>
      </c>
      <c r="IS85" s="65"/>
      <c r="IT85" s="64">
        <f t="shared" si="191"/>
        <v>2964.6784158884075</v>
      </c>
      <c r="IU85" s="66">
        <f t="shared" si="312"/>
        <v>538.79476190476191</v>
      </c>
      <c r="IV85" s="66"/>
      <c r="IW85" s="66">
        <f t="shared" si="274"/>
        <v>700.69463555863388</v>
      </c>
      <c r="IX85" s="67">
        <f t="shared" si="192"/>
        <v>1239.4893974633958</v>
      </c>
      <c r="IY85" s="67">
        <f t="shared" si="231"/>
        <v>4204.1678133518035</v>
      </c>
      <c r="IZ85" s="68">
        <f t="shared" si="232"/>
        <v>-1303.1878133518035</v>
      </c>
      <c r="JA85" s="209">
        <v>25167.21</v>
      </c>
      <c r="JB85" s="209">
        <v>10600.01</v>
      </c>
      <c r="JC85" s="209">
        <v>0</v>
      </c>
      <c r="JD85" s="209">
        <v>0</v>
      </c>
      <c r="JE85" s="209">
        <v>0</v>
      </c>
      <c r="JF85" s="209">
        <v>0</v>
      </c>
      <c r="JG85" s="209">
        <v>21733.51</v>
      </c>
      <c r="JH85" s="209">
        <v>0</v>
      </c>
      <c r="JI85" s="209">
        <v>0</v>
      </c>
      <c r="JJ85" s="209">
        <v>0</v>
      </c>
      <c r="JK85" s="209">
        <v>49242.62</v>
      </c>
      <c r="JL85" s="178">
        <f t="shared" si="193"/>
        <v>8258.1099999999933</v>
      </c>
      <c r="JM85" s="210">
        <v>2074</v>
      </c>
      <c r="JN85" s="181" t="s">
        <v>276</v>
      </c>
      <c r="JO85" s="64">
        <f t="shared" si="194"/>
        <v>57500.729999999996</v>
      </c>
      <c r="JP85" s="209">
        <v>2094.92</v>
      </c>
      <c r="JQ85" s="209">
        <v>775.37</v>
      </c>
      <c r="JR85" s="209">
        <v>0</v>
      </c>
      <c r="JS85" s="209">
        <v>0</v>
      </c>
      <c r="JT85" s="209">
        <v>0</v>
      </c>
      <c r="JU85" s="209">
        <v>0</v>
      </c>
      <c r="JV85" s="209">
        <v>0</v>
      </c>
      <c r="JW85" s="209">
        <v>0</v>
      </c>
      <c r="JX85" s="209">
        <v>0</v>
      </c>
      <c r="JY85" s="209">
        <v>0</v>
      </c>
      <c r="JZ85" s="211">
        <v>2870.29</v>
      </c>
      <c r="KA85" s="223">
        <f>4485/3</f>
        <v>1495</v>
      </c>
      <c r="KB85" s="65"/>
      <c r="KC85" s="65">
        <f t="shared" si="275"/>
        <v>993.2575102271411</v>
      </c>
      <c r="KD85" s="65">
        <f t="shared" si="276"/>
        <v>278.06351995096952</v>
      </c>
      <c r="KE85" s="65"/>
      <c r="KF85" s="65">
        <v>18.5</v>
      </c>
      <c r="KG85" s="65"/>
      <c r="KH85" s="65">
        <v>5</v>
      </c>
      <c r="KI85" s="65">
        <f t="shared" si="313"/>
        <v>543.39953271028037</v>
      </c>
      <c r="KJ85" s="65"/>
      <c r="KK85" s="64">
        <f t="shared" si="195"/>
        <v>3333.2205628883912</v>
      </c>
      <c r="KL85" s="66">
        <f t="shared" si="314"/>
        <v>497.32093457943921</v>
      </c>
      <c r="KM85" s="66"/>
      <c r="KN85" s="66">
        <f t="shared" si="277"/>
        <v>766.10829949356616</v>
      </c>
      <c r="KO85" s="67">
        <f t="shared" si="233"/>
        <v>1263.4292340730053</v>
      </c>
      <c r="KP85" s="67">
        <f t="shared" si="234"/>
        <v>4596.6497969613965</v>
      </c>
      <c r="KQ85" s="68">
        <f t="shared" si="235"/>
        <v>-1726.3597969613966</v>
      </c>
      <c r="KR85" s="209">
        <v>30285.1</v>
      </c>
      <c r="KS85" s="209">
        <v>11924.06</v>
      </c>
      <c r="KT85" s="209">
        <v>0</v>
      </c>
      <c r="KU85" s="209">
        <v>0</v>
      </c>
      <c r="KV85" s="209">
        <v>0</v>
      </c>
      <c r="KW85" s="209">
        <v>0</v>
      </c>
      <c r="KX85" s="209">
        <v>23701.38</v>
      </c>
      <c r="KY85" s="209">
        <v>0</v>
      </c>
      <c r="KZ85" s="209">
        <v>0</v>
      </c>
      <c r="LA85" s="209">
        <v>0</v>
      </c>
      <c r="LB85" s="209">
        <v>55132.9</v>
      </c>
      <c r="LC85" s="178">
        <f t="shared" si="196"/>
        <v>10777.639999999992</v>
      </c>
      <c r="LD85" s="210">
        <v>2250</v>
      </c>
      <c r="LE85" s="181" t="s">
        <v>276</v>
      </c>
      <c r="LF85" s="64">
        <f t="shared" si="197"/>
        <v>65910.539999999994</v>
      </c>
      <c r="LG85" s="209">
        <v>2520.9499999999998</v>
      </c>
      <c r="LH85" s="209">
        <v>872.22</v>
      </c>
      <c r="LI85" s="209">
        <v>0</v>
      </c>
      <c r="LJ85" s="209">
        <v>0</v>
      </c>
      <c r="LK85" s="209">
        <v>0</v>
      </c>
      <c r="LL85" s="209">
        <v>0</v>
      </c>
      <c r="LM85" s="209">
        <v>0</v>
      </c>
      <c r="LN85" s="209">
        <v>0</v>
      </c>
      <c r="LO85" s="209">
        <v>0</v>
      </c>
      <c r="LP85" s="209">
        <v>0</v>
      </c>
      <c r="LQ85" s="211">
        <f t="shared" si="278"/>
        <v>3393.17</v>
      </c>
      <c r="LR85" s="230">
        <v>1495</v>
      </c>
      <c r="LS85" s="65"/>
      <c r="LT85" s="65">
        <f t="shared" si="279"/>
        <v>562.08696668340633</v>
      </c>
      <c r="LU85" s="65">
        <f t="shared" si="280"/>
        <v>320.87342246537014</v>
      </c>
      <c r="LV85" s="65"/>
      <c r="LW85" s="65">
        <v>18.5</v>
      </c>
      <c r="LX85" s="65"/>
      <c r="LY85" s="65">
        <v>5</v>
      </c>
      <c r="LZ85" s="65">
        <f t="shared" si="315"/>
        <v>508.03738317757012</v>
      </c>
      <c r="MA85" s="65"/>
      <c r="MB85" s="64">
        <f t="shared" si="236"/>
        <v>2909.4977723263469</v>
      </c>
      <c r="MC85" s="66">
        <f t="shared" si="316"/>
        <v>593.54906542056074</v>
      </c>
      <c r="MD85" s="66"/>
      <c r="ME85" s="66">
        <f t="shared" si="281"/>
        <v>700.60936754938166</v>
      </c>
      <c r="MF85" s="67">
        <f t="shared" si="237"/>
        <v>1294.1584329699424</v>
      </c>
      <c r="MG85" s="67">
        <f t="shared" si="238"/>
        <v>4203.656205296289</v>
      </c>
      <c r="MH85" s="68">
        <f t="shared" si="239"/>
        <v>-810.48620529628897</v>
      </c>
      <c r="MI85" s="209">
        <v>20257.77</v>
      </c>
      <c r="MJ85" s="209">
        <v>8280.8799999999992</v>
      </c>
      <c r="MK85" s="209">
        <v>0</v>
      </c>
      <c r="ML85" s="209">
        <v>0</v>
      </c>
      <c r="MM85" s="209">
        <v>0</v>
      </c>
      <c r="MN85" s="209">
        <v>0</v>
      </c>
      <c r="MO85" s="209">
        <v>17354.38</v>
      </c>
      <c r="MP85" s="209">
        <v>0</v>
      </c>
      <c r="MQ85" s="209">
        <v>0</v>
      </c>
      <c r="MR85" s="209">
        <v>0</v>
      </c>
      <c r="MS85" s="209">
        <v>39016.25</v>
      </c>
      <c r="MT85" s="178">
        <f t="shared" si="210"/>
        <v>6876.7799999999988</v>
      </c>
      <c r="MU85" s="210">
        <v>1734</v>
      </c>
      <c r="MV85" s="181" t="s">
        <v>276</v>
      </c>
      <c r="MW85" s="64">
        <f t="shared" si="198"/>
        <v>45893.03</v>
      </c>
      <c r="MX85" s="209">
        <v>1686.27</v>
      </c>
      <c r="MY85" s="209">
        <v>605.73</v>
      </c>
      <c r="MZ85" s="209">
        <v>0</v>
      </c>
      <c r="NA85" s="209">
        <v>0</v>
      </c>
      <c r="NB85" s="209">
        <v>0</v>
      </c>
      <c r="NC85" s="209">
        <v>0</v>
      </c>
      <c r="ND85" s="209">
        <v>0</v>
      </c>
      <c r="NE85" s="209">
        <v>0</v>
      </c>
      <c r="NF85" s="209">
        <v>0</v>
      </c>
      <c r="NG85" s="209">
        <v>0</v>
      </c>
      <c r="NH85" s="211">
        <f t="shared" si="282"/>
        <v>2292</v>
      </c>
      <c r="NI85" s="230">
        <v>1495</v>
      </c>
      <c r="NJ85" s="238"/>
      <c r="NK85" s="65">
        <f t="shared" si="283"/>
        <v>0</v>
      </c>
      <c r="NL85" s="65">
        <f t="shared" si="284"/>
        <v>166.0952599394939</v>
      </c>
      <c r="NM85" s="65"/>
      <c r="NN85" s="65">
        <v>18.5</v>
      </c>
      <c r="NO85" s="65"/>
      <c r="NP85" s="65">
        <v>5</v>
      </c>
      <c r="NQ85" s="65">
        <f t="shared" si="317"/>
        <v>469.67889908256882</v>
      </c>
      <c r="NR85" s="65"/>
      <c r="NS85" s="64">
        <f t="shared" si="199"/>
        <v>2154.2741590220626</v>
      </c>
      <c r="NT85" s="66">
        <f t="shared" si="285"/>
        <v>723.04816513761466</v>
      </c>
      <c r="NU85" s="66"/>
      <c r="NV85" s="66">
        <f t="shared" si="286"/>
        <v>575.4644648319354</v>
      </c>
      <c r="NW85" s="67">
        <f t="shared" si="240"/>
        <v>1298.5126299695501</v>
      </c>
      <c r="NX85" s="67">
        <f t="shared" si="241"/>
        <v>3452.7867889916124</v>
      </c>
      <c r="NY85" s="68">
        <f t="shared" si="242"/>
        <v>-1160.7867889916124</v>
      </c>
      <c r="NZ85" s="209">
        <v>20258.009999999998</v>
      </c>
      <c r="OA85" s="209">
        <v>8689.74</v>
      </c>
      <c r="OB85" s="209">
        <v>0</v>
      </c>
      <c r="OC85" s="209">
        <v>0</v>
      </c>
      <c r="OD85" s="209">
        <v>0</v>
      </c>
      <c r="OE85" s="209">
        <v>0</v>
      </c>
      <c r="OF85" s="209">
        <v>19793.03</v>
      </c>
      <c r="OG85" s="209">
        <v>0</v>
      </c>
      <c r="OH85" s="209">
        <v>0</v>
      </c>
      <c r="OI85" s="209">
        <v>0</v>
      </c>
      <c r="OJ85" s="209">
        <v>40990.89</v>
      </c>
      <c r="OK85" s="178">
        <f t="shared" si="287"/>
        <v>7749.8899999999994</v>
      </c>
      <c r="OL85" s="210">
        <v>1872</v>
      </c>
      <c r="OM85" s="181" t="s">
        <v>276</v>
      </c>
      <c r="ON85" s="64">
        <f t="shared" si="200"/>
        <v>48740.78</v>
      </c>
      <c r="OO85" s="209">
        <v>1686.29</v>
      </c>
      <c r="OP85" s="209">
        <v>635.64</v>
      </c>
      <c r="OQ85" s="209">
        <v>0</v>
      </c>
      <c r="OR85" s="209">
        <v>0</v>
      </c>
      <c r="OS85" s="209">
        <v>0</v>
      </c>
      <c r="OT85" s="209">
        <v>0</v>
      </c>
      <c r="OU85" s="209">
        <v>0</v>
      </c>
      <c r="OV85" s="209">
        <v>0</v>
      </c>
      <c r="OW85" s="209">
        <v>0</v>
      </c>
      <c r="OX85" s="209">
        <v>0</v>
      </c>
      <c r="OY85" s="211">
        <v>2321.9299999999998</v>
      </c>
      <c r="OZ85" s="230">
        <v>1495</v>
      </c>
      <c r="PA85" s="238"/>
      <c r="PB85" s="65">
        <f t="shared" si="288"/>
        <v>886.35670533759856</v>
      </c>
      <c r="PC85" s="65">
        <f t="shared" si="289"/>
        <v>227.23455247383779</v>
      </c>
      <c r="PD85" s="65"/>
      <c r="PE85" s="65">
        <v>18.5</v>
      </c>
      <c r="PF85" s="65">
        <f t="shared" si="290"/>
        <v>32.880000000000003</v>
      </c>
      <c r="PG85" s="65">
        <v>5</v>
      </c>
      <c r="PH85" s="65">
        <f t="shared" si="318"/>
        <v>495.2049090909091</v>
      </c>
      <c r="PI85" s="65"/>
      <c r="PJ85" s="64">
        <f t="shared" si="243"/>
        <v>3160.1761669023458</v>
      </c>
      <c r="PK85" s="66">
        <f t="shared" si="319"/>
        <v>643.25572727272731</v>
      </c>
      <c r="PL85" s="66"/>
      <c r="PM85" s="66">
        <f t="shared" si="291"/>
        <v>760.68637883501469</v>
      </c>
      <c r="PN85" s="67">
        <f t="shared" si="244"/>
        <v>1403.9421061077419</v>
      </c>
      <c r="PO85" s="67">
        <f t="shared" si="245"/>
        <v>4564.1182730100882</v>
      </c>
      <c r="PP85" s="68">
        <f t="shared" si="246"/>
        <v>-2242.1882730100883</v>
      </c>
      <c r="PQ85" s="209">
        <v>18781.11</v>
      </c>
      <c r="PR85" s="209">
        <v>7877.33</v>
      </c>
      <c r="PS85" s="209">
        <v>0</v>
      </c>
      <c r="PT85" s="209">
        <v>0</v>
      </c>
      <c r="PU85" s="209">
        <v>0</v>
      </c>
      <c r="PV85" s="209">
        <v>0</v>
      </c>
      <c r="PW85" s="209">
        <v>16438.16</v>
      </c>
      <c r="PX85" s="209">
        <v>0</v>
      </c>
      <c r="PY85" s="209">
        <v>0</v>
      </c>
      <c r="PZ85" s="209">
        <v>0</v>
      </c>
      <c r="QA85" s="209">
        <v>35959.94</v>
      </c>
      <c r="QB85" s="178">
        <f t="shared" si="201"/>
        <v>7136.6600000000035</v>
      </c>
      <c r="QC85" s="210">
        <v>1697</v>
      </c>
      <c r="QD85" s="181" t="s">
        <v>276</v>
      </c>
      <c r="QE85" s="64">
        <f t="shared" si="202"/>
        <v>43096.600000000006</v>
      </c>
      <c r="QF85" s="209">
        <v>1563.35</v>
      </c>
      <c r="QG85" s="209">
        <v>576.21</v>
      </c>
      <c r="QH85" s="209">
        <v>0</v>
      </c>
      <c r="QI85" s="209">
        <v>0</v>
      </c>
      <c r="QJ85" s="209">
        <v>0</v>
      </c>
      <c r="QK85" s="209">
        <v>0</v>
      </c>
      <c r="QL85" s="209">
        <v>0</v>
      </c>
      <c r="QM85" s="209">
        <v>0</v>
      </c>
      <c r="QN85" s="209">
        <v>0</v>
      </c>
      <c r="QO85" s="209">
        <v>0</v>
      </c>
      <c r="QP85" s="211">
        <f t="shared" si="292"/>
        <v>2139.56</v>
      </c>
      <c r="QQ85" s="250">
        <v>1495</v>
      </c>
      <c r="QR85" s="238"/>
      <c r="QS85" s="65">
        <f t="shared" si="293"/>
        <v>422.70930755499961</v>
      </c>
      <c r="QT85" s="65">
        <f t="shared" si="294"/>
        <v>130.22581021989618</v>
      </c>
      <c r="QU85" s="65"/>
      <c r="QV85" s="65">
        <v>18.5</v>
      </c>
      <c r="QW85" s="65">
        <f t="shared" si="295"/>
        <v>18.861818181818183</v>
      </c>
      <c r="QX85" s="65">
        <v>5</v>
      </c>
      <c r="QY85" s="65">
        <f t="shared" si="320"/>
        <v>428.14772727272725</v>
      </c>
      <c r="QZ85" s="65"/>
      <c r="RA85" s="64">
        <f t="shared" si="203"/>
        <v>2518.4446632294412</v>
      </c>
      <c r="RB85" s="66">
        <f t="shared" si="296"/>
        <v>619.2640909090909</v>
      </c>
      <c r="RC85" s="66"/>
      <c r="RD85" s="66">
        <f t="shared" si="297"/>
        <v>627.54175082770644</v>
      </c>
      <c r="RE85" s="67">
        <f t="shared" si="247"/>
        <v>1246.8058417367974</v>
      </c>
      <c r="RF85" s="67">
        <f t="shared" si="248"/>
        <v>3765.2505049662386</v>
      </c>
      <c r="RG85" s="68">
        <f t="shared" si="249"/>
        <v>-1625.6905049662387</v>
      </c>
      <c r="RH85" s="205">
        <v>25654.44</v>
      </c>
      <c r="RI85" s="205">
        <v>7611.49</v>
      </c>
      <c r="RJ85" s="205">
        <v>0</v>
      </c>
      <c r="RK85" s="205">
        <v>0</v>
      </c>
      <c r="RL85" s="205">
        <v>0</v>
      </c>
      <c r="RM85" s="205">
        <v>0</v>
      </c>
      <c r="RN85" s="205">
        <v>17879.32</v>
      </c>
      <c r="RO85" s="205">
        <v>0</v>
      </c>
      <c r="RP85" s="205">
        <v>0</v>
      </c>
      <c r="RQ85" s="205">
        <v>0</v>
      </c>
      <c r="RR85" s="205">
        <v>44184.19</v>
      </c>
      <c r="RS85" s="178">
        <f t="shared" si="204"/>
        <v>6961.0599999999977</v>
      </c>
      <c r="RT85" s="206">
        <v>1698</v>
      </c>
      <c r="RU85" s="181" t="s">
        <v>276</v>
      </c>
      <c r="RV85" s="64">
        <f t="shared" si="205"/>
        <v>51145.25</v>
      </c>
      <c r="RW85" s="209">
        <v>2135.4899999999998</v>
      </c>
      <c r="RX85" s="209">
        <v>556.77</v>
      </c>
      <c r="RY85" s="209">
        <v>0</v>
      </c>
      <c r="RZ85" s="209">
        <v>0</v>
      </c>
      <c r="SA85" s="209">
        <v>0</v>
      </c>
      <c r="SB85" s="209">
        <v>0</v>
      </c>
      <c r="SC85" s="209">
        <v>0</v>
      </c>
      <c r="SD85" s="209">
        <v>0</v>
      </c>
      <c r="SE85" s="209">
        <v>0</v>
      </c>
      <c r="SF85" s="209">
        <v>0</v>
      </c>
      <c r="SG85" s="211">
        <v>2692.26</v>
      </c>
      <c r="SH85" s="250">
        <v>1495</v>
      </c>
      <c r="SI85" s="238"/>
      <c r="SJ85" s="65">
        <f t="shared" si="298"/>
        <v>434.19388389082928</v>
      </c>
      <c r="SK85" s="65">
        <f t="shared" si="299"/>
        <v>150.0475285424653</v>
      </c>
      <c r="SL85" s="65"/>
      <c r="SM85" s="65">
        <v>18.5</v>
      </c>
      <c r="SN85" s="65">
        <f t="shared" si="300"/>
        <v>495.92920353982299</v>
      </c>
      <c r="SO85" s="65">
        <v>5</v>
      </c>
      <c r="SP85" s="65">
        <f t="shared" si="321"/>
        <v>428.52876106194691</v>
      </c>
      <c r="SQ85" s="65"/>
      <c r="SR85" s="64">
        <f t="shared" si="325"/>
        <v>3027.1993770350646</v>
      </c>
      <c r="SS85" s="66">
        <f t="shared" si="322"/>
        <v>596.28469026548669</v>
      </c>
      <c r="ST85" s="66"/>
      <c r="SU85" s="66">
        <f t="shared" si="301"/>
        <v>724.69681346011021</v>
      </c>
      <c r="SV85" s="67">
        <f t="shared" si="326"/>
        <v>1320.9815037255969</v>
      </c>
      <c r="SW85" s="67">
        <f t="shared" si="250"/>
        <v>4348.1808807606612</v>
      </c>
      <c r="SX85" s="68">
        <f t="shared" si="251"/>
        <v>-1655.920880760661</v>
      </c>
      <c r="SY85" s="64">
        <f t="shared" si="302"/>
        <v>534235.97</v>
      </c>
      <c r="SZ85" s="211">
        <f t="shared" si="303"/>
        <v>28015.010000000002</v>
      </c>
      <c r="TA85" s="67">
        <f t="shared" si="304"/>
        <v>48064.265657876691</v>
      </c>
      <c r="TB85" s="68">
        <f t="shared" si="305"/>
        <v>-20049.255657876689</v>
      </c>
      <c r="TC85" s="264"/>
      <c r="TD85" s="265"/>
      <c r="TE85" s="265"/>
    </row>
    <row r="86" spans="1:525">
      <c r="A86" s="173" t="s">
        <v>105</v>
      </c>
      <c r="B86" s="175" t="s">
        <v>221</v>
      </c>
      <c r="C86" s="181" t="s">
        <v>276</v>
      </c>
      <c r="D86" s="176">
        <v>17785.8</v>
      </c>
      <c r="E86" s="176">
        <v>10233.450000000001</v>
      </c>
      <c r="F86" s="176">
        <v>0</v>
      </c>
      <c r="G86" s="176">
        <v>0</v>
      </c>
      <c r="H86" s="176">
        <v>0</v>
      </c>
      <c r="I86" s="176">
        <v>0</v>
      </c>
      <c r="J86" s="176">
        <v>0</v>
      </c>
      <c r="K86" s="176">
        <v>0</v>
      </c>
      <c r="L86" s="176">
        <v>872.11</v>
      </c>
      <c r="M86" s="176">
        <v>0</v>
      </c>
      <c r="N86" s="178">
        <v>24071.84</v>
      </c>
      <c r="O86" s="178">
        <f t="shared" si="161"/>
        <v>4819.5200000000004</v>
      </c>
      <c r="P86" s="181">
        <v>1238</v>
      </c>
      <c r="Q86" s="64">
        <f t="shared" si="327"/>
        <v>28891.360000000001</v>
      </c>
      <c r="R86" s="178">
        <v>1480.51</v>
      </c>
      <c r="S86" s="178">
        <v>748.56</v>
      </c>
      <c r="T86" s="178">
        <v>0</v>
      </c>
      <c r="U86" s="178">
        <v>0</v>
      </c>
      <c r="V86" s="178">
        <v>0</v>
      </c>
      <c r="W86" s="178">
        <v>0</v>
      </c>
      <c r="X86" s="178">
        <v>0</v>
      </c>
      <c r="Y86" s="178">
        <v>0</v>
      </c>
      <c r="Z86" s="178">
        <v>700</v>
      </c>
      <c r="AA86" s="178">
        <v>0</v>
      </c>
      <c r="AB86" s="64">
        <f t="shared" si="328"/>
        <v>2929.0699999999997</v>
      </c>
      <c r="AC86" s="223">
        <f>4485/3</f>
        <v>1495</v>
      </c>
      <c r="AD86" s="65"/>
      <c r="AE86" s="65">
        <f t="shared" si="252"/>
        <v>261.72825224738983</v>
      </c>
      <c r="AF86" s="65">
        <f t="shared" si="177"/>
        <v>129.22971818196484</v>
      </c>
      <c r="AG86" s="65"/>
      <c r="AH86" s="65">
        <v>18.5</v>
      </c>
      <c r="AI86" s="65"/>
      <c r="AJ86" s="65">
        <v>5</v>
      </c>
      <c r="AK86" s="65">
        <f t="shared" si="178"/>
        <v>411.38684210526316</v>
      </c>
      <c r="AL86" s="65"/>
      <c r="AM86" s="64">
        <f t="shared" si="214"/>
        <v>2320.8448125346176</v>
      </c>
      <c r="AN86" s="66">
        <f t="shared" si="179"/>
        <v>645.10084210526315</v>
      </c>
      <c r="AO86" s="66">
        <v>46.73</v>
      </c>
      <c r="AP86" s="66">
        <f t="shared" si="253"/>
        <v>602.53513092797618</v>
      </c>
      <c r="AQ86" s="67">
        <f t="shared" si="215"/>
        <v>1294.3659730332392</v>
      </c>
      <c r="AR86" s="67">
        <f t="shared" si="216"/>
        <v>3615.2107855678569</v>
      </c>
      <c r="AS86" s="68">
        <f t="shared" si="217"/>
        <v>-686.14078556785717</v>
      </c>
      <c r="AT86" s="205">
        <v>15686.42</v>
      </c>
      <c r="AU86" s="205">
        <v>10688.9</v>
      </c>
      <c r="AV86" s="205">
        <v>0</v>
      </c>
      <c r="AW86" s="205">
        <v>0</v>
      </c>
      <c r="AX86" s="207">
        <v>0</v>
      </c>
      <c r="AY86" s="207">
        <v>0</v>
      </c>
      <c r="AZ86" s="207">
        <v>0</v>
      </c>
      <c r="BA86" s="207">
        <v>0</v>
      </c>
      <c r="BB86" s="207">
        <v>1448.11</v>
      </c>
      <c r="BC86" s="207">
        <v>0</v>
      </c>
      <c r="BD86" s="209">
        <v>21573.82</v>
      </c>
      <c r="BE86" s="178">
        <f t="shared" si="162"/>
        <v>6249.6100000000006</v>
      </c>
      <c r="BF86" s="208">
        <v>1247</v>
      </c>
      <c r="BG86" s="181" t="s">
        <v>276</v>
      </c>
      <c r="BH86" s="64">
        <f t="shared" si="329"/>
        <v>27823.43</v>
      </c>
      <c r="BI86" s="205">
        <v>1305.76</v>
      </c>
      <c r="BJ86" s="205">
        <v>781.87</v>
      </c>
      <c r="BK86" s="205">
        <v>0</v>
      </c>
      <c r="BL86" s="205">
        <v>0</v>
      </c>
      <c r="BM86" s="205">
        <v>0</v>
      </c>
      <c r="BN86" s="205">
        <v>0</v>
      </c>
      <c r="BO86" s="205">
        <v>0</v>
      </c>
      <c r="BP86" s="205">
        <v>0</v>
      </c>
      <c r="BQ86" s="205">
        <v>700</v>
      </c>
      <c r="BR86" s="205">
        <v>0</v>
      </c>
      <c r="BS86" s="64">
        <f t="shared" si="330"/>
        <v>2787.63</v>
      </c>
      <c r="BT86" s="223">
        <f>4485/3</f>
        <v>1495</v>
      </c>
      <c r="BU86" s="65"/>
      <c r="BV86" s="65">
        <f t="shared" si="254"/>
        <v>236.6155142052248</v>
      </c>
      <c r="BW86" s="65">
        <f t="shared" si="255"/>
        <v>141.34094210335712</v>
      </c>
      <c r="BX86" s="65"/>
      <c r="BY86" s="65">
        <v>18.5</v>
      </c>
      <c r="BZ86" s="65"/>
      <c r="CA86" s="65">
        <v>5</v>
      </c>
      <c r="CB86" s="65">
        <f t="shared" si="180"/>
        <v>391.015625</v>
      </c>
      <c r="CC86" s="65"/>
      <c r="CD86" s="64">
        <f t="shared" si="218"/>
        <v>2287.4720813085819</v>
      </c>
      <c r="CE86" s="66">
        <f t="shared" si="256"/>
        <v>665.21208333333334</v>
      </c>
      <c r="CF86" s="66"/>
      <c r="CG86" s="66">
        <f t="shared" si="257"/>
        <v>590.53683292838309</v>
      </c>
      <c r="CH86" s="67">
        <f t="shared" si="323"/>
        <v>1255.7489162617164</v>
      </c>
      <c r="CI86" s="67">
        <f t="shared" si="219"/>
        <v>3543.2209975702981</v>
      </c>
      <c r="CJ86" s="68">
        <f t="shared" si="220"/>
        <v>-755.59099757029799</v>
      </c>
      <c r="CK86" s="209">
        <v>24300.82</v>
      </c>
      <c r="CL86" s="209">
        <v>9857.2999999999993</v>
      </c>
      <c r="CM86" s="209">
        <v>0</v>
      </c>
      <c r="CN86" s="209">
        <v>0</v>
      </c>
      <c r="CO86" s="209">
        <v>0</v>
      </c>
      <c r="CP86" s="209">
        <v>0</v>
      </c>
      <c r="CQ86" s="209">
        <v>9927.2099999999991</v>
      </c>
      <c r="CR86" s="209">
        <v>0</v>
      </c>
      <c r="CS86" s="209">
        <v>1451.07</v>
      </c>
      <c r="CT86" s="207">
        <v>0</v>
      </c>
      <c r="CU86" s="209">
        <v>37105.769999999997</v>
      </c>
      <c r="CV86" s="178">
        <f t="shared" si="181"/>
        <v>8430.6299999999974</v>
      </c>
      <c r="CW86" s="210">
        <v>1962</v>
      </c>
      <c r="CX86" s="181" t="s">
        <v>276</v>
      </c>
      <c r="CY86" s="64">
        <f t="shared" si="182"/>
        <v>45536.399999999994</v>
      </c>
      <c r="CZ86" s="209">
        <v>2022.81</v>
      </c>
      <c r="DA86" s="209">
        <v>721.04</v>
      </c>
      <c r="DB86" s="209">
        <v>0</v>
      </c>
      <c r="DC86" s="209">
        <v>0</v>
      </c>
      <c r="DD86" s="209">
        <v>0</v>
      </c>
      <c r="DE86" s="209">
        <v>0</v>
      </c>
      <c r="DF86" s="209">
        <v>0</v>
      </c>
      <c r="DG86" s="209">
        <v>0</v>
      </c>
      <c r="DH86" s="209">
        <v>700</v>
      </c>
      <c r="DI86" s="209">
        <v>0</v>
      </c>
      <c r="DJ86" s="211">
        <f t="shared" si="208"/>
        <v>3443.85</v>
      </c>
      <c r="DK86" s="65">
        <f>4485/3</f>
        <v>1495</v>
      </c>
      <c r="DL86" s="65"/>
      <c r="DM86" s="65">
        <f t="shared" si="258"/>
        <v>403.39157807970304</v>
      </c>
      <c r="DN86" s="65">
        <f t="shared" si="259"/>
        <v>239.8206967654794</v>
      </c>
      <c r="DO86" s="65"/>
      <c r="DP86" s="65">
        <v>18.5</v>
      </c>
      <c r="DQ86" s="65"/>
      <c r="DR86" s="65">
        <v>5</v>
      </c>
      <c r="DS86" s="65">
        <f t="shared" si="209"/>
        <v>428.469696969697</v>
      </c>
      <c r="DT86" s="65"/>
      <c r="DU86" s="64">
        <f t="shared" si="221"/>
        <v>2590.1819718148795</v>
      </c>
      <c r="DV86" s="66">
        <f t="shared" si="306"/>
        <v>596.35070707070713</v>
      </c>
      <c r="DW86" s="66"/>
      <c r="DX86" s="66">
        <f t="shared" si="260"/>
        <v>637.30653577711735</v>
      </c>
      <c r="DY86" s="67">
        <f t="shared" si="222"/>
        <v>1233.6572428478244</v>
      </c>
      <c r="DZ86" s="67">
        <f t="shared" si="223"/>
        <v>3823.8392146627039</v>
      </c>
      <c r="EA86" s="68">
        <f t="shared" si="224"/>
        <v>-379.98921466270394</v>
      </c>
      <c r="EB86" s="209">
        <v>20385.62</v>
      </c>
      <c r="EC86" s="209">
        <v>9311</v>
      </c>
      <c r="ED86" s="209">
        <v>0</v>
      </c>
      <c r="EE86" s="209">
        <v>0</v>
      </c>
      <c r="EF86" s="209">
        <v>0</v>
      </c>
      <c r="EG86" s="209">
        <v>0</v>
      </c>
      <c r="EH86" s="209">
        <v>14656.44</v>
      </c>
      <c r="EI86" s="209">
        <v>0</v>
      </c>
      <c r="EJ86" s="209">
        <v>1328.01</v>
      </c>
      <c r="EK86" s="209">
        <v>0</v>
      </c>
      <c r="EL86" s="209">
        <v>36891.46</v>
      </c>
      <c r="EM86" s="178">
        <f t="shared" si="183"/>
        <v>8789.61</v>
      </c>
      <c r="EN86" s="210">
        <v>1971</v>
      </c>
      <c r="EO86" s="181" t="s">
        <v>276</v>
      </c>
      <c r="EP86" s="212">
        <f t="shared" si="261"/>
        <v>45681.07</v>
      </c>
      <c r="EQ86" s="209">
        <v>1696.92</v>
      </c>
      <c r="ER86" s="209">
        <v>681.08</v>
      </c>
      <c r="ES86" s="209">
        <v>0</v>
      </c>
      <c r="ET86" s="209">
        <v>0</v>
      </c>
      <c r="EU86" s="209">
        <v>0</v>
      </c>
      <c r="EV86" s="209">
        <v>0</v>
      </c>
      <c r="EW86" s="209">
        <v>0</v>
      </c>
      <c r="EX86" s="209">
        <v>0</v>
      </c>
      <c r="EY86" s="209">
        <v>700</v>
      </c>
      <c r="EZ86" s="209">
        <v>0</v>
      </c>
      <c r="FA86" s="64">
        <f t="shared" si="184"/>
        <v>3078</v>
      </c>
      <c r="FB86" s="223">
        <f>4485/3</f>
        <v>1495</v>
      </c>
      <c r="FC86" s="65"/>
      <c r="FD86" s="65">
        <f t="shared" si="262"/>
        <v>411.78435342850469</v>
      </c>
      <c r="FE86" s="65">
        <f t="shared" si="263"/>
        <v>228.32104185881818</v>
      </c>
      <c r="FF86" s="65"/>
      <c r="FG86" s="65">
        <v>18.5</v>
      </c>
      <c r="FH86" s="65">
        <f t="shared" si="264"/>
        <v>140.93333333333334</v>
      </c>
      <c r="FI86" s="65">
        <v>5</v>
      </c>
      <c r="FJ86" s="65">
        <f t="shared" si="307"/>
        <v>424.68019607843132</v>
      </c>
      <c r="FK86" s="65"/>
      <c r="FL86" s="64">
        <f t="shared" si="225"/>
        <v>2724.2189246990879</v>
      </c>
      <c r="FM86" s="66">
        <f t="shared" si="308"/>
        <v>664.41901960784321</v>
      </c>
      <c r="FN86" s="66"/>
      <c r="FO86" s="66">
        <f t="shared" si="265"/>
        <v>677.72758886138627</v>
      </c>
      <c r="FP86" s="67">
        <f t="shared" si="324"/>
        <v>1342.1466084692295</v>
      </c>
      <c r="FQ86" s="67">
        <f t="shared" si="226"/>
        <v>4066.3655331683176</v>
      </c>
      <c r="FR86" s="68">
        <f t="shared" si="227"/>
        <v>-988.3655331683176</v>
      </c>
      <c r="FS86" s="209">
        <v>22693.75</v>
      </c>
      <c r="FT86" s="209">
        <v>11517.23</v>
      </c>
      <c r="FU86" s="209">
        <v>0</v>
      </c>
      <c r="FV86" s="209">
        <v>0</v>
      </c>
      <c r="FW86" s="209">
        <v>0</v>
      </c>
      <c r="FX86" s="209">
        <v>0</v>
      </c>
      <c r="FY86" s="209">
        <v>15866.59</v>
      </c>
      <c r="FZ86" s="209">
        <v>0</v>
      </c>
      <c r="GA86" s="209">
        <v>1657.11</v>
      </c>
      <c r="GB86" s="209">
        <v>0</v>
      </c>
      <c r="GC86" s="209">
        <v>42213.84</v>
      </c>
      <c r="GD86" s="178">
        <f t="shared" si="186"/>
        <v>9520.8399999999965</v>
      </c>
      <c r="GE86" s="210">
        <v>2362</v>
      </c>
      <c r="GF86" s="181" t="s">
        <v>276</v>
      </c>
      <c r="GG86" s="64">
        <f t="shared" si="187"/>
        <v>51734.679999999993</v>
      </c>
      <c r="GH86" s="209">
        <v>1889.05</v>
      </c>
      <c r="GI86" s="209">
        <v>842.46</v>
      </c>
      <c r="GJ86" s="209">
        <v>0</v>
      </c>
      <c r="GK86" s="209">
        <v>0</v>
      </c>
      <c r="GL86" s="209">
        <v>0</v>
      </c>
      <c r="GM86" s="209">
        <v>0</v>
      </c>
      <c r="GN86" s="209">
        <v>0</v>
      </c>
      <c r="GO86" s="209">
        <v>0</v>
      </c>
      <c r="GP86" s="209">
        <v>700</v>
      </c>
      <c r="GQ86" s="209">
        <v>0</v>
      </c>
      <c r="GR86" s="211">
        <f t="shared" si="266"/>
        <v>3431.51</v>
      </c>
      <c r="GS86" s="223">
        <f>4485/3</f>
        <v>1495</v>
      </c>
      <c r="GT86" s="65"/>
      <c r="GU86" s="65">
        <f t="shared" si="267"/>
        <v>467.78188665296477</v>
      </c>
      <c r="GV86" s="65">
        <f t="shared" si="268"/>
        <v>280.59920637040796</v>
      </c>
      <c r="GW86" s="65"/>
      <c r="GX86" s="65">
        <v>18.5</v>
      </c>
      <c r="GY86" s="65">
        <f t="shared" si="269"/>
        <v>184.90588235294118</v>
      </c>
      <c r="GZ86" s="65">
        <v>5</v>
      </c>
      <c r="HA86" s="65">
        <f t="shared" si="309"/>
        <v>358.47794117647061</v>
      </c>
      <c r="HB86" s="65"/>
      <c r="HC86" s="64">
        <f t="shared" si="188"/>
        <v>2810.2649165527846</v>
      </c>
      <c r="HD86" s="66">
        <f t="shared" si="310"/>
        <v>866.92019607843133</v>
      </c>
      <c r="HE86" s="66"/>
      <c r="HF86" s="66">
        <f t="shared" si="270"/>
        <v>735.43702252624325</v>
      </c>
      <c r="HG86" s="67">
        <f t="shared" si="228"/>
        <v>1602.3572186046745</v>
      </c>
      <c r="HH86" s="67">
        <f t="shared" si="229"/>
        <v>4412.6221351574586</v>
      </c>
      <c r="HI86" s="68">
        <f t="shared" si="230"/>
        <v>-981.1121351574584</v>
      </c>
      <c r="HJ86" s="205">
        <v>20853.03</v>
      </c>
      <c r="HK86" s="205">
        <v>8631.7999999999993</v>
      </c>
      <c r="HL86" s="205">
        <v>0</v>
      </c>
      <c r="HM86" s="205">
        <v>0</v>
      </c>
      <c r="HN86" s="205">
        <v>0</v>
      </c>
      <c r="HO86" s="205">
        <v>0</v>
      </c>
      <c r="HP86" s="205">
        <v>16151.37</v>
      </c>
      <c r="HQ86" s="205">
        <v>0</v>
      </c>
      <c r="HR86" s="205">
        <v>1659.86</v>
      </c>
      <c r="HS86" s="205">
        <v>0</v>
      </c>
      <c r="HT86" s="205">
        <v>38092.959999999999</v>
      </c>
      <c r="HU86" s="178">
        <f t="shared" si="189"/>
        <v>9203.0999999999985</v>
      </c>
      <c r="HV86" s="206">
        <v>2141</v>
      </c>
      <c r="HW86" s="181" t="s">
        <v>276</v>
      </c>
      <c r="HX86" s="64">
        <f t="shared" si="190"/>
        <v>47296.06</v>
      </c>
      <c r="HY86" s="205">
        <v>1735.83</v>
      </c>
      <c r="HZ86" s="205">
        <v>631.4</v>
      </c>
      <c r="IA86" s="205">
        <v>0</v>
      </c>
      <c r="IB86" s="205">
        <v>0</v>
      </c>
      <c r="IC86" s="205">
        <v>0</v>
      </c>
      <c r="ID86" s="205">
        <v>0</v>
      </c>
      <c r="IE86" s="205">
        <v>0</v>
      </c>
      <c r="IF86" s="205">
        <v>0</v>
      </c>
      <c r="IG86" s="205">
        <v>700</v>
      </c>
      <c r="IH86" s="205">
        <v>0</v>
      </c>
      <c r="II86" s="214">
        <v>3067.23</v>
      </c>
      <c r="IJ86" s="223">
        <f>4485/3</f>
        <v>1495</v>
      </c>
      <c r="IK86" s="65"/>
      <c r="IL86" s="65">
        <f t="shared" si="271"/>
        <v>421.97312000482401</v>
      </c>
      <c r="IM86" s="65">
        <f t="shared" si="272"/>
        <v>278.92496798345468</v>
      </c>
      <c r="IN86" s="65"/>
      <c r="IO86" s="65">
        <v>18.5</v>
      </c>
      <c r="IP86" s="65">
        <f t="shared" si="273"/>
        <v>232.05714285714285</v>
      </c>
      <c r="IQ86" s="65">
        <v>5</v>
      </c>
      <c r="IR86" s="65">
        <f t="shared" si="311"/>
        <v>445.62857142857143</v>
      </c>
      <c r="IS86" s="65"/>
      <c r="IT86" s="64">
        <f t="shared" si="191"/>
        <v>2897.0838022739931</v>
      </c>
      <c r="IU86" s="66">
        <f t="shared" si="312"/>
        <v>538.79476190476191</v>
      </c>
      <c r="IV86" s="66"/>
      <c r="IW86" s="66">
        <f t="shared" si="274"/>
        <v>687.17571283575103</v>
      </c>
      <c r="IX86" s="67">
        <f t="shared" si="192"/>
        <v>1225.9704747405131</v>
      </c>
      <c r="IY86" s="67">
        <f t="shared" si="231"/>
        <v>4123.0542770145057</v>
      </c>
      <c r="IZ86" s="68">
        <f t="shared" si="232"/>
        <v>-1055.8242770145057</v>
      </c>
      <c r="JA86" s="209">
        <v>25059.71</v>
      </c>
      <c r="JB86" s="209">
        <v>10647.44</v>
      </c>
      <c r="JC86" s="209">
        <v>0</v>
      </c>
      <c r="JD86" s="209">
        <v>0</v>
      </c>
      <c r="JE86" s="209">
        <v>0</v>
      </c>
      <c r="JF86" s="209">
        <v>0</v>
      </c>
      <c r="JG86" s="209">
        <v>17895.16</v>
      </c>
      <c r="JH86" s="209">
        <v>0</v>
      </c>
      <c r="JI86" s="209">
        <v>1551.47</v>
      </c>
      <c r="JJ86" s="209">
        <v>0</v>
      </c>
      <c r="JK86" s="209">
        <v>46733.440000000002</v>
      </c>
      <c r="JL86" s="178">
        <f t="shared" si="193"/>
        <v>8420.3399999999965</v>
      </c>
      <c r="JM86" s="210">
        <v>2217</v>
      </c>
      <c r="JN86" s="181" t="s">
        <v>276</v>
      </c>
      <c r="JO86" s="64">
        <f t="shared" si="194"/>
        <v>55153.78</v>
      </c>
      <c r="JP86" s="209">
        <v>2085.98</v>
      </c>
      <c r="JQ86" s="209">
        <v>778.84</v>
      </c>
      <c r="JR86" s="209">
        <v>0</v>
      </c>
      <c r="JS86" s="209">
        <v>0</v>
      </c>
      <c r="JT86" s="209">
        <v>0</v>
      </c>
      <c r="JU86" s="209">
        <v>0</v>
      </c>
      <c r="JV86" s="209">
        <v>0</v>
      </c>
      <c r="JW86" s="209">
        <v>0</v>
      </c>
      <c r="JX86" s="209">
        <v>700</v>
      </c>
      <c r="JY86" s="209">
        <v>0</v>
      </c>
      <c r="JZ86" s="211">
        <v>3564.82</v>
      </c>
      <c r="KA86" s="223">
        <f>4485/3</f>
        <v>1495</v>
      </c>
      <c r="KB86" s="65"/>
      <c r="KC86" s="65">
        <f t="shared" si="275"/>
        <v>942.64562402953948</v>
      </c>
      <c r="KD86" s="65">
        <f t="shared" si="276"/>
        <v>283.52605857562418</v>
      </c>
      <c r="KE86" s="65"/>
      <c r="KF86" s="65">
        <v>18.5</v>
      </c>
      <c r="KG86" s="65"/>
      <c r="KH86" s="65">
        <v>5</v>
      </c>
      <c r="KI86" s="65">
        <f t="shared" si="313"/>
        <v>543.39953271028037</v>
      </c>
      <c r="KJ86" s="65"/>
      <c r="KK86" s="64">
        <f t="shared" si="195"/>
        <v>3288.0712153154436</v>
      </c>
      <c r="KL86" s="66">
        <f t="shared" si="314"/>
        <v>497.32093457943921</v>
      </c>
      <c r="KM86" s="66"/>
      <c r="KN86" s="66">
        <f t="shared" si="277"/>
        <v>757.0784299789766</v>
      </c>
      <c r="KO86" s="67">
        <f t="shared" si="233"/>
        <v>1254.3993645584158</v>
      </c>
      <c r="KP86" s="67">
        <f t="shared" si="234"/>
        <v>4542.4705798738596</v>
      </c>
      <c r="KQ86" s="68">
        <f t="shared" si="235"/>
        <v>-977.65057987385944</v>
      </c>
      <c r="KR86" s="209">
        <v>30234.97</v>
      </c>
      <c r="KS86" s="209">
        <v>11610.53</v>
      </c>
      <c r="KT86" s="209">
        <v>0</v>
      </c>
      <c r="KU86" s="209">
        <v>0</v>
      </c>
      <c r="KV86" s="209">
        <v>0</v>
      </c>
      <c r="KW86" s="209">
        <v>0</v>
      </c>
      <c r="KX86" s="209">
        <v>20335.02</v>
      </c>
      <c r="KY86" s="209">
        <v>0</v>
      </c>
      <c r="KZ86" s="209">
        <v>1931.28</v>
      </c>
      <c r="LA86" s="209">
        <v>0</v>
      </c>
      <c r="LB86" s="209">
        <v>54739.18</v>
      </c>
      <c r="LC86" s="178">
        <f t="shared" si="196"/>
        <v>9372.6200000000026</v>
      </c>
      <c r="LD86" s="210">
        <v>2336</v>
      </c>
      <c r="LE86" s="181" t="s">
        <v>276</v>
      </c>
      <c r="LF86" s="64">
        <f t="shared" si="197"/>
        <v>64111.8</v>
      </c>
      <c r="LG86" s="209">
        <v>2516.7800000000002</v>
      </c>
      <c r="LH86" s="209">
        <v>849.29</v>
      </c>
      <c r="LI86" s="209">
        <v>0</v>
      </c>
      <c r="LJ86" s="209">
        <v>0</v>
      </c>
      <c r="LK86" s="209">
        <v>0</v>
      </c>
      <c r="LL86" s="209">
        <v>0</v>
      </c>
      <c r="LM86" s="209">
        <v>0</v>
      </c>
      <c r="LN86" s="209">
        <v>0</v>
      </c>
      <c r="LO86" s="209">
        <v>700</v>
      </c>
      <c r="LP86" s="209">
        <v>0</v>
      </c>
      <c r="LQ86" s="211">
        <f t="shared" si="278"/>
        <v>4066.07</v>
      </c>
      <c r="LR86" s="230">
        <v>1495</v>
      </c>
      <c r="LS86" s="65"/>
      <c r="LT86" s="65">
        <f t="shared" si="279"/>
        <v>558.07294092886434</v>
      </c>
      <c r="LU86" s="65">
        <f t="shared" si="280"/>
        <v>279.0429682998672</v>
      </c>
      <c r="LV86" s="65"/>
      <c r="LW86" s="65">
        <v>18.5</v>
      </c>
      <c r="LX86" s="65"/>
      <c r="LY86" s="65">
        <v>5</v>
      </c>
      <c r="LZ86" s="65">
        <f t="shared" si="315"/>
        <v>508.03738317757012</v>
      </c>
      <c r="MA86" s="65"/>
      <c r="MB86" s="64">
        <f t="shared" si="236"/>
        <v>2863.6532924063017</v>
      </c>
      <c r="MC86" s="66">
        <f t="shared" si="316"/>
        <v>593.54906542056074</v>
      </c>
      <c r="MD86" s="66"/>
      <c r="ME86" s="66">
        <f t="shared" si="281"/>
        <v>691.4404715653726</v>
      </c>
      <c r="MF86" s="67">
        <f t="shared" si="237"/>
        <v>1284.9895369859332</v>
      </c>
      <c r="MG86" s="67">
        <f t="shared" si="238"/>
        <v>4148.6428293922345</v>
      </c>
      <c r="MH86" s="68">
        <f t="shared" si="239"/>
        <v>-82.572829392234325</v>
      </c>
      <c r="MI86" s="209">
        <v>21089.89</v>
      </c>
      <c r="MJ86" s="209">
        <v>7509.3</v>
      </c>
      <c r="MK86" s="209">
        <v>0</v>
      </c>
      <c r="ML86" s="209">
        <v>0</v>
      </c>
      <c r="MM86" s="209">
        <v>0</v>
      </c>
      <c r="MN86" s="209">
        <v>0</v>
      </c>
      <c r="MO86" s="209">
        <v>16292.85</v>
      </c>
      <c r="MP86" s="209">
        <v>0</v>
      </c>
      <c r="MQ86" s="209">
        <v>1351.54</v>
      </c>
      <c r="MR86" s="209">
        <v>0</v>
      </c>
      <c r="MS86" s="209">
        <v>39238.46</v>
      </c>
      <c r="MT86" s="178">
        <f t="shared" si="210"/>
        <v>7005.1200000000026</v>
      </c>
      <c r="MU86" s="210">
        <v>1911</v>
      </c>
      <c r="MV86" s="181" t="s">
        <v>276</v>
      </c>
      <c r="MW86" s="64">
        <f t="shared" si="198"/>
        <v>46243.58</v>
      </c>
      <c r="MX86" s="209">
        <v>1755.53</v>
      </c>
      <c r="MY86" s="209">
        <v>549.29</v>
      </c>
      <c r="MZ86" s="209">
        <v>0</v>
      </c>
      <c r="NA86" s="209">
        <v>0</v>
      </c>
      <c r="NB86" s="209">
        <v>0</v>
      </c>
      <c r="NC86" s="209">
        <v>0</v>
      </c>
      <c r="ND86" s="209">
        <v>0</v>
      </c>
      <c r="NE86" s="209">
        <v>0</v>
      </c>
      <c r="NF86" s="209">
        <v>700</v>
      </c>
      <c r="NG86" s="209">
        <v>0</v>
      </c>
      <c r="NH86" s="211">
        <f t="shared" si="282"/>
        <v>3004.8199999999997</v>
      </c>
      <c r="NI86" s="230">
        <v>1495</v>
      </c>
      <c r="NJ86" s="238"/>
      <c r="NK86" s="65">
        <f t="shared" si="283"/>
        <v>0</v>
      </c>
      <c r="NL86" s="65">
        <f t="shared" si="284"/>
        <v>169.19506328650155</v>
      </c>
      <c r="NM86" s="65"/>
      <c r="NN86" s="65">
        <v>18.5</v>
      </c>
      <c r="NO86" s="65"/>
      <c r="NP86" s="65">
        <v>5</v>
      </c>
      <c r="NQ86" s="65">
        <f t="shared" si="317"/>
        <v>469.67889908256882</v>
      </c>
      <c r="NR86" s="65"/>
      <c r="NS86" s="64">
        <f t="shared" si="199"/>
        <v>2157.3739623690703</v>
      </c>
      <c r="NT86" s="66">
        <f t="shared" si="285"/>
        <v>723.04816513761466</v>
      </c>
      <c r="NU86" s="66"/>
      <c r="NV86" s="66">
        <f t="shared" si="286"/>
        <v>576.08442550133702</v>
      </c>
      <c r="NW86" s="67">
        <f t="shared" si="240"/>
        <v>1299.1325906389516</v>
      </c>
      <c r="NX86" s="67">
        <f t="shared" si="241"/>
        <v>3456.5065530080219</v>
      </c>
      <c r="NY86" s="68">
        <f t="shared" si="242"/>
        <v>-451.6865530080222</v>
      </c>
      <c r="NZ86" s="209">
        <v>17300.95</v>
      </c>
      <c r="OA86" s="209">
        <v>9103.65</v>
      </c>
      <c r="OB86" s="209">
        <v>0</v>
      </c>
      <c r="OC86" s="209">
        <v>0</v>
      </c>
      <c r="OD86" s="209">
        <v>0</v>
      </c>
      <c r="OE86" s="209">
        <v>0</v>
      </c>
      <c r="OF86" s="209">
        <v>13227.38</v>
      </c>
      <c r="OG86" s="209">
        <v>0</v>
      </c>
      <c r="OH86" s="209">
        <v>1369.06</v>
      </c>
      <c r="OI86" s="209">
        <v>0</v>
      </c>
      <c r="OJ86" s="209">
        <v>33279.129999999997</v>
      </c>
      <c r="OK86" s="178">
        <f t="shared" si="287"/>
        <v>7721.9099999999962</v>
      </c>
      <c r="OL86" s="210">
        <v>1908</v>
      </c>
      <c r="OM86" s="181" t="s">
        <v>276</v>
      </c>
      <c r="ON86" s="64">
        <f t="shared" si="200"/>
        <v>41001.039999999994</v>
      </c>
      <c r="OO86" s="209">
        <v>1440.15</v>
      </c>
      <c r="OP86" s="209">
        <v>665.91</v>
      </c>
      <c r="OQ86" s="209">
        <v>0</v>
      </c>
      <c r="OR86" s="209">
        <v>0</v>
      </c>
      <c r="OS86" s="209">
        <v>0</v>
      </c>
      <c r="OT86" s="209">
        <v>0</v>
      </c>
      <c r="OU86" s="209">
        <v>0</v>
      </c>
      <c r="OV86" s="209">
        <v>0</v>
      </c>
      <c r="OW86" s="209">
        <v>700</v>
      </c>
      <c r="OX86" s="209">
        <v>0</v>
      </c>
      <c r="OY86" s="211">
        <v>2806.06</v>
      </c>
      <c r="OZ86" s="230">
        <v>1495</v>
      </c>
      <c r="PA86" s="238"/>
      <c r="PB86" s="65">
        <f t="shared" si="288"/>
        <v>719.60330754715585</v>
      </c>
      <c r="PC86" s="65">
        <f t="shared" si="289"/>
        <v>226.41415079352765</v>
      </c>
      <c r="PD86" s="65"/>
      <c r="PE86" s="65">
        <v>18.5</v>
      </c>
      <c r="PF86" s="65">
        <f t="shared" si="290"/>
        <v>32.880000000000003</v>
      </c>
      <c r="PG86" s="65">
        <v>5</v>
      </c>
      <c r="PH86" s="65">
        <f t="shared" si="318"/>
        <v>495.2049090909091</v>
      </c>
      <c r="PI86" s="65"/>
      <c r="PJ86" s="64">
        <f t="shared" si="243"/>
        <v>2992.6023674315929</v>
      </c>
      <c r="PK86" s="66">
        <f t="shared" si="319"/>
        <v>643.25572727272731</v>
      </c>
      <c r="PL86" s="66"/>
      <c r="PM86" s="66">
        <f t="shared" si="291"/>
        <v>727.17161894086405</v>
      </c>
      <c r="PN86" s="67">
        <f t="shared" si="244"/>
        <v>1370.4273462135914</v>
      </c>
      <c r="PO86" s="67">
        <f t="shared" si="245"/>
        <v>4363.0297136451845</v>
      </c>
      <c r="PP86" s="68">
        <f t="shared" si="246"/>
        <v>-1556.9697136451846</v>
      </c>
      <c r="PQ86" s="209">
        <v>14521.04</v>
      </c>
      <c r="PR86" s="209">
        <v>7274.71</v>
      </c>
      <c r="PS86" s="209">
        <v>0</v>
      </c>
      <c r="PT86" s="209">
        <v>0</v>
      </c>
      <c r="PU86" s="209">
        <v>0</v>
      </c>
      <c r="PV86" s="209">
        <v>0</v>
      </c>
      <c r="PW86" s="209">
        <v>12043.33</v>
      </c>
      <c r="PX86" s="209">
        <v>0</v>
      </c>
      <c r="PY86" s="209">
        <v>976.88</v>
      </c>
      <c r="PZ86" s="209">
        <v>0</v>
      </c>
      <c r="QA86" s="209">
        <v>28887.15</v>
      </c>
      <c r="QB86" s="178">
        <f t="shared" si="201"/>
        <v>5928.8099999999977</v>
      </c>
      <c r="QC86" s="210">
        <v>1662</v>
      </c>
      <c r="QD86" s="181" t="s">
        <v>276</v>
      </c>
      <c r="QE86" s="64">
        <f t="shared" si="202"/>
        <v>34815.96</v>
      </c>
      <c r="QF86" s="209">
        <v>1208.74</v>
      </c>
      <c r="QG86" s="209">
        <v>532.13</v>
      </c>
      <c r="QH86" s="209">
        <v>0</v>
      </c>
      <c r="QI86" s="209">
        <v>0</v>
      </c>
      <c r="QJ86" s="209">
        <v>0</v>
      </c>
      <c r="QK86" s="209">
        <v>0</v>
      </c>
      <c r="QL86" s="209">
        <v>0</v>
      </c>
      <c r="QM86" s="209">
        <v>0</v>
      </c>
      <c r="QN86" s="209">
        <v>700</v>
      </c>
      <c r="QO86" s="209">
        <v>0</v>
      </c>
      <c r="QP86" s="211">
        <f t="shared" si="292"/>
        <v>2440.87</v>
      </c>
      <c r="QQ86" s="250">
        <v>1495</v>
      </c>
      <c r="QR86" s="238"/>
      <c r="QS86" s="65">
        <f t="shared" si="293"/>
        <v>339.56861923955955</v>
      </c>
      <c r="QT86" s="65">
        <f t="shared" si="294"/>
        <v>108.18563388052983</v>
      </c>
      <c r="QU86" s="65"/>
      <c r="QV86" s="65">
        <v>18.5</v>
      </c>
      <c r="QW86" s="65">
        <f t="shared" si="295"/>
        <v>18.861818181818183</v>
      </c>
      <c r="QX86" s="65">
        <v>5</v>
      </c>
      <c r="QY86" s="65">
        <f t="shared" si="320"/>
        <v>428.14772727272725</v>
      </c>
      <c r="QZ86" s="65"/>
      <c r="RA86" s="64">
        <f t="shared" si="203"/>
        <v>2413.2637985746351</v>
      </c>
      <c r="RB86" s="66">
        <f t="shared" si="296"/>
        <v>619.2640909090909</v>
      </c>
      <c r="RC86" s="66"/>
      <c r="RD86" s="66">
        <f t="shared" si="297"/>
        <v>606.50557789674519</v>
      </c>
      <c r="RE86" s="67">
        <f t="shared" si="247"/>
        <v>1225.7696688058361</v>
      </c>
      <c r="RF86" s="67">
        <f t="shared" si="248"/>
        <v>3639.0334673804709</v>
      </c>
      <c r="RG86" s="68">
        <f t="shared" si="249"/>
        <v>-1198.163467380471</v>
      </c>
      <c r="RH86" s="205">
        <v>19166.580000000002</v>
      </c>
      <c r="RI86" s="205">
        <v>7769.06</v>
      </c>
      <c r="RJ86" s="205">
        <v>0</v>
      </c>
      <c r="RK86" s="205">
        <v>0</v>
      </c>
      <c r="RL86" s="205">
        <v>0</v>
      </c>
      <c r="RM86" s="205">
        <v>0</v>
      </c>
      <c r="RN86" s="205">
        <v>12398.28</v>
      </c>
      <c r="RO86" s="205">
        <v>0</v>
      </c>
      <c r="RP86" s="205">
        <v>906.52</v>
      </c>
      <c r="RQ86" s="205">
        <v>0</v>
      </c>
      <c r="RR86" s="205">
        <v>33448.959999999999</v>
      </c>
      <c r="RS86" s="178">
        <f t="shared" si="204"/>
        <v>6791.4800000000032</v>
      </c>
      <c r="RT86" s="206">
        <v>1639</v>
      </c>
      <c r="RU86" s="181" t="s">
        <v>276</v>
      </c>
      <c r="RV86" s="64">
        <f t="shared" si="205"/>
        <v>40240.44</v>
      </c>
      <c r="RW86" s="209">
        <v>1595.44</v>
      </c>
      <c r="RX86" s="209">
        <v>568.29</v>
      </c>
      <c r="RY86" s="209">
        <v>0</v>
      </c>
      <c r="RZ86" s="209">
        <v>0</v>
      </c>
      <c r="SA86" s="209">
        <v>0</v>
      </c>
      <c r="SB86" s="209">
        <v>0</v>
      </c>
      <c r="SC86" s="209">
        <v>0</v>
      </c>
      <c r="SD86" s="209">
        <v>0</v>
      </c>
      <c r="SE86" s="209">
        <v>700</v>
      </c>
      <c r="SF86" s="209">
        <v>0</v>
      </c>
      <c r="SG86" s="211">
        <v>2863.73</v>
      </c>
      <c r="SH86" s="250">
        <v>1495</v>
      </c>
      <c r="SI86" s="238"/>
      <c r="SJ86" s="65">
        <f t="shared" si="298"/>
        <v>328.69978728837151</v>
      </c>
      <c r="SK86" s="65">
        <f t="shared" si="299"/>
        <v>146.39218583744187</v>
      </c>
      <c r="SL86" s="65"/>
      <c r="SM86" s="65">
        <v>18.5</v>
      </c>
      <c r="SN86" s="65">
        <f t="shared" si="300"/>
        <v>495.92920353982299</v>
      </c>
      <c r="SO86" s="65">
        <v>5</v>
      </c>
      <c r="SP86" s="65">
        <f t="shared" si="321"/>
        <v>428.52876106194691</v>
      </c>
      <c r="SQ86" s="65"/>
      <c r="SR86" s="64">
        <f t="shared" si="325"/>
        <v>2918.0499377275837</v>
      </c>
      <c r="SS86" s="66">
        <f t="shared" si="322"/>
        <v>596.28469026548669</v>
      </c>
      <c r="ST86" s="66"/>
      <c r="SU86" s="66">
        <f t="shared" si="301"/>
        <v>702.8669255986141</v>
      </c>
      <c r="SV86" s="67">
        <f t="shared" si="326"/>
        <v>1299.1516158641007</v>
      </c>
      <c r="SW86" s="67">
        <f t="shared" si="250"/>
        <v>4217.2015535916844</v>
      </c>
      <c r="SX86" s="68">
        <f t="shared" si="251"/>
        <v>-1353.4715535916844</v>
      </c>
      <c r="SY86" s="64">
        <f t="shared" si="302"/>
        <v>528529.60000000009</v>
      </c>
      <c r="SZ86" s="211">
        <f t="shared" si="303"/>
        <v>37483.660000000003</v>
      </c>
      <c r="TA86" s="67">
        <f t="shared" si="304"/>
        <v>47951.197640032595</v>
      </c>
      <c r="TB86" s="68">
        <f t="shared" si="305"/>
        <v>-10467.537640032591</v>
      </c>
      <c r="TC86" s="264"/>
      <c r="TD86" s="265"/>
      <c r="TE86" s="265"/>
    </row>
    <row r="87" spans="1:525">
      <c r="A87" s="173" t="s">
        <v>106</v>
      </c>
      <c r="B87" s="175" t="s">
        <v>222</v>
      </c>
      <c r="C87" s="181" t="s">
        <v>276</v>
      </c>
      <c r="D87" s="176">
        <v>49636.81</v>
      </c>
      <c r="E87" s="176">
        <v>24739.43</v>
      </c>
      <c r="F87" s="176">
        <v>0</v>
      </c>
      <c r="G87" s="176">
        <v>0</v>
      </c>
      <c r="H87" s="176">
        <v>0</v>
      </c>
      <c r="I87" s="176">
        <v>0</v>
      </c>
      <c r="J87" s="176">
        <v>0</v>
      </c>
      <c r="K87" s="176">
        <v>0</v>
      </c>
      <c r="L87" s="176">
        <v>5919.95</v>
      </c>
      <c r="M87" s="176">
        <v>0</v>
      </c>
      <c r="N87" s="178">
        <v>67370</v>
      </c>
      <c r="O87" s="178">
        <f t="shared" si="161"/>
        <v>12926.189999999988</v>
      </c>
      <c r="P87" s="181">
        <v>3158</v>
      </c>
      <c r="Q87" s="64">
        <f t="shared" si="327"/>
        <v>80296.189999999988</v>
      </c>
      <c r="R87" s="178">
        <v>4131.82</v>
      </c>
      <c r="S87" s="178">
        <v>1809.64</v>
      </c>
      <c r="T87" s="178">
        <v>0</v>
      </c>
      <c r="U87" s="178">
        <v>0</v>
      </c>
      <c r="V87" s="178">
        <v>0</v>
      </c>
      <c r="W87" s="178">
        <v>0</v>
      </c>
      <c r="X87" s="178">
        <v>0</v>
      </c>
      <c r="Y87" s="178">
        <v>0</v>
      </c>
      <c r="Z87" s="178">
        <v>700</v>
      </c>
      <c r="AA87" s="178">
        <v>0</v>
      </c>
      <c r="AB87" s="64">
        <f t="shared" si="328"/>
        <v>6641.46</v>
      </c>
      <c r="AC87" s="223">
        <f>4485/3</f>
        <v>1495</v>
      </c>
      <c r="AD87" s="65"/>
      <c r="AE87" s="65">
        <f t="shared" si="252"/>
        <v>732.50039689141556</v>
      </c>
      <c r="AF87" s="65">
        <f t="shared" si="177"/>
        <v>346.60046869118304</v>
      </c>
      <c r="AG87" s="65"/>
      <c r="AH87" s="65">
        <v>18.5</v>
      </c>
      <c r="AI87" s="65"/>
      <c r="AJ87" s="65">
        <v>5</v>
      </c>
      <c r="AK87" s="65">
        <f t="shared" si="178"/>
        <v>411.38684210526316</v>
      </c>
      <c r="AL87" s="65"/>
      <c r="AM87" s="64">
        <f t="shared" si="214"/>
        <v>3008.9877076878615</v>
      </c>
      <c r="AN87" s="66">
        <f t="shared" si="179"/>
        <v>645.10084210526315</v>
      </c>
      <c r="AO87" s="66">
        <v>46.73</v>
      </c>
      <c r="AP87" s="66">
        <f t="shared" si="253"/>
        <v>740.16370995862508</v>
      </c>
      <c r="AQ87" s="67">
        <f t="shared" si="215"/>
        <v>1431.9945520638882</v>
      </c>
      <c r="AR87" s="67">
        <f t="shared" si="216"/>
        <v>4440.9822597517496</v>
      </c>
      <c r="AS87" s="68">
        <f t="shared" si="217"/>
        <v>2200.4777402482505</v>
      </c>
      <c r="AT87" s="205">
        <v>45738.59</v>
      </c>
      <c r="AU87" s="205">
        <v>24265.75</v>
      </c>
      <c r="AV87" s="205">
        <v>0</v>
      </c>
      <c r="AW87" s="205">
        <v>0</v>
      </c>
      <c r="AX87" s="207">
        <v>0</v>
      </c>
      <c r="AY87" s="207">
        <v>0</v>
      </c>
      <c r="AZ87" s="207">
        <v>0</v>
      </c>
      <c r="BA87" s="207">
        <v>0</v>
      </c>
      <c r="BB87" s="207">
        <v>5522.34</v>
      </c>
      <c r="BC87" s="207">
        <v>0</v>
      </c>
      <c r="BD87" s="209">
        <v>60887.27</v>
      </c>
      <c r="BE87" s="178">
        <f t="shared" si="162"/>
        <v>14639.409999999996</v>
      </c>
      <c r="BF87" s="208">
        <v>2995</v>
      </c>
      <c r="BG87" s="181" t="s">
        <v>276</v>
      </c>
      <c r="BH87" s="64">
        <f t="shared" si="329"/>
        <v>75526.679999999993</v>
      </c>
      <c r="BI87" s="205">
        <v>3807.33</v>
      </c>
      <c r="BJ87" s="205">
        <v>1774.99</v>
      </c>
      <c r="BK87" s="205">
        <v>0</v>
      </c>
      <c r="BL87" s="205">
        <v>0</v>
      </c>
      <c r="BM87" s="205">
        <v>0</v>
      </c>
      <c r="BN87" s="205">
        <v>0</v>
      </c>
      <c r="BO87" s="205">
        <v>0</v>
      </c>
      <c r="BP87" s="205">
        <v>0</v>
      </c>
      <c r="BQ87" s="205">
        <v>700</v>
      </c>
      <c r="BR87" s="205">
        <v>0</v>
      </c>
      <c r="BS87" s="64">
        <f t="shared" si="330"/>
        <v>6282.32</v>
      </c>
      <c r="BT87" s="223">
        <f>4485/3</f>
        <v>1495</v>
      </c>
      <c r="BU87" s="65"/>
      <c r="BV87" s="65">
        <f t="shared" si="254"/>
        <v>667.79423855406026</v>
      </c>
      <c r="BW87" s="65">
        <f t="shared" si="255"/>
        <v>331.08433986077637</v>
      </c>
      <c r="BX87" s="65"/>
      <c r="BY87" s="65">
        <v>18.5</v>
      </c>
      <c r="BZ87" s="65"/>
      <c r="CA87" s="65">
        <v>5</v>
      </c>
      <c r="CB87" s="65">
        <f t="shared" si="180"/>
        <v>391.015625</v>
      </c>
      <c r="CC87" s="65"/>
      <c r="CD87" s="64">
        <f t="shared" si="218"/>
        <v>2908.3942034148363</v>
      </c>
      <c r="CE87" s="66">
        <f t="shared" si="256"/>
        <v>665.21208333333334</v>
      </c>
      <c r="CF87" s="66"/>
      <c r="CG87" s="66">
        <f t="shared" si="257"/>
        <v>714.72125734963402</v>
      </c>
      <c r="CH87" s="67">
        <f t="shared" si="323"/>
        <v>1379.9333406829674</v>
      </c>
      <c r="CI87" s="67">
        <f t="shared" si="219"/>
        <v>4288.3275440978032</v>
      </c>
      <c r="CJ87" s="68">
        <f t="shared" si="220"/>
        <v>1993.9924559021965</v>
      </c>
      <c r="CK87" s="209">
        <v>49600.97</v>
      </c>
      <c r="CL87" s="209">
        <v>21491.61</v>
      </c>
      <c r="CM87" s="209">
        <v>0</v>
      </c>
      <c r="CN87" s="209">
        <v>0</v>
      </c>
      <c r="CO87" s="209">
        <v>0</v>
      </c>
      <c r="CP87" s="209">
        <v>0</v>
      </c>
      <c r="CQ87" s="209">
        <v>36872.44</v>
      </c>
      <c r="CR87" s="209">
        <v>0</v>
      </c>
      <c r="CS87" s="209">
        <v>5882.71</v>
      </c>
      <c r="CT87" s="207">
        <v>0</v>
      </c>
      <c r="CU87" s="209">
        <v>89880.11</v>
      </c>
      <c r="CV87" s="178">
        <f t="shared" si="181"/>
        <v>23967.62000000001</v>
      </c>
      <c r="CW87" s="210">
        <v>4756</v>
      </c>
      <c r="CX87" s="181" t="s">
        <v>276</v>
      </c>
      <c r="CY87" s="64">
        <f t="shared" si="182"/>
        <v>113847.73000000001</v>
      </c>
      <c r="CZ87" s="209">
        <v>4128.83</v>
      </c>
      <c r="DA87" s="209">
        <v>1572.07</v>
      </c>
      <c r="DB87" s="209">
        <v>0</v>
      </c>
      <c r="DC87" s="209">
        <v>0</v>
      </c>
      <c r="DD87" s="209">
        <v>0</v>
      </c>
      <c r="DE87" s="209">
        <v>0</v>
      </c>
      <c r="DF87" s="209">
        <v>0</v>
      </c>
      <c r="DG87" s="209">
        <v>0</v>
      </c>
      <c r="DH87" s="209">
        <v>700</v>
      </c>
      <c r="DI87" s="209">
        <v>0</v>
      </c>
      <c r="DJ87" s="211">
        <f t="shared" si="208"/>
        <v>6400.9</v>
      </c>
      <c r="DK87" s="65">
        <f>4485/3</f>
        <v>1495</v>
      </c>
      <c r="DL87" s="65"/>
      <c r="DM87" s="65">
        <f t="shared" si="258"/>
        <v>977.1224100962545</v>
      </c>
      <c r="DN87" s="65">
        <f t="shared" si="259"/>
        <v>681.79143530320312</v>
      </c>
      <c r="DO87" s="65"/>
      <c r="DP87" s="65">
        <v>18.5</v>
      </c>
      <c r="DQ87" s="65"/>
      <c r="DR87" s="65">
        <v>5</v>
      </c>
      <c r="DS87" s="65">
        <f t="shared" si="209"/>
        <v>428.469696969697</v>
      </c>
      <c r="DT87" s="65"/>
      <c r="DU87" s="64">
        <f t="shared" si="221"/>
        <v>3605.8835423691544</v>
      </c>
      <c r="DV87" s="66">
        <f t="shared" si="306"/>
        <v>596.35070707070713</v>
      </c>
      <c r="DW87" s="66"/>
      <c r="DX87" s="66">
        <f t="shared" si="260"/>
        <v>840.44684988797235</v>
      </c>
      <c r="DY87" s="67">
        <f t="shared" si="222"/>
        <v>1436.7975569586795</v>
      </c>
      <c r="DZ87" s="67">
        <f t="shared" si="223"/>
        <v>5042.6810993278341</v>
      </c>
      <c r="EA87" s="68">
        <f t="shared" si="224"/>
        <v>1358.2189006721655</v>
      </c>
      <c r="EB87" s="209">
        <v>56095.67</v>
      </c>
      <c r="EC87" s="209">
        <v>26541.31</v>
      </c>
      <c r="ED87" s="209">
        <v>0</v>
      </c>
      <c r="EE87" s="209">
        <v>0</v>
      </c>
      <c r="EF87" s="209">
        <v>0</v>
      </c>
      <c r="EG87" s="209">
        <v>0</v>
      </c>
      <c r="EH87" s="209">
        <v>59391.48</v>
      </c>
      <c r="EI87" s="209">
        <v>0</v>
      </c>
      <c r="EJ87" s="209">
        <v>6662.69</v>
      </c>
      <c r="EK87" s="209">
        <v>0</v>
      </c>
      <c r="EL87" s="209">
        <v>122681.94</v>
      </c>
      <c r="EM87" s="178">
        <f t="shared" si="183"/>
        <v>26009.209999999992</v>
      </c>
      <c r="EN87" s="210">
        <v>6126</v>
      </c>
      <c r="EO87" s="181" t="s">
        <v>276</v>
      </c>
      <c r="EP87" s="212">
        <f t="shared" si="261"/>
        <v>148691.15</v>
      </c>
      <c r="EQ87" s="209">
        <v>4669.45</v>
      </c>
      <c r="ER87" s="209">
        <v>1941.45</v>
      </c>
      <c r="ES87" s="209">
        <v>0</v>
      </c>
      <c r="ET87" s="209">
        <v>0</v>
      </c>
      <c r="EU87" s="209">
        <v>0</v>
      </c>
      <c r="EV87" s="209">
        <v>0</v>
      </c>
      <c r="EW87" s="209">
        <v>0</v>
      </c>
      <c r="EX87" s="209">
        <v>0</v>
      </c>
      <c r="EY87" s="209">
        <v>700</v>
      </c>
      <c r="EZ87" s="209">
        <v>0</v>
      </c>
      <c r="FA87" s="64">
        <f t="shared" si="184"/>
        <v>7310.9</v>
      </c>
      <c r="FB87" s="223">
        <f>4485/3</f>
        <v>1495</v>
      </c>
      <c r="FC87" s="65"/>
      <c r="FD87" s="65">
        <f t="shared" si="262"/>
        <v>1369.382055908186</v>
      </c>
      <c r="FE87" s="65">
        <f t="shared" si="263"/>
        <v>675.6215492069374</v>
      </c>
      <c r="FF87" s="65"/>
      <c r="FG87" s="65">
        <v>18.5</v>
      </c>
      <c r="FH87" s="65">
        <f t="shared" si="264"/>
        <v>140.93333333333334</v>
      </c>
      <c r="FI87" s="65">
        <v>5</v>
      </c>
      <c r="FJ87" s="65">
        <f t="shared" si="307"/>
        <v>424.68019607843132</v>
      </c>
      <c r="FK87" s="65"/>
      <c r="FL87" s="64">
        <f t="shared" si="225"/>
        <v>4129.1171345268876</v>
      </c>
      <c r="FM87" s="66">
        <f t="shared" si="308"/>
        <v>664.41901960784321</v>
      </c>
      <c r="FN87" s="66"/>
      <c r="FO87" s="66">
        <f t="shared" si="265"/>
        <v>958.70723082694622</v>
      </c>
      <c r="FP87" s="67">
        <f t="shared" si="324"/>
        <v>1623.1262504347894</v>
      </c>
      <c r="FQ87" s="67">
        <f t="shared" si="226"/>
        <v>5752.2433849616773</v>
      </c>
      <c r="FR87" s="68">
        <f t="shared" si="227"/>
        <v>1558.6566150383223</v>
      </c>
      <c r="FS87" s="209">
        <v>61955.61</v>
      </c>
      <c r="FT87" s="209">
        <v>28036.84</v>
      </c>
      <c r="FU87" s="209">
        <v>0</v>
      </c>
      <c r="FV87" s="209">
        <v>0</v>
      </c>
      <c r="FW87" s="209">
        <v>0</v>
      </c>
      <c r="FX87" s="209">
        <v>0</v>
      </c>
      <c r="FY87" s="209">
        <v>61587.64</v>
      </c>
      <c r="FZ87" s="209">
        <v>0</v>
      </c>
      <c r="GA87" s="209">
        <v>7506.61</v>
      </c>
      <c r="GB87" s="209">
        <v>0</v>
      </c>
      <c r="GC87" s="209">
        <v>132701.57999999999</v>
      </c>
      <c r="GD87" s="178">
        <f t="shared" si="186"/>
        <v>26385.119999999995</v>
      </c>
      <c r="GE87" s="210">
        <v>6320</v>
      </c>
      <c r="GF87" s="181" t="s">
        <v>276</v>
      </c>
      <c r="GG87" s="64">
        <f t="shared" si="187"/>
        <v>159086.69999999998</v>
      </c>
      <c r="GH87" s="209">
        <v>5157.2299999999996</v>
      </c>
      <c r="GI87" s="209">
        <v>2050.84</v>
      </c>
      <c r="GJ87" s="209">
        <v>0</v>
      </c>
      <c r="GK87" s="209">
        <v>0</v>
      </c>
      <c r="GL87" s="209">
        <v>0</v>
      </c>
      <c r="GM87" s="209">
        <v>0</v>
      </c>
      <c r="GN87" s="209">
        <v>0</v>
      </c>
      <c r="GO87" s="209">
        <v>0</v>
      </c>
      <c r="GP87" s="209">
        <v>700</v>
      </c>
      <c r="GQ87" s="209">
        <v>0</v>
      </c>
      <c r="GR87" s="211">
        <f t="shared" si="266"/>
        <v>7908.07</v>
      </c>
      <c r="GS87" s="223">
        <f>4485/3</f>
        <v>1495</v>
      </c>
      <c r="GT87" s="65"/>
      <c r="GU87" s="65">
        <f t="shared" si="267"/>
        <v>1470.4986671250315</v>
      </c>
      <c r="GV87" s="65">
        <f t="shared" si="268"/>
        <v>777.62505535099638</v>
      </c>
      <c r="GW87" s="65"/>
      <c r="GX87" s="65">
        <v>18.5</v>
      </c>
      <c r="GY87" s="65">
        <f t="shared" si="269"/>
        <v>184.90588235294118</v>
      </c>
      <c r="GZ87" s="65">
        <v>5</v>
      </c>
      <c r="HA87" s="65">
        <f t="shared" si="309"/>
        <v>358.47794117647061</v>
      </c>
      <c r="HB87" s="65"/>
      <c r="HC87" s="64">
        <f t="shared" si="188"/>
        <v>4310.0075460054395</v>
      </c>
      <c r="HD87" s="66">
        <f t="shared" si="310"/>
        <v>866.92019607843133</v>
      </c>
      <c r="HE87" s="66"/>
      <c r="HF87" s="66">
        <f t="shared" si="270"/>
        <v>1035.3855484167741</v>
      </c>
      <c r="HG87" s="67">
        <f t="shared" si="228"/>
        <v>1902.3057444952055</v>
      </c>
      <c r="HH87" s="67">
        <f t="shared" si="229"/>
        <v>6212.3132905006451</v>
      </c>
      <c r="HI87" s="68">
        <f t="shared" si="230"/>
        <v>1695.7567094993547</v>
      </c>
      <c r="HJ87" s="205">
        <v>52044.02</v>
      </c>
      <c r="HK87" s="205">
        <v>24235.54</v>
      </c>
      <c r="HL87" s="205">
        <v>0</v>
      </c>
      <c r="HM87" s="205">
        <v>0</v>
      </c>
      <c r="HN87" s="205">
        <v>0</v>
      </c>
      <c r="HO87" s="205">
        <v>0</v>
      </c>
      <c r="HP87" s="205">
        <v>53990.87</v>
      </c>
      <c r="HQ87" s="205">
        <v>0</v>
      </c>
      <c r="HR87" s="205">
        <v>4840.54</v>
      </c>
      <c r="HS87" s="205">
        <v>0</v>
      </c>
      <c r="HT87" s="205">
        <v>103536.96000000001</v>
      </c>
      <c r="HU87" s="178">
        <f t="shared" si="189"/>
        <v>31574.009999999995</v>
      </c>
      <c r="HV87" s="206">
        <v>5553</v>
      </c>
      <c r="HW87" s="181" t="s">
        <v>276</v>
      </c>
      <c r="HX87" s="64">
        <f t="shared" si="190"/>
        <v>135110.97</v>
      </c>
      <c r="HY87" s="205">
        <v>4332.18</v>
      </c>
      <c r="HZ87" s="205">
        <v>1772.78</v>
      </c>
      <c r="IA87" s="205">
        <v>0</v>
      </c>
      <c r="IB87" s="205">
        <v>0</v>
      </c>
      <c r="IC87" s="205">
        <v>0</v>
      </c>
      <c r="ID87" s="205">
        <v>0</v>
      </c>
      <c r="IE87" s="205">
        <v>0</v>
      </c>
      <c r="IF87" s="205">
        <v>0</v>
      </c>
      <c r="IG87" s="205">
        <v>700</v>
      </c>
      <c r="IH87" s="205">
        <v>0</v>
      </c>
      <c r="II87" s="214">
        <v>6804.96</v>
      </c>
      <c r="IJ87" s="223">
        <f>4485/3</f>
        <v>1495</v>
      </c>
      <c r="IK87" s="65"/>
      <c r="IL87" s="65">
        <f t="shared" si="271"/>
        <v>1146.9262049211893</v>
      </c>
      <c r="IM87" s="65">
        <f t="shared" si="272"/>
        <v>956.93622022571492</v>
      </c>
      <c r="IN87" s="65"/>
      <c r="IO87" s="65">
        <v>18.5</v>
      </c>
      <c r="IP87" s="65">
        <f t="shared" si="273"/>
        <v>232.05714285714285</v>
      </c>
      <c r="IQ87" s="65">
        <v>5</v>
      </c>
      <c r="IR87" s="65">
        <f t="shared" si="311"/>
        <v>445.62857142857143</v>
      </c>
      <c r="IS87" s="65"/>
      <c r="IT87" s="64">
        <f t="shared" si="191"/>
        <v>4300.0481394326189</v>
      </c>
      <c r="IU87" s="66">
        <f t="shared" si="312"/>
        <v>538.79476190476191</v>
      </c>
      <c r="IV87" s="66"/>
      <c r="IW87" s="66">
        <f t="shared" si="274"/>
        <v>967.76858026747618</v>
      </c>
      <c r="IX87" s="67">
        <f t="shared" si="192"/>
        <v>1506.5633421722382</v>
      </c>
      <c r="IY87" s="67">
        <f t="shared" si="231"/>
        <v>5806.6114816048575</v>
      </c>
      <c r="IZ87" s="68">
        <f t="shared" si="232"/>
        <v>998.34851839514249</v>
      </c>
      <c r="JA87" s="209">
        <v>72483.23</v>
      </c>
      <c r="JB87" s="209">
        <v>28039.56</v>
      </c>
      <c r="JC87" s="209">
        <v>0</v>
      </c>
      <c r="JD87" s="209">
        <v>0</v>
      </c>
      <c r="JE87" s="209">
        <v>0</v>
      </c>
      <c r="JF87" s="209">
        <v>0</v>
      </c>
      <c r="JG87" s="209">
        <v>64448.24</v>
      </c>
      <c r="JH87" s="209">
        <v>0</v>
      </c>
      <c r="JI87" s="209">
        <v>7284.35</v>
      </c>
      <c r="JJ87" s="209">
        <v>0</v>
      </c>
      <c r="JK87" s="209">
        <v>146304.93</v>
      </c>
      <c r="JL87" s="178">
        <f t="shared" si="193"/>
        <v>25950.450000000012</v>
      </c>
      <c r="JM87" s="210">
        <v>6205</v>
      </c>
      <c r="JN87" s="181" t="s">
        <v>276</v>
      </c>
      <c r="JO87" s="64">
        <f t="shared" si="194"/>
        <v>172255.38</v>
      </c>
      <c r="JP87" s="209">
        <v>6033.55</v>
      </c>
      <c r="JQ87" s="209">
        <v>2051.04</v>
      </c>
      <c r="JR87" s="209">
        <v>0</v>
      </c>
      <c r="JS87" s="209">
        <v>0</v>
      </c>
      <c r="JT87" s="209">
        <v>0</v>
      </c>
      <c r="JU87" s="209">
        <v>0</v>
      </c>
      <c r="JV87" s="209">
        <v>0</v>
      </c>
      <c r="JW87" s="209">
        <v>0</v>
      </c>
      <c r="JX87" s="209">
        <v>700</v>
      </c>
      <c r="JY87" s="209">
        <v>0</v>
      </c>
      <c r="JZ87" s="211">
        <v>8784.59</v>
      </c>
      <c r="KA87" s="223">
        <f>4485/3</f>
        <v>1495</v>
      </c>
      <c r="KB87" s="65"/>
      <c r="KC87" s="65">
        <f t="shared" si="275"/>
        <v>2951.0710540128885</v>
      </c>
      <c r="KD87" s="65">
        <f t="shared" si="276"/>
        <v>873.79236548213157</v>
      </c>
      <c r="KE87" s="65"/>
      <c r="KF87" s="65">
        <v>18.5</v>
      </c>
      <c r="KG87" s="65"/>
      <c r="KH87" s="65">
        <v>5</v>
      </c>
      <c r="KI87" s="65">
        <f t="shared" si="313"/>
        <v>543.39953271028037</v>
      </c>
      <c r="KJ87" s="65"/>
      <c r="KK87" s="64">
        <f t="shared" si="195"/>
        <v>5886.7629522053003</v>
      </c>
      <c r="KL87" s="66">
        <f t="shared" si="314"/>
        <v>497.32093457943921</v>
      </c>
      <c r="KM87" s="66"/>
      <c r="KN87" s="66">
        <f t="shared" si="277"/>
        <v>1276.816777356948</v>
      </c>
      <c r="KO87" s="67">
        <f t="shared" si="233"/>
        <v>1774.1377119363872</v>
      </c>
      <c r="KP87" s="67">
        <f t="shared" si="234"/>
        <v>7660.9006641416872</v>
      </c>
      <c r="KQ87" s="68">
        <f t="shared" si="235"/>
        <v>1123.6893358583129</v>
      </c>
      <c r="KR87" s="209">
        <v>84724.04</v>
      </c>
      <c r="KS87" s="209">
        <v>31085.43</v>
      </c>
      <c r="KT87" s="209">
        <v>0</v>
      </c>
      <c r="KU87" s="209">
        <v>0</v>
      </c>
      <c r="KV87" s="209">
        <v>0</v>
      </c>
      <c r="KW87" s="209">
        <v>0</v>
      </c>
      <c r="KX87" s="209">
        <v>74982.22</v>
      </c>
      <c r="KY87" s="209">
        <v>0</v>
      </c>
      <c r="KZ87" s="209">
        <v>7903.53</v>
      </c>
      <c r="LA87" s="209">
        <v>0</v>
      </c>
      <c r="LB87" s="209">
        <v>172136.33</v>
      </c>
      <c r="LC87" s="178">
        <f t="shared" si="196"/>
        <v>26558.890000000014</v>
      </c>
      <c r="LD87" s="210">
        <v>6742</v>
      </c>
      <c r="LE87" s="181" t="s">
        <v>276</v>
      </c>
      <c r="LF87" s="64">
        <f t="shared" si="197"/>
        <v>198695.22</v>
      </c>
      <c r="LG87" s="209">
        <v>7052.47</v>
      </c>
      <c r="LH87" s="209">
        <v>2273.84</v>
      </c>
      <c r="LI87" s="209">
        <v>0</v>
      </c>
      <c r="LJ87" s="209">
        <v>0</v>
      </c>
      <c r="LK87" s="209">
        <v>0</v>
      </c>
      <c r="LL87" s="209">
        <v>0</v>
      </c>
      <c r="LM87" s="209">
        <v>0</v>
      </c>
      <c r="LN87" s="209">
        <v>0</v>
      </c>
      <c r="LO87" s="209">
        <v>700</v>
      </c>
      <c r="LP87" s="209">
        <v>0</v>
      </c>
      <c r="LQ87" s="211">
        <f t="shared" si="278"/>
        <v>10026.310000000001</v>
      </c>
      <c r="LR87" s="230">
        <v>1495</v>
      </c>
      <c r="LS87" s="65"/>
      <c r="LT87" s="65">
        <f t="shared" si="279"/>
        <v>1754.9518996046613</v>
      </c>
      <c r="LU87" s="65">
        <f t="shared" si="280"/>
        <v>790.71502955946812</v>
      </c>
      <c r="LV87" s="65"/>
      <c r="LW87" s="65">
        <v>18.5</v>
      </c>
      <c r="LX87" s="65"/>
      <c r="LY87" s="65">
        <v>5</v>
      </c>
      <c r="LZ87" s="65">
        <f t="shared" si="315"/>
        <v>508.03738317757012</v>
      </c>
      <c r="MA87" s="65"/>
      <c r="MB87" s="64">
        <f t="shared" si="236"/>
        <v>4572.2043123416997</v>
      </c>
      <c r="MC87" s="66">
        <f t="shared" si="316"/>
        <v>593.54906542056074</v>
      </c>
      <c r="MD87" s="66"/>
      <c r="ME87" s="66">
        <f t="shared" si="281"/>
        <v>1033.1506755524522</v>
      </c>
      <c r="MF87" s="67">
        <f t="shared" si="237"/>
        <v>1626.6997409730129</v>
      </c>
      <c r="MG87" s="67">
        <f t="shared" si="238"/>
        <v>6198.9040533147127</v>
      </c>
      <c r="MH87" s="68">
        <f t="shared" si="239"/>
        <v>3827.4059466852887</v>
      </c>
      <c r="MI87" s="209">
        <v>60894.22</v>
      </c>
      <c r="MJ87" s="209">
        <v>21695.33</v>
      </c>
      <c r="MK87" s="209">
        <v>0</v>
      </c>
      <c r="ML87" s="209">
        <v>0</v>
      </c>
      <c r="MM87" s="209">
        <v>0</v>
      </c>
      <c r="MN87" s="209">
        <v>0</v>
      </c>
      <c r="MO87" s="209">
        <v>61635.48</v>
      </c>
      <c r="MP87" s="209">
        <v>0</v>
      </c>
      <c r="MQ87" s="209">
        <v>5224.8</v>
      </c>
      <c r="MR87" s="209">
        <v>0</v>
      </c>
      <c r="MS87" s="209">
        <v>130169.71</v>
      </c>
      <c r="MT87" s="178">
        <f t="shared" si="210"/>
        <v>19280.119999999981</v>
      </c>
      <c r="MU87" s="210">
        <v>5635</v>
      </c>
      <c r="MV87" s="181" t="s">
        <v>276</v>
      </c>
      <c r="MW87" s="64">
        <f t="shared" si="198"/>
        <v>149449.82999999999</v>
      </c>
      <c r="MX87" s="209">
        <v>5068.88</v>
      </c>
      <c r="MY87" s="209">
        <v>1586.97</v>
      </c>
      <c r="MZ87" s="209">
        <v>0</v>
      </c>
      <c r="NA87" s="209">
        <v>0</v>
      </c>
      <c r="NB87" s="209">
        <v>0</v>
      </c>
      <c r="NC87" s="209">
        <v>0</v>
      </c>
      <c r="ND87" s="209">
        <v>0</v>
      </c>
      <c r="NE87" s="209">
        <v>0</v>
      </c>
      <c r="NF87" s="209">
        <v>700</v>
      </c>
      <c r="NG87" s="209">
        <v>0</v>
      </c>
      <c r="NH87" s="211">
        <f t="shared" si="282"/>
        <v>7355.85</v>
      </c>
      <c r="NI87" s="230">
        <v>1495</v>
      </c>
      <c r="NJ87" s="238"/>
      <c r="NK87" s="65">
        <f t="shared" si="283"/>
        <v>0</v>
      </c>
      <c r="NL87" s="65">
        <f t="shared" si="284"/>
        <v>465.67383907361182</v>
      </c>
      <c r="NM87" s="65"/>
      <c r="NN87" s="65">
        <v>18.5</v>
      </c>
      <c r="NO87" s="65"/>
      <c r="NP87" s="65">
        <v>5</v>
      </c>
      <c r="NQ87" s="65">
        <f t="shared" si="317"/>
        <v>469.67889908256882</v>
      </c>
      <c r="NR87" s="65"/>
      <c r="NS87" s="64">
        <f t="shared" si="199"/>
        <v>2453.8527381561807</v>
      </c>
      <c r="NT87" s="66">
        <f t="shared" si="285"/>
        <v>723.04816513761466</v>
      </c>
      <c r="NU87" s="66"/>
      <c r="NV87" s="66">
        <f t="shared" si="286"/>
        <v>635.38018065875917</v>
      </c>
      <c r="NW87" s="67">
        <f t="shared" si="240"/>
        <v>1358.4283457963738</v>
      </c>
      <c r="NX87" s="67">
        <f t="shared" si="241"/>
        <v>3812.2810839525546</v>
      </c>
      <c r="NY87" s="68">
        <f t="shared" si="242"/>
        <v>3543.5689160474458</v>
      </c>
      <c r="NZ87" s="209">
        <v>60619.7</v>
      </c>
      <c r="OA87" s="209">
        <v>21296.720000000001</v>
      </c>
      <c r="OB87" s="209">
        <v>0</v>
      </c>
      <c r="OC87" s="209">
        <v>0</v>
      </c>
      <c r="OD87" s="209">
        <v>0</v>
      </c>
      <c r="OE87" s="209">
        <v>0</v>
      </c>
      <c r="OF87" s="209">
        <v>59474.57</v>
      </c>
      <c r="OG87" s="209">
        <v>0</v>
      </c>
      <c r="OH87" s="209">
        <v>5050.79</v>
      </c>
      <c r="OI87" s="209">
        <v>0</v>
      </c>
      <c r="OJ87" s="209">
        <v>125828.61</v>
      </c>
      <c r="OK87" s="178">
        <f t="shared" si="287"/>
        <v>20613.169999999998</v>
      </c>
      <c r="OL87" s="210">
        <v>5634</v>
      </c>
      <c r="OM87" s="181" t="s">
        <v>276</v>
      </c>
      <c r="ON87" s="64">
        <f t="shared" si="200"/>
        <v>146441.78</v>
      </c>
      <c r="OO87" s="209">
        <v>5046.03</v>
      </c>
      <c r="OP87" s="209">
        <v>1557.82</v>
      </c>
      <c r="OQ87" s="209">
        <v>0</v>
      </c>
      <c r="OR87" s="209">
        <v>0</v>
      </c>
      <c r="OS87" s="209">
        <v>0</v>
      </c>
      <c r="OT87" s="209">
        <v>0</v>
      </c>
      <c r="OU87" s="209">
        <v>0</v>
      </c>
      <c r="OV87" s="209">
        <v>0</v>
      </c>
      <c r="OW87" s="209">
        <v>700</v>
      </c>
      <c r="OX87" s="209">
        <v>0</v>
      </c>
      <c r="OY87" s="211">
        <v>7303.85</v>
      </c>
      <c r="OZ87" s="230">
        <v>1495</v>
      </c>
      <c r="PA87" s="238"/>
      <c r="PB87" s="65">
        <f t="shared" si="288"/>
        <v>2720.8248514928468</v>
      </c>
      <c r="PC87" s="65">
        <f t="shared" si="289"/>
        <v>604.39883146949683</v>
      </c>
      <c r="PD87" s="65"/>
      <c r="PE87" s="65">
        <v>18.5</v>
      </c>
      <c r="PF87" s="65">
        <f t="shared" si="290"/>
        <v>32.880000000000003</v>
      </c>
      <c r="PG87" s="65">
        <v>5</v>
      </c>
      <c r="PH87" s="65">
        <f t="shared" si="318"/>
        <v>495.2049090909091</v>
      </c>
      <c r="PI87" s="65"/>
      <c r="PJ87" s="64">
        <f t="shared" si="243"/>
        <v>5371.808592053254</v>
      </c>
      <c r="PK87" s="66">
        <f t="shared" si="319"/>
        <v>643.25572727272731</v>
      </c>
      <c r="PL87" s="66"/>
      <c r="PM87" s="66">
        <f t="shared" si="291"/>
        <v>1203.0128638651963</v>
      </c>
      <c r="PN87" s="67">
        <f t="shared" si="244"/>
        <v>1846.2685911379235</v>
      </c>
      <c r="PO87" s="67">
        <f t="shared" si="245"/>
        <v>7218.077183191177</v>
      </c>
      <c r="PP87" s="68">
        <f t="shared" si="246"/>
        <v>85.772816808823336</v>
      </c>
      <c r="PQ87" s="209">
        <v>65435.74</v>
      </c>
      <c r="PR87" s="209">
        <v>21971.73</v>
      </c>
      <c r="PS87" s="209">
        <v>0</v>
      </c>
      <c r="PT87" s="209">
        <v>0</v>
      </c>
      <c r="PU87" s="209">
        <v>0</v>
      </c>
      <c r="PV87" s="209">
        <v>0</v>
      </c>
      <c r="PW87" s="209">
        <v>67339.08</v>
      </c>
      <c r="PX87" s="209">
        <v>0</v>
      </c>
      <c r="PY87" s="209">
        <v>5673.93</v>
      </c>
      <c r="PZ87" s="209">
        <v>0</v>
      </c>
      <c r="QA87" s="209">
        <v>140648.51</v>
      </c>
      <c r="QB87" s="178">
        <f t="shared" si="201"/>
        <v>19771.969999999972</v>
      </c>
      <c r="QC87" s="210">
        <v>5994</v>
      </c>
      <c r="QD87" s="181" t="s">
        <v>276</v>
      </c>
      <c r="QE87" s="64">
        <f t="shared" si="202"/>
        <v>160420.47999999998</v>
      </c>
      <c r="QF87" s="209">
        <v>5446.91</v>
      </c>
      <c r="QG87" s="209">
        <v>1607.19</v>
      </c>
      <c r="QH87" s="209">
        <v>0</v>
      </c>
      <c r="QI87" s="209">
        <v>0</v>
      </c>
      <c r="QJ87" s="209">
        <v>0</v>
      </c>
      <c r="QK87" s="209">
        <v>0</v>
      </c>
      <c r="QL87" s="209">
        <v>0</v>
      </c>
      <c r="QM87" s="209">
        <v>0</v>
      </c>
      <c r="QN87" s="209">
        <v>700</v>
      </c>
      <c r="QO87" s="209">
        <v>0</v>
      </c>
      <c r="QP87" s="211">
        <f t="shared" si="292"/>
        <v>7754.1</v>
      </c>
      <c r="QQ87" s="250">
        <v>1495</v>
      </c>
      <c r="QR87" s="238"/>
      <c r="QS87" s="65">
        <f t="shared" si="293"/>
        <v>1653.3240675802697</v>
      </c>
      <c r="QT87" s="65">
        <f t="shared" si="294"/>
        <v>360.78793341611845</v>
      </c>
      <c r="QU87" s="65"/>
      <c r="QV87" s="65">
        <v>18.5</v>
      </c>
      <c r="QW87" s="65">
        <f t="shared" si="295"/>
        <v>18.861818181818183</v>
      </c>
      <c r="QX87" s="65">
        <v>5</v>
      </c>
      <c r="QY87" s="65">
        <f t="shared" si="320"/>
        <v>428.14772727272725</v>
      </c>
      <c r="QZ87" s="65"/>
      <c r="RA87" s="64">
        <f t="shared" si="203"/>
        <v>3979.6215464509341</v>
      </c>
      <c r="RB87" s="66">
        <f t="shared" si="296"/>
        <v>619.2640909090909</v>
      </c>
      <c r="RC87" s="66"/>
      <c r="RD87" s="66">
        <f t="shared" si="297"/>
        <v>919.77712747200496</v>
      </c>
      <c r="RE87" s="67">
        <f t="shared" si="247"/>
        <v>1539.0412183810959</v>
      </c>
      <c r="RF87" s="67">
        <f t="shared" si="248"/>
        <v>5518.66276483203</v>
      </c>
      <c r="RG87" s="68">
        <f t="shared" si="249"/>
        <v>2235.4372351679704</v>
      </c>
      <c r="RH87" s="205">
        <v>73649.97</v>
      </c>
      <c r="RI87" s="205">
        <v>21606.87</v>
      </c>
      <c r="RJ87" s="205">
        <v>0</v>
      </c>
      <c r="RK87" s="205">
        <v>0</v>
      </c>
      <c r="RL87" s="205">
        <v>0</v>
      </c>
      <c r="RM87" s="205">
        <v>0</v>
      </c>
      <c r="RN87" s="205">
        <v>63604.02</v>
      </c>
      <c r="RO87" s="205">
        <v>0</v>
      </c>
      <c r="RP87" s="205">
        <v>4864.58</v>
      </c>
      <c r="RQ87" s="205">
        <v>0</v>
      </c>
      <c r="RR87" s="205">
        <v>145389.78</v>
      </c>
      <c r="RS87" s="178">
        <f t="shared" si="204"/>
        <v>18335.659999999974</v>
      </c>
      <c r="RT87" s="206">
        <v>5672</v>
      </c>
      <c r="RU87" s="181" t="s">
        <v>276</v>
      </c>
      <c r="RV87" s="64">
        <f t="shared" si="205"/>
        <v>163725.43999999997</v>
      </c>
      <c r="RW87" s="209">
        <v>6130.68</v>
      </c>
      <c r="RX87" s="209">
        <v>1580.5</v>
      </c>
      <c r="RY87" s="209">
        <v>0</v>
      </c>
      <c r="RZ87" s="209">
        <v>0</v>
      </c>
      <c r="SA87" s="209">
        <v>0</v>
      </c>
      <c r="SB87" s="209">
        <v>0</v>
      </c>
      <c r="SC87" s="209">
        <v>0</v>
      </c>
      <c r="SD87" s="209">
        <v>0</v>
      </c>
      <c r="SE87" s="209">
        <v>700</v>
      </c>
      <c r="SF87" s="209">
        <v>0</v>
      </c>
      <c r="SG87" s="211">
        <v>8411.18</v>
      </c>
      <c r="SH87" s="250">
        <v>1495</v>
      </c>
      <c r="SI87" s="238"/>
      <c r="SJ87" s="65">
        <f t="shared" si="298"/>
        <v>1428.7317082475249</v>
      </c>
      <c r="SK87" s="65">
        <f t="shared" si="299"/>
        <v>395.23010392022712</v>
      </c>
      <c r="SL87" s="65"/>
      <c r="SM87" s="65">
        <v>18.5</v>
      </c>
      <c r="SN87" s="65">
        <f t="shared" si="300"/>
        <v>495.92920353982299</v>
      </c>
      <c r="SO87" s="65">
        <v>5</v>
      </c>
      <c r="SP87" s="65">
        <f t="shared" si="321"/>
        <v>428.52876106194691</v>
      </c>
      <c r="SQ87" s="65"/>
      <c r="SR87" s="64">
        <f t="shared" si="325"/>
        <v>4266.9197767695214</v>
      </c>
      <c r="SS87" s="66">
        <f t="shared" si="322"/>
        <v>596.28469026548669</v>
      </c>
      <c r="ST87" s="66"/>
      <c r="SU87" s="66">
        <f t="shared" si="301"/>
        <v>972.64089340700161</v>
      </c>
      <c r="SV87" s="67">
        <f t="shared" si="326"/>
        <v>1568.9255836724883</v>
      </c>
      <c r="SW87" s="67">
        <f t="shared" si="250"/>
        <v>5835.8453604420101</v>
      </c>
      <c r="SX87" s="68">
        <f t="shared" si="251"/>
        <v>2575.3346395579902</v>
      </c>
      <c r="SY87" s="64">
        <f t="shared" si="302"/>
        <v>1703547.55</v>
      </c>
      <c r="SZ87" s="211">
        <f t="shared" si="303"/>
        <v>90984.49000000002</v>
      </c>
      <c r="TA87" s="67">
        <f t="shared" si="304"/>
        <v>67787.830170118745</v>
      </c>
      <c r="TB87" s="68">
        <f t="shared" si="305"/>
        <v>23196.659829881275</v>
      </c>
      <c r="TC87" s="264"/>
      <c r="TD87" s="265"/>
      <c r="TE87" s="265"/>
    </row>
    <row r="88" spans="1:525">
      <c r="A88" s="173" t="s">
        <v>223</v>
      </c>
      <c r="B88" s="266" t="s">
        <v>224</v>
      </c>
      <c r="C88" s="181" t="s">
        <v>276</v>
      </c>
      <c r="D88" s="176">
        <v>2641.72</v>
      </c>
      <c r="E88" s="176">
        <v>10023.6</v>
      </c>
      <c r="F88" s="176">
        <v>0</v>
      </c>
      <c r="G88" s="176">
        <v>165</v>
      </c>
      <c r="H88" s="176">
        <v>0</v>
      </c>
      <c r="I88" s="176">
        <v>0</v>
      </c>
      <c r="J88" s="176">
        <v>0</v>
      </c>
      <c r="K88" s="176">
        <v>0</v>
      </c>
      <c r="L88" s="176">
        <v>0</v>
      </c>
      <c r="M88" s="176">
        <v>0</v>
      </c>
      <c r="N88" s="178">
        <v>8515.74</v>
      </c>
      <c r="O88" s="178">
        <f t="shared" si="161"/>
        <v>4314.58</v>
      </c>
      <c r="P88" s="181">
        <v>1148</v>
      </c>
      <c r="Q88" s="64">
        <f t="shared" si="327"/>
        <v>12830.32</v>
      </c>
      <c r="R88" s="178">
        <v>219.88</v>
      </c>
      <c r="S88" s="178">
        <v>733.21</v>
      </c>
      <c r="T88" s="178">
        <v>0</v>
      </c>
      <c r="U88" s="178">
        <v>6.94</v>
      </c>
      <c r="V88" s="178">
        <v>0</v>
      </c>
      <c r="W88" s="178">
        <v>0</v>
      </c>
      <c r="X88" s="178">
        <v>0</v>
      </c>
      <c r="Y88" s="178">
        <v>0</v>
      </c>
      <c r="Z88" s="178">
        <v>0</v>
      </c>
      <c r="AA88" s="178">
        <v>0</v>
      </c>
      <c r="AB88" s="64">
        <f t="shared" si="328"/>
        <v>960.03000000000009</v>
      </c>
      <c r="AC88" s="220">
        <v>317.95999999999998</v>
      </c>
      <c r="AD88" s="65">
        <v>192</v>
      </c>
      <c r="AE88" s="65">
        <f t="shared" si="252"/>
        <v>92.589920288319789</v>
      </c>
      <c r="AF88" s="65">
        <f t="shared" si="177"/>
        <v>115.69035038210068</v>
      </c>
      <c r="AG88" s="65"/>
      <c r="AH88" s="65">
        <v>18.5</v>
      </c>
      <c r="AI88" s="65"/>
      <c r="AJ88" s="65">
        <v>5</v>
      </c>
      <c r="AK88" s="65">
        <f t="shared" si="178"/>
        <v>411.38684210526316</v>
      </c>
      <c r="AL88" s="65"/>
      <c r="AM88" s="64">
        <f t="shared" si="214"/>
        <v>1153.1271127756836</v>
      </c>
      <c r="AN88" s="66">
        <f t="shared" si="179"/>
        <v>645.10084210526315</v>
      </c>
      <c r="AO88" s="66">
        <v>46.73</v>
      </c>
      <c r="AP88" s="66">
        <f t="shared" si="253"/>
        <v>368.9915909761894</v>
      </c>
      <c r="AQ88" s="67">
        <f t="shared" si="215"/>
        <v>1060.8224330814526</v>
      </c>
      <c r="AR88" s="67">
        <f t="shared" si="216"/>
        <v>2213.9495458571364</v>
      </c>
      <c r="AS88" s="68">
        <f t="shared" si="217"/>
        <v>-1253.9195458571362</v>
      </c>
      <c r="AT88" s="205">
        <v>1602.56</v>
      </c>
      <c r="AU88" s="205">
        <v>11933.33</v>
      </c>
      <c r="AV88" s="205">
        <v>0</v>
      </c>
      <c r="AW88" s="205">
        <v>0</v>
      </c>
      <c r="AX88" s="207">
        <v>0</v>
      </c>
      <c r="AY88" s="207">
        <v>0</v>
      </c>
      <c r="AZ88" s="207">
        <v>0</v>
      </c>
      <c r="BA88" s="207">
        <v>0</v>
      </c>
      <c r="BB88" s="207">
        <v>0</v>
      </c>
      <c r="BC88" s="207">
        <v>0</v>
      </c>
      <c r="BD88" s="209">
        <v>7921.31</v>
      </c>
      <c r="BE88" s="178">
        <f t="shared" si="162"/>
        <v>5614.579999999999</v>
      </c>
      <c r="BF88" s="208">
        <v>1170</v>
      </c>
      <c r="BG88" s="181" t="s">
        <v>276</v>
      </c>
      <c r="BH88" s="64">
        <f t="shared" si="329"/>
        <v>13535.89</v>
      </c>
      <c r="BI88" s="205">
        <v>133.4</v>
      </c>
      <c r="BJ88" s="205">
        <v>872.9</v>
      </c>
      <c r="BK88" s="205">
        <v>0</v>
      </c>
      <c r="BL88" s="205">
        <v>0</v>
      </c>
      <c r="BM88" s="205">
        <v>0</v>
      </c>
      <c r="BN88" s="205">
        <v>0</v>
      </c>
      <c r="BO88" s="205">
        <v>0</v>
      </c>
      <c r="BP88" s="205">
        <v>0</v>
      </c>
      <c r="BQ88" s="205">
        <v>0</v>
      </c>
      <c r="BR88" s="205">
        <v>0</v>
      </c>
      <c r="BS88" s="64">
        <f t="shared" si="330"/>
        <v>1006.3</v>
      </c>
      <c r="BT88" s="220">
        <v>317.95999999999998</v>
      </c>
      <c r="BU88" s="65">
        <v>192</v>
      </c>
      <c r="BV88" s="65">
        <f t="shared" si="254"/>
        <v>86.878672336609355</v>
      </c>
      <c r="BW88" s="65">
        <f t="shared" si="255"/>
        <v>126.97912777191964</v>
      </c>
      <c r="BX88" s="65"/>
      <c r="BY88" s="65">
        <v>18.5</v>
      </c>
      <c r="BZ88" s="65"/>
      <c r="CA88" s="65">
        <v>5</v>
      </c>
      <c r="CB88" s="65">
        <f t="shared" si="180"/>
        <v>391.015625</v>
      </c>
      <c r="CC88" s="65"/>
      <c r="CD88" s="64">
        <f t="shared" si="218"/>
        <v>1138.3334251085289</v>
      </c>
      <c r="CE88" s="66">
        <f t="shared" si="256"/>
        <v>665.21208333333334</v>
      </c>
      <c r="CF88" s="66"/>
      <c r="CG88" s="66">
        <f t="shared" si="257"/>
        <v>360.70910168837247</v>
      </c>
      <c r="CH88" s="67">
        <f t="shared" si="323"/>
        <v>1025.9211850217057</v>
      </c>
      <c r="CI88" s="67">
        <f t="shared" si="219"/>
        <v>2164.2546101302346</v>
      </c>
      <c r="CJ88" s="68">
        <f t="shared" si="220"/>
        <v>-1157.9546101302346</v>
      </c>
      <c r="CK88" s="209">
        <v>1497.6</v>
      </c>
      <c r="CL88" s="209">
        <v>11301.37</v>
      </c>
      <c r="CM88" s="209">
        <v>0</v>
      </c>
      <c r="CN88" s="209">
        <v>0</v>
      </c>
      <c r="CO88" s="209">
        <v>0</v>
      </c>
      <c r="CP88" s="209">
        <v>0</v>
      </c>
      <c r="CQ88" s="209">
        <v>0</v>
      </c>
      <c r="CR88" s="209">
        <v>0</v>
      </c>
      <c r="CS88" s="209">
        <v>0</v>
      </c>
      <c r="CT88" s="207">
        <v>0</v>
      </c>
      <c r="CU88" s="209">
        <v>7785.05</v>
      </c>
      <c r="CV88" s="178">
        <f t="shared" si="181"/>
        <v>5013.920000000001</v>
      </c>
      <c r="CW88" s="210">
        <v>1094</v>
      </c>
      <c r="CX88" s="181" t="s">
        <v>276</v>
      </c>
      <c r="CY88" s="64">
        <f t="shared" si="182"/>
        <v>12798.970000000001</v>
      </c>
      <c r="CZ88" s="209">
        <v>124.66</v>
      </c>
      <c r="DA88" s="209">
        <v>826.67</v>
      </c>
      <c r="DB88" s="209">
        <v>0</v>
      </c>
      <c r="DC88" s="209">
        <v>0</v>
      </c>
      <c r="DD88" s="209">
        <v>0</v>
      </c>
      <c r="DE88" s="209">
        <v>0</v>
      </c>
      <c r="DF88" s="209">
        <v>0</v>
      </c>
      <c r="DG88" s="209">
        <v>0</v>
      </c>
      <c r="DH88" s="209">
        <v>0</v>
      </c>
      <c r="DI88" s="209">
        <v>0</v>
      </c>
      <c r="DJ88" s="211">
        <f t="shared" si="208"/>
        <v>951.32999999999993</v>
      </c>
      <c r="DK88" s="65">
        <v>317.95999999999998</v>
      </c>
      <c r="DL88" s="65">
        <v>192</v>
      </c>
      <c r="DM88" s="65">
        <f t="shared" si="258"/>
        <v>84.634373708708708</v>
      </c>
      <c r="DN88" s="65">
        <f t="shared" si="259"/>
        <v>142.62774999334249</v>
      </c>
      <c r="DO88" s="65"/>
      <c r="DP88" s="65">
        <v>18.5</v>
      </c>
      <c r="DQ88" s="65"/>
      <c r="DR88" s="65">
        <v>5</v>
      </c>
      <c r="DS88" s="65">
        <f t="shared" si="209"/>
        <v>428.469696969697</v>
      </c>
      <c r="DT88" s="65"/>
      <c r="DU88" s="64">
        <f t="shared" si="221"/>
        <v>1189.1918206717482</v>
      </c>
      <c r="DV88" s="66">
        <f t="shared" si="306"/>
        <v>596.35070707070713</v>
      </c>
      <c r="DW88" s="66"/>
      <c r="DX88" s="66">
        <f t="shared" si="260"/>
        <v>357.10850554849111</v>
      </c>
      <c r="DY88" s="67">
        <f t="shared" si="222"/>
        <v>953.4592126191983</v>
      </c>
      <c r="DZ88" s="67">
        <f t="shared" si="223"/>
        <v>2142.6510332909465</v>
      </c>
      <c r="EA88" s="68">
        <f t="shared" si="224"/>
        <v>-1191.3210332909466</v>
      </c>
      <c r="EB88" s="209">
        <v>2229.7199999999998</v>
      </c>
      <c r="EC88" s="209">
        <v>12988.72</v>
      </c>
      <c r="ED88" s="209">
        <v>0</v>
      </c>
      <c r="EE88" s="209">
        <v>55</v>
      </c>
      <c r="EF88" s="209">
        <v>0</v>
      </c>
      <c r="EG88" s="209">
        <v>0</v>
      </c>
      <c r="EH88" s="209">
        <v>0</v>
      </c>
      <c r="EI88" s="209">
        <v>0</v>
      </c>
      <c r="EJ88" s="209">
        <v>0</v>
      </c>
      <c r="EK88" s="209">
        <v>0</v>
      </c>
      <c r="EL88" s="209">
        <v>8768.5499999999993</v>
      </c>
      <c r="EM88" s="178">
        <f t="shared" si="183"/>
        <v>6504.8899999999994</v>
      </c>
      <c r="EN88" s="210">
        <v>1278</v>
      </c>
      <c r="EO88" s="181" t="s">
        <v>276</v>
      </c>
      <c r="EP88" s="212">
        <f t="shared" si="261"/>
        <v>15273.439999999999</v>
      </c>
      <c r="EQ88" s="209">
        <v>185.61</v>
      </c>
      <c r="ER88" s="209">
        <v>950.1</v>
      </c>
      <c r="ES88" s="209">
        <v>0</v>
      </c>
      <c r="ET88" s="209">
        <v>2.31</v>
      </c>
      <c r="EU88" s="209">
        <v>0</v>
      </c>
      <c r="EV88" s="209">
        <v>0</v>
      </c>
      <c r="EW88" s="209">
        <v>0</v>
      </c>
      <c r="EX88" s="209">
        <v>0</v>
      </c>
      <c r="EY88" s="209">
        <v>0</v>
      </c>
      <c r="EZ88" s="209">
        <v>0</v>
      </c>
      <c r="FA88" s="64">
        <f t="shared" si="184"/>
        <v>1138.02</v>
      </c>
      <c r="FB88" s="220">
        <v>317.95999999999998</v>
      </c>
      <c r="FC88" s="65">
        <v>192</v>
      </c>
      <c r="FD88" s="65">
        <f t="shared" si="262"/>
        <v>97.875001213167351</v>
      </c>
      <c r="FE88" s="65">
        <f t="shared" si="263"/>
        <v>168.97260082950294</v>
      </c>
      <c r="FF88" s="65"/>
      <c r="FG88" s="65">
        <v>18.5</v>
      </c>
      <c r="FH88" s="65">
        <f t="shared" si="264"/>
        <v>140.93333333333334</v>
      </c>
      <c r="FI88" s="65">
        <v>5</v>
      </c>
      <c r="FJ88" s="65">
        <f t="shared" si="307"/>
        <v>424.68019607843132</v>
      </c>
      <c r="FK88" s="65"/>
      <c r="FL88" s="64">
        <f t="shared" si="225"/>
        <v>1365.921131454435</v>
      </c>
      <c r="FM88" s="66">
        <f t="shared" si="308"/>
        <v>664.41901960784321</v>
      </c>
      <c r="FN88" s="66"/>
      <c r="FO88" s="66">
        <f t="shared" si="265"/>
        <v>406.06803021245565</v>
      </c>
      <c r="FP88" s="67">
        <f t="shared" si="324"/>
        <v>1070.4870498202988</v>
      </c>
      <c r="FQ88" s="67">
        <f t="shared" si="226"/>
        <v>2436.4081812747336</v>
      </c>
      <c r="FR88" s="68">
        <f t="shared" si="227"/>
        <v>-1298.3881812747336</v>
      </c>
      <c r="FS88" s="209">
        <v>1884.23</v>
      </c>
      <c r="FT88" s="209">
        <v>12139.75</v>
      </c>
      <c r="FU88" s="209">
        <v>0</v>
      </c>
      <c r="FV88" s="209">
        <v>30</v>
      </c>
      <c r="FW88" s="209">
        <v>0</v>
      </c>
      <c r="FX88" s="209">
        <v>0</v>
      </c>
      <c r="FY88" s="209">
        <v>0</v>
      </c>
      <c r="FZ88" s="209">
        <v>0</v>
      </c>
      <c r="GA88" s="209">
        <v>0</v>
      </c>
      <c r="GB88" s="209">
        <v>0</v>
      </c>
      <c r="GC88" s="209">
        <v>8764.82</v>
      </c>
      <c r="GD88" s="178">
        <f t="shared" si="186"/>
        <v>5289.16</v>
      </c>
      <c r="GE88" s="210">
        <v>1122</v>
      </c>
      <c r="GF88" s="181" t="s">
        <v>276</v>
      </c>
      <c r="GG88" s="64">
        <f t="shared" si="187"/>
        <v>14053.98</v>
      </c>
      <c r="GH88" s="209">
        <v>156.85</v>
      </c>
      <c r="GI88" s="209">
        <v>888</v>
      </c>
      <c r="GJ88" s="209">
        <v>0</v>
      </c>
      <c r="GK88" s="209">
        <v>1.26</v>
      </c>
      <c r="GL88" s="209">
        <v>0</v>
      </c>
      <c r="GM88" s="209">
        <v>0</v>
      </c>
      <c r="GN88" s="209">
        <v>0</v>
      </c>
      <c r="GO88" s="209">
        <v>0</v>
      </c>
      <c r="GP88" s="209">
        <v>0</v>
      </c>
      <c r="GQ88" s="209">
        <v>0</v>
      </c>
      <c r="GR88" s="211">
        <f t="shared" si="266"/>
        <v>1046.1099999999999</v>
      </c>
      <c r="GS88" s="220">
        <v>317.95999999999998</v>
      </c>
      <c r="GT88" s="65">
        <v>192</v>
      </c>
      <c r="GU88" s="65">
        <f t="shared" si="267"/>
        <v>97.125114317333825</v>
      </c>
      <c r="GV88" s="65">
        <f t="shared" si="268"/>
        <v>155.88268454948383</v>
      </c>
      <c r="GW88" s="65"/>
      <c r="GX88" s="65">
        <v>18.5</v>
      </c>
      <c r="GY88" s="65">
        <f t="shared" si="269"/>
        <v>184.90588235294118</v>
      </c>
      <c r="GZ88" s="65">
        <v>5</v>
      </c>
      <c r="HA88" s="65">
        <f t="shared" si="309"/>
        <v>358.47794117647061</v>
      </c>
      <c r="HB88" s="65"/>
      <c r="HC88" s="64">
        <f t="shared" si="188"/>
        <v>1329.8516223962295</v>
      </c>
      <c r="HD88" s="66">
        <f t="shared" si="310"/>
        <v>866.92019607843133</v>
      </c>
      <c r="HE88" s="66"/>
      <c r="HF88" s="66">
        <f t="shared" si="270"/>
        <v>439.3543636949322</v>
      </c>
      <c r="HG88" s="67">
        <f t="shared" si="228"/>
        <v>1306.2745597733635</v>
      </c>
      <c r="HH88" s="67">
        <f t="shared" si="229"/>
        <v>2636.126182169593</v>
      </c>
      <c r="HI88" s="68">
        <f t="shared" si="230"/>
        <v>-1590.0161821695931</v>
      </c>
      <c r="HJ88" s="205">
        <v>3106.93</v>
      </c>
      <c r="HK88" s="205">
        <v>12490.02</v>
      </c>
      <c r="HL88" s="205">
        <v>0</v>
      </c>
      <c r="HM88" s="205">
        <v>70</v>
      </c>
      <c r="HN88" s="205">
        <v>0</v>
      </c>
      <c r="HO88" s="205">
        <v>0</v>
      </c>
      <c r="HP88" s="205">
        <v>0</v>
      </c>
      <c r="HQ88" s="205">
        <v>0</v>
      </c>
      <c r="HR88" s="205">
        <v>0</v>
      </c>
      <c r="HS88" s="205">
        <v>0</v>
      </c>
      <c r="HT88" s="205">
        <v>11758.39</v>
      </c>
      <c r="HU88" s="178">
        <f t="shared" si="189"/>
        <v>3908.5600000000013</v>
      </c>
      <c r="HV88" s="206">
        <v>1056</v>
      </c>
      <c r="HW88" s="181" t="s">
        <v>276</v>
      </c>
      <c r="HX88" s="64">
        <f t="shared" si="190"/>
        <v>15666.95</v>
      </c>
      <c r="HY88" s="205">
        <v>258.62</v>
      </c>
      <c r="HZ88" s="205">
        <v>913.62</v>
      </c>
      <c r="IA88" s="205">
        <v>0</v>
      </c>
      <c r="IB88" s="205">
        <v>2.94</v>
      </c>
      <c r="IC88" s="205">
        <v>0</v>
      </c>
      <c r="ID88" s="205">
        <v>0</v>
      </c>
      <c r="IE88" s="205">
        <v>0</v>
      </c>
      <c r="IF88" s="205">
        <v>0</v>
      </c>
      <c r="IG88" s="205">
        <v>0</v>
      </c>
      <c r="IH88" s="205">
        <v>0</v>
      </c>
      <c r="II88" s="214">
        <v>1175.18</v>
      </c>
      <c r="IJ88" s="220">
        <v>317.95999999999998</v>
      </c>
      <c r="IK88" s="65">
        <v>192</v>
      </c>
      <c r="IL88" s="65">
        <f t="shared" si="271"/>
        <v>130.25305763935179</v>
      </c>
      <c r="IM88" s="65">
        <f t="shared" si="272"/>
        <v>118.45953785804915</v>
      </c>
      <c r="IN88" s="65"/>
      <c r="IO88" s="65">
        <v>18.5</v>
      </c>
      <c r="IP88" s="65">
        <f t="shared" si="273"/>
        <v>232.05714285714285</v>
      </c>
      <c r="IQ88" s="65">
        <v>5</v>
      </c>
      <c r="IR88" s="65">
        <f t="shared" si="311"/>
        <v>445.62857142857143</v>
      </c>
      <c r="IS88" s="65"/>
      <c r="IT88" s="64">
        <f t="shared" si="191"/>
        <v>1459.8583097831151</v>
      </c>
      <c r="IU88" s="66">
        <f t="shared" si="312"/>
        <v>538.79476190476191</v>
      </c>
      <c r="IV88" s="66"/>
      <c r="IW88" s="66">
        <f t="shared" si="274"/>
        <v>399.73061433757539</v>
      </c>
      <c r="IX88" s="67">
        <f t="shared" si="192"/>
        <v>938.5253762423373</v>
      </c>
      <c r="IY88" s="67">
        <f t="shared" si="231"/>
        <v>2398.3836860254523</v>
      </c>
      <c r="IZ88" s="68">
        <f t="shared" si="232"/>
        <v>-1223.2036860254523</v>
      </c>
      <c r="JA88" s="209">
        <v>2600.25</v>
      </c>
      <c r="JB88" s="209">
        <v>13389.05</v>
      </c>
      <c r="JC88" s="209">
        <v>0</v>
      </c>
      <c r="JD88" s="209">
        <v>0</v>
      </c>
      <c r="JE88" s="209">
        <v>0</v>
      </c>
      <c r="JF88" s="209">
        <v>0</v>
      </c>
      <c r="JG88" s="209">
        <v>0</v>
      </c>
      <c r="JH88" s="209">
        <v>0</v>
      </c>
      <c r="JI88" s="209">
        <v>0</v>
      </c>
      <c r="JJ88" s="209">
        <v>0</v>
      </c>
      <c r="JK88" s="209">
        <v>12836.6</v>
      </c>
      <c r="JL88" s="178">
        <f t="shared" si="193"/>
        <v>3152.6999999999989</v>
      </c>
      <c r="JM88" s="210">
        <v>1026</v>
      </c>
      <c r="JN88" s="181" t="s">
        <v>276</v>
      </c>
      <c r="JO88" s="64">
        <f t="shared" si="194"/>
        <v>15989.3</v>
      </c>
      <c r="JP88" s="209">
        <v>216.45</v>
      </c>
      <c r="JQ88" s="209">
        <v>979.38</v>
      </c>
      <c r="JR88" s="209">
        <v>0</v>
      </c>
      <c r="JS88" s="209">
        <v>0</v>
      </c>
      <c r="JT88" s="209">
        <v>0</v>
      </c>
      <c r="JU88" s="209">
        <v>0</v>
      </c>
      <c r="JV88" s="209">
        <v>0</v>
      </c>
      <c r="JW88" s="209">
        <v>0</v>
      </c>
      <c r="JX88" s="209">
        <v>0</v>
      </c>
      <c r="JY88" s="209">
        <v>0</v>
      </c>
      <c r="JZ88" s="211">
        <v>1195.83</v>
      </c>
      <c r="KA88" s="220">
        <v>317.95999999999998</v>
      </c>
      <c r="KB88" s="65">
        <v>192</v>
      </c>
      <c r="KC88" s="65">
        <f t="shared" si="275"/>
        <v>258.9230499063965</v>
      </c>
      <c r="KD88" s="65">
        <f t="shared" si="276"/>
        <v>106.15635531004335</v>
      </c>
      <c r="KE88" s="65"/>
      <c r="KF88" s="65">
        <v>18.5</v>
      </c>
      <c r="KG88" s="65"/>
      <c r="KH88" s="65">
        <v>5</v>
      </c>
      <c r="KI88" s="65">
        <f t="shared" si="313"/>
        <v>543.39953271028037</v>
      </c>
      <c r="KJ88" s="65"/>
      <c r="KK88" s="64">
        <f t="shared" si="195"/>
        <v>1441.9389379267204</v>
      </c>
      <c r="KL88" s="66">
        <f t="shared" si="314"/>
        <v>497.32093457943921</v>
      </c>
      <c r="KM88" s="66"/>
      <c r="KN88" s="66">
        <f t="shared" si="277"/>
        <v>387.85197450123195</v>
      </c>
      <c r="KO88" s="67">
        <f t="shared" si="233"/>
        <v>885.17290908067116</v>
      </c>
      <c r="KP88" s="67">
        <f t="shared" si="234"/>
        <v>2327.1118470073916</v>
      </c>
      <c r="KQ88" s="68">
        <f t="shared" si="235"/>
        <v>-1131.2818470073917</v>
      </c>
      <c r="KR88" s="209">
        <v>2078.94</v>
      </c>
      <c r="KS88" s="209">
        <v>15944.59</v>
      </c>
      <c r="KT88" s="209">
        <v>0</v>
      </c>
      <c r="KU88" s="209">
        <v>30</v>
      </c>
      <c r="KV88" s="209">
        <v>0</v>
      </c>
      <c r="KW88" s="209">
        <v>0</v>
      </c>
      <c r="KX88" s="209">
        <v>0</v>
      </c>
      <c r="KY88" s="209">
        <v>0</v>
      </c>
      <c r="KZ88" s="209">
        <v>0</v>
      </c>
      <c r="LA88" s="209">
        <v>0</v>
      </c>
      <c r="LB88" s="209">
        <v>13431.6</v>
      </c>
      <c r="LC88" s="178">
        <f t="shared" si="196"/>
        <v>4621.9299999999985</v>
      </c>
      <c r="LD88" s="210">
        <v>1228</v>
      </c>
      <c r="LE88" s="181" t="s">
        <v>276</v>
      </c>
      <c r="LF88" s="64">
        <f t="shared" si="197"/>
        <v>18053.53</v>
      </c>
      <c r="LG88" s="209">
        <v>173.05</v>
      </c>
      <c r="LH88" s="209">
        <v>1166.32</v>
      </c>
      <c r="LI88" s="209">
        <v>0</v>
      </c>
      <c r="LJ88" s="209">
        <v>1.26</v>
      </c>
      <c r="LK88" s="209">
        <v>0</v>
      </c>
      <c r="LL88" s="209">
        <v>0</v>
      </c>
      <c r="LM88" s="209">
        <v>0</v>
      </c>
      <c r="LN88" s="209">
        <v>0</v>
      </c>
      <c r="LO88" s="209">
        <v>0</v>
      </c>
      <c r="LP88" s="209">
        <v>0</v>
      </c>
      <c r="LQ88" s="211">
        <f t="shared" si="278"/>
        <v>1340.6299999999999</v>
      </c>
      <c r="LR88" s="233">
        <f>708.42/2</f>
        <v>354.21</v>
      </c>
      <c r="LS88" s="245">
        <v>255</v>
      </c>
      <c r="LT88" s="65">
        <f t="shared" si="279"/>
        <v>136.93687982501993</v>
      </c>
      <c r="LU88" s="65">
        <f t="shared" si="280"/>
        <v>137.60475368405039</v>
      </c>
      <c r="LV88" s="65"/>
      <c r="LW88" s="65">
        <v>18.5</v>
      </c>
      <c r="LX88" s="65"/>
      <c r="LY88" s="65">
        <v>5</v>
      </c>
      <c r="LZ88" s="65">
        <f t="shared" si="315"/>
        <v>508.03738317757012</v>
      </c>
      <c r="MA88" s="65"/>
      <c r="MB88" s="64">
        <f t="shared" si="236"/>
        <v>1415.2890166866405</v>
      </c>
      <c r="MC88" s="66">
        <f t="shared" si="316"/>
        <v>593.54906542056074</v>
      </c>
      <c r="MD88" s="66"/>
      <c r="ME88" s="66">
        <f t="shared" si="281"/>
        <v>401.76761642144027</v>
      </c>
      <c r="MF88" s="67">
        <f t="shared" si="237"/>
        <v>995.316681842001</v>
      </c>
      <c r="MG88" s="67">
        <f t="shared" si="238"/>
        <v>2410.6056985286414</v>
      </c>
      <c r="MH88" s="68">
        <f t="shared" si="239"/>
        <v>-1069.9756985286415</v>
      </c>
      <c r="MI88" s="209">
        <v>2435.25</v>
      </c>
      <c r="MJ88" s="209">
        <v>11996.02</v>
      </c>
      <c r="MK88" s="209">
        <v>0</v>
      </c>
      <c r="ML88" s="209">
        <v>5</v>
      </c>
      <c r="MM88" s="209">
        <v>0</v>
      </c>
      <c r="MN88" s="209">
        <v>0</v>
      </c>
      <c r="MO88" s="209">
        <v>0</v>
      </c>
      <c r="MP88" s="209">
        <v>0</v>
      </c>
      <c r="MQ88" s="209">
        <v>0</v>
      </c>
      <c r="MR88" s="209">
        <v>0</v>
      </c>
      <c r="MS88" s="209">
        <v>9620.09</v>
      </c>
      <c r="MT88" s="178">
        <f t="shared" si="210"/>
        <v>4816.18</v>
      </c>
      <c r="MU88" s="210">
        <v>1108</v>
      </c>
      <c r="MV88" s="181" t="s">
        <v>276</v>
      </c>
      <c r="MW88" s="64">
        <f t="shared" si="198"/>
        <v>14436.27</v>
      </c>
      <c r="MX88" s="209">
        <v>202.71</v>
      </c>
      <c r="MY88" s="209">
        <v>877.49</v>
      </c>
      <c r="MZ88" s="209">
        <v>0</v>
      </c>
      <c r="NA88" s="209">
        <v>0.21</v>
      </c>
      <c r="NB88" s="209">
        <v>0</v>
      </c>
      <c r="NC88" s="209">
        <v>0</v>
      </c>
      <c r="ND88" s="209">
        <v>0</v>
      </c>
      <c r="NE88" s="209">
        <v>0</v>
      </c>
      <c r="NF88" s="209">
        <v>0</v>
      </c>
      <c r="NG88" s="209">
        <v>0</v>
      </c>
      <c r="NH88" s="211">
        <f t="shared" si="282"/>
        <v>1080.4100000000001</v>
      </c>
      <c r="NI88" s="233">
        <f>708.42/2</f>
        <v>354.21</v>
      </c>
      <c r="NJ88" s="245">
        <v>255</v>
      </c>
      <c r="NK88" s="65">
        <f t="shared" si="283"/>
        <v>0</v>
      </c>
      <c r="NL88" s="65">
        <f t="shared" si="284"/>
        <v>116.32547049860426</v>
      </c>
      <c r="NM88" s="65"/>
      <c r="NN88" s="65">
        <v>18.5</v>
      </c>
      <c r="NO88" s="65"/>
      <c r="NP88" s="65">
        <v>5</v>
      </c>
      <c r="NQ88" s="65">
        <f t="shared" si="317"/>
        <v>469.67889908256882</v>
      </c>
      <c r="NR88" s="65"/>
      <c r="NS88" s="64">
        <f t="shared" si="199"/>
        <v>1218.7143695811733</v>
      </c>
      <c r="NT88" s="66">
        <f t="shared" si="285"/>
        <v>723.04816513761466</v>
      </c>
      <c r="NU88" s="66"/>
      <c r="NV88" s="66">
        <f t="shared" si="286"/>
        <v>388.35250694375759</v>
      </c>
      <c r="NW88" s="67">
        <f t="shared" si="240"/>
        <v>1111.4006720813722</v>
      </c>
      <c r="NX88" s="67">
        <f t="shared" si="241"/>
        <v>2330.1150416625455</v>
      </c>
      <c r="NY88" s="68">
        <f t="shared" si="242"/>
        <v>-1249.7050416625455</v>
      </c>
      <c r="NZ88" s="209">
        <v>2018.08</v>
      </c>
      <c r="OA88" s="209">
        <v>11798.82</v>
      </c>
      <c r="OB88" s="209">
        <v>0</v>
      </c>
      <c r="OC88" s="209">
        <v>15</v>
      </c>
      <c r="OD88" s="209">
        <v>0</v>
      </c>
      <c r="OE88" s="209">
        <v>0</v>
      </c>
      <c r="OF88" s="209">
        <v>0</v>
      </c>
      <c r="OG88" s="209">
        <v>0</v>
      </c>
      <c r="OH88" s="209">
        <v>0</v>
      </c>
      <c r="OI88" s="209">
        <v>0</v>
      </c>
      <c r="OJ88" s="209">
        <v>8443.9</v>
      </c>
      <c r="OK88" s="178">
        <f t="shared" si="287"/>
        <v>5388</v>
      </c>
      <c r="OL88" s="210">
        <v>1101</v>
      </c>
      <c r="OM88" s="181" t="s">
        <v>276</v>
      </c>
      <c r="ON88" s="64">
        <f t="shared" si="200"/>
        <v>13831.9</v>
      </c>
      <c r="OO88" s="209">
        <v>167.99</v>
      </c>
      <c r="OP88" s="209">
        <v>863.06</v>
      </c>
      <c r="OQ88" s="209">
        <v>0</v>
      </c>
      <c r="OR88" s="209">
        <v>0.63</v>
      </c>
      <c r="OS88" s="209">
        <v>0</v>
      </c>
      <c r="OT88" s="209">
        <v>0</v>
      </c>
      <c r="OU88" s="209">
        <v>0</v>
      </c>
      <c r="OV88" s="209">
        <v>0</v>
      </c>
      <c r="OW88" s="209">
        <v>0</v>
      </c>
      <c r="OX88" s="209">
        <v>0</v>
      </c>
      <c r="OY88" s="211">
        <v>1031.68</v>
      </c>
      <c r="OZ88" s="233">
        <f>708.42/2</f>
        <v>354.21</v>
      </c>
      <c r="PA88" s="245">
        <v>255</v>
      </c>
      <c r="PB88" s="65">
        <f t="shared" si="288"/>
        <v>182.58465196047581</v>
      </c>
      <c r="PC88" s="65">
        <f t="shared" si="289"/>
        <v>157.98156731631522</v>
      </c>
      <c r="PD88" s="65"/>
      <c r="PE88" s="65">
        <v>18.5</v>
      </c>
      <c r="PF88" s="65">
        <f t="shared" si="290"/>
        <v>32.880000000000003</v>
      </c>
      <c r="PG88" s="65">
        <v>5</v>
      </c>
      <c r="PH88" s="65">
        <f t="shared" si="318"/>
        <v>495.2049090909091</v>
      </c>
      <c r="PI88" s="65"/>
      <c r="PJ88" s="64">
        <f t="shared" si="243"/>
        <v>1501.3611283677003</v>
      </c>
      <c r="PK88" s="66">
        <f t="shared" si="319"/>
        <v>643.25572727272731</v>
      </c>
      <c r="PL88" s="66"/>
      <c r="PM88" s="66">
        <f t="shared" si="291"/>
        <v>428.92337112808559</v>
      </c>
      <c r="PN88" s="67">
        <f t="shared" si="244"/>
        <v>1072.179098400813</v>
      </c>
      <c r="PO88" s="67">
        <f t="shared" si="245"/>
        <v>2573.5402267685131</v>
      </c>
      <c r="PP88" s="68">
        <f t="shared" si="246"/>
        <v>-1541.860226768513</v>
      </c>
      <c r="PQ88" s="209">
        <v>1266.3699999999999</v>
      </c>
      <c r="PR88" s="209">
        <v>11210.09</v>
      </c>
      <c r="PS88" s="209">
        <v>0</v>
      </c>
      <c r="PT88" s="209">
        <v>0</v>
      </c>
      <c r="PU88" s="209">
        <v>0</v>
      </c>
      <c r="PV88" s="209">
        <v>0</v>
      </c>
      <c r="PW88" s="209">
        <v>0</v>
      </c>
      <c r="PX88" s="209">
        <v>0</v>
      </c>
      <c r="PY88" s="209">
        <v>0</v>
      </c>
      <c r="PZ88" s="209">
        <v>0</v>
      </c>
      <c r="QA88" s="209">
        <v>8497.4599999999991</v>
      </c>
      <c r="QB88" s="178">
        <f t="shared" si="201"/>
        <v>3979</v>
      </c>
      <c r="QC88" s="210">
        <v>844</v>
      </c>
      <c r="QD88" s="181" t="s">
        <v>276</v>
      </c>
      <c r="QE88" s="64">
        <f t="shared" si="202"/>
        <v>12476.46</v>
      </c>
      <c r="QF88" s="209">
        <v>105.41</v>
      </c>
      <c r="QG88" s="209">
        <v>820</v>
      </c>
      <c r="QH88" s="209">
        <v>0</v>
      </c>
      <c r="QI88" s="209">
        <v>0</v>
      </c>
      <c r="QJ88" s="209">
        <v>0</v>
      </c>
      <c r="QK88" s="209">
        <v>0</v>
      </c>
      <c r="QL88" s="209">
        <v>0</v>
      </c>
      <c r="QM88" s="209">
        <v>0</v>
      </c>
      <c r="QN88" s="209">
        <v>0</v>
      </c>
      <c r="QO88" s="209">
        <v>0</v>
      </c>
      <c r="QP88" s="211">
        <f t="shared" si="292"/>
        <v>925.41</v>
      </c>
      <c r="QQ88" s="254">
        <f>708.42/2</f>
        <v>354.21</v>
      </c>
      <c r="QR88" s="245">
        <v>255</v>
      </c>
      <c r="QS88" s="65">
        <f t="shared" si="293"/>
        <v>99.887692598383268</v>
      </c>
      <c r="QT88" s="65">
        <f t="shared" si="294"/>
        <v>72.606583312777488</v>
      </c>
      <c r="QU88" s="65"/>
      <c r="QV88" s="65">
        <v>18.5</v>
      </c>
      <c r="QW88" s="65">
        <f t="shared" si="295"/>
        <v>18.861818181818183</v>
      </c>
      <c r="QX88" s="65">
        <v>5</v>
      </c>
      <c r="QY88" s="65">
        <f t="shared" si="320"/>
        <v>428.14772727272725</v>
      </c>
      <c r="QZ88" s="65"/>
      <c r="RA88" s="64">
        <f t="shared" si="203"/>
        <v>1252.2138213657063</v>
      </c>
      <c r="RB88" s="66">
        <f t="shared" si="296"/>
        <v>619.2640909090909</v>
      </c>
      <c r="RC88" s="66"/>
      <c r="RD88" s="66">
        <f t="shared" si="297"/>
        <v>374.29558245495946</v>
      </c>
      <c r="RE88" s="67">
        <f t="shared" si="247"/>
        <v>993.55967336405035</v>
      </c>
      <c r="RF88" s="67">
        <f t="shared" si="248"/>
        <v>2245.7734947297567</v>
      </c>
      <c r="RG88" s="68">
        <f t="shared" si="249"/>
        <v>-1320.3634947297569</v>
      </c>
      <c r="RH88" s="205">
        <v>2516.85</v>
      </c>
      <c r="RI88" s="205">
        <v>12044.2</v>
      </c>
      <c r="RJ88" s="205">
        <v>0</v>
      </c>
      <c r="RK88" s="205">
        <v>0</v>
      </c>
      <c r="RL88" s="205">
        <v>0</v>
      </c>
      <c r="RM88" s="205">
        <v>0</v>
      </c>
      <c r="RN88" s="205">
        <v>0</v>
      </c>
      <c r="RO88" s="205">
        <v>0</v>
      </c>
      <c r="RP88" s="205">
        <v>0</v>
      </c>
      <c r="RQ88" s="205">
        <v>0</v>
      </c>
      <c r="RR88" s="205">
        <v>9234.3799999999992</v>
      </c>
      <c r="RS88" s="178">
        <f t="shared" si="204"/>
        <v>5326.6700000000019</v>
      </c>
      <c r="RT88" s="206">
        <v>945</v>
      </c>
      <c r="RU88" s="181" t="s">
        <v>276</v>
      </c>
      <c r="RV88" s="64">
        <f t="shared" si="205"/>
        <v>14561.050000000001</v>
      </c>
      <c r="RW88" s="209">
        <v>209.5</v>
      </c>
      <c r="RX88" s="209">
        <v>881.01</v>
      </c>
      <c r="RY88" s="209">
        <v>0</v>
      </c>
      <c r="RZ88" s="209">
        <v>0</v>
      </c>
      <c r="SA88" s="209">
        <v>0</v>
      </c>
      <c r="SB88" s="209">
        <v>0</v>
      </c>
      <c r="SC88" s="209">
        <v>0</v>
      </c>
      <c r="SD88" s="209">
        <v>0</v>
      </c>
      <c r="SE88" s="209">
        <v>0</v>
      </c>
      <c r="SF88" s="209">
        <v>0</v>
      </c>
      <c r="SG88" s="211">
        <v>1090.51</v>
      </c>
      <c r="SH88" s="254">
        <f>708.42/2</f>
        <v>354.21</v>
      </c>
      <c r="SI88" s="245">
        <v>255</v>
      </c>
      <c r="SJ88" s="65">
        <f t="shared" si="298"/>
        <v>90.7453846618846</v>
      </c>
      <c r="SK88" s="65">
        <f t="shared" si="299"/>
        <v>114.81781062960155</v>
      </c>
      <c r="SL88" s="65"/>
      <c r="SM88" s="65">
        <v>18.5</v>
      </c>
      <c r="SN88" s="65">
        <f t="shared" si="300"/>
        <v>495.92920353982299</v>
      </c>
      <c r="SO88" s="65">
        <v>5</v>
      </c>
      <c r="SP88" s="65">
        <f t="shared" si="321"/>
        <v>428.52876106194691</v>
      </c>
      <c r="SQ88" s="65"/>
      <c r="SR88" s="64">
        <f t="shared" si="325"/>
        <v>1762.7311598932561</v>
      </c>
      <c r="SS88" s="66">
        <f t="shared" si="322"/>
        <v>596.28469026548669</v>
      </c>
      <c r="ST88" s="66"/>
      <c r="SU88" s="66">
        <f t="shared" si="301"/>
        <v>471.80317003174861</v>
      </c>
      <c r="SV88" s="67">
        <f t="shared" si="326"/>
        <v>1068.0878602972352</v>
      </c>
      <c r="SW88" s="67">
        <f t="shared" si="250"/>
        <v>2830.8190201904913</v>
      </c>
      <c r="SX88" s="68">
        <f t="shared" si="251"/>
        <v>-1740.3090201904913</v>
      </c>
      <c r="SY88" s="64">
        <f t="shared" si="302"/>
        <v>173508.05999999997</v>
      </c>
      <c r="SZ88" s="211">
        <f t="shared" si="303"/>
        <v>12941.44</v>
      </c>
      <c r="TA88" s="67">
        <f t="shared" si="304"/>
        <v>28709.738567635435</v>
      </c>
      <c r="TB88" s="68">
        <f t="shared" si="305"/>
        <v>-15768.298567635435</v>
      </c>
      <c r="TC88" s="264"/>
      <c r="TD88" s="265"/>
      <c r="TE88" s="265"/>
    </row>
    <row r="89" spans="1:525">
      <c r="A89" s="173" t="s">
        <v>225</v>
      </c>
      <c r="B89" s="266" t="s">
        <v>226</v>
      </c>
      <c r="C89" s="181" t="s">
        <v>276</v>
      </c>
      <c r="D89" s="176">
        <v>3627.61</v>
      </c>
      <c r="E89" s="176">
        <v>9297.7199999999993</v>
      </c>
      <c r="F89" s="176">
        <v>0</v>
      </c>
      <c r="G89" s="176">
        <v>0</v>
      </c>
      <c r="H89" s="176">
        <v>0</v>
      </c>
      <c r="I89" s="176">
        <v>0</v>
      </c>
      <c r="J89" s="176">
        <v>0</v>
      </c>
      <c r="K89" s="176">
        <v>0</v>
      </c>
      <c r="L89" s="176">
        <v>0</v>
      </c>
      <c r="M89" s="176">
        <v>0</v>
      </c>
      <c r="N89" s="178">
        <v>8081.95</v>
      </c>
      <c r="O89" s="178">
        <f t="shared" si="161"/>
        <v>4843.38</v>
      </c>
      <c r="P89" s="181">
        <v>1087</v>
      </c>
      <c r="Q89" s="64">
        <f t="shared" si="327"/>
        <v>12925.33</v>
      </c>
      <c r="R89" s="178">
        <v>301.97000000000003</v>
      </c>
      <c r="S89" s="178">
        <v>680.11</v>
      </c>
      <c r="T89" s="178">
        <v>0</v>
      </c>
      <c r="U89" s="178">
        <v>0</v>
      </c>
      <c r="V89" s="178">
        <v>0</v>
      </c>
      <c r="W89" s="178">
        <v>0</v>
      </c>
      <c r="X89" s="178">
        <v>0</v>
      </c>
      <c r="Y89" s="178">
        <v>0</v>
      </c>
      <c r="Z89" s="178">
        <v>0</v>
      </c>
      <c r="AA89" s="178">
        <v>0</v>
      </c>
      <c r="AB89" s="64">
        <f t="shared" si="328"/>
        <v>982.08</v>
      </c>
      <c r="AC89" s="220">
        <v>317.86</v>
      </c>
      <c r="AD89" s="65">
        <v>151</v>
      </c>
      <c r="AE89" s="65">
        <f t="shared" si="252"/>
        <v>87.873409272028738</v>
      </c>
      <c r="AF89" s="65">
        <f t="shared" si="177"/>
        <v>129.86949581040534</v>
      </c>
      <c r="AG89" s="65"/>
      <c r="AH89" s="65">
        <v>18.5</v>
      </c>
      <c r="AI89" s="65"/>
      <c r="AJ89" s="65">
        <v>5</v>
      </c>
      <c r="AK89" s="65">
        <f t="shared" si="178"/>
        <v>411.38684210526316</v>
      </c>
      <c r="AL89" s="65"/>
      <c r="AM89" s="64">
        <f t="shared" si="214"/>
        <v>1121.4897471876973</v>
      </c>
      <c r="AN89" s="66">
        <f t="shared" si="179"/>
        <v>645.10084210526315</v>
      </c>
      <c r="AO89" s="66">
        <v>46.73</v>
      </c>
      <c r="AP89" s="66">
        <f t="shared" si="253"/>
        <v>362.66411785859214</v>
      </c>
      <c r="AQ89" s="67">
        <f t="shared" si="215"/>
        <v>1054.4949599638553</v>
      </c>
      <c r="AR89" s="67">
        <f t="shared" si="216"/>
        <v>2175.9847071515524</v>
      </c>
      <c r="AS89" s="68">
        <f t="shared" si="217"/>
        <v>-1193.9047071515524</v>
      </c>
      <c r="AT89" s="205">
        <v>4358.8100000000004</v>
      </c>
      <c r="AU89" s="205">
        <v>10152.870000000001</v>
      </c>
      <c r="AV89" s="205">
        <v>0</v>
      </c>
      <c r="AW89" s="205">
        <v>0</v>
      </c>
      <c r="AX89" s="207">
        <v>0</v>
      </c>
      <c r="AY89" s="207">
        <v>0</v>
      </c>
      <c r="AZ89" s="207">
        <v>0</v>
      </c>
      <c r="BA89" s="207">
        <v>0</v>
      </c>
      <c r="BB89" s="207">
        <v>0</v>
      </c>
      <c r="BC89" s="207">
        <v>0</v>
      </c>
      <c r="BD89" s="209">
        <v>7002.39</v>
      </c>
      <c r="BE89" s="178">
        <f t="shared" si="162"/>
        <v>7509.29</v>
      </c>
      <c r="BF89" s="208">
        <v>1212</v>
      </c>
      <c r="BG89" s="181" t="s">
        <v>276</v>
      </c>
      <c r="BH89" s="64">
        <f t="shared" si="329"/>
        <v>14511.68</v>
      </c>
      <c r="BI89" s="205">
        <v>362.83</v>
      </c>
      <c r="BJ89" s="205">
        <v>742.66</v>
      </c>
      <c r="BK89" s="205">
        <v>0</v>
      </c>
      <c r="BL89" s="205">
        <v>0</v>
      </c>
      <c r="BM89" s="205">
        <v>0</v>
      </c>
      <c r="BN89" s="205">
        <v>0</v>
      </c>
      <c r="BO89" s="205">
        <v>0</v>
      </c>
      <c r="BP89" s="205">
        <v>0</v>
      </c>
      <c r="BQ89" s="205">
        <v>0</v>
      </c>
      <c r="BR89" s="205">
        <v>0</v>
      </c>
      <c r="BS89" s="64">
        <f t="shared" si="330"/>
        <v>1105.49</v>
      </c>
      <c r="BT89" s="220">
        <v>317.86</v>
      </c>
      <c r="BU89" s="65">
        <v>151</v>
      </c>
      <c r="BV89" s="65">
        <f t="shared" si="254"/>
        <v>76.800219456522967</v>
      </c>
      <c r="BW89" s="65">
        <f t="shared" si="255"/>
        <v>169.82981708095681</v>
      </c>
      <c r="BX89" s="65"/>
      <c r="BY89" s="65">
        <v>18.5</v>
      </c>
      <c r="BZ89" s="65"/>
      <c r="CA89" s="65">
        <v>5</v>
      </c>
      <c r="CB89" s="65">
        <f t="shared" si="180"/>
        <v>391.015625</v>
      </c>
      <c r="CC89" s="65"/>
      <c r="CD89" s="64">
        <f t="shared" si="218"/>
        <v>1130.0056615374797</v>
      </c>
      <c r="CE89" s="66">
        <f t="shared" si="256"/>
        <v>665.21208333333334</v>
      </c>
      <c r="CF89" s="66"/>
      <c r="CG89" s="66">
        <f t="shared" si="257"/>
        <v>359.0435489741626</v>
      </c>
      <c r="CH89" s="67">
        <f t="shared" si="323"/>
        <v>1024.2556323074959</v>
      </c>
      <c r="CI89" s="67">
        <f t="shared" si="219"/>
        <v>2154.2612938449756</v>
      </c>
      <c r="CJ89" s="68">
        <f t="shared" si="220"/>
        <v>-1048.7712938449756</v>
      </c>
      <c r="CK89" s="209">
        <v>4965.8100000000004</v>
      </c>
      <c r="CL89" s="209">
        <v>10344.379999999999</v>
      </c>
      <c r="CM89" s="209">
        <v>0</v>
      </c>
      <c r="CN89" s="209">
        <v>60</v>
      </c>
      <c r="CO89" s="209">
        <v>0</v>
      </c>
      <c r="CP89" s="209">
        <v>0</v>
      </c>
      <c r="CQ89" s="209">
        <v>0</v>
      </c>
      <c r="CR89" s="209">
        <v>0</v>
      </c>
      <c r="CS89" s="209">
        <v>0</v>
      </c>
      <c r="CT89" s="207">
        <v>0</v>
      </c>
      <c r="CU89" s="209">
        <v>8849.17</v>
      </c>
      <c r="CV89" s="178">
        <f t="shared" si="181"/>
        <v>6521.0199999999986</v>
      </c>
      <c r="CW89" s="210">
        <v>1107</v>
      </c>
      <c r="CX89" s="181" t="s">
        <v>276</v>
      </c>
      <c r="CY89" s="64">
        <f t="shared" si="182"/>
        <v>15370.189999999999</v>
      </c>
      <c r="CZ89" s="209">
        <v>413.35</v>
      </c>
      <c r="DA89" s="209">
        <v>756.67</v>
      </c>
      <c r="DB89" s="209">
        <v>0</v>
      </c>
      <c r="DC89" s="209">
        <v>2.52</v>
      </c>
      <c r="DD89" s="209">
        <v>0</v>
      </c>
      <c r="DE89" s="209">
        <v>0</v>
      </c>
      <c r="DF89" s="209">
        <v>0</v>
      </c>
      <c r="DG89" s="209">
        <v>0</v>
      </c>
      <c r="DH89" s="209">
        <v>0</v>
      </c>
      <c r="DI89" s="209">
        <v>0</v>
      </c>
      <c r="DJ89" s="211">
        <f t="shared" si="208"/>
        <v>1172.54</v>
      </c>
      <c r="DK89" s="65">
        <v>317.86</v>
      </c>
      <c r="DL89" s="65">
        <v>151</v>
      </c>
      <c r="DM89" s="65">
        <f t="shared" si="258"/>
        <v>96.202845298603592</v>
      </c>
      <c r="DN89" s="65">
        <f t="shared" si="259"/>
        <v>185.4992521343751</v>
      </c>
      <c r="DO89" s="65"/>
      <c r="DP89" s="65">
        <v>18.5</v>
      </c>
      <c r="DQ89" s="65"/>
      <c r="DR89" s="65">
        <v>5</v>
      </c>
      <c r="DS89" s="65">
        <f t="shared" si="209"/>
        <v>428.469696969697</v>
      </c>
      <c r="DT89" s="65"/>
      <c r="DU89" s="64">
        <f t="shared" si="221"/>
        <v>1202.5317944026756</v>
      </c>
      <c r="DV89" s="66">
        <f t="shared" si="306"/>
        <v>596.35070707070713</v>
      </c>
      <c r="DW89" s="66"/>
      <c r="DX89" s="66">
        <f t="shared" si="260"/>
        <v>359.77650029467657</v>
      </c>
      <c r="DY89" s="67">
        <f t="shared" si="222"/>
        <v>956.1272073653837</v>
      </c>
      <c r="DZ89" s="67">
        <f t="shared" si="223"/>
        <v>2158.6590017680592</v>
      </c>
      <c r="EA89" s="68">
        <f t="shared" si="224"/>
        <v>-986.11900176805921</v>
      </c>
      <c r="EB89" s="209">
        <v>6061.48</v>
      </c>
      <c r="EC89" s="209">
        <v>9609.9500000000007</v>
      </c>
      <c r="ED89" s="209">
        <v>0</v>
      </c>
      <c r="EE89" s="209">
        <v>0</v>
      </c>
      <c r="EF89" s="209">
        <v>0</v>
      </c>
      <c r="EG89" s="209">
        <v>0</v>
      </c>
      <c r="EH89" s="209">
        <v>0</v>
      </c>
      <c r="EI89" s="209">
        <v>0</v>
      </c>
      <c r="EJ89" s="209">
        <v>0</v>
      </c>
      <c r="EK89" s="209">
        <v>0</v>
      </c>
      <c r="EL89" s="209">
        <v>8861.19</v>
      </c>
      <c r="EM89" s="178">
        <f t="shared" si="183"/>
        <v>6810.24</v>
      </c>
      <c r="EN89" s="210">
        <v>1084</v>
      </c>
      <c r="EO89" s="181" t="s">
        <v>276</v>
      </c>
      <c r="EP89" s="212">
        <f t="shared" si="261"/>
        <v>15671.43</v>
      </c>
      <c r="EQ89" s="209">
        <v>504.56</v>
      </c>
      <c r="ER89" s="209">
        <v>702.95</v>
      </c>
      <c r="ES89" s="209">
        <v>0</v>
      </c>
      <c r="ET89" s="209">
        <v>0</v>
      </c>
      <c r="EU89" s="209">
        <v>0</v>
      </c>
      <c r="EV89" s="209">
        <v>0</v>
      </c>
      <c r="EW89" s="209">
        <v>0</v>
      </c>
      <c r="EX89" s="209">
        <v>0</v>
      </c>
      <c r="EY89" s="209">
        <v>0</v>
      </c>
      <c r="EZ89" s="209">
        <v>0</v>
      </c>
      <c r="FA89" s="64">
        <f t="shared" si="184"/>
        <v>1207.51</v>
      </c>
      <c r="FB89" s="220">
        <v>317.86</v>
      </c>
      <c r="FC89" s="65">
        <v>151</v>
      </c>
      <c r="FD89" s="65">
        <f t="shared" si="262"/>
        <v>98.909053606366669</v>
      </c>
      <c r="FE89" s="65">
        <f t="shared" si="263"/>
        <v>176.90444651225684</v>
      </c>
      <c r="FF89" s="65"/>
      <c r="FG89" s="65">
        <v>18.5</v>
      </c>
      <c r="FH89" s="65">
        <f t="shared" si="264"/>
        <v>140.93333333333334</v>
      </c>
      <c r="FI89" s="65">
        <v>5</v>
      </c>
      <c r="FJ89" s="65">
        <f t="shared" si="307"/>
        <v>424.68019607843132</v>
      </c>
      <c r="FK89" s="65"/>
      <c r="FL89" s="64">
        <f t="shared" si="225"/>
        <v>1333.7870295303883</v>
      </c>
      <c r="FM89" s="66">
        <f t="shared" si="308"/>
        <v>664.41901960784321</v>
      </c>
      <c r="FN89" s="66"/>
      <c r="FO89" s="66">
        <f t="shared" si="265"/>
        <v>399.64120982764632</v>
      </c>
      <c r="FP89" s="67">
        <f t="shared" si="324"/>
        <v>1064.0602294354894</v>
      </c>
      <c r="FQ89" s="67">
        <f t="shared" si="226"/>
        <v>2397.8472589658777</v>
      </c>
      <c r="FR89" s="68">
        <f t="shared" si="227"/>
        <v>-1190.3372589658777</v>
      </c>
      <c r="FS89" s="209">
        <v>5225.58</v>
      </c>
      <c r="FT89" s="209">
        <v>13305.72</v>
      </c>
      <c r="FU89" s="209">
        <v>0</v>
      </c>
      <c r="FV89" s="209">
        <v>0</v>
      </c>
      <c r="FW89" s="209">
        <v>0</v>
      </c>
      <c r="FX89" s="209">
        <v>0</v>
      </c>
      <c r="FY89" s="209">
        <v>0</v>
      </c>
      <c r="FZ89" s="209">
        <v>0</v>
      </c>
      <c r="GA89" s="209">
        <v>0</v>
      </c>
      <c r="GB89" s="209">
        <v>0</v>
      </c>
      <c r="GC89" s="209">
        <v>8524.7800000000007</v>
      </c>
      <c r="GD89" s="178">
        <f t="shared" si="186"/>
        <v>10006.519999999999</v>
      </c>
      <c r="GE89" s="210">
        <v>1338</v>
      </c>
      <c r="GF89" s="181" t="s">
        <v>276</v>
      </c>
      <c r="GG89" s="64">
        <f t="shared" si="187"/>
        <v>18531.3</v>
      </c>
      <c r="GH89" s="209">
        <v>434.98</v>
      </c>
      <c r="GI89" s="209">
        <v>973.29</v>
      </c>
      <c r="GJ89" s="209">
        <v>0</v>
      </c>
      <c r="GK89" s="209">
        <v>0</v>
      </c>
      <c r="GL89" s="209">
        <v>0</v>
      </c>
      <c r="GM89" s="209">
        <v>0</v>
      </c>
      <c r="GN89" s="209">
        <v>0</v>
      </c>
      <c r="GO89" s="209">
        <v>0</v>
      </c>
      <c r="GP89" s="209">
        <v>0</v>
      </c>
      <c r="GQ89" s="209">
        <v>0</v>
      </c>
      <c r="GR89" s="211">
        <f t="shared" si="266"/>
        <v>1408.27</v>
      </c>
      <c r="GS89" s="220">
        <v>317.86</v>
      </c>
      <c r="GT89" s="65">
        <v>151</v>
      </c>
      <c r="GU89" s="65">
        <f t="shared" si="267"/>
        <v>94.465172362937409</v>
      </c>
      <c r="GV89" s="65">
        <f t="shared" si="268"/>
        <v>294.91321884724618</v>
      </c>
      <c r="GW89" s="65"/>
      <c r="GX89" s="65">
        <v>18.5</v>
      </c>
      <c r="GY89" s="65">
        <f t="shared" si="269"/>
        <v>184.90588235294118</v>
      </c>
      <c r="GZ89" s="65">
        <v>5</v>
      </c>
      <c r="HA89" s="65">
        <f t="shared" si="309"/>
        <v>358.47794117647061</v>
      </c>
      <c r="HB89" s="65"/>
      <c r="HC89" s="64">
        <f t="shared" si="188"/>
        <v>1425.1222147395956</v>
      </c>
      <c r="HD89" s="66">
        <f t="shared" si="310"/>
        <v>866.92019607843133</v>
      </c>
      <c r="HE89" s="66"/>
      <c r="HF89" s="66">
        <f t="shared" si="270"/>
        <v>458.40848216360541</v>
      </c>
      <c r="HG89" s="67">
        <f t="shared" si="228"/>
        <v>1325.3286782420369</v>
      </c>
      <c r="HH89" s="67">
        <f t="shared" si="229"/>
        <v>2750.4508929816325</v>
      </c>
      <c r="HI89" s="68">
        <f t="shared" si="230"/>
        <v>-1342.1808929816325</v>
      </c>
      <c r="HJ89" s="205">
        <v>2969.36</v>
      </c>
      <c r="HK89" s="205">
        <v>7978.28</v>
      </c>
      <c r="HL89" s="205">
        <v>0</v>
      </c>
      <c r="HM89" s="205">
        <v>0</v>
      </c>
      <c r="HN89" s="205">
        <v>0</v>
      </c>
      <c r="HO89" s="205">
        <v>0</v>
      </c>
      <c r="HP89" s="205">
        <v>0</v>
      </c>
      <c r="HQ89" s="205">
        <v>0</v>
      </c>
      <c r="HR89" s="205">
        <v>0</v>
      </c>
      <c r="HS89" s="205">
        <v>0</v>
      </c>
      <c r="HT89" s="205">
        <v>4052.35</v>
      </c>
      <c r="HU89" s="178">
        <f t="shared" si="189"/>
        <v>6895.2899999999991</v>
      </c>
      <c r="HV89" s="206">
        <v>864</v>
      </c>
      <c r="HW89" s="181" t="s">
        <v>276</v>
      </c>
      <c r="HX89" s="64">
        <f t="shared" si="190"/>
        <v>10947.64</v>
      </c>
      <c r="HY89" s="205">
        <v>247.17</v>
      </c>
      <c r="HZ89" s="205">
        <v>583.6</v>
      </c>
      <c r="IA89" s="205">
        <v>0</v>
      </c>
      <c r="IB89" s="205">
        <v>0</v>
      </c>
      <c r="IC89" s="205">
        <v>0</v>
      </c>
      <c r="ID89" s="205">
        <v>0</v>
      </c>
      <c r="IE89" s="205">
        <v>0</v>
      </c>
      <c r="IF89" s="205">
        <v>0</v>
      </c>
      <c r="IG89" s="205">
        <v>0</v>
      </c>
      <c r="IH89" s="205">
        <v>0</v>
      </c>
      <c r="II89" s="214">
        <v>830.77</v>
      </c>
      <c r="IJ89" s="220">
        <v>317.86</v>
      </c>
      <c r="IK89" s="65">
        <v>151</v>
      </c>
      <c r="IL89" s="65">
        <f t="shared" si="271"/>
        <v>44.889732193338318</v>
      </c>
      <c r="IM89" s="65">
        <f t="shared" si="272"/>
        <v>208.98051118499583</v>
      </c>
      <c r="IN89" s="65"/>
      <c r="IO89" s="65">
        <v>18.5</v>
      </c>
      <c r="IP89" s="65">
        <f t="shared" si="273"/>
        <v>232.05714285714285</v>
      </c>
      <c r="IQ89" s="65">
        <v>5</v>
      </c>
      <c r="IR89" s="65">
        <f t="shared" si="311"/>
        <v>445.62857142857143</v>
      </c>
      <c r="IS89" s="65"/>
      <c r="IT89" s="64">
        <f t="shared" si="191"/>
        <v>1423.9159576640484</v>
      </c>
      <c r="IU89" s="66">
        <f t="shared" si="312"/>
        <v>538.79476190476191</v>
      </c>
      <c r="IV89" s="66"/>
      <c r="IW89" s="66">
        <f t="shared" si="274"/>
        <v>392.54214391376212</v>
      </c>
      <c r="IX89" s="67">
        <f t="shared" si="192"/>
        <v>931.33690581852397</v>
      </c>
      <c r="IY89" s="67">
        <f t="shared" si="231"/>
        <v>2355.2528634825721</v>
      </c>
      <c r="IZ89" s="68">
        <f t="shared" si="232"/>
        <v>-1524.4828634825722</v>
      </c>
      <c r="JA89" s="209">
        <v>1172.96</v>
      </c>
      <c r="JB89" s="209">
        <v>3756.14</v>
      </c>
      <c r="JC89" s="209">
        <v>0</v>
      </c>
      <c r="JD89" s="209">
        <v>0</v>
      </c>
      <c r="JE89" s="209">
        <v>0</v>
      </c>
      <c r="JF89" s="209">
        <v>0</v>
      </c>
      <c r="JG89" s="209">
        <v>0</v>
      </c>
      <c r="JH89" s="209">
        <v>0</v>
      </c>
      <c r="JI89" s="209">
        <v>0</v>
      </c>
      <c r="JJ89" s="209">
        <v>0</v>
      </c>
      <c r="JK89" s="209">
        <v>1628.55</v>
      </c>
      <c r="JL89" s="178">
        <f t="shared" si="193"/>
        <v>3300.55</v>
      </c>
      <c r="JM89" s="210">
        <v>375</v>
      </c>
      <c r="JN89" s="181" t="s">
        <v>276</v>
      </c>
      <c r="JO89" s="64">
        <f t="shared" si="194"/>
        <v>4929.1000000000004</v>
      </c>
      <c r="JP89" s="209">
        <v>97.64</v>
      </c>
      <c r="JQ89" s="209">
        <v>274.75</v>
      </c>
      <c r="JR89" s="209">
        <v>0</v>
      </c>
      <c r="JS89" s="209">
        <v>0</v>
      </c>
      <c r="JT89" s="209">
        <v>0</v>
      </c>
      <c r="JU89" s="209">
        <v>0</v>
      </c>
      <c r="JV89" s="209">
        <v>0</v>
      </c>
      <c r="JW89" s="209">
        <v>0</v>
      </c>
      <c r="JX89" s="209">
        <v>0</v>
      </c>
      <c r="JY89" s="209">
        <v>0</v>
      </c>
      <c r="JZ89" s="211">
        <v>372.39</v>
      </c>
      <c r="KA89" s="220">
        <v>317.86</v>
      </c>
      <c r="KB89" s="65">
        <v>151</v>
      </c>
      <c r="KC89" s="65">
        <f t="shared" si="275"/>
        <v>32.84897347623685</v>
      </c>
      <c r="KD89" s="65">
        <f t="shared" si="276"/>
        <v>111.13469677373796</v>
      </c>
      <c r="KE89" s="65"/>
      <c r="KF89" s="65">
        <v>18.5</v>
      </c>
      <c r="KG89" s="65"/>
      <c r="KH89" s="65">
        <v>5</v>
      </c>
      <c r="KI89" s="65">
        <f t="shared" si="313"/>
        <v>543.39953271028037</v>
      </c>
      <c r="KJ89" s="65"/>
      <c r="KK89" s="64">
        <f t="shared" si="195"/>
        <v>1179.7432029602551</v>
      </c>
      <c r="KL89" s="66">
        <f t="shared" si="314"/>
        <v>497.32093457943921</v>
      </c>
      <c r="KM89" s="66"/>
      <c r="KN89" s="66">
        <f t="shared" si="277"/>
        <v>335.41282750793886</v>
      </c>
      <c r="KO89" s="67">
        <f t="shared" si="233"/>
        <v>832.73376208737807</v>
      </c>
      <c r="KP89" s="67">
        <f t="shared" si="234"/>
        <v>2012.4769650476333</v>
      </c>
      <c r="KQ89" s="68">
        <f t="shared" si="235"/>
        <v>-1640.0869650476334</v>
      </c>
      <c r="KR89" s="209">
        <v>6223.99</v>
      </c>
      <c r="KS89" s="209">
        <v>13878.1</v>
      </c>
      <c r="KT89" s="209">
        <v>0</v>
      </c>
      <c r="KU89" s="209">
        <v>15</v>
      </c>
      <c r="KV89" s="209">
        <v>0</v>
      </c>
      <c r="KW89" s="209">
        <v>0</v>
      </c>
      <c r="KX89" s="209">
        <v>0</v>
      </c>
      <c r="KY89" s="209">
        <v>0</v>
      </c>
      <c r="KZ89" s="209">
        <v>0</v>
      </c>
      <c r="LA89" s="209">
        <v>0</v>
      </c>
      <c r="LB89" s="209">
        <v>9365.2900000000009</v>
      </c>
      <c r="LC89" s="178">
        <f t="shared" si="196"/>
        <v>10751.8</v>
      </c>
      <c r="LD89" s="210">
        <v>1109</v>
      </c>
      <c r="LE89" s="181" t="s">
        <v>276</v>
      </c>
      <c r="LF89" s="64">
        <f t="shared" si="197"/>
        <v>20117.09</v>
      </c>
      <c r="LG89" s="209">
        <v>518.08000000000004</v>
      </c>
      <c r="LH89" s="209">
        <v>1015.16</v>
      </c>
      <c r="LI89" s="209">
        <v>0</v>
      </c>
      <c r="LJ89" s="209">
        <v>0.63</v>
      </c>
      <c r="LK89" s="209">
        <v>0</v>
      </c>
      <c r="LL89" s="209">
        <v>0</v>
      </c>
      <c r="LM89" s="209">
        <v>0</v>
      </c>
      <c r="LN89" s="209">
        <v>0</v>
      </c>
      <c r="LO89" s="209">
        <v>0</v>
      </c>
      <c r="LP89" s="209">
        <v>0</v>
      </c>
      <c r="LQ89" s="211">
        <f t="shared" si="278"/>
        <v>1533.8700000000001</v>
      </c>
      <c r="LR89" s="233">
        <f>708.42/2</f>
        <v>354.21</v>
      </c>
      <c r="LS89" s="245">
        <v>155</v>
      </c>
      <c r="LT89" s="65">
        <f t="shared" si="279"/>
        <v>95.480329317167048</v>
      </c>
      <c r="LU89" s="65">
        <f t="shared" si="280"/>
        <v>320.10411033057045</v>
      </c>
      <c r="LV89" s="65"/>
      <c r="LW89" s="65">
        <v>18.5</v>
      </c>
      <c r="LX89" s="65"/>
      <c r="LY89" s="65">
        <v>5</v>
      </c>
      <c r="LZ89" s="65">
        <f t="shared" si="315"/>
        <v>508.03738317757012</v>
      </c>
      <c r="MA89" s="65"/>
      <c r="MB89" s="64">
        <f t="shared" si="236"/>
        <v>1456.3318228253074</v>
      </c>
      <c r="MC89" s="66">
        <f t="shared" si="316"/>
        <v>593.54906542056074</v>
      </c>
      <c r="MD89" s="66"/>
      <c r="ME89" s="66">
        <f t="shared" si="281"/>
        <v>409.97617764917362</v>
      </c>
      <c r="MF89" s="67">
        <f t="shared" si="237"/>
        <v>1003.5252430697344</v>
      </c>
      <c r="MG89" s="67">
        <f t="shared" si="238"/>
        <v>2459.8570658950421</v>
      </c>
      <c r="MH89" s="68">
        <f t="shared" si="239"/>
        <v>-925.98706589504195</v>
      </c>
      <c r="MI89" s="209">
        <v>3249.9</v>
      </c>
      <c r="MJ89" s="209">
        <v>11055.57</v>
      </c>
      <c r="MK89" s="209">
        <v>0</v>
      </c>
      <c r="ML89" s="209">
        <v>10</v>
      </c>
      <c r="MM89" s="209">
        <v>0</v>
      </c>
      <c r="MN89" s="209">
        <v>0</v>
      </c>
      <c r="MO89" s="209">
        <v>0</v>
      </c>
      <c r="MP89" s="209">
        <v>0</v>
      </c>
      <c r="MQ89" s="209">
        <v>0</v>
      </c>
      <c r="MR89" s="209">
        <v>0</v>
      </c>
      <c r="MS89" s="209">
        <v>6608.95</v>
      </c>
      <c r="MT89" s="178">
        <f t="shared" si="210"/>
        <v>7706.5199999999995</v>
      </c>
      <c r="MU89" s="210">
        <v>1010</v>
      </c>
      <c r="MV89" s="181" t="s">
        <v>276</v>
      </c>
      <c r="MW89" s="64">
        <f t="shared" si="198"/>
        <v>14315.47</v>
      </c>
      <c r="MX89" s="209">
        <v>270.52</v>
      </c>
      <c r="MY89" s="209">
        <v>808.69</v>
      </c>
      <c r="MZ89" s="209">
        <v>0</v>
      </c>
      <c r="NA89" s="209">
        <v>0.42</v>
      </c>
      <c r="NB89" s="209">
        <v>0</v>
      </c>
      <c r="NC89" s="209">
        <v>0</v>
      </c>
      <c r="ND89" s="209">
        <v>0</v>
      </c>
      <c r="NE89" s="209">
        <v>0</v>
      </c>
      <c r="NF89" s="209">
        <v>0</v>
      </c>
      <c r="NG89" s="209">
        <v>0</v>
      </c>
      <c r="NH89" s="211">
        <f t="shared" si="282"/>
        <v>1079.6300000000001</v>
      </c>
      <c r="NI89" s="233">
        <f>708.42/2</f>
        <v>354.21</v>
      </c>
      <c r="NJ89" s="245">
        <v>155</v>
      </c>
      <c r="NK89" s="65">
        <f t="shared" si="283"/>
        <v>0</v>
      </c>
      <c r="NL89" s="65">
        <f t="shared" si="284"/>
        <v>186.13601752984806</v>
      </c>
      <c r="NM89" s="65"/>
      <c r="NN89" s="65">
        <v>18.5</v>
      </c>
      <c r="NO89" s="65"/>
      <c r="NP89" s="65">
        <v>5</v>
      </c>
      <c r="NQ89" s="65">
        <f t="shared" si="317"/>
        <v>469.67889908256882</v>
      </c>
      <c r="NR89" s="65"/>
      <c r="NS89" s="64">
        <f t="shared" si="199"/>
        <v>1188.5249166124167</v>
      </c>
      <c r="NT89" s="66">
        <f t="shared" si="285"/>
        <v>723.04816513761466</v>
      </c>
      <c r="NU89" s="66"/>
      <c r="NV89" s="66">
        <f t="shared" si="286"/>
        <v>382.3146163500063</v>
      </c>
      <c r="NW89" s="67">
        <f t="shared" si="240"/>
        <v>1105.3627814876209</v>
      </c>
      <c r="NX89" s="67">
        <f t="shared" si="241"/>
        <v>2293.8876981000376</v>
      </c>
      <c r="NY89" s="68">
        <f t="shared" si="242"/>
        <v>-1214.2576981000375</v>
      </c>
      <c r="NZ89" s="209">
        <v>4000.44</v>
      </c>
      <c r="OA89" s="209">
        <v>9321.09</v>
      </c>
      <c r="OB89" s="209">
        <v>0</v>
      </c>
      <c r="OC89" s="209">
        <v>80</v>
      </c>
      <c r="OD89" s="209">
        <v>0</v>
      </c>
      <c r="OE89" s="209">
        <v>0</v>
      </c>
      <c r="OF89" s="209">
        <v>0</v>
      </c>
      <c r="OG89" s="209">
        <v>0</v>
      </c>
      <c r="OH89" s="209">
        <v>0</v>
      </c>
      <c r="OI89" s="209">
        <v>0</v>
      </c>
      <c r="OJ89" s="209">
        <v>5296.72</v>
      </c>
      <c r="OK89" s="178">
        <f t="shared" si="287"/>
        <v>8104.81</v>
      </c>
      <c r="OL89" s="210">
        <v>958</v>
      </c>
      <c r="OM89" s="181" t="s">
        <v>276</v>
      </c>
      <c r="ON89" s="64">
        <f t="shared" si="200"/>
        <v>13401.53</v>
      </c>
      <c r="OO89" s="209">
        <v>333</v>
      </c>
      <c r="OP89" s="209">
        <v>681.82</v>
      </c>
      <c r="OQ89" s="209">
        <v>0</v>
      </c>
      <c r="OR89" s="209">
        <v>3.36</v>
      </c>
      <c r="OS89" s="209">
        <v>0</v>
      </c>
      <c r="OT89" s="209">
        <v>0</v>
      </c>
      <c r="OU89" s="209">
        <v>0</v>
      </c>
      <c r="OV89" s="209">
        <v>0</v>
      </c>
      <c r="OW89" s="209">
        <v>0</v>
      </c>
      <c r="OX89" s="209">
        <v>0</v>
      </c>
      <c r="OY89" s="211">
        <v>1018.18</v>
      </c>
      <c r="OZ89" s="233">
        <f>708.42/2</f>
        <v>354.21</v>
      </c>
      <c r="PA89" s="245">
        <v>155</v>
      </c>
      <c r="PB89" s="65">
        <f t="shared" si="288"/>
        <v>114.53235800188202</v>
      </c>
      <c r="PC89" s="65">
        <f t="shared" si="289"/>
        <v>237.64116306624808</v>
      </c>
      <c r="PD89" s="65"/>
      <c r="PE89" s="65">
        <v>18.5</v>
      </c>
      <c r="PF89" s="65">
        <f t="shared" si="290"/>
        <v>32.880000000000003</v>
      </c>
      <c r="PG89" s="65">
        <v>5</v>
      </c>
      <c r="PH89" s="65">
        <f t="shared" si="318"/>
        <v>495.2049090909091</v>
      </c>
      <c r="PI89" s="65"/>
      <c r="PJ89" s="64">
        <f t="shared" si="243"/>
        <v>1412.9684301590391</v>
      </c>
      <c r="PK89" s="66">
        <f t="shared" si="319"/>
        <v>643.25572727272731</v>
      </c>
      <c r="PL89" s="66"/>
      <c r="PM89" s="66">
        <f t="shared" si="291"/>
        <v>411.24483148635329</v>
      </c>
      <c r="PN89" s="67">
        <f t="shared" si="244"/>
        <v>1054.5005587590806</v>
      </c>
      <c r="PO89" s="67">
        <f t="shared" si="245"/>
        <v>2467.46898891812</v>
      </c>
      <c r="PP89" s="68">
        <f t="shared" si="246"/>
        <v>-1449.2889889181201</v>
      </c>
      <c r="PQ89" s="209">
        <v>3572.21</v>
      </c>
      <c r="PR89" s="209">
        <v>8977.0499999999993</v>
      </c>
      <c r="PS89" s="209">
        <v>0</v>
      </c>
      <c r="PT89" s="209">
        <v>25</v>
      </c>
      <c r="PU89" s="209">
        <v>0</v>
      </c>
      <c r="PV89" s="209">
        <v>0</v>
      </c>
      <c r="PW89" s="209">
        <v>0</v>
      </c>
      <c r="PX89" s="209">
        <v>0</v>
      </c>
      <c r="PY89" s="209">
        <v>0</v>
      </c>
      <c r="PZ89" s="209">
        <v>0</v>
      </c>
      <c r="QA89" s="209">
        <v>4342.3</v>
      </c>
      <c r="QB89" s="178">
        <f t="shared" si="201"/>
        <v>8231.9599999999991</v>
      </c>
      <c r="QC89" s="210">
        <v>809</v>
      </c>
      <c r="QD89" s="181" t="s">
        <v>276</v>
      </c>
      <c r="QE89" s="64">
        <f t="shared" si="202"/>
        <v>12574.259999999998</v>
      </c>
      <c r="QF89" s="209">
        <v>297.35000000000002</v>
      </c>
      <c r="QG89" s="209">
        <v>656.65</v>
      </c>
      <c r="QH89" s="209">
        <v>0</v>
      </c>
      <c r="QI89" s="209">
        <v>1.05</v>
      </c>
      <c r="QJ89" s="209">
        <v>0</v>
      </c>
      <c r="QK89" s="209">
        <v>0</v>
      </c>
      <c r="QL89" s="209">
        <v>0</v>
      </c>
      <c r="QM89" s="209">
        <v>0</v>
      </c>
      <c r="QN89" s="209">
        <v>0</v>
      </c>
      <c r="QO89" s="209">
        <v>0</v>
      </c>
      <c r="QP89" s="211">
        <f t="shared" si="292"/>
        <v>955.05</v>
      </c>
      <c r="QQ89" s="254">
        <f>708.42/2</f>
        <v>354.21</v>
      </c>
      <c r="QR89" s="245">
        <v>155</v>
      </c>
      <c r="QS89" s="65">
        <f t="shared" si="293"/>
        <v>51.043762203053582</v>
      </c>
      <c r="QT89" s="65">
        <f t="shared" si="294"/>
        <v>150.21223663419246</v>
      </c>
      <c r="QU89" s="65"/>
      <c r="QV89" s="65">
        <v>18.5</v>
      </c>
      <c r="QW89" s="65">
        <f t="shared" si="295"/>
        <v>18.861818181818183</v>
      </c>
      <c r="QX89" s="65">
        <v>5</v>
      </c>
      <c r="QY89" s="65">
        <f t="shared" si="320"/>
        <v>428.14772727272725</v>
      </c>
      <c r="QZ89" s="65"/>
      <c r="RA89" s="64">
        <f t="shared" si="203"/>
        <v>1180.9755442917915</v>
      </c>
      <c r="RB89" s="66">
        <f t="shared" si="296"/>
        <v>619.2640909090909</v>
      </c>
      <c r="RC89" s="66"/>
      <c r="RD89" s="66">
        <f t="shared" si="297"/>
        <v>360.04792704017649</v>
      </c>
      <c r="RE89" s="67">
        <f t="shared" si="247"/>
        <v>979.31201794926733</v>
      </c>
      <c r="RF89" s="67">
        <f t="shared" si="248"/>
        <v>2160.2875622410588</v>
      </c>
      <c r="RG89" s="68">
        <f t="shared" si="249"/>
        <v>-1205.2375622410589</v>
      </c>
      <c r="RH89" s="205">
        <v>6054.47</v>
      </c>
      <c r="RI89" s="205">
        <v>8605.84</v>
      </c>
      <c r="RJ89" s="205">
        <v>0</v>
      </c>
      <c r="RK89" s="205">
        <v>40</v>
      </c>
      <c r="RL89" s="205">
        <v>0</v>
      </c>
      <c r="RM89" s="205">
        <v>0</v>
      </c>
      <c r="RN89" s="205">
        <v>0</v>
      </c>
      <c r="RO89" s="205">
        <v>0</v>
      </c>
      <c r="RP89" s="205">
        <v>0</v>
      </c>
      <c r="RQ89" s="205">
        <v>0</v>
      </c>
      <c r="RR89" s="205">
        <v>5639.2</v>
      </c>
      <c r="RS89" s="178">
        <f t="shared" si="204"/>
        <v>9061.11</v>
      </c>
      <c r="RT89" s="206">
        <v>882</v>
      </c>
      <c r="RU89" s="181" t="s">
        <v>276</v>
      </c>
      <c r="RV89" s="64">
        <f t="shared" si="205"/>
        <v>14700.310000000001</v>
      </c>
      <c r="RW89" s="209">
        <v>503.97</v>
      </c>
      <c r="RX89" s="209">
        <v>629.5</v>
      </c>
      <c r="RY89" s="209">
        <v>0</v>
      </c>
      <c r="RZ89" s="209">
        <v>1.68</v>
      </c>
      <c r="SA89" s="209">
        <v>0</v>
      </c>
      <c r="SB89" s="209">
        <v>0</v>
      </c>
      <c r="SC89" s="209">
        <v>0</v>
      </c>
      <c r="SD89" s="209">
        <v>0</v>
      </c>
      <c r="SE89" s="209">
        <v>0</v>
      </c>
      <c r="SF89" s="209">
        <v>0</v>
      </c>
      <c r="SG89" s="211">
        <v>1135.1500000000001</v>
      </c>
      <c r="SH89" s="254">
        <f>708.42/2</f>
        <v>354.21</v>
      </c>
      <c r="SI89" s="245">
        <v>155</v>
      </c>
      <c r="SJ89" s="65">
        <f t="shared" si="298"/>
        <v>55.415888579991254</v>
      </c>
      <c r="SK89" s="65">
        <f t="shared" si="299"/>
        <v>195.31467353411958</v>
      </c>
      <c r="SL89" s="65"/>
      <c r="SM89" s="65">
        <v>18.5</v>
      </c>
      <c r="SN89" s="65">
        <f t="shared" si="300"/>
        <v>495.92920353982299</v>
      </c>
      <c r="SO89" s="65">
        <v>5</v>
      </c>
      <c r="SP89" s="65">
        <f t="shared" si="321"/>
        <v>428.52876106194691</v>
      </c>
      <c r="SQ89" s="65"/>
      <c r="SR89" s="64">
        <f t="shared" si="325"/>
        <v>1707.8985267158807</v>
      </c>
      <c r="SS89" s="66">
        <f t="shared" si="322"/>
        <v>596.28469026548669</v>
      </c>
      <c r="ST89" s="66"/>
      <c r="SU89" s="66">
        <f t="shared" si="301"/>
        <v>460.83664339627353</v>
      </c>
      <c r="SV89" s="67">
        <f t="shared" si="326"/>
        <v>1057.1213336617602</v>
      </c>
      <c r="SW89" s="67">
        <f t="shared" si="250"/>
        <v>2765.0198603776407</v>
      </c>
      <c r="SX89" s="68">
        <f t="shared" si="251"/>
        <v>-1629.8698603776406</v>
      </c>
      <c r="SY89" s="64">
        <f t="shared" si="302"/>
        <v>167995.33000000002</v>
      </c>
      <c r="SZ89" s="211">
        <f t="shared" si="303"/>
        <v>12800.929999999998</v>
      </c>
      <c r="TA89" s="67">
        <f t="shared" si="304"/>
        <v>28151.454158774199</v>
      </c>
      <c r="TB89" s="68">
        <f t="shared" si="305"/>
        <v>-15350.5241587742</v>
      </c>
      <c r="TC89" s="264"/>
      <c r="TD89" s="265"/>
      <c r="TE89" s="265"/>
    </row>
    <row r="90" spans="1:525">
      <c r="A90" s="173" t="s">
        <v>50</v>
      </c>
      <c r="B90" s="175" t="s">
        <v>227</v>
      </c>
      <c r="C90" s="181" t="s">
        <v>276</v>
      </c>
      <c r="D90" s="176">
        <v>10858.7</v>
      </c>
      <c r="E90" s="176">
        <v>7243.14</v>
      </c>
      <c r="F90" s="176">
        <v>11056.03</v>
      </c>
      <c r="G90" s="176">
        <v>250</v>
      </c>
      <c r="H90" s="176">
        <v>0</v>
      </c>
      <c r="I90" s="176">
        <v>0</v>
      </c>
      <c r="J90" s="176">
        <v>0</v>
      </c>
      <c r="K90" s="176">
        <v>0</v>
      </c>
      <c r="L90" s="176">
        <v>0</v>
      </c>
      <c r="M90" s="176">
        <v>0</v>
      </c>
      <c r="N90" s="178">
        <v>20644.530000000002</v>
      </c>
      <c r="O90" s="178">
        <f t="shared" ref="O90:O115" si="331">Q90-N90</f>
        <v>8763.34</v>
      </c>
      <c r="P90" s="181">
        <v>1834</v>
      </c>
      <c r="Q90" s="64">
        <f t="shared" si="327"/>
        <v>29407.870000000003</v>
      </c>
      <c r="R90" s="178">
        <v>903.92</v>
      </c>
      <c r="S90" s="178">
        <v>529.82000000000005</v>
      </c>
      <c r="T90" s="178">
        <v>706.35</v>
      </c>
      <c r="U90" s="178">
        <v>10.51</v>
      </c>
      <c r="V90" s="178">
        <v>0</v>
      </c>
      <c r="W90" s="178">
        <v>0</v>
      </c>
      <c r="X90" s="178">
        <v>0</v>
      </c>
      <c r="Y90" s="178">
        <v>0</v>
      </c>
      <c r="Z90" s="178">
        <v>0</v>
      </c>
      <c r="AA90" s="178">
        <v>0</v>
      </c>
      <c r="AB90" s="64">
        <f t="shared" si="328"/>
        <v>2150.6000000000004</v>
      </c>
      <c r="AC90" s="220"/>
      <c r="AD90" s="65"/>
      <c r="AE90" s="65">
        <f t="shared" si="252"/>
        <v>224.4638031562526</v>
      </c>
      <c r="AF90" s="65">
        <f t="shared" si="177"/>
        <v>234.97857847518836</v>
      </c>
      <c r="AG90" s="65"/>
      <c r="AH90" s="65">
        <v>18.5</v>
      </c>
      <c r="AI90" s="65"/>
      <c r="AJ90" s="65">
        <v>5</v>
      </c>
      <c r="AK90" s="65">
        <f t="shared" si="178"/>
        <v>411.38684210526316</v>
      </c>
      <c r="AL90" s="65"/>
      <c r="AM90" s="64">
        <f t="shared" si="214"/>
        <v>894.32922373670408</v>
      </c>
      <c r="AN90" s="66">
        <f t="shared" si="179"/>
        <v>645.10084210526315</v>
      </c>
      <c r="AO90" s="66">
        <v>46.73</v>
      </c>
      <c r="AP90" s="66">
        <f t="shared" si="253"/>
        <v>317.23201316839345</v>
      </c>
      <c r="AQ90" s="67">
        <f t="shared" si="215"/>
        <v>1009.0628552736566</v>
      </c>
      <c r="AR90" s="67">
        <f t="shared" si="216"/>
        <v>1903.3920790103607</v>
      </c>
      <c r="AS90" s="68">
        <f t="shared" si="217"/>
        <v>247.20792098963966</v>
      </c>
      <c r="AT90" s="205">
        <v>12420.04</v>
      </c>
      <c r="AU90" s="205">
        <v>8662.27</v>
      </c>
      <c r="AV90" s="205">
        <v>10223.26</v>
      </c>
      <c r="AW90" s="205">
        <v>75</v>
      </c>
      <c r="AX90" s="207">
        <v>0</v>
      </c>
      <c r="AY90" s="207">
        <v>0</v>
      </c>
      <c r="AZ90" s="207">
        <v>0</v>
      </c>
      <c r="BA90" s="207">
        <v>0</v>
      </c>
      <c r="BB90" s="207">
        <v>0</v>
      </c>
      <c r="BC90" s="207">
        <v>0</v>
      </c>
      <c r="BD90" s="209">
        <v>19299.169999999998</v>
      </c>
      <c r="BE90" s="178">
        <f t="shared" ref="BE90:BE115" si="332">BH90-BD90</f>
        <v>12081.400000000001</v>
      </c>
      <c r="BF90" s="208">
        <v>1901</v>
      </c>
      <c r="BG90" s="181" t="s">
        <v>276</v>
      </c>
      <c r="BH90" s="64">
        <f t="shared" si="329"/>
        <v>31380.57</v>
      </c>
      <c r="BI90" s="205">
        <v>1033.8900000000001</v>
      </c>
      <c r="BJ90" s="205">
        <v>633.63</v>
      </c>
      <c r="BK90" s="205">
        <v>653.03</v>
      </c>
      <c r="BL90" s="205">
        <v>3.15</v>
      </c>
      <c r="BM90" s="205">
        <v>0</v>
      </c>
      <c r="BN90" s="205">
        <v>0</v>
      </c>
      <c r="BO90" s="205">
        <v>0</v>
      </c>
      <c r="BP90" s="205">
        <v>0</v>
      </c>
      <c r="BQ90" s="205">
        <v>0</v>
      </c>
      <c r="BR90" s="205">
        <v>0</v>
      </c>
      <c r="BS90" s="64">
        <f t="shared" si="330"/>
        <v>2323.7000000000003</v>
      </c>
      <c r="BT90" s="220"/>
      <c r="BU90" s="65"/>
      <c r="BV90" s="65">
        <f t="shared" si="254"/>
        <v>211.66780075499139</v>
      </c>
      <c r="BW90" s="65">
        <f t="shared" si="255"/>
        <v>273.23248297533746</v>
      </c>
      <c r="BX90" s="65"/>
      <c r="BY90" s="65">
        <v>18.5</v>
      </c>
      <c r="BZ90" s="65"/>
      <c r="CA90" s="65">
        <v>5</v>
      </c>
      <c r="CB90" s="65">
        <f t="shared" si="180"/>
        <v>391.015625</v>
      </c>
      <c r="CC90" s="65"/>
      <c r="CD90" s="64">
        <f t="shared" si="218"/>
        <v>899.41590873032885</v>
      </c>
      <c r="CE90" s="66">
        <f t="shared" si="256"/>
        <v>665.21208333333334</v>
      </c>
      <c r="CF90" s="66"/>
      <c r="CG90" s="66">
        <f t="shared" si="257"/>
        <v>312.92559841273243</v>
      </c>
      <c r="CH90" s="67">
        <f t="shared" si="323"/>
        <v>978.13768174606571</v>
      </c>
      <c r="CI90" s="67">
        <f t="shared" si="219"/>
        <v>1877.5535904763947</v>
      </c>
      <c r="CJ90" s="68">
        <f t="shared" si="220"/>
        <v>446.1464095236056</v>
      </c>
      <c r="CK90" s="209">
        <v>11393.28</v>
      </c>
      <c r="CL90" s="209">
        <v>7053.01</v>
      </c>
      <c r="CM90" s="209">
        <v>9688.9699999999993</v>
      </c>
      <c r="CN90" s="209">
        <v>175</v>
      </c>
      <c r="CO90" s="209">
        <v>0</v>
      </c>
      <c r="CP90" s="209">
        <v>0</v>
      </c>
      <c r="CQ90" s="209">
        <v>0</v>
      </c>
      <c r="CR90" s="209">
        <v>0</v>
      </c>
      <c r="CS90" s="209">
        <v>0</v>
      </c>
      <c r="CT90" s="207">
        <v>0</v>
      </c>
      <c r="CU90" s="209">
        <v>17600.21</v>
      </c>
      <c r="CV90" s="178">
        <f t="shared" si="181"/>
        <v>10710.050000000003</v>
      </c>
      <c r="CW90" s="210">
        <v>1848</v>
      </c>
      <c r="CX90" s="181" t="s">
        <v>276</v>
      </c>
      <c r="CY90" s="64">
        <f t="shared" si="182"/>
        <v>28310.260000000002</v>
      </c>
      <c r="CZ90" s="209">
        <v>948.41</v>
      </c>
      <c r="DA90" s="209">
        <v>515.91</v>
      </c>
      <c r="DB90" s="209">
        <v>618.63</v>
      </c>
      <c r="DC90" s="209">
        <v>7.36</v>
      </c>
      <c r="DD90" s="209">
        <v>0</v>
      </c>
      <c r="DE90" s="209">
        <v>0</v>
      </c>
      <c r="DF90" s="209">
        <v>0</v>
      </c>
      <c r="DG90" s="209">
        <v>0</v>
      </c>
      <c r="DH90" s="209">
        <v>0</v>
      </c>
      <c r="DI90" s="209">
        <v>0</v>
      </c>
      <c r="DJ90" s="211">
        <f t="shared" si="208"/>
        <v>2090.31</v>
      </c>
      <c r="DK90" s="65"/>
      <c r="DL90" s="65"/>
      <c r="DM90" s="65">
        <f t="shared" si="258"/>
        <v>191.3388803529524</v>
      </c>
      <c r="DN90" s="65">
        <f t="shared" si="259"/>
        <v>304.66188806686142</v>
      </c>
      <c r="DO90" s="65"/>
      <c r="DP90" s="65">
        <v>18.5</v>
      </c>
      <c r="DQ90" s="65"/>
      <c r="DR90" s="65">
        <v>5</v>
      </c>
      <c r="DS90" s="65">
        <f t="shared" si="209"/>
        <v>428.469696969697</v>
      </c>
      <c r="DT90" s="65"/>
      <c r="DU90" s="64">
        <f t="shared" si="221"/>
        <v>947.97046538951076</v>
      </c>
      <c r="DV90" s="66">
        <f t="shared" si="306"/>
        <v>596.35070707070713</v>
      </c>
      <c r="DW90" s="66"/>
      <c r="DX90" s="66">
        <f t="shared" si="260"/>
        <v>308.86423449204358</v>
      </c>
      <c r="DY90" s="67">
        <f t="shared" si="222"/>
        <v>905.21494156275071</v>
      </c>
      <c r="DZ90" s="67">
        <f t="shared" si="223"/>
        <v>1853.1854069522615</v>
      </c>
      <c r="EA90" s="68">
        <f t="shared" si="224"/>
        <v>237.12459304773847</v>
      </c>
      <c r="EB90" s="209">
        <v>13435.03</v>
      </c>
      <c r="EC90" s="209">
        <v>9745.69</v>
      </c>
      <c r="ED90" s="209">
        <v>11582.15</v>
      </c>
      <c r="EE90" s="209">
        <v>55</v>
      </c>
      <c r="EF90" s="209">
        <v>0</v>
      </c>
      <c r="EG90" s="209">
        <v>0</v>
      </c>
      <c r="EH90" s="209">
        <v>0</v>
      </c>
      <c r="EI90" s="209">
        <v>0</v>
      </c>
      <c r="EJ90" s="209">
        <v>0</v>
      </c>
      <c r="EK90" s="209">
        <v>0</v>
      </c>
      <c r="EL90" s="209">
        <v>22313.4</v>
      </c>
      <c r="EM90" s="178">
        <f t="shared" si="183"/>
        <v>12504.470000000001</v>
      </c>
      <c r="EN90" s="210">
        <v>2010</v>
      </c>
      <c r="EO90" s="181" t="s">
        <v>276</v>
      </c>
      <c r="EP90" s="212">
        <f t="shared" si="261"/>
        <v>34817.870000000003</v>
      </c>
      <c r="EQ90" s="209">
        <v>1118.3800000000001</v>
      </c>
      <c r="ER90" s="209">
        <v>712.88</v>
      </c>
      <c r="ES90" s="209">
        <v>739.57</v>
      </c>
      <c r="ET90" s="209">
        <v>2.31</v>
      </c>
      <c r="EU90" s="209">
        <v>0</v>
      </c>
      <c r="EV90" s="209">
        <v>0</v>
      </c>
      <c r="EW90" s="209">
        <v>0</v>
      </c>
      <c r="EX90" s="209">
        <v>0</v>
      </c>
      <c r="EY90" s="209">
        <v>0</v>
      </c>
      <c r="EZ90" s="209">
        <v>0</v>
      </c>
      <c r="FA90" s="64">
        <f t="shared" si="184"/>
        <v>2573.1400000000003</v>
      </c>
      <c r="FB90" s="220"/>
      <c r="FC90" s="65"/>
      <c r="FD90" s="65">
        <f t="shared" si="262"/>
        <v>249.06330602777979</v>
      </c>
      <c r="FE90" s="65">
        <f t="shared" si="263"/>
        <v>324.81914650278406</v>
      </c>
      <c r="FF90" s="65"/>
      <c r="FG90" s="65">
        <v>18.5</v>
      </c>
      <c r="FH90" s="65">
        <f t="shared" si="264"/>
        <v>140.93333333333334</v>
      </c>
      <c r="FI90" s="65">
        <v>5</v>
      </c>
      <c r="FJ90" s="65">
        <f t="shared" si="307"/>
        <v>424.68019607843132</v>
      </c>
      <c r="FK90" s="65"/>
      <c r="FL90" s="64">
        <f t="shared" si="225"/>
        <v>1162.9959819423284</v>
      </c>
      <c r="FM90" s="66">
        <f t="shared" si="308"/>
        <v>664.41901960784321</v>
      </c>
      <c r="FN90" s="66"/>
      <c r="FO90" s="66">
        <f t="shared" si="265"/>
        <v>365.48300031003436</v>
      </c>
      <c r="FP90" s="67">
        <f t="shared" si="324"/>
        <v>1029.9020199178776</v>
      </c>
      <c r="FQ90" s="67">
        <f t="shared" si="226"/>
        <v>2192.898001860206</v>
      </c>
      <c r="FR90" s="68">
        <f t="shared" si="227"/>
        <v>380.2419981397943</v>
      </c>
      <c r="FS90" s="209">
        <v>15081.18</v>
      </c>
      <c r="FT90" s="209">
        <v>10847.07</v>
      </c>
      <c r="FU90" s="209">
        <v>14250.04</v>
      </c>
      <c r="FV90" s="209">
        <v>110</v>
      </c>
      <c r="FW90" s="209">
        <v>0</v>
      </c>
      <c r="FX90" s="209">
        <v>0</v>
      </c>
      <c r="FY90" s="209">
        <v>0</v>
      </c>
      <c r="FZ90" s="209">
        <v>0</v>
      </c>
      <c r="GA90" s="209">
        <v>0</v>
      </c>
      <c r="GB90" s="209">
        <v>0</v>
      </c>
      <c r="GC90" s="209">
        <v>26807.65</v>
      </c>
      <c r="GD90" s="178">
        <f t="shared" si="186"/>
        <v>13480.64</v>
      </c>
      <c r="GE90" s="210">
        <v>2422</v>
      </c>
      <c r="GF90" s="181" t="s">
        <v>276</v>
      </c>
      <c r="GG90" s="64">
        <f t="shared" si="187"/>
        <v>40288.29</v>
      </c>
      <c r="GH90" s="209">
        <v>1255.4000000000001</v>
      </c>
      <c r="GI90" s="209">
        <v>793.44</v>
      </c>
      <c r="GJ90" s="209">
        <v>909.5</v>
      </c>
      <c r="GK90" s="209">
        <v>4.63</v>
      </c>
      <c r="GL90" s="209">
        <v>0</v>
      </c>
      <c r="GM90" s="209">
        <v>0</v>
      </c>
      <c r="GN90" s="209">
        <v>0</v>
      </c>
      <c r="GO90" s="209">
        <v>0</v>
      </c>
      <c r="GP90" s="209">
        <v>0</v>
      </c>
      <c r="GQ90" s="209">
        <v>0</v>
      </c>
      <c r="GR90" s="211">
        <f t="shared" si="266"/>
        <v>2962.9700000000003</v>
      </c>
      <c r="GS90" s="220"/>
      <c r="GT90" s="65"/>
      <c r="GU90" s="65">
        <f t="shared" si="267"/>
        <v>297.0621268695848</v>
      </c>
      <c r="GV90" s="65">
        <f t="shared" si="268"/>
        <v>397.30285199259492</v>
      </c>
      <c r="GW90" s="65"/>
      <c r="GX90" s="65">
        <v>18.5</v>
      </c>
      <c r="GY90" s="65">
        <f t="shared" si="269"/>
        <v>184.90588235294118</v>
      </c>
      <c r="GZ90" s="65">
        <v>5</v>
      </c>
      <c r="HA90" s="65">
        <f t="shared" si="309"/>
        <v>358.47794117647061</v>
      </c>
      <c r="HB90" s="65"/>
      <c r="HC90" s="64">
        <f t="shared" si="188"/>
        <v>1261.2488023915914</v>
      </c>
      <c r="HD90" s="66">
        <f t="shared" si="310"/>
        <v>866.92019607843133</v>
      </c>
      <c r="HE90" s="66"/>
      <c r="HF90" s="66">
        <f t="shared" si="270"/>
        <v>425.63379969400461</v>
      </c>
      <c r="HG90" s="67">
        <f t="shared" si="228"/>
        <v>1292.5539957724359</v>
      </c>
      <c r="HH90" s="67">
        <f t="shared" si="229"/>
        <v>2553.8027981640271</v>
      </c>
      <c r="HI90" s="68">
        <f t="shared" si="230"/>
        <v>409.16720183597317</v>
      </c>
      <c r="HJ90" s="205">
        <v>15270.2</v>
      </c>
      <c r="HK90" s="205">
        <v>9054.68</v>
      </c>
      <c r="HL90" s="205">
        <v>12468.25</v>
      </c>
      <c r="HM90" s="205">
        <v>45</v>
      </c>
      <c r="HN90" s="205">
        <v>0</v>
      </c>
      <c r="HO90" s="205">
        <v>0</v>
      </c>
      <c r="HP90" s="205">
        <v>0</v>
      </c>
      <c r="HQ90" s="205">
        <v>0</v>
      </c>
      <c r="HR90" s="205">
        <v>0</v>
      </c>
      <c r="HS90" s="205">
        <v>0</v>
      </c>
      <c r="HT90" s="205">
        <v>24108.67</v>
      </c>
      <c r="HU90" s="178">
        <f t="shared" si="189"/>
        <v>12729.460000000006</v>
      </c>
      <c r="HV90" s="206">
        <v>2134</v>
      </c>
      <c r="HW90" s="181" t="s">
        <v>276</v>
      </c>
      <c r="HX90" s="64">
        <f t="shared" si="190"/>
        <v>36838.130000000005</v>
      </c>
      <c r="HY90" s="205">
        <v>1271.1400000000001</v>
      </c>
      <c r="HZ90" s="205">
        <v>662.33</v>
      </c>
      <c r="IA90" s="205">
        <v>796.6</v>
      </c>
      <c r="IB90" s="205">
        <v>1.89</v>
      </c>
      <c r="IC90" s="205">
        <v>0</v>
      </c>
      <c r="ID90" s="205">
        <v>0</v>
      </c>
      <c r="IE90" s="205">
        <v>0</v>
      </c>
      <c r="IF90" s="205">
        <v>0</v>
      </c>
      <c r="IG90" s="205">
        <v>0</v>
      </c>
      <c r="IH90" s="205">
        <v>0</v>
      </c>
      <c r="II90" s="214">
        <v>2731.96</v>
      </c>
      <c r="IJ90" s="220"/>
      <c r="IK90" s="65"/>
      <c r="IL90" s="65">
        <f t="shared" si="271"/>
        <v>267.0627512030228</v>
      </c>
      <c r="IM90" s="65">
        <f t="shared" si="272"/>
        <v>385.80089567066193</v>
      </c>
      <c r="IN90" s="65"/>
      <c r="IO90" s="65">
        <v>18.5</v>
      </c>
      <c r="IP90" s="65">
        <f t="shared" si="273"/>
        <v>232.05714285714285</v>
      </c>
      <c r="IQ90" s="65">
        <v>5</v>
      </c>
      <c r="IR90" s="65">
        <f t="shared" si="311"/>
        <v>445.62857142857143</v>
      </c>
      <c r="IS90" s="65"/>
      <c r="IT90" s="64">
        <f t="shared" si="191"/>
        <v>1354.049361159399</v>
      </c>
      <c r="IU90" s="66">
        <f t="shared" si="312"/>
        <v>538.79476190476191</v>
      </c>
      <c r="IV90" s="66"/>
      <c r="IW90" s="66">
        <f t="shared" si="274"/>
        <v>378.56882461283226</v>
      </c>
      <c r="IX90" s="67">
        <f t="shared" si="192"/>
        <v>917.36358651759417</v>
      </c>
      <c r="IY90" s="67">
        <f t="shared" si="231"/>
        <v>2271.4129476769931</v>
      </c>
      <c r="IZ90" s="68">
        <f t="shared" si="232"/>
        <v>460.54705232300694</v>
      </c>
      <c r="JA90" s="209">
        <v>20699.04</v>
      </c>
      <c r="JB90" s="209">
        <v>11685</v>
      </c>
      <c r="JC90" s="209">
        <v>18819.8</v>
      </c>
      <c r="JD90" s="209">
        <v>80</v>
      </c>
      <c r="JE90" s="209">
        <v>0</v>
      </c>
      <c r="JF90" s="209">
        <v>0</v>
      </c>
      <c r="JG90" s="209">
        <v>0</v>
      </c>
      <c r="JH90" s="209">
        <v>0</v>
      </c>
      <c r="JI90" s="209">
        <v>0</v>
      </c>
      <c r="JJ90" s="209">
        <v>0</v>
      </c>
      <c r="JK90" s="209">
        <v>38953.050000000003</v>
      </c>
      <c r="JL90" s="178">
        <f t="shared" si="193"/>
        <v>12330.789999999994</v>
      </c>
      <c r="JM90" s="210">
        <v>2782</v>
      </c>
      <c r="JN90" s="181" t="s">
        <v>276</v>
      </c>
      <c r="JO90" s="64">
        <f t="shared" si="194"/>
        <v>51283.839999999997</v>
      </c>
      <c r="JP90" s="209">
        <v>1723.07</v>
      </c>
      <c r="JQ90" s="209">
        <v>854.74</v>
      </c>
      <c r="JR90" s="209">
        <v>1201.52</v>
      </c>
      <c r="JS90" s="209">
        <v>3.36</v>
      </c>
      <c r="JT90" s="209">
        <v>0</v>
      </c>
      <c r="JU90" s="209">
        <v>0</v>
      </c>
      <c r="JV90" s="209">
        <v>0</v>
      </c>
      <c r="JW90" s="209">
        <v>0</v>
      </c>
      <c r="JX90" s="209">
        <v>0</v>
      </c>
      <c r="JY90" s="209">
        <v>0</v>
      </c>
      <c r="JZ90" s="211">
        <v>3782.69</v>
      </c>
      <c r="KA90" s="220"/>
      <c r="KB90" s="65"/>
      <c r="KC90" s="65">
        <f t="shared" si="275"/>
        <v>785.70980704831175</v>
      </c>
      <c r="KD90" s="65">
        <f t="shared" si="276"/>
        <v>415.1970452290193</v>
      </c>
      <c r="KE90" s="65"/>
      <c r="KF90" s="65">
        <v>18.5</v>
      </c>
      <c r="KG90" s="65"/>
      <c r="KH90" s="65">
        <v>5</v>
      </c>
      <c r="KI90" s="65">
        <f t="shared" si="313"/>
        <v>543.39953271028037</v>
      </c>
      <c r="KJ90" s="65"/>
      <c r="KK90" s="64">
        <f t="shared" si="195"/>
        <v>1767.8063849876112</v>
      </c>
      <c r="KL90" s="66">
        <f t="shared" si="314"/>
        <v>497.32093457943921</v>
      </c>
      <c r="KM90" s="66"/>
      <c r="KN90" s="66">
        <f t="shared" si="277"/>
        <v>453.02546391341014</v>
      </c>
      <c r="KO90" s="67">
        <f t="shared" si="233"/>
        <v>950.3463984928494</v>
      </c>
      <c r="KP90" s="67">
        <f t="shared" si="234"/>
        <v>2718.1527834804606</v>
      </c>
      <c r="KQ90" s="68">
        <f t="shared" si="235"/>
        <v>1064.5372165195395</v>
      </c>
      <c r="KR90" s="209">
        <v>17735.400000000001</v>
      </c>
      <c r="KS90" s="209">
        <v>10663.39</v>
      </c>
      <c r="KT90" s="209">
        <v>15427.79</v>
      </c>
      <c r="KU90" s="209">
        <v>15</v>
      </c>
      <c r="KV90" s="209">
        <v>0</v>
      </c>
      <c r="KW90" s="209">
        <v>0</v>
      </c>
      <c r="KX90" s="209">
        <v>0</v>
      </c>
      <c r="KY90" s="209">
        <v>0</v>
      </c>
      <c r="KZ90" s="209">
        <v>0</v>
      </c>
      <c r="LA90" s="209">
        <v>0</v>
      </c>
      <c r="LB90" s="209">
        <v>40242.410000000003</v>
      </c>
      <c r="LC90" s="178">
        <f t="shared" si="196"/>
        <v>3599.1699999999983</v>
      </c>
      <c r="LD90" s="210">
        <v>2243</v>
      </c>
      <c r="LE90" s="181" t="s">
        <v>276</v>
      </c>
      <c r="LF90" s="64">
        <f t="shared" si="197"/>
        <v>43841.58</v>
      </c>
      <c r="LG90" s="209">
        <v>1476.36</v>
      </c>
      <c r="LH90" s="209">
        <v>780.01</v>
      </c>
      <c r="LI90" s="209">
        <v>984.35</v>
      </c>
      <c r="LJ90" s="209">
        <v>0.63</v>
      </c>
      <c r="LK90" s="209">
        <v>0</v>
      </c>
      <c r="LL90" s="209">
        <v>0</v>
      </c>
      <c r="LM90" s="209">
        <v>0</v>
      </c>
      <c r="LN90" s="209">
        <v>0</v>
      </c>
      <c r="LO90" s="209">
        <v>0</v>
      </c>
      <c r="LP90" s="209">
        <v>0</v>
      </c>
      <c r="LQ90" s="211">
        <f t="shared" si="278"/>
        <v>3241.35</v>
      </c>
      <c r="LR90" s="228"/>
      <c r="LS90" s="65"/>
      <c r="LT90" s="65">
        <f t="shared" si="279"/>
        <v>410.27651672467761</v>
      </c>
      <c r="LU90" s="65">
        <f t="shared" si="280"/>
        <v>107.15499830525853</v>
      </c>
      <c r="LV90" s="65"/>
      <c r="LW90" s="65">
        <v>18.5</v>
      </c>
      <c r="LX90" s="65"/>
      <c r="LY90" s="65">
        <v>5</v>
      </c>
      <c r="LZ90" s="65">
        <f t="shared" si="315"/>
        <v>508.03738317757012</v>
      </c>
      <c r="MA90" s="65"/>
      <c r="MB90" s="64">
        <f t="shared" si="236"/>
        <v>1048.9688982075063</v>
      </c>
      <c r="MC90" s="66">
        <f t="shared" si="316"/>
        <v>593.54906542056074</v>
      </c>
      <c r="MD90" s="66"/>
      <c r="ME90" s="66">
        <f t="shared" si="281"/>
        <v>328.50359272561343</v>
      </c>
      <c r="MF90" s="67">
        <f t="shared" si="237"/>
        <v>922.05265814617417</v>
      </c>
      <c r="MG90" s="67">
        <f t="shared" si="238"/>
        <v>1971.0215563536804</v>
      </c>
      <c r="MH90" s="68">
        <f t="shared" si="239"/>
        <v>1270.3284436463196</v>
      </c>
      <c r="MI90" s="209">
        <v>10300.01</v>
      </c>
      <c r="MJ90" s="209">
        <v>7603.31</v>
      </c>
      <c r="MK90" s="209">
        <v>10165.26</v>
      </c>
      <c r="ML90" s="209">
        <v>0</v>
      </c>
      <c r="MM90" s="209">
        <v>0</v>
      </c>
      <c r="MN90" s="209">
        <v>0</v>
      </c>
      <c r="MO90" s="209">
        <v>0</v>
      </c>
      <c r="MP90" s="209">
        <v>0</v>
      </c>
      <c r="MQ90" s="209">
        <v>0</v>
      </c>
      <c r="MR90" s="209">
        <v>0</v>
      </c>
      <c r="MS90" s="209">
        <v>21459.22</v>
      </c>
      <c r="MT90" s="178">
        <f t="shared" si="210"/>
        <v>6609.3600000000006</v>
      </c>
      <c r="MU90" s="210">
        <v>1726</v>
      </c>
      <c r="MV90" s="181" t="s">
        <v>276</v>
      </c>
      <c r="MW90" s="64">
        <f t="shared" si="198"/>
        <v>28068.58</v>
      </c>
      <c r="MX90" s="209">
        <v>857.42</v>
      </c>
      <c r="MY90" s="209">
        <v>556.16999999999996</v>
      </c>
      <c r="MZ90" s="209">
        <v>648.99</v>
      </c>
      <c r="NA90" s="209">
        <v>0</v>
      </c>
      <c r="NB90" s="209">
        <v>0</v>
      </c>
      <c r="NC90" s="209">
        <v>0</v>
      </c>
      <c r="ND90" s="209">
        <v>0</v>
      </c>
      <c r="NE90" s="209">
        <v>0</v>
      </c>
      <c r="NF90" s="209">
        <v>0</v>
      </c>
      <c r="NG90" s="209">
        <v>0</v>
      </c>
      <c r="NH90" s="211">
        <f t="shared" si="282"/>
        <v>2062.58</v>
      </c>
      <c r="NI90" s="235"/>
      <c r="NJ90" s="238"/>
      <c r="NK90" s="65">
        <f t="shared" si="283"/>
        <v>0</v>
      </c>
      <c r="NL90" s="65">
        <f t="shared" si="284"/>
        <v>159.63624941232578</v>
      </c>
      <c r="NM90" s="65"/>
      <c r="NN90" s="65">
        <v>18.5</v>
      </c>
      <c r="NO90" s="65"/>
      <c r="NP90" s="65">
        <v>5</v>
      </c>
      <c r="NQ90" s="65">
        <f t="shared" si="317"/>
        <v>469.67889908256882</v>
      </c>
      <c r="NR90" s="65"/>
      <c r="NS90" s="64">
        <f t="shared" si="199"/>
        <v>652.81514849489463</v>
      </c>
      <c r="NT90" s="66">
        <f t="shared" si="285"/>
        <v>723.04816513761466</v>
      </c>
      <c r="NU90" s="66"/>
      <c r="NV90" s="66">
        <f t="shared" si="286"/>
        <v>275.17266272650187</v>
      </c>
      <c r="NW90" s="67">
        <f t="shared" si="240"/>
        <v>998.22082786411647</v>
      </c>
      <c r="NX90" s="67">
        <f t="shared" si="241"/>
        <v>1651.0359763590111</v>
      </c>
      <c r="NY90" s="68">
        <f t="shared" si="242"/>
        <v>411.54402364098883</v>
      </c>
      <c r="NZ90" s="209">
        <v>13772.73</v>
      </c>
      <c r="OA90" s="209">
        <v>9997.02</v>
      </c>
      <c r="OB90" s="209">
        <v>13609.98</v>
      </c>
      <c r="OC90" s="209">
        <v>0</v>
      </c>
      <c r="OD90" s="209">
        <v>0</v>
      </c>
      <c r="OE90" s="209">
        <v>0</v>
      </c>
      <c r="OF90" s="209">
        <v>0</v>
      </c>
      <c r="OG90" s="209">
        <v>0</v>
      </c>
      <c r="OH90" s="209">
        <v>0</v>
      </c>
      <c r="OI90" s="209">
        <v>0</v>
      </c>
      <c r="OJ90" s="209">
        <v>23970.37</v>
      </c>
      <c r="OK90" s="178">
        <f t="shared" si="287"/>
        <v>13409.359999999997</v>
      </c>
      <c r="OL90" s="210">
        <v>2291</v>
      </c>
      <c r="OM90" s="181" t="s">
        <v>276</v>
      </c>
      <c r="ON90" s="64">
        <f t="shared" si="200"/>
        <v>37379.729999999996</v>
      </c>
      <c r="OO90" s="209">
        <v>1146.5</v>
      </c>
      <c r="OP90" s="209">
        <v>731.26</v>
      </c>
      <c r="OQ90" s="209">
        <v>869.52</v>
      </c>
      <c r="OR90" s="209">
        <v>0</v>
      </c>
      <c r="OS90" s="209">
        <v>0</v>
      </c>
      <c r="OT90" s="209">
        <v>0</v>
      </c>
      <c r="OU90" s="209">
        <v>0</v>
      </c>
      <c r="OV90" s="209">
        <v>0</v>
      </c>
      <c r="OW90" s="209">
        <v>0</v>
      </c>
      <c r="OX90" s="209">
        <v>0</v>
      </c>
      <c r="OY90" s="211">
        <v>2747.28</v>
      </c>
      <c r="OZ90" s="235"/>
      <c r="PA90" s="238"/>
      <c r="PB90" s="65">
        <f t="shared" si="288"/>
        <v>518.31756224183505</v>
      </c>
      <c r="PC90" s="65">
        <f t="shared" si="289"/>
        <v>393.17589263338976</v>
      </c>
      <c r="PD90" s="65"/>
      <c r="PE90" s="65">
        <v>18.5</v>
      </c>
      <c r="PF90" s="65">
        <f t="shared" si="290"/>
        <v>32.880000000000003</v>
      </c>
      <c r="PG90" s="65">
        <v>5</v>
      </c>
      <c r="PH90" s="65">
        <f t="shared" si="318"/>
        <v>495.2049090909091</v>
      </c>
      <c r="PI90" s="65"/>
      <c r="PJ90" s="64">
        <f t="shared" si="243"/>
        <v>1463.078363966134</v>
      </c>
      <c r="PK90" s="66">
        <f t="shared" si="319"/>
        <v>643.25572727272731</v>
      </c>
      <c r="PL90" s="66"/>
      <c r="PM90" s="66">
        <f t="shared" si="291"/>
        <v>421.26681824777228</v>
      </c>
      <c r="PN90" s="67">
        <f t="shared" si="244"/>
        <v>1064.5225455204995</v>
      </c>
      <c r="PO90" s="67">
        <f t="shared" si="245"/>
        <v>2527.6009094866336</v>
      </c>
      <c r="PP90" s="68">
        <f t="shared" si="246"/>
        <v>219.67909051336665</v>
      </c>
      <c r="PQ90" s="209">
        <v>14003.86</v>
      </c>
      <c r="PR90" s="209">
        <v>9824.73</v>
      </c>
      <c r="PS90" s="209">
        <v>12858.44</v>
      </c>
      <c r="PT90" s="209">
        <v>15</v>
      </c>
      <c r="PU90" s="209">
        <v>0</v>
      </c>
      <c r="PV90" s="209">
        <v>0</v>
      </c>
      <c r="PW90" s="209">
        <v>0</v>
      </c>
      <c r="PX90" s="209">
        <v>0</v>
      </c>
      <c r="PY90" s="209">
        <v>0</v>
      </c>
      <c r="PZ90" s="209">
        <v>0</v>
      </c>
      <c r="QA90" s="209">
        <v>25387.77</v>
      </c>
      <c r="QB90" s="178">
        <f t="shared" si="201"/>
        <v>11314.259999999998</v>
      </c>
      <c r="QC90" s="210">
        <v>2066</v>
      </c>
      <c r="QD90" s="181" t="s">
        <v>276</v>
      </c>
      <c r="QE90" s="64">
        <f t="shared" si="202"/>
        <v>36702.03</v>
      </c>
      <c r="QF90" s="209">
        <v>1165.74</v>
      </c>
      <c r="QG90" s="209">
        <v>718.66</v>
      </c>
      <c r="QH90" s="209">
        <v>821.51</v>
      </c>
      <c r="QI90" s="209">
        <v>0.63</v>
      </c>
      <c r="QJ90" s="209">
        <v>0</v>
      </c>
      <c r="QK90" s="209">
        <v>0</v>
      </c>
      <c r="QL90" s="209">
        <v>0</v>
      </c>
      <c r="QM90" s="209">
        <v>0</v>
      </c>
      <c r="QN90" s="209">
        <v>0</v>
      </c>
      <c r="QO90" s="209">
        <v>0</v>
      </c>
      <c r="QP90" s="211">
        <f t="shared" si="292"/>
        <v>2706.54</v>
      </c>
      <c r="QQ90" s="226"/>
      <c r="QR90" s="238"/>
      <c r="QS90" s="65">
        <f t="shared" si="293"/>
        <v>298.43338662593965</v>
      </c>
      <c r="QT90" s="65">
        <f t="shared" si="294"/>
        <v>206.45633609259258</v>
      </c>
      <c r="QU90" s="65"/>
      <c r="QV90" s="65">
        <v>18.5</v>
      </c>
      <c r="QW90" s="65">
        <f t="shared" si="295"/>
        <v>18.861818181818183</v>
      </c>
      <c r="QX90" s="65">
        <v>5</v>
      </c>
      <c r="QY90" s="65">
        <f t="shared" si="320"/>
        <v>428.14772727272725</v>
      </c>
      <c r="QZ90" s="65"/>
      <c r="RA90" s="64">
        <f t="shared" si="203"/>
        <v>975.39926817307764</v>
      </c>
      <c r="RB90" s="66">
        <f t="shared" si="296"/>
        <v>619.2640909090909</v>
      </c>
      <c r="RC90" s="66"/>
      <c r="RD90" s="66">
        <f t="shared" si="297"/>
        <v>318.9326718164337</v>
      </c>
      <c r="RE90" s="67">
        <f t="shared" si="247"/>
        <v>938.19676272552465</v>
      </c>
      <c r="RF90" s="67">
        <f t="shared" si="248"/>
        <v>1913.5960308986023</v>
      </c>
      <c r="RG90" s="68">
        <f t="shared" si="249"/>
        <v>792.94396910139767</v>
      </c>
      <c r="RH90" s="205">
        <v>12879.47</v>
      </c>
      <c r="RI90" s="205">
        <v>8402.2999999999993</v>
      </c>
      <c r="RJ90" s="205">
        <v>8281.6299999999992</v>
      </c>
      <c r="RK90" s="205">
        <v>20</v>
      </c>
      <c r="RL90" s="205">
        <v>0</v>
      </c>
      <c r="RM90" s="205">
        <v>0</v>
      </c>
      <c r="RN90" s="205">
        <v>0</v>
      </c>
      <c r="RO90" s="205">
        <v>0</v>
      </c>
      <c r="RP90" s="205">
        <v>0</v>
      </c>
      <c r="RQ90" s="205">
        <v>0</v>
      </c>
      <c r="RR90" s="205">
        <v>21165.69</v>
      </c>
      <c r="RS90" s="178">
        <f t="shared" si="204"/>
        <v>8417.7099999999955</v>
      </c>
      <c r="RT90" s="206">
        <v>1598</v>
      </c>
      <c r="RU90" s="181" t="s">
        <v>276</v>
      </c>
      <c r="RV90" s="64">
        <f t="shared" si="205"/>
        <v>29583.399999999994</v>
      </c>
      <c r="RW90" s="209">
        <v>1072.1300000000001</v>
      </c>
      <c r="RX90" s="209">
        <v>614.61</v>
      </c>
      <c r="RY90" s="209">
        <v>529.01</v>
      </c>
      <c r="RZ90" s="209">
        <v>0.84</v>
      </c>
      <c r="SA90" s="209">
        <v>0</v>
      </c>
      <c r="SB90" s="209">
        <v>0</v>
      </c>
      <c r="SC90" s="209">
        <v>0</v>
      </c>
      <c r="SD90" s="209">
        <v>0</v>
      </c>
      <c r="SE90" s="209">
        <v>0</v>
      </c>
      <c r="SF90" s="209">
        <v>0</v>
      </c>
      <c r="SG90" s="211">
        <v>2216.59</v>
      </c>
      <c r="SH90" s="226"/>
      <c r="SI90" s="238"/>
      <c r="SJ90" s="65">
        <f t="shared" si="298"/>
        <v>207.99324704898481</v>
      </c>
      <c r="SK90" s="65">
        <f t="shared" si="299"/>
        <v>181.44601274621903</v>
      </c>
      <c r="SL90" s="65"/>
      <c r="SM90" s="65">
        <v>18.5</v>
      </c>
      <c r="SN90" s="65">
        <f t="shared" si="300"/>
        <v>495.92920353982299</v>
      </c>
      <c r="SO90" s="65">
        <v>5</v>
      </c>
      <c r="SP90" s="65">
        <f t="shared" si="321"/>
        <v>428.52876106194691</v>
      </c>
      <c r="SQ90" s="65"/>
      <c r="SR90" s="64">
        <f t="shared" si="325"/>
        <v>1337.3972243969738</v>
      </c>
      <c r="SS90" s="66">
        <f t="shared" si="322"/>
        <v>596.28469026548669</v>
      </c>
      <c r="ST90" s="66"/>
      <c r="SU90" s="66">
        <f t="shared" si="301"/>
        <v>386.73638293249212</v>
      </c>
      <c r="SV90" s="67">
        <f t="shared" si="326"/>
        <v>983.02107319797881</v>
      </c>
      <c r="SW90" s="67">
        <f t="shared" si="250"/>
        <v>2320.4182975949525</v>
      </c>
      <c r="SX90" s="68">
        <f t="shared" si="251"/>
        <v>-103.82829759495235</v>
      </c>
      <c r="SY90" s="64">
        <f t="shared" si="302"/>
        <v>427902.15</v>
      </c>
      <c r="SZ90" s="211">
        <f t="shared" si="303"/>
        <v>31589.709999999995</v>
      </c>
      <c r="TA90" s="67">
        <f t="shared" si="304"/>
        <v>25754.07037831358</v>
      </c>
      <c r="TB90" s="68">
        <f t="shared" si="305"/>
        <v>5835.6396216864159</v>
      </c>
      <c r="TC90" s="264"/>
      <c r="TD90" s="265"/>
      <c r="TE90" s="265"/>
    </row>
    <row r="91" spans="1:525">
      <c r="A91" s="173" t="s">
        <v>51</v>
      </c>
      <c r="B91" s="266" t="s">
        <v>228</v>
      </c>
      <c r="C91" s="181" t="s">
        <v>276</v>
      </c>
      <c r="D91" s="176">
        <v>7872.83</v>
      </c>
      <c r="E91" s="176">
        <v>3484.29</v>
      </c>
      <c r="F91" s="176">
        <v>0</v>
      </c>
      <c r="G91" s="176">
        <v>5</v>
      </c>
      <c r="H91" s="176">
        <v>0</v>
      </c>
      <c r="I91" s="176">
        <v>0</v>
      </c>
      <c r="J91" s="176">
        <v>0</v>
      </c>
      <c r="K91" s="176">
        <v>0</v>
      </c>
      <c r="L91" s="176">
        <v>0</v>
      </c>
      <c r="M91" s="176">
        <v>0</v>
      </c>
      <c r="N91" s="178">
        <v>8319.99</v>
      </c>
      <c r="O91" s="178">
        <f t="shared" si="331"/>
        <v>3042.1299999999992</v>
      </c>
      <c r="P91" s="181">
        <v>410</v>
      </c>
      <c r="Q91" s="64">
        <f t="shared" si="327"/>
        <v>11362.119999999999</v>
      </c>
      <c r="R91" s="178">
        <v>655.34</v>
      </c>
      <c r="S91" s="178">
        <v>254.87</v>
      </c>
      <c r="T91" s="178">
        <v>0</v>
      </c>
      <c r="U91" s="178">
        <v>0.21</v>
      </c>
      <c r="V91" s="178">
        <v>0</v>
      </c>
      <c r="W91" s="178">
        <v>0</v>
      </c>
      <c r="X91" s="178">
        <v>0</v>
      </c>
      <c r="Y91" s="178">
        <v>0</v>
      </c>
      <c r="Z91" s="178">
        <v>0</v>
      </c>
      <c r="AA91" s="178">
        <v>0</v>
      </c>
      <c r="AB91" s="64">
        <f t="shared" si="328"/>
        <v>910.42000000000007</v>
      </c>
      <c r="AC91" s="224">
        <f t="shared" ref="AC91" si="333">4898.01/10</f>
        <v>489.80100000000004</v>
      </c>
      <c r="AD91" s="65"/>
      <c r="AE91" s="65">
        <f t="shared" si="252"/>
        <v>90.461570092513114</v>
      </c>
      <c r="AF91" s="65">
        <f t="shared" si="177"/>
        <v>81.571111349864836</v>
      </c>
      <c r="AG91" s="65"/>
      <c r="AH91" s="65">
        <v>18.5</v>
      </c>
      <c r="AI91" s="65"/>
      <c r="AJ91" s="65">
        <v>5</v>
      </c>
      <c r="AK91" s="65">
        <f t="shared" si="178"/>
        <v>411.38684210526316</v>
      </c>
      <c r="AL91" s="65"/>
      <c r="AM91" s="64">
        <f t="shared" si="214"/>
        <v>1096.7205235476413</v>
      </c>
      <c r="AN91" s="66">
        <f t="shared" si="179"/>
        <v>645.10084210526315</v>
      </c>
      <c r="AO91" s="66">
        <v>46.73</v>
      </c>
      <c r="AP91" s="66">
        <f t="shared" si="253"/>
        <v>357.7102731305809</v>
      </c>
      <c r="AQ91" s="67">
        <f t="shared" si="215"/>
        <v>1049.541115235844</v>
      </c>
      <c r="AR91" s="67">
        <f t="shared" si="216"/>
        <v>2146.2616387834851</v>
      </c>
      <c r="AS91" s="68">
        <f t="shared" si="217"/>
        <v>-1235.841638783485</v>
      </c>
      <c r="AT91" s="205">
        <v>6842.14</v>
      </c>
      <c r="AU91" s="205">
        <v>4200.99</v>
      </c>
      <c r="AV91" s="205">
        <v>0</v>
      </c>
      <c r="AW91" s="205">
        <v>5</v>
      </c>
      <c r="AX91" s="207">
        <v>0</v>
      </c>
      <c r="AY91" s="207">
        <v>0</v>
      </c>
      <c r="AZ91" s="207">
        <v>0</v>
      </c>
      <c r="BA91" s="207">
        <v>0</v>
      </c>
      <c r="BB91" s="207">
        <v>0</v>
      </c>
      <c r="BC91" s="207">
        <v>0</v>
      </c>
      <c r="BD91" s="209">
        <v>8513.49</v>
      </c>
      <c r="BE91" s="178">
        <f t="shared" si="332"/>
        <v>2534.6400000000012</v>
      </c>
      <c r="BF91" s="208">
        <v>429</v>
      </c>
      <c r="BG91" s="181" t="s">
        <v>276</v>
      </c>
      <c r="BH91" s="64">
        <f t="shared" si="329"/>
        <v>11048.130000000001</v>
      </c>
      <c r="BI91" s="205">
        <v>569.54999999999995</v>
      </c>
      <c r="BJ91" s="205">
        <v>307.29000000000002</v>
      </c>
      <c r="BK91" s="205">
        <v>0</v>
      </c>
      <c r="BL91" s="205">
        <v>0.21</v>
      </c>
      <c r="BM91" s="205">
        <v>0</v>
      </c>
      <c r="BN91" s="205">
        <v>0</v>
      </c>
      <c r="BO91" s="205">
        <v>0</v>
      </c>
      <c r="BP91" s="205">
        <v>0</v>
      </c>
      <c r="BQ91" s="205">
        <v>0</v>
      </c>
      <c r="BR91" s="205">
        <v>0</v>
      </c>
      <c r="BS91" s="64">
        <f t="shared" si="330"/>
        <v>877.05</v>
      </c>
      <c r="BT91" s="224">
        <f t="shared" ref="BT91" si="334">4898.01/10</f>
        <v>489.80100000000004</v>
      </c>
      <c r="BU91" s="65"/>
      <c r="BV91" s="65">
        <f t="shared" si="254"/>
        <v>93.373533942113141</v>
      </c>
      <c r="BW91" s="65">
        <f t="shared" si="255"/>
        <v>57.323321854140218</v>
      </c>
      <c r="BX91" s="65"/>
      <c r="BY91" s="65">
        <v>18.5</v>
      </c>
      <c r="BZ91" s="65"/>
      <c r="CA91" s="65">
        <v>5</v>
      </c>
      <c r="CB91" s="65">
        <f t="shared" si="180"/>
        <v>391.015625</v>
      </c>
      <c r="CC91" s="65"/>
      <c r="CD91" s="64">
        <f t="shared" si="218"/>
        <v>1055.0134807962534</v>
      </c>
      <c r="CE91" s="66">
        <f t="shared" si="256"/>
        <v>665.21208333333334</v>
      </c>
      <c r="CF91" s="66"/>
      <c r="CG91" s="66">
        <f t="shared" si="257"/>
        <v>344.04511282591739</v>
      </c>
      <c r="CH91" s="67">
        <f t="shared" si="323"/>
        <v>1009.2571961592507</v>
      </c>
      <c r="CI91" s="67">
        <f t="shared" si="219"/>
        <v>2064.2706769555043</v>
      </c>
      <c r="CJ91" s="68">
        <f t="shared" si="220"/>
        <v>-1187.2206769555044</v>
      </c>
      <c r="CK91" s="209">
        <v>8199.9699999999993</v>
      </c>
      <c r="CL91" s="209">
        <v>4803.42</v>
      </c>
      <c r="CM91" s="209">
        <v>0</v>
      </c>
      <c r="CN91" s="209">
        <v>0</v>
      </c>
      <c r="CO91" s="209">
        <v>0</v>
      </c>
      <c r="CP91" s="209">
        <v>0</v>
      </c>
      <c r="CQ91" s="209">
        <v>5338.25</v>
      </c>
      <c r="CR91" s="209">
        <v>0</v>
      </c>
      <c r="CS91" s="209">
        <v>0</v>
      </c>
      <c r="CT91" s="207">
        <v>0</v>
      </c>
      <c r="CU91" s="209">
        <v>14282.73</v>
      </c>
      <c r="CV91" s="178">
        <f t="shared" si="181"/>
        <v>4058.91</v>
      </c>
      <c r="CW91" s="210">
        <v>779</v>
      </c>
      <c r="CX91" s="181" t="s">
        <v>276</v>
      </c>
      <c r="CY91" s="64">
        <f t="shared" si="182"/>
        <v>18341.64</v>
      </c>
      <c r="CZ91" s="209">
        <v>682.57</v>
      </c>
      <c r="DA91" s="209">
        <v>351.36</v>
      </c>
      <c r="DB91" s="209">
        <v>0</v>
      </c>
      <c r="DC91" s="209">
        <v>0</v>
      </c>
      <c r="DD91" s="209">
        <v>0</v>
      </c>
      <c r="DE91" s="209">
        <v>0</v>
      </c>
      <c r="DF91" s="209">
        <v>0</v>
      </c>
      <c r="DG91" s="209">
        <v>0</v>
      </c>
      <c r="DH91" s="209">
        <v>0</v>
      </c>
      <c r="DI91" s="209">
        <v>0</v>
      </c>
      <c r="DJ91" s="211">
        <f t="shared" si="208"/>
        <v>1033.93</v>
      </c>
      <c r="DK91" s="65">
        <f t="shared" ref="DK91" si="335">4898.01/10</f>
        <v>489.80100000000004</v>
      </c>
      <c r="DL91" s="65"/>
      <c r="DM91" s="65">
        <f t="shared" si="258"/>
        <v>155.27323631840324</v>
      </c>
      <c r="DN91" s="65">
        <f t="shared" si="259"/>
        <v>115.46119617494449</v>
      </c>
      <c r="DO91" s="65"/>
      <c r="DP91" s="65">
        <v>18.5</v>
      </c>
      <c r="DQ91" s="65"/>
      <c r="DR91" s="65">
        <v>5</v>
      </c>
      <c r="DS91" s="65">
        <f t="shared" si="209"/>
        <v>428.469696969697</v>
      </c>
      <c r="DT91" s="65"/>
      <c r="DU91" s="64">
        <f t="shared" si="221"/>
        <v>1212.5051294630448</v>
      </c>
      <c r="DV91" s="66">
        <f t="shared" si="306"/>
        <v>596.35070707070713</v>
      </c>
      <c r="DW91" s="66"/>
      <c r="DX91" s="66">
        <f t="shared" si="260"/>
        <v>361.77116730675039</v>
      </c>
      <c r="DY91" s="67">
        <f t="shared" si="222"/>
        <v>958.12187437745752</v>
      </c>
      <c r="DZ91" s="67">
        <f t="shared" si="223"/>
        <v>2170.6270038405023</v>
      </c>
      <c r="EA91" s="68">
        <f t="shared" si="224"/>
        <v>-1136.6970038405022</v>
      </c>
      <c r="EB91" s="209">
        <v>15658.97</v>
      </c>
      <c r="EC91" s="209">
        <v>4432.24</v>
      </c>
      <c r="ED91" s="209">
        <v>0</v>
      </c>
      <c r="EE91" s="209">
        <v>0</v>
      </c>
      <c r="EF91" s="209">
        <v>0</v>
      </c>
      <c r="EG91" s="209">
        <v>0</v>
      </c>
      <c r="EH91" s="209">
        <v>13799.83</v>
      </c>
      <c r="EI91" s="209">
        <v>0</v>
      </c>
      <c r="EJ91" s="209">
        <v>0</v>
      </c>
      <c r="EK91" s="209">
        <v>0</v>
      </c>
      <c r="EL91" s="209">
        <v>28854.79</v>
      </c>
      <c r="EM91" s="178">
        <f t="shared" si="183"/>
        <v>5036.25</v>
      </c>
      <c r="EN91" s="210">
        <v>1249</v>
      </c>
      <c r="EO91" s="181" t="s">
        <v>276</v>
      </c>
      <c r="EP91" s="212">
        <f t="shared" si="261"/>
        <v>33891.040000000001</v>
      </c>
      <c r="EQ91" s="209">
        <v>1303.46</v>
      </c>
      <c r="ER91" s="209">
        <v>324.20999999999998</v>
      </c>
      <c r="ES91" s="209">
        <v>0</v>
      </c>
      <c r="ET91" s="209">
        <v>0</v>
      </c>
      <c r="EU91" s="209">
        <v>0</v>
      </c>
      <c r="EV91" s="209">
        <v>0</v>
      </c>
      <c r="EW91" s="209">
        <v>0</v>
      </c>
      <c r="EX91" s="209">
        <v>0</v>
      </c>
      <c r="EY91" s="209">
        <v>0</v>
      </c>
      <c r="EZ91" s="209">
        <v>0</v>
      </c>
      <c r="FA91" s="64">
        <f t="shared" si="184"/>
        <v>1627.67</v>
      </c>
      <c r="FB91" s="224">
        <f t="shared" ref="FB91" si="336">4898.01/10</f>
        <v>489.80100000000004</v>
      </c>
      <c r="FC91" s="65"/>
      <c r="FD91" s="65">
        <f t="shared" si="262"/>
        <v>322.07863401083296</v>
      </c>
      <c r="FE91" s="65">
        <f t="shared" si="263"/>
        <v>130.82285187414149</v>
      </c>
      <c r="FF91" s="65"/>
      <c r="FG91" s="65">
        <v>18.5</v>
      </c>
      <c r="FH91" s="65">
        <f t="shared" si="264"/>
        <v>140.93333333333334</v>
      </c>
      <c r="FI91" s="65">
        <v>5</v>
      </c>
      <c r="FJ91" s="65">
        <f t="shared" si="307"/>
        <v>424.68019607843132</v>
      </c>
      <c r="FK91" s="65"/>
      <c r="FL91" s="64">
        <f t="shared" si="225"/>
        <v>1531.8160152967394</v>
      </c>
      <c r="FM91" s="66">
        <f t="shared" si="308"/>
        <v>664.41901960784321</v>
      </c>
      <c r="FN91" s="66"/>
      <c r="FO91" s="66">
        <f t="shared" si="265"/>
        <v>439.24700698091658</v>
      </c>
      <c r="FP91" s="67">
        <f t="shared" si="324"/>
        <v>1103.6660265887599</v>
      </c>
      <c r="FQ91" s="67">
        <f t="shared" si="226"/>
        <v>2635.4820418854993</v>
      </c>
      <c r="FR91" s="68">
        <f t="shared" si="227"/>
        <v>-1007.8120418854992</v>
      </c>
      <c r="FS91" s="209">
        <v>18217.04</v>
      </c>
      <c r="FT91" s="209">
        <v>5898.63</v>
      </c>
      <c r="FU91" s="209">
        <v>0</v>
      </c>
      <c r="FV91" s="209">
        <v>10</v>
      </c>
      <c r="FW91" s="209">
        <v>0</v>
      </c>
      <c r="FX91" s="209">
        <v>0</v>
      </c>
      <c r="FY91" s="209">
        <v>17541.45</v>
      </c>
      <c r="FZ91" s="209">
        <v>0</v>
      </c>
      <c r="GA91" s="209">
        <v>0</v>
      </c>
      <c r="GB91" s="209">
        <v>0</v>
      </c>
      <c r="GC91" s="209">
        <v>35364.49</v>
      </c>
      <c r="GD91" s="178">
        <f t="shared" si="186"/>
        <v>6302.6300000000047</v>
      </c>
      <c r="GE91" s="210">
        <v>1529</v>
      </c>
      <c r="GF91" s="181" t="s">
        <v>276</v>
      </c>
      <c r="GG91" s="64">
        <f t="shared" si="187"/>
        <v>41667.120000000003</v>
      </c>
      <c r="GH91" s="209">
        <v>1516.39</v>
      </c>
      <c r="GI91" s="209">
        <v>431.47</v>
      </c>
      <c r="GJ91" s="209">
        <v>0</v>
      </c>
      <c r="GK91" s="209">
        <v>0.42</v>
      </c>
      <c r="GL91" s="209">
        <v>0</v>
      </c>
      <c r="GM91" s="209">
        <v>0</v>
      </c>
      <c r="GN91" s="209">
        <v>0</v>
      </c>
      <c r="GO91" s="209">
        <v>0</v>
      </c>
      <c r="GP91" s="209">
        <v>0</v>
      </c>
      <c r="GQ91" s="209">
        <v>0</v>
      </c>
      <c r="GR91" s="211">
        <f t="shared" si="266"/>
        <v>1948.2800000000002</v>
      </c>
      <c r="GS91" s="224">
        <f t="shared" ref="GS91" si="337">4898.01/10</f>
        <v>489.80100000000004</v>
      </c>
      <c r="GT91" s="243">
        <v>560.74</v>
      </c>
      <c r="GU91" s="65">
        <f t="shared" si="267"/>
        <v>391.88256393447989</v>
      </c>
      <c r="GV91" s="65">
        <f t="shared" si="268"/>
        <v>185.75177988983393</v>
      </c>
      <c r="GW91" s="65"/>
      <c r="GX91" s="65">
        <v>18.5</v>
      </c>
      <c r="GY91" s="65">
        <f t="shared" si="269"/>
        <v>184.90588235294118</v>
      </c>
      <c r="GZ91" s="65">
        <v>5</v>
      </c>
      <c r="HA91" s="65">
        <f t="shared" si="309"/>
        <v>358.47794117647061</v>
      </c>
      <c r="HB91" s="65"/>
      <c r="HC91" s="64">
        <f t="shared" si="188"/>
        <v>2195.059167353726</v>
      </c>
      <c r="HD91" s="66">
        <f t="shared" si="310"/>
        <v>866.92019607843133</v>
      </c>
      <c r="HE91" s="66"/>
      <c r="HF91" s="66">
        <f t="shared" si="270"/>
        <v>612.39587268643152</v>
      </c>
      <c r="HG91" s="67">
        <f t="shared" si="228"/>
        <v>1479.3160687648628</v>
      </c>
      <c r="HH91" s="67">
        <f t="shared" si="229"/>
        <v>3674.3752361185889</v>
      </c>
      <c r="HI91" s="68">
        <f t="shared" si="230"/>
        <v>-1726.0952361185887</v>
      </c>
      <c r="HJ91" s="205">
        <v>17038.54</v>
      </c>
      <c r="HK91" s="205">
        <v>5409.82</v>
      </c>
      <c r="HL91" s="205">
        <v>0</v>
      </c>
      <c r="HM91" s="205">
        <v>20</v>
      </c>
      <c r="HN91" s="205">
        <v>0</v>
      </c>
      <c r="HO91" s="205">
        <v>0</v>
      </c>
      <c r="HP91" s="205">
        <v>18802.38</v>
      </c>
      <c r="HQ91" s="205">
        <v>0</v>
      </c>
      <c r="HR91" s="205">
        <v>0</v>
      </c>
      <c r="HS91" s="205">
        <v>0</v>
      </c>
      <c r="HT91" s="205">
        <v>35515.379999999997</v>
      </c>
      <c r="HU91" s="178">
        <f t="shared" si="189"/>
        <v>5755.3600000000079</v>
      </c>
      <c r="HV91" s="206">
        <v>1679</v>
      </c>
      <c r="HW91" s="181" t="s">
        <v>276</v>
      </c>
      <c r="HX91" s="64">
        <f t="shared" si="190"/>
        <v>41270.740000000005</v>
      </c>
      <c r="HY91" s="205">
        <v>1418.3</v>
      </c>
      <c r="HZ91" s="205">
        <v>395.72</v>
      </c>
      <c r="IA91" s="205">
        <v>0</v>
      </c>
      <c r="IB91" s="205">
        <v>0.84</v>
      </c>
      <c r="IC91" s="205">
        <v>0</v>
      </c>
      <c r="ID91" s="205">
        <v>0</v>
      </c>
      <c r="IE91" s="205">
        <v>0</v>
      </c>
      <c r="IF91" s="205">
        <v>0</v>
      </c>
      <c r="IG91" s="205">
        <v>0</v>
      </c>
      <c r="IH91" s="205">
        <v>0</v>
      </c>
      <c r="II91" s="214">
        <v>1814.86</v>
      </c>
      <c r="IJ91" s="224">
        <f t="shared" ref="IJ91" si="338">4898.01/10</f>
        <v>489.80100000000004</v>
      </c>
      <c r="IK91" s="246">
        <v>317.39999999999998</v>
      </c>
      <c r="IL91" s="65">
        <f t="shared" si="271"/>
        <v>393.420088823681</v>
      </c>
      <c r="IM91" s="65">
        <f t="shared" si="272"/>
        <v>174.43183315765972</v>
      </c>
      <c r="IN91" s="65"/>
      <c r="IO91" s="65">
        <v>18.5</v>
      </c>
      <c r="IP91" s="65">
        <f t="shared" si="273"/>
        <v>232.05714285714285</v>
      </c>
      <c r="IQ91" s="65">
        <v>5</v>
      </c>
      <c r="IR91" s="65">
        <f t="shared" si="311"/>
        <v>445.62857142857143</v>
      </c>
      <c r="IS91" s="65"/>
      <c r="IT91" s="64">
        <f t="shared" si="191"/>
        <v>2076.238636267055</v>
      </c>
      <c r="IU91" s="66">
        <f t="shared" si="312"/>
        <v>538.79476190476191</v>
      </c>
      <c r="IV91" s="66"/>
      <c r="IW91" s="66">
        <f t="shared" si="274"/>
        <v>523.00667963436342</v>
      </c>
      <c r="IX91" s="67">
        <f t="shared" si="192"/>
        <v>1061.8014415391253</v>
      </c>
      <c r="IY91" s="67">
        <f t="shared" si="231"/>
        <v>3138.0400778061803</v>
      </c>
      <c r="IZ91" s="68">
        <f t="shared" si="232"/>
        <v>-1323.1800778061804</v>
      </c>
      <c r="JA91" s="209">
        <v>23368.25</v>
      </c>
      <c r="JB91" s="209">
        <v>6796.47</v>
      </c>
      <c r="JC91" s="209">
        <v>0</v>
      </c>
      <c r="JD91" s="209">
        <v>60</v>
      </c>
      <c r="JE91" s="209">
        <v>0</v>
      </c>
      <c r="JF91" s="209">
        <v>0</v>
      </c>
      <c r="JG91" s="209">
        <v>20024.59</v>
      </c>
      <c r="JH91" s="209">
        <v>0</v>
      </c>
      <c r="JI91" s="209">
        <v>0</v>
      </c>
      <c r="JJ91" s="209">
        <v>0</v>
      </c>
      <c r="JK91" s="209">
        <v>43797.11</v>
      </c>
      <c r="JL91" s="178">
        <f t="shared" si="193"/>
        <v>6452.1999999999971</v>
      </c>
      <c r="JM91" s="210">
        <v>1832</v>
      </c>
      <c r="JN91" s="181" t="s">
        <v>276</v>
      </c>
      <c r="JO91" s="64">
        <f t="shared" si="194"/>
        <v>50249.31</v>
      </c>
      <c r="JP91" s="209">
        <v>1945.18</v>
      </c>
      <c r="JQ91" s="209">
        <v>497.15</v>
      </c>
      <c r="JR91" s="209">
        <v>0</v>
      </c>
      <c r="JS91" s="209">
        <v>2.52</v>
      </c>
      <c r="JT91" s="209">
        <v>0</v>
      </c>
      <c r="JU91" s="209">
        <v>0</v>
      </c>
      <c r="JV91" s="209">
        <v>0</v>
      </c>
      <c r="JW91" s="209">
        <v>0</v>
      </c>
      <c r="JX91" s="209">
        <v>0</v>
      </c>
      <c r="JY91" s="209">
        <v>0</v>
      </c>
      <c r="JZ91" s="211">
        <v>2444.85</v>
      </c>
      <c r="KA91" s="224">
        <f t="shared" ref="KA91" si="339">4898.01/10</f>
        <v>489.80100000000004</v>
      </c>
      <c r="KB91" s="246">
        <v>317.39999999999998</v>
      </c>
      <c r="KC91" s="65">
        <f t="shared" si="275"/>
        <v>883.41782857500709</v>
      </c>
      <c r="KD91" s="65">
        <f t="shared" si="276"/>
        <v>217.25569693642325</v>
      </c>
      <c r="KE91" s="65"/>
      <c r="KF91" s="65">
        <v>18.5</v>
      </c>
      <c r="KG91" s="65"/>
      <c r="KH91" s="65">
        <v>5</v>
      </c>
      <c r="KI91" s="65">
        <f t="shared" si="313"/>
        <v>543.39953271028037</v>
      </c>
      <c r="KJ91" s="65"/>
      <c r="KK91" s="64">
        <f t="shared" si="195"/>
        <v>2474.7740582217107</v>
      </c>
      <c r="KL91" s="66">
        <f t="shared" si="314"/>
        <v>497.32093457943921</v>
      </c>
      <c r="KM91" s="66"/>
      <c r="KN91" s="66">
        <f t="shared" si="277"/>
        <v>594.41899856023008</v>
      </c>
      <c r="KO91" s="67">
        <f t="shared" si="233"/>
        <v>1091.7399331396693</v>
      </c>
      <c r="KP91" s="67">
        <f t="shared" si="234"/>
        <v>3566.5139913613802</v>
      </c>
      <c r="KQ91" s="68">
        <f t="shared" si="235"/>
        <v>-1121.6639913613803</v>
      </c>
      <c r="KR91" s="209">
        <v>22857.94</v>
      </c>
      <c r="KS91" s="209">
        <v>6475.76</v>
      </c>
      <c r="KT91" s="209">
        <v>0</v>
      </c>
      <c r="KU91" s="209">
        <v>5</v>
      </c>
      <c r="KV91" s="209">
        <v>0</v>
      </c>
      <c r="KW91" s="209">
        <v>0</v>
      </c>
      <c r="KX91" s="209">
        <v>20657.34</v>
      </c>
      <c r="KY91" s="209">
        <v>0</v>
      </c>
      <c r="KZ91" s="209">
        <v>0</v>
      </c>
      <c r="LA91" s="209">
        <v>0</v>
      </c>
      <c r="LB91" s="209">
        <v>42676.07</v>
      </c>
      <c r="LC91" s="178">
        <f t="shared" si="196"/>
        <v>7319.9699999999939</v>
      </c>
      <c r="LD91" s="210">
        <v>1781</v>
      </c>
      <c r="LE91" s="181" t="s">
        <v>276</v>
      </c>
      <c r="LF91" s="64">
        <f t="shared" si="197"/>
        <v>49996.039999999994</v>
      </c>
      <c r="LG91" s="209">
        <v>1902.7</v>
      </c>
      <c r="LH91" s="209">
        <v>473.69</v>
      </c>
      <c r="LI91" s="209">
        <v>0</v>
      </c>
      <c r="LJ91" s="209">
        <v>0.21</v>
      </c>
      <c r="LK91" s="209">
        <v>0</v>
      </c>
      <c r="LL91" s="209">
        <v>0</v>
      </c>
      <c r="LM91" s="209">
        <v>0</v>
      </c>
      <c r="LN91" s="209">
        <v>0</v>
      </c>
      <c r="LO91" s="209">
        <v>0</v>
      </c>
      <c r="LP91" s="209">
        <v>0</v>
      </c>
      <c r="LQ91" s="211">
        <f t="shared" si="278"/>
        <v>2376.6</v>
      </c>
      <c r="LR91" s="228">
        <v>1020</v>
      </c>
      <c r="LS91" s="246">
        <v>317.39999999999998</v>
      </c>
      <c r="LT91" s="65">
        <f t="shared" si="279"/>
        <v>435.08799167590888</v>
      </c>
      <c r="LU91" s="65">
        <f t="shared" si="280"/>
        <v>217.93118217381871</v>
      </c>
      <c r="LV91" s="65"/>
      <c r="LW91" s="65">
        <v>18.5</v>
      </c>
      <c r="LX91" s="65"/>
      <c r="LY91" s="65">
        <v>5</v>
      </c>
      <c r="LZ91" s="65">
        <f t="shared" si="315"/>
        <v>508.03738317757012</v>
      </c>
      <c r="MA91" s="65"/>
      <c r="MB91" s="64">
        <f t="shared" si="236"/>
        <v>2521.956557027298</v>
      </c>
      <c r="MC91" s="66">
        <f t="shared" si="316"/>
        <v>593.54906542056074</v>
      </c>
      <c r="MD91" s="66"/>
      <c r="ME91" s="66">
        <f t="shared" si="281"/>
        <v>623.1011244895717</v>
      </c>
      <c r="MF91" s="67">
        <f t="shared" si="237"/>
        <v>1216.6501899101324</v>
      </c>
      <c r="MG91" s="67">
        <f t="shared" si="238"/>
        <v>3738.6067469374302</v>
      </c>
      <c r="MH91" s="68">
        <f t="shared" si="239"/>
        <v>-1362.0067469374303</v>
      </c>
      <c r="MI91" s="209">
        <v>15436.08</v>
      </c>
      <c r="MJ91" s="209">
        <v>4287.46</v>
      </c>
      <c r="MK91" s="209">
        <v>0</v>
      </c>
      <c r="ML91" s="209">
        <v>0</v>
      </c>
      <c r="MM91" s="209">
        <v>0</v>
      </c>
      <c r="MN91" s="209">
        <v>0</v>
      </c>
      <c r="MO91" s="209">
        <v>16152.72</v>
      </c>
      <c r="MP91" s="209">
        <v>0</v>
      </c>
      <c r="MQ91" s="209">
        <v>0</v>
      </c>
      <c r="MR91" s="209">
        <v>0</v>
      </c>
      <c r="MS91" s="209">
        <v>31106.61</v>
      </c>
      <c r="MT91" s="178">
        <f t="shared" si="210"/>
        <v>4769.6500000000015</v>
      </c>
      <c r="MU91" s="210">
        <v>1403</v>
      </c>
      <c r="MV91" s="181" t="s">
        <v>276</v>
      </c>
      <c r="MW91" s="64">
        <f t="shared" si="198"/>
        <v>35876.26</v>
      </c>
      <c r="MX91" s="209">
        <v>1284.9000000000001</v>
      </c>
      <c r="MY91" s="209">
        <v>313.62</v>
      </c>
      <c r="MZ91" s="209">
        <v>0</v>
      </c>
      <c r="NA91" s="209">
        <v>0</v>
      </c>
      <c r="NB91" s="209">
        <v>0</v>
      </c>
      <c r="NC91" s="209">
        <v>0</v>
      </c>
      <c r="ND91" s="209">
        <v>0</v>
      </c>
      <c r="NE91" s="209">
        <v>0</v>
      </c>
      <c r="NF91" s="209">
        <v>0</v>
      </c>
      <c r="NG91" s="209">
        <v>0</v>
      </c>
      <c r="NH91" s="211">
        <f t="shared" si="282"/>
        <v>1598.52</v>
      </c>
      <c r="NI91" s="228">
        <v>1020</v>
      </c>
      <c r="NJ91" s="248">
        <v>317.39999999999998</v>
      </c>
      <c r="NK91" s="65">
        <f t="shared" si="283"/>
        <v>0</v>
      </c>
      <c r="NL91" s="65">
        <f t="shared" si="284"/>
        <v>115.20162875217869</v>
      </c>
      <c r="NM91" s="65"/>
      <c r="NN91" s="65">
        <v>18.5</v>
      </c>
      <c r="NO91" s="65"/>
      <c r="NP91" s="65">
        <v>5</v>
      </c>
      <c r="NQ91" s="65">
        <f t="shared" si="317"/>
        <v>469.67889908256882</v>
      </c>
      <c r="NR91" s="65"/>
      <c r="NS91" s="64">
        <f t="shared" si="199"/>
        <v>1945.7805278347478</v>
      </c>
      <c r="NT91" s="66">
        <f t="shared" si="285"/>
        <v>723.04816513761466</v>
      </c>
      <c r="NU91" s="66"/>
      <c r="NV91" s="66">
        <f t="shared" si="286"/>
        <v>533.76573859447251</v>
      </c>
      <c r="NW91" s="67">
        <f t="shared" si="240"/>
        <v>1256.8139037320871</v>
      </c>
      <c r="NX91" s="67">
        <f t="shared" si="241"/>
        <v>3202.5944315668348</v>
      </c>
      <c r="NY91" s="68">
        <f t="shared" si="242"/>
        <v>-1604.0744315668348</v>
      </c>
      <c r="NZ91" s="209">
        <v>17984.96</v>
      </c>
      <c r="OA91" s="209">
        <v>5459.76</v>
      </c>
      <c r="OB91" s="209">
        <v>0</v>
      </c>
      <c r="OC91" s="209">
        <v>10</v>
      </c>
      <c r="OD91" s="209">
        <v>0</v>
      </c>
      <c r="OE91" s="209">
        <v>0</v>
      </c>
      <c r="OF91" s="209">
        <v>15928.19</v>
      </c>
      <c r="OG91" s="209">
        <v>0</v>
      </c>
      <c r="OH91" s="209">
        <v>0</v>
      </c>
      <c r="OI91" s="209">
        <v>0</v>
      </c>
      <c r="OJ91" s="209">
        <v>33591.51</v>
      </c>
      <c r="OK91" s="178">
        <f t="shared" si="287"/>
        <v>5791.4000000000015</v>
      </c>
      <c r="OL91" s="210">
        <v>1563</v>
      </c>
      <c r="OM91" s="181" t="s">
        <v>276</v>
      </c>
      <c r="ON91" s="64">
        <f t="shared" si="200"/>
        <v>39382.910000000003</v>
      </c>
      <c r="OO91" s="209">
        <v>1497.07</v>
      </c>
      <c r="OP91" s="209">
        <v>399.37</v>
      </c>
      <c r="OQ91" s="209">
        <v>0</v>
      </c>
      <c r="OR91" s="209">
        <v>0.42</v>
      </c>
      <c r="OS91" s="209">
        <v>0</v>
      </c>
      <c r="OT91" s="209">
        <v>0</v>
      </c>
      <c r="OU91" s="209">
        <v>0</v>
      </c>
      <c r="OV91" s="209">
        <v>0</v>
      </c>
      <c r="OW91" s="209">
        <v>0</v>
      </c>
      <c r="OX91" s="209">
        <v>0</v>
      </c>
      <c r="OY91" s="211">
        <v>1896.86</v>
      </c>
      <c r="OZ91" s="228">
        <v>1020</v>
      </c>
      <c r="PA91" s="248">
        <v>317.39999999999998</v>
      </c>
      <c r="PB91" s="65">
        <f t="shared" si="288"/>
        <v>726.35798175923969</v>
      </c>
      <c r="PC91" s="65">
        <f t="shared" si="289"/>
        <v>169.80966016252935</v>
      </c>
      <c r="PD91" s="65"/>
      <c r="PE91" s="65">
        <v>18.5</v>
      </c>
      <c r="PF91" s="65">
        <f t="shared" si="290"/>
        <v>32.880000000000003</v>
      </c>
      <c r="PG91" s="65">
        <v>5</v>
      </c>
      <c r="PH91" s="65">
        <f t="shared" si="318"/>
        <v>495.2049090909091</v>
      </c>
      <c r="PI91" s="65"/>
      <c r="PJ91" s="64">
        <f t="shared" si="243"/>
        <v>2785.152551012678</v>
      </c>
      <c r="PK91" s="66">
        <f t="shared" si="319"/>
        <v>643.25572727272731</v>
      </c>
      <c r="PL91" s="66"/>
      <c r="PM91" s="66">
        <f t="shared" si="291"/>
        <v>685.68165565708114</v>
      </c>
      <c r="PN91" s="67">
        <f t="shared" si="244"/>
        <v>1328.9373829298083</v>
      </c>
      <c r="PO91" s="67">
        <f t="shared" si="245"/>
        <v>4114.0899339424868</v>
      </c>
      <c r="PP91" s="68">
        <f t="shared" si="246"/>
        <v>-2217.2299339424872</v>
      </c>
      <c r="PQ91" s="209">
        <v>17231.32</v>
      </c>
      <c r="PR91" s="209">
        <v>4982.91</v>
      </c>
      <c r="PS91" s="209">
        <v>0</v>
      </c>
      <c r="PT91" s="209">
        <v>15</v>
      </c>
      <c r="PU91" s="209">
        <v>0</v>
      </c>
      <c r="PV91" s="209">
        <v>0</v>
      </c>
      <c r="PW91" s="209">
        <v>17059.22</v>
      </c>
      <c r="PX91" s="209">
        <v>0</v>
      </c>
      <c r="PY91" s="209">
        <v>0</v>
      </c>
      <c r="PZ91" s="209">
        <v>0</v>
      </c>
      <c r="QA91" s="209">
        <v>32828.839999999997</v>
      </c>
      <c r="QB91" s="178">
        <f t="shared" si="201"/>
        <v>6459.6100000000006</v>
      </c>
      <c r="QC91" s="210">
        <v>1494</v>
      </c>
      <c r="QD91" s="181" t="s">
        <v>276</v>
      </c>
      <c r="QE91" s="64">
        <f t="shared" si="202"/>
        <v>39288.449999999997</v>
      </c>
      <c r="QF91" s="209">
        <v>1434.34</v>
      </c>
      <c r="QG91" s="209">
        <v>364.49</v>
      </c>
      <c r="QH91" s="209">
        <v>0</v>
      </c>
      <c r="QI91" s="209">
        <v>0.63</v>
      </c>
      <c r="QJ91" s="209">
        <v>0</v>
      </c>
      <c r="QK91" s="209">
        <v>0</v>
      </c>
      <c r="QL91" s="209">
        <v>0</v>
      </c>
      <c r="QM91" s="209">
        <v>0</v>
      </c>
      <c r="QN91" s="209">
        <v>0</v>
      </c>
      <c r="QO91" s="209">
        <v>0</v>
      </c>
      <c r="QP91" s="211">
        <f t="shared" si="292"/>
        <v>1799.46</v>
      </c>
      <c r="QQ91" s="226">
        <v>1020</v>
      </c>
      <c r="QR91" s="248">
        <v>317.39999999999998</v>
      </c>
      <c r="QS91" s="65">
        <f t="shared" si="293"/>
        <v>385.90320852131208</v>
      </c>
      <c r="QT91" s="65">
        <f t="shared" si="294"/>
        <v>117.87137764087727</v>
      </c>
      <c r="QU91" s="65"/>
      <c r="QV91" s="65">
        <v>18.5</v>
      </c>
      <c r="QW91" s="65">
        <f t="shared" si="295"/>
        <v>18.861818181818183</v>
      </c>
      <c r="QX91" s="65">
        <v>5</v>
      </c>
      <c r="QY91" s="65">
        <f t="shared" si="320"/>
        <v>428.14772727272725</v>
      </c>
      <c r="QZ91" s="65"/>
      <c r="RA91" s="64">
        <f t="shared" si="203"/>
        <v>2311.6841316167347</v>
      </c>
      <c r="RB91" s="66">
        <f t="shared" si="296"/>
        <v>619.2640909090909</v>
      </c>
      <c r="RC91" s="66"/>
      <c r="RD91" s="66">
        <f t="shared" si="297"/>
        <v>586.18964450516512</v>
      </c>
      <c r="RE91" s="67">
        <f t="shared" si="247"/>
        <v>1205.453735414256</v>
      </c>
      <c r="RF91" s="67">
        <f t="shared" si="248"/>
        <v>3517.1378670309905</v>
      </c>
      <c r="RG91" s="68">
        <f t="shared" si="249"/>
        <v>-1717.6778670309905</v>
      </c>
      <c r="RH91" s="205">
        <v>20051.61</v>
      </c>
      <c r="RI91" s="205">
        <v>4463.33</v>
      </c>
      <c r="RJ91" s="205">
        <v>0</v>
      </c>
      <c r="RK91" s="205">
        <v>105</v>
      </c>
      <c r="RL91" s="205">
        <v>0</v>
      </c>
      <c r="RM91" s="205">
        <v>0</v>
      </c>
      <c r="RN91" s="205">
        <v>17898.66</v>
      </c>
      <c r="RO91" s="205">
        <v>0</v>
      </c>
      <c r="RP91" s="205">
        <v>0</v>
      </c>
      <c r="RQ91" s="205">
        <v>0</v>
      </c>
      <c r="RR91" s="205">
        <v>35945.79</v>
      </c>
      <c r="RS91" s="178">
        <f t="shared" si="204"/>
        <v>6572.8100000000049</v>
      </c>
      <c r="RT91" s="206">
        <v>1501</v>
      </c>
      <c r="RU91" s="181" t="s">
        <v>276</v>
      </c>
      <c r="RV91" s="64">
        <f t="shared" si="205"/>
        <v>42518.600000000006</v>
      </c>
      <c r="RW91" s="209">
        <v>1669.11</v>
      </c>
      <c r="RX91" s="209">
        <v>326.48</v>
      </c>
      <c r="RY91" s="209">
        <v>0</v>
      </c>
      <c r="RZ91" s="209">
        <v>4.42</v>
      </c>
      <c r="SA91" s="209">
        <v>0</v>
      </c>
      <c r="SB91" s="209">
        <v>0</v>
      </c>
      <c r="SC91" s="209">
        <v>0</v>
      </c>
      <c r="SD91" s="209">
        <v>0</v>
      </c>
      <c r="SE91" s="209">
        <v>0</v>
      </c>
      <c r="SF91" s="209">
        <v>0</v>
      </c>
      <c r="SG91" s="211">
        <v>2000.01</v>
      </c>
      <c r="SH91" s="226">
        <v>1020</v>
      </c>
      <c r="SI91" s="248">
        <v>317.39999999999998</v>
      </c>
      <c r="SJ91" s="65">
        <f t="shared" si="298"/>
        <v>353.23590111359135</v>
      </c>
      <c r="SK91" s="65">
        <f t="shared" si="299"/>
        <v>141.6786949227851</v>
      </c>
      <c r="SL91" s="65"/>
      <c r="SM91" s="65">
        <v>18.5</v>
      </c>
      <c r="SN91" s="65">
        <f t="shared" si="300"/>
        <v>495.92920353982299</v>
      </c>
      <c r="SO91" s="65">
        <v>5</v>
      </c>
      <c r="SP91" s="65">
        <f t="shared" si="321"/>
        <v>428.52876106194691</v>
      </c>
      <c r="SQ91" s="65"/>
      <c r="SR91" s="64">
        <f t="shared" si="325"/>
        <v>2780.2725606381464</v>
      </c>
      <c r="SS91" s="66">
        <f t="shared" si="322"/>
        <v>596.28469026548669</v>
      </c>
      <c r="ST91" s="66"/>
      <c r="SU91" s="66">
        <f t="shared" si="301"/>
        <v>675.31145018072664</v>
      </c>
      <c r="SV91" s="67">
        <f t="shared" si="326"/>
        <v>1271.5961404462132</v>
      </c>
      <c r="SW91" s="67">
        <f t="shared" si="250"/>
        <v>4051.8687010843596</v>
      </c>
      <c r="SX91" s="68">
        <f t="shared" si="251"/>
        <v>-2051.8587010843594</v>
      </c>
      <c r="SY91" s="64">
        <f t="shared" si="302"/>
        <v>414892.36</v>
      </c>
      <c r="SZ91" s="211">
        <f t="shared" si="303"/>
        <v>20328.509999999998</v>
      </c>
      <c r="TA91" s="67">
        <f t="shared" si="304"/>
        <v>38019.868347313241</v>
      </c>
      <c r="TB91" s="68">
        <f t="shared" si="305"/>
        <v>-17691.358347313242</v>
      </c>
      <c r="TC91" s="264"/>
      <c r="TD91" s="265"/>
      <c r="TE91" s="265"/>
    </row>
    <row r="92" spans="1:525">
      <c r="A92" s="173" t="s">
        <v>229</v>
      </c>
      <c r="B92" s="175" t="s">
        <v>230</v>
      </c>
      <c r="C92" s="181" t="s">
        <v>276</v>
      </c>
      <c r="D92" s="176">
        <v>0</v>
      </c>
      <c r="E92" s="176">
        <v>20417.990000000002</v>
      </c>
      <c r="F92" s="176">
        <v>0</v>
      </c>
      <c r="G92" s="176">
        <v>0</v>
      </c>
      <c r="H92" s="176">
        <v>0</v>
      </c>
      <c r="I92" s="176">
        <v>0</v>
      </c>
      <c r="J92" s="176">
        <v>0</v>
      </c>
      <c r="K92" s="176">
        <v>0</v>
      </c>
      <c r="L92" s="176">
        <v>0</v>
      </c>
      <c r="M92" s="176">
        <v>0</v>
      </c>
      <c r="N92" s="178">
        <v>11414.51</v>
      </c>
      <c r="O92" s="178">
        <f t="shared" si="331"/>
        <v>9003.4800000000014</v>
      </c>
      <c r="P92" s="181">
        <v>1576</v>
      </c>
      <c r="Q92" s="64">
        <f t="shared" si="327"/>
        <v>20417.990000000002</v>
      </c>
      <c r="R92" s="178">
        <v>0</v>
      </c>
      <c r="S92" s="178">
        <v>3885</v>
      </c>
      <c r="T92" s="178">
        <v>0</v>
      </c>
      <c r="U92" s="178">
        <v>0</v>
      </c>
      <c r="V92" s="178">
        <v>0</v>
      </c>
      <c r="W92" s="178">
        <v>0</v>
      </c>
      <c r="X92" s="178">
        <v>0</v>
      </c>
      <c r="Y92" s="178">
        <v>0</v>
      </c>
      <c r="Z92" s="178">
        <v>0</v>
      </c>
      <c r="AA92" s="178">
        <v>0</v>
      </c>
      <c r="AB92" s="64">
        <f t="shared" si="328"/>
        <v>3885</v>
      </c>
      <c r="AC92" s="65"/>
      <c r="AD92" s="65"/>
      <c r="AE92" s="65">
        <f t="shared" si="252"/>
        <v>124.10766075881004</v>
      </c>
      <c r="AF92" s="65">
        <f t="shared" si="177"/>
        <v>241.41764803485759</v>
      </c>
      <c r="AG92" s="65"/>
      <c r="AH92" s="65">
        <v>18.5</v>
      </c>
      <c r="AI92" s="65"/>
      <c r="AJ92" s="65">
        <v>5</v>
      </c>
      <c r="AK92" s="65">
        <f t="shared" si="178"/>
        <v>411.38684210526316</v>
      </c>
      <c r="AL92" s="65"/>
      <c r="AM92" s="64">
        <f t="shared" si="214"/>
        <v>800.4121508989308</v>
      </c>
      <c r="AN92" s="66">
        <f t="shared" si="179"/>
        <v>645.10084210526315</v>
      </c>
      <c r="AO92" s="66">
        <v>46.73</v>
      </c>
      <c r="AP92" s="66">
        <f t="shared" si="253"/>
        <v>298.44859860083881</v>
      </c>
      <c r="AQ92" s="67">
        <f t="shared" si="215"/>
        <v>990.27944070610192</v>
      </c>
      <c r="AR92" s="67">
        <f t="shared" si="216"/>
        <v>1790.6915916050327</v>
      </c>
      <c r="AS92" s="68">
        <f t="shared" si="217"/>
        <v>2094.308408394967</v>
      </c>
      <c r="AT92" s="205">
        <v>0</v>
      </c>
      <c r="AU92" s="205">
        <v>21810.17</v>
      </c>
      <c r="AV92" s="205">
        <v>0</v>
      </c>
      <c r="AW92" s="205">
        <v>0</v>
      </c>
      <c r="AX92" s="207">
        <v>0</v>
      </c>
      <c r="AY92" s="207">
        <v>0</v>
      </c>
      <c r="AZ92" s="207">
        <v>0</v>
      </c>
      <c r="BA92" s="207">
        <v>0</v>
      </c>
      <c r="BB92" s="207">
        <v>0</v>
      </c>
      <c r="BC92" s="207">
        <v>0</v>
      </c>
      <c r="BD92" s="209">
        <v>12865.65</v>
      </c>
      <c r="BE92" s="178">
        <f t="shared" si="332"/>
        <v>8944.5199999999986</v>
      </c>
      <c r="BF92" s="208">
        <v>1679</v>
      </c>
      <c r="BG92" s="181" t="s">
        <v>276</v>
      </c>
      <c r="BH92" s="64">
        <f t="shared" si="329"/>
        <v>21810.17</v>
      </c>
      <c r="BI92" s="205">
        <v>0</v>
      </c>
      <c r="BJ92" s="205">
        <v>3885</v>
      </c>
      <c r="BK92" s="205">
        <v>0</v>
      </c>
      <c r="BL92" s="205">
        <v>0</v>
      </c>
      <c r="BM92" s="205">
        <v>0</v>
      </c>
      <c r="BN92" s="205">
        <v>0</v>
      </c>
      <c r="BO92" s="205">
        <v>0</v>
      </c>
      <c r="BP92" s="205">
        <v>0</v>
      </c>
      <c r="BQ92" s="205">
        <v>0</v>
      </c>
      <c r="BR92" s="205">
        <v>0</v>
      </c>
      <c r="BS92" s="64">
        <f t="shared" si="330"/>
        <v>3885</v>
      </c>
      <c r="BT92" s="65"/>
      <c r="BU92" s="65"/>
      <c r="BV92" s="65">
        <f t="shared" si="254"/>
        <v>141.10678546193722</v>
      </c>
      <c r="BW92" s="65">
        <f t="shared" si="255"/>
        <v>202.28892418284016</v>
      </c>
      <c r="BX92" s="65"/>
      <c r="BY92" s="65">
        <v>18.5</v>
      </c>
      <c r="BZ92" s="65"/>
      <c r="CA92" s="65">
        <v>5</v>
      </c>
      <c r="CB92" s="65">
        <f t="shared" si="180"/>
        <v>391.015625</v>
      </c>
      <c r="CC92" s="65"/>
      <c r="CD92" s="64">
        <f t="shared" si="218"/>
        <v>757.91133464477741</v>
      </c>
      <c r="CE92" s="66">
        <f t="shared" si="256"/>
        <v>665.21208333333334</v>
      </c>
      <c r="CF92" s="66"/>
      <c r="CG92" s="66">
        <f t="shared" si="257"/>
        <v>284.62468359562217</v>
      </c>
      <c r="CH92" s="67">
        <f t="shared" si="323"/>
        <v>949.83676692895551</v>
      </c>
      <c r="CI92" s="67">
        <f t="shared" si="219"/>
        <v>1707.748101573733</v>
      </c>
      <c r="CJ92" s="68">
        <f t="shared" si="220"/>
        <v>2177.251898426267</v>
      </c>
      <c r="CK92" s="209">
        <v>0</v>
      </c>
      <c r="CL92" s="209">
        <v>23545.66</v>
      </c>
      <c r="CM92" s="209">
        <v>0</v>
      </c>
      <c r="CN92" s="209">
        <v>0</v>
      </c>
      <c r="CO92" s="209">
        <v>0</v>
      </c>
      <c r="CP92" s="209">
        <v>0</v>
      </c>
      <c r="CQ92" s="209">
        <v>0</v>
      </c>
      <c r="CR92" s="209">
        <v>0</v>
      </c>
      <c r="CS92" s="209">
        <v>0</v>
      </c>
      <c r="CT92" s="207">
        <v>0</v>
      </c>
      <c r="CU92" s="209">
        <v>13729.31</v>
      </c>
      <c r="CV92" s="178">
        <f t="shared" si="181"/>
        <v>9816.35</v>
      </c>
      <c r="CW92" s="210">
        <v>1890</v>
      </c>
      <c r="CX92" s="181" t="s">
        <v>276</v>
      </c>
      <c r="CY92" s="64">
        <f t="shared" si="182"/>
        <v>23545.66</v>
      </c>
      <c r="CZ92" s="209">
        <v>0</v>
      </c>
      <c r="DA92" s="209">
        <v>3885</v>
      </c>
      <c r="DB92" s="209">
        <v>0</v>
      </c>
      <c r="DC92" s="209">
        <v>0</v>
      </c>
      <c r="DD92" s="209">
        <v>0</v>
      </c>
      <c r="DE92" s="209">
        <v>0</v>
      </c>
      <c r="DF92" s="209">
        <v>0</v>
      </c>
      <c r="DG92" s="209">
        <v>0</v>
      </c>
      <c r="DH92" s="209">
        <v>0</v>
      </c>
      <c r="DI92" s="209">
        <v>0</v>
      </c>
      <c r="DJ92" s="211">
        <f t="shared" si="208"/>
        <v>3885</v>
      </c>
      <c r="DK92" s="65"/>
      <c r="DL92" s="65"/>
      <c r="DM92" s="65">
        <f t="shared" si="258"/>
        <v>149.25678747120591</v>
      </c>
      <c r="DN92" s="65">
        <f t="shared" si="259"/>
        <v>279.23938029468906</v>
      </c>
      <c r="DO92" s="65"/>
      <c r="DP92" s="65">
        <v>18.5</v>
      </c>
      <c r="DQ92" s="65"/>
      <c r="DR92" s="65">
        <v>5</v>
      </c>
      <c r="DS92" s="65">
        <f t="shared" si="209"/>
        <v>428.469696969697</v>
      </c>
      <c r="DT92" s="65"/>
      <c r="DU92" s="64">
        <f t="shared" si="221"/>
        <v>880.46586473559194</v>
      </c>
      <c r="DV92" s="66">
        <f t="shared" si="306"/>
        <v>596.35070707070713</v>
      </c>
      <c r="DW92" s="66"/>
      <c r="DX92" s="66">
        <f t="shared" si="260"/>
        <v>295.36331436125982</v>
      </c>
      <c r="DY92" s="67">
        <f t="shared" si="222"/>
        <v>891.71402143196701</v>
      </c>
      <c r="DZ92" s="67">
        <f t="shared" si="223"/>
        <v>1772.1798861675588</v>
      </c>
      <c r="EA92" s="68">
        <f t="shared" si="224"/>
        <v>2112.8201138324412</v>
      </c>
      <c r="EB92" s="209">
        <v>0</v>
      </c>
      <c r="EC92" s="209">
        <v>23421.18</v>
      </c>
      <c r="ED92" s="209">
        <v>0</v>
      </c>
      <c r="EE92" s="209">
        <v>0</v>
      </c>
      <c r="EF92" s="209">
        <v>0</v>
      </c>
      <c r="EG92" s="209">
        <v>0</v>
      </c>
      <c r="EH92" s="209">
        <v>0</v>
      </c>
      <c r="EI92" s="209">
        <v>0</v>
      </c>
      <c r="EJ92" s="209">
        <v>0</v>
      </c>
      <c r="EK92" s="209">
        <v>0</v>
      </c>
      <c r="EL92" s="209">
        <v>13629.35</v>
      </c>
      <c r="EM92" s="178">
        <f t="shared" si="183"/>
        <v>9791.83</v>
      </c>
      <c r="EN92" s="210">
        <v>1771</v>
      </c>
      <c r="EO92" s="181" t="s">
        <v>276</v>
      </c>
      <c r="EP92" s="212">
        <f t="shared" si="261"/>
        <v>23421.18</v>
      </c>
      <c r="EQ92" s="209">
        <v>0</v>
      </c>
      <c r="ER92" s="209">
        <v>3885</v>
      </c>
      <c r="ES92" s="209">
        <v>0</v>
      </c>
      <c r="ET92" s="209">
        <v>0</v>
      </c>
      <c r="EU92" s="209">
        <v>0</v>
      </c>
      <c r="EV92" s="209">
        <v>0</v>
      </c>
      <c r="EW92" s="209">
        <v>0</v>
      </c>
      <c r="EX92" s="209">
        <v>0</v>
      </c>
      <c r="EY92" s="209">
        <v>0</v>
      </c>
      <c r="EZ92" s="209">
        <v>0</v>
      </c>
      <c r="FA92" s="64">
        <f t="shared" si="184"/>
        <v>3885</v>
      </c>
      <c r="FB92" s="65"/>
      <c r="FC92" s="65"/>
      <c r="FD92" s="65">
        <f t="shared" si="262"/>
        <v>152.13149811367703</v>
      </c>
      <c r="FE92" s="65">
        <f t="shared" si="263"/>
        <v>254.35495173328866</v>
      </c>
      <c r="FF92" s="65"/>
      <c r="FG92" s="65">
        <v>18.5</v>
      </c>
      <c r="FH92" s="65">
        <f t="shared" si="264"/>
        <v>140.93333333333334</v>
      </c>
      <c r="FI92" s="65">
        <v>5</v>
      </c>
      <c r="FJ92" s="65">
        <f t="shared" si="307"/>
        <v>424.68019607843132</v>
      </c>
      <c r="FK92" s="65"/>
      <c r="FL92" s="64">
        <f t="shared" si="225"/>
        <v>995.59997925873029</v>
      </c>
      <c r="FM92" s="66">
        <f t="shared" si="308"/>
        <v>664.41901960784321</v>
      </c>
      <c r="FN92" s="66"/>
      <c r="FO92" s="66">
        <f t="shared" si="265"/>
        <v>332.00379977331471</v>
      </c>
      <c r="FP92" s="67">
        <f t="shared" si="324"/>
        <v>996.42281938115798</v>
      </c>
      <c r="FQ92" s="67">
        <f t="shared" si="226"/>
        <v>1992.0227986398882</v>
      </c>
      <c r="FR92" s="68">
        <f t="shared" si="227"/>
        <v>1892.9772013601118</v>
      </c>
      <c r="FS92" s="209">
        <v>0</v>
      </c>
      <c r="FT92" s="209">
        <v>27024.99</v>
      </c>
      <c r="FU92" s="209">
        <v>0</v>
      </c>
      <c r="FV92" s="209">
        <v>0</v>
      </c>
      <c r="FW92" s="209">
        <v>0</v>
      </c>
      <c r="FX92" s="209">
        <v>0</v>
      </c>
      <c r="FY92" s="209">
        <v>0</v>
      </c>
      <c r="FZ92" s="209">
        <v>0</v>
      </c>
      <c r="GA92" s="209">
        <v>0</v>
      </c>
      <c r="GB92" s="209">
        <v>0</v>
      </c>
      <c r="GC92" s="209">
        <v>15688.93</v>
      </c>
      <c r="GD92" s="178">
        <f t="shared" si="186"/>
        <v>11336.060000000001</v>
      </c>
      <c r="GE92" s="210">
        <v>2009</v>
      </c>
      <c r="GF92" s="181" t="s">
        <v>276</v>
      </c>
      <c r="GG92" s="64">
        <f t="shared" si="187"/>
        <v>27024.99</v>
      </c>
      <c r="GH92" s="209">
        <v>0</v>
      </c>
      <c r="GI92" s="209">
        <v>3885</v>
      </c>
      <c r="GJ92" s="209">
        <v>0</v>
      </c>
      <c r="GK92" s="209">
        <v>0</v>
      </c>
      <c r="GL92" s="209">
        <v>0</v>
      </c>
      <c r="GM92" s="209">
        <v>0</v>
      </c>
      <c r="GN92" s="209">
        <v>0</v>
      </c>
      <c r="GO92" s="209">
        <v>0</v>
      </c>
      <c r="GP92" s="209">
        <v>0</v>
      </c>
      <c r="GQ92" s="209">
        <v>0</v>
      </c>
      <c r="GR92" s="211">
        <f t="shared" si="266"/>
        <v>3885</v>
      </c>
      <c r="GS92" s="65"/>
      <c r="GT92" s="65"/>
      <c r="GU92" s="65">
        <f t="shared" si="267"/>
        <v>173.85287088230541</v>
      </c>
      <c r="GV92" s="65">
        <f t="shared" si="268"/>
        <v>334.09756275363605</v>
      </c>
      <c r="GW92" s="65"/>
      <c r="GX92" s="65">
        <v>18.5</v>
      </c>
      <c r="GY92" s="65">
        <f t="shared" si="269"/>
        <v>184.90588235294118</v>
      </c>
      <c r="GZ92" s="65">
        <v>5</v>
      </c>
      <c r="HA92" s="65">
        <f t="shared" si="309"/>
        <v>358.47794117647061</v>
      </c>
      <c r="HB92" s="65"/>
      <c r="HC92" s="64">
        <f t="shared" si="188"/>
        <v>1074.8342571653532</v>
      </c>
      <c r="HD92" s="66">
        <f t="shared" si="310"/>
        <v>866.92019607843133</v>
      </c>
      <c r="HE92" s="66"/>
      <c r="HF92" s="66">
        <f t="shared" si="270"/>
        <v>388.35089064875694</v>
      </c>
      <c r="HG92" s="67">
        <f t="shared" si="228"/>
        <v>1255.2710867271883</v>
      </c>
      <c r="HH92" s="67">
        <f t="shared" si="229"/>
        <v>2330.1053438925414</v>
      </c>
      <c r="HI92" s="68">
        <f t="shared" si="230"/>
        <v>1554.8946561074586</v>
      </c>
      <c r="HJ92" s="205">
        <v>0</v>
      </c>
      <c r="HK92" s="205">
        <v>27748.12</v>
      </c>
      <c r="HL92" s="205">
        <v>0</v>
      </c>
      <c r="HM92" s="205">
        <v>0</v>
      </c>
      <c r="HN92" s="205">
        <v>0</v>
      </c>
      <c r="HO92" s="205">
        <v>0</v>
      </c>
      <c r="HP92" s="205">
        <v>0</v>
      </c>
      <c r="HQ92" s="205">
        <v>0</v>
      </c>
      <c r="HR92" s="205">
        <v>0</v>
      </c>
      <c r="HS92" s="205">
        <v>0</v>
      </c>
      <c r="HT92" s="205">
        <v>16480.93</v>
      </c>
      <c r="HU92" s="178">
        <f t="shared" si="189"/>
        <v>11267.189999999999</v>
      </c>
      <c r="HV92" s="206">
        <v>2012</v>
      </c>
      <c r="HW92" s="181" t="s">
        <v>276</v>
      </c>
      <c r="HX92" s="64">
        <f t="shared" si="190"/>
        <v>27748.12</v>
      </c>
      <c r="HY92" s="205">
        <v>0</v>
      </c>
      <c r="HZ92" s="205">
        <v>3885</v>
      </c>
      <c r="IA92" s="205">
        <v>0</v>
      </c>
      <c r="IB92" s="205">
        <v>0</v>
      </c>
      <c r="IC92" s="205">
        <v>0</v>
      </c>
      <c r="ID92" s="205">
        <v>0</v>
      </c>
      <c r="IE92" s="205">
        <v>0</v>
      </c>
      <c r="IF92" s="205">
        <v>0</v>
      </c>
      <c r="IG92" s="205">
        <v>0</v>
      </c>
      <c r="IH92" s="205">
        <v>0</v>
      </c>
      <c r="II92" s="214">
        <v>3885</v>
      </c>
      <c r="IJ92" s="65"/>
      <c r="IK92" s="65"/>
      <c r="IL92" s="65">
        <f t="shared" si="271"/>
        <v>182.56679062695849</v>
      </c>
      <c r="IM92" s="65">
        <f t="shared" si="272"/>
        <v>341.48282752697469</v>
      </c>
      <c r="IN92" s="65"/>
      <c r="IO92" s="65">
        <v>18.5</v>
      </c>
      <c r="IP92" s="65">
        <f t="shared" si="273"/>
        <v>232.05714285714285</v>
      </c>
      <c r="IQ92" s="65">
        <v>5</v>
      </c>
      <c r="IR92" s="65">
        <f t="shared" si="311"/>
        <v>445.62857142857143</v>
      </c>
      <c r="IS92" s="65"/>
      <c r="IT92" s="64">
        <f t="shared" si="191"/>
        <v>1225.2353324396474</v>
      </c>
      <c r="IU92" s="66">
        <f t="shared" si="312"/>
        <v>538.79476190476191</v>
      </c>
      <c r="IV92" s="66"/>
      <c r="IW92" s="66">
        <f t="shared" si="274"/>
        <v>352.80601886888189</v>
      </c>
      <c r="IX92" s="67">
        <f t="shared" si="192"/>
        <v>891.60078077364381</v>
      </c>
      <c r="IY92" s="67">
        <f t="shared" si="231"/>
        <v>2116.8361132132914</v>
      </c>
      <c r="IZ92" s="68">
        <f t="shared" si="232"/>
        <v>1768.1638867867086</v>
      </c>
      <c r="JA92" s="209">
        <v>0</v>
      </c>
      <c r="JB92" s="209">
        <v>31770.880000000001</v>
      </c>
      <c r="JC92" s="209">
        <v>0</v>
      </c>
      <c r="JD92" s="209">
        <v>0</v>
      </c>
      <c r="JE92" s="209">
        <v>0</v>
      </c>
      <c r="JF92" s="209">
        <v>0</v>
      </c>
      <c r="JG92" s="209">
        <v>0</v>
      </c>
      <c r="JH92" s="209">
        <v>0</v>
      </c>
      <c r="JI92" s="209">
        <v>0</v>
      </c>
      <c r="JJ92" s="209">
        <v>0</v>
      </c>
      <c r="JK92" s="209">
        <v>19063.88</v>
      </c>
      <c r="JL92" s="178">
        <f t="shared" si="193"/>
        <v>12707</v>
      </c>
      <c r="JM92" s="210">
        <v>2123</v>
      </c>
      <c r="JN92" s="181" t="s">
        <v>276</v>
      </c>
      <c r="JO92" s="64">
        <f t="shared" si="194"/>
        <v>31770.880000000001</v>
      </c>
      <c r="JP92" s="209">
        <v>0</v>
      </c>
      <c r="JQ92" s="209">
        <v>3885</v>
      </c>
      <c r="JR92" s="209">
        <v>0</v>
      </c>
      <c r="JS92" s="209">
        <v>0</v>
      </c>
      <c r="JT92" s="209">
        <v>0</v>
      </c>
      <c r="JU92" s="209">
        <v>0</v>
      </c>
      <c r="JV92" s="209">
        <v>0</v>
      </c>
      <c r="JW92" s="209">
        <v>0</v>
      </c>
      <c r="JX92" s="209">
        <v>0</v>
      </c>
      <c r="JY92" s="209">
        <v>0</v>
      </c>
      <c r="JZ92" s="211">
        <v>3885</v>
      </c>
      <c r="KA92" s="65"/>
      <c r="KB92" s="65"/>
      <c r="KC92" s="65">
        <f t="shared" si="275"/>
        <v>384.53157009251316</v>
      </c>
      <c r="KD92" s="65">
        <f t="shared" si="276"/>
        <v>427.86462616954395</v>
      </c>
      <c r="KE92" s="65"/>
      <c r="KF92" s="65">
        <v>18.5</v>
      </c>
      <c r="KG92" s="65"/>
      <c r="KH92" s="65">
        <v>5</v>
      </c>
      <c r="KI92" s="65">
        <f t="shared" si="313"/>
        <v>543.39953271028037</v>
      </c>
      <c r="KJ92" s="65"/>
      <c r="KK92" s="64">
        <f t="shared" si="195"/>
        <v>1379.2957289723377</v>
      </c>
      <c r="KL92" s="66">
        <f t="shared" si="314"/>
        <v>497.32093457943921</v>
      </c>
      <c r="KM92" s="66"/>
      <c r="KN92" s="66">
        <f t="shared" si="277"/>
        <v>375.32333271035537</v>
      </c>
      <c r="KO92" s="67">
        <f t="shared" si="233"/>
        <v>872.64426728979458</v>
      </c>
      <c r="KP92" s="67">
        <f t="shared" si="234"/>
        <v>2251.9399962621324</v>
      </c>
      <c r="KQ92" s="68">
        <f t="shared" si="235"/>
        <v>1633.0600037378676</v>
      </c>
      <c r="KR92" s="209">
        <v>0</v>
      </c>
      <c r="KS92" s="209">
        <v>35638.959999999999</v>
      </c>
      <c r="KT92" s="209">
        <v>0</v>
      </c>
      <c r="KU92" s="209">
        <v>0</v>
      </c>
      <c r="KV92" s="209">
        <v>0</v>
      </c>
      <c r="KW92" s="209">
        <v>0</v>
      </c>
      <c r="KX92" s="209">
        <v>0</v>
      </c>
      <c r="KY92" s="209">
        <v>0</v>
      </c>
      <c r="KZ92" s="209">
        <v>0</v>
      </c>
      <c r="LA92" s="209">
        <v>0</v>
      </c>
      <c r="LB92" s="209">
        <v>21690.11</v>
      </c>
      <c r="LC92" s="178">
        <f t="shared" si="196"/>
        <v>13948.849999999999</v>
      </c>
      <c r="LD92" s="210">
        <v>2220</v>
      </c>
      <c r="LE92" s="181" t="s">
        <v>276</v>
      </c>
      <c r="LF92" s="64">
        <f t="shared" si="197"/>
        <v>35638.959999999999</v>
      </c>
      <c r="LG92" s="209">
        <v>0</v>
      </c>
      <c r="LH92" s="209">
        <v>3885</v>
      </c>
      <c r="LI92" s="209">
        <v>0</v>
      </c>
      <c r="LJ92" s="209">
        <v>0</v>
      </c>
      <c r="LK92" s="209">
        <v>0</v>
      </c>
      <c r="LL92" s="209">
        <v>0</v>
      </c>
      <c r="LM92" s="209">
        <v>0</v>
      </c>
      <c r="LN92" s="209">
        <v>0</v>
      </c>
      <c r="LO92" s="209">
        <v>0</v>
      </c>
      <c r="LP92" s="209">
        <v>0</v>
      </c>
      <c r="LQ92" s="211">
        <f t="shared" si="278"/>
        <v>3885</v>
      </c>
      <c r="LR92" s="65"/>
      <c r="LS92" s="65"/>
      <c r="LT92" s="65">
        <f t="shared" si="279"/>
        <v>221.13344549133856</v>
      </c>
      <c r="LU92" s="65">
        <f t="shared" si="280"/>
        <v>415.28713512012661</v>
      </c>
      <c r="LV92" s="65"/>
      <c r="LW92" s="65">
        <v>18.5</v>
      </c>
      <c r="LX92" s="65"/>
      <c r="LY92" s="65">
        <v>5</v>
      </c>
      <c r="LZ92" s="65">
        <f t="shared" si="315"/>
        <v>508.03738317757012</v>
      </c>
      <c r="MA92" s="65"/>
      <c r="MB92" s="64">
        <f t="shared" si="236"/>
        <v>1167.9579637890354</v>
      </c>
      <c r="MC92" s="66">
        <f t="shared" si="316"/>
        <v>593.54906542056074</v>
      </c>
      <c r="MD92" s="66"/>
      <c r="ME92" s="66">
        <f t="shared" si="281"/>
        <v>352.30140584191923</v>
      </c>
      <c r="MF92" s="67">
        <f t="shared" si="237"/>
        <v>945.85047126247991</v>
      </c>
      <c r="MG92" s="67">
        <f t="shared" si="238"/>
        <v>2113.8084350515155</v>
      </c>
      <c r="MH92" s="68">
        <f t="shared" si="239"/>
        <v>1771.1915649484845</v>
      </c>
      <c r="MI92" s="209">
        <v>0</v>
      </c>
      <c r="MJ92" s="209">
        <v>23180.9</v>
      </c>
      <c r="MK92" s="209">
        <v>0</v>
      </c>
      <c r="ML92" s="209">
        <v>0</v>
      </c>
      <c r="MM92" s="209">
        <v>0</v>
      </c>
      <c r="MN92" s="209">
        <v>0</v>
      </c>
      <c r="MO92" s="209">
        <v>0</v>
      </c>
      <c r="MP92" s="209">
        <v>0</v>
      </c>
      <c r="MQ92" s="209">
        <v>0</v>
      </c>
      <c r="MR92" s="209">
        <v>0</v>
      </c>
      <c r="MS92" s="209">
        <v>13036.69</v>
      </c>
      <c r="MT92" s="178">
        <f t="shared" si="210"/>
        <v>10144.210000000001</v>
      </c>
      <c r="MU92" s="210">
        <v>1784</v>
      </c>
      <c r="MV92" s="181" t="s">
        <v>276</v>
      </c>
      <c r="MW92" s="64">
        <f t="shared" si="198"/>
        <v>23180.9</v>
      </c>
      <c r="MX92" s="209">
        <v>0</v>
      </c>
      <c r="MY92" s="209">
        <v>3885</v>
      </c>
      <c r="MZ92" s="209">
        <v>0</v>
      </c>
      <c r="NA92" s="209">
        <v>0</v>
      </c>
      <c r="NB92" s="209">
        <v>0</v>
      </c>
      <c r="NC92" s="209">
        <v>0</v>
      </c>
      <c r="ND92" s="209">
        <v>0</v>
      </c>
      <c r="NE92" s="209">
        <v>0</v>
      </c>
      <c r="NF92" s="209">
        <v>0</v>
      </c>
      <c r="NG92" s="209">
        <v>0</v>
      </c>
      <c r="NH92" s="211">
        <f t="shared" si="282"/>
        <v>3885</v>
      </c>
      <c r="NI92" s="65"/>
      <c r="NJ92" s="65"/>
      <c r="NK92" s="65">
        <f t="shared" si="283"/>
        <v>0</v>
      </c>
      <c r="NL92" s="65">
        <f t="shared" si="284"/>
        <v>245.01368326903196</v>
      </c>
      <c r="NM92" s="65"/>
      <c r="NN92" s="65">
        <v>18.5</v>
      </c>
      <c r="NO92" s="65"/>
      <c r="NP92" s="65">
        <v>5</v>
      </c>
      <c r="NQ92" s="65">
        <f t="shared" si="317"/>
        <v>469.67889908256882</v>
      </c>
      <c r="NR92" s="65"/>
      <c r="NS92" s="64">
        <f t="shared" si="199"/>
        <v>738.19258235160078</v>
      </c>
      <c r="NT92" s="66">
        <f t="shared" si="285"/>
        <v>723.04816513761466</v>
      </c>
      <c r="NU92" s="66"/>
      <c r="NV92" s="66">
        <f t="shared" si="286"/>
        <v>292.24814949784309</v>
      </c>
      <c r="NW92" s="67">
        <f t="shared" si="240"/>
        <v>1015.2963146354577</v>
      </c>
      <c r="NX92" s="67">
        <f t="shared" si="241"/>
        <v>1753.4888969870585</v>
      </c>
      <c r="NY92" s="68">
        <f t="shared" si="242"/>
        <v>2131.5111030129415</v>
      </c>
      <c r="NZ92" s="209">
        <v>0</v>
      </c>
      <c r="OA92" s="209">
        <v>25598.73</v>
      </c>
      <c r="OB92" s="209">
        <v>0</v>
      </c>
      <c r="OC92" s="209">
        <v>0</v>
      </c>
      <c r="OD92" s="209">
        <v>0</v>
      </c>
      <c r="OE92" s="209">
        <v>0</v>
      </c>
      <c r="OF92" s="209">
        <v>0</v>
      </c>
      <c r="OG92" s="209">
        <v>0</v>
      </c>
      <c r="OH92" s="209">
        <v>0</v>
      </c>
      <c r="OI92" s="209">
        <v>0</v>
      </c>
      <c r="OJ92" s="209">
        <v>14368.8</v>
      </c>
      <c r="OK92" s="178">
        <f t="shared" si="287"/>
        <v>11229.93</v>
      </c>
      <c r="OL92" s="210">
        <v>1807</v>
      </c>
      <c r="OM92" s="181" t="s">
        <v>276</v>
      </c>
      <c r="ON92" s="64">
        <f t="shared" si="200"/>
        <v>25598.73</v>
      </c>
      <c r="OO92" s="209">
        <v>0</v>
      </c>
      <c r="OP92" s="209">
        <v>3885</v>
      </c>
      <c r="OQ92" s="209">
        <v>0</v>
      </c>
      <c r="OR92" s="209">
        <v>0</v>
      </c>
      <c r="OS92" s="209">
        <v>0</v>
      </c>
      <c r="OT92" s="209">
        <v>0</v>
      </c>
      <c r="OU92" s="209">
        <v>0</v>
      </c>
      <c r="OV92" s="209">
        <v>0</v>
      </c>
      <c r="OW92" s="209">
        <v>0</v>
      </c>
      <c r="OX92" s="209">
        <v>0</v>
      </c>
      <c r="OY92" s="211">
        <v>3885</v>
      </c>
      <c r="OZ92" s="65"/>
      <c r="PA92" s="65"/>
      <c r="PB92" s="65">
        <f t="shared" si="288"/>
        <v>310.70030993849821</v>
      </c>
      <c r="PC92" s="65">
        <f t="shared" si="289"/>
        <v>329.2728177899977</v>
      </c>
      <c r="PD92" s="65"/>
      <c r="PE92" s="65">
        <v>18.5</v>
      </c>
      <c r="PF92" s="65">
        <f t="shared" si="290"/>
        <v>32.880000000000003</v>
      </c>
      <c r="PG92" s="65">
        <v>5</v>
      </c>
      <c r="PH92" s="65">
        <f t="shared" si="318"/>
        <v>495.2049090909091</v>
      </c>
      <c r="PI92" s="65"/>
      <c r="PJ92" s="64">
        <f t="shared" si="243"/>
        <v>1191.5580368194051</v>
      </c>
      <c r="PK92" s="66">
        <f t="shared" si="319"/>
        <v>643.25572727272731</v>
      </c>
      <c r="PL92" s="66"/>
      <c r="PM92" s="66">
        <f t="shared" si="291"/>
        <v>366.96275281842645</v>
      </c>
      <c r="PN92" s="67">
        <f t="shared" si="244"/>
        <v>1010.2184800911538</v>
      </c>
      <c r="PO92" s="67">
        <f t="shared" si="245"/>
        <v>2201.7765169105587</v>
      </c>
      <c r="PP92" s="68">
        <f t="shared" si="246"/>
        <v>1683.2234830894413</v>
      </c>
      <c r="PQ92" s="209">
        <v>0</v>
      </c>
      <c r="PR92" s="209">
        <v>22745.47</v>
      </c>
      <c r="PS92" s="209">
        <v>0</v>
      </c>
      <c r="PT92" s="209">
        <v>0</v>
      </c>
      <c r="PU92" s="209">
        <v>0</v>
      </c>
      <c r="PV92" s="209">
        <v>0</v>
      </c>
      <c r="PW92" s="209">
        <v>0</v>
      </c>
      <c r="PX92" s="209">
        <v>0</v>
      </c>
      <c r="PY92" s="209">
        <v>0</v>
      </c>
      <c r="PZ92" s="209">
        <v>0</v>
      </c>
      <c r="QA92" s="209">
        <v>13662.26</v>
      </c>
      <c r="QB92" s="178">
        <f t="shared" si="201"/>
        <v>9083.2100000000009</v>
      </c>
      <c r="QC92" s="210">
        <v>1607</v>
      </c>
      <c r="QD92" s="181" t="s">
        <v>276</v>
      </c>
      <c r="QE92" s="64">
        <f t="shared" si="202"/>
        <v>22745.47</v>
      </c>
      <c r="QF92" s="209">
        <v>0</v>
      </c>
      <c r="QG92" s="209">
        <v>3885</v>
      </c>
      <c r="QH92" s="209">
        <v>0</v>
      </c>
      <c r="QI92" s="209">
        <v>0</v>
      </c>
      <c r="QJ92" s="209">
        <v>0</v>
      </c>
      <c r="QK92" s="209">
        <v>0</v>
      </c>
      <c r="QL92" s="209">
        <v>0</v>
      </c>
      <c r="QM92" s="209">
        <v>0</v>
      </c>
      <c r="QN92" s="209">
        <v>0</v>
      </c>
      <c r="QO92" s="209">
        <v>0</v>
      </c>
      <c r="QP92" s="211">
        <f t="shared" si="292"/>
        <v>3885</v>
      </c>
      <c r="QQ92" s="65"/>
      <c r="QR92" s="65"/>
      <c r="QS92" s="65">
        <f t="shared" si="293"/>
        <v>160.59994716999998</v>
      </c>
      <c r="QT92" s="65">
        <f t="shared" si="294"/>
        <v>165.74537411722889</v>
      </c>
      <c r="QU92" s="65"/>
      <c r="QV92" s="65">
        <v>18.5</v>
      </c>
      <c r="QW92" s="65">
        <f t="shared" si="295"/>
        <v>18.861818181818183</v>
      </c>
      <c r="QX92" s="65">
        <v>5</v>
      </c>
      <c r="QY92" s="65">
        <f t="shared" si="320"/>
        <v>428.14772727272725</v>
      </c>
      <c r="QZ92" s="65"/>
      <c r="RA92" s="64">
        <f t="shared" si="203"/>
        <v>796.85486674177434</v>
      </c>
      <c r="RB92" s="66">
        <f t="shared" si="296"/>
        <v>619.2640909090909</v>
      </c>
      <c r="RC92" s="66"/>
      <c r="RD92" s="66">
        <f t="shared" si="297"/>
        <v>283.22379153017306</v>
      </c>
      <c r="RE92" s="67">
        <f t="shared" si="247"/>
        <v>902.48788243926401</v>
      </c>
      <c r="RF92" s="67">
        <f t="shared" si="248"/>
        <v>1699.3427491810385</v>
      </c>
      <c r="RG92" s="68">
        <f t="shared" si="249"/>
        <v>2185.6572508189615</v>
      </c>
      <c r="RH92" s="205">
        <v>0</v>
      </c>
      <c r="RI92" s="205">
        <v>22853.39</v>
      </c>
      <c r="RJ92" s="205">
        <v>0</v>
      </c>
      <c r="RK92" s="205">
        <v>0</v>
      </c>
      <c r="RL92" s="205">
        <v>0</v>
      </c>
      <c r="RM92" s="205">
        <v>0</v>
      </c>
      <c r="RN92" s="205">
        <v>0</v>
      </c>
      <c r="RO92" s="205">
        <v>0</v>
      </c>
      <c r="RP92" s="205">
        <v>0</v>
      </c>
      <c r="RQ92" s="205">
        <v>0</v>
      </c>
      <c r="RR92" s="205">
        <v>13937.15</v>
      </c>
      <c r="RS92" s="178">
        <f t="shared" si="204"/>
        <v>8916.24</v>
      </c>
      <c r="RT92" s="206">
        <v>1606</v>
      </c>
      <c r="RU92" s="181" t="s">
        <v>276</v>
      </c>
      <c r="RV92" s="64">
        <f t="shared" si="205"/>
        <v>22853.39</v>
      </c>
      <c r="RW92" s="209">
        <v>0</v>
      </c>
      <c r="RX92" s="209">
        <v>3885</v>
      </c>
      <c r="RY92" s="209">
        <v>0</v>
      </c>
      <c r="RZ92" s="209">
        <v>0</v>
      </c>
      <c r="SA92" s="209">
        <v>0</v>
      </c>
      <c r="SB92" s="209">
        <v>0</v>
      </c>
      <c r="SC92" s="209">
        <v>0</v>
      </c>
      <c r="SD92" s="209">
        <v>0</v>
      </c>
      <c r="SE92" s="209">
        <v>0</v>
      </c>
      <c r="SF92" s="209">
        <v>0</v>
      </c>
      <c r="SG92" s="211">
        <v>3885</v>
      </c>
      <c r="SH92" s="65"/>
      <c r="SI92" s="65"/>
      <c r="SJ92" s="65">
        <f t="shared" si="298"/>
        <v>136.95906361232537</v>
      </c>
      <c r="SK92" s="65">
        <f t="shared" si="299"/>
        <v>192.19196155348055</v>
      </c>
      <c r="SL92" s="65"/>
      <c r="SM92" s="65">
        <v>18.5</v>
      </c>
      <c r="SN92" s="65">
        <f t="shared" si="300"/>
        <v>495.92920353982299</v>
      </c>
      <c r="SO92" s="65">
        <v>5</v>
      </c>
      <c r="SP92" s="65">
        <f t="shared" si="321"/>
        <v>428.52876106194691</v>
      </c>
      <c r="SQ92" s="65"/>
      <c r="SR92" s="64">
        <f t="shared" si="325"/>
        <v>1277.1089897675758</v>
      </c>
      <c r="SS92" s="66">
        <f t="shared" si="322"/>
        <v>596.28469026548669</v>
      </c>
      <c r="ST92" s="66"/>
      <c r="SU92" s="66">
        <f t="shared" si="301"/>
        <v>374.67873600661255</v>
      </c>
      <c r="SV92" s="67">
        <f t="shared" si="326"/>
        <v>970.96342627209924</v>
      </c>
      <c r="SW92" s="67">
        <f t="shared" si="250"/>
        <v>2248.0724160396749</v>
      </c>
      <c r="SX92" s="68">
        <f t="shared" si="251"/>
        <v>1636.9275839603251</v>
      </c>
      <c r="SY92" s="64">
        <f t="shared" si="302"/>
        <v>305756.44000000006</v>
      </c>
      <c r="SZ92" s="211">
        <f t="shared" si="303"/>
        <v>46620</v>
      </c>
      <c r="TA92" s="67">
        <f t="shared" si="304"/>
        <v>23978.012845524026</v>
      </c>
      <c r="TB92" s="68">
        <f t="shared" si="305"/>
        <v>22641.987154475974</v>
      </c>
      <c r="TC92" s="264"/>
      <c r="TD92" s="265"/>
      <c r="TE92" s="265"/>
    </row>
    <row r="93" spans="1:525">
      <c r="A93" s="173" t="s">
        <v>52</v>
      </c>
      <c r="B93" s="175" t="s">
        <v>231</v>
      </c>
      <c r="C93" s="181" t="s">
        <v>277</v>
      </c>
      <c r="D93" s="176">
        <v>13156.04</v>
      </c>
      <c r="E93" s="176">
        <v>8411.68</v>
      </c>
      <c r="F93" s="176">
        <v>0</v>
      </c>
      <c r="G93" s="176">
        <v>50</v>
      </c>
      <c r="H93" s="176">
        <v>0</v>
      </c>
      <c r="I93" s="176">
        <v>990.45</v>
      </c>
      <c r="J93" s="176">
        <v>0</v>
      </c>
      <c r="K93" s="176">
        <v>0</v>
      </c>
      <c r="L93" s="176">
        <v>0</v>
      </c>
      <c r="M93" s="176">
        <v>0</v>
      </c>
      <c r="N93" s="178">
        <v>14969.24</v>
      </c>
      <c r="O93" s="178">
        <f t="shared" si="331"/>
        <v>7638.9300000000021</v>
      </c>
      <c r="P93" s="181">
        <v>950</v>
      </c>
      <c r="Q93" s="64">
        <f t="shared" si="327"/>
        <v>22608.170000000002</v>
      </c>
      <c r="R93" s="178">
        <v>1095.0999999999999</v>
      </c>
      <c r="S93" s="178">
        <v>615.29999999999995</v>
      </c>
      <c r="T93" s="178">
        <v>0</v>
      </c>
      <c r="U93" s="178">
        <v>2.1</v>
      </c>
      <c r="V93" s="178">
        <v>0</v>
      </c>
      <c r="W93" s="178">
        <v>64.33</v>
      </c>
      <c r="X93" s="178">
        <v>0</v>
      </c>
      <c r="Y93" s="178">
        <v>0</v>
      </c>
      <c r="Z93" s="178">
        <v>0</v>
      </c>
      <c r="AA93" s="178">
        <v>0</v>
      </c>
      <c r="AB93" s="64">
        <f t="shared" si="328"/>
        <v>1776.8299999999997</v>
      </c>
      <c r="AC93" s="220"/>
      <c r="AD93" s="65"/>
      <c r="AE93" s="65">
        <f t="shared" si="252"/>
        <v>162.75752176284479</v>
      </c>
      <c r="AF93" s="65">
        <f t="shared" si="177"/>
        <v>204.82885663131535</v>
      </c>
      <c r="AG93" s="65"/>
      <c r="AH93" s="65">
        <v>18.5</v>
      </c>
      <c r="AI93" s="65"/>
      <c r="AJ93" s="65">
        <v>5</v>
      </c>
      <c r="AK93" s="65">
        <f t="shared" si="178"/>
        <v>411.38684210526316</v>
      </c>
      <c r="AL93" s="65"/>
      <c r="AM93" s="64">
        <f t="shared" si="214"/>
        <v>802.47322049942329</v>
      </c>
      <c r="AN93" s="66">
        <f t="shared" si="179"/>
        <v>645.10084210526315</v>
      </c>
      <c r="AO93" s="66">
        <v>46.73</v>
      </c>
      <c r="AP93" s="66">
        <f t="shared" si="253"/>
        <v>298.86081252093726</v>
      </c>
      <c r="AQ93" s="67">
        <f t="shared" si="215"/>
        <v>990.69165462620049</v>
      </c>
      <c r="AR93" s="67">
        <f t="shared" si="216"/>
        <v>1793.1648751256239</v>
      </c>
      <c r="AS93" s="68">
        <f t="shared" si="217"/>
        <v>-16.334875125624194</v>
      </c>
      <c r="AT93" s="205">
        <v>14449.16</v>
      </c>
      <c r="AU93" s="205">
        <v>6951.08</v>
      </c>
      <c r="AV93" s="205">
        <v>0</v>
      </c>
      <c r="AW93" s="205">
        <v>10</v>
      </c>
      <c r="AX93" s="207">
        <v>0</v>
      </c>
      <c r="AY93" s="207">
        <v>1168.6500000000001</v>
      </c>
      <c r="AZ93" s="207">
        <v>0</v>
      </c>
      <c r="BA93" s="207">
        <v>0</v>
      </c>
      <c r="BB93" s="207">
        <v>0</v>
      </c>
      <c r="BC93" s="207">
        <v>0</v>
      </c>
      <c r="BD93" s="209">
        <v>14244.14</v>
      </c>
      <c r="BE93" s="178">
        <f t="shared" si="332"/>
        <v>8334.75</v>
      </c>
      <c r="BF93" s="208">
        <v>958</v>
      </c>
      <c r="BG93" s="181" t="s">
        <v>277</v>
      </c>
      <c r="BH93" s="64">
        <f t="shared" si="329"/>
        <v>22578.89</v>
      </c>
      <c r="BI93" s="205">
        <v>1202.74</v>
      </c>
      <c r="BJ93" s="205">
        <v>508.46</v>
      </c>
      <c r="BK93" s="205">
        <v>0</v>
      </c>
      <c r="BL93" s="205">
        <v>0.42</v>
      </c>
      <c r="BM93" s="205">
        <v>0</v>
      </c>
      <c r="BN93" s="205">
        <v>75.91</v>
      </c>
      <c r="BO93" s="205">
        <v>0</v>
      </c>
      <c r="BP93" s="205">
        <v>0</v>
      </c>
      <c r="BQ93" s="205">
        <v>0</v>
      </c>
      <c r="BR93" s="205">
        <v>0</v>
      </c>
      <c r="BS93" s="64">
        <f t="shared" si="330"/>
        <v>1787.5300000000002</v>
      </c>
      <c r="BT93" s="220"/>
      <c r="BU93" s="65"/>
      <c r="BV93" s="65">
        <f t="shared" si="254"/>
        <v>156.22567123074219</v>
      </c>
      <c r="BW93" s="65">
        <f t="shared" si="255"/>
        <v>188.4983890508297</v>
      </c>
      <c r="BX93" s="65"/>
      <c r="BY93" s="65">
        <v>18.5</v>
      </c>
      <c r="BZ93" s="65"/>
      <c r="CA93" s="65">
        <v>5</v>
      </c>
      <c r="CB93" s="65">
        <f t="shared" si="180"/>
        <v>391.015625</v>
      </c>
      <c r="CC93" s="65"/>
      <c r="CD93" s="64">
        <f t="shared" si="218"/>
        <v>759.23968528157184</v>
      </c>
      <c r="CE93" s="66">
        <f t="shared" si="256"/>
        <v>665.21208333333334</v>
      </c>
      <c r="CF93" s="66"/>
      <c r="CG93" s="66">
        <f t="shared" si="257"/>
        <v>284.89035372298105</v>
      </c>
      <c r="CH93" s="67">
        <f t="shared" si="323"/>
        <v>950.10243705631433</v>
      </c>
      <c r="CI93" s="67">
        <f t="shared" si="219"/>
        <v>1709.3421223378862</v>
      </c>
      <c r="CJ93" s="68">
        <f t="shared" si="220"/>
        <v>78.187877662114033</v>
      </c>
      <c r="CK93" s="209">
        <v>20322.02</v>
      </c>
      <c r="CL93" s="209">
        <v>8810.41</v>
      </c>
      <c r="CM93" s="209">
        <v>0</v>
      </c>
      <c r="CN93" s="209">
        <v>30</v>
      </c>
      <c r="CO93" s="209">
        <v>0</v>
      </c>
      <c r="CP93" s="209">
        <v>1148</v>
      </c>
      <c r="CQ93" s="209">
        <v>0</v>
      </c>
      <c r="CR93" s="209">
        <v>0</v>
      </c>
      <c r="CS93" s="209">
        <v>0</v>
      </c>
      <c r="CT93" s="207">
        <v>0</v>
      </c>
      <c r="CU93" s="209">
        <v>18682.66</v>
      </c>
      <c r="CV93" s="178">
        <f t="shared" si="181"/>
        <v>11627.77</v>
      </c>
      <c r="CW93" s="210">
        <v>1206</v>
      </c>
      <c r="CX93" s="181" t="s">
        <v>277</v>
      </c>
      <c r="CY93" s="64">
        <f t="shared" si="182"/>
        <v>30310.43</v>
      </c>
      <c r="CZ93" s="209">
        <v>1691.6</v>
      </c>
      <c r="DA93" s="209">
        <v>644.46</v>
      </c>
      <c r="DB93" s="209">
        <v>0</v>
      </c>
      <c r="DC93" s="209">
        <v>1.26</v>
      </c>
      <c r="DD93" s="209">
        <v>0</v>
      </c>
      <c r="DE93" s="209">
        <v>74.56</v>
      </c>
      <c r="DF93" s="209">
        <v>0</v>
      </c>
      <c r="DG93" s="209">
        <v>0</v>
      </c>
      <c r="DH93" s="209">
        <v>0</v>
      </c>
      <c r="DI93" s="209">
        <v>0</v>
      </c>
      <c r="DJ93" s="211">
        <f t="shared" si="208"/>
        <v>2411.88</v>
      </c>
      <c r="DK93" s="65"/>
      <c r="DL93" s="65"/>
      <c r="DM93" s="65">
        <f t="shared" si="258"/>
        <v>203.10662466043811</v>
      </c>
      <c r="DN93" s="65">
        <f t="shared" si="259"/>
        <v>330.76767729442986</v>
      </c>
      <c r="DO93" s="65"/>
      <c r="DP93" s="65">
        <v>18.5</v>
      </c>
      <c r="DQ93" s="65"/>
      <c r="DR93" s="65">
        <v>5</v>
      </c>
      <c r="DS93" s="65">
        <f t="shared" si="209"/>
        <v>428.469696969697</v>
      </c>
      <c r="DT93" s="65"/>
      <c r="DU93" s="64">
        <f t="shared" si="221"/>
        <v>985.84399892456497</v>
      </c>
      <c r="DV93" s="66">
        <f t="shared" si="306"/>
        <v>596.35070707070713</v>
      </c>
      <c r="DW93" s="66"/>
      <c r="DX93" s="66">
        <f t="shared" si="260"/>
        <v>316.43894119905445</v>
      </c>
      <c r="DY93" s="67">
        <f t="shared" si="222"/>
        <v>912.78964826976153</v>
      </c>
      <c r="DZ93" s="67">
        <f t="shared" si="223"/>
        <v>1898.6336471943264</v>
      </c>
      <c r="EA93" s="68">
        <f t="shared" si="224"/>
        <v>513.24635280567372</v>
      </c>
      <c r="EB93" s="209">
        <v>15833.62</v>
      </c>
      <c r="EC93" s="209">
        <v>10032.76</v>
      </c>
      <c r="ED93" s="209">
        <v>0</v>
      </c>
      <c r="EE93" s="209">
        <v>150</v>
      </c>
      <c r="EF93" s="209">
        <v>0</v>
      </c>
      <c r="EG93" s="209">
        <v>917.5</v>
      </c>
      <c r="EH93" s="209">
        <v>0</v>
      </c>
      <c r="EI93" s="209">
        <v>0</v>
      </c>
      <c r="EJ93" s="209">
        <v>0</v>
      </c>
      <c r="EK93" s="209">
        <v>0</v>
      </c>
      <c r="EL93" s="209">
        <v>16807.84</v>
      </c>
      <c r="EM93" s="178">
        <f t="shared" si="183"/>
        <v>10126.040000000001</v>
      </c>
      <c r="EN93" s="210">
        <v>1127</v>
      </c>
      <c r="EO93" s="181" t="s">
        <v>277</v>
      </c>
      <c r="EP93" s="212">
        <f t="shared" si="261"/>
        <v>26933.88</v>
      </c>
      <c r="EQ93" s="209">
        <v>1317.98</v>
      </c>
      <c r="ER93" s="209">
        <v>733.88</v>
      </c>
      <c r="ES93" s="209">
        <v>0</v>
      </c>
      <c r="ET93" s="209">
        <v>6.31</v>
      </c>
      <c r="EU93" s="209">
        <v>0</v>
      </c>
      <c r="EV93" s="209">
        <v>59.59</v>
      </c>
      <c r="EW93" s="209">
        <v>0</v>
      </c>
      <c r="EX93" s="209">
        <v>0</v>
      </c>
      <c r="EY93" s="209">
        <v>0</v>
      </c>
      <c r="EZ93" s="209">
        <v>0</v>
      </c>
      <c r="FA93" s="64">
        <f t="shared" si="184"/>
        <v>2117.7600000000002</v>
      </c>
      <c r="FB93" s="220"/>
      <c r="FC93" s="65"/>
      <c r="FD93" s="65">
        <f t="shared" si="262"/>
        <v>187.60996520413556</v>
      </c>
      <c r="FE93" s="65">
        <f t="shared" si="263"/>
        <v>263.03647177793636</v>
      </c>
      <c r="FF93" s="65"/>
      <c r="FG93" s="65">
        <v>18.5</v>
      </c>
      <c r="FH93" s="65">
        <f t="shared" si="264"/>
        <v>140.93333333333334</v>
      </c>
      <c r="FI93" s="65">
        <v>5</v>
      </c>
      <c r="FJ93" s="65">
        <f t="shared" si="307"/>
        <v>424.68019607843132</v>
      </c>
      <c r="FK93" s="65"/>
      <c r="FL93" s="64">
        <f t="shared" si="225"/>
        <v>1039.7599663938367</v>
      </c>
      <c r="FM93" s="66">
        <f t="shared" si="308"/>
        <v>664.41901960784321</v>
      </c>
      <c r="FN93" s="66"/>
      <c r="FO93" s="66">
        <f t="shared" si="265"/>
        <v>340.835797200336</v>
      </c>
      <c r="FP93" s="67">
        <f t="shared" si="324"/>
        <v>1005.2548168081792</v>
      </c>
      <c r="FQ93" s="67">
        <f t="shared" si="226"/>
        <v>2045.0147832020159</v>
      </c>
      <c r="FR93" s="68">
        <f t="shared" si="227"/>
        <v>72.745216797984313</v>
      </c>
      <c r="FS93" s="209">
        <v>22568.74</v>
      </c>
      <c r="FT93" s="209">
        <v>12187.87</v>
      </c>
      <c r="FU93" s="209">
        <v>0</v>
      </c>
      <c r="FV93" s="209">
        <v>185</v>
      </c>
      <c r="FW93" s="209">
        <v>0</v>
      </c>
      <c r="FX93" s="209">
        <v>2269.4</v>
      </c>
      <c r="FY93" s="209">
        <v>0</v>
      </c>
      <c r="FZ93" s="209">
        <v>0</v>
      </c>
      <c r="GA93" s="209">
        <v>0</v>
      </c>
      <c r="GB93" s="209">
        <v>0</v>
      </c>
      <c r="GC93" s="209">
        <v>24870.12</v>
      </c>
      <c r="GD93" s="178">
        <f t="shared" si="186"/>
        <v>12340.890000000003</v>
      </c>
      <c r="GE93" s="210">
        <v>1367</v>
      </c>
      <c r="GF93" s="181" t="s">
        <v>277</v>
      </c>
      <c r="GG93" s="64">
        <f t="shared" si="187"/>
        <v>37211.01</v>
      </c>
      <c r="GH93" s="209">
        <v>1878.63</v>
      </c>
      <c r="GI93" s="209">
        <v>891.52</v>
      </c>
      <c r="GJ93" s="209">
        <v>0</v>
      </c>
      <c r="GK93" s="209">
        <v>7.78</v>
      </c>
      <c r="GL93" s="209">
        <v>0</v>
      </c>
      <c r="GM93" s="209">
        <v>147.4</v>
      </c>
      <c r="GN93" s="209">
        <v>0</v>
      </c>
      <c r="GO93" s="209">
        <v>0</v>
      </c>
      <c r="GP93" s="209">
        <v>0</v>
      </c>
      <c r="GQ93" s="209">
        <v>0</v>
      </c>
      <c r="GR93" s="211">
        <f t="shared" si="266"/>
        <v>2925.3300000000004</v>
      </c>
      <c r="GS93" s="220"/>
      <c r="GT93" s="65"/>
      <c r="GU93" s="65">
        <f t="shared" si="267"/>
        <v>275.5918830148035</v>
      </c>
      <c r="GV93" s="65">
        <f t="shared" si="268"/>
        <v>363.71201909752773</v>
      </c>
      <c r="GW93" s="65">
        <v>1279.4567857142858</v>
      </c>
      <c r="GX93" s="65">
        <v>18.5</v>
      </c>
      <c r="GY93" s="65">
        <f t="shared" si="269"/>
        <v>184.90588235294118</v>
      </c>
      <c r="GZ93" s="65">
        <v>5</v>
      </c>
      <c r="HA93" s="65">
        <f t="shared" si="309"/>
        <v>358.47794117647061</v>
      </c>
      <c r="HB93" s="65"/>
      <c r="HC93" s="64">
        <f t="shared" si="188"/>
        <v>2485.6445113560289</v>
      </c>
      <c r="HD93" s="66">
        <f t="shared" si="310"/>
        <v>866.92019607843133</v>
      </c>
      <c r="HE93" s="66"/>
      <c r="HF93" s="66">
        <f t="shared" si="270"/>
        <v>670.51294148689203</v>
      </c>
      <c r="HG93" s="67">
        <f t="shared" si="228"/>
        <v>1537.4331375653232</v>
      </c>
      <c r="HH93" s="67">
        <f t="shared" si="229"/>
        <v>4023.0776489213522</v>
      </c>
      <c r="HI93" s="68">
        <f t="shared" si="230"/>
        <v>-1097.7476489213518</v>
      </c>
      <c r="HJ93" s="205">
        <v>17914.79</v>
      </c>
      <c r="HK93" s="205">
        <v>10220.370000000001</v>
      </c>
      <c r="HL93" s="205">
        <v>0</v>
      </c>
      <c r="HM93" s="205">
        <v>95</v>
      </c>
      <c r="HN93" s="205">
        <v>0</v>
      </c>
      <c r="HO93" s="205">
        <v>1473.45</v>
      </c>
      <c r="HP93" s="205">
        <v>0</v>
      </c>
      <c r="HQ93" s="205">
        <v>0</v>
      </c>
      <c r="HR93" s="205">
        <v>0</v>
      </c>
      <c r="HS93" s="205">
        <v>0</v>
      </c>
      <c r="HT93" s="205">
        <v>18806.77</v>
      </c>
      <c r="HU93" s="178">
        <f t="shared" si="189"/>
        <v>10896.840000000004</v>
      </c>
      <c r="HV93" s="206">
        <v>1241</v>
      </c>
      <c r="HW93" s="181" t="s">
        <v>277</v>
      </c>
      <c r="HX93" s="64">
        <f t="shared" si="190"/>
        <v>29703.610000000004</v>
      </c>
      <c r="HY93" s="205">
        <v>1491.23</v>
      </c>
      <c r="HZ93" s="205">
        <v>747.6</v>
      </c>
      <c r="IA93" s="205">
        <v>0</v>
      </c>
      <c r="IB93" s="205">
        <v>4</v>
      </c>
      <c r="IC93" s="205">
        <v>0</v>
      </c>
      <c r="ID93" s="205">
        <v>95.7</v>
      </c>
      <c r="IE93" s="205">
        <v>0</v>
      </c>
      <c r="IF93" s="205">
        <v>0</v>
      </c>
      <c r="IG93" s="205">
        <v>0</v>
      </c>
      <c r="IH93" s="205">
        <v>0</v>
      </c>
      <c r="II93" s="214">
        <v>2338.5300000000002</v>
      </c>
      <c r="IJ93" s="220"/>
      <c r="IK93" s="65"/>
      <c r="IL93" s="65">
        <f t="shared" si="271"/>
        <v>208.33118282520249</v>
      </c>
      <c r="IM93" s="65">
        <f t="shared" si="272"/>
        <v>330.25836382532293</v>
      </c>
      <c r="IN93" s="65">
        <v>1279.4567857142858</v>
      </c>
      <c r="IO93" s="65">
        <v>18.5</v>
      </c>
      <c r="IP93" s="65">
        <f t="shared" si="273"/>
        <v>232.05714285714285</v>
      </c>
      <c r="IQ93" s="65">
        <v>5</v>
      </c>
      <c r="IR93" s="65">
        <f t="shared" si="311"/>
        <v>445.62857142857143</v>
      </c>
      <c r="IS93" s="65"/>
      <c r="IT93" s="64">
        <f t="shared" si="191"/>
        <v>2519.2320466505257</v>
      </c>
      <c r="IU93" s="66">
        <f t="shared" si="312"/>
        <v>538.79476190476191</v>
      </c>
      <c r="IV93" s="66"/>
      <c r="IW93" s="66">
        <f t="shared" si="274"/>
        <v>611.60536171105753</v>
      </c>
      <c r="IX93" s="67">
        <f t="shared" si="192"/>
        <v>1150.4001236158194</v>
      </c>
      <c r="IY93" s="67">
        <f t="shared" si="231"/>
        <v>3669.6321702663454</v>
      </c>
      <c r="IZ93" s="68">
        <f t="shared" si="232"/>
        <v>-1331.1021702663452</v>
      </c>
      <c r="JA93" s="209">
        <v>29648.39</v>
      </c>
      <c r="JB93" s="209">
        <v>16436.05</v>
      </c>
      <c r="JC93" s="209">
        <v>0</v>
      </c>
      <c r="JD93" s="209">
        <v>65</v>
      </c>
      <c r="JE93" s="209">
        <v>0</v>
      </c>
      <c r="JF93" s="209">
        <v>4037.05</v>
      </c>
      <c r="JG93" s="209">
        <v>0</v>
      </c>
      <c r="JH93" s="209">
        <v>0</v>
      </c>
      <c r="JI93" s="209">
        <v>0</v>
      </c>
      <c r="JJ93" s="209">
        <v>0</v>
      </c>
      <c r="JK93" s="209">
        <v>37333.61</v>
      </c>
      <c r="JL93" s="178">
        <f t="shared" si="193"/>
        <v>12852.880000000005</v>
      </c>
      <c r="JM93" s="210">
        <v>1885</v>
      </c>
      <c r="JN93" s="181" t="s">
        <v>277</v>
      </c>
      <c r="JO93" s="64">
        <f t="shared" si="194"/>
        <v>50186.490000000005</v>
      </c>
      <c r="JP93" s="209">
        <v>2467.9699999999998</v>
      </c>
      <c r="JQ93" s="209">
        <v>1202.27</v>
      </c>
      <c r="JR93" s="209">
        <v>0</v>
      </c>
      <c r="JS93" s="209">
        <v>2.73</v>
      </c>
      <c r="JT93" s="209">
        <v>0</v>
      </c>
      <c r="JU93" s="209">
        <v>262.20999999999998</v>
      </c>
      <c r="JV93" s="209">
        <v>0</v>
      </c>
      <c r="JW93" s="209">
        <v>0</v>
      </c>
      <c r="JX93" s="209">
        <v>0</v>
      </c>
      <c r="JY93" s="209">
        <v>0</v>
      </c>
      <c r="JZ93" s="211">
        <v>3935.18</v>
      </c>
      <c r="KA93" s="220"/>
      <c r="KB93" s="65"/>
      <c r="KC93" s="65">
        <f t="shared" si="275"/>
        <v>753.04458853714709</v>
      </c>
      <c r="KD93" s="65">
        <f t="shared" si="276"/>
        <v>432.77663464248133</v>
      </c>
      <c r="KE93" s="65">
        <v>1279.4567857142858</v>
      </c>
      <c r="KF93" s="65">
        <v>18.5</v>
      </c>
      <c r="KG93" s="65"/>
      <c r="KH93" s="65">
        <v>5</v>
      </c>
      <c r="KI93" s="65">
        <f t="shared" si="313"/>
        <v>543.39953271028037</v>
      </c>
      <c r="KJ93" s="65"/>
      <c r="KK93" s="64">
        <f t="shared" si="195"/>
        <v>3032.1775416041946</v>
      </c>
      <c r="KL93" s="66">
        <f t="shared" si="314"/>
        <v>497.32093457943921</v>
      </c>
      <c r="KM93" s="66"/>
      <c r="KN93" s="66">
        <f t="shared" si="277"/>
        <v>705.89969523672687</v>
      </c>
      <c r="KO93" s="67">
        <f t="shared" si="233"/>
        <v>1203.2206298161661</v>
      </c>
      <c r="KP93" s="67">
        <f t="shared" si="234"/>
        <v>4235.398171420361</v>
      </c>
      <c r="KQ93" s="68">
        <f t="shared" si="235"/>
        <v>-300.21817142036116</v>
      </c>
      <c r="KR93" s="209">
        <v>28695.43</v>
      </c>
      <c r="KS93" s="209">
        <v>16279.17</v>
      </c>
      <c r="KT93" s="209">
        <v>0</v>
      </c>
      <c r="KU93" s="209">
        <v>65</v>
      </c>
      <c r="KV93" s="209">
        <v>0</v>
      </c>
      <c r="KW93" s="209">
        <v>4758</v>
      </c>
      <c r="KX93" s="209">
        <v>0</v>
      </c>
      <c r="KY93" s="209">
        <v>0</v>
      </c>
      <c r="KZ93" s="209">
        <v>0</v>
      </c>
      <c r="LA93" s="209">
        <v>0</v>
      </c>
      <c r="LB93" s="209">
        <v>37116.28</v>
      </c>
      <c r="LC93" s="178">
        <f t="shared" si="196"/>
        <v>12681.32</v>
      </c>
      <c r="LD93" s="210">
        <v>1887</v>
      </c>
      <c r="LE93" s="181" t="s">
        <v>277</v>
      </c>
      <c r="LF93" s="64">
        <f t="shared" si="197"/>
        <v>49797.599999999999</v>
      </c>
      <c r="LG93" s="209">
        <v>2388.65</v>
      </c>
      <c r="LH93" s="209">
        <v>1190.79</v>
      </c>
      <c r="LI93" s="209">
        <v>0</v>
      </c>
      <c r="LJ93" s="209">
        <v>2.73</v>
      </c>
      <c r="LK93" s="209">
        <v>0</v>
      </c>
      <c r="LL93" s="209">
        <v>309.04000000000002</v>
      </c>
      <c r="LM93" s="209">
        <v>0</v>
      </c>
      <c r="LN93" s="209">
        <v>0</v>
      </c>
      <c r="LO93" s="209">
        <v>0</v>
      </c>
      <c r="LP93" s="209">
        <v>0</v>
      </c>
      <c r="LQ93" s="211">
        <f t="shared" si="278"/>
        <v>3891.21</v>
      </c>
      <c r="LR93" s="228"/>
      <c r="LS93" s="65"/>
      <c r="LT93" s="65">
        <f t="shared" si="279"/>
        <v>378.40522156048348</v>
      </c>
      <c r="LU93" s="65">
        <f t="shared" si="280"/>
        <v>377.55005268115758</v>
      </c>
      <c r="LV93" s="65">
        <v>1279.4567857142858</v>
      </c>
      <c r="LW93" s="65">
        <v>18.5</v>
      </c>
      <c r="LX93" s="65"/>
      <c r="LY93" s="65">
        <v>5</v>
      </c>
      <c r="LZ93" s="65">
        <f t="shared" si="315"/>
        <v>508.03738317757012</v>
      </c>
      <c r="MA93" s="65"/>
      <c r="MB93" s="64">
        <f t="shared" si="236"/>
        <v>2566.949443133497</v>
      </c>
      <c r="MC93" s="66">
        <f t="shared" si="316"/>
        <v>593.54906542056074</v>
      </c>
      <c r="MD93" s="66"/>
      <c r="ME93" s="66">
        <f t="shared" si="281"/>
        <v>632.09970171081159</v>
      </c>
      <c r="MF93" s="67">
        <f t="shared" si="237"/>
        <v>1225.6487671313723</v>
      </c>
      <c r="MG93" s="67">
        <f t="shared" si="238"/>
        <v>3792.5982102648695</v>
      </c>
      <c r="MH93" s="68">
        <f t="shared" si="239"/>
        <v>98.611789735130515</v>
      </c>
      <c r="MI93" s="209">
        <v>20252.87</v>
      </c>
      <c r="MJ93" s="209">
        <v>10303.76</v>
      </c>
      <c r="MK93" s="209">
        <v>0</v>
      </c>
      <c r="ML93" s="209">
        <v>20</v>
      </c>
      <c r="MM93" s="209">
        <v>0</v>
      </c>
      <c r="MN93" s="209">
        <v>1320.95</v>
      </c>
      <c r="MO93" s="209">
        <v>0</v>
      </c>
      <c r="MP93" s="209">
        <v>0</v>
      </c>
      <c r="MQ93" s="209">
        <v>0</v>
      </c>
      <c r="MR93" s="209">
        <v>0</v>
      </c>
      <c r="MS93" s="209">
        <v>21402.62</v>
      </c>
      <c r="MT93" s="178">
        <f t="shared" si="210"/>
        <v>10494.96</v>
      </c>
      <c r="MU93" s="210">
        <v>1086</v>
      </c>
      <c r="MV93" s="181" t="s">
        <v>277</v>
      </c>
      <c r="MW93" s="64">
        <f t="shared" si="198"/>
        <v>31897.579999999998</v>
      </c>
      <c r="MX93" s="209">
        <v>1685.87</v>
      </c>
      <c r="MY93" s="209">
        <v>753.7</v>
      </c>
      <c r="MZ93" s="209">
        <v>0</v>
      </c>
      <c r="NA93" s="209">
        <v>0.84</v>
      </c>
      <c r="NB93" s="209">
        <v>0</v>
      </c>
      <c r="NC93" s="209">
        <v>85.8</v>
      </c>
      <c r="ND93" s="209">
        <v>0</v>
      </c>
      <c r="NE93" s="209">
        <v>0</v>
      </c>
      <c r="NF93" s="209">
        <v>0</v>
      </c>
      <c r="NG93" s="209">
        <v>0</v>
      </c>
      <c r="NH93" s="211">
        <f t="shared" si="282"/>
        <v>2526.21</v>
      </c>
      <c r="NI93" s="65"/>
      <c r="NJ93" s="65"/>
      <c r="NK93" s="65">
        <f t="shared" si="283"/>
        <v>0</v>
      </c>
      <c r="NL93" s="65">
        <f t="shared" si="284"/>
        <v>253.48536804355976</v>
      </c>
      <c r="NM93" s="65">
        <v>1279.4567857142858</v>
      </c>
      <c r="NN93" s="65">
        <v>18.5</v>
      </c>
      <c r="NO93" s="65"/>
      <c r="NP93" s="65">
        <v>5</v>
      </c>
      <c r="NQ93" s="65">
        <f t="shared" si="317"/>
        <v>469.67889908256882</v>
      </c>
      <c r="NR93" s="65"/>
      <c r="NS93" s="64">
        <f t="shared" si="199"/>
        <v>2026.1210528404144</v>
      </c>
      <c r="NT93" s="66">
        <f t="shared" si="285"/>
        <v>723.04816513761466</v>
      </c>
      <c r="NU93" s="66"/>
      <c r="NV93" s="66">
        <f t="shared" si="286"/>
        <v>549.83384359560591</v>
      </c>
      <c r="NW93" s="67">
        <f t="shared" si="240"/>
        <v>1272.8820087332206</v>
      </c>
      <c r="NX93" s="67">
        <f t="shared" si="241"/>
        <v>3299.003061573635</v>
      </c>
      <c r="NY93" s="68">
        <f t="shared" si="242"/>
        <v>-772.79306157363499</v>
      </c>
      <c r="NZ93" s="209">
        <v>14247.98</v>
      </c>
      <c r="OA93" s="209">
        <v>8982.7000000000007</v>
      </c>
      <c r="OB93" s="209">
        <v>0</v>
      </c>
      <c r="OC93" s="209">
        <v>150</v>
      </c>
      <c r="OD93" s="209">
        <v>0</v>
      </c>
      <c r="OE93" s="209">
        <v>1076.9000000000001</v>
      </c>
      <c r="OF93" s="209">
        <v>0</v>
      </c>
      <c r="OG93" s="209">
        <v>0</v>
      </c>
      <c r="OH93" s="209">
        <v>0</v>
      </c>
      <c r="OI93" s="209">
        <v>0</v>
      </c>
      <c r="OJ93" s="209">
        <v>14373.35</v>
      </c>
      <c r="OK93" s="178">
        <f t="shared" si="287"/>
        <v>10084.230000000001</v>
      </c>
      <c r="OL93" s="210">
        <v>990</v>
      </c>
      <c r="OM93" s="181" t="s">
        <v>277</v>
      </c>
      <c r="ON93" s="64">
        <f t="shared" si="200"/>
        <v>24457.58</v>
      </c>
      <c r="OO93" s="209">
        <v>1186.01</v>
      </c>
      <c r="OP93" s="209">
        <v>657.07</v>
      </c>
      <c r="OQ93" s="209">
        <v>0</v>
      </c>
      <c r="OR93" s="209">
        <v>6.31</v>
      </c>
      <c r="OS93" s="209">
        <v>0</v>
      </c>
      <c r="OT93" s="209">
        <v>69.95</v>
      </c>
      <c r="OU93" s="209">
        <v>0</v>
      </c>
      <c r="OV93" s="209">
        <v>0</v>
      </c>
      <c r="OW93" s="209">
        <v>0</v>
      </c>
      <c r="OX93" s="209">
        <v>0</v>
      </c>
      <c r="OY93" s="211">
        <v>1919.34</v>
      </c>
      <c r="OZ93" s="65"/>
      <c r="PA93" s="65"/>
      <c r="PB93" s="65">
        <f t="shared" si="288"/>
        <v>310.79869577518747</v>
      </c>
      <c r="PC93" s="65">
        <f t="shared" si="289"/>
        <v>295.67974398259196</v>
      </c>
      <c r="PD93" s="65">
        <v>1279.4567857142858</v>
      </c>
      <c r="PE93" s="65">
        <v>18.5</v>
      </c>
      <c r="PF93" s="65">
        <f t="shared" si="290"/>
        <v>32.880000000000003</v>
      </c>
      <c r="PG93" s="65">
        <v>5</v>
      </c>
      <c r="PH93" s="65">
        <f t="shared" si="318"/>
        <v>495.2049090909091</v>
      </c>
      <c r="PI93" s="65"/>
      <c r="PJ93" s="64">
        <f t="shared" si="243"/>
        <v>2437.5201345629744</v>
      </c>
      <c r="PK93" s="66">
        <f t="shared" si="319"/>
        <v>643.25572727272731</v>
      </c>
      <c r="PL93" s="66"/>
      <c r="PM93" s="66">
        <f t="shared" si="291"/>
        <v>616.15517236714038</v>
      </c>
      <c r="PN93" s="67">
        <f t="shared" si="244"/>
        <v>1259.4108996398677</v>
      </c>
      <c r="PO93" s="67">
        <f t="shared" si="245"/>
        <v>3696.9310342028421</v>
      </c>
      <c r="PP93" s="68">
        <f t="shared" si="246"/>
        <v>-1777.5910342028421</v>
      </c>
      <c r="PQ93" s="209">
        <v>14173.99</v>
      </c>
      <c r="PR93" s="209">
        <v>9235.2000000000007</v>
      </c>
      <c r="PS93" s="209">
        <v>0</v>
      </c>
      <c r="PT93" s="209">
        <v>55</v>
      </c>
      <c r="PU93" s="209">
        <v>0</v>
      </c>
      <c r="PV93" s="209">
        <v>1806.25</v>
      </c>
      <c r="PW93" s="209">
        <v>0</v>
      </c>
      <c r="PX93" s="209">
        <v>0</v>
      </c>
      <c r="PY93" s="209">
        <v>0</v>
      </c>
      <c r="PZ93" s="209">
        <v>0</v>
      </c>
      <c r="QA93" s="209">
        <v>17575.68</v>
      </c>
      <c r="QB93" s="178">
        <f t="shared" si="201"/>
        <v>7694.760000000002</v>
      </c>
      <c r="QC93" s="210">
        <v>1085</v>
      </c>
      <c r="QD93" s="181" t="s">
        <v>277</v>
      </c>
      <c r="QE93" s="64">
        <f t="shared" si="202"/>
        <v>25270.440000000002</v>
      </c>
      <c r="QF93" s="209">
        <v>1179.8599999999999</v>
      </c>
      <c r="QG93" s="209">
        <v>675.54</v>
      </c>
      <c r="QH93" s="209">
        <v>0</v>
      </c>
      <c r="QI93" s="209">
        <v>2.31</v>
      </c>
      <c r="QJ93" s="209">
        <v>0</v>
      </c>
      <c r="QK93" s="209">
        <v>117.32</v>
      </c>
      <c r="QL93" s="209">
        <v>0</v>
      </c>
      <c r="QM93" s="209">
        <v>0</v>
      </c>
      <c r="QN93" s="209">
        <v>0</v>
      </c>
      <c r="QO93" s="209">
        <v>0</v>
      </c>
      <c r="QP93" s="211">
        <f t="shared" si="292"/>
        <v>1975.0299999999997</v>
      </c>
      <c r="QQ93" s="226"/>
      <c r="QR93" s="65"/>
      <c r="QS93" s="65">
        <f t="shared" si="293"/>
        <v>206.60222243441603</v>
      </c>
      <c r="QT93" s="65">
        <f t="shared" si="294"/>
        <v>140.40970922639553</v>
      </c>
      <c r="QU93" s="65">
        <v>1279.4567857142858</v>
      </c>
      <c r="QV93" s="65">
        <v>18.5</v>
      </c>
      <c r="QW93" s="65">
        <f t="shared" si="295"/>
        <v>18.861818181818183</v>
      </c>
      <c r="QX93" s="65">
        <v>5</v>
      </c>
      <c r="QY93" s="65">
        <f t="shared" si="320"/>
        <v>428.14772727272725</v>
      </c>
      <c r="QZ93" s="65"/>
      <c r="RA93" s="64">
        <f t="shared" si="203"/>
        <v>2096.9782628296425</v>
      </c>
      <c r="RB93" s="66">
        <f t="shared" si="296"/>
        <v>619.2640909090909</v>
      </c>
      <c r="RC93" s="66"/>
      <c r="RD93" s="66">
        <f t="shared" si="297"/>
        <v>543.24847074774675</v>
      </c>
      <c r="RE93" s="67">
        <f t="shared" si="247"/>
        <v>1162.5125616568375</v>
      </c>
      <c r="RF93" s="67">
        <f t="shared" si="248"/>
        <v>3259.4908244864801</v>
      </c>
      <c r="RG93" s="68">
        <f t="shared" si="249"/>
        <v>-1284.4608244864803</v>
      </c>
      <c r="RH93" s="205">
        <v>18824.98</v>
      </c>
      <c r="RI93" s="205">
        <v>10484.76</v>
      </c>
      <c r="RJ93" s="205">
        <v>0</v>
      </c>
      <c r="RK93" s="205">
        <v>245</v>
      </c>
      <c r="RL93" s="205">
        <v>0</v>
      </c>
      <c r="RM93" s="205">
        <v>2514.75</v>
      </c>
      <c r="RN93" s="205">
        <v>0</v>
      </c>
      <c r="RO93" s="205">
        <v>0</v>
      </c>
      <c r="RP93" s="205">
        <v>0</v>
      </c>
      <c r="RQ93" s="205">
        <v>0</v>
      </c>
      <c r="RR93" s="205">
        <v>21448.93</v>
      </c>
      <c r="RS93" s="178">
        <f t="shared" si="204"/>
        <v>10620.559999999998</v>
      </c>
      <c r="RT93" s="206">
        <v>1271</v>
      </c>
      <c r="RU93" s="181" t="s">
        <v>277</v>
      </c>
      <c r="RV93" s="64">
        <f t="shared" si="205"/>
        <v>32069.489999999998</v>
      </c>
      <c r="RW93" s="209">
        <v>1567.01</v>
      </c>
      <c r="RX93" s="209">
        <v>766.94</v>
      </c>
      <c r="RY93" s="209">
        <v>0</v>
      </c>
      <c r="RZ93" s="209">
        <v>10.3</v>
      </c>
      <c r="SA93" s="209">
        <v>0</v>
      </c>
      <c r="SB93" s="209">
        <v>163.34</v>
      </c>
      <c r="SC93" s="209">
        <v>0</v>
      </c>
      <c r="SD93" s="209">
        <v>0</v>
      </c>
      <c r="SE93" s="209">
        <v>0</v>
      </c>
      <c r="SF93" s="209">
        <v>0</v>
      </c>
      <c r="SG93" s="211">
        <v>2507.59</v>
      </c>
      <c r="SH93" s="226"/>
      <c r="SI93" s="65"/>
      <c r="SJ93" s="65">
        <f t="shared" si="298"/>
        <v>210.77661991772447</v>
      </c>
      <c r="SK93" s="65">
        <f t="shared" si="299"/>
        <v>228.92903950504171</v>
      </c>
      <c r="SL93" s="65">
        <v>1279.4567857142858</v>
      </c>
      <c r="SM93" s="65">
        <v>18.5</v>
      </c>
      <c r="SN93" s="65">
        <f t="shared" si="300"/>
        <v>495.92920353982299</v>
      </c>
      <c r="SO93" s="65">
        <v>5</v>
      </c>
      <c r="SP93" s="65">
        <f t="shared" si="321"/>
        <v>428.52876106194691</v>
      </c>
      <c r="SQ93" s="65"/>
      <c r="SR93" s="64">
        <f t="shared" si="325"/>
        <v>2667.1204097388222</v>
      </c>
      <c r="SS93" s="66">
        <f t="shared" si="322"/>
        <v>596.28469026548669</v>
      </c>
      <c r="ST93" s="66"/>
      <c r="SU93" s="66">
        <f t="shared" si="301"/>
        <v>652.68102000086185</v>
      </c>
      <c r="SV93" s="67">
        <f t="shared" si="326"/>
        <v>1248.9657102663487</v>
      </c>
      <c r="SW93" s="67">
        <f t="shared" si="250"/>
        <v>3916.0861200051709</v>
      </c>
      <c r="SX93" s="68">
        <f t="shared" si="251"/>
        <v>-1408.4961200051707</v>
      </c>
      <c r="SY93" s="64">
        <f t="shared" si="302"/>
        <v>383025.17000000004</v>
      </c>
      <c r="SZ93" s="211">
        <f t="shared" si="303"/>
        <v>30112.42</v>
      </c>
      <c r="TA93" s="67">
        <f t="shared" si="304"/>
        <v>37338.372669000913</v>
      </c>
      <c r="TB93" s="68">
        <f t="shared" si="305"/>
        <v>-7225.9526690009152</v>
      </c>
      <c r="TC93" s="264"/>
      <c r="TD93" s="265"/>
      <c r="TE93" s="265"/>
    </row>
    <row r="94" spans="1:525">
      <c r="A94" s="173" t="s">
        <v>232</v>
      </c>
      <c r="B94" s="175" t="s">
        <v>233</v>
      </c>
      <c r="C94" s="181" t="s">
        <v>276</v>
      </c>
      <c r="D94" s="176">
        <v>11945.78</v>
      </c>
      <c r="E94" s="176">
        <v>9665.01</v>
      </c>
      <c r="F94" s="176">
        <v>0</v>
      </c>
      <c r="G94" s="176">
        <v>0</v>
      </c>
      <c r="H94" s="176">
        <v>0</v>
      </c>
      <c r="I94" s="176">
        <v>0</v>
      </c>
      <c r="J94" s="176">
        <v>0</v>
      </c>
      <c r="K94" s="176">
        <v>0</v>
      </c>
      <c r="L94" s="176">
        <v>0</v>
      </c>
      <c r="M94" s="176">
        <v>0</v>
      </c>
      <c r="N94" s="178">
        <v>17316.100000000002</v>
      </c>
      <c r="O94" s="178">
        <f t="shared" si="331"/>
        <v>4294.6899999999987</v>
      </c>
      <c r="P94" s="181">
        <v>933</v>
      </c>
      <c r="Q94" s="64">
        <f t="shared" si="327"/>
        <v>21610.79</v>
      </c>
      <c r="R94" s="178">
        <v>994.39</v>
      </c>
      <c r="S94" s="178">
        <v>706.98</v>
      </c>
      <c r="T94" s="178">
        <v>0</v>
      </c>
      <c r="U94" s="178">
        <v>0</v>
      </c>
      <c r="V94" s="178">
        <v>0</v>
      </c>
      <c r="W94" s="178">
        <v>0</v>
      </c>
      <c r="X94" s="178">
        <v>0</v>
      </c>
      <c r="Y94" s="178">
        <v>0</v>
      </c>
      <c r="Z94" s="178">
        <v>0</v>
      </c>
      <c r="AA94" s="178">
        <v>0</v>
      </c>
      <c r="AB94" s="64">
        <f t="shared" si="328"/>
        <v>1701.37</v>
      </c>
      <c r="AC94" s="220">
        <v>297.2</v>
      </c>
      <c r="AD94" s="65"/>
      <c r="AE94" s="65">
        <f t="shared" si="252"/>
        <v>188.27445632494351</v>
      </c>
      <c r="AF94" s="65">
        <f t="shared" si="177"/>
        <v>115.15702359963282</v>
      </c>
      <c r="AG94" s="65"/>
      <c r="AH94" s="65">
        <v>18.5</v>
      </c>
      <c r="AI94" s="65"/>
      <c r="AJ94" s="65">
        <v>5</v>
      </c>
      <c r="AK94" s="65">
        <f t="shared" si="178"/>
        <v>411.38684210526316</v>
      </c>
      <c r="AL94" s="65"/>
      <c r="AM94" s="64">
        <f t="shared" si="214"/>
        <v>1035.5183220298395</v>
      </c>
      <c r="AN94" s="66">
        <f t="shared" si="179"/>
        <v>645.10084210526315</v>
      </c>
      <c r="AO94" s="66">
        <v>46.73</v>
      </c>
      <c r="AP94" s="66">
        <f t="shared" si="253"/>
        <v>345.46983282702058</v>
      </c>
      <c r="AQ94" s="67">
        <f t="shared" si="215"/>
        <v>1037.3006749322838</v>
      </c>
      <c r="AR94" s="67">
        <f t="shared" si="216"/>
        <v>2072.8189969621235</v>
      </c>
      <c r="AS94" s="68">
        <f t="shared" si="217"/>
        <v>-371.4489969621236</v>
      </c>
      <c r="AT94" s="205">
        <v>13333.95</v>
      </c>
      <c r="AU94" s="205">
        <v>7966.72</v>
      </c>
      <c r="AV94" s="205">
        <v>0</v>
      </c>
      <c r="AW94" s="205">
        <v>0</v>
      </c>
      <c r="AX94" s="207">
        <v>0</v>
      </c>
      <c r="AY94" s="207">
        <v>0</v>
      </c>
      <c r="AZ94" s="207">
        <v>0</v>
      </c>
      <c r="BA94" s="207">
        <v>0</v>
      </c>
      <c r="BB94" s="207">
        <v>0</v>
      </c>
      <c r="BC94" s="207">
        <v>0</v>
      </c>
      <c r="BD94" s="209">
        <v>15255.25</v>
      </c>
      <c r="BE94" s="178">
        <f t="shared" si="332"/>
        <v>6045.4200000000019</v>
      </c>
      <c r="BF94" s="208">
        <v>921</v>
      </c>
      <c r="BG94" s="181" t="s">
        <v>276</v>
      </c>
      <c r="BH94" s="64">
        <f t="shared" si="329"/>
        <v>21300.670000000002</v>
      </c>
      <c r="BI94" s="205">
        <v>1109.94</v>
      </c>
      <c r="BJ94" s="205">
        <v>582.75</v>
      </c>
      <c r="BK94" s="205">
        <v>0</v>
      </c>
      <c r="BL94" s="205">
        <v>0</v>
      </c>
      <c r="BM94" s="205">
        <v>0</v>
      </c>
      <c r="BN94" s="205">
        <v>0</v>
      </c>
      <c r="BO94" s="205">
        <v>0</v>
      </c>
      <c r="BP94" s="205">
        <v>0</v>
      </c>
      <c r="BQ94" s="205">
        <v>0</v>
      </c>
      <c r="BR94" s="205">
        <v>0</v>
      </c>
      <c r="BS94" s="64">
        <f t="shared" si="330"/>
        <v>1692.69</v>
      </c>
      <c r="BT94" s="220">
        <v>297.2</v>
      </c>
      <c r="BU94" s="65"/>
      <c r="BV94" s="65">
        <f t="shared" si="254"/>
        <v>167.31523777797605</v>
      </c>
      <c r="BW94" s="65">
        <f t="shared" si="255"/>
        <v>136.72298882817927</v>
      </c>
      <c r="BX94" s="65"/>
      <c r="BY94" s="65">
        <v>18.5</v>
      </c>
      <c r="BZ94" s="65"/>
      <c r="CA94" s="65">
        <v>5</v>
      </c>
      <c r="CB94" s="65">
        <f t="shared" si="180"/>
        <v>391.015625</v>
      </c>
      <c r="CC94" s="65"/>
      <c r="CD94" s="64">
        <f t="shared" si="218"/>
        <v>1015.7538516061553</v>
      </c>
      <c r="CE94" s="66">
        <f t="shared" si="256"/>
        <v>665.21208333333334</v>
      </c>
      <c r="CF94" s="66"/>
      <c r="CG94" s="66">
        <f t="shared" si="257"/>
        <v>336.19318698789777</v>
      </c>
      <c r="CH94" s="67">
        <f t="shared" si="323"/>
        <v>1001.4052703212311</v>
      </c>
      <c r="CI94" s="67">
        <f t="shared" si="219"/>
        <v>2017.1591219273864</v>
      </c>
      <c r="CJ94" s="68">
        <f t="shared" si="220"/>
        <v>-324.46912192738637</v>
      </c>
      <c r="CK94" s="209">
        <v>11282.16</v>
      </c>
      <c r="CL94" s="209">
        <v>8764.07</v>
      </c>
      <c r="CM94" s="209">
        <v>0</v>
      </c>
      <c r="CN94" s="209">
        <v>0</v>
      </c>
      <c r="CO94" s="209">
        <v>0</v>
      </c>
      <c r="CP94" s="209">
        <v>0</v>
      </c>
      <c r="CQ94" s="209">
        <v>0</v>
      </c>
      <c r="CR94" s="209">
        <v>0</v>
      </c>
      <c r="CS94" s="209">
        <v>0</v>
      </c>
      <c r="CT94" s="207">
        <v>0</v>
      </c>
      <c r="CU94" s="209">
        <v>15311.95</v>
      </c>
      <c r="CV94" s="178">
        <f t="shared" si="181"/>
        <v>4734.2799999999988</v>
      </c>
      <c r="CW94" s="210">
        <v>942</v>
      </c>
      <c r="CX94" s="181" t="s">
        <v>276</v>
      </c>
      <c r="CY94" s="64">
        <f t="shared" si="182"/>
        <v>20046.23</v>
      </c>
      <c r="CZ94" s="209">
        <v>939.16</v>
      </c>
      <c r="DA94" s="209">
        <v>641.07000000000005</v>
      </c>
      <c r="DB94" s="209">
        <v>0</v>
      </c>
      <c r="DC94" s="209">
        <v>0</v>
      </c>
      <c r="DD94" s="209">
        <v>0</v>
      </c>
      <c r="DE94" s="209">
        <v>0</v>
      </c>
      <c r="DF94" s="209">
        <v>0</v>
      </c>
      <c r="DG94" s="209">
        <v>0</v>
      </c>
      <c r="DH94" s="209">
        <v>0</v>
      </c>
      <c r="DI94" s="209">
        <v>0</v>
      </c>
      <c r="DJ94" s="211">
        <f t="shared" si="208"/>
        <v>1580.23</v>
      </c>
      <c r="DK94" s="65">
        <v>297.2</v>
      </c>
      <c r="DL94" s="65"/>
      <c r="DM94" s="65">
        <f t="shared" si="258"/>
        <v>166.46229613285237</v>
      </c>
      <c r="DN94" s="65">
        <f t="shared" si="259"/>
        <v>134.67301118455845</v>
      </c>
      <c r="DO94" s="65"/>
      <c r="DP94" s="65">
        <v>18.5</v>
      </c>
      <c r="DQ94" s="65"/>
      <c r="DR94" s="65">
        <v>5</v>
      </c>
      <c r="DS94" s="65">
        <f t="shared" si="209"/>
        <v>428.469696969697</v>
      </c>
      <c r="DT94" s="65"/>
      <c r="DU94" s="64">
        <f t="shared" si="221"/>
        <v>1050.3050042871077</v>
      </c>
      <c r="DV94" s="66">
        <f t="shared" si="306"/>
        <v>596.35070707070713</v>
      </c>
      <c r="DW94" s="66"/>
      <c r="DX94" s="66">
        <f t="shared" si="260"/>
        <v>329.33114227156301</v>
      </c>
      <c r="DY94" s="67">
        <f t="shared" si="222"/>
        <v>925.6818493422702</v>
      </c>
      <c r="DZ94" s="67">
        <f t="shared" si="223"/>
        <v>1975.9868536293779</v>
      </c>
      <c r="EA94" s="68">
        <f t="shared" si="224"/>
        <v>-395.75685362937793</v>
      </c>
      <c r="EB94" s="209">
        <v>14143.39</v>
      </c>
      <c r="EC94" s="209">
        <v>9724.9</v>
      </c>
      <c r="ED94" s="209">
        <v>0</v>
      </c>
      <c r="EE94" s="209">
        <v>0</v>
      </c>
      <c r="EF94" s="209">
        <v>0</v>
      </c>
      <c r="EG94" s="209">
        <v>0</v>
      </c>
      <c r="EH94" s="209">
        <v>0</v>
      </c>
      <c r="EI94" s="209">
        <v>0</v>
      </c>
      <c r="EJ94" s="209">
        <v>0</v>
      </c>
      <c r="EK94" s="209">
        <v>0</v>
      </c>
      <c r="EL94" s="209">
        <v>17067.32</v>
      </c>
      <c r="EM94" s="178">
        <f t="shared" si="183"/>
        <v>6800.9700000000012</v>
      </c>
      <c r="EN94" s="210">
        <v>1112</v>
      </c>
      <c r="EO94" s="181" t="s">
        <v>276</v>
      </c>
      <c r="EP94" s="212">
        <f t="shared" si="261"/>
        <v>23868.29</v>
      </c>
      <c r="EQ94" s="209">
        <v>1177.3499999999999</v>
      </c>
      <c r="ER94" s="209">
        <v>711.36</v>
      </c>
      <c r="ES94" s="209">
        <v>0</v>
      </c>
      <c r="ET94" s="209">
        <v>0</v>
      </c>
      <c r="EU94" s="209">
        <v>0</v>
      </c>
      <c r="EV94" s="209">
        <v>0</v>
      </c>
      <c r="EW94" s="209">
        <v>0</v>
      </c>
      <c r="EX94" s="209">
        <v>0</v>
      </c>
      <c r="EY94" s="209">
        <v>0</v>
      </c>
      <c r="EZ94" s="209">
        <v>0</v>
      </c>
      <c r="FA94" s="64">
        <f t="shared" si="184"/>
        <v>1888.71</v>
      </c>
      <c r="FB94" s="220">
        <v>297.2</v>
      </c>
      <c r="FC94" s="65"/>
      <c r="FD94" s="65">
        <f t="shared" si="262"/>
        <v>190.50629416557075</v>
      </c>
      <c r="FE94" s="65">
        <f t="shared" si="263"/>
        <v>176.66364674320781</v>
      </c>
      <c r="FF94" s="65"/>
      <c r="FG94" s="65">
        <v>18.5</v>
      </c>
      <c r="FH94" s="65">
        <f t="shared" si="264"/>
        <v>140.93333333333334</v>
      </c>
      <c r="FI94" s="65">
        <v>5</v>
      </c>
      <c r="FJ94" s="65">
        <f t="shared" si="307"/>
        <v>424.68019607843132</v>
      </c>
      <c r="FK94" s="65"/>
      <c r="FL94" s="64">
        <f t="shared" si="225"/>
        <v>1253.4834703205433</v>
      </c>
      <c r="FM94" s="66">
        <f t="shared" si="308"/>
        <v>664.41901960784321</v>
      </c>
      <c r="FN94" s="66"/>
      <c r="FO94" s="66">
        <f t="shared" si="265"/>
        <v>383.58049798567731</v>
      </c>
      <c r="FP94" s="67">
        <f t="shared" si="324"/>
        <v>1047.9995175935205</v>
      </c>
      <c r="FQ94" s="67">
        <f t="shared" si="226"/>
        <v>2301.4829879140639</v>
      </c>
      <c r="FR94" s="68">
        <f t="shared" si="227"/>
        <v>-412.77298791406383</v>
      </c>
      <c r="FS94" s="209">
        <v>15099.41</v>
      </c>
      <c r="FT94" s="209">
        <v>12002.17</v>
      </c>
      <c r="FU94" s="209">
        <v>0</v>
      </c>
      <c r="FV94" s="209">
        <v>0</v>
      </c>
      <c r="FW94" s="209">
        <v>0</v>
      </c>
      <c r="FX94" s="209">
        <v>0</v>
      </c>
      <c r="FY94" s="209">
        <v>0</v>
      </c>
      <c r="FZ94" s="209">
        <v>0</v>
      </c>
      <c r="GA94" s="209">
        <v>0</v>
      </c>
      <c r="GB94" s="209">
        <v>0</v>
      </c>
      <c r="GC94" s="209">
        <v>20348.46</v>
      </c>
      <c r="GD94" s="178">
        <f t="shared" si="186"/>
        <v>6753.1200000000026</v>
      </c>
      <c r="GE94" s="210">
        <v>1235</v>
      </c>
      <c r="GF94" s="181" t="s">
        <v>276</v>
      </c>
      <c r="GG94" s="64">
        <f t="shared" si="187"/>
        <v>27101.58</v>
      </c>
      <c r="GH94" s="209">
        <v>1256.9100000000001</v>
      </c>
      <c r="GI94" s="209">
        <v>877.94</v>
      </c>
      <c r="GJ94" s="209">
        <v>0</v>
      </c>
      <c r="GK94" s="209">
        <v>0</v>
      </c>
      <c r="GL94" s="209">
        <v>0</v>
      </c>
      <c r="GM94" s="209">
        <v>0</v>
      </c>
      <c r="GN94" s="209">
        <v>0</v>
      </c>
      <c r="GO94" s="209">
        <v>0</v>
      </c>
      <c r="GP94" s="209">
        <v>0</v>
      </c>
      <c r="GQ94" s="209">
        <v>0</v>
      </c>
      <c r="GR94" s="211">
        <f t="shared" si="266"/>
        <v>2134.8500000000004</v>
      </c>
      <c r="GS94" s="220">
        <v>297.2</v>
      </c>
      <c r="GT94" s="65"/>
      <c r="GU94" s="65">
        <f t="shared" si="267"/>
        <v>225.48626254523131</v>
      </c>
      <c r="GV94" s="65">
        <f t="shared" si="268"/>
        <v>199.0286689540136</v>
      </c>
      <c r="GW94" s="65"/>
      <c r="GX94" s="65">
        <v>18.5</v>
      </c>
      <c r="GY94" s="65">
        <f t="shared" si="269"/>
        <v>184.90588235294118</v>
      </c>
      <c r="GZ94" s="65">
        <v>5</v>
      </c>
      <c r="HA94" s="65">
        <f t="shared" si="309"/>
        <v>358.47794117647061</v>
      </c>
      <c r="HB94" s="65"/>
      <c r="HC94" s="64">
        <f t="shared" si="188"/>
        <v>1288.5987550286568</v>
      </c>
      <c r="HD94" s="66">
        <f t="shared" si="310"/>
        <v>866.92019607843133</v>
      </c>
      <c r="HE94" s="66"/>
      <c r="HF94" s="66">
        <f t="shared" si="270"/>
        <v>431.10379022141763</v>
      </c>
      <c r="HG94" s="67">
        <f t="shared" si="228"/>
        <v>1298.023986299849</v>
      </c>
      <c r="HH94" s="67">
        <f t="shared" si="229"/>
        <v>2586.622741328506</v>
      </c>
      <c r="HI94" s="68">
        <f t="shared" si="230"/>
        <v>-451.77274132850562</v>
      </c>
      <c r="HJ94" s="205">
        <v>16640.71</v>
      </c>
      <c r="HK94" s="205">
        <v>9684.17</v>
      </c>
      <c r="HL94" s="205">
        <v>0</v>
      </c>
      <c r="HM94" s="205">
        <v>0</v>
      </c>
      <c r="HN94" s="205">
        <v>0</v>
      </c>
      <c r="HO94" s="205">
        <v>0</v>
      </c>
      <c r="HP94" s="205">
        <v>0</v>
      </c>
      <c r="HQ94" s="205">
        <v>0</v>
      </c>
      <c r="HR94" s="205">
        <v>0</v>
      </c>
      <c r="HS94" s="205">
        <v>0</v>
      </c>
      <c r="HT94" s="205">
        <v>19866.59</v>
      </c>
      <c r="HU94" s="178">
        <f t="shared" si="189"/>
        <v>6458.2899999999972</v>
      </c>
      <c r="HV94" s="206">
        <v>1137</v>
      </c>
      <c r="HW94" s="181" t="s">
        <v>276</v>
      </c>
      <c r="HX94" s="64">
        <f t="shared" si="190"/>
        <v>26324.879999999997</v>
      </c>
      <c r="HY94" s="205">
        <v>1385.22</v>
      </c>
      <c r="HZ94" s="205">
        <v>708.38</v>
      </c>
      <c r="IA94" s="205">
        <v>0</v>
      </c>
      <c r="IB94" s="205">
        <v>0</v>
      </c>
      <c r="IC94" s="205">
        <v>0</v>
      </c>
      <c r="ID94" s="205">
        <v>0</v>
      </c>
      <c r="IE94" s="205">
        <v>0</v>
      </c>
      <c r="IF94" s="205">
        <v>0</v>
      </c>
      <c r="IG94" s="205">
        <v>0</v>
      </c>
      <c r="IH94" s="205">
        <v>0</v>
      </c>
      <c r="II94" s="214">
        <v>2093.6</v>
      </c>
      <c r="IJ94" s="220">
        <v>297.2</v>
      </c>
      <c r="IK94" s="65"/>
      <c r="IL94" s="65">
        <f t="shared" si="271"/>
        <v>220.07129312494061</v>
      </c>
      <c r="IM94" s="65">
        <f t="shared" si="272"/>
        <v>195.73603801739253</v>
      </c>
      <c r="IN94" s="65"/>
      <c r="IO94" s="65">
        <v>18.5</v>
      </c>
      <c r="IP94" s="65">
        <f t="shared" si="273"/>
        <v>232.05714285714285</v>
      </c>
      <c r="IQ94" s="65">
        <v>5</v>
      </c>
      <c r="IR94" s="65">
        <f t="shared" si="311"/>
        <v>445.62857142857143</v>
      </c>
      <c r="IS94" s="65"/>
      <c r="IT94" s="64">
        <f t="shared" si="191"/>
        <v>1414.1930454280473</v>
      </c>
      <c r="IU94" s="66">
        <f t="shared" si="312"/>
        <v>538.79476190476191</v>
      </c>
      <c r="IV94" s="66"/>
      <c r="IW94" s="66">
        <f t="shared" si="274"/>
        <v>390.59756146656184</v>
      </c>
      <c r="IX94" s="67">
        <f t="shared" si="192"/>
        <v>929.39232337132376</v>
      </c>
      <c r="IY94" s="67">
        <f t="shared" si="231"/>
        <v>2343.5853687993713</v>
      </c>
      <c r="IZ94" s="68">
        <f t="shared" si="232"/>
        <v>-249.98536879937137</v>
      </c>
      <c r="JA94" s="209">
        <v>19829.759999999998</v>
      </c>
      <c r="JB94" s="209">
        <v>12524.63</v>
      </c>
      <c r="JC94" s="209">
        <v>0</v>
      </c>
      <c r="JD94" s="209">
        <v>0</v>
      </c>
      <c r="JE94" s="209">
        <v>0</v>
      </c>
      <c r="JF94" s="209">
        <v>0</v>
      </c>
      <c r="JG94" s="209">
        <v>0</v>
      </c>
      <c r="JH94" s="209">
        <v>0</v>
      </c>
      <c r="JI94" s="209">
        <v>0</v>
      </c>
      <c r="JJ94" s="209">
        <v>0</v>
      </c>
      <c r="JK94" s="209">
        <v>25322.07</v>
      </c>
      <c r="JL94" s="178">
        <f t="shared" si="193"/>
        <v>7032.32</v>
      </c>
      <c r="JM94" s="210">
        <v>1327</v>
      </c>
      <c r="JN94" s="181" t="s">
        <v>276</v>
      </c>
      <c r="JO94" s="64">
        <f t="shared" si="194"/>
        <v>32354.39</v>
      </c>
      <c r="JP94" s="209">
        <v>1650.68</v>
      </c>
      <c r="JQ94" s="209">
        <v>916.15</v>
      </c>
      <c r="JR94" s="209">
        <v>0</v>
      </c>
      <c r="JS94" s="209">
        <v>0</v>
      </c>
      <c r="JT94" s="209">
        <v>0</v>
      </c>
      <c r="JU94" s="209">
        <v>0</v>
      </c>
      <c r="JV94" s="209">
        <v>0</v>
      </c>
      <c r="JW94" s="209">
        <v>0</v>
      </c>
      <c r="JX94" s="209">
        <v>0</v>
      </c>
      <c r="JY94" s="209">
        <v>0</v>
      </c>
      <c r="JZ94" s="211">
        <v>2566.83</v>
      </c>
      <c r="KA94" s="220">
        <v>297.2</v>
      </c>
      <c r="KB94" s="65"/>
      <c r="KC94" s="65">
        <f t="shared" si="275"/>
        <v>510.7635662358619</v>
      </c>
      <c r="KD94" s="65">
        <f t="shared" si="276"/>
        <v>236.78924749387011</v>
      </c>
      <c r="KE94" s="65"/>
      <c r="KF94" s="65">
        <v>18.5</v>
      </c>
      <c r="KG94" s="65"/>
      <c r="KH94" s="65">
        <v>5</v>
      </c>
      <c r="KI94" s="65">
        <f t="shared" si="313"/>
        <v>543.39953271028037</v>
      </c>
      <c r="KJ94" s="65"/>
      <c r="KK94" s="64">
        <f t="shared" si="195"/>
        <v>1611.6523464400125</v>
      </c>
      <c r="KL94" s="66">
        <f t="shared" si="314"/>
        <v>497.32093457943921</v>
      </c>
      <c r="KM94" s="66"/>
      <c r="KN94" s="66">
        <f t="shared" si="277"/>
        <v>421.79465620389038</v>
      </c>
      <c r="KO94" s="67">
        <f t="shared" si="233"/>
        <v>919.11559078332959</v>
      </c>
      <c r="KP94" s="67">
        <f t="shared" si="234"/>
        <v>2530.767937223342</v>
      </c>
      <c r="KQ94" s="68">
        <f t="shared" si="235"/>
        <v>36.062062776657967</v>
      </c>
      <c r="KR94" s="209">
        <v>24550.98</v>
      </c>
      <c r="KS94" s="209">
        <v>14555.57</v>
      </c>
      <c r="KT94" s="209">
        <v>0</v>
      </c>
      <c r="KU94" s="209">
        <v>0</v>
      </c>
      <c r="KV94" s="209">
        <v>0</v>
      </c>
      <c r="KW94" s="209">
        <v>0</v>
      </c>
      <c r="KX94" s="209">
        <v>0</v>
      </c>
      <c r="KY94" s="209">
        <v>0</v>
      </c>
      <c r="KZ94" s="209">
        <v>0</v>
      </c>
      <c r="LA94" s="209">
        <v>0</v>
      </c>
      <c r="LB94" s="209">
        <v>31077.53</v>
      </c>
      <c r="LC94" s="178">
        <f t="shared" si="196"/>
        <v>8029.0200000000041</v>
      </c>
      <c r="LD94" s="210">
        <v>1488</v>
      </c>
      <c r="LE94" s="181" t="s">
        <v>276</v>
      </c>
      <c r="LF94" s="64">
        <f t="shared" si="197"/>
        <v>39106.550000000003</v>
      </c>
      <c r="LG94" s="209">
        <v>2043.67</v>
      </c>
      <c r="LH94" s="209">
        <v>1064.71</v>
      </c>
      <c r="LI94" s="209">
        <v>0</v>
      </c>
      <c r="LJ94" s="209">
        <v>0</v>
      </c>
      <c r="LK94" s="209">
        <v>0</v>
      </c>
      <c r="LL94" s="209">
        <v>0</v>
      </c>
      <c r="LM94" s="209">
        <v>0</v>
      </c>
      <c r="LN94" s="209">
        <v>0</v>
      </c>
      <c r="LO94" s="209">
        <v>0</v>
      </c>
      <c r="LP94" s="209">
        <v>0</v>
      </c>
      <c r="LQ94" s="211">
        <f t="shared" si="278"/>
        <v>3108.38</v>
      </c>
      <c r="LR94" s="227">
        <v>331.08</v>
      </c>
      <c r="LS94" s="65"/>
      <c r="LT94" s="65">
        <f t="shared" si="279"/>
        <v>316.83939298880637</v>
      </c>
      <c r="LU94" s="65">
        <f t="shared" si="280"/>
        <v>239.04111906158582</v>
      </c>
      <c r="LV94" s="65"/>
      <c r="LW94" s="65">
        <v>18.5</v>
      </c>
      <c r="LX94" s="65"/>
      <c r="LY94" s="65">
        <v>5</v>
      </c>
      <c r="LZ94" s="65">
        <f t="shared" si="315"/>
        <v>508.03738317757012</v>
      </c>
      <c r="MA94" s="65"/>
      <c r="MB94" s="64">
        <f t="shared" si="236"/>
        <v>1418.4978952279623</v>
      </c>
      <c r="MC94" s="66">
        <f t="shared" si="316"/>
        <v>593.54906542056074</v>
      </c>
      <c r="MD94" s="66"/>
      <c r="ME94" s="66">
        <f t="shared" si="281"/>
        <v>402.40939212970466</v>
      </c>
      <c r="MF94" s="67">
        <f t="shared" si="237"/>
        <v>995.95845755026539</v>
      </c>
      <c r="MG94" s="67">
        <f t="shared" si="238"/>
        <v>2414.4563527782275</v>
      </c>
      <c r="MH94" s="68">
        <f t="shared" si="239"/>
        <v>693.92364722177263</v>
      </c>
      <c r="MI94" s="209">
        <v>19927.009999999998</v>
      </c>
      <c r="MJ94" s="209">
        <v>10049.07</v>
      </c>
      <c r="MK94" s="209">
        <v>0</v>
      </c>
      <c r="ML94" s="209">
        <v>0</v>
      </c>
      <c r="MM94" s="209">
        <v>0</v>
      </c>
      <c r="MN94" s="209">
        <v>0</v>
      </c>
      <c r="MO94" s="209">
        <v>0</v>
      </c>
      <c r="MP94" s="209">
        <v>0</v>
      </c>
      <c r="MQ94" s="209">
        <v>0</v>
      </c>
      <c r="MR94" s="209">
        <v>0</v>
      </c>
      <c r="MS94" s="209">
        <v>21903.65</v>
      </c>
      <c r="MT94" s="178">
        <f t="shared" si="210"/>
        <v>8072.4299999999967</v>
      </c>
      <c r="MU94" s="210">
        <v>1163</v>
      </c>
      <c r="MV94" s="181" t="s">
        <v>276</v>
      </c>
      <c r="MW94" s="64">
        <f t="shared" si="198"/>
        <v>29976.079999999998</v>
      </c>
      <c r="MX94" s="209">
        <v>1658.76</v>
      </c>
      <c r="MY94" s="209">
        <v>735.07</v>
      </c>
      <c r="MZ94" s="209">
        <v>0</v>
      </c>
      <c r="NA94" s="209">
        <v>0</v>
      </c>
      <c r="NB94" s="209">
        <v>0</v>
      </c>
      <c r="NC94" s="209">
        <v>0</v>
      </c>
      <c r="ND94" s="209">
        <v>0</v>
      </c>
      <c r="NE94" s="209">
        <v>0</v>
      </c>
      <c r="NF94" s="209">
        <v>0</v>
      </c>
      <c r="NG94" s="209">
        <v>0</v>
      </c>
      <c r="NH94" s="211">
        <f t="shared" si="282"/>
        <v>2393.83</v>
      </c>
      <c r="NI94" s="235">
        <v>331.08</v>
      </c>
      <c r="NJ94" s="238"/>
      <c r="NK94" s="65">
        <f t="shared" si="283"/>
        <v>0</v>
      </c>
      <c r="NL94" s="65">
        <f t="shared" si="284"/>
        <v>194.97386264986932</v>
      </c>
      <c r="NM94" s="65"/>
      <c r="NN94" s="65">
        <v>18.5</v>
      </c>
      <c r="NO94" s="65"/>
      <c r="NP94" s="65">
        <v>5</v>
      </c>
      <c r="NQ94" s="65">
        <f t="shared" si="317"/>
        <v>469.67889908256882</v>
      </c>
      <c r="NR94" s="65"/>
      <c r="NS94" s="64">
        <f t="shared" si="199"/>
        <v>1019.2327617324381</v>
      </c>
      <c r="NT94" s="66">
        <f t="shared" si="285"/>
        <v>723.04816513761466</v>
      </c>
      <c r="NU94" s="66"/>
      <c r="NV94" s="66">
        <f t="shared" si="286"/>
        <v>348.4561853740106</v>
      </c>
      <c r="NW94" s="67">
        <f t="shared" si="240"/>
        <v>1071.5043505116253</v>
      </c>
      <c r="NX94" s="67">
        <f t="shared" si="241"/>
        <v>2090.7371122440636</v>
      </c>
      <c r="NY94" s="68">
        <f t="shared" si="242"/>
        <v>303.09288775593632</v>
      </c>
      <c r="NZ94" s="209">
        <v>18069.75</v>
      </c>
      <c r="OA94" s="209">
        <v>11663.16</v>
      </c>
      <c r="OB94" s="209">
        <v>0</v>
      </c>
      <c r="OC94" s="209">
        <v>0</v>
      </c>
      <c r="OD94" s="209">
        <v>0</v>
      </c>
      <c r="OE94" s="209">
        <v>0</v>
      </c>
      <c r="OF94" s="209">
        <v>0</v>
      </c>
      <c r="OG94" s="209">
        <v>0</v>
      </c>
      <c r="OH94" s="209">
        <v>0</v>
      </c>
      <c r="OI94" s="209">
        <v>0</v>
      </c>
      <c r="OJ94" s="209">
        <v>21202</v>
      </c>
      <c r="OK94" s="178">
        <f t="shared" si="287"/>
        <v>8530.91</v>
      </c>
      <c r="OL94" s="210">
        <v>1244</v>
      </c>
      <c r="OM94" s="181" t="s">
        <v>276</v>
      </c>
      <c r="ON94" s="64">
        <f t="shared" si="200"/>
        <v>29732.91</v>
      </c>
      <c r="OO94" s="209">
        <v>1504.16</v>
      </c>
      <c r="OP94" s="209">
        <v>853.14</v>
      </c>
      <c r="OQ94" s="209">
        <v>0</v>
      </c>
      <c r="OR94" s="209">
        <v>0</v>
      </c>
      <c r="OS94" s="209">
        <v>0</v>
      </c>
      <c r="OT94" s="209">
        <v>0</v>
      </c>
      <c r="OU94" s="209">
        <v>0</v>
      </c>
      <c r="OV94" s="209">
        <v>0</v>
      </c>
      <c r="OW94" s="209">
        <v>0</v>
      </c>
      <c r="OX94" s="209">
        <v>0</v>
      </c>
      <c r="OY94" s="211">
        <v>2357.3000000000002</v>
      </c>
      <c r="OZ94" s="235">
        <v>331.08</v>
      </c>
      <c r="PA94" s="238"/>
      <c r="PB94" s="65">
        <f t="shared" si="288"/>
        <v>458.45637571098763</v>
      </c>
      <c r="PC94" s="65">
        <f t="shared" si="289"/>
        <v>250.1348426938431</v>
      </c>
      <c r="PD94" s="65"/>
      <c r="PE94" s="65">
        <v>18.5</v>
      </c>
      <c r="PF94" s="65">
        <f t="shared" si="290"/>
        <v>32.880000000000003</v>
      </c>
      <c r="PG94" s="65">
        <v>5</v>
      </c>
      <c r="PH94" s="65">
        <f t="shared" si="318"/>
        <v>495.2049090909091</v>
      </c>
      <c r="PI94" s="65"/>
      <c r="PJ94" s="64">
        <f t="shared" si="243"/>
        <v>1591.2561274957397</v>
      </c>
      <c r="PK94" s="66">
        <f t="shared" si="319"/>
        <v>643.25572727272731</v>
      </c>
      <c r="PL94" s="66"/>
      <c r="PM94" s="66">
        <f t="shared" si="291"/>
        <v>446.90237095369343</v>
      </c>
      <c r="PN94" s="67">
        <f t="shared" si="244"/>
        <v>1090.1580982264209</v>
      </c>
      <c r="PO94" s="67">
        <f t="shared" si="245"/>
        <v>2681.4142257221606</v>
      </c>
      <c r="PP94" s="68">
        <f t="shared" si="246"/>
        <v>-324.11422572216043</v>
      </c>
      <c r="PQ94" s="209">
        <v>11196.4</v>
      </c>
      <c r="PR94" s="209">
        <v>6779.17</v>
      </c>
      <c r="PS94" s="209">
        <v>0</v>
      </c>
      <c r="PT94" s="209">
        <v>0</v>
      </c>
      <c r="PU94" s="209">
        <v>0</v>
      </c>
      <c r="PV94" s="209">
        <v>0</v>
      </c>
      <c r="PW94" s="209">
        <v>0</v>
      </c>
      <c r="PX94" s="209">
        <v>0</v>
      </c>
      <c r="PY94" s="209">
        <v>0</v>
      </c>
      <c r="PZ94" s="209">
        <v>0</v>
      </c>
      <c r="QA94" s="209">
        <v>11997.95</v>
      </c>
      <c r="QB94" s="178">
        <f t="shared" si="201"/>
        <v>5977.619999999999</v>
      </c>
      <c r="QC94" s="210">
        <v>775</v>
      </c>
      <c r="QD94" s="181" t="s">
        <v>276</v>
      </c>
      <c r="QE94" s="64">
        <f t="shared" si="202"/>
        <v>17975.57</v>
      </c>
      <c r="QF94" s="209">
        <v>932.01</v>
      </c>
      <c r="QG94" s="209">
        <v>495.88</v>
      </c>
      <c r="QH94" s="209">
        <v>0</v>
      </c>
      <c r="QI94" s="209">
        <v>0</v>
      </c>
      <c r="QJ94" s="209">
        <v>0</v>
      </c>
      <c r="QK94" s="209">
        <v>0</v>
      </c>
      <c r="QL94" s="209">
        <v>0</v>
      </c>
      <c r="QM94" s="209">
        <v>0</v>
      </c>
      <c r="QN94" s="209">
        <v>0</v>
      </c>
      <c r="QO94" s="209">
        <v>0</v>
      </c>
      <c r="QP94" s="211">
        <f t="shared" si="292"/>
        <v>1427.8899999999999</v>
      </c>
      <c r="QQ94" s="225">
        <v>331.08</v>
      </c>
      <c r="QR94" s="238"/>
      <c r="QS94" s="65">
        <f t="shared" si="293"/>
        <v>141.03597326857351</v>
      </c>
      <c r="QT94" s="65">
        <f t="shared" si="294"/>
        <v>109.07629166678184</v>
      </c>
      <c r="QU94" s="65"/>
      <c r="QV94" s="65">
        <v>18.5</v>
      </c>
      <c r="QW94" s="65">
        <f t="shared" si="295"/>
        <v>18.861818181818183</v>
      </c>
      <c r="QX94" s="65">
        <v>5</v>
      </c>
      <c r="QY94" s="65">
        <f t="shared" si="320"/>
        <v>428.14772727272725</v>
      </c>
      <c r="QZ94" s="65"/>
      <c r="RA94" s="64">
        <f t="shared" si="203"/>
        <v>1051.7018103899009</v>
      </c>
      <c r="RB94" s="66">
        <f t="shared" si="296"/>
        <v>619.2640909090909</v>
      </c>
      <c r="RC94" s="66"/>
      <c r="RD94" s="66">
        <f t="shared" si="297"/>
        <v>334.1931802597984</v>
      </c>
      <c r="RE94" s="67">
        <f t="shared" si="247"/>
        <v>953.45727116888929</v>
      </c>
      <c r="RF94" s="67">
        <f t="shared" si="248"/>
        <v>2005.1590815587901</v>
      </c>
      <c r="RG94" s="68">
        <f t="shared" si="249"/>
        <v>-577.26908155879028</v>
      </c>
      <c r="RH94" s="205">
        <v>12780.94</v>
      </c>
      <c r="RI94" s="205">
        <v>8392.68</v>
      </c>
      <c r="RJ94" s="205">
        <v>0</v>
      </c>
      <c r="RK94" s="205">
        <v>0</v>
      </c>
      <c r="RL94" s="205">
        <v>0</v>
      </c>
      <c r="RM94" s="205">
        <v>0</v>
      </c>
      <c r="RN94" s="205">
        <v>0</v>
      </c>
      <c r="RO94" s="205">
        <v>0</v>
      </c>
      <c r="RP94" s="205">
        <v>0</v>
      </c>
      <c r="RQ94" s="205">
        <v>0</v>
      </c>
      <c r="RR94" s="205">
        <v>14209.17</v>
      </c>
      <c r="RS94" s="178">
        <f t="shared" si="204"/>
        <v>6964.4500000000025</v>
      </c>
      <c r="RT94" s="206">
        <v>910</v>
      </c>
      <c r="RU94" s="181" t="s">
        <v>276</v>
      </c>
      <c r="RV94" s="64">
        <f t="shared" si="205"/>
        <v>21173.620000000003</v>
      </c>
      <c r="RW94" s="209">
        <v>1063.9100000000001</v>
      </c>
      <c r="RX94" s="209">
        <v>613.91</v>
      </c>
      <c r="RY94" s="209">
        <v>0</v>
      </c>
      <c r="RZ94" s="209">
        <v>0</v>
      </c>
      <c r="SA94" s="209">
        <v>0</v>
      </c>
      <c r="SB94" s="209">
        <v>0</v>
      </c>
      <c r="SC94" s="209">
        <v>0</v>
      </c>
      <c r="SD94" s="209">
        <v>0</v>
      </c>
      <c r="SE94" s="209">
        <v>0</v>
      </c>
      <c r="SF94" s="209">
        <v>0</v>
      </c>
      <c r="SG94" s="211">
        <v>1677.82</v>
      </c>
      <c r="SH94" s="225">
        <v>331.08</v>
      </c>
      <c r="SI94" s="238"/>
      <c r="SJ94" s="65">
        <f t="shared" si="298"/>
        <v>139.63217859521819</v>
      </c>
      <c r="SK94" s="65">
        <f t="shared" si="299"/>
        <v>150.1206009081337</v>
      </c>
      <c r="SL94" s="65"/>
      <c r="SM94" s="65">
        <v>18.5</v>
      </c>
      <c r="SN94" s="65">
        <f t="shared" si="300"/>
        <v>495.92920353982299</v>
      </c>
      <c r="SO94" s="65">
        <v>5</v>
      </c>
      <c r="SP94" s="65">
        <f t="shared" si="321"/>
        <v>428.52876106194691</v>
      </c>
      <c r="SQ94" s="65"/>
      <c r="SR94" s="64">
        <f t="shared" si="325"/>
        <v>1568.7907441051218</v>
      </c>
      <c r="SS94" s="66">
        <f t="shared" si="322"/>
        <v>596.28469026548669</v>
      </c>
      <c r="ST94" s="66"/>
      <c r="SU94" s="66">
        <f t="shared" si="301"/>
        <v>433.01508687412172</v>
      </c>
      <c r="SV94" s="67">
        <f t="shared" si="326"/>
        <v>1029.2997771396085</v>
      </c>
      <c r="SW94" s="67">
        <f t="shared" si="250"/>
        <v>2598.0905212447306</v>
      </c>
      <c r="SX94" s="68">
        <f t="shared" si="251"/>
        <v>-920.27052124473062</v>
      </c>
      <c r="SY94" s="64">
        <f t="shared" si="302"/>
        <v>310571.56</v>
      </c>
      <c r="SZ94" s="211">
        <f t="shared" si="303"/>
        <v>24623.499999999996</v>
      </c>
      <c r="TA94" s="67">
        <f t="shared" si="304"/>
        <v>27618.281301332143</v>
      </c>
      <c r="TB94" s="68">
        <f t="shared" si="305"/>
        <v>-2994.7813013321465</v>
      </c>
      <c r="TC94" s="264"/>
      <c r="TD94" s="265"/>
      <c r="TE94" s="265"/>
    </row>
    <row r="95" spans="1:525">
      <c r="A95" s="173" t="s">
        <v>53</v>
      </c>
      <c r="B95" s="175" t="s">
        <v>234</v>
      </c>
      <c r="C95" s="181" t="s">
        <v>276</v>
      </c>
      <c r="D95" s="176">
        <v>11960.06</v>
      </c>
      <c r="E95" s="176">
        <v>15772.68</v>
      </c>
      <c r="F95" s="176">
        <v>0</v>
      </c>
      <c r="G95" s="176">
        <v>5</v>
      </c>
      <c r="H95" s="176">
        <v>5276.47</v>
      </c>
      <c r="I95" s="176">
        <v>0</v>
      </c>
      <c r="J95" s="176">
        <v>0</v>
      </c>
      <c r="K95" s="176">
        <v>0</v>
      </c>
      <c r="L95" s="176">
        <v>0</v>
      </c>
      <c r="M95" s="176">
        <v>0</v>
      </c>
      <c r="N95" s="178">
        <v>23624.98</v>
      </c>
      <c r="O95" s="178">
        <f t="shared" si="331"/>
        <v>9389.23</v>
      </c>
      <c r="P95" s="181">
        <v>2231</v>
      </c>
      <c r="Q95" s="64">
        <f t="shared" si="327"/>
        <v>33014.21</v>
      </c>
      <c r="R95" s="178">
        <v>995.55</v>
      </c>
      <c r="S95" s="178">
        <v>1153.74</v>
      </c>
      <c r="T95" s="178">
        <v>0</v>
      </c>
      <c r="U95" s="178">
        <v>0.21</v>
      </c>
      <c r="V95" s="178">
        <v>950</v>
      </c>
      <c r="W95" s="178">
        <v>0</v>
      </c>
      <c r="X95" s="178">
        <v>0</v>
      </c>
      <c r="Y95" s="178">
        <v>0</v>
      </c>
      <c r="Z95" s="178">
        <v>0</v>
      </c>
      <c r="AA95" s="178">
        <v>0</v>
      </c>
      <c r="AB95" s="64">
        <f t="shared" si="328"/>
        <v>3099.5</v>
      </c>
      <c r="AC95" s="220">
        <f>329.51+1.07</f>
        <v>330.58</v>
      </c>
      <c r="AD95" s="65">
        <v>148.22999999999999</v>
      </c>
      <c r="AE95" s="65">
        <f t="shared" si="252"/>
        <v>256.86963376208632</v>
      </c>
      <c r="AF95" s="65">
        <f t="shared" ref="AF95:AF115" si="340">(O95/$O$116)*15324.97</f>
        <v>251.76107721218077</v>
      </c>
      <c r="AG95" s="65"/>
      <c r="AH95" s="65">
        <v>18.5</v>
      </c>
      <c r="AI95" s="65"/>
      <c r="AJ95" s="65">
        <v>5</v>
      </c>
      <c r="AK95" s="65">
        <f t="shared" ref="AK95:AK115" si="341">39081.75/95</f>
        <v>411.38684210526316</v>
      </c>
      <c r="AL95" s="65"/>
      <c r="AM95" s="64">
        <f t="shared" si="214"/>
        <v>1422.3275530795302</v>
      </c>
      <c r="AN95" s="66">
        <f t="shared" ref="AN95:AN115" si="342">61284.58/95</f>
        <v>645.10084210526315</v>
      </c>
      <c r="AO95" s="66">
        <v>46.73</v>
      </c>
      <c r="AP95" s="66">
        <f t="shared" si="253"/>
        <v>422.83167903695869</v>
      </c>
      <c r="AQ95" s="67">
        <f t="shared" si="215"/>
        <v>1114.662521142222</v>
      </c>
      <c r="AR95" s="67">
        <f t="shared" si="216"/>
        <v>2536.9900742217524</v>
      </c>
      <c r="AS95" s="68">
        <f t="shared" si="217"/>
        <v>562.50992577824763</v>
      </c>
      <c r="AT95" s="205">
        <v>10725.35</v>
      </c>
      <c r="AU95" s="205">
        <v>12918.54</v>
      </c>
      <c r="AV95" s="205">
        <v>0</v>
      </c>
      <c r="AW95" s="205">
        <v>5</v>
      </c>
      <c r="AX95" s="207">
        <v>4771.63</v>
      </c>
      <c r="AY95" s="207">
        <v>0</v>
      </c>
      <c r="AZ95" s="207">
        <v>0</v>
      </c>
      <c r="BA95" s="207">
        <v>0</v>
      </c>
      <c r="BB95" s="207">
        <v>0</v>
      </c>
      <c r="BC95" s="207">
        <v>0</v>
      </c>
      <c r="BD95" s="209">
        <v>20989.29</v>
      </c>
      <c r="BE95" s="178">
        <f t="shared" si="332"/>
        <v>7431.23</v>
      </c>
      <c r="BF95" s="208">
        <v>1726</v>
      </c>
      <c r="BG95" s="181" t="s">
        <v>276</v>
      </c>
      <c r="BH95" s="64">
        <f t="shared" si="329"/>
        <v>28420.52</v>
      </c>
      <c r="BI95" s="205">
        <v>892.77</v>
      </c>
      <c r="BJ95" s="205">
        <v>944.97</v>
      </c>
      <c r="BK95" s="205">
        <v>0</v>
      </c>
      <c r="BL95" s="205">
        <v>0.21</v>
      </c>
      <c r="BM95" s="205">
        <v>950</v>
      </c>
      <c r="BN95" s="205">
        <v>0</v>
      </c>
      <c r="BO95" s="205">
        <v>0</v>
      </c>
      <c r="BP95" s="205">
        <v>0</v>
      </c>
      <c r="BQ95" s="205">
        <v>0</v>
      </c>
      <c r="BR95" s="205">
        <v>0</v>
      </c>
      <c r="BS95" s="64">
        <f t="shared" si="330"/>
        <v>2787.95</v>
      </c>
      <c r="BT95" s="220">
        <f>329.51+1.07</f>
        <v>330.58</v>
      </c>
      <c r="BU95" s="65">
        <v>148.22999999999999</v>
      </c>
      <c r="BV95" s="65">
        <f t="shared" si="254"/>
        <v>230.20455562123828</v>
      </c>
      <c r="BW95" s="65">
        <f t="shared" si="255"/>
        <v>168.06441508937846</v>
      </c>
      <c r="BX95" s="65"/>
      <c r="BY95" s="65">
        <v>18.5</v>
      </c>
      <c r="BZ95" s="65"/>
      <c r="CA95" s="65">
        <v>5</v>
      </c>
      <c r="CB95" s="65">
        <f t="shared" ref="CB95:CB115" si="343">37537.5/96</f>
        <v>391.015625</v>
      </c>
      <c r="CC95" s="65"/>
      <c r="CD95" s="64">
        <f t="shared" si="218"/>
        <v>1291.5945957106169</v>
      </c>
      <c r="CE95" s="66">
        <f t="shared" si="256"/>
        <v>665.21208333333334</v>
      </c>
      <c r="CF95" s="66"/>
      <c r="CG95" s="66">
        <f t="shared" si="257"/>
        <v>391.36133580879005</v>
      </c>
      <c r="CH95" s="67">
        <f t="shared" si="323"/>
        <v>1056.5734191421234</v>
      </c>
      <c r="CI95" s="67">
        <f t="shared" si="219"/>
        <v>2348.1680148527403</v>
      </c>
      <c r="CJ95" s="68">
        <f t="shared" si="220"/>
        <v>439.78198514725955</v>
      </c>
      <c r="CK95" s="209">
        <v>14703.82</v>
      </c>
      <c r="CL95" s="209">
        <v>15465.98</v>
      </c>
      <c r="CM95" s="209">
        <v>0</v>
      </c>
      <c r="CN95" s="209">
        <v>10</v>
      </c>
      <c r="CO95" s="209">
        <v>5351.45</v>
      </c>
      <c r="CP95" s="209">
        <v>0</v>
      </c>
      <c r="CQ95" s="209">
        <v>0</v>
      </c>
      <c r="CR95" s="209">
        <v>0</v>
      </c>
      <c r="CS95" s="209">
        <v>0</v>
      </c>
      <c r="CT95" s="207">
        <v>0</v>
      </c>
      <c r="CU95" s="209">
        <v>23315.27</v>
      </c>
      <c r="CV95" s="178">
        <f t="shared" si="181"/>
        <v>12215.98</v>
      </c>
      <c r="CW95" s="210">
        <v>2202</v>
      </c>
      <c r="CX95" s="181" t="s">
        <v>276</v>
      </c>
      <c r="CY95" s="64">
        <f t="shared" si="182"/>
        <v>35531.25</v>
      </c>
      <c r="CZ95" s="209">
        <v>1223.94</v>
      </c>
      <c r="DA95" s="209">
        <v>1131.31</v>
      </c>
      <c r="DB95" s="209">
        <v>0</v>
      </c>
      <c r="DC95" s="209">
        <v>0.42</v>
      </c>
      <c r="DD95" s="209">
        <v>950</v>
      </c>
      <c r="DE95" s="209">
        <v>0</v>
      </c>
      <c r="DF95" s="209">
        <v>0</v>
      </c>
      <c r="DG95" s="209">
        <v>0</v>
      </c>
      <c r="DH95" s="209">
        <v>0</v>
      </c>
      <c r="DI95" s="209">
        <v>0</v>
      </c>
      <c r="DJ95" s="211">
        <f t="shared" si="208"/>
        <v>3305.67</v>
      </c>
      <c r="DK95" s="65">
        <f>329.51+1.07</f>
        <v>330.58</v>
      </c>
      <c r="DL95" s="65">
        <v>148.22999999999999</v>
      </c>
      <c r="DM95" s="65">
        <f t="shared" si="258"/>
        <v>253.46956979074571</v>
      </c>
      <c r="DN95" s="65">
        <f t="shared" si="259"/>
        <v>347.50010797213986</v>
      </c>
      <c r="DO95" s="65"/>
      <c r="DP95" s="65">
        <v>18.5</v>
      </c>
      <c r="DQ95" s="65"/>
      <c r="DR95" s="65">
        <v>5</v>
      </c>
      <c r="DS95" s="65">
        <f t="shared" si="209"/>
        <v>428.469696969697</v>
      </c>
      <c r="DT95" s="65"/>
      <c r="DU95" s="64">
        <f t="shared" si="221"/>
        <v>1531.7493747325825</v>
      </c>
      <c r="DV95" s="66">
        <f t="shared" si="306"/>
        <v>596.35070707070713</v>
      </c>
      <c r="DW95" s="66"/>
      <c r="DX95" s="66">
        <f t="shared" si="260"/>
        <v>425.62001636065798</v>
      </c>
      <c r="DY95" s="67">
        <f t="shared" si="222"/>
        <v>1021.9707234313651</v>
      </c>
      <c r="DZ95" s="67">
        <f t="shared" si="223"/>
        <v>2553.7200981639476</v>
      </c>
      <c r="EA95" s="68">
        <f t="shared" si="224"/>
        <v>751.9499018360525</v>
      </c>
      <c r="EB95" s="209">
        <v>17608.939999999999</v>
      </c>
      <c r="EC95" s="209">
        <v>18214.560000000001</v>
      </c>
      <c r="ED95" s="209">
        <v>0</v>
      </c>
      <c r="EE95" s="209">
        <v>5</v>
      </c>
      <c r="EF95" s="209">
        <v>6520.92</v>
      </c>
      <c r="EG95" s="209">
        <v>0</v>
      </c>
      <c r="EH95" s="209">
        <v>0</v>
      </c>
      <c r="EI95" s="209">
        <v>0</v>
      </c>
      <c r="EJ95" s="209">
        <v>0</v>
      </c>
      <c r="EK95" s="209">
        <v>0</v>
      </c>
      <c r="EL95" s="209">
        <v>26043.68</v>
      </c>
      <c r="EM95" s="178">
        <f t="shared" si="183"/>
        <v>16305.739999999998</v>
      </c>
      <c r="EN95" s="210">
        <v>2618</v>
      </c>
      <c r="EO95" s="181" t="s">
        <v>276</v>
      </c>
      <c r="EP95" s="212">
        <f t="shared" si="261"/>
        <v>42349.42</v>
      </c>
      <c r="EQ95" s="209">
        <v>1465.78</v>
      </c>
      <c r="ER95" s="209">
        <v>1332.36</v>
      </c>
      <c r="ES95" s="209">
        <v>0</v>
      </c>
      <c r="ET95" s="209">
        <v>0.21</v>
      </c>
      <c r="EU95" s="209">
        <v>950</v>
      </c>
      <c r="EV95" s="209">
        <v>0</v>
      </c>
      <c r="EW95" s="209">
        <v>0</v>
      </c>
      <c r="EX95" s="209">
        <v>0</v>
      </c>
      <c r="EY95" s="209">
        <v>0</v>
      </c>
      <c r="EZ95" s="209">
        <v>0</v>
      </c>
      <c r="FA95" s="64">
        <f t="shared" si="184"/>
        <v>3748.35</v>
      </c>
      <c r="FB95" s="220">
        <f>329.51+1.07</f>
        <v>330.58</v>
      </c>
      <c r="FC95" s="65">
        <v>148.22999999999999</v>
      </c>
      <c r="FD95" s="65">
        <f t="shared" si="262"/>
        <v>290.70088117138437</v>
      </c>
      <c r="FE95" s="65">
        <f t="shared" si="263"/>
        <v>423.56185827118662</v>
      </c>
      <c r="FF95" s="65"/>
      <c r="FG95" s="65">
        <v>18.5</v>
      </c>
      <c r="FH95" s="65">
        <f t="shared" si="264"/>
        <v>140.93333333333334</v>
      </c>
      <c r="FI95" s="65">
        <v>5</v>
      </c>
      <c r="FJ95" s="65">
        <f t="shared" si="307"/>
        <v>424.68019607843132</v>
      </c>
      <c r="FK95" s="65"/>
      <c r="FL95" s="64">
        <f t="shared" si="225"/>
        <v>1782.1862688543356</v>
      </c>
      <c r="FM95" s="66">
        <f t="shared" si="308"/>
        <v>664.41901960784321</v>
      </c>
      <c r="FN95" s="66"/>
      <c r="FO95" s="66">
        <f t="shared" si="265"/>
        <v>489.32105769243572</v>
      </c>
      <c r="FP95" s="67">
        <f t="shared" si="324"/>
        <v>1153.7400773002789</v>
      </c>
      <c r="FQ95" s="67">
        <f t="shared" si="226"/>
        <v>2935.9263461546143</v>
      </c>
      <c r="FR95" s="68">
        <f t="shared" si="227"/>
        <v>812.42365384538562</v>
      </c>
      <c r="FS95" s="209">
        <v>20188.68</v>
      </c>
      <c r="FT95" s="209">
        <v>25893.68</v>
      </c>
      <c r="FU95" s="209">
        <v>0</v>
      </c>
      <c r="FV95" s="209">
        <v>35</v>
      </c>
      <c r="FW95" s="209">
        <v>8618.2999999999993</v>
      </c>
      <c r="FX95" s="209">
        <v>0</v>
      </c>
      <c r="FY95" s="209">
        <v>0</v>
      </c>
      <c r="FZ95" s="209">
        <v>0</v>
      </c>
      <c r="GA95" s="209">
        <v>0</v>
      </c>
      <c r="GB95" s="209">
        <v>0</v>
      </c>
      <c r="GC95" s="209">
        <v>36326.9</v>
      </c>
      <c r="GD95" s="178">
        <f t="shared" si="186"/>
        <v>18408.760000000002</v>
      </c>
      <c r="GE95" s="210">
        <v>3349</v>
      </c>
      <c r="GF95" s="181" t="s">
        <v>276</v>
      </c>
      <c r="GG95" s="64">
        <f t="shared" si="187"/>
        <v>54735.66</v>
      </c>
      <c r="GH95" s="209">
        <v>1680.51</v>
      </c>
      <c r="GI95" s="209">
        <v>1894.07</v>
      </c>
      <c r="GJ95" s="209">
        <v>0</v>
      </c>
      <c r="GK95" s="209">
        <v>1.47</v>
      </c>
      <c r="GL95" s="209">
        <v>950</v>
      </c>
      <c r="GM95" s="209">
        <v>0</v>
      </c>
      <c r="GN95" s="209">
        <v>0</v>
      </c>
      <c r="GO95" s="209">
        <v>0</v>
      </c>
      <c r="GP95" s="209">
        <v>0</v>
      </c>
      <c r="GQ95" s="209">
        <v>0</v>
      </c>
      <c r="GR95" s="211">
        <f t="shared" si="266"/>
        <v>4526.0499999999993</v>
      </c>
      <c r="GS95" s="220">
        <f>329.51+1.07</f>
        <v>330.58</v>
      </c>
      <c r="GT95" s="65">
        <v>148.22999999999999</v>
      </c>
      <c r="GU95" s="65">
        <f t="shared" si="267"/>
        <v>402.54726455242138</v>
      </c>
      <c r="GV95" s="65">
        <f t="shared" si="268"/>
        <v>542.54492736600071</v>
      </c>
      <c r="GW95" s="65"/>
      <c r="GX95" s="65">
        <v>18.5</v>
      </c>
      <c r="GY95" s="65">
        <f t="shared" si="269"/>
        <v>184.90588235294118</v>
      </c>
      <c r="GZ95" s="65">
        <v>5</v>
      </c>
      <c r="HA95" s="65">
        <f t="shared" si="309"/>
        <v>358.47794117647061</v>
      </c>
      <c r="HB95" s="65"/>
      <c r="HC95" s="64">
        <f t="shared" ref="HC95:HC115" si="344">SUM(GS95:HB95)</f>
        <v>1990.786015447834</v>
      </c>
      <c r="HD95" s="66">
        <f t="shared" si="310"/>
        <v>866.92019607843133</v>
      </c>
      <c r="HE95" s="66"/>
      <c r="HF95" s="66">
        <f t="shared" si="270"/>
        <v>571.54124230525304</v>
      </c>
      <c r="HG95" s="67">
        <f t="shared" si="228"/>
        <v>1438.4614383836843</v>
      </c>
      <c r="HH95" s="67">
        <f t="shared" si="229"/>
        <v>3429.2474538315182</v>
      </c>
      <c r="HI95" s="68">
        <f t="shared" si="230"/>
        <v>1096.8025461684811</v>
      </c>
      <c r="HJ95" s="205">
        <v>22743.4</v>
      </c>
      <c r="HK95" s="205">
        <v>24869.68</v>
      </c>
      <c r="HL95" s="205">
        <v>0</v>
      </c>
      <c r="HM95" s="205">
        <v>40</v>
      </c>
      <c r="HN95" s="205">
        <v>8986.35</v>
      </c>
      <c r="HO95" s="205">
        <v>0</v>
      </c>
      <c r="HP95" s="205">
        <v>0</v>
      </c>
      <c r="HQ95" s="205">
        <v>0</v>
      </c>
      <c r="HR95" s="205">
        <v>0</v>
      </c>
      <c r="HS95" s="205">
        <v>0</v>
      </c>
      <c r="HT95" s="205">
        <v>38272.449999999997</v>
      </c>
      <c r="HU95" s="178">
        <f t="shared" si="189"/>
        <v>18366.980000000003</v>
      </c>
      <c r="HV95" s="206">
        <v>3317</v>
      </c>
      <c r="HW95" s="181" t="s">
        <v>276</v>
      </c>
      <c r="HX95" s="64">
        <f t="shared" si="190"/>
        <v>56639.43</v>
      </c>
      <c r="HY95" s="205">
        <v>1893.18</v>
      </c>
      <c r="HZ95" s="205">
        <v>1819.17</v>
      </c>
      <c r="IA95" s="205">
        <v>0</v>
      </c>
      <c r="IB95" s="205">
        <v>1.68</v>
      </c>
      <c r="IC95" s="205">
        <v>950</v>
      </c>
      <c r="ID95" s="205">
        <v>0</v>
      </c>
      <c r="IE95" s="205">
        <v>0</v>
      </c>
      <c r="IF95" s="205">
        <v>0</v>
      </c>
      <c r="IG95" s="205">
        <v>0</v>
      </c>
      <c r="IH95" s="205">
        <v>0</v>
      </c>
      <c r="II95" s="214">
        <v>4664.03</v>
      </c>
      <c r="IJ95" s="220">
        <f>329.51+1.07</f>
        <v>330.58</v>
      </c>
      <c r="IK95" s="65">
        <v>148.22999999999999</v>
      </c>
      <c r="IL95" s="65">
        <f t="shared" si="271"/>
        <v>423.96141273160782</v>
      </c>
      <c r="IM95" s="65">
        <f t="shared" si="272"/>
        <v>556.66126723090633</v>
      </c>
      <c r="IN95" s="65"/>
      <c r="IO95" s="65">
        <v>18.5</v>
      </c>
      <c r="IP95" s="65">
        <f t="shared" si="273"/>
        <v>232.05714285714285</v>
      </c>
      <c r="IQ95" s="65">
        <v>5</v>
      </c>
      <c r="IR95" s="65">
        <f t="shared" si="311"/>
        <v>445.62857142857143</v>
      </c>
      <c r="IS95" s="65"/>
      <c r="IT95" s="64">
        <f t="shared" ref="IT95:IT115" si="345">SUM(IJ95:IS95)</f>
        <v>2160.6183942482285</v>
      </c>
      <c r="IU95" s="66">
        <f t="shared" si="312"/>
        <v>538.79476190476191</v>
      </c>
      <c r="IV95" s="66"/>
      <c r="IW95" s="66">
        <f t="shared" si="274"/>
        <v>539.88263123059812</v>
      </c>
      <c r="IX95" s="67">
        <f t="shared" ref="IX95:IX115" si="346">SUM(IU95:IW95)</f>
        <v>1078.67739313536</v>
      </c>
      <c r="IY95" s="67">
        <f t="shared" si="231"/>
        <v>3239.2957873835885</v>
      </c>
      <c r="IZ95" s="68">
        <f t="shared" si="232"/>
        <v>1424.7342126164112</v>
      </c>
      <c r="JA95" s="209">
        <v>26294.6</v>
      </c>
      <c r="JB95" s="209">
        <v>31764.57</v>
      </c>
      <c r="JC95" s="209">
        <v>0</v>
      </c>
      <c r="JD95" s="209">
        <v>5</v>
      </c>
      <c r="JE95" s="209">
        <v>10025.81</v>
      </c>
      <c r="JF95" s="209">
        <v>0</v>
      </c>
      <c r="JG95" s="209">
        <v>0</v>
      </c>
      <c r="JH95" s="209">
        <v>0</v>
      </c>
      <c r="JI95" s="209">
        <v>0</v>
      </c>
      <c r="JJ95" s="209">
        <v>0</v>
      </c>
      <c r="JK95" s="209">
        <v>48555.64</v>
      </c>
      <c r="JL95" s="178">
        <f t="shared" si="193"/>
        <v>19534.339999999997</v>
      </c>
      <c r="JM95" s="210">
        <v>3790</v>
      </c>
      <c r="JN95" s="181" t="s">
        <v>276</v>
      </c>
      <c r="JO95" s="64">
        <f t="shared" si="194"/>
        <v>68089.98</v>
      </c>
      <c r="JP95" s="209">
        <v>2188.7800000000002</v>
      </c>
      <c r="JQ95" s="209">
        <v>2323.52</v>
      </c>
      <c r="JR95" s="209">
        <v>0</v>
      </c>
      <c r="JS95" s="209">
        <v>0.21</v>
      </c>
      <c r="JT95" s="209">
        <v>950</v>
      </c>
      <c r="JU95" s="209">
        <v>0</v>
      </c>
      <c r="JV95" s="209">
        <v>0</v>
      </c>
      <c r="JW95" s="209">
        <v>0</v>
      </c>
      <c r="JX95" s="209">
        <v>0</v>
      </c>
      <c r="JY95" s="209">
        <v>0</v>
      </c>
      <c r="JZ95" s="211">
        <v>5462.51</v>
      </c>
      <c r="KA95" s="220">
        <f>329.51+1.07</f>
        <v>330.58</v>
      </c>
      <c r="KB95" s="65">
        <v>148.22999999999999</v>
      </c>
      <c r="KC95" s="65">
        <f t="shared" si="275"/>
        <v>979.40065118154496</v>
      </c>
      <c r="KD95" s="65">
        <f t="shared" si="276"/>
        <v>657.75187546775533</v>
      </c>
      <c r="KE95" s="65"/>
      <c r="KF95" s="65">
        <v>18.5</v>
      </c>
      <c r="KG95" s="65"/>
      <c r="KH95" s="65">
        <v>5</v>
      </c>
      <c r="KI95" s="65">
        <f t="shared" si="313"/>
        <v>543.39953271028037</v>
      </c>
      <c r="KJ95" s="65"/>
      <c r="KK95" s="64">
        <f t="shared" ref="KK95:KK115" si="347">SUM(KA95:KJ95)</f>
        <v>2682.8620593595806</v>
      </c>
      <c r="KL95" s="66">
        <f t="shared" si="314"/>
        <v>497.32093457943921</v>
      </c>
      <c r="KM95" s="66"/>
      <c r="KN95" s="66">
        <f t="shared" si="277"/>
        <v>636.036598787804</v>
      </c>
      <c r="KO95" s="67">
        <f t="shared" si="233"/>
        <v>1133.3575333672431</v>
      </c>
      <c r="KP95" s="67">
        <f t="shared" si="234"/>
        <v>3816.219592726824</v>
      </c>
      <c r="KQ95" s="68">
        <f t="shared" si="235"/>
        <v>1646.2904072731762</v>
      </c>
      <c r="KR95" s="209">
        <v>26139.29</v>
      </c>
      <c r="KS95" s="209">
        <v>27635.46</v>
      </c>
      <c r="KT95" s="209">
        <v>0</v>
      </c>
      <c r="KU95" s="209">
        <v>55</v>
      </c>
      <c r="KV95" s="209">
        <v>10180.52</v>
      </c>
      <c r="KW95" s="209">
        <v>0</v>
      </c>
      <c r="KX95" s="209">
        <v>0</v>
      </c>
      <c r="KY95" s="209">
        <v>0</v>
      </c>
      <c r="KZ95" s="209">
        <v>0</v>
      </c>
      <c r="LA95" s="209">
        <v>0</v>
      </c>
      <c r="LB95" s="209">
        <v>47072.75</v>
      </c>
      <c r="LC95" s="178">
        <f t="shared" si="196"/>
        <v>16937.520000000004</v>
      </c>
      <c r="LD95" s="210">
        <v>3500</v>
      </c>
      <c r="LE95" s="181" t="s">
        <v>276</v>
      </c>
      <c r="LF95" s="64">
        <f t="shared" si="197"/>
        <v>64010.270000000004</v>
      </c>
      <c r="LG95" s="209">
        <v>2175.84</v>
      </c>
      <c r="LH95" s="209">
        <v>2021.48</v>
      </c>
      <c r="LI95" s="209">
        <v>0</v>
      </c>
      <c r="LJ95" s="209">
        <v>2.31</v>
      </c>
      <c r="LK95" s="209">
        <v>950</v>
      </c>
      <c r="LL95" s="209">
        <v>0</v>
      </c>
      <c r="LM95" s="209">
        <v>0</v>
      </c>
      <c r="LN95" s="209">
        <v>0</v>
      </c>
      <c r="LO95" s="209">
        <v>0</v>
      </c>
      <c r="LP95" s="209">
        <v>0</v>
      </c>
      <c r="LQ95" s="211">
        <f t="shared" si="278"/>
        <v>5149.63</v>
      </c>
      <c r="LR95" s="228">
        <f>367.07+1</f>
        <v>368.07</v>
      </c>
      <c r="LS95" s="245">
        <v>148.22999999999999</v>
      </c>
      <c r="LT95" s="65">
        <f t="shared" si="279"/>
        <v>479.91270658620022</v>
      </c>
      <c r="LU95" s="65">
        <f t="shared" si="280"/>
        <v>504.26624107649371</v>
      </c>
      <c r="LV95" s="65"/>
      <c r="LW95" s="65">
        <v>18.5</v>
      </c>
      <c r="LX95" s="65"/>
      <c r="LY95" s="65">
        <v>5</v>
      </c>
      <c r="LZ95" s="65">
        <f t="shared" si="315"/>
        <v>508.03738317757012</v>
      </c>
      <c r="MA95" s="65"/>
      <c r="MB95" s="64">
        <f t="shared" si="236"/>
        <v>2032.0163308402639</v>
      </c>
      <c r="MC95" s="66">
        <f t="shared" si="316"/>
        <v>593.54906542056074</v>
      </c>
      <c r="MD95" s="66"/>
      <c r="ME95" s="66">
        <f t="shared" si="281"/>
        <v>525.11307925216499</v>
      </c>
      <c r="MF95" s="67">
        <f t="shared" si="237"/>
        <v>1118.6621446727258</v>
      </c>
      <c r="MG95" s="67">
        <f t="shared" si="238"/>
        <v>3150.6784755129897</v>
      </c>
      <c r="MH95" s="68">
        <f t="shared" si="239"/>
        <v>1998.9515244870104</v>
      </c>
      <c r="MI95" s="209">
        <v>18581.21</v>
      </c>
      <c r="MJ95" s="209">
        <v>19858.75</v>
      </c>
      <c r="MK95" s="209">
        <v>0</v>
      </c>
      <c r="ML95" s="209">
        <v>15</v>
      </c>
      <c r="MM95" s="209">
        <v>6641.65</v>
      </c>
      <c r="MN95" s="209">
        <v>0</v>
      </c>
      <c r="MO95" s="209">
        <v>0</v>
      </c>
      <c r="MP95" s="209">
        <v>0</v>
      </c>
      <c r="MQ95" s="209">
        <v>0</v>
      </c>
      <c r="MR95" s="209">
        <v>0</v>
      </c>
      <c r="MS95" s="209">
        <v>31764.76</v>
      </c>
      <c r="MT95" s="178">
        <f t="shared" si="210"/>
        <v>13331.850000000002</v>
      </c>
      <c r="MU95" s="210">
        <v>2739</v>
      </c>
      <c r="MV95" s="181" t="s">
        <v>276</v>
      </c>
      <c r="MW95" s="64">
        <f t="shared" si="198"/>
        <v>45096.61</v>
      </c>
      <c r="MX95" s="209">
        <v>1546.7</v>
      </c>
      <c r="MY95" s="209">
        <v>1452.63</v>
      </c>
      <c r="MZ95" s="209">
        <v>0</v>
      </c>
      <c r="NA95" s="209">
        <v>0.63</v>
      </c>
      <c r="NB95" s="209">
        <v>950</v>
      </c>
      <c r="NC95" s="209">
        <v>0</v>
      </c>
      <c r="ND95" s="209">
        <v>0</v>
      </c>
      <c r="NE95" s="209">
        <v>0</v>
      </c>
      <c r="NF95" s="209">
        <v>0</v>
      </c>
      <c r="NG95" s="209">
        <v>0</v>
      </c>
      <c r="NH95" s="211">
        <f t="shared" si="282"/>
        <v>3949.96</v>
      </c>
      <c r="NI95" s="228">
        <f>367.07+1.1</f>
        <v>368.17</v>
      </c>
      <c r="NJ95" s="245">
        <v>148.22999999999999</v>
      </c>
      <c r="NK95" s="65">
        <f t="shared" si="283"/>
        <v>0</v>
      </c>
      <c r="NL95" s="65">
        <f t="shared" si="284"/>
        <v>322.00493417331109</v>
      </c>
      <c r="NM95" s="65"/>
      <c r="NN95" s="65">
        <v>18.5</v>
      </c>
      <c r="NO95" s="65"/>
      <c r="NP95" s="65">
        <v>5</v>
      </c>
      <c r="NQ95" s="65">
        <f t="shared" si="317"/>
        <v>469.67889908256882</v>
      </c>
      <c r="NR95" s="65"/>
      <c r="NS95" s="64">
        <f t="shared" ref="NS95:NS115" si="348">SUM(NI95:NR95)</f>
        <v>1331.5838332558799</v>
      </c>
      <c r="NT95" s="66">
        <f t="shared" si="285"/>
        <v>723.04816513761466</v>
      </c>
      <c r="NU95" s="66"/>
      <c r="NV95" s="66">
        <f t="shared" si="286"/>
        <v>410.92639967869894</v>
      </c>
      <c r="NW95" s="67">
        <f t="shared" si="240"/>
        <v>1133.9745648163137</v>
      </c>
      <c r="NX95" s="67">
        <f t="shared" si="241"/>
        <v>2465.5583980721935</v>
      </c>
      <c r="NY95" s="68">
        <f t="shared" si="242"/>
        <v>1484.4016019278065</v>
      </c>
      <c r="NZ95" s="209">
        <v>16746.48</v>
      </c>
      <c r="OA95" s="209">
        <v>20801.45</v>
      </c>
      <c r="OB95" s="209">
        <v>0</v>
      </c>
      <c r="OC95" s="209">
        <v>10</v>
      </c>
      <c r="OD95" s="209">
        <v>9412.86</v>
      </c>
      <c r="OE95" s="209">
        <v>0</v>
      </c>
      <c r="OF95" s="209">
        <v>0</v>
      </c>
      <c r="OG95" s="209">
        <v>0</v>
      </c>
      <c r="OH95" s="209">
        <v>0</v>
      </c>
      <c r="OI95" s="209">
        <v>0</v>
      </c>
      <c r="OJ95" s="209">
        <v>32202.49</v>
      </c>
      <c r="OK95" s="178">
        <f t="shared" si="287"/>
        <v>14768.3</v>
      </c>
      <c r="OL95" s="210">
        <v>3000</v>
      </c>
      <c r="OM95" s="181" t="s">
        <v>276</v>
      </c>
      <c r="ON95" s="64">
        <f t="shared" si="200"/>
        <v>46970.79</v>
      </c>
      <c r="OO95" s="209">
        <v>1393.98</v>
      </c>
      <c r="OP95" s="209">
        <v>1521.59</v>
      </c>
      <c r="OQ95" s="209">
        <v>0</v>
      </c>
      <c r="OR95" s="209">
        <v>0.42</v>
      </c>
      <c r="OS95" s="209">
        <v>950</v>
      </c>
      <c r="OT95" s="209">
        <v>0</v>
      </c>
      <c r="OU95" s="209">
        <v>0</v>
      </c>
      <c r="OV95" s="209">
        <v>0</v>
      </c>
      <c r="OW95" s="209">
        <v>0</v>
      </c>
      <c r="OX95" s="209">
        <v>0</v>
      </c>
      <c r="OY95" s="211">
        <v>3865.99</v>
      </c>
      <c r="OZ95" s="228">
        <f>367.07+1.1</f>
        <v>368.17</v>
      </c>
      <c r="PA95" s="245">
        <v>148.22999999999999</v>
      </c>
      <c r="PB95" s="65">
        <f t="shared" si="288"/>
        <v>696.32284002779568</v>
      </c>
      <c r="PC95" s="65">
        <f t="shared" si="289"/>
        <v>433.02137724527427</v>
      </c>
      <c r="PD95" s="65"/>
      <c r="PE95" s="65">
        <v>18.5</v>
      </c>
      <c r="PF95" s="65">
        <f t="shared" si="290"/>
        <v>32.880000000000003</v>
      </c>
      <c r="PG95" s="65">
        <v>5</v>
      </c>
      <c r="PH95" s="65">
        <f t="shared" si="318"/>
        <v>495.2049090909091</v>
      </c>
      <c r="PI95" s="65"/>
      <c r="PJ95" s="64">
        <f t="shared" si="243"/>
        <v>2197.329126363979</v>
      </c>
      <c r="PK95" s="66">
        <f t="shared" si="319"/>
        <v>643.25572727272731</v>
      </c>
      <c r="PL95" s="66"/>
      <c r="PM95" s="66">
        <f t="shared" si="291"/>
        <v>568.11697072734125</v>
      </c>
      <c r="PN95" s="67">
        <f t="shared" si="244"/>
        <v>1211.3726980000686</v>
      </c>
      <c r="PO95" s="67">
        <f t="shared" si="245"/>
        <v>3408.7018243640478</v>
      </c>
      <c r="PP95" s="68">
        <f t="shared" si="246"/>
        <v>457.28817563595203</v>
      </c>
      <c r="PQ95" s="209">
        <v>17175.5</v>
      </c>
      <c r="PR95" s="209">
        <v>19303.849999999999</v>
      </c>
      <c r="PS95" s="209">
        <v>0</v>
      </c>
      <c r="PT95" s="209">
        <v>40</v>
      </c>
      <c r="PU95" s="209">
        <v>8177.2</v>
      </c>
      <c r="PV95" s="209">
        <v>0</v>
      </c>
      <c r="PW95" s="209">
        <v>0</v>
      </c>
      <c r="PX95" s="209">
        <v>0</v>
      </c>
      <c r="PY95" s="209">
        <v>0</v>
      </c>
      <c r="PZ95" s="209">
        <v>0</v>
      </c>
      <c r="QA95" s="209">
        <v>30352.18</v>
      </c>
      <c r="QB95" s="178">
        <f t="shared" si="201"/>
        <v>14344.369999999995</v>
      </c>
      <c r="QC95" s="210">
        <v>2804</v>
      </c>
      <c r="QD95" s="181" t="s">
        <v>276</v>
      </c>
      <c r="QE95" s="64">
        <f t="shared" si="202"/>
        <v>44696.549999999996</v>
      </c>
      <c r="QF95" s="209">
        <v>1429.69</v>
      </c>
      <c r="QG95" s="209">
        <v>1412.04</v>
      </c>
      <c r="QH95" s="209">
        <v>0</v>
      </c>
      <c r="QI95" s="209">
        <v>1.68</v>
      </c>
      <c r="QJ95" s="209">
        <v>950</v>
      </c>
      <c r="QK95" s="209">
        <v>0</v>
      </c>
      <c r="QL95" s="209">
        <v>0</v>
      </c>
      <c r="QM95" s="209">
        <v>0</v>
      </c>
      <c r="QN95" s="209">
        <v>0</v>
      </c>
      <c r="QO95" s="209">
        <v>0</v>
      </c>
      <c r="QP95" s="211">
        <f t="shared" si="292"/>
        <v>3793.41</v>
      </c>
      <c r="QQ95" s="226">
        <f>367.07+1.1</f>
        <v>368.17</v>
      </c>
      <c r="QR95" s="245">
        <v>148.22999999999999</v>
      </c>
      <c r="QS95" s="65">
        <f t="shared" si="293"/>
        <v>356.79005556140271</v>
      </c>
      <c r="QT95" s="65">
        <f t="shared" si="294"/>
        <v>261.74810140093132</v>
      </c>
      <c r="QU95" s="65"/>
      <c r="QV95" s="65">
        <v>18.5</v>
      </c>
      <c r="QW95" s="65">
        <f t="shared" si="295"/>
        <v>18.861818181818183</v>
      </c>
      <c r="QX95" s="65">
        <v>5</v>
      </c>
      <c r="QY95" s="65">
        <f t="shared" si="320"/>
        <v>428.14772727272725</v>
      </c>
      <c r="QZ95" s="65"/>
      <c r="RA95" s="64">
        <f t="shared" ref="RA95:RA115" si="349">SUM(QQ95:QZ95)</f>
        <v>1605.4477024168793</v>
      </c>
      <c r="RB95" s="66">
        <f t="shared" si="296"/>
        <v>619.2640909090909</v>
      </c>
      <c r="RC95" s="66"/>
      <c r="RD95" s="66">
        <f t="shared" si="297"/>
        <v>444.94235866519404</v>
      </c>
      <c r="RE95" s="67">
        <f t="shared" si="247"/>
        <v>1064.206449574285</v>
      </c>
      <c r="RF95" s="67">
        <f t="shared" si="248"/>
        <v>2669.6541519911643</v>
      </c>
      <c r="RG95" s="68">
        <f t="shared" si="249"/>
        <v>1123.7558480088355</v>
      </c>
      <c r="RH95" s="205">
        <v>17716.03</v>
      </c>
      <c r="RI95" s="205">
        <v>20092.400000000001</v>
      </c>
      <c r="RJ95" s="205">
        <v>0</v>
      </c>
      <c r="RK95" s="205">
        <v>35</v>
      </c>
      <c r="RL95" s="205">
        <v>7640.91</v>
      </c>
      <c r="RM95" s="205">
        <v>0</v>
      </c>
      <c r="RN95" s="205">
        <v>0</v>
      </c>
      <c r="RO95" s="205">
        <v>0</v>
      </c>
      <c r="RP95" s="205">
        <v>0</v>
      </c>
      <c r="RQ95" s="205">
        <v>0</v>
      </c>
      <c r="RR95" s="205">
        <v>30857.95</v>
      </c>
      <c r="RS95" s="178">
        <f t="shared" si="204"/>
        <v>14626.389999999996</v>
      </c>
      <c r="RT95" s="206">
        <v>2672</v>
      </c>
      <c r="RU95" s="181" t="s">
        <v>276</v>
      </c>
      <c r="RV95" s="64">
        <f t="shared" si="205"/>
        <v>45484.34</v>
      </c>
      <c r="RW95" s="209">
        <v>1474.68</v>
      </c>
      <c r="RX95" s="209">
        <v>1469.72</v>
      </c>
      <c r="RY95" s="209">
        <v>0</v>
      </c>
      <c r="RZ95" s="209">
        <v>1.47</v>
      </c>
      <c r="SA95" s="209">
        <v>950</v>
      </c>
      <c r="SB95" s="209">
        <v>0</v>
      </c>
      <c r="SC95" s="209">
        <v>0</v>
      </c>
      <c r="SD95" s="209">
        <v>0</v>
      </c>
      <c r="SE95" s="209">
        <v>0</v>
      </c>
      <c r="SF95" s="209">
        <v>0</v>
      </c>
      <c r="SG95" s="211">
        <v>3895.87</v>
      </c>
      <c r="SH95" s="226">
        <f>367.07+1.1</f>
        <v>368.17</v>
      </c>
      <c r="SI95" s="245">
        <v>148.22999999999999</v>
      </c>
      <c r="SJ95" s="65">
        <f t="shared" si="298"/>
        <v>303.23817545164945</v>
      </c>
      <c r="SK95" s="65">
        <f t="shared" si="299"/>
        <v>315.27578716434414</v>
      </c>
      <c r="SL95" s="65"/>
      <c r="SM95" s="65">
        <v>18.5</v>
      </c>
      <c r="SN95" s="65">
        <f t="shared" si="300"/>
        <v>495.92920353982299</v>
      </c>
      <c r="SO95" s="65">
        <v>5</v>
      </c>
      <c r="SP95" s="65">
        <f t="shared" si="321"/>
        <v>428.52876106194691</v>
      </c>
      <c r="SQ95" s="65"/>
      <c r="SR95" s="64">
        <f t="shared" si="325"/>
        <v>2082.8719272177636</v>
      </c>
      <c r="SS95" s="66">
        <f t="shared" si="322"/>
        <v>596.28469026548669</v>
      </c>
      <c r="ST95" s="66"/>
      <c r="SU95" s="66">
        <f t="shared" si="301"/>
        <v>535.83132349665016</v>
      </c>
      <c r="SV95" s="67">
        <f t="shared" si="326"/>
        <v>1132.1160137621368</v>
      </c>
      <c r="SW95" s="67">
        <f t="shared" si="250"/>
        <v>3214.9879409799005</v>
      </c>
      <c r="SX95" s="68">
        <f t="shared" si="251"/>
        <v>680.8820590200994</v>
      </c>
      <c r="SY95" s="64">
        <f t="shared" si="302"/>
        <v>565039.02999999991</v>
      </c>
      <c r="SZ95" s="211">
        <f t="shared" si="303"/>
        <v>48248.920000000006</v>
      </c>
      <c r="TA95" s="67">
        <f t="shared" si="304"/>
        <v>35769.148158255288</v>
      </c>
      <c r="TB95" s="68">
        <f t="shared" si="305"/>
        <v>12479.771841744718</v>
      </c>
      <c r="TC95" s="264"/>
      <c r="TD95" s="265"/>
      <c r="TE95" s="265"/>
    </row>
    <row r="96" spans="1:525">
      <c r="A96" s="173" t="s">
        <v>235</v>
      </c>
      <c r="B96" s="175" t="s">
        <v>236</v>
      </c>
      <c r="C96" s="181" t="s">
        <v>276</v>
      </c>
      <c r="D96" s="176">
        <v>7048.3</v>
      </c>
      <c r="E96" s="176">
        <v>7333.23</v>
      </c>
      <c r="F96" s="176">
        <v>0</v>
      </c>
      <c r="G96" s="176">
        <v>35</v>
      </c>
      <c r="H96" s="176">
        <v>0</v>
      </c>
      <c r="I96" s="176">
        <v>0</v>
      </c>
      <c r="J96" s="176">
        <v>0</v>
      </c>
      <c r="K96" s="176">
        <v>0</v>
      </c>
      <c r="L96" s="176">
        <v>0</v>
      </c>
      <c r="M96" s="176">
        <v>0</v>
      </c>
      <c r="N96" s="178">
        <v>10419.449999999999</v>
      </c>
      <c r="O96" s="178">
        <f t="shared" si="331"/>
        <v>3997.08</v>
      </c>
      <c r="P96" s="181">
        <v>979</v>
      </c>
      <c r="Q96" s="64">
        <f t="shared" si="327"/>
        <v>14416.529999999999</v>
      </c>
      <c r="R96" s="178">
        <v>586.72</v>
      </c>
      <c r="S96" s="178">
        <v>536.41</v>
      </c>
      <c r="T96" s="178">
        <v>0</v>
      </c>
      <c r="U96" s="178">
        <v>1.47</v>
      </c>
      <c r="V96" s="178">
        <v>0</v>
      </c>
      <c r="W96" s="178">
        <v>0</v>
      </c>
      <c r="X96" s="178">
        <v>0</v>
      </c>
      <c r="Y96" s="178">
        <v>0</v>
      </c>
      <c r="Z96" s="178">
        <v>0</v>
      </c>
      <c r="AA96" s="178">
        <v>0</v>
      </c>
      <c r="AB96" s="64">
        <f t="shared" si="328"/>
        <v>1124.6000000000001</v>
      </c>
      <c r="AC96" s="220">
        <v>297.2</v>
      </c>
      <c r="AD96" s="65">
        <v>167.2</v>
      </c>
      <c r="AE96" s="65">
        <f t="shared" si="252"/>
        <v>113.28857444545436</v>
      </c>
      <c r="AF96" s="65">
        <f t="shared" si="340"/>
        <v>107.17696408579444</v>
      </c>
      <c r="AG96" s="65"/>
      <c r="AH96" s="65">
        <v>18.5</v>
      </c>
      <c r="AI96" s="65"/>
      <c r="AJ96" s="65">
        <v>5</v>
      </c>
      <c r="AK96" s="65">
        <f t="shared" si="341"/>
        <v>411.38684210526316</v>
      </c>
      <c r="AL96" s="65"/>
      <c r="AM96" s="64">
        <f t="shared" si="214"/>
        <v>1119.752380636512</v>
      </c>
      <c r="AN96" s="66">
        <f t="shared" si="342"/>
        <v>645.10084210526315</v>
      </c>
      <c r="AO96" s="66">
        <v>46.73</v>
      </c>
      <c r="AP96" s="66">
        <f t="shared" si="253"/>
        <v>362.31664454835504</v>
      </c>
      <c r="AQ96" s="67">
        <f t="shared" si="215"/>
        <v>1054.1474866536182</v>
      </c>
      <c r="AR96" s="67">
        <f t="shared" si="216"/>
        <v>2173.8998672901303</v>
      </c>
      <c r="AS96" s="68">
        <f t="shared" si="217"/>
        <v>-1049.2998672901301</v>
      </c>
      <c r="AT96" s="205">
        <v>8485.6200000000008</v>
      </c>
      <c r="AU96" s="205">
        <v>10044.09</v>
      </c>
      <c r="AV96" s="205">
        <v>0</v>
      </c>
      <c r="AW96" s="205">
        <v>45</v>
      </c>
      <c r="AX96" s="207">
        <v>0</v>
      </c>
      <c r="AY96" s="207">
        <v>0</v>
      </c>
      <c r="AZ96" s="207">
        <v>0</v>
      </c>
      <c r="BA96" s="207">
        <v>0</v>
      </c>
      <c r="BB96" s="207">
        <v>0</v>
      </c>
      <c r="BC96" s="207">
        <v>0</v>
      </c>
      <c r="BD96" s="209">
        <v>11596.81</v>
      </c>
      <c r="BE96" s="178">
        <f t="shared" si="332"/>
        <v>6977.9</v>
      </c>
      <c r="BF96" s="208">
        <v>1221</v>
      </c>
      <c r="BG96" s="181" t="s">
        <v>276</v>
      </c>
      <c r="BH96" s="64">
        <f t="shared" si="329"/>
        <v>18574.71</v>
      </c>
      <c r="BI96" s="205">
        <v>706.36</v>
      </c>
      <c r="BJ96" s="205">
        <v>734.71</v>
      </c>
      <c r="BK96" s="205">
        <v>0</v>
      </c>
      <c r="BL96" s="205">
        <v>1.89</v>
      </c>
      <c r="BM96" s="205">
        <v>0</v>
      </c>
      <c r="BN96" s="205">
        <v>0</v>
      </c>
      <c r="BO96" s="205">
        <v>0</v>
      </c>
      <c r="BP96" s="205">
        <v>0</v>
      </c>
      <c r="BQ96" s="205">
        <v>0</v>
      </c>
      <c r="BR96" s="205">
        <v>0</v>
      </c>
      <c r="BS96" s="64">
        <f t="shared" si="330"/>
        <v>1442.9600000000003</v>
      </c>
      <c r="BT96" s="220">
        <v>297.2</v>
      </c>
      <c r="BU96" s="256">
        <v>212.5</v>
      </c>
      <c r="BV96" s="65">
        <f t="shared" si="254"/>
        <v>127.19050966821329</v>
      </c>
      <c r="BW96" s="65">
        <f t="shared" si="255"/>
        <v>157.81192104835591</v>
      </c>
      <c r="BX96" s="65"/>
      <c r="BY96" s="65">
        <v>18.5</v>
      </c>
      <c r="BZ96" s="65"/>
      <c r="CA96" s="65">
        <v>5</v>
      </c>
      <c r="CB96" s="65">
        <f t="shared" si="343"/>
        <v>391.015625</v>
      </c>
      <c r="CC96" s="65"/>
      <c r="CD96" s="64">
        <f t="shared" si="218"/>
        <v>1209.2180557165693</v>
      </c>
      <c r="CE96" s="66">
        <f t="shared" si="256"/>
        <v>665.21208333333334</v>
      </c>
      <c r="CF96" s="66"/>
      <c r="CG96" s="66">
        <f t="shared" si="257"/>
        <v>374.88602780998053</v>
      </c>
      <c r="CH96" s="67">
        <f t="shared" si="323"/>
        <v>1040.0981111433139</v>
      </c>
      <c r="CI96" s="67">
        <f t="shared" si="219"/>
        <v>2249.3161668598832</v>
      </c>
      <c r="CJ96" s="68">
        <f t="shared" si="220"/>
        <v>-806.35616685988293</v>
      </c>
      <c r="CK96" s="209">
        <v>10002.530000000001</v>
      </c>
      <c r="CL96" s="209">
        <v>9372.75</v>
      </c>
      <c r="CM96" s="209">
        <v>0</v>
      </c>
      <c r="CN96" s="209">
        <v>35</v>
      </c>
      <c r="CO96" s="209">
        <v>0</v>
      </c>
      <c r="CP96" s="209">
        <v>0</v>
      </c>
      <c r="CQ96" s="209">
        <v>0</v>
      </c>
      <c r="CR96" s="209">
        <v>0</v>
      </c>
      <c r="CS96" s="209">
        <v>0</v>
      </c>
      <c r="CT96" s="207">
        <v>0</v>
      </c>
      <c r="CU96" s="209">
        <v>12520.51</v>
      </c>
      <c r="CV96" s="178">
        <f t="shared" si="181"/>
        <v>6889.7699999999986</v>
      </c>
      <c r="CW96" s="210">
        <v>1431</v>
      </c>
      <c r="CX96" s="181" t="s">
        <v>276</v>
      </c>
      <c r="CY96" s="64">
        <f t="shared" si="182"/>
        <v>19410.28</v>
      </c>
      <c r="CZ96" s="209">
        <v>832.63</v>
      </c>
      <c r="DA96" s="209">
        <v>685.6</v>
      </c>
      <c r="DB96" s="209">
        <v>0</v>
      </c>
      <c r="DC96" s="209">
        <v>1.47</v>
      </c>
      <c r="DD96" s="209">
        <v>0</v>
      </c>
      <c r="DE96" s="209">
        <v>0</v>
      </c>
      <c r="DF96" s="209">
        <v>0</v>
      </c>
      <c r="DG96" s="209">
        <v>0</v>
      </c>
      <c r="DH96" s="209">
        <v>0</v>
      </c>
      <c r="DI96" s="209">
        <v>0</v>
      </c>
      <c r="DJ96" s="211">
        <f t="shared" ref="DJ96:DJ115" si="350">SUM(CZ96:DI96)</f>
        <v>1519.7</v>
      </c>
      <c r="DK96" s="65">
        <v>297.2</v>
      </c>
      <c r="DL96" s="65">
        <v>212.5</v>
      </c>
      <c r="DM96" s="65">
        <f t="shared" si="258"/>
        <v>136.11544207983565</v>
      </c>
      <c r="DN96" s="65">
        <f t="shared" si="259"/>
        <v>195.98884566798651</v>
      </c>
      <c r="DO96" s="65"/>
      <c r="DP96" s="65">
        <v>18.5</v>
      </c>
      <c r="DQ96" s="65"/>
      <c r="DR96" s="65">
        <v>5</v>
      </c>
      <c r="DS96" s="65">
        <f t="shared" ref="DS96:DS115" si="351">DS$3</f>
        <v>428.469696969697</v>
      </c>
      <c r="DT96" s="65"/>
      <c r="DU96" s="64">
        <f t="shared" si="221"/>
        <v>1293.7739847175192</v>
      </c>
      <c r="DV96" s="66">
        <f t="shared" si="306"/>
        <v>596.35070707070713</v>
      </c>
      <c r="DW96" s="66"/>
      <c r="DX96" s="66">
        <f t="shared" si="260"/>
        <v>378.02493835764528</v>
      </c>
      <c r="DY96" s="67">
        <f t="shared" si="222"/>
        <v>974.37564542835241</v>
      </c>
      <c r="DZ96" s="67">
        <f t="shared" si="223"/>
        <v>2268.1496301458715</v>
      </c>
      <c r="EA96" s="68">
        <f t="shared" si="224"/>
        <v>-748.44963014587142</v>
      </c>
      <c r="EB96" s="209">
        <v>11329.24</v>
      </c>
      <c r="EC96" s="209">
        <v>11548.08</v>
      </c>
      <c r="ED96" s="209">
        <v>0</v>
      </c>
      <c r="EE96" s="209">
        <v>25</v>
      </c>
      <c r="EF96" s="209">
        <v>0</v>
      </c>
      <c r="EG96" s="209">
        <v>0</v>
      </c>
      <c r="EH96" s="209">
        <v>0</v>
      </c>
      <c r="EI96" s="209">
        <v>0</v>
      </c>
      <c r="EJ96" s="209">
        <v>0</v>
      </c>
      <c r="EK96" s="209">
        <v>0</v>
      </c>
      <c r="EL96" s="209">
        <v>14543.07</v>
      </c>
      <c r="EM96" s="178">
        <f t="shared" si="183"/>
        <v>8359.25</v>
      </c>
      <c r="EN96" s="210">
        <v>1492</v>
      </c>
      <c r="EO96" s="181" t="s">
        <v>276</v>
      </c>
      <c r="EP96" s="212">
        <f t="shared" si="261"/>
        <v>22902.32</v>
      </c>
      <c r="EQ96" s="209">
        <v>943.1</v>
      </c>
      <c r="ER96" s="209">
        <v>844.72</v>
      </c>
      <c r="ES96" s="209">
        <v>0</v>
      </c>
      <c r="ET96" s="209">
        <v>1.05</v>
      </c>
      <c r="EU96" s="209">
        <v>0</v>
      </c>
      <c r="EV96" s="209">
        <v>0</v>
      </c>
      <c r="EW96" s="209">
        <v>0</v>
      </c>
      <c r="EX96" s="209">
        <v>0</v>
      </c>
      <c r="EY96" s="209">
        <v>0</v>
      </c>
      <c r="EZ96" s="209">
        <v>0</v>
      </c>
      <c r="FA96" s="64">
        <f t="shared" si="184"/>
        <v>1788.8700000000001</v>
      </c>
      <c r="FB96" s="220">
        <v>297.2</v>
      </c>
      <c r="FC96" s="256">
        <v>212.5</v>
      </c>
      <c r="FD96" s="65">
        <f t="shared" si="262"/>
        <v>162.33048724055604</v>
      </c>
      <c r="FE96" s="65">
        <f t="shared" si="263"/>
        <v>217.14190608665521</v>
      </c>
      <c r="FF96" s="65"/>
      <c r="FG96" s="65">
        <v>18.5</v>
      </c>
      <c r="FH96" s="65">
        <f t="shared" si="264"/>
        <v>140.93333333333334</v>
      </c>
      <c r="FI96" s="65">
        <v>5</v>
      </c>
      <c r="FJ96" s="65">
        <f t="shared" si="307"/>
        <v>424.68019607843132</v>
      </c>
      <c r="FK96" s="65"/>
      <c r="FL96" s="64">
        <f t="shared" si="225"/>
        <v>1478.2859227389758</v>
      </c>
      <c r="FM96" s="66">
        <f t="shared" si="308"/>
        <v>664.41901960784321</v>
      </c>
      <c r="FN96" s="66"/>
      <c r="FO96" s="66">
        <f t="shared" si="265"/>
        <v>428.54098846936381</v>
      </c>
      <c r="FP96" s="67">
        <f t="shared" si="324"/>
        <v>1092.960008077207</v>
      </c>
      <c r="FQ96" s="67">
        <f t="shared" si="226"/>
        <v>2571.2459308161829</v>
      </c>
      <c r="FR96" s="68">
        <f t="shared" si="227"/>
        <v>-782.37593081618274</v>
      </c>
      <c r="FS96" s="209">
        <v>9211.76</v>
      </c>
      <c r="FT96" s="209">
        <v>12497.63</v>
      </c>
      <c r="FU96" s="209">
        <v>0</v>
      </c>
      <c r="FV96" s="209">
        <v>0</v>
      </c>
      <c r="FW96" s="209">
        <v>0</v>
      </c>
      <c r="FX96" s="209">
        <v>0</v>
      </c>
      <c r="FY96" s="209">
        <v>0</v>
      </c>
      <c r="FZ96" s="209">
        <v>0</v>
      </c>
      <c r="GA96" s="209">
        <v>0</v>
      </c>
      <c r="GB96" s="209">
        <v>0</v>
      </c>
      <c r="GC96" s="209">
        <v>13000.08</v>
      </c>
      <c r="GD96" s="178">
        <f t="shared" si="186"/>
        <v>8709.31</v>
      </c>
      <c r="GE96" s="210">
        <v>1521</v>
      </c>
      <c r="GF96" s="181" t="s">
        <v>276</v>
      </c>
      <c r="GG96" s="64">
        <f t="shared" si="187"/>
        <v>21709.39</v>
      </c>
      <c r="GH96" s="209">
        <v>766.82</v>
      </c>
      <c r="GI96" s="209">
        <v>914.18</v>
      </c>
      <c r="GJ96" s="209">
        <v>0</v>
      </c>
      <c r="GK96" s="209">
        <v>0</v>
      </c>
      <c r="GL96" s="209">
        <v>0</v>
      </c>
      <c r="GM96" s="209">
        <v>0</v>
      </c>
      <c r="GN96" s="209">
        <v>0</v>
      </c>
      <c r="GO96" s="209">
        <v>0</v>
      </c>
      <c r="GP96" s="209">
        <v>0</v>
      </c>
      <c r="GQ96" s="209">
        <v>0</v>
      </c>
      <c r="GR96" s="211">
        <f t="shared" si="266"/>
        <v>1681</v>
      </c>
      <c r="GS96" s="220">
        <v>297.2</v>
      </c>
      <c r="GT96" s="256">
        <v>212.5</v>
      </c>
      <c r="GU96" s="65">
        <f t="shared" si="267"/>
        <v>144.0570663327353</v>
      </c>
      <c r="GV96" s="65">
        <f t="shared" si="268"/>
        <v>256.68170813015013</v>
      </c>
      <c r="GW96" s="65"/>
      <c r="GX96" s="65">
        <v>18.5</v>
      </c>
      <c r="GY96" s="65">
        <f t="shared" si="269"/>
        <v>184.90588235294118</v>
      </c>
      <c r="GZ96" s="65">
        <v>5</v>
      </c>
      <c r="HA96" s="65">
        <f t="shared" si="309"/>
        <v>358.47794117647061</v>
      </c>
      <c r="HB96" s="65"/>
      <c r="HC96" s="64">
        <f t="shared" si="344"/>
        <v>1477.3225979922972</v>
      </c>
      <c r="HD96" s="66">
        <f t="shared" si="310"/>
        <v>866.92019607843133</v>
      </c>
      <c r="HE96" s="66"/>
      <c r="HF96" s="66">
        <f t="shared" si="270"/>
        <v>468.84855881414569</v>
      </c>
      <c r="HG96" s="67">
        <f t="shared" si="228"/>
        <v>1335.7687548925769</v>
      </c>
      <c r="HH96" s="67">
        <f t="shared" si="229"/>
        <v>2813.0913528848741</v>
      </c>
      <c r="HI96" s="68">
        <f t="shared" si="230"/>
        <v>-1132.0913528848741</v>
      </c>
      <c r="HJ96" s="205">
        <v>12618.31</v>
      </c>
      <c r="HK96" s="205">
        <v>9771.42</v>
      </c>
      <c r="HL96" s="205">
        <v>0</v>
      </c>
      <c r="HM96" s="205">
        <v>0</v>
      </c>
      <c r="HN96" s="205">
        <v>0</v>
      </c>
      <c r="HO96" s="205">
        <v>0</v>
      </c>
      <c r="HP96" s="205">
        <v>0</v>
      </c>
      <c r="HQ96" s="205">
        <v>0</v>
      </c>
      <c r="HR96" s="205">
        <v>0</v>
      </c>
      <c r="HS96" s="205">
        <v>0</v>
      </c>
      <c r="HT96" s="205">
        <v>14004.56</v>
      </c>
      <c r="HU96" s="178">
        <f t="shared" si="189"/>
        <v>8385.17</v>
      </c>
      <c r="HV96" s="206">
        <v>1471</v>
      </c>
      <c r="HW96" s="181" t="s">
        <v>276</v>
      </c>
      <c r="HX96" s="64">
        <f t="shared" si="190"/>
        <v>22389.73</v>
      </c>
      <c r="HY96" s="205">
        <v>1050.3800000000001</v>
      </c>
      <c r="HZ96" s="205">
        <v>714.76</v>
      </c>
      <c r="IA96" s="205">
        <v>0</v>
      </c>
      <c r="IB96" s="205">
        <v>0</v>
      </c>
      <c r="IC96" s="205">
        <v>0</v>
      </c>
      <c r="ID96" s="205">
        <v>0</v>
      </c>
      <c r="IE96" s="205">
        <v>0</v>
      </c>
      <c r="IF96" s="205">
        <v>0</v>
      </c>
      <c r="IG96" s="205">
        <v>0</v>
      </c>
      <c r="IH96" s="205">
        <v>0</v>
      </c>
      <c r="II96" s="214">
        <v>1765.14</v>
      </c>
      <c r="IJ96" s="220">
        <v>297.2</v>
      </c>
      <c r="IK96" s="217">
        <v>146.30000000000001</v>
      </c>
      <c r="IL96" s="65">
        <f t="shared" si="271"/>
        <v>155.13490885178675</v>
      </c>
      <c r="IM96" s="65">
        <f t="shared" si="272"/>
        <v>254.13537544803654</v>
      </c>
      <c r="IN96" s="65"/>
      <c r="IO96" s="65">
        <v>18.5</v>
      </c>
      <c r="IP96" s="65">
        <f t="shared" si="273"/>
        <v>232.05714285714285</v>
      </c>
      <c r="IQ96" s="65">
        <v>5</v>
      </c>
      <c r="IR96" s="65">
        <f t="shared" si="311"/>
        <v>445.62857142857143</v>
      </c>
      <c r="IS96" s="65"/>
      <c r="IT96" s="64">
        <f t="shared" si="345"/>
        <v>1553.9559985855376</v>
      </c>
      <c r="IU96" s="66">
        <f t="shared" si="312"/>
        <v>538.79476190476191</v>
      </c>
      <c r="IV96" s="66"/>
      <c r="IW96" s="66">
        <f t="shared" si="274"/>
        <v>418.55015209805993</v>
      </c>
      <c r="IX96" s="67">
        <f t="shared" si="346"/>
        <v>957.34491400282184</v>
      </c>
      <c r="IY96" s="67">
        <f t="shared" si="231"/>
        <v>2511.3009125883596</v>
      </c>
      <c r="IZ96" s="68">
        <f t="shared" si="232"/>
        <v>-746.16091258835945</v>
      </c>
      <c r="JA96" s="209">
        <v>13382.73</v>
      </c>
      <c r="JB96" s="209">
        <v>14769.49</v>
      </c>
      <c r="JC96" s="209">
        <v>0</v>
      </c>
      <c r="JD96" s="209">
        <v>0</v>
      </c>
      <c r="JE96" s="209">
        <v>0</v>
      </c>
      <c r="JF96" s="209">
        <v>0</v>
      </c>
      <c r="JG96" s="209">
        <v>0</v>
      </c>
      <c r="JH96" s="209">
        <v>0</v>
      </c>
      <c r="JI96" s="209">
        <v>0</v>
      </c>
      <c r="JJ96" s="209">
        <v>0</v>
      </c>
      <c r="JK96" s="209">
        <v>18637.82</v>
      </c>
      <c r="JL96" s="178">
        <f t="shared" si="193"/>
        <v>9514.4000000000015</v>
      </c>
      <c r="JM96" s="210">
        <v>1955</v>
      </c>
      <c r="JN96" s="181" t="s">
        <v>276</v>
      </c>
      <c r="JO96" s="64">
        <f t="shared" si="194"/>
        <v>28152.22</v>
      </c>
      <c r="JP96" s="209">
        <v>1114.01</v>
      </c>
      <c r="JQ96" s="209">
        <v>1080.3599999999999</v>
      </c>
      <c r="JR96" s="209">
        <v>0</v>
      </c>
      <c r="JS96" s="209">
        <v>0</v>
      </c>
      <c r="JT96" s="209">
        <v>0</v>
      </c>
      <c r="JU96" s="209">
        <v>0</v>
      </c>
      <c r="JV96" s="209">
        <v>0</v>
      </c>
      <c r="JW96" s="209">
        <v>0</v>
      </c>
      <c r="JX96" s="209">
        <v>0</v>
      </c>
      <c r="JY96" s="209">
        <v>0</v>
      </c>
      <c r="JZ96" s="211">
        <v>2194.37</v>
      </c>
      <c r="KA96" s="220">
        <v>297.2</v>
      </c>
      <c r="KB96" s="217">
        <v>146.30000000000001</v>
      </c>
      <c r="KC96" s="65">
        <f t="shared" si="275"/>
        <v>375.9376468851903</v>
      </c>
      <c r="KD96" s="65">
        <f t="shared" si="276"/>
        <v>320.36477525989687</v>
      </c>
      <c r="KE96" s="65"/>
      <c r="KF96" s="65">
        <v>18.5</v>
      </c>
      <c r="KG96" s="65"/>
      <c r="KH96" s="65">
        <v>5</v>
      </c>
      <c r="KI96" s="65">
        <f t="shared" si="313"/>
        <v>543.39953271028037</v>
      </c>
      <c r="KJ96" s="65"/>
      <c r="KK96" s="64">
        <f t="shared" si="347"/>
        <v>1706.7019548553676</v>
      </c>
      <c r="KL96" s="66">
        <f t="shared" si="314"/>
        <v>497.32093457943921</v>
      </c>
      <c r="KM96" s="66"/>
      <c r="KN96" s="66">
        <f t="shared" si="277"/>
        <v>440.8045778869614</v>
      </c>
      <c r="KO96" s="67">
        <f t="shared" si="233"/>
        <v>938.12551246640055</v>
      </c>
      <c r="KP96" s="67">
        <f t="shared" si="234"/>
        <v>2644.8274673217684</v>
      </c>
      <c r="KQ96" s="68">
        <f t="shared" si="235"/>
        <v>-450.45746732176849</v>
      </c>
      <c r="KR96" s="209">
        <v>15011.52</v>
      </c>
      <c r="KS96" s="209">
        <v>15942.41</v>
      </c>
      <c r="KT96" s="209">
        <v>0</v>
      </c>
      <c r="KU96" s="209">
        <v>0</v>
      </c>
      <c r="KV96" s="209">
        <v>0</v>
      </c>
      <c r="KW96" s="209">
        <v>0</v>
      </c>
      <c r="KX96" s="209">
        <v>0</v>
      </c>
      <c r="KY96" s="209">
        <v>0</v>
      </c>
      <c r="KZ96" s="209">
        <v>0</v>
      </c>
      <c r="LA96" s="209">
        <v>0</v>
      </c>
      <c r="LB96" s="209">
        <v>20815.060000000001</v>
      </c>
      <c r="LC96" s="178">
        <f t="shared" si="196"/>
        <v>10138.869999999999</v>
      </c>
      <c r="LD96" s="210">
        <v>1978</v>
      </c>
      <c r="LE96" s="181" t="s">
        <v>276</v>
      </c>
      <c r="LF96" s="64">
        <f t="shared" si="197"/>
        <v>30953.93</v>
      </c>
      <c r="LG96" s="209">
        <v>1249.5899999999999</v>
      </c>
      <c r="LH96" s="209">
        <v>1166.1600000000001</v>
      </c>
      <c r="LI96" s="209">
        <v>0</v>
      </c>
      <c r="LJ96" s="209">
        <v>0</v>
      </c>
      <c r="LK96" s="209">
        <v>0</v>
      </c>
      <c r="LL96" s="209">
        <v>0</v>
      </c>
      <c r="LM96" s="209">
        <v>0</v>
      </c>
      <c r="LN96" s="209">
        <v>0</v>
      </c>
      <c r="LO96" s="209">
        <v>0</v>
      </c>
      <c r="LP96" s="209">
        <v>0</v>
      </c>
      <c r="LQ96" s="211">
        <f t="shared" si="278"/>
        <v>2415.75</v>
      </c>
      <c r="LR96" s="237">
        <f>368.82+1.33</f>
        <v>370.15</v>
      </c>
      <c r="LS96" s="240">
        <v>146.30000000000001</v>
      </c>
      <c r="LT96" s="65">
        <f t="shared" si="279"/>
        <v>212.21219882743526</v>
      </c>
      <c r="LU96" s="65">
        <f t="shared" si="280"/>
        <v>301.85587167798053</v>
      </c>
      <c r="LV96" s="65"/>
      <c r="LW96" s="65">
        <v>18.5</v>
      </c>
      <c r="LX96" s="65"/>
      <c r="LY96" s="65">
        <v>5</v>
      </c>
      <c r="LZ96" s="65">
        <f t="shared" si="315"/>
        <v>508.03738317757012</v>
      </c>
      <c r="MA96" s="65"/>
      <c r="MB96" s="64">
        <f t="shared" si="236"/>
        <v>1562.0554536829859</v>
      </c>
      <c r="MC96" s="66">
        <f t="shared" si="316"/>
        <v>593.54906542056074</v>
      </c>
      <c r="MD96" s="66"/>
      <c r="ME96" s="66">
        <f t="shared" si="281"/>
        <v>431.12090382070932</v>
      </c>
      <c r="MF96" s="67">
        <f t="shared" si="237"/>
        <v>1024.6699692412701</v>
      </c>
      <c r="MG96" s="67">
        <f t="shared" si="238"/>
        <v>2586.7254229242562</v>
      </c>
      <c r="MH96" s="68">
        <f t="shared" si="239"/>
        <v>-170.97542292425624</v>
      </c>
      <c r="MI96" s="209">
        <v>11557.43</v>
      </c>
      <c r="MJ96" s="209">
        <v>10365.85</v>
      </c>
      <c r="MK96" s="209">
        <v>0</v>
      </c>
      <c r="ML96" s="209">
        <v>0</v>
      </c>
      <c r="MM96" s="209">
        <v>0</v>
      </c>
      <c r="MN96" s="209">
        <v>0</v>
      </c>
      <c r="MO96" s="209">
        <v>0</v>
      </c>
      <c r="MP96" s="209">
        <v>0</v>
      </c>
      <c r="MQ96" s="209">
        <v>0</v>
      </c>
      <c r="MR96" s="209">
        <v>0</v>
      </c>
      <c r="MS96" s="209">
        <v>14929.4</v>
      </c>
      <c r="MT96" s="178">
        <f t="shared" ref="MT96:MT115" si="352">MW96-MS96</f>
        <v>6993.8799999999992</v>
      </c>
      <c r="MU96" s="210">
        <v>1342</v>
      </c>
      <c r="MV96" s="181" t="s">
        <v>276</v>
      </c>
      <c r="MW96" s="64">
        <f t="shared" si="198"/>
        <v>21923.279999999999</v>
      </c>
      <c r="MX96" s="209">
        <v>962.07</v>
      </c>
      <c r="MY96" s="209">
        <v>758.24</v>
      </c>
      <c r="MZ96" s="209">
        <v>0</v>
      </c>
      <c r="NA96" s="209">
        <v>0</v>
      </c>
      <c r="NB96" s="209">
        <v>0</v>
      </c>
      <c r="NC96" s="209">
        <v>0</v>
      </c>
      <c r="ND96" s="209">
        <v>0</v>
      </c>
      <c r="NE96" s="209">
        <v>0</v>
      </c>
      <c r="NF96" s="209">
        <v>0</v>
      </c>
      <c r="NG96" s="209">
        <v>0</v>
      </c>
      <c r="NH96" s="211">
        <f t="shared" si="282"/>
        <v>1720.31</v>
      </c>
      <c r="NI96" s="235">
        <f>668.4+1.33</f>
        <v>669.73</v>
      </c>
      <c r="NJ96" s="238"/>
      <c r="NK96" s="65">
        <f t="shared" si="283"/>
        <v>0</v>
      </c>
      <c r="NL96" s="65">
        <f t="shared" si="284"/>
        <v>168.92358292480313</v>
      </c>
      <c r="NM96" s="65"/>
      <c r="NN96" s="65">
        <v>18.5</v>
      </c>
      <c r="NO96" s="65"/>
      <c r="NP96" s="65">
        <v>5</v>
      </c>
      <c r="NQ96" s="65">
        <f t="shared" si="317"/>
        <v>469.67889908256882</v>
      </c>
      <c r="NR96" s="65"/>
      <c r="NS96" s="64">
        <f t="shared" si="348"/>
        <v>1331.8324820073719</v>
      </c>
      <c r="NT96" s="66">
        <f t="shared" si="285"/>
        <v>723.04816513761466</v>
      </c>
      <c r="NU96" s="66"/>
      <c r="NV96" s="66">
        <f t="shared" si="286"/>
        <v>410.97612942899735</v>
      </c>
      <c r="NW96" s="67">
        <f t="shared" si="240"/>
        <v>1134.0242945666121</v>
      </c>
      <c r="NX96" s="67">
        <f t="shared" si="241"/>
        <v>2465.856776573984</v>
      </c>
      <c r="NY96" s="68">
        <f t="shared" si="242"/>
        <v>-745.54677657398406</v>
      </c>
      <c r="NZ96" s="209">
        <v>8159.48</v>
      </c>
      <c r="OA96" s="209">
        <v>8529.75</v>
      </c>
      <c r="OB96" s="209">
        <v>0</v>
      </c>
      <c r="OC96" s="209">
        <v>0</v>
      </c>
      <c r="OD96" s="209">
        <v>0</v>
      </c>
      <c r="OE96" s="209">
        <v>0</v>
      </c>
      <c r="OF96" s="209">
        <v>0</v>
      </c>
      <c r="OG96" s="209">
        <v>0</v>
      </c>
      <c r="OH96" s="209">
        <v>0</v>
      </c>
      <c r="OI96" s="209">
        <v>0</v>
      </c>
      <c r="OJ96" s="209">
        <v>9582.1200000000008</v>
      </c>
      <c r="OK96" s="178">
        <f t="shared" si="287"/>
        <v>7107.1099999999988</v>
      </c>
      <c r="OL96" s="210">
        <v>1222</v>
      </c>
      <c r="OM96" s="181" t="s">
        <v>276</v>
      </c>
      <c r="ON96" s="64">
        <f t="shared" si="200"/>
        <v>16689.23</v>
      </c>
      <c r="OO96" s="209">
        <v>679.21</v>
      </c>
      <c r="OP96" s="209">
        <v>623.92999999999995</v>
      </c>
      <c r="OQ96" s="209">
        <v>0</v>
      </c>
      <c r="OR96" s="209">
        <v>0</v>
      </c>
      <c r="OS96" s="209">
        <v>0</v>
      </c>
      <c r="OT96" s="209">
        <v>0</v>
      </c>
      <c r="OU96" s="209">
        <v>0</v>
      </c>
      <c r="OV96" s="209">
        <v>0</v>
      </c>
      <c r="OW96" s="209">
        <v>0</v>
      </c>
      <c r="OX96" s="209">
        <v>0</v>
      </c>
      <c r="OY96" s="211">
        <v>1303.1400000000001</v>
      </c>
      <c r="OZ96" s="235">
        <f>668.4+1.33</f>
        <v>669.73</v>
      </c>
      <c r="PA96" s="238"/>
      <c r="PB96" s="65">
        <f t="shared" si="288"/>
        <v>207.19667988056642</v>
      </c>
      <c r="PC96" s="65">
        <f t="shared" si="289"/>
        <v>208.38759778943148</v>
      </c>
      <c r="PD96" s="65"/>
      <c r="PE96" s="65">
        <v>18.5</v>
      </c>
      <c r="PF96" s="65">
        <f t="shared" si="290"/>
        <v>32.880000000000003</v>
      </c>
      <c r="PG96" s="65">
        <v>5</v>
      </c>
      <c r="PH96" s="65">
        <f t="shared" si="318"/>
        <v>495.2049090909091</v>
      </c>
      <c r="PI96" s="65"/>
      <c r="PJ96" s="64">
        <f t="shared" si="243"/>
        <v>1636.899186760907</v>
      </c>
      <c r="PK96" s="66">
        <f t="shared" si="319"/>
        <v>643.25572727272731</v>
      </c>
      <c r="PL96" s="66"/>
      <c r="PM96" s="66">
        <f t="shared" si="291"/>
        <v>456.03098280672685</v>
      </c>
      <c r="PN96" s="67">
        <f t="shared" si="244"/>
        <v>1099.2867100794542</v>
      </c>
      <c r="PO96" s="67">
        <f t="shared" si="245"/>
        <v>2736.1858968403612</v>
      </c>
      <c r="PP96" s="68">
        <f t="shared" si="246"/>
        <v>-1433.0458968403611</v>
      </c>
      <c r="PQ96" s="209">
        <v>7388.32</v>
      </c>
      <c r="PR96" s="209">
        <v>8425.08</v>
      </c>
      <c r="PS96" s="209">
        <v>0</v>
      </c>
      <c r="PT96" s="209">
        <v>5</v>
      </c>
      <c r="PU96" s="209">
        <v>0</v>
      </c>
      <c r="PV96" s="209">
        <v>0</v>
      </c>
      <c r="PW96" s="209">
        <v>0</v>
      </c>
      <c r="PX96" s="209">
        <v>0</v>
      </c>
      <c r="PY96" s="209">
        <v>0</v>
      </c>
      <c r="PZ96" s="209">
        <v>0</v>
      </c>
      <c r="QA96" s="209">
        <v>8757.9599999999991</v>
      </c>
      <c r="QB96" s="178">
        <f t="shared" si="201"/>
        <v>7060.4400000000005</v>
      </c>
      <c r="QC96" s="210">
        <v>1090</v>
      </c>
      <c r="QD96" s="181" t="s">
        <v>276</v>
      </c>
      <c r="QE96" s="64">
        <f t="shared" si="202"/>
        <v>15818.4</v>
      </c>
      <c r="QF96" s="209">
        <v>615.01</v>
      </c>
      <c r="QG96" s="209">
        <v>616.28</v>
      </c>
      <c r="QH96" s="209">
        <v>0</v>
      </c>
      <c r="QI96" s="209">
        <v>0.21</v>
      </c>
      <c r="QJ96" s="209">
        <v>0</v>
      </c>
      <c r="QK96" s="209">
        <v>0</v>
      </c>
      <c r="QL96" s="209">
        <v>0</v>
      </c>
      <c r="QM96" s="209">
        <v>0</v>
      </c>
      <c r="QN96" s="209">
        <v>0</v>
      </c>
      <c r="QO96" s="209">
        <v>0</v>
      </c>
      <c r="QP96" s="211">
        <f t="shared" si="292"/>
        <v>1231.5</v>
      </c>
      <c r="QQ96" s="225">
        <f>668.4+1.33</f>
        <v>669.73</v>
      </c>
      <c r="QR96" s="238"/>
      <c r="QS96" s="65">
        <f t="shared" si="293"/>
        <v>102.94987164034156</v>
      </c>
      <c r="QT96" s="65">
        <f t="shared" si="294"/>
        <v>128.83498996855158</v>
      </c>
      <c r="QU96" s="65"/>
      <c r="QV96" s="65">
        <v>18.5</v>
      </c>
      <c r="QW96" s="65">
        <f t="shared" si="295"/>
        <v>18.861818181818183</v>
      </c>
      <c r="QX96" s="65">
        <v>5</v>
      </c>
      <c r="QY96" s="65">
        <f t="shared" si="320"/>
        <v>428.14772727272725</v>
      </c>
      <c r="QZ96" s="65"/>
      <c r="RA96" s="64">
        <f t="shared" si="349"/>
        <v>1372.0244070634385</v>
      </c>
      <c r="RB96" s="66">
        <f t="shared" si="296"/>
        <v>619.2640909090909</v>
      </c>
      <c r="RC96" s="66"/>
      <c r="RD96" s="66">
        <f t="shared" si="297"/>
        <v>398.25769959450594</v>
      </c>
      <c r="RE96" s="67">
        <f t="shared" si="247"/>
        <v>1017.5217905035968</v>
      </c>
      <c r="RF96" s="67">
        <f t="shared" si="248"/>
        <v>2389.5461975670351</v>
      </c>
      <c r="RG96" s="68">
        <f t="shared" si="249"/>
        <v>-1158.0461975670351</v>
      </c>
      <c r="RH96" s="205">
        <v>8113.1</v>
      </c>
      <c r="RI96" s="205">
        <v>8786.3700000000008</v>
      </c>
      <c r="RJ96" s="205">
        <v>0</v>
      </c>
      <c r="RK96" s="205">
        <v>10</v>
      </c>
      <c r="RL96" s="205">
        <v>0</v>
      </c>
      <c r="RM96" s="205">
        <v>0</v>
      </c>
      <c r="RN96" s="205">
        <v>0</v>
      </c>
      <c r="RO96" s="205">
        <v>0</v>
      </c>
      <c r="RP96" s="205">
        <v>0</v>
      </c>
      <c r="RQ96" s="205">
        <v>0</v>
      </c>
      <c r="RR96" s="205">
        <v>10230.86</v>
      </c>
      <c r="RS96" s="178">
        <f t="shared" si="204"/>
        <v>6678.6100000000006</v>
      </c>
      <c r="RT96" s="206">
        <v>1216</v>
      </c>
      <c r="RU96" s="181" t="s">
        <v>276</v>
      </c>
      <c r="RV96" s="64">
        <f t="shared" si="205"/>
        <v>16909.47</v>
      </c>
      <c r="RW96" s="209">
        <v>675.35</v>
      </c>
      <c r="RX96" s="209">
        <v>642.71</v>
      </c>
      <c r="RY96" s="209">
        <v>0</v>
      </c>
      <c r="RZ96" s="209">
        <v>0.42</v>
      </c>
      <c r="SA96" s="209">
        <v>0</v>
      </c>
      <c r="SB96" s="209">
        <v>0</v>
      </c>
      <c r="SC96" s="209">
        <v>0</v>
      </c>
      <c r="SD96" s="209">
        <v>0</v>
      </c>
      <c r="SE96" s="209">
        <v>0</v>
      </c>
      <c r="SF96" s="209">
        <v>0</v>
      </c>
      <c r="SG96" s="211">
        <v>1318.48</v>
      </c>
      <c r="SH96" s="225">
        <f>668.4+1.33</f>
        <v>669.73</v>
      </c>
      <c r="SI96" s="238"/>
      <c r="SJ96" s="65">
        <f t="shared" si="298"/>
        <v>100.5376999995548</v>
      </c>
      <c r="SK96" s="65">
        <f t="shared" si="299"/>
        <v>143.95924250027934</v>
      </c>
      <c r="SL96" s="65"/>
      <c r="SM96" s="65">
        <v>18.5</v>
      </c>
      <c r="SN96" s="65">
        <f t="shared" si="300"/>
        <v>495.92920353982299</v>
      </c>
      <c r="SO96" s="65">
        <v>5</v>
      </c>
      <c r="SP96" s="65">
        <f t="shared" si="321"/>
        <v>428.52876106194691</v>
      </c>
      <c r="SQ96" s="65"/>
      <c r="SR96" s="64">
        <f t="shared" si="325"/>
        <v>1862.184907101604</v>
      </c>
      <c r="SS96" s="66">
        <f t="shared" si="322"/>
        <v>596.28469026548669</v>
      </c>
      <c r="ST96" s="66"/>
      <c r="SU96" s="66">
        <f t="shared" si="301"/>
        <v>491.69391947341813</v>
      </c>
      <c r="SV96" s="67">
        <f t="shared" si="326"/>
        <v>1087.9786097389049</v>
      </c>
      <c r="SW96" s="67">
        <f t="shared" si="250"/>
        <v>2950.1635168405091</v>
      </c>
      <c r="SX96" s="68">
        <f t="shared" si="251"/>
        <v>-1631.6835168405091</v>
      </c>
      <c r="SY96" s="64">
        <f t="shared" si="302"/>
        <v>249849.49</v>
      </c>
      <c r="SZ96" s="211">
        <f t="shared" si="303"/>
        <v>19505.82</v>
      </c>
      <c r="TA96" s="67">
        <f t="shared" si="304"/>
        <v>30360.309138653214</v>
      </c>
      <c r="TB96" s="68">
        <f t="shared" si="305"/>
        <v>-10854.489138653214</v>
      </c>
      <c r="TC96" s="264"/>
      <c r="TD96" s="265"/>
      <c r="TE96" s="265"/>
    </row>
    <row r="97" spans="1:525">
      <c r="A97" s="173" t="s">
        <v>237</v>
      </c>
      <c r="B97" s="175" t="s">
        <v>238</v>
      </c>
      <c r="C97" s="181" t="s">
        <v>277</v>
      </c>
      <c r="D97" s="176">
        <v>43.35</v>
      </c>
      <c r="E97" s="176">
        <v>4308.33</v>
      </c>
      <c r="F97" s="176">
        <v>0</v>
      </c>
      <c r="G97" s="176">
        <v>0</v>
      </c>
      <c r="H97" s="176">
        <v>0</v>
      </c>
      <c r="I97" s="176">
        <v>0</v>
      </c>
      <c r="J97" s="176">
        <v>0</v>
      </c>
      <c r="K97" s="176">
        <v>0</v>
      </c>
      <c r="L97" s="176">
        <v>0</v>
      </c>
      <c r="M97" s="176">
        <v>0</v>
      </c>
      <c r="N97" s="178">
        <v>4351.68</v>
      </c>
      <c r="O97" s="178">
        <f t="shared" si="331"/>
        <v>0</v>
      </c>
      <c r="P97" s="181">
        <v>285</v>
      </c>
      <c r="Q97" s="64">
        <f t="shared" si="327"/>
        <v>4351.68</v>
      </c>
      <c r="R97" s="178">
        <v>3.61</v>
      </c>
      <c r="S97" s="178">
        <v>4725</v>
      </c>
      <c r="T97" s="178">
        <v>0</v>
      </c>
      <c r="U97" s="178">
        <v>0</v>
      </c>
      <c r="V97" s="178">
        <v>0</v>
      </c>
      <c r="W97" s="178">
        <v>0</v>
      </c>
      <c r="X97" s="178">
        <v>0</v>
      </c>
      <c r="Y97" s="178">
        <v>0</v>
      </c>
      <c r="Z97" s="178">
        <v>0</v>
      </c>
      <c r="AA97" s="178">
        <v>0</v>
      </c>
      <c r="AB97" s="64">
        <f t="shared" si="328"/>
        <v>4728.6099999999997</v>
      </c>
      <c r="AC97" s="65"/>
      <c r="AD97" s="65"/>
      <c r="AE97" s="65">
        <f t="shared" si="252"/>
        <v>47.31493731845682</v>
      </c>
      <c r="AF97" s="65">
        <f t="shared" si="340"/>
        <v>0</v>
      </c>
      <c r="AG97" s="65"/>
      <c r="AH97" s="65">
        <v>18.5</v>
      </c>
      <c r="AI97" s="65"/>
      <c r="AJ97" s="65">
        <v>5</v>
      </c>
      <c r="AK97" s="65">
        <f t="shared" si="341"/>
        <v>411.38684210526316</v>
      </c>
      <c r="AL97" s="65"/>
      <c r="AM97" s="64">
        <f t="shared" si="214"/>
        <v>482.20177942371998</v>
      </c>
      <c r="AN97" s="66">
        <f t="shared" si="342"/>
        <v>645.10084210526315</v>
      </c>
      <c r="AO97" s="66">
        <v>46.73</v>
      </c>
      <c r="AP97" s="66">
        <f t="shared" si="253"/>
        <v>234.80652430579664</v>
      </c>
      <c r="AQ97" s="67">
        <f t="shared" si="215"/>
        <v>926.63736641105982</v>
      </c>
      <c r="AR97" s="67">
        <f t="shared" si="216"/>
        <v>1408.8391458347799</v>
      </c>
      <c r="AS97" s="68">
        <f t="shared" si="217"/>
        <v>3319.77085416522</v>
      </c>
      <c r="AT97" s="205">
        <v>408.39</v>
      </c>
      <c r="AU97" s="205">
        <v>8969.26</v>
      </c>
      <c r="AV97" s="205">
        <v>0</v>
      </c>
      <c r="AW97" s="205">
        <v>0</v>
      </c>
      <c r="AX97" s="207">
        <v>0</v>
      </c>
      <c r="AY97" s="207">
        <v>0</v>
      </c>
      <c r="AZ97" s="207">
        <v>0</v>
      </c>
      <c r="BA97" s="207">
        <v>0</v>
      </c>
      <c r="BB97" s="207">
        <v>0</v>
      </c>
      <c r="BC97" s="207">
        <v>0</v>
      </c>
      <c r="BD97" s="209">
        <v>8485.08</v>
      </c>
      <c r="BE97" s="178">
        <f t="shared" si="332"/>
        <v>892.56999999999971</v>
      </c>
      <c r="BF97" s="208">
        <v>493</v>
      </c>
      <c r="BG97" s="181" t="s">
        <v>277</v>
      </c>
      <c r="BH97" s="64">
        <f t="shared" si="329"/>
        <v>9377.65</v>
      </c>
      <c r="BI97" s="205">
        <v>33.99</v>
      </c>
      <c r="BJ97" s="205">
        <v>4725</v>
      </c>
      <c r="BK97" s="205">
        <v>0</v>
      </c>
      <c r="BL97" s="205">
        <v>0</v>
      </c>
      <c r="BM97" s="205">
        <v>0</v>
      </c>
      <c r="BN97" s="205">
        <v>0</v>
      </c>
      <c r="BO97" s="205">
        <v>0</v>
      </c>
      <c r="BP97" s="205">
        <v>0</v>
      </c>
      <c r="BQ97" s="205">
        <v>0</v>
      </c>
      <c r="BR97" s="205">
        <v>0</v>
      </c>
      <c r="BS97" s="64">
        <f t="shared" si="330"/>
        <v>4758.99</v>
      </c>
      <c r="BT97" s="65"/>
      <c r="BU97" s="65"/>
      <c r="BV97" s="65">
        <f t="shared" si="254"/>
        <v>93.061941152399939</v>
      </c>
      <c r="BW97" s="65">
        <f t="shared" si="255"/>
        <v>20.186329177851643</v>
      </c>
      <c r="BX97" s="65"/>
      <c r="BY97" s="65">
        <v>18.5</v>
      </c>
      <c r="BZ97" s="65"/>
      <c r="CA97" s="65">
        <v>5</v>
      </c>
      <c r="CB97" s="65">
        <f t="shared" si="343"/>
        <v>391.015625</v>
      </c>
      <c r="CC97" s="65"/>
      <c r="CD97" s="64">
        <f t="shared" si="218"/>
        <v>527.76389533025156</v>
      </c>
      <c r="CE97" s="66">
        <f t="shared" si="256"/>
        <v>665.21208333333334</v>
      </c>
      <c r="CF97" s="66"/>
      <c r="CG97" s="66">
        <f t="shared" si="257"/>
        <v>238.595195732717</v>
      </c>
      <c r="CH97" s="67">
        <f t="shared" si="323"/>
        <v>903.80727906605034</v>
      </c>
      <c r="CI97" s="67">
        <f t="shared" si="219"/>
        <v>1431.571174396302</v>
      </c>
      <c r="CJ97" s="68">
        <f t="shared" si="220"/>
        <v>3327.4188256036978</v>
      </c>
      <c r="CK97" s="209">
        <v>417</v>
      </c>
      <c r="CL97" s="209">
        <v>8709.24</v>
      </c>
      <c r="CM97" s="209">
        <v>0</v>
      </c>
      <c r="CN97" s="209">
        <v>0</v>
      </c>
      <c r="CO97" s="209">
        <v>0</v>
      </c>
      <c r="CP97" s="209">
        <v>0</v>
      </c>
      <c r="CQ97" s="209">
        <v>0</v>
      </c>
      <c r="CR97" s="209">
        <v>0</v>
      </c>
      <c r="CS97" s="209">
        <v>0</v>
      </c>
      <c r="CT97" s="207">
        <v>0</v>
      </c>
      <c r="CU97" s="209">
        <v>7568.54</v>
      </c>
      <c r="CV97" s="178">
        <f t="shared" si="181"/>
        <v>1557.6999999999998</v>
      </c>
      <c r="CW97" s="210">
        <v>560</v>
      </c>
      <c r="CX97" s="181" t="s">
        <v>277</v>
      </c>
      <c r="CY97" s="64">
        <f t="shared" si="182"/>
        <v>9126.24</v>
      </c>
      <c r="CZ97" s="209">
        <v>34.71</v>
      </c>
      <c r="DA97" s="209">
        <v>4725</v>
      </c>
      <c r="DB97" s="209">
        <v>0</v>
      </c>
      <c r="DC97" s="209">
        <v>0</v>
      </c>
      <c r="DD97" s="209">
        <v>0</v>
      </c>
      <c r="DE97" s="209">
        <v>0</v>
      </c>
      <c r="DF97" s="209">
        <v>0</v>
      </c>
      <c r="DG97" s="209">
        <v>0</v>
      </c>
      <c r="DH97" s="209">
        <v>0</v>
      </c>
      <c r="DI97" s="209">
        <v>0</v>
      </c>
      <c r="DJ97" s="211">
        <f t="shared" si="350"/>
        <v>4759.71</v>
      </c>
      <c r="DK97" s="65"/>
      <c r="DL97" s="65"/>
      <c r="DM97" s="65">
        <f t="shared" si="258"/>
        <v>82.280607419260008</v>
      </c>
      <c r="DN97" s="65">
        <f t="shared" si="259"/>
        <v>44.310887721509225</v>
      </c>
      <c r="DO97" s="65"/>
      <c r="DP97" s="65">
        <v>18.5</v>
      </c>
      <c r="DQ97" s="65"/>
      <c r="DR97" s="65">
        <v>5</v>
      </c>
      <c r="DS97" s="65">
        <f t="shared" si="351"/>
        <v>428.469696969697</v>
      </c>
      <c r="DT97" s="65"/>
      <c r="DU97" s="64">
        <f t="shared" si="221"/>
        <v>578.56119211046621</v>
      </c>
      <c r="DV97" s="66">
        <f t="shared" si="306"/>
        <v>596.35070707070713</v>
      </c>
      <c r="DW97" s="66"/>
      <c r="DX97" s="66">
        <f t="shared" si="260"/>
        <v>234.98237983623468</v>
      </c>
      <c r="DY97" s="67">
        <f t="shared" si="222"/>
        <v>831.33308690694184</v>
      </c>
      <c r="DZ97" s="67">
        <f t="shared" si="223"/>
        <v>1409.8942790174081</v>
      </c>
      <c r="EA97" s="68">
        <f t="shared" si="224"/>
        <v>3349.8157209825922</v>
      </c>
      <c r="EB97" s="209">
        <v>1261.06</v>
      </c>
      <c r="EC97" s="209">
        <v>10271.75</v>
      </c>
      <c r="ED97" s="209">
        <v>0</v>
      </c>
      <c r="EE97" s="209">
        <v>0</v>
      </c>
      <c r="EF97" s="209">
        <v>0</v>
      </c>
      <c r="EG97" s="209">
        <v>0</v>
      </c>
      <c r="EH97" s="209">
        <v>0</v>
      </c>
      <c r="EI97" s="209">
        <v>0</v>
      </c>
      <c r="EJ97" s="209">
        <v>0</v>
      </c>
      <c r="EK97" s="209">
        <v>0</v>
      </c>
      <c r="EL97" s="209">
        <v>9836.33</v>
      </c>
      <c r="EM97" s="178">
        <f t="shared" si="183"/>
        <v>1696.4799999999996</v>
      </c>
      <c r="EN97" s="210">
        <v>605</v>
      </c>
      <c r="EO97" s="181" t="s">
        <v>277</v>
      </c>
      <c r="EP97" s="212">
        <f t="shared" si="261"/>
        <v>11532.81</v>
      </c>
      <c r="EQ97" s="209">
        <v>104.97</v>
      </c>
      <c r="ER97" s="209">
        <v>4725</v>
      </c>
      <c r="ES97" s="209">
        <v>0</v>
      </c>
      <c r="ET97" s="209">
        <v>0</v>
      </c>
      <c r="EU97" s="209">
        <v>0</v>
      </c>
      <c r="EV97" s="209">
        <v>0</v>
      </c>
      <c r="EW97" s="209">
        <v>0</v>
      </c>
      <c r="EX97" s="209">
        <v>0</v>
      </c>
      <c r="EY97" s="209">
        <v>0</v>
      </c>
      <c r="EZ97" s="209">
        <v>0</v>
      </c>
      <c r="FA97" s="64">
        <f t="shared" si="184"/>
        <v>4829.97</v>
      </c>
      <c r="FB97" s="65"/>
      <c r="FC97" s="65"/>
      <c r="FD97" s="65">
        <f t="shared" si="262"/>
        <v>109.79361589808056</v>
      </c>
      <c r="FE97" s="65">
        <f t="shared" si="263"/>
        <v>44.068176072959744</v>
      </c>
      <c r="FF97" s="65"/>
      <c r="FG97" s="65">
        <v>18.5</v>
      </c>
      <c r="FH97" s="65">
        <f t="shared" si="264"/>
        <v>140.93333333333334</v>
      </c>
      <c r="FI97" s="65">
        <v>5</v>
      </c>
      <c r="FJ97" s="65">
        <f t="shared" si="307"/>
        <v>424.68019607843132</v>
      </c>
      <c r="FK97" s="65"/>
      <c r="FL97" s="64">
        <f t="shared" si="225"/>
        <v>742.97532138280496</v>
      </c>
      <c r="FM97" s="66">
        <f t="shared" si="308"/>
        <v>664.41901960784321</v>
      </c>
      <c r="FN97" s="66"/>
      <c r="FO97" s="66">
        <f t="shared" si="265"/>
        <v>281.47886819812965</v>
      </c>
      <c r="FP97" s="67">
        <f t="shared" si="324"/>
        <v>945.89788780597291</v>
      </c>
      <c r="FQ97" s="67">
        <f t="shared" si="226"/>
        <v>1688.8732091887778</v>
      </c>
      <c r="FR97" s="68">
        <f t="shared" si="227"/>
        <v>3141.0967908112225</v>
      </c>
      <c r="FS97" s="209">
        <v>558.20000000000005</v>
      </c>
      <c r="FT97" s="209">
        <v>22278.75</v>
      </c>
      <c r="FU97" s="209">
        <v>0</v>
      </c>
      <c r="FV97" s="209">
        <v>0</v>
      </c>
      <c r="FW97" s="209">
        <v>0</v>
      </c>
      <c r="FX97" s="209">
        <v>0</v>
      </c>
      <c r="FY97" s="209">
        <v>0</v>
      </c>
      <c r="FZ97" s="209">
        <v>0</v>
      </c>
      <c r="GA97" s="209">
        <v>0</v>
      </c>
      <c r="GB97" s="209">
        <v>0</v>
      </c>
      <c r="GC97" s="209">
        <v>19645.259999999998</v>
      </c>
      <c r="GD97" s="178">
        <f t="shared" si="186"/>
        <v>3191.6900000000023</v>
      </c>
      <c r="GE97" s="210">
        <v>1028</v>
      </c>
      <c r="GF97" s="181" t="s">
        <v>277</v>
      </c>
      <c r="GG97" s="64">
        <f t="shared" si="187"/>
        <v>22836.95</v>
      </c>
      <c r="GH97" s="209">
        <v>46.46</v>
      </c>
      <c r="GI97" s="209">
        <v>4725</v>
      </c>
      <c r="GJ97" s="209">
        <v>0</v>
      </c>
      <c r="GK97" s="209">
        <v>0</v>
      </c>
      <c r="GL97" s="209">
        <v>0</v>
      </c>
      <c r="GM97" s="209">
        <v>0</v>
      </c>
      <c r="GN97" s="209">
        <v>0</v>
      </c>
      <c r="GO97" s="209">
        <v>0</v>
      </c>
      <c r="GP97" s="209">
        <v>0</v>
      </c>
      <c r="GQ97" s="209">
        <v>0</v>
      </c>
      <c r="GR97" s="211">
        <f t="shared" si="266"/>
        <v>4771.46</v>
      </c>
      <c r="GS97" s="65"/>
      <c r="GT97" s="65"/>
      <c r="GU97" s="65">
        <f t="shared" si="267"/>
        <v>217.69393134071723</v>
      </c>
      <c r="GV97" s="65">
        <f t="shared" si="268"/>
        <v>94.065826227556428</v>
      </c>
      <c r="GW97" s="65">
        <v>1279.4567857142858</v>
      </c>
      <c r="GX97" s="65">
        <v>18.5</v>
      </c>
      <c r="GY97" s="65">
        <f t="shared" si="269"/>
        <v>184.90588235294118</v>
      </c>
      <c r="GZ97" s="65">
        <v>5</v>
      </c>
      <c r="HA97" s="65">
        <f t="shared" si="309"/>
        <v>358.47794117647061</v>
      </c>
      <c r="HB97" s="65"/>
      <c r="HC97" s="64">
        <f t="shared" si="344"/>
        <v>2158.1003668119715</v>
      </c>
      <c r="HD97" s="66">
        <f t="shared" si="310"/>
        <v>866.92019607843133</v>
      </c>
      <c r="HE97" s="66"/>
      <c r="HF97" s="66">
        <f t="shared" si="270"/>
        <v>605.00411257808059</v>
      </c>
      <c r="HG97" s="67">
        <f t="shared" si="228"/>
        <v>1471.924308656512</v>
      </c>
      <c r="HH97" s="67">
        <f t="shared" si="229"/>
        <v>3630.0246754684836</v>
      </c>
      <c r="HI97" s="68">
        <f t="shared" si="230"/>
        <v>1141.4353245315165</v>
      </c>
      <c r="HJ97" s="205">
        <v>2938.37</v>
      </c>
      <c r="HK97" s="205">
        <v>36653.589999999997</v>
      </c>
      <c r="HL97" s="205">
        <v>0</v>
      </c>
      <c r="HM97" s="205">
        <v>0</v>
      </c>
      <c r="HN97" s="205">
        <v>0</v>
      </c>
      <c r="HO97" s="205">
        <v>0</v>
      </c>
      <c r="HP97" s="205">
        <v>0</v>
      </c>
      <c r="HQ97" s="205">
        <v>0</v>
      </c>
      <c r="HR97" s="205">
        <v>0</v>
      </c>
      <c r="HS97" s="205">
        <v>0</v>
      </c>
      <c r="HT97" s="205">
        <v>34494.57</v>
      </c>
      <c r="HU97" s="178">
        <f t="shared" si="189"/>
        <v>5097.3899999999994</v>
      </c>
      <c r="HV97" s="206">
        <v>1658</v>
      </c>
      <c r="HW97" s="181" t="s">
        <v>277</v>
      </c>
      <c r="HX97" s="64">
        <f t="shared" si="190"/>
        <v>39591.96</v>
      </c>
      <c r="HY97" s="205">
        <v>244.59</v>
      </c>
      <c r="HZ97" s="205">
        <v>4725</v>
      </c>
      <c r="IA97" s="205">
        <v>0</v>
      </c>
      <c r="IB97" s="205">
        <v>0</v>
      </c>
      <c r="IC97" s="205">
        <v>0</v>
      </c>
      <c r="ID97" s="205">
        <v>0</v>
      </c>
      <c r="IE97" s="205">
        <v>0</v>
      </c>
      <c r="IF97" s="205">
        <v>0</v>
      </c>
      <c r="IG97" s="205">
        <v>0</v>
      </c>
      <c r="IH97" s="205">
        <v>0</v>
      </c>
      <c r="II97" s="214">
        <v>4969.59</v>
      </c>
      <c r="IJ97" s="65"/>
      <c r="IK97" s="65"/>
      <c r="IL97" s="65">
        <f t="shared" si="271"/>
        <v>382.11211011496101</v>
      </c>
      <c r="IM97" s="65">
        <f t="shared" si="272"/>
        <v>154.49026334052459</v>
      </c>
      <c r="IN97" s="65"/>
      <c r="IO97" s="65">
        <v>18.5</v>
      </c>
      <c r="IP97" s="65">
        <f t="shared" si="273"/>
        <v>232.05714285714285</v>
      </c>
      <c r="IQ97" s="65">
        <v>5</v>
      </c>
      <c r="IR97" s="65">
        <f t="shared" si="311"/>
        <v>445.62857142857143</v>
      </c>
      <c r="IS97" s="65"/>
      <c r="IT97" s="64">
        <f t="shared" si="345"/>
        <v>1237.7880877411999</v>
      </c>
      <c r="IU97" s="66">
        <f t="shared" si="312"/>
        <v>538.79476190476191</v>
      </c>
      <c r="IV97" s="66"/>
      <c r="IW97" s="66">
        <f t="shared" si="274"/>
        <v>355.31656992919238</v>
      </c>
      <c r="IX97" s="67">
        <f t="shared" si="346"/>
        <v>894.1113318339543</v>
      </c>
      <c r="IY97" s="67">
        <f t="shared" si="231"/>
        <v>2131.8994195751543</v>
      </c>
      <c r="IZ97" s="68">
        <f t="shared" si="232"/>
        <v>2837.6905804248458</v>
      </c>
      <c r="JA97" s="209">
        <v>7338.36</v>
      </c>
      <c r="JB97" s="209">
        <v>73977.56</v>
      </c>
      <c r="JC97" s="209">
        <v>0</v>
      </c>
      <c r="JD97" s="209">
        <v>0</v>
      </c>
      <c r="JE97" s="209">
        <v>0</v>
      </c>
      <c r="JF97" s="209">
        <v>0</v>
      </c>
      <c r="JG97" s="209">
        <v>0</v>
      </c>
      <c r="JH97" s="209">
        <v>0</v>
      </c>
      <c r="JI97" s="209">
        <v>0</v>
      </c>
      <c r="JJ97" s="209">
        <v>0</v>
      </c>
      <c r="JK97" s="209">
        <v>81315.92</v>
      </c>
      <c r="JL97" s="178">
        <f t="shared" si="193"/>
        <v>0</v>
      </c>
      <c r="JM97" s="210">
        <v>2964</v>
      </c>
      <c r="JN97" s="181" t="s">
        <v>277</v>
      </c>
      <c r="JO97" s="64">
        <f t="shared" si="194"/>
        <v>81315.92</v>
      </c>
      <c r="JP97" s="209">
        <v>610.85</v>
      </c>
      <c r="JQ97" s="209">
        <v>4725</v>
      </c>
      <c r="JR97" s="209">
        <v>0</v>
      </c>
      <c r="JS97" s="209">
        <v>0</v>
      </c>
      <c r="JT97" s="209">
        <v>0</v>
      </c>
      <c r="JU97" s="209">
        <v>0</v>
      </c>
      <c r="JV97" s="209">
        <v>0</v>
      </c>
      <c r="JW97" s="209">
        <v>0</v>
      </c>
      <c r="JX97" s="209">
        <v>0</v>
      </c>
      <c r="JY97" s="209">
        <v>0</v>
      </c>
      <c r="JZ97" s="211">
        <v>5335.85</v>
      </c>
      <c r="KA97" s="65"/>
      <c r="KB97" s="65"/>
      <c r="KC97" s="65">
        <f t="shared" si="275"/>
        <v>1640.1980284767417</v>
      </c>
      <c r="KD97" s="65">
        <f t="shared" si="276"/>
        <v>0</v>
      </c>
      <c r="KE97" s="65">
        <v>1279.4567857142858</v>
      </c>
      <c r="KF97" s="65">
        <v>18.5</v>
      </c>
      <c r="KG97" s="65"/>
      <c r="KH97" s="65">
        <v>5</v>
      </c>
      <c r="KI97" s="65">
        <f t="shared" si="313"/>
        <v>543.39953271028037</v>
      </c>
      <c r="KJ97" s="65"/>
      <c r="KK97" s="64">
        <f t="shared" si="347"/>
        <v>3486.5543469013078</v>
      </c>
      <c r="KL97" s="66">
        <f t="shared" si="314"/>
        <v>497.32093457943921</v>
      </c>
      <c r="KM97" s="66"/>
      <c r="KN97" s="66">
        <f t="shared" si="277"/>
        <v>796.7750562961495</v>
      </c>
      <c r="KO97" s="67">
        <f t="shared" si="233"/>
        <v>1294.0959908755888</v>
      </c>
      <c r="KP97" s="67">
        <f t="shared" si="234"/>
        <v>4780.6503377768968</v>
      </c>
      <c r="KQ97" s="68">
        <f t="shared" si="235"/>
        <v>555.19966222310359</v>
      </c>
      <c r="KR97" s="209">
        <v>7629.78</v>
      </c>
      <c r="KS97" s="209">
        <v>82095.86</v>
      </c>
      <c r="KT97" s="209">
        <v>0</v>
      </c>
      <c r="KU97" s="209">
        <v>0</v>
      </c>
      <c r="KV97" s="209">
        <v>0</v>
      </c>
      <c r="KW97" s="209">
        <v>0</v>
      </c>
      <c r="KX97" s="209">
        <v>0</v>
      </c>
      <c r="KY97" s="209">
        <v>0</v>
      </c>
      <c r="KZ97" s="209">
        <v>0</v>
      </c>
      <c r="LA97" s="209">
        <v>0</v>
      </c>
      <c r="LB97" s="209">
        <v>89725.64</v>
      </c>
      <c r="LC97" s="178">
        <f t="shared" si="196"/>
        <v>0</v>
      </c>
      <c r="LD97" s="210">
        <v>3456</v>
      </c>
      <c r="LE97" s="181" t="s">
        <v>277</v>
      </c>
      <c r="LF97" s="64">
        <f t="shared" si="197"/>
        <v>89725.64</v>
      </c>
      <c r="LG97" s="209">
        <v>635.11</v>
      </c>
      <c r="LH97" s="209">
        <v>4725</v>
      </c>
      <c r="LI97" s="209">
        <v>0</v>
      </c>
      <c r="LJ97" s="209">
        <v>0</v>
      </c>
      <c r="LK97" s="209">
        <v>0</v>
      </c>
      <c r="LL97" s="209">
        <v>0</v>
      </c>
      <c r="LM97" s="209">
        <v>0</v>
      </c>
      <c r="LN97" s="209">
        <v>0</v>
      </c>
      <c r="LO97" s="209">
        <v>0</v>
      </c>
      <c r="LP97" s="209">
        <v>0</v>
      </c>
      <c r="LQ97" s="211">
        <f t="shared" si="278"/>
        <v>5360.11</v>
      </c>
      <c r="LR97" s="65"/>
      <c r="LS97" s="65"/>
      <c r="LT97" s="65">
        <f t="shared" si="279"/>
        <v>914.76437519751937</v>
      </c>
      <c r="LU97" s="65">
        <f t="shared" si="280"/>
        <v>0</v>
      </c>
      <c r="LV97" s="65">
        <v>1279.4567857142858</v>
      </c>
      <c r="LW97" s="65">
        <v>18.5</v>
      </c>
      <c r="LX97" s="65"/>
      <c r="LY97" s="65">
        <v>5</v>
      </c>
      <c r="LZ97" s="65">
        <f t="shared" si="315"/>
        <v>508.03738317757012</v>
      </c>
      <c r="MA97" s="65"/>
      <c r="MB97" s="64">
        <f t="shared" si="236"/>
        <v>2725.7585440893754</v>
      </c>
      <c r="MC97" s="66">
        <f t="shared" si="316"/>
        <v>593.54906542056074</v>
      </c>
      <c r="MD97" s="66"/>
      <c r="ME97" s="66">
        <f t="shared" si="281"/>
        <v>663.8615219019872</v>
      </c>
      <c r="MF97" s="67">
        <f t="shared" si="237"/>
        <v>1257.4105873225481</v>
      </c>
      <c r="MG97" s="67">
        <f t="shared" si="238"/>
        <v>3983.1691314119234</v>
      </c>
      <c r="MH97" s="68">
        <f t="shared" si="239"/>
        <v>1376.9408685880762</v>
      </c>
      <c r="MI97" s="209">
        <v>991.9</v>
      </c>
      <c r="MJ97" s="209">
        <v>32462.880000000001</v>
      </c>
      <c r="MK97" s="209">
        <v>0</v>
      </c>
      <c r="ML97" s="209">
        <v>0</v>
      </c>
      <c r="MM97" s="209">
        <v>0</v>
      </c>
      <c r="MN97" s="209">
        <v>0</v>
      </c>
      <c r="MO97" s="209">
        <v>0</v>
      </c>
      <c r="MP97" s="209">
        <v>0</v>
      </c>
      <c r="MQ97" s="209">
        <v>0</v>
      </c>
      <c r="MR97" s="209">
        <v>0</v>
      </c>
      <c r="MS97" s="209">
        <v>33009.599999999999</v>
      </c>
      <c r="MT97" s="178">
        <f t="shared" si="352"/>
        <v>445.18000000000029</v>
      </c>
      <c r="MU97" s="210">
        <v>1543</v>
      </c>
      <c r="MV97" s="181" t="s">
        <v>277</v>
      </c>
      <c r="MW97" s="64">
        <f t="shared" si="198"/>
        <v>33454.78</v>
      </c>
      <c r="MX97" s="209">
        <v>82.56</v>
      </c>
      <c r="MY97" s="209">
        <v>4725</v>
      </c>
      <c r="MZ97" s="209">
        <v>0</v>
      </c>
      <c r="NA97" s="209">
        <v>0</v>
      </c>
      <c r="NB97" s="209">
        <v>0</v>
      </c>
      <c r="NC97" s="209">
        <v>0</v>
      </c>
      <c r="ND97" s="209">
        <v>0</v>
      </c>
      <c r="NE97" s="209">
        <v>0</v>
      </c>
      <c r="NF97" s="209">
        <v>0</v>
      </c>
      <c r="NG97" s="209">
        <v>0</v>
      </c>
      <c r="NH97" s="211">
        <f t="shared" si="282"/>
        <v>4807.5600000000004</v>
      </c>
      <c r="NI97" s="65"/>
      <c r="NJ97" s="65"/>
      <c r="NK97" s="65">
        <f t="shared" si="283"/>
        <v>0</v>
      </c>
      <c r="NL97" s="65">
        <f t="shared" si="284"/>
        <v>10.752457955593163</v>
      </c>
      <c r="NM97" s="65">
        <v>1279.4567857142858</v>
      </c>
      <c r="NN97" s="65">
        <v>18.5</v>
      </c>
      <c r="NO97" s="65"/>
      <c r="NP97" s="65">
        <v>5</v>
      </c>
      <c r="NQ97" s="65">
        <f t="shared" si="317"/>
        <v>469.67889908256882</v>
      </c>
      <c r="NR97" s="65"/>
      <c r="NS97" s="64">
        <f t="shared" si="348"/>
        <v>1783.3881427524479</v>
      </c>
      <c r="NT97" s="66">
        <f t="shared" si="285"/>
        <v>723.04816513761466</v>
      </c>
      <c r="NU97" s="66"/>
      <c r="NV97" s="66">
        <f t="shared" si="286"/>
        <v>501.28726157801248</v>
      </c>
      <c r="NW97" s="67">
        <f t="shared" si="240"/>
        <v>1224.3354267156271</v>
      </c>
      <c r="NX97" s="67">
        <f t="shared" si="241"/>
        <v>3007.7235694680749</v>
      </c>
      <c r="NY97" s="68">
        <f t="shared" si="242"/>
        <v>1799.8364305319255</v>
      </c>
      <c r="NZ97" s="209">
        <v>441.6</v>
      </c>
      <c r="OA97" s="209">
        <v>9495.4699999999993</v>
      </c>
      <c r="OB97" s="209">
        <v>0</v>
      </c>
      <c r="OC97" s="209">
        <v>0</v>
      </c>
      <c r="OD97" s="209">
        <v>0</v>
      </c>
      <c r="OE97" s="209">
        <v>0</v>
      </c>
      <c r="OF97" s="209">
        <v>0</v>
      </c>
      <c r="OG97" s="209">
        <v>0</v>
      </c>
      <c r="OH97" s="209">
        <v>0</v>
      </c>
      <c r="OI97" s="209">
        <v>0</v>
      </c>
      <c r="OJ97" s="209">
        <v>9131.86</v>
      </c>
      <c r="OK97" s="178">
        <f t="shared" si="287"/>
        <v>805.20999999999913</v>
      </c>
      <c r="OL97" s="210">
        <v>522</v>
      </c>
      <c r="OM97" s="181" t="s">
        <v>277</v>
      </c>
      <c r="ON97" s="64">
        <f t="shared" si="200"/>
        <v>9937.07</v>
      </c>
      <c r="OO97" s="209">
        <v>36.76</v>
      </c>
      <c r="OP97" s="209">
        <v>4725</v>
      </c>
      <c r="OQ97" s="209">
        <v>0</v>
      </c>
      <c r="OR97" s="209">
        <v>0</v>
      </c>
      <c r="OS97" s="209">
        <v>0</v>
      </c>
      <c r="OT97" s="209">
        <v>0</v>
      </c>
      <c r="OU97" s="209">
        <v>0</v>
      </c>
      <c r="OV97" s="209">
        <v>0</v>
      </c>
      <c r="OW97" s="209">
        <v>0</v>
      </c>
      <c r="OX97" s="209">
        <v>0</v>
      </c>
      <c r="OY97" s="211">
        <v>4761.76</v>
      </c>
      <c r="OZ97" s="65"/>
      <c r="PA97" s="65"/>
      <c r="PB97" s="65">
        <f t="shared" si="288"/>
        <v>197.46059046788699</v>
      </c>
      <c r="PC97" s="65">
        <f t="shared" si="289"/>
        <v>23.609565296727922</v>
      </c>
      <c r="PD97" s="65">
        <v>1279.4567857142858</v>
      </c>
      <c r="PE97" s="65">
        <v>18.5</v>
      </c>
      <c r="PF97" s="65">
        <f t="shared" si="290"/>
        <v>32.880000000000003</v>
      </c>
      <c r="PG97" s="65">
        <v>5</v>
      </c>
      <c r="PH97" s="65">
        <f t="shared" si="318"/>
        <v>495.2049090909091</v>
      </c>
      <c r="PI97" s="65"/>
      <c r="PJ97" s="64">
        <f t="shared" si="243"/>
        <v>2052.11185056981</v>
      </c>
      <c r="PK97" s="66">
        <f t="shared" si="319"/>
        <v>643.25572727272731</v>
      </c>
      <c r="PL97" s="66"/>
      <c r="PM97" s="66">
        <f t="shared" si="291"/>
        <v>539.07351556850745</v>
      </c>
      <c r="PN97" s="67">
        <f t="shared" si="244"/>
        <v>1182.3292428412346</v>
      </c>
      <c r="PO97" s="67">
        <f t="shared" si="245"/>
        <v>3234.4410934110447</v>
      </c>
      <c r="PP97" s="68">
        <f t="shared" si="246"/>
        <v>1527.3189065889555</v>
      </c>
      <c r="PQ97" s="209">
        <v>346.16</v>
      </c>
      <c r="PR97" s="209">
        <v>7560.15</v>
      </c>
      <c r="PS97" s="209">
        <v>0</v>
      </c>
      <c r="PT97" s="209">
        <v>0</v>
      </c>
      <c r="PU97" s="209">
        <v>0</v>
      </c>
      <c r="PV97" s="209">
        <v>0</v>
      </c>
      <c r="PW97" s="209">
        <v>0</v>
      </c>
      <c r="PX97" s="209">
        <v>0</v>
      </c>
      <c r="PY97" s="209">
        <v>0</v>
      </c>
      <c r="PZ97" s="209">
        <v>0</v>
      </c>
      <c r="QA97" s="209">
        <v>7412.43</v>
      </c>
      <c r="QB97" s="178">
        <f t="shared" si="201"/>
        <v>493.8799999999992</v>
      </c>
      <c r="QC97" s="210">
        <v>376</v>
      </c>
      <c r="QD97" s="181" t="s">
        <v>277</v>
      </c>
      <c r="QE97" s="64">
        <f t="shared" si="202"/>
        <v>7906.3099999999995</v>
      </c>
      <c r="QF97" s="209">
        <v>28.81</v>
      </c>
      <c r="QG97" s="209">
        <v>4725</v>
      </c>
      <c r="QH97" s="209">
        <v>0</v>
      </c>
      <c r="QI97" s="209">
        <v>0</v>
      </c>
      <c r="QJ97" s="209">
        <v>0</v>
      </c>
      <c r="QK97" s="209">
        <v>0</v>
      </c>
      <c r="QL97" s="209">
        <v>0</v>
      </c>
      <c r="QM97" s="209">
        <v>0</v>
      </c>
      <c r="QN97" s="209">
        <v>0</v>
      </c>
      <c r="QO97" s="209">
        <v>0</v>
      </c>
      <c r="QP97" s="211">
        <f t="shared" si="292"/>
        <v>4753.8100000000004</v>
      </c>
      <c r="QQ97" s="65"/>
      <c r="QR97" s="65"/>
      <c r="QS97" s="65">
        <f t="shared" si="293"/>
        <v>87.133158525845857</v>
      </c>
      <c r="QT97" s="65">
        <f t="shared" si="294"/>
        <v>9.0120480941227665</v>
      </c>
      <c r="QU97" s="65"/>
      <c r="QV97" s="65">
        <v>18.5</v>
      </c>
      <c r="QW97" s="65">
        <f t="shared" si="295"/>
        <v>18.861818181818183</v>
      </c>
      <c r="QX97" s="65">
        <v>5</v>
      </c>
      <c r="QY97" s="65">
        <f t="shared" si="320"/>
        <v>428.14772727272725</v>
      </c>
      <c r="QZ97" s="65"/>
      <c r="RA97" s="64">
        <f t="shared" si="349"/>
        <v>566.65475207451402</v>
      </c>
      <c r="RB97" s="66">
        <f t="shared" si="296"/>
        <v>619.2640909090909</v>
      </c>
      <c r="RC97" s="66"/>
      <c r="RD97" s="66">
        <f t="shared" si="297"/>
        <v>237.18376859672099</v>
      </c>
      <c r="RE97" s="67">
        <f t="shared" si="247"/>
        <v>856.44785950581195</v>
      </c>
      <c r="RF97" s="67">
        <f t="shared" si="248"/>
        <v>1423.1026115803261</v>
      </c>
      <c r="RG97" s="68">
        <f t="shared" si="249"/>
        <v>3330.7073884196743</v>
      </c>
      <c r="RH97" s="205">
        <v>336.75</v>
      </c>
      <c r="RI97" s="205">
        <v>5941.27</v>
      </c>
      <c r="RJ97" s="205">
        <v>0</v>
      </c>
      <c r="RK97" s="205">
        <v>0</v>
      </c>
      <c r="RL97" s="205">
        <v>0</v>
      </c>
      <c r="RM97" s="205">
        <v>0</v>
      </c>
      <c r="RN97" s="205">
        <v>0</v>
      </c>
      <c r="RO97" s="205">
        <v>0</v>
      </c>
      <c r="RP97" s="205">
        <v>0</v>
      </c>
      <c r="RQ97" s="205">
        <v>0</v>
      </c>
      <c r="RR97" s="205">
        <v>5682.51</v>
      </c>
      <c r="RS97" s="178">
        <f t="shared" si="204"/>
        <v>595.51000000000022</v>
      </c>
      <c r="RT97" s="206">
        <v>331</v>
      </c>
      <c r="RU97" s="181" t="s">
        <v>277</v>
      </c>
      <c r="RV97" s="64">
        <f t="shared" si="205"/>
        <v>6278.02</v>
      </c>
      <c r="RW97" s="209">
        <v>28.03</v>
      </c>
      <c r="RX97" s="209">
        <v>4725</v>
      </c>
      <c r="RY97" s="209">
        <v>0</v>
      </c>
      <c r="RZ97" s="209">
        <v>0</v>
      </c>
      <c r="SA97" s="209">
        <v>0</v>
      </c>
      <c r="SB97" s="209">
        <v>0</v>
      </c>
      <c r="SC97" s="209">
        <v>0</v>
      </c>
      <c r="SD97" s="209">
        <v>0</v>
      </c>
      <c r="SE97" s="209">
        <v>0</v>
      </c>
      <c r="SF97" s="209">
        <v>0</v>
      </c>
      <c r="SG97" s="211">
        <v>4753.03</v>
      </c>
      <c r="SH97" s="65"/>
      <c r="SI97" s="65"/>
      <c r="SJ97" s="65">
        <f t="shared" si="298"/>
        <v>55.841491880884909</v>
      </c>
      <c r="SK97" s="65">
        <f t="shared" si="299"/>
        <v>12.836378902397561</v>
      </c>
      <c r="SL97" s="65">
        <v>1279.4567857142858</v>
      </c>
      <c r="SM97" s="65">
        <v>18.5</v>
      </c>
      <c r="SN97" s="65">
        <f t="shared" si="300"/>
        <v>495.92920353982299</v>
      </c>
      <c r="SO97" s="65">
        <v>5</v>
      </c>
      <c r="SP97" s="65">
        <f t="shared" si="321"/>
        <v>428.52876106194691</v>
      </c>
      <c r="SQ97" s="65"/>
      <c r="SR97" s="64">
        <f t="shared" si="325"/>
        <v>2296.0926210993384</v>
      </c>
      <c r="SS97" s="66">
        <f t="shared" si="322"/>
        <v>596.28469026548669</v>
      </c>
      <c r="ST97" s="66"/>
      <c r="SU97" s="66">
        <f t="shared" si="301"/>
        <v>578.47546227296505</v>
      </c>
      <c r="SV97" s="67">
        <f t="shared" si="326"/>
        <v>1174.7601525384516</v>
      </c>
      <c r="SW97" s="67">
        <f t="shared" si="250"/>
        <v>3470.8527736377901</v>
      </c>
      <c r="SX97" s="68">
        <f t="shared" si="251"/>
        <v>1282.1772263622097</v>
      </c>
      <c r="SY97" s="64">
        <f t="shared" si="302"/>
        <v>325435.03000000003</v>
      </c>
      <c r="SZ97" s="211">
        <f t="shared" si="303"/>
        <v>58590.45</v>
      </c>
      <c r="TA97" s="67">
        <f t="shared" si="304"/>
        <v>31601.041420766964</v>
      </c>
      <c r="TB97" s="68">
        <f t="shared" si="305"/>
        <v>26989.408579233033</v>
      </c>
      <c r="TC97" s="264"/>
      <c r="TD97" s="265"/>
      <c r="TE97" s="265"/>
    </row>
    <row r="98" spans="1:525" ht="23.25">
      <c r="A98" s="173" t="s">
        <v>54</v>
      </c>
      <c r="B98" s="175" t="s">
        <v>239</v>
      </c>
      <c r="C98" s="181" t="s">
        <v>276</v>
      </c>
      <c r="D98" s="176">
        <v>13531.31</v>
      </c>
      <c r="E98" s="176">
        <v>11226.94</v>
      </c>
      <c r="F98" s="176">
        <v>0</v>
      </c>
      <c r="G98" s="176">
        <v>40</v>
      </c>
      <c r="H98" s="176">
        <v>0</v>
      </c>
      <c r="I98" s="176">
        <v>0</v>
      </c>
      <c r="J98" s="176">
        <v>0</v>
      </c>
      <c r="K98" s="176">
        <v>0</v>
      </c>
      <c r="L98" s="176">
        <v>0</v>
      </c>
      <c r="M98" s="176">
        <v>0</v>
      </c>
      <c r="N98" s="178">
        <v>19984.669999999998</v>
      </c>
      <c r="O98" s="178">
        <f t="shared" si="331"/>
        <v>4813.5800000000017</v>
      </c>
      <c r="P98" s="181">
        <v>1309</v>
      </c>
      <c r="Q98" s="64">
        <f t="shared" si="327"/>
        <v>24798.25</v>
      </c>
      <c r="R98" s="178">
        <v>1126.3800000000001</v>
      </c>
      <c r="S98" s="178">
        <v>821.23</v>
      </c>
      <c r="T98" s="178">
        <v>0</v>
      </c>
      <c r="U98" s="178">
        <v>1.68</v>
      </c>
      <c r="V98" s="178">
        <v>0</v>
      </c>
      <c r="W98" s="178">
        <v>0</v>
      </c>
      <c r="X98" s="178">
        <v>0</v>
      </c>
      <c r="Y98" s="178">
        <v>0</v>
      </c>
      <c r="Z98" s="178">
        <v>0</v>
      </c>
      <c r="AA98" s="178">
        <v>0</v>
      </c>
      <c r="AB98" s="64">
        <f t="shared" si="328"/>
        <v>1949.2900000000002</v>
      </c>
      <c r="AC98" s="65"/>
      <c r="AD98" s="65"/>
      <c r="AE98" s="65">
        <f t="shared" si="252"/>
        <v>217.28927871076095</v>
      </c>
      <c r="AF98" s="65">
        <f t="shared" si="340"/>
        <v>129.07044412023239</v>
      </c>
      <c r="AG98" s="65"/>
      <c r="AH98" s="65"/>
      <c r="AI98" s="65"/>
      <c r="AJ98" s="65">
        <v>5</v>
      </c>
      <c r="AK98" s="65">
        <f t="shared" si="341"/>
        <v>411.38684210526316</v>
      </c>
      <c r="AL98" s="65"/>
      <c r="AM98" s="64">
        <f t="shared" si="214"/>
        <v>762.7465649362565</v>
      </c>
      <c r="AN98" s="66">
        <f t="shared" si="342"/>
        <v>645.10084210526315</v>
      </c>
      <c r="AO98" s="66"/>
      <c r="AP98" s="66">
        <f t="shared" si="253"/>
        <v>281.56948140830394</v>
      </c>
      <c r="AQ98" s="67">
        <f t="shared" si="215"/>
        <v>926.67032351356715</v>
      </c>
      <c r="AR98" s="67">
        <f t="shared" si="216"/>
        <v>1689.4168884498235</v>
      </c>
      <c r="AS98" s="68">
        <f t="shared" si="217"/>
        <v>259.87311155017665</v>
      </c>
      <c r="AT98" s="205">
        <v>17163.89</v>
      </c>
      <c r="AU98" s="205">
        <v>12525.67</v>
      </c>
      <c r="AV98" s="205">
        <v>0</v>
      </c>
      <c r="AW98" s="205">
        <v>55</v>
      </c>
      <c r="AX98" s="207">
        <v>0</v>
      </c>
      <c r="AY98" s="207">
        <v>0</v>
      </c>
      <c r="AZ98" s="207">
        <v>0</v>
      </c>
      <c r="BA98" s="207">
        <v>0</v>
      </c>
      <c r="BB98" s="207">
        <v>0</v>
      </c>
      <c r="BC98" s="207">
        <v>0</v>
      </c>
      <c r="BD98" s="209">
        <v>22289.82</v>
      </c>
      <c r="BE98" s="178">
        <f t="shared" si="332"/>
        <v>7454.739999999998</v>
      </c>
      <c r="BF98" s="208">
        <v>1325</v>
      </c>
      <c r="BG98" s="181" t="s">
        <v>276</v>
      </c>
      <c r="BH98" s="64">
        <f t="shared" si="329"/>
        <v>29744.559999999998</v>
      </c>
      <c r="BI98" s="205">
        <v>1428.74</v>
      </c>
      <c r="BJ98" s="205">
        <v>916.23</v>
      </c>
      <c r="BK98" s="205">
        <v>0</v>
      </c>
      <c r="BL98" s="205">
        <v>2.31</v>
      </c>
      <c r="BM98" s="205">
        <v>0</v>
      </c>
      <c r="BN98" s="205">
        <v>0</v>
      </c>
      <c r="BO98" s="205">
        <v>0</v>
      </c>
      <c r="BP98" s="205">
        <v>0</v>
      </c>
      <c r="BQ98" s="205">
        <v>0</v>
      </c>
      <c r="BR98" s="205">
        <v>0</v>
      </c>
      <c r="BS98" s="64">
        <f t="shared" si="330"/>
        <v>2347.2800000000002</v>
      </c>
      <c r="BT98" s="65"/>
      <c r="BU98" s="65"/>
      <c r="BV98" s="65">
        <f t="shared" si="254"/>
        <v>244.46839831063318</v>
      </c>
      <c r="BW98" s="65">
        <f t="shared" si="255"/>
        <v>168.59611635535339</v>
      </c>
      <c r="BX98" s="65"/>
      <c r="BY98" s="65"/>
      <c r="BZ98" s="65"/>
      <c r="CA98" s="65">
        <v>5</v>
      </c>
      <c r="CB98" s="65">
        <f t="shared" si="343"/>
        <v>391.015625</v>
      </c>
      <c r="CC98" s="65"/>
      <c r="CD98" s="64">
        <f t="shared" si="218"/>
        <v>809.08013966598651</v>
      </c>
      <c r="CE98" s="66">
        <f t="shared" si="256"/>
        <v>665.21208333333334</v>
      </c>
      <c r="CF98" s="66"/>
      <c r="CG98" s="66">
        <f t="shared" si="257"/>
        <v>294.85844459986396</v>
      </c>
      <c r="CH98" s="67">
        <f t="shared" si="323"/>
        <v>960.07052793319735</v>
      </c>
      <c r="CI98" s="67">
        <f t="shared" si="219"/>
        <v>1769.1506675991839</v>
      </c>
      <c r="CJ98" s="68">
        <f t="shared" si="220"/>
        <v>578.12933240081634</v>
      </c>
      <c r="CK98" s="209">
        <v>18675.38</v>
      </c>
      <c r="CL98" s="209">
        <v>12007.66</v>
      </c>
      <c r="CM98" s="209">
        <v>0</v>
      </c>
      <c r="CN98" s="209">
        <v>25</v>
      </c>
      <c r="CO98" s="209">
        <v>0</v>
      </c>
      <c r="CP98" s="209">
        <v>0</v>
      </c>
      <c r="CQ98" s="209">
        <v>12907.68</v>
      </c>
      <c r="CR98" s="209">
        <v>0</v>
      </c>
      <c r="CS98" s="209">
        <v>0</v>
      </c>
      <c r="CT98" s="207">
        <v>0</v>
      </c>
      <c r="CU98" s="209">
        <v>35126.21</v>
      </c>
      <c r="CV98" s="178">
        <f t="shared" si="181"/>
        <v>8489.510000000002</v>
      </c>
      <c r="CW98" s="210">
        <v>2094</v>
      </c>
      <c r="CX98" s="181" t="s">
        <v>276</v>
      </c>
      <c r="CY98" s="64">
        <f t="shared" si="182"/>
        <v>43615.72</v>
      </c>
      <c r="CZ98" s="209">
        <v>1554.57</v>
      </c>
      <c r="DA98" s="209">
        <v>878.34</v>
      </c>
      <c r="DB98" s="209">
        <v>0</v>
      </c>
      <c r="DC98" s="209">
        <v>1.05</v>
      </c>
      <c r="DD98" s="209">
        <v>0</v>
      </c>
      <c r="DE98" s="209">
        <v>0</v>
      </c>
      <c r="DF98" s="209">
        <v>0</v>
      </c>
      <c r="DG98" s="209">
        <v>0</v>
      </c>
      <c r="DH98" s="209">
        <v>0</v>
      </c>
      <c r="DI98" s="209">
        <v>0</v>
      </c>
      <c r="DJ98" s="211">
        <f t="shared" si="350"/>
        <v>2433.96</v>
      </c>
      <c r="DK98" s="65"/>
      <c r="DL98" s="65"/>
      <c r="DM98" s="65">
        <f t="shared" si="258"/>
        <v>381.87099429169763</v>
      </c>
      <c r="DN98" s="65">
        <f t="shared" si="259"/>
        <v>241.49561816821591</v>
      </c>
      <c r="DO98" s="65"/>
      <c r="DP98" s="65"/>
      <c r="DQ98" s="65"/>
      <c r="DR98" s="65">
        <v>5</v>
      </c>
      <c r="DS98" s="65">
        <f t="shared" si="351"/>
        <v>428.469696969697</v>
      </c>
      <c r="DT98" s="65"/>
      <c r="DU98" s="64">
        <f t="shared" si="221"/>
        <v>1056.8363094296105</v>
      </c>
      <c r="DV98" s="66">
        <f t="shared" si="306"/>
        <v>596.35070707070713</v>
      </c>
      <c r="DW98" s="66"/>
      <c r="DX98" s="66">
        <f t="shared" si="260"/>
        <v>330.63740330006357</v>
      </c>
      <c r="DY98" s="67">
        <f t="shared" si="222"/>
        <v>926.98811037077076</v>
      </c>
      <c r="DZ98" s="67">
        <f t="shared" si="223"/>
        <v>1983.8244198003813</v>
      </c>
      <c r="EA98" s="68">
        <f t="shared" si="224"/>
        <v>450.13558019961874</v>
      </c>
      <c r="EB98" s="209">
        <v>4208.8500000000004</v>
      </c>
      <c r="EC98" s="209">
        <v>4582.1400000000003</v>
      </c>
      <c r="ED98" s="209">
        <v>0</v>
      </c>
      <c r="EE98" s="209">
        <v>0</v>
      </c>
      <c r="EF98" s="209">
        <v>0</v>
      </c>
      <c r="EG98" s="209">
        <v>0</v>
      </c>
      <c r="EH98" s="209">
        <v>3706.55</v>
      </c>
      <c r="EI98" s="209">
        <v>0</v>
      </c>
      <c r="EJ98" s="209">
        <v>0</v>
      </c>
      <c r="EK98" s="209">
        <v>0</v>
      </c>
      <c r="EL98" s="209">
        <v>10243.219999999999</v>
      </c>
      <c r="EM98" s="178">
        <f t="shared" si="183"/>
        <v>2254.3200000000015</v>
      </c>
      <c r="EN98" s="210">
        <v>607</v>
      </c>
      <c r="EO98" s="181" t="s">
        <v>276</v>
      </c>
      <c r="EP98" s="212">
        <f t="shared" si="261"/>
        <v>12497.54</v>
      </c>
      <c r="EQ98" s="209">
        <v>350.36</v>
      </c>
      <c r="ER98" s="209">
        <v>335.17</v>
      </c>
      <c r="ES98" s="209">
        <v>0</v>
      </c>
      <c r="ET98" s="209">
        <v>0</v>
      </c>
      <c r="EU98" s="209">
        <v>0</v>
      </c>
      <c r="EV98" s="209">
        <v>0</v>
      </c>
      <c r="EW98" s="209">
        <v>0</v>
      </c>
      <c r="EX98" s="209">
        <v>0</v>
      </c>
      <c r="EY98" s="209">
        <v>0</v>
      </c>
      <c r="EZ98" s="209">
        <v>0</v>
      </c>
      <c r="FA98" s="64">
        <f t="shared" si="184"/>
        <v>685.53</v>
      </c>
      <c r="FB98" s="65"/>
      <c r="FC98" s="65"/>
      <c r="FD98" s="65">
        <f t="shared" si="262"/>
        <v>114.33534277922121</v>
      </c>
      <c r="FE98" s="65">
        <f t="shared" si="263"/>
        <v>58.558763253792982</v>
      </c>
      <c r="FF98" s="65"/>
      <c r="FG98" s="65"/>
      <c r="FH98" s="65">
        <f t="shared" si="264"/>
        <v>140.93333333333334</v>
      </c>
      <c r="FI98" s="65">
        <v>5</v>
      </c>
      <c r="FJ98" s="65">
        <f t="shared" si="307"/>
        <v>424.68019607843132</v>
      </c>
      <c r="FK98" s="65"/>
      <c r="FL98" s="64">
        <f t="shared" si="225"/>
        <v>743.50763544477888</v>
      </c>
      <c r="FM98" s="66">
        <f t="shared" si="308"/>
        <v>664.41901960784321</v>
      </c>
      <c r="FN98" s="66"/>
      <c r="FO98" s="66">
        <f t="shared" si="265"/>
        <v>281.58533101052444</v>
      </c>
      <c r="FP98" s="67">
        <f t="shared" si="324"/>
        <v>946.00435061836765</v>
      </c>
      <c r="FQ98" s="67">
        <f t="shared" si="226"/>
        <v>1689.5119860631467</v>
      </c>
      <c r="FR98" s="68">
        <f t="shared" si="227"/>
        <v>-1003.9819860631467</v>
      </c>
      <c r="FS98" s="209">
        <v>0</v>
      </c>
      <c r="FT98" s="209">
        <v>3190.56</v>
      </c>
      <c r="FU98" s="209">
        <v>0</v>
      </c>
      <c r="FV98" s="209">
        <v>0</v>
      </c>
      <c r="FW98" s="209">
        <v>0</v>
      </c>
      <c r="FX98" s="209">
        <v>0</v>
      </c>
      <c r="FY98" s="209">
        <v>0</v>
      </c>
      <c r="FZ98" s="209">
        <v>0</v>
      </c>
      <c r="GA98" s="209">
        <v>0</v>
      </c>
      <c r="GB98" s="209">
        <v>0</v>
      </c>
      <c r="GC98" s="209">
        <v>2782.58</v>
      </c>
      <c r="GD98" s="178">
        <f t="shared" si="186"/>
        <v>407.98</v>
      </c>
      <c r="GE98" s="210">
        <v>171</v>
      </c>
      <c r="GF98" s="181" t="s">
        <v>276</v>
      </c>
      <c r="GG98" s="64">
        <f t="shared" si="187"/>
        <v>3190.56</v>
      </c>
      <c r="GH98" s="209">
        <v>0</v>
      </c>
      <c r="GI98" s="209">
        <v>233.38</v>
      </c>
      <c r="GJ98" s="209">
        <v>0</v>
      </c>
      <c r="GK98" s="209">
        <v>0</v>
      </c>
      <c r="GL98" s="209">
        <v>0</v>
      </c>
      <c r="GM98" s="209">
        <v>0</v>
      </c>
      <c r="GN98" s="209">
        <v>0</v>
      </c>
      <c r="GO98" s="209">
        <v>0</v>
      </c>
      <c r="GP98" s="209">
        <v>0</v>
      </c>
      <c r="GQ98" s="209">
        <v>0</v>
      </c>
      <c r="GR98" s="211">
        <f t="shared" si="266"/>
        <v>233.38</v>
      </c>
      <c r="GS98" s="65"/>
      <c r="GT98" s="65"/>
      <c r="GU98" s="65">
        <f t="shared" si="267"/>
        <v>30.83444960616724</v>
      </c>
      <c r="GV98" s="65">
        <f t="shared" si="268"/>
        <v>12.024029835077481</v>
      </c>
      <c r="GW98" s="65"/>
      <c r="GX98" s="65"/>
      <c r="GY98" s="65">
        <f t="shared" si="269"/>
        <v>184.90588235294118</v>
      </c>
      <c r="GZ98" s="65">
        <v>5</v>
      </c>
      <c r="HA98" s="65">
        <f t="shared" si="309"/>
        <v>358.47794117647061</v>
      </c>
      <c r="HB98" s="65"/>
      <c r="HC98" s="64">
        <f t="shared" si="344"/>
        <v>591.24230297065651</v>
      </c>
      <c r="HD98" s="66">
        <f t="shared" si="310"/>
        <v>866.92019607843133</v>
      </c>
      <c r="HE98" s="66"/>
      <c r="HF98" s="66">
        <f t="shared" si="270"/>
        <v>291.63249980981755</v>
      </c>
      <c r="HG98" s="67">
        <f t="shared" si="228"/>
        <v>1158.5526958882488</v>
      </c>
      <c r="HH98" s="67">
        <f t="shared" si="229"/>
        <v>1749.7949988589053</v>
      </c>
      <c r="HI98" s="68">
        <f t="shared" si="230"/>
        <v>-1516.4149988589052</v>
      </c>
      <c r="HJ98" s="205">
        <v>0</v>
      </c>
      <c r="HK98" s="205">
        <v>3257.89</v>
      </c>
      <c r="HL98" s="205">
        <v>0</v>
      </c>
      <c r="HM98" s="205">
        <v>0</v>
      </c>
      <c r="HN98" s="205">
        <v>0</v>
      </c>
      <c r="HO98" s="205">
        <v>0</v>
      </c>
      <c r="HP98" s="205">
        <v>0</v>
      </c>
      <c r="HQ98" s="205">
        <v>0</v>
      </c>
      <c r="HR98" s="205">
        <v>0</v>
      </c>
      <c r="HS98" s="205">
        <v>0</v>
      </c>
      <c r="HT98" s="205">
        <v>2927.26</v>
      </c>
      <c r="HU98" s="178">
        <f t="shared" si="189"/>
        <v>330.62999999999965</v>
      </c>
      <c r="HV98" s="206">
        <v>159</v>
      </c>
      <c r="HW98" s="181" t="s">
        <v>276</v>
      </c>
      <c r="HX98" s="64">
        <f t="shared" si="190"/>
        <v>3257.89</v>
      </c>
      <c r="HY98" s="205">
        <v>0</v>
      </c>
      <c r="HZ98" s="205">
        <v>238.31</v>
      </c>
      <c r="IA98" s="205">
        <v>0</v>
      </c>
      <c r="IB98" s="205">
        <v>0</v>
      </c>
      <c r="IC98" s="205">
        <v>0</v>
      </c>
      <c r="ID98" s="205">
        <v>0</v>
      </c>
      <c r="IE98" s="205">
        <v>0</v>
      </c>
      <c r="IF98" s="205">
        <v>0</v>
      </c>
      <c r="IG98" s="205">
        <v>0</v>
      </c>
      <c r="IH98" s="205">
        <v>0</v>
      </c>
      <c r="II98" s="214">
        <v>238.31</v>
      </c>
      <c r="IJ98" s="65"/>
      <c r="IK98" s="65"/>
      <c r="IL98" s="65">
        <f t="shared" si="271"/>
        <v>32.426596286172597</v>
      </c>
      <c r="IM98" s="65">
        <f t="shared" si="272"/>
        <v>10.020641106189169</v>
      </c>
      <c r="IN98" s="65"/>
      <c r="IO98" s="65"/>
      <c r="IP98" s="65">
        <f t="shared" si="273"/>
        <v>232.05714285714285</v>
      </c>
      <c r="IQ98" s="65">
        <v>5</v>
      </c>
      <c r="IR98" s="65">
        <f t="shared" si="311"/>
        <v>445.62857142857143</v>
      </c>
      <c r="IS98" s="65"/>
      <c r="IT98" s="64">
        <f t="shared" si="345"/>
        <v>725.1329516780761</v>
      </c>
      <c r="IU98" s="66">
        <f t="shared" si="312"/>
        <v>538.79476190476191</v>
      </c>
      <c r="IV98" s="66"/>
      <c r="IW98" s="66">
        <f t="shared" si="274"/>
        <v>252.78554271656759</v>
      </c>
      <c r="IX98" s="67">
        <f t="shared" si="346"/>
        <v>791.58030462132956</v>
      </c>
      <c r="IY98" s="67">
        <f t="shared" si="231"/>
        <v>1516.7132562994057</v>
      </c>
      <c r="IZ98" s="68">
        <f t="shared" si="232"/>
        <v>-1278.4032562994057</v>
      </c>
      <c r="JA98" s="209">
        <v>0</v>
      </c>
      <c r="JB98" s="209">
        <v>5504.05</v>
      </c>
      <c r="JC98" s="209">
        <v>0</v>
      </c>
      <c r="JD98" s="209">
        <v>0</v>
      </c>
      <c r="JE98" s="209">
        <v>0</v>
      </c>
      <c r="JF98" s="209">
        <v>0</v>
      </c>
      <c r="JG98" s="209">
        <v>0</v>
      </c>
      <c r="JH98" s="209">
        <v>0</v>
      </c>
      <c r="JI98" s="209">
        <v>0</v>
      </c>
      <c r="JJ98" s="209">
        <v>0</v>
      </c>
      <c r="JK98" s="209">
        <v>5504.05</v>
      </c>
      <c r="JL98" s="178">
        <f t="shared" si="193"/>
        <v>0</v>
      </c>
      <c r="JM98" s="210">
        <v>239</v>
      </c>
      <c r="JN98" s="181" t="s">
        <v>276</v>
      </c>
      <c r="JO98" s="64">
        <f t="shared" si="194"/>
        <v>5504.05</v>
      </c>
      <c r="JP98" s="209">
        <v>0</v>
      </c>
      <c r="JQ98" s="209">
        <v>402.61</v>
      </c>
      <c r="JR98" s="209">
        <v>0</v>
      </c>
      <c r="JS98" s="209">
        <v>0</v>
      </c>
      <c r="JT98" s="209">
        <v>0</v>
      </c>
      <c r="JU98" s="209">
        <v>0</v>
      </c>
      <c r="JV98" s="209">
        <v>0</v>
      </c>
      <c r="JW98" s="209">
        <v>0</v>
      </c>
      <c r="JX98" s="209">
        <v>0</v>
      </c>
      <c r="JY98" s="209">
        <v>0</v>
      </c>
      <c r="JZ98" s="211">
        <v>402.61</v>
      </c>
      <c r="KA98" s="65"/>
      <c r="KB98" s="65"/>
      <c r="KC98" s="65">
        <f t="shared" si="275"/>
        <v>111.02047371089708</v>
      </c>
      <c r="KD98" s="65">
        <f t="shared" si="276"/>
        <v>0</v>
      </c>
      <c r="KE98" s="65"/>
      <c r="KF98" s="65"/>
      <c r="KG98" s="65"/>
      <c r="KH98" s="65">
        <v>5</v>
      </c>
      <c r="KI98" s="65">
        <f t="shared" si="313"/>
        <v>543.39953271028037</v>
      </c>
      <c r="KJ98" s="65"/>
      <c r="KK98" s="64">
        <f t="shared" si="347"/>
        <v>659.4200064211775</v>
      </c>
      <c r="KL98" s="66">
        <f t="shared" si="314"/>
        <v>497.32093457943921</v>
      </c>
      <c r="KM98" s="66"/>
      <c r="KN98" s="66">
        <f t="shared" si="277"/>
        <v>231.34818820012333</v>
      </c>
      <c r="KO98" s="67">
        <f t="shared" si="233"/>
        <v>728.66912277956249</v>
      </c>
      <c r="KP98" s="67">
        <f t="shared" si="234"/>
        <v>1388.08912920074</v>
      </c>
      <c r="KQ98" s="68">
        <f t="shared" si="235"/>
        <v>-985.47912920073998</v>
      </c>
      <c r="KR98" s="209">
        <v>0</v>
      </c>
      <c r="KS98" s="209">
        <v>6115.22</v>
      </c>
      <c r="KT98" s="209">
        <v>0</v>
      </c>
      <c r="KU98" s="209">
        <v>0</v>
      </c>
      <c r="KV98" s="209">
        <v>0</v>
      </c>
      <c r="KW98" s="209">
        <v>0</v>
      </c>
      <c r="KX98" s="209">
        <v>0</v>
      </c>
      <c r="KY98" s="209">
        <v>0</v>
      </c>
      <c r="KZ98" s="209">
        <v>0</v>
      </c>
      <c r="LA98" s="209">
        <v>0</v>
      </c>
      <c r="LB98" s="209">
        <v>6115.22</v>
      </c>
      <c r="LC98" s="178">
        <f t="shared" si="196"/>
        <v>0</v>
      </c>
      <c r="LD98" s="210">
        <v>259</v>
      </c>
      <c r="LE98" s="181" t="s">
        <v>276</v>
      </c>
      <c r="LF98" s="64">
        <f t="shared" si="197"/>
        <v>6115.22</v>
      </c>
      <c r="LG98" s="209">
        <v>0</v>
      </c>
      <c r="LH98" s="209">
        <v>447.32</v>
      </c>
      <c r="LI98" s="209">
        <v>0</v>
      </c>
      <c r="LJ98" s="209">
        <v>0</v>
      </c>
      <c r="LK98" s="209">
        <v>0</v>
      </c>
      <c r="LL98" s="209">
        <v>0</v>
      </c>
      <c r="LM98" s="209">
        <v>0</v>
      </c>
      <c r="LN98" s="209">
        <v>0</v>
      </c>
      <c r="LO98" s="209">
        <v>0</v>
      </c>
      <c r="LP98" s="209">
        <v>0</v>
      </c>
      <c r="LQ98" s="211">
        <f t="shared" si="278"/>
        <v>447.32</v>
      </c>
      <c r="LR98" s="65"/>
      <c r="LS98" s="65"/>
      <c r="LT98" s="65">
        <f t="shared" si="279"/>
        <v>62.345450001753946</v>
      </c>
      <c r="LU98" s="65">
        <f t="shared" si="280"/>
        <v>0</v>
      </c>
      <c r="LV98" s="65"/>
      <c r="LW98" s="65"/>
      <c r="LX98" s="65"/>
      <c r="LY98" s="65">
        <v>5</v>
      </c>
      <c r="LZ98" s="65">
        <f t="shared" si="315"/>
        <v>508.03738317757012</v>
      </c>
      <c r="MA98" s="65"/>
      <c r="MB98" s="64">
        <f t="shared" si="236"/>
        <v>575.38283317932405</v>
      </c>
      <c r="MC98" s="66">
        <f t="shared" si="316"/>
        <v>593.54906542056074</v>
      </c>
      <c r="MD98" s="66"/>
      <c r="ME98" s="66">
        <f t="shared" si="281"/>
        <v>233.78637971997696</v>
      </c>
      <c r="MF98" s="67">
        <f t="shared" si="237"/>
        <v>827.33544514053767</v>
      </c>
      <c r="MG98" s="67">
        <f t="shared" si="238"/>
        <v>1402.7182783198618</v>
      </c>
      <c r="MH98" s="68">
        <f t="shared" si="239"/>
        <v>-955.3982783198619</v>
      </c>
      <c r="MI98" s="209">
        <v>0</v>
      </c>
      <c r="MJ98" s="209">
        <v>2536.06</v>
      </c>
      <c r="MK98" s="209">
        <v>0</v>
      </c>
      <c r="ML98" s="209">
        <v>0</v>
      </c>
      <c r="MM98" s="209">
        <v>0</v>
      </c>
      <c r="MN98" s="209">
        <v>0</v>
      </c>
      <c r="MO98" s="209">
        <v>0</v>
      </c>
      <c r="MP98" s="209">
        <v>0</v>
      </c>
      <c r="MQ98" s="209">
        <v>0</v>
      </c>
      <c r="MR98" s="209">
        <v>0</v>
      </c>
      <c r="MS98" s="209">
        <v>2535.89</v>
      </c>
      <c r="MT98" s="178">
        <f t="shared" si="352"/>
        <v>0.17000000000007276</v>
      </c>
      <c r="MU98" s="210">
        <v>121</v>
      </c>
      <c r="MV98" s="181" t="s">
        <v>276</v>
      </c>
      <c r="MW98" s="64">
        <f t="shared" si="198"/>
        <v>2536.06</v>
      </c>
      <c r="MX98" s="209">
        <v>0</v>
      </c>
      <c r="MY98" s="209">
        <v>185.51</v>
      </c>
      <c r="MZ98" s="209">
        <v>0</v>
      </c>
      <c r="NA98" s="209">
        <v>0</v>
      </c>
      <c r="NB98" s="209">
        <v>0</v>
      </c>
      <c r="NC98" s="209">
        <v>0</v>
      </c>
      <c r="ND98" s="209">
        <v>0</v>
      </c>
      <c r="NE98" s="209">
        <v>0</v>
      </c>
      <c r="NF98" s="209">
        <v>0</v>
      </c>
      <c r="NG98" s="209">
        <v>0</v>
      </c>
      <c r="NH98" s="211">
        <f t="shared" si="282"/>
        <v>185.51</v>
      </c>
      <c r="NI98" s="65"/>
      <c r="NJ98" s="65"/>
      <c r="NK98" s="65">
        <f t="shared" si="283"/>
        <v>0</v>
      </c>
      <c r="NL98" s="65">
        <f t="shared" si="284"/>
        <v>4.1060197054036997E-3</v>
      </c>
      <c r="NM98" s="65"/>
      <c r="NN98" s="65"/>
      <c r="NO98" s="65"/>
      <c r="NP98" s="65">
        <v>5</v>
      </c>
      <c r="NQ98" s="65">
        <f t="shared" si="317"/>
        <v>469.67889908256882</v>
      </c>
      <c r="NR98" s="65"/>
      <c r="NS98" s="64">
        <f t="shared" si="348"/>
        <v>474.68300510227425</v>
      </c>
      <c r="NT98" s="66">
        <f t="shared" si="285"/>
        <v>723.04816513761466</v>
      </c>
      <c r="NU98" s="66"/>
      <c r="NV98" s="66">
        <f t="shared" si="286"/>
        <v>239.54623404797778</v>
      </c>
      <c r="NW98" s="67">
        <f t="shared" si="240"/>
        <v>962.59439918559247</v>
      </c>
      <c r="NX98" s="67">
        <f t="shared" si="241"/>
        <v>1437.2774042878668</v>
      </c>
      <c r="NY98" s="68">
        <f t="shared" si="242"/>
        <v>-1251.7674042878668</v>
      </c>
      <c r="NZ98" s="209">
        <v>0</v>
      </c>
      <c r="OA98" s="209">
        <v>2561.2399999999998</v>
      </c>
      <c r="OB98" s="209">
        <v>0</v>
      </c>
      <c r="OC98" s="209">
        <v>0</v>
      </c>
      <c r="OD98" s="209">
        <v>0</v>
      </c>
      <c r="OE98" s="209">
        <v>0</v>
      </c>
      <c r="OF98" s="209">
        <v>0</v>
      </c>
      <c r="OG98" s="209">
        <v>0</v>
      </c>
      <c r="OH98" s="209">
        <v>0</v>
      </c>
      <c r="OI98" s="209">
        <v>0</v>
      </c>
      <c r="OJ98" s="209">
        <v>2259.69</v>
      </c>
      <c r="OK98" s="178">
        <f t="shared" si="287"/>
        <v>301.54999999999973</v>
      </c>
      <c r="OL98" s="210">
        <v>126</v>
      </c>
      <c r="OM98" s="181" t="s">
        <v>276</v>
      </c>
      <c r="ON98" s="64">
        <f t="shared" si="200"/>
        <v>2561.2399999999998</v>
      </c>
      <c r="OO98" s="209">
        <v>0</v>
      </c>
      <c r="OP98" s="209">
        <v>187.35</v>
      </c>
      <c r="OQ98" s="209">
        <v>0</v>
      </c>
      <c r="OR98" s="209">
        <v>0</v>
      </c>
      <c r="OS98" s="209">
        <v>0</v>
      </c>
      <c r="OT98" s="209">
        <v>0</v>
      </c>
      <c r="OU98" s="209">
        <v>0</v>
      </c>
      <c r="OV98" s="209">
        <v>0</v>
      </c>
      <c r="OW98" s="209">
        <v>0</v>
      </c>
      <c r="OX98" s="209">
        <v>0</v>
      </c>
      <c r="OY98" s="211">
        <v>187.35</v>
      </c>
      <c r="OZ98" s="65"/>
      <c r="PA98" s="65"/>
      <c r="PB98" s="65">
        <f t="shared" si="288"/>
        <v>48.861866221599925</v>
      </c>
      <c r="PC98" s="65">
        <f t="shared" si="289"/>
        <v>8.8417486310755038</v>
      </c>
      <c r="PD98" s="65"/>
      <c r="PE98" s="65"/>
      <c r="PF98" s="65">
        <f t="shared" si="290"/>
        <v>32.880000000000003</v>
      </c>
      <c r="PG98" s="65">
        <v>5</v>
      </c>
      <c r="PH98" s="65">
        <f t="shared" si="318"/>
        <v>495.2049090909091</v>
      </c>
      <c r="PI98" s="65"/>
      <c r="PJ98" s="64">
        <f t="shared" si="243"/>
        <v>590.78852394358455</v>
      </c>
      <c r="PK98" s="66">
        <f t="shared" si="319"/>
        <v>643.25572727272731</v>
      </c>
      <c r="PL98" s="66"/>
      <c r="PM98" s="66">
        <f t="shared" si="291"/>
        <v>246.80885024326236</v>
      </c>
      <c r="PN98" s="67">
        <f t="shared" si="244"/>
        <v>890.06457751598964</v>
      </c>
      <c r="PO98" s="67">
        <f t="shared" si="245"/>
        <v>1480.8531014595742</v>
      </c>
      <c r="PP98" s="68">
        <f t="shared" si="246"/>
        <v>-1293.5031014595743</v>
      </c>
      <c r="PQ98" s="209">
        <v>0</v>
      </c>
      <c r="PR98" s="209">
        <v>2790.38</v>
      </c>
      <c r="PS98" s="209">
        <v>0</v>
      </c>
      <c r="PT98" s="209">
        <v>0</v>
      </c>
      <c r="PU98" s="209">
        <v>0</v>
      </c>
      <c r="PV98" s="209">
        <v>0</v>
      </c>
      <c r="PW98" s="209">
        <v>0</v>
      </c>
      <c r="PX98" s="209">
        <v>0</v>
      </c>
      <c r="PY98" s="209">
        <v>0</v>
      </c>
      <c r="PZ98" s="209">
        <v>0</v>
      </c>
      <c r="QA98" s="209">
        <v>2467.27</v>
      </c>
      <c r="QB98" s="178">
        <f t="shared" si="201"/>
        <v>323.11000000000013</v>
      </c>
      <c r="QC98" s="210">
        <v>154</v>
      </c>
      <c r="QD98" s="181" t="s">
        <v>276</v>
      </c>
      <c r="QE98" s="64">
        <f t="shared" si="202"/>
        <v>2790.38</v>
      </c>
      <c r="QF98" s="209">
        <v>0</v>
      </c>
      <c r="QG98" s="209">
        <v>204.11</v>
      </c>
      <c r="QH98" s="209">
        <v>0</v>
      </c>
      <c r="QI98" s="209">
        <v>0</v>
      </c>
      <c r="QJ98" s="209">
        <v>0</v>
      </c>
      <c r="QK98" s="209">
        <v>0</v>
      </c>
      <c r="QL98" s="209">
        <v>0</v>
      </c>
      <c r="QM98" s="209">
        <v>0</v>
      </c>
      <c r="QN98" s="209">
        <v>0</v>
      </c>
      <c r="QO98" s="209">
        <v>0</v>
      </c>
      <c r="QP98" s="211">
        <f t="shared" si="292"/>
        <v>204.11</v>
      </c>
      <c r="QQ98" s="65"/>
      <c r="QR98" s="65"/>
      <c r="QS98" s="65">
        <f t="shared" si="293"/>
        <v>29.002773454327894</v>
      </c>
      <c r="QT98" s="65">
        <f t="shared" si="294"/>
        <v>5.8959319261602277</v>
      </c>
      <c r="QU98" s="65"/>
      <c r="QV98" s="65"/>
      <c r="QW98" s="65">
        <f t="shared" si="295"/>
        <v>18.861818181818183</v>
      </c>
      <c r="QX98" s="65">
        <v>5</v>
      </c>
      <c r="QY98" s="65">
        <f t="shared" si="320"/>
        <v>428.14772727272725</v>
      </c>
      <c r="QZ98" s="65"/>
      <c r="RA98" s="64">
        <f t="shared" si="349"/>
        <v>486.90825083503353</v>
      </c>
      <c r="RB98" s="66">
        <f t="shared" si="296"/>
        <v>619.2640909090909</v>
      </c>
      <c r="RC98" s="66"/>
      <c r="RD98" s="66">
        <f t="shared" si="297"/>
        <v>221.23446834882489</v>
      </c>
      <c r="RE98" s="67">
        <f t="shared" si="247"/>
        <v>840.49855925791576</v>
      </c>
      <c r="RF98" s="67">
        <f t="shared" si="248"/>
        <v>1327.4068100929494</v>
      </c>
      <c r="RG98" s="68">
        <f t="shared" si="249"/>
        <v>-1123.2968100929493</v>
      </c>
      <c r="RH98" s="205">
        <v>0</v>
      </c>
      <c r="RI98" s="205">
        <v>3284.48</v>
      </c>
      <c r="RJ98" s="205">
        <v>0</v>
      </c>
      <c r="RK98" s="205">
        <v>0</v>
      </c>
      <c r="RL98" s="205">
        <v>0</v>
      </c>
      <c r="RM98" s="205">
        <v>0</v>
      </c>
      <c r="RN98" s="205">
        <v>0</v>
      </c>
      <c r="RO98" s="205">
        <v>0</v>
      </c>
      <c r="RP98" s="205">
        <v>0</v>
      </c>
      <c r="RQ98" s="205">
        <v>0</v>
      </c>
      <c r="RR98" s="205">
        <v>3200.51</v>
      </c>
      <c r="RS98" s="178">
        <f t="shared" si="204"/>
        <v>83.9699999999998</v>
      </c>
      <c r="RT98" s="206">
        <v>149</v>
      </c>
      <c r="RU98" s="181" t="s">
        <v>276</v>
      </c>
      <c r="RV98" s="64">
        <f t="shared" si="205"/>
        <v>3284.48</v>
      </c>
      <c r="RW98" s="209">
        <v>0</v>
      </c>
      <c r="RX98" s="209">
        <v>240.25</v>
      </c>
      <c r="RY98" s="209">
        <v>0</v>
      </c>
      <c r="RZ98" s="209">
        <v>0</v>
      </c>
      <c r="SA98" s="209">
        <v>0</v>
      </c>
      <c r="SB98" s="209">
        <v>0</v>
      </c>
      <c r="SC98" s="209">
        <v>0</v>
      </c>
      <c r="SD98" s="209">
        <v>0</v>
      </c>
      <c r="SE98" s="209">
        <v>0</v>
      </c>
      <c r="SF98" s="209">
        <v>0</v>
      </c>
      <c r="SG98" s="211">
        <v>240.25</v>
      </c>
      <c r="SH98" s="65"/>
      <c r="SI98" s="65"/>
      <c r="SJ98" s="65">
        <f t="shared" si="298"/>
        <v>31.451111072341437</v>
      </c>
      <c r="SK98" s="65">
        <f t="shared" si="299"/>
        <v>1.809996031022687</v>
      </c>
      <c r="SL98" s="65"/>
      <c r="SM98" s="65"/>
      <c r="SN98" s="65">
        <f t="shared" si="300"/>
        <v>495.92920353982299</v>
      </c>
      <c r="SO98" s="65">
        <v>5</v>
      </c>
      <c r="SP98" s="65">
        <f t="shared" si="321"/>
        <v>428.52876106194691</v>
      </c>
      <c r="SQ98" s="65"/>
      <c r="SR98" s="64">
        <f t="shared" si="325"/>
        <v>962.71907170513396</v>
      </c>
      <c r="SS98" s="66">
        <f t="shared" si="322"/>
        <v>596.28469026548669</v>
      </c>
      <c r="ST98" s="66"/>
      <c r="SU98" s="66">
        <f t="shared" si="301"/>
        <v>311.80075239412417</v>
      </c>
      <c r="SV98" s="67">
        <f t="shared" si="326"/>
        <v>908.08544265961086</v>
      </c>
      <c r="SW98" s="67">
        <f t="shared" si="250"/>
        <v>1870.8045143647448</v>
      </c>
      <c r="SX98" s="68">
        <f t="shared" si="251"/>
        <v>-1630.5545143647448</v>
      </c>
      <c r="SY98" s="64">
        <f t="shared" si="302"/>
        <v>139895.95000000001</v>
      </c>
      <c r="SZ98" s="211">
        <f t="shared" si="303"/>
        <v>9554.9000000000015</v>
      </c>
      <c r="TA98" s="67">
        <f t="shared" si="304"/>
        <v>19305.561454796582</v>
      </c>
      <c r="TB98" s="68">
        <f t="shared" si="305"/>
        <v>-9750.6614547965801</v>
      </c>
      <c r="TC98" s="264"/>
      <c r="TD98" s="265"/>
      <c r="TE98" s="265"/>
    </row>
    <row r="99" spans="1:525">
      <c r="A99" s="173" t="s">
        <v>240</v>
      </c>
      <c r="B99" s="175" t="s">
        <v>241</v>
      </c>
      <c r="C99" s="181" t="s">
        <v>276</v>
      </c>
      <c r="D99" s="176">
        <v>11082.9</v>
      </c>
      <c r="E99" s="176">
        <v>31105.82</v>
      </c>
      <c r="F99" s="176">
        <v>0</v>
      </c>
      <c r="G99" s="176">
        <v>15</v>
      </c>
      <c r="H99" s="176">
        <v>0</v>
      </c>
      <c r="I99" s="176">
        <v>0</v>
      </c>
      <c r="J99" s="176">
        <v>0</v>
      </c>
      <c r="K99" s="176">
        <v>0</v>
      </c>
      <c r="L99" s="176">
        <v>0</v>
      </c>
      <c r="M99" s="176">
        <v>0</v>
      </c>
      <c r="N99" s="178">
        <v>33259.01</v>
      </c>
      <c r="O99" s="178">
        <f t="shared" si="331"/>
        <v>8944.7099999999991</v>
      </c>
      <c r="P99" s="181">
        <v>3995</v>
      </c>
      <c r="Q99" s="64">
        <f t="shared" si="327"/>
        <v>42203.72</v>
      </c>
      <c r="R99" s="178">
        <v>922.52</v>
      </c>
      <c r="S99" s="178">
        <v>2275.33</v>
      </c>
      <c r="T99" s="178">
        <v>0</v>
      </c>
      <c r="U99" s="178">
        <v>0.63</v>
      </c>
      <c r="V99" s="178">
        <v>0</v>
      </c>
      <c r="W99" s="178">
        <v>0</v>
      </c>
      <c r="X99" s="178">
        <v>0</v>
      </c>
      <c r="Y99" s="178">
        <v>0</v>
      </c>
      <c r="Z99" s="178">
        <v>0</v>
      </c>
      <c r="AA99" s="178">
        <v>0</v>
      </c>
      <c r="AB99" s="64">
        <f t="shared" si="328"/>
        <v>3198.48</v>
      </c>
      <c r="AC99" s="65"/>
      <c r="AD99" s="65"/>
      <c r="AE99" s="65">
        <f t="shared" si="252"/>
        <v>361.61849525331104</v>
      </c>
      <c r="AF99" s="65">
        <f t="shared" si="340"/>
        <v>239.84180012104994</v>
      </c>
      <c r="AG99" s="65"/>
      <c r="AH99" s="65"/>
      <c r="AI99" s="65"/>
      <c r="AJ99" s="65">
        <v>5</v>
      </c>
      <c r="AK99" s="65">
        <f t="shared" si="341"/>
        <v>411.38684210526316</v>
      </c>
      <c r="AL99" s="65"/>
      <c r="AM99" s="64">
        <f t="shared" si="214"/>
        <v>1017.8471374796241</v>
      </c>
      <c r="AN99" s="66">
        <f t="shared" si="342"/>
        <v>645.10084210526315</v>
      </c>
      <c r="AO99" s="66"/>
      <c r="AP99" s="66">
        <f t="shared" si="253"/>
        <v>332.58959591697749</v>
      </c>
      <c r="AQ99" s="67">
        <f t="shared" si="215"/>
        <v>977.69043802224064</v>
      </c>
      <c r="AR99" s="67">
        <f t="shared" si="216"/>
        <v>1995.5375755018647</v>
      </c>
      <c r="AS99" s="68">
        <f t="shared" si="217"/>
        <v>1202.9424244981353</v>
      </c>
      <c r="AT99" s="205">
        <v>15511.4</v>
      </c>
      <c r="AU99" s="205">
        <v>29340.9</v>
      </c>
      <c r="AV99" s="205">
        <v>0</v>
      </c>
      <c r="AW99" s="205">
        <v>45</v>
      </c>
      <c r="AX99" s="207">
        <v>0</v>
      </c>
      <c r="AY99" s="207">
        <v>0</v>
      </c>
      <c r="AZ99" s="207">
        <v>0</v>
      </c>
      <c r="BA99" s="207">
        <v>0</v>
      </c>
      <c r="BB99" s="207">
        <v>0</v>
      </c>
      <c r="BC99" s="207">
        <v>0</v>
      </c>
      <c r="BD99" s="209">
        <v>33795.9</v>
      </c>
      <c r="BE99" s="178">
        <f t="shared" si="332"/>
        <v>11101.400000000001</v>
      </c>
      <c r="BF99" s="208">
        <v>3848</v>
      </c>
      <c r="BG99" s="181" t="s">
        <v>276</v>
      </c>
      <c r="BH99" s="64">
        <f t="shared" si="329"/>
        <v>44897.3</v>
      </c>
      <c r="BI99" s="205">
        <v>1291.1600000000001</v>
      </c>
      <c r="BJ99" s="205">
        <v>2146.23</v>
      </c>
      <c r="BK99" s="205">
        <v>0</v>
      </c>
      <c r="BL99" s="205">
        <v>1.89</v>
      </c>
      <c r="BM99" s="205">
        <v>0</v>
      </c>
      <c r="BN99" s="205">
        <v>0</v>
      </c>
      <c r="BO99" s="205">
        <v>0</v>
      </c>
      <c r="BP99" s="205">
        <v>0</v>
      </c>
      <c r="BQ99" s="205">
        <v>0</v>
      </c>
      <c r="BR99" s="205">
        <v>0</v>
      </c>
      <c r="BS99" s="64">
        <f t="shared" si="330"/>
        <v>3439.28</v>
      </c>
      <c r="BT99" s="65"/>
      <c r="BU99" s="65"/>
      <c r="BV99" s="65">
        <f t="shared" si="254"/>
        <v>370.66380717593631</v>
      </c>
      <c r="BW99" s="65">
        <f t="shared" si="255"/>
        <v>251.06884024222455</v>
      </c>
      <c r="BX99" s="65"/>
      <c r="BY99" s="65"/>
      <c r="BZ99" s="65"/>
      <c r="CA99" s="65">
        <v>5</v>
      </c>
      <c r="CB99" s="65">
        <f t="shared" si="343"/>
        <v>391.015625</v>
      </c>
      <c r="CC99" s="65"/>
      <c r="CD99" s="64">
        <f t="shared" si="218"/>
        <v>1017.7482724181609</v>
      </c>
      <c r="CE99" s="66">
        <f t="shared" si="256"/>
        <v>665.21208333333334</v>
      </c>
      <c r="CF99" s="66"/>
      <c r="CG99" s="66">
        <f t="shared" si="257"/>
        <v>336.59207115029886</v>
      </c>
      <c r="CH99" s="67">
        <f t="shared" si="323"/>
        <v>1001.8041544836321</v>
      </c>
      <c r="CI99" s="67">
        <f t="shared" si="219"/>
        <v>2019.5524269017931</v>
      </c>
      <c r="CJ99" s="68">
        <f t="shared" si="220"/>
        <v>1419.7275730982071</v>
      </c>
      <c r="CK99" s="209">
        <v>14566.32</v>
      </c>
      <c r="CL99" s="209">
        <v>33592.31</v>
      </c>
      <c r="CM99" s="209">
        <v>0</v>
      </c>
      <c r="CN99" s="209">
        <v>25</v>
      </c>
      <c r="CO99" s="209">
        <v>0</v>
      </c>
      <c r="CP99" s="209">
        <v>0</v>
      </c>
      <c r="CQ99" s="209">
        <v>0</v>
      </c>
      <c r="CR99" s="209">
        <v>0</v>
      </c>
      <c r="CS99" s="209">
        <v>0</v>
      </c>
      <c r="CT99" s="207">
        <v>0</v>
      </c>
      <c r="CU99" s="209">
        <v>35734</v>
      </c>
      <c r="CV99" s="178">
        <f t="shared" si="181"/>
        <v>12449.629999999997</v>
      </c>
      <c r="CW99" s="210">
        <v>4351</v>
      </c>
      <c r="CX99" s="181" t="s">
        <v>276</v>
      </c>
      <c r="CY99" s="64">
        <f t="shared" si="182"/>
        <v>48183.63</v>
      </c>
      <c r="CZ99" s="209">
        <v>1212.48</v>
      </c>
      <c r="DA99" s="209">
        <v>2457.2199999999998</v>
      </c>
      <c r="DB99" s="209">
        <v>0</v>
      </c>
      <c r="DC99" s="209">
        <v>1.05</v>
      </c>
      <c r="DD99" s="209">
        <v>0</v>
      </c>
      <c r="DE99" s="209">
        <v>0</v>
      </c>
      <c r="DF99" s="209">
        <v>0</v>
      </c>
      <c r="DG99" s="209">
        <v>0</v>
      </c>
      <c r="DH99" s="209">
        <v>0</v>
      </c>
      <c r="DI99" s="209">
        <v>0</v>
      </c>
      <c r="DJ99" s="211">
        <f t="shared" si="350"/>
        <v>3670.75</v>
      </c>
      <c r="DK99" s="65"/>
      <c r="DL99" s="65"/>
      <c r="DM99" s="65">
        <f t="shared" si="258"/>
        <v>388.47852102516964</v>
      </c>
      <c r="DN99" s="65">
        <f t="shared" si="259"/>
        <v>354.14659889858945</v>
      </c>
      <c r="DO99" s="65"/>
      <c r="DP99" s="65"/>
      <c r="DQ99" s="65"/>
      <c r="DR99" s="65">
        <v>5</v>
      </c>
      <c r="DS99" s="65">
        <f t="shared" si="351"/>
        <v>428.469696969697</v>
      </c>
      <c r="DT99" s="65"/>
      <c r="DU99" s="64">
        <f t="shared" si="221"/>
        <v>1176.094816893456</v>
      </c>
      <c r="DV99" s="66">
        <f t="shared" si="306"/>
        <v>596.35070707070713</v>
      </c>
      <c r="DW99" s="66"/>
      <c r="DX99" s="66">
        <f t="shared" si="260"/>
        <v>354.48910479283268</v>
      </c>
      <c r="DY99" s="67">
        <f t="shared" si="222"/>
        <v>950.83981186353981</v>
      </c>
      <c r="DZ99" s="67">
        <f t="shared" si="223"/>
        <v>2126.9346287569961</v>
      </c>
      <c r="EA99" s="68">
        <f t="shared" si="224"/>
        <v>1543.8153712430039</v>
      </c>
      <c r="EB99" s="209">
        <v>12869.46</v>
      </c>
      <c r="EC99" s="209">
        <v>31468.58</v>
      </c>
      <c r="ED99" s="209">
        <v>0</v>
      </c>
      <c r="EE99" s="209">
        <v>90</v>
      </c>
      <c r="EF99" s="209">
        <v>0</v>
      </c>
      <c r="EG99" s="209">
        <v>0</v>
      </c>
      <c r="EH99" s="209">
        <v>0</v>
      </c>
      <c r="EI99" s="209">
        <v>0</v>
      </c>
      <c r="EJ99" s="209">
        <v>0</v>
      </c>
      <c r="EK99" s="209">
        <v>0</v>
      </c>
      <c r="EL99" s="209">
        <v>33658.959999999999</v>
      </c>
      <c r="EM99" s="178">
        <f t="shared" si="183"/>
        <v>10769.080000000002</v>
      </c>
      <c r="EN99" s="210">
        <v>4221</v>
      </c>
      <c r="EO99" s="181" t="s">
        <v>276</v>
      </c>
      <c r="EP99" s="212">
        <f t="shared" si="261"/>
        <v>44428.04</v>
      </c>
      <c r="EQ99" s="209">
        <v>1071.23</v>
      </c>
      <c r="ER99" s="209">
        <v>2301.87</v>
      </c>
      <c r="ES99" s="209">
        <v>0</v>
      </c>
      <c r="ET99" s="209">
        <v>3.79</v>
      </c>
      <c r="EU99" s="209">
        <v>0</v>
      </c>
      <c r="EV99" s="209">
        <v>0</v>
      </c>
      <c r="EW99" s="209">
        <v>0</v>
      </c>
      <c r="EX99" s="209">
        <v>0</v>
      </c>
      <c r="EY99" s="209">
        <v>0</v>
      </c>
      <c r="EZ99" s="209">
        <v>0</v>
      </c>
      <c r="FA99" s="64">
        <f t="shared" si="184"/>
        <v>3376.89</v>
      </c>
      <c r="FB99" s="65"/>
      <c r="FC99" s="65"/>
      <c r="FD99" s="65">
        <f t="shared" si="262"/>
        <v>375.70302397020617</v>
      </c>
      <c r="FE99" s="65">
        <f t="shared" si="263"/>
        <v>279.74023482964111</v>
      </c>
      <c r="FF99" s="65"/>
      <c r="FG99" s="65"/>
      <c r="FH99" s="65">
        <f t="shared" si="264"/>
        <v>140.93333333333334</v>
      </c>
      <c r="FI99" s="65">
        <v>5</v>
      </c>
      <c r="FJ99" s="65">
        <f t="shared" si="307"/>
        <v>424.68019607843132</v>
      </c>
      <c r="FK99" s="65"/>
      <c r="FL99" s="64">
        <f t="shared" si="225"/>
        <v>1226.056788211612</v>
      </c>
      <c r="FM99" s="66">
        <f t="shared" si="308"/>
        <v>664.41901960784321</v>
      </c>
      <c r="FN99" s="66"/>
      <c r="FO99" s="66">
        <f t="shared" si="265"/>
        <v>378.09516156389105</v>
      </c>
      <c r="FP99" s="67">
        <f t="shared" si="324"/>
        <v>1042.5141811717342</v>
      </c>
      <c r="FQ99" s="67">
        <f t="shared" si="226"/>
        <v>2268.570969383346</v>
      </c>
      <c r="FR99" s="68">
        <f t="shared" si="227"/>
        <v>1108.3190306166539</v>
      </c>
      <c r="FS99" s="209">
        <v>13115.01</v>
      </c>
      <c r="FT99" s="209">
        <v>33759.25</v>
      </c>
      <c r="FU99" s="209">
        <v>0</v>
      </c>
      <c r="FV99" s="209">
        <v>170</v>
      </c>
      <c r="FW99" s="209">
        <v>0</v>
      </c>
      <c r="FX99" s="209">
        <v>0</v>
      </c>
      <c r="FY99" s="209">
        <v>0</v>
      </c>
      <c r="FZ99" s="209">
        <v>0</v>
      </c>
      <c r="GA99" s="209">
        <v>0</v>
      </c>
      <c r="GB99" s="209">
        <v>0</v>
      </c>
      <c r="GC99" s="209">
        <v>34905.949999999997</v>
      </c>
      <c r="GD99" s="178">
        <f t="shared" si="186"/>
        <v>12138.310000000005</v>
      </c>
      <c r="GE99" s="210">
        <v>4175</v>
      </c>
      <c r="GF99" s="181" t="s">
        <v>276</v>
      </c>
      <c r="GG99" s="64">
        <f t="shared" si="187"/>
        <v>47044.26</v>
      </c>
      <c r="GH99" s="209">
        <v>1091.67</v>
      </c>
      <c r="GI99" s="209">
        <v>2469.4299999999998</v>
      </c>
      <c r="GJ99" s="209">
        <v>0</v>
      </c>
      <c r="GK99" s="209">
        <v>7.15</v>
      </c>
      <c r="GL99" s="209">
        <v>0</v>
      </c>
      <c r="GM99" s="209">
        <v>0</v>
      </c>
      <c r="GN99" s="209">
        <v>0</v>
      </c>
      <c r="GO99" s="209">
        <v>0</v>
      </c>
      <c r="GP99" s="209">
        <v>0</v>
      </c>
      <c r="GQ99" s="209">
        <v>0</v>
      </c>
      <c r="GR99" s="211">
        <f t="shared" si="266"/>
        <v>3568.25</v>
      </c>
      <c r="GS99" s="65"/>
      <c r="GT99" s="65"/>
      <c r="GU99" s="65">
        <f t="shared" si="267"/>
        <v>386.80137003442604</v>
      </c>
      <c r="GV99" s="65">
        <f t="shared" si="268"/>
        <v>357.74155984954996</v>
      </c>
      <c r="GW99" s="65"/>
      <c r="GX99" s="65"/>
      <c r="GY99" s="65">
        <f t="shared" si="269"/>
        <v>184.90588235294118</v>
      </c>
      <c r="GZ99" s="65">
        <v>5</v>
      </c>
      <c r="HA99" s="65">
        <f t="shared" si="309"/>
        <v>358.47794117647061</v>
      </c>
      <c r="HB99" s="65"/>
      <c r="HC99" s="64">
        <f t="shared" si="344"/>
        <v>1292.9267534133878</v>
      </c>
      <c r="HD99" s="66">
        <f t="shared" si="310"/>
        <v>866.92019607843133</v>
      </c>
      <c r="HE99" s="66"/>
      <c r="HF99" s="66">
        <f t="shared" si="270"/>
        <v>431.96938989836383</v>
      </c>
      <c r="HG99" s="67">
        <f t="shared" si="228"/>
        <v>1298.8895859767952</v>
      </c>
      <c r="HH99" s="67">
        <f t="shared" si="229"/>
        <v>2591.8163393901832</v>
      </c>
      <c r="HI99" s="68">
        <f t="shared" si="230"/>
        <v>976.4336606098168</v>
      </c>
      <c r="HJ99" s="205">
        <v>16742.64</v>
      </c>
      <c r="HK99" s="205">
        <v>35089.160000000003</v>
      </c>
      <c r="HL99" s="205">
        <v>0</v>
      </c>
      <c r="HM99" s="205">
        <v>220</v>
      </c>
      <c r="HN99" s="205">
        <v>0</v>
      </c>
      <c r="HO99" s="205">
        <v>0</v>
      </c>
      <c r="HP99" s="205">
        <v>0</v>
      </c>
      <c r="HQ99" s="205">
        <v>0</v>
      </c>
      <c r="HR99" s="205">
        <v>0</v>
      </c>
      <c r="HS99" s="205">
        <v>0</v>
      </c>
      <c r="HT99" s="205">
        <v>38244.879999999997</v>
      </c>
      <c r="HU99" s="178">
        <f t="shared" si="189"/>
        <v>13806.920000000006</v>
      </c>
      <c r="HV99" s="206">
        <v>4543</v>
      </c>
      <c r="HW99" s="181" t="s">
        <v>276</v>
      </c>
      <c r="HX99" s="64">
        <f t="shared" si="190"/>
        <v>52051.8</v>
      </c>
      <c r="HY99" s="205">
        <v>1393.64</v>
      </c>
      <c r="HZ99" s="205">
        <v>2566.71</v>
      </c>
      <c r="IA99" s="205">
        <v>0</v>
      </c>
      <c r="IB99" s="205">
        <v>9.25</v>
      </c>
      <c r="IC99" s="205">
        <v>0</v>
      </c>
      <c r="ID99" s="205">
        <v>0</v>
      </c>
      <c r="IE99" s="205">
        <v>0</v>
      </c>
      <c r="IF99" s="205">
        <v>0</v>
      </c>
      <c r="IG99" s="205">
        <v>0</v>
      </c>
      <c r="IH99" s="205">
        <v>0</v>
      </c>
      <c r="II99" s="214">
        <v>3969.6</v>
      </c>
      <c r="IJ99" s="65"/>
      <c r="IK99" s="65"/>
      <c r="IL99" s="65">
        <f t="shared" si="271"/>
        <v>423.65600724674829</v>
      </c>
      <c r="IM99" s="65">
        <f t="shared" si="272"/>
        <v>418.45625049712839</v>
      </c>
      <c r="IN99" s="65"/>
      <c r="IO99" s="65"/>
      <c r="IP99" s="65">
        <f t="shared" si="273"/>
        <v>232.05714285714285</v>
      </c>
      <c r="IQ99" s="65">
        <v>5</v>
      </c>
      <c r="IR99" s="65">
        <f t="shared" si="311"/>
        <v>445.62857142857143</v>
      </c>
      <c r="IS99" s="65"/>
      <c r="IT99" s="64">
        <f t="shared" si="345"/>
        <v>1524.7979720295909</v>
      </c>
      <c r="IU99" s="66">
        <f t="shared" si="312"/>
        <v>538.79476190476191</v>
      </c>
      <c r="IV99" s="66"/>
      <c r="IW99" s="66">
        <f t="shared" si="274"/>
        <v>412.7185467868706</v>
      </c>
      <c r="IX99" s="67">
        <f t="shared" si="346"/>
        <v>951.51330869163257</v>
      </c>
      <c r="IY99" s="67">
        <f t="shared" si="231"/>
        <v>2476.3112807212237</v>
      </c>
      <c r="IZ99" s="68">
        <f t="shared" si="232"/>
        <v>1493.2887192787762</v>
      </c>
      <c r="JA99" s="209">
        <v>17181.27</v>
      </c>
      <c r="JB99" s="209">
        <v>36168.379999999997</v>
      </c>
      <c r="JC99" s="209">
        <v>0</v>
      </c>
      <c r="JD99" s="209">
        <v>75</v>
      </c>
      <c r="JE99" s="209">
        <v>0</v>
      </c>
      <c r="JF99" s="209">
        <v>0</v>
      </c>
      <c r="JG99" s="209">
        <v>0</v>
      </c>
      <c r="JH99" s="209">
        <v>0</v>
      </c>
      <c r="JI99" s="209">
        <v>0</v>
      </c>
      <c r="JJ99" s="209">
        <v>0</v>
      </c>
      <c r="JK99" s="209">
        <v>41388.65</v>
      </c>
      <c r="JL99" s="178">
        <f t="shared" si="193"/>
        <v>12035.999999999993</v>
      </c>
      <c r="JM99" s="210">
        <v>4275</v>
      </c>
      <c r="JN99" s="181" t="s">
        <v>276</v>
      </c>
      <c r="JO99" s="64">
        <f t="shared" si="194"/>
        <v>53424.649999999994</v>
      </c>
      <c r="JP99" s="209">
        <v>1430.18</v>
      </c>
      <c r="JQ99" s="209">
        <v>2645.65</v>
      </c>
      <c r="JR99" s="209">
        <v>0</v>
      </c>
      <c r="JS99" s="209">
        <v>3.15</v>
      </c>
      <c r="JT99" s="209">
        <v>0</v>
      </c>
      <c r="JU99" s="209">
        <v>0</v>
      </c>
      <c r="JV99" s="209">
        <v>0</v>
      </c>
      <c r="JW99" s="209">
        <v>0</v>
      </c>
      <c r="JX99" s="209">
        <v>0</v>
      </c>
      <c r="JY99" s="209">
        <v>0</v>
      </c>
      <c r="JZ99" s="211">
        <v>4078.98</v>
      </c>
      <c r="KA99" s="65"/>
      <c r="KB99" s="65"/>
      <c r="KC99" s="65">
        <f t="shared" si="275"/>
        <v>834.83753404393508</v>
      </c>
      <c r="KD99" s="65">
        <f t="shared" si="276"/>
        <v>405.2710034293404</v>
      </c>
      <c r="KE99" s="65"/>
      <c r="KF99" s="65"/>
      <c r="KG99" s="65"/>
      <c r="KH99" s="65">
        <v>5</v>
      </c>
      <c r="KI99" s="65">
        <f t="shared" si="313"/>
        <v>543.39953271028037</v>
      </c>
      <c r="KJ99" s="65"/>
      <c r="KK99" s="64">
        <f t="shared" si="347"/>
        <v>1788.5080701835559</v>
      </c>
      <c r="KL99" s="66">
        <f t="shared" si="314"/>
        <v>497.32093457943921</v>
      </c>
      <c r="KM99" s="66"/>
      <c r="KN99" s="66">
        <f t="shared" si="277"/>
        <v>457.16580095259906</v>
      </c>
      <c r="KO99" s="67">
        <f t="shared" si="233"/>
        <v>954.48673553203821</v>
      </c>
      <c r="KP99" s="67">
        <f t="shared" si="234"/>
        <v>2742.9948057155943</v>
      </c>
      <c r="KQ99" s="68">
        <f t="shared" si="235"/>
        <v>1335.9851942844057</v>
      </c>
      <c r="KR99" s="209">
        <v>15458.21</v>
      </c>
      <c r="KS99" s="209">
        <v>33166.980000000003</v>
      </c>
      <c r="KT99" s="209">
        <v>0</v>
      </c>
      <c r="KU99" s="209">
        <v>35</v>
      </c>
      <c r="KV99" s="209">
        <v>0</v>
      </c>
      <c r="KW99" s="209">
        <v>0</v>
      </c>
      <c r="KX99" s="209">
        <v>0</v>
      </c>
      <c r="KY99" s="209">
        <v>0</v>
      </c>
      <c r="KZ99" s="209">
        <v>0</v>
      </c>
      <c r="LA99" s="209">
        <v>0</v>
      </c>
      <c r="LB99" s="209">
        <v>38084.93</v>
      </c>
      <c r="LC99" s="178">
        <f t="shared" si="196"/>
        <v>10575.260000000002</v>
      </c>
      <c r="LD99" s="210">
        <v>3807</v>
      </c>
      <c r="LE99" s="181" t="s">
        <v>276</v>
      </c>
      <c r="LF99" s="64">
        <f t="shared" si="197"/>
        <v>48660.19</v>
      </c>
      <c r="LG99" s="209">
        <v>1286.76</v>
      </c>
      <c r="LH99" s="209">
        <v>2426.1</v>
      </c>
      <c r="LI99" s="209">
        <v>0</v>
      </c>
      <c r="LJ99" s="209">
        <v>1.47</v>
      </c>
      <c r="LK99" s="209">
        <v>0</v>
      </c>
      <c r="LL99" s="209">
        <v>0</v>
      </c>
      <c r="LM99" s="209">
        <v>0</v>
      </c>
      <c r="LN99" s="209">
        <v>0</v>
      </c>
      <c r="LO99" s="209">
        <v>0</v>
      </c>
      <c r="LP99" s="209">
        <v>0</v>
      </c>
      <c r="LQ99" s="211">
        <f t="shared" si="278"/>
        <v>3714.3299999999995</v>
      </c>
      <c r="LR99" s="228">
        <v>415.49</v>
      </c>
      <c r="LS99" s="65"/>
      <c r="LT99" s="65">
        <f t="shared" si="279"/>
        <v>388.2807321952929</v>
      </c>
      <c r="LU99" s="65">
        <f t="shared" si="280"/>
        <v>314.84813648081894</v>
      </c>
      <c r="LV99" s="65"/>
      <c r="LW99" s="65"/>
      <c r="LX99" s="65"/>
      <c r="LY99" s="65">
        <v>5</v>
      </c>
      <c r="LZ99" s="65">
        <f t="shared" si="315"/>
        <v>508.03738317757012</v>
      </c>
      <c r="MA99" s="65"/>
      <c r="MB99" s="64">
        <f t="shared" si="236"/>
        <v>1631.6562518536819</v>
      </c>
      <c r="MC99" s="66">
        <f t="shared" si="316"/>
        <v>593.54906542056074</v>
      </c>
      <c r="MD99" s="66"/>
      <c r="ME99" s="66">
        <f t="shared" si="281"/>
        <v>445.04106345484854</v>
      </c>
      <c r="MF99" s="67">
        <f t="shared" si="237"/>
        <v>1038.5901288754094</v>
      </c>
      <c r="MG99" s="67">
        <f t="shared" si="238"/>
        <v>2670.2463807290915</v>
      </c>
      <c r="MH99" s="68">
        <f t="shared" si="239"/>
        <v>1044.083619270908</v>
      </c>
      <c r="MI99" s="209">
        <v>13835.08</v>
      </c>
      <c r="MJ99" s="209">
        <v>26705.81</v>
      </c>
      <c r="MK99" s="209">
        <v>0</v>
      </c>
      <c r="ML99" s="209">
        <v>0</v>
      </c>
      <c r="MM99" s="209">
        <v>0</v>
      </c>
      <c r="MN99" s="209">
        <v>0</v>
      </c>
      <c r="MO99" s="209">
        <v>0</v>
      </c>
      <c r="MP99" s="209">
        <v>0</v>
      </c>
      <c r="MQ99" s="209">
        <v>0</v>
      </c>
      <c r="MR99" s="209">
        <v>0</v>
      </c>
      <c r="MS99" s="209">
        <v>31594.7</v>
      </c>
      <c r="MT99" s="178">
        <f t="shared" si="352"/>
        <v>8946.1899999999987</v>
      </c>
      <c r="MU99" s="210">
        <v>3307</v>
      </c>
      <c r="MV99" s="181" t="s">
        <v>276</v>
      </c>
      <c r="MW99" s="64">
        <f t="shared" si="198"/>
        <v>40540.89</v>
      </c>
      <c r="MX99" s="209">
        <v>1151.6500000000001</v>
      </c>
      <c r="MY99" s="209">
        <v>1953.48</v>
      </c>
      <c r="MZ99" s="209">
        <v>0</v>
      </c>
      <c r="NA99" s="209">
        <v>0</v>
      </c>
      <c r="NB99" s="209">
        <v>0</v>
      </c>
      <c r="NC99" s="209">
        <v>0</v>
      </c>
      <c r="ND99" s="209">
        <v>0</v>
      </c>
      <c r="NE99" s="209">
        <v>0</v>
      </c>
      <c r="NF99" s="209">
        <v>0</v>
      </c>
      <c r="NG99" s="209">
        <v>0</v>
      </c>
      <c r="NH99" s="211">
        <f t="shared" si="282"/>
        <v>3105.13</v>
      </c>
      <c r="NI99" s="235">
        <v>415.49</v>
      </c>
      <c r="NJ99" s="238"/>
      <c r="NK99" s="65">
        <f t="shared" si="283"/>
        <v>0</v>
      </c>
      <c r="NL99" s="65">
        <f t="shared" si="284"/>
        <v>216.07783781335172</v>
      </c>
      <c r="NM99" s="65"/>
      <c r="NN99" s="65"/>
      <c r="NO99" s="65"/>
      <c r="NP99" s="65">
        <v>5</v>
      </c>
      <c r="NQ99" s="65">
        <f t="shared" si="317"/>
        <v>469.67889908256882</v>
      </c>
      <c r="NR99" s="65"/>
      <c r="NS99" s="64">
        <f t="shared" si="348"/>
        <v>1106.2467368959205</v>
      </c>
      <c r="NT99" s="66">
        <f t="shared" si="285"/>
        <v>723.04816513761466</v>
      </c>
      <c r="NU99" s="66"/>
      <c r="NV99" s="66">
        <f t="shared" si="286"/>
        <v>365.85898040670708</v>
      </c>
      <c r="NW99" s="67">
        <f t="shared" si="240"/>
        <v>1088.9071455443218</v>
      </c>
      <c r="NX99" s="67">
        <f t="shared" si="241"/>
        <v>2195.1538824402423</v>
      </c>
      <c r="NY99" s="68">
        <f t="shared" si="242"/>
        <v>909.97611755975777</v>
      </c>
      <c r="NZ99" s="209">
        <v>12246.23</v>
      </c>
      <c r="OA99" s="209">
        <v>29838.12</v>
      </c>
      <c r="OB99" s="209">
        <v>0</v>
      </c>
      <c r="OC99" s="209">
        <v>10</v>
      </c>
      <c r="OD99" s="209">
        <v>0</v>
      </c>
      <c r="OE99" s="209">
        <v>0</v>
      </c>
      <c r="OF99" s="209">
        <v>0</v>
      </c>
      <c r="OG99" s="209">
        <v>0</v>
      </c>
      <c r="OH99" s="209">
        <v>0</v>
      </c>
      <c r="OI99" s="209">
        <v>0</v>
      </c>
      <c r="OJ99" s="209">
        <v>31930.81</v>
      </c>
      <c r="OK99" s="178">
        <f t="shared" si="287"/>
        <v>10163.539999999997</v>
      </c>
      <c r="OL99" s="210">
        <v>3725</v>
      </c>
      <c r="OM99" s="181" t="s">
        <v>276</v>
      </c>
      <c r="ON99" s="64">
        <f t="shared" si="200"/>
        <v>42094.35</v>
      </c>
      <c r="OO99" s="209">
        <v>1019.39</v>
      </c>
      <c r="OP99" s="209">
        <v>2182.6</v>
      </c>
      <c r="OQ99" s="209">
        <v>0</v>
      </c>
      <c r="OR99" s="209">
        <v>0.42</v>
      </c>
      <c r="OS99" s="209">
        <v>0</v>
      </c>
      <c r="OT99" s="209">
        <v>0</v>
      </c>
      <c r="OU99" s="209">
        <v>0</v>
      </c>
      <c r="OV99" s="209">
        <v>0</v>
      </c>
      <c r="OW99" s="209">
        <v>0</v>
      </c>
      <c r="OX99" s="209">
        <v>0</v>
      </c>
      <c r="OY99" s="211">
        <v>3202.41</v>
      </c>
      <c r="OZ99" s="235">
        <v>415.49</v>
      </c>
      <c r="PA99" s="238"/>
      <c r="PB99" s="65">
        <f t="shared" si="288"/>
        <v>690.44823253071229</v>
      </c>
      <c r="PC99" s="65">
        <f t="shared" si="289"/>
        <v>298.00519277692314</v>
      </c>
      <c r="PD99" s="65"/>
      <c r="PE99" s="65"/>
      <c r="PF99" s="65">
        <f t="shared" si="290"/>
        <v>32.880000000000003</v>
      </c>
      <c r="PG99" s="65">
        <v>5</v>
      </c>
      <c r="PH99" s="65">
        <f t="shared" si="318"/>
        <v>495.2049090909091</v>
      </c>
      <c r="PI99" s="65"/>
      <c r="PJ99" s="64">
        <f t="shared" si="243"/>
        <v>1937.0283343985448</v>
      </c>
      <c r="PK99" s="66">
        <f t="shared" si="319"/>
        <v>643.25572727272731</v>
      </c>
      <c r="PL99" s="66"/>
      <c r="PM99" s="66">
        <f t="shared" si="291"/>
        <v>516.05681233425446</v>
      </c>
      <c r="PN99" s="67">
        <f t="shared" si="244"/>
        <v>1159.3125396069818</v>
      </c>
      <c r="PO99" s="67">
        <f t="shared" si="245"/>
        <v>3096.3408740055265</v>
      </c>
      <c r="PP99" s="68">
        <f t="shared" si="246"/>
        <v>106.06912599447332</v>
      </c>
      <c r="PQ99" s="209">
        <v>11758.68</v>
      </c>
      <c r="PR99" s="209">
        <v>26804.31</v>
      </c>
      <c r="PS99" s="209">
        <v>0</v>
      </c>
      <c r="PT99" s="209">
        <v>5</v>
      </c>
      <c r="PU99" s="209">
        <v>0</v>
      </c>
      <c r="PV99" s="209">
        <v>0</v>
      </c>
      <c r="PW99" s="209">
        <v>0</v>
      </c>
      <c r="PX99" s="209">
        <v>0</v>
      </c>
      <c r="PY99" s="209">
        <v>0</v>
      </c>
      <c r="PZ99" s="209">
        <v>0</v>
      </c>
      <c r="QA99" s="209">
        <v>29394.77</v>
      </c>
      <c r="QB99" s="178">
        <f t="shared" si="201"/>
        <v>9173.2200000000048</v>
      </c>
      <c r="QC99" s="210">
        <v>3352</v>
      </c>
      <c r="QD99" s="181" t="s">
        <v>276</v>
      </c>
      <c r="QE99" s="64">
        <f t="shared" si="202"/>
        <v>38567.990000000005</v>
      </c>
      <c r="QF99" s="209">
        <v>978.8</v>
      </c>
      <c r="QG99" s="209">
        <v>1960.69</v>
      </c>
      <c r="QH99" s="209">
        <v>0</v>
      </c>
      <c r="QI99" s="209">
        <v>0.21</v>
      </c>
      <c r="QJ99" s="209">
        <v>0</v>
      </c>
      <c r="QK99" s="209">
        <v>0</v>
      </c>
      <c r="QL99" s="209">
        <v>0</v>
      </c>
      <c r="QM99" s="209">
        <v>0</v>
      </c>
      <c r="QN99" s="209">
        <v>0</v>
      </c>
      <c r="QO99" s="209">
        <v>0</v>
      </c>
      <c r="QP99" s="211">
        <f t="shared" si="292"/>
        <v>2939.7</v>
      </c>
      <c r="QQ99" s="225">
        <v>415.49</v>
      </c>
      <c r="QR99" s="238"/>
      <c r="QS99" s="65">
        <f t="shared" si="293"/>
        <v>345.53569534427686</v>
      </c>
      <c r="QT99" s="65">
        <f t="shared" si="294"/>
        <v>167.38782663393746</v>
      </c>
      <c r="QU99" s="65"/>
      <c r="QV99" s="65"/>
      <c r="QW99" s="65">
        <f t="shared" si="295"/>
        <v>18.861818181818183</v>
      </c>
      <c r="QX99" s="65">
        <v>5</v>
      </c>
      <c r="QY99" s="65">
        <f t="shared" si="320"/>
        <v>428.14772727272725</v>
      </c>
      <c r="QZ99" s="65"/>
      <c r="RA99" s="64">
        <f t="shared" si="349"/>
        <v>1380.4230674327598</v>
      </c>
      <c r="RB99" s="66">
        <f t="shared" si="296"/>
        <v>619.2640909090909</v>
      </c>
      <c r="RC99" s="66"/>
      <c r="RD99" s="66">
        <f t="shared" si="297"/>
        <v>399.93743166837015</v>
      </c>
      <c r="RE99" s="67">
        <f t="shared" si="247"/>
        <v>1019.201522577461</v>
      </c>
      <c r="RF99" s="67">
        <f t="shared" si="248"/>
        <v>2399.6245900102208</v>
      </c>
      <c r="RG99" s="68">
        <f t="shared" si="249"/>
        <v>540.07540998977902</v>
      </c>
      <c r="RH99" s="205">
        <v>13983.18</v>
      </c>
      <c r="RI99" s="205">
        <v>25374.35</v>
      </c>
      <c r="RJ99" s="205">
        <v>0</v>
      </c>
      <c r="RK99" s="205">
        <v>5</v>
      </c>
      <c r="RL99" s="205">
        <v>0</v>
      </c>
      <c r="RM99" s="205">
        <v>0</v>
      </c>
      <c r="RN99" s="205">
        <v>0</v>
      </c>
      <c r="RO99" s="205">
        <v>0</v>
      </c>
      <c r="RP99" s="205">
        <v>0</v>
      </c>
      <c r="RQ99" s="205">
        <v>0</v>
      </c>
      <c r="RR99" s="205">
        <v>31773.71</v>
      </c>
      <c r="RS99" s="178">
        <f t="shared" si="204"/>
        <v>7588.82</v>
      </c>
      <c r="RT99" s="206">
        <v>3170</v>
      </c>
      <c r="RU99" s="181" t="s">
        <v>276</v>
      </c>
      <c r="RV99" s="64">
        <f t="shared" si="205"/>
        <v>39362.53</v>
      </c>
      <c r="RW99" s="209">
        <v>1163.97</v>
      </c>
      <c r="RX99" s="209">
        <v>1856.09</v>
      </c>
      <c r="RY99" s="209">
        <v>0</v>
      </c>
      <c r="RZ99" s="209">
        <v>0.21</v>
      </c>
      <c r="SA99" s="209">
        <v>0</v>
      </c>
      <c r="SB99" s="209">
        <v>0</v>
      </c>
      <c r="SC99" s="209">
        <v>0</v>
      </c>
      <c r="SD99" s="209">
        <v>0</v>
      </c>
      <c r="SE99" s="209">
        <v>0</v>
      </c>
      <c r="SF99" s="209">
        <v>0</v>
      </c>
      <c r="SG99" s="211">
        <v>3020.27</v>
      </c>
      <c r="SH99" s="225">
        <v>415.49</v>
      </c>
      <c r="SI99" s="238"/>
      <c r="SJ99" s="65">
        <f t="shared" si="298"/>
        <v>312.23726293320931</v>
      </c>
      <c r="SK99" s="65">
        <f t="shared" si="299"/>
        <v>163.57906490586663</v>
      </c>
      <c r="SL99" s="65"/>
      <c r="SM99" s="65"/>
      <c r="SN99" s="65">
        <f t="shared" si="300"/>
        <v>495.92920353982299</v>
      </c>
      <c r="SO99" s="65">
        <v>5</v>
      </c>
      <c r="SP99" s="65">
        <f t="shared" si="321"/>
        <v>428.52876106194691</v>
      </c>
      <c r="SQ99" s="65"/>
      <c r="SR99" s="64">
        <f t="shared" si="325"/>
        <v>1820.7642924408458</v>
      </c>
      <c r="SS99" s="66">
        <f t="shared" si="322"/>
        <v>596.28469026548669</v>
      </c>
      <c r="ST99" s="66"/>
      <c r="SU99" s="66">
        <f t="shared" si="301"/>
        <v>483.40979654126653</v>
      </c>
      <c r="SV99" s="67">
        <f t="shared" si="326"/>
        <v>1079.6944868067533</v>
      </c>
      <c r="SW99" s="67">
        <f t="shared" si="250"/>
        <v>2900.4587792475991</v>
      </c>
      <c r="SX99" s="68">
        <f t="shared" si="251"/>
        <v>119.81122075240091</v>
      </c>
      <c r="SY99" s="64">
        <f t="shared" si="302"/>
        <v>541459.35</v>
      </c>
      <c r="SZ99" s="211">
        <f t="shared" si="303"/>
        <v>41284.069999999992</v>
      </c>
      <c r="TA99" s="67">
        <f t="shared" si="304"/>
        <v>29483.54253280368</v>
      </c>
      <c r="TB99" s="68">
        <f t="shared" si="305"/>
        <v>11800.527467196313</v>
      </c>
      <c r="TC99" s="264"/>
      <c r="TD99" s="265"/>
      <c r="TE99" s="265"/>
    </row>
    <row r="100" spans="1:525">
      <c r="A100" s="173" t="s">
        <v>242</v>
      </c>
      <c r="B100" s="175" t="s">
        <v>243</v>
      </c>
      <c r="C100" s="181" t="s">
        <v>277</v>
      </c>
      <c r="D100" s="176">
        <v>9323.68</v>
      </c>
      <c r="E100" s="176">
        <v>15908.61</v>
      </c>
      <c r="F100" s="176">
        <v>0</v>
      </c>
      <c r="G100" s="176">
        <v>60</v>
      </c>
      <c r="H100" s="176">
        <v>0</v>
      </c>
      <c r="I100" s="176">
        <v>10248.200000000001</v>
      </c>
      <c r="J100" s="176">
        <v>0</v>
      </c>
      <c r="K100" s="176">
        <v>0</v>
      </c>
      <c r="L100" s="176">
        <v>0</v>
      </c>
      <c r="M100" s="176">
        <v>0</v>
      </c>
      <c r="N100" s="178">
        <v>23984.920000000002</v>
      </c>
      <c r="O100" s="178">
        <f t="shared" si="331"/>
        <v>11555.570000000003</v>
      </c>
      <c r="P100" s="181">
        <v>2841</v>
      </c>
      <c r="Q100" s="64">
        <f t="shared" si="327"/>
        <v>35540.490000000005</v>
      </c>
      <c r="R100" s="178">
        <v>776.07</v>
      </c>
      <c r="S100" s="178">
        <v>1163.69</v>
      </c>
      <c r="T100" s="178">
        <v>0</v>
      </c>
      <c r="U100" s="178">
        <v>2.52</v>
      </c>
      <c r="V100" s="178">
        <v>0</v>
      </c>
      <c r="W100" s="178">
        <v>665.64</v>
      </c>
      <c r="X100" s="178">
        <v>0</v>
      </c>
      <c r="Y100" s="178">
        <v>0</v>
      </c>
      <c r="Z100" s="178">
        <v>0</v>
      </c>
      <c r="AA100" s="178">
        <v>0</v>
      </c>
      <c r="AB100" s="64">
        <f t="shared" si="328"/>
        <v>2607.92</v>
      </c>
      <c r="AC100" s="220">
        <v>841.64</v>
      </c>
      <c r="AD100" s="65">
        <v>112</v>
      </c>
      <c r="AE100" s="65">
        <f t="shared" si="252"/>
        <v>260.78318865086618</v>
      </c>
      <c r="AF100" s="65">
        <f t="shared" si="340"/>
        <v>309.84891742994489</v>
      </c>
      <c r="AG100" s="65"/>
      <c r="AH100" s="65"/>
      <c r="AI100" s="65"/>
      <c r="AJ100" s="65">
        <v>5</v>
      </c>
      <c r="AK100" s="65">
        <f t="shared" si="341"/>
        <v>411.38684210526316</v>
      </c>
      <c r="AL100" s="65"/>
      <c r="AM100" s="64">
        <f t="shared" si="214"/>
        <v>1940.6589481860744</v>
      </c>
      <c r="AN100" s="66">
        <f t="shared" si="342"/>
        <v>645.10084210526315</v>
      </c>
      <c r="AO100" s="66"/>
      <c r="AP100" s="66">
        <f t="shared" si="253"/>
        <v>517.1519580582675</v>
      </c>
      <c r="AQ100" s="67">
        <f t="shared" si="215"/>
        <v>1162.2528001635305</v>
      </c>
      <c r="AR100" s="67">
        <f t="shared" si="216"/>
        <v>3102.9117483496047</v>
      </c>
      <c r="AS100" s="68">
        <f t="shared" si="217"/>
        <v>-494.99174834960468</v>
      </c>
      <c r="AT100" s="205">
        <v>7850.55</v>
      </c>
      <c r="AU100" s="205">
        <v>16214.54</v>
      </c>
      <c r="AV100" s="205">
        <v>0</v>
      </c>
      <c r="AW100" s="205">
        <v>15</v>
      </c>
      <c r="AX100" s="207">
        <v>0</v>
      </c>
      <c r="AY100" s="207">
        <v>11487.6</v>
      </c>
      <c r="AZ100" s="207">
        <v>0</v>
      </c>
      <c r="BA100" s="207">
        <v>0</v>
      </c>
      <c r="BB100" s="207">
        <v>0</v>
      </c>
      <c r="BC100" s="207">
        <v>0</v>
      </c>
      <c r="BD100" s="209">
        <v>24094.34</v>
      </c>
      <c r="BE100" s="178">
        <f t="shared" si="332"/>
        <v>11473.350000000002</v>
      </c>
      <c r="BF100" s="208">
        <v>2965</v>
      </c>
      <c r="BG100" s="181" t="s">
        <v>277</v>
      </c>
      <c r="BH100" s="64">
        <f t="shared" si="329"/>
        <v>35567.69</v>
      </c>
      <c r="BI100" s="205">
        <v>653.46</v>
      </c>
      <c r="BJ100" s="205">
        <v>1186.06</v>
      </c>
      <c r="BK100" s="205">
        <v>0</v>
      </c>
      <c r="BL100" s="205">
        <v>0.63</v>
      </c>
      <c r="BM100" s="205">
        <v>0</v>
      </c>
      <c r="BN100" s="205">
        <v>746.14</v>
      </c>
      <c r="BO100" s="205">
        <v>0</v>
      </c>
      <c r="BP100" s="205">
        <v>0</v>
      </c>
      <c r="BQ100" s="205">
        <v>0</v>
      </c>
      <c r="BR100" s="205">
        <v>0</v>
      </c>
      <c r="BS100" s="64">
        <f t="shared" si="330"/>
        <v>2586.29</v>
      </c>
      <c r="BT100" s="220">
        <v>841.64</v>
      </c>
      <c r="BU100" s="65">
        <v>112</v>
      </c>
      <c r="BV100" s="65">
        <f t="shared" si="254"/>
        <v>264.25985979930846</v>
      </c>
      <c r="BW100" s="65">
        <f t="shared" si="255"/>
        <v>259.48084729791981</v>
      </c>
      <c r="BX100" s="65"/>
      <c r="BY100" s="65"/>
      <c r="BZ100" s="65"/>
      <c r="CA100" s="65">
        <v>5</v>
      </c>
      <c r="CB100" s="65">
        <f t="shared" si="343"/>
        <v>391.015625</v>
      </c>
      <c r="CC100" s="65"/>
      <c r="CD100" s="64">
        <f t="shared" si="218"/>
        <v>1873.3963320972282</v>
      </c>
      <c r="CE100" s="66">
        <f t="shared" si="256"/>
        <v>665.21208333333334</v>
      </c>
      <c r="CF100" s="66"/>
      <c r="CG100" s="66">
        <f t="shared" si="257"/>
        <v>507.72168308611236</v>
      </c>
      <c r="CH100" s="67">
        <f t="shared" si="323"/>
        <v>1172.9337664194456</v>
      </c>
      <c r="CI100" s="67">
        <f t="shared" si="219"/>
        <v>3046.3300985166738</v>
      </c>
      <c r="CJ100" s="68">
        <f t="shared" si="220"/>
        <v>-460.04009851667388</v>
      </c>
      <c r="CK100" s="209">
        <v>10954.66</v>
      </c>
      <c r="CL100" s="209">
        <v>17963.349999999999</v>
      </c>
      <c r="CM100" s="209">
        <v>0</v>
      </c>
      <c r="CN100" s="209">
        <v>165</v>
      </c>
      <c r="CO100" s="209">
        <v>0</v>
      </c>
      <c r="CP100" s="209">
        <v>12603.6</v>
      </c>
      <c r="CQ100" s="209">
        <v>0</v>
      </c>
      <c r="CR100" s="209">
        <v>0</v>
      </c>
      <c r="CS100" s="209">
        <v>0</v>
      </c>
      <c r="CT100" s="207">
        <v>0</v>
      </c>
      <c r="CU100" s="209">
        <v>26640.05</v>
      </c>
      <c r="CV100" s="178">
        <f t="shared" si="181"/>
        <v>15046.560000000001</v>
      </c>
      <c r="CW100" s="210">
        <v>3294</v>
      </c>
      <c r="CX100" s="181" t="s">
        <v>277</v>
      </c>
      <c r="CY100" s="64">
        <f t="shared" si="182"/>
        <v>41686.61</v>
      </c>
      <c r="CZ100" s="209">
        <v>911.83</v>
      </c>
      <c r="DA100" s="209">
        <v>1313.99</v>
      </c>
      <c r="DB100" s="209">
        <v>0</v>
      </c>
      <c r="DC100" s="209">
        <v>6.94</v>
      </c>
      <c r="DD100" s="209">
        <v>0</v>
      </c>
      <c r="DE100" s="209">
        <v>818.63</v>
      </c>
      <c r="DF100" s="209">
        <v>0</v>
      </c>
      <c r="DG100" s="209">
        <v>0</v>
      </c>
      <c r="DH100" s="209">
        <v>0</v>
      </c>
      <c r="DI100" s="209">
        <v>0</v>
      </c>
      <c r="DJ100" s="211">
        <f t="shared" si="350"/>
        <v>3051.3900000000003</v>
      </c>
      <c r="DK100" s="65">
        <v>841.64</v>
      </c>
      <c r="DL100" s="65">
        <v>112</v>
      </c>
      <c r="DM100" s="65">
        <f t="shared" si="258"/>
        <v>289.61457502760874</v>
      </c>
      <c r="DN100" s="65">
        <f t="shared" si="259"/>
        <v>428.01979248568529</v>
      </c>
      <c r="DO100" s="65"/>
      <c r="DP100" s="65"/>
      <c r="DQ100" s="65"/>
      <c r="DR100" s="65">
        <v>5</v>
      </c>
      <c r="DS100" s="65">
        <f t="shared" si="351"/>
        <v>428.469696969697</v>
      </c>
      <c r="DT100" s="65"/>
      <c r="DU100" s="64">
        <f t="shared" si="221"/>
        <v>2104.7440644829912</v>
      </c>
      <c r="DV100" s="66">
        <f t="shared" si="306"/>
        <v>596.35070707070713</v>
      </c>
      <c r="DW100" s="66"/>
      <c r="DX100" s="66">
        <f t="shared" si="260"/>
        <v>540.21895431073972</v>
      </c>
      <c r="DY100" s="67">
        <f t="shared" si="222"/>
        <v>1136.5696613814468</v>
      </c>
      <c r="DZ100" s="67">
        <f t="shared" si="223"/>
        <v>3241.3137258644383</v>
      </c>
      <c r="EA100" s="68">
        <f t="shared" si="224"/>
        <v>-189.92372586443798</v>
      </c>
      <c r="EB100" s="209">
        <v>9537.83</v>
      </c>
      <c r="EC100" s="209">
        <v>19135.22</v>
      </c>
      <c r="ED100" s="209">
        <v>0</v>
      </c>
      <c r="EE100" s="209">
        <v>130</v>
      </c>
      <c r="EF100" s="209">
        <v>0</v>
      </c>
      <c r="EG100" s="209">
        <v>12916.75</v>
      </c>
      <c r="EH100" s="209">
        <v>0</v>
      </c>
      <c r="EI100" s="209">
        <v>0</v>
      </c>
      <c r="EJ100" s="209">
        <v>0</v>
      </c>
      <c r="EK100" s="209">
        <v>0</v>
      </c>
      <c r="EL100" s="209">
        <v>27957.14</v>
      </c>
      <c r="EM100" s="178">
        <f t="shared" si="183"/>
        <v>13762.660000000003</v>
      </c>
      <c r="EN100" s="210">
        <v>3277</v>
      </c>
      <c r="EO100" s="181" t="s">
        <v>277</v>
      </c>
      <c r="EP100" s="212">
        <f t="shared" si="261"/>
        <v>41719.800000000003</v>
      </c>
      <c r="EQ100" s="209">
        <v>793.89</v>
      </c>
      <c r="ER100" s="209">
        <v>1399.71</v>
      </c>
      <c r="ES100" s="209">
        <v>0</v>
      </c>
      <c r="ET100" s="209">
        <v>5.47</v>
      </c>
      <c r="EU100" s="209">
        <v>0</v>
      </c>
      <c r="EV100" s="209">
        <v>838.97</v>
      </c>
      <c r="EW100" s="209">
        <v>0</v>
      </c>
      <c r="EX100" s="209">
        <v>0</v>
      </c>
      <c r="EY100" s="209">
        <v>0</v>
      </c>
      <c r="EZ100" s="209">
        <v>0</v>
      </c>
      <c r="FA100" s="64">
        <f t="shared" si="184"/>
        <v>3038.04</v>
      </c>
      <c r="FB100" s="220">
        <v>841.64</v>
      </c>
      <c r="FC100" s="217">
        <v>104</v>
      </c>
      <c r="FD100" s="65">
        <f t="shared" si="262"/>
        <v>312.05901904153927</v>
      </c>
      <c r="FE100" s="65">
        <f t="shared" si="263"/>
        <v>357.50219519963719</v>
      </c>
      <c r="FF100" s="65"/>
      <c r="FG100" s="65"/>
      <c r="FH100" s="65">
        <f t="shared" si="264"/>
        <v>140.93333333333334</v>
      </c>
      <c r="FI100" s="65">
        <v>5</v>
      </c>
      <c r="FJ100" s="65">
        <f t="shared" si="307"/>
        <v>424.68019607843132</v>
      </c>
      <c r="FK100" s="65"/>
      <c r="FL100" s="64">
        <f t="shared" si="225"/>
        <v>2185.8147436529412</v>
      </c>
      <c r="FM100" s="66">
        <f t="shared" si="308"/>
        <v>664.41901960784321</v>
      </c>
      <c r="FN100" s="66"/>
      <c r="FO100" s="66">
        <f t="shared" si="265"/>
        <v>570.0467526521569</v>
      </c>
      <c r="FP100" s="67">
        <f t="shared" si="324"/>
        <v>1234.46577226</v>
      </c>
      <c r="FQ100" s="67">
        <f t="shared" si="226"/>
        <v>3420.2805159129412</v>
      </c>
      <c r="FR100" s="68">
        <f t="shared" si="227"/>
        <v>-382.24051591294119</v>
      </c>
      <c r="FS100" s="209">
        <v>12453.12</v>
      </c>
      <c r="FT100" s="209">
        <v>26704.22</v>
      </c>
      <c r="FU100" s="209">
        <v>0</v>
      </c>
      <c r="FV100" s="209">
        <v>75</v>
      </c>
      <c r="FW100" s="209">
        <v>0</v>
      </c>
      <c r="FX100" s="209">
        <v>16917.8</v>
      </c>
      <c r="FY100" s="209">
        <v>0</v>
      </c>
      <c r="FZ100" s="209">
        <v>0</v>
      </c>
      <c r="GA100" s="209">
        <v>0</v>
      </c>
      <c r="GB100" s="209">
        <v>0</v>
      </c>
      <c r="GC100" s="209">
        <v>38626.400000000001</v>
      </c>
      <c r="GD100" s="178">
        <f t="shared" si="186"/>
        <v>17523.739999999998</v>
      </c>
      <c r="GE100" s="210">
        <v>3900</v>
      </c>
      <c r="GF100" s="181" t="s">
        <v>277</v>
      </c>
      <c r="GG100" s="64">
        <f t="shared" si="187"/>
        <v>56150.14</v>
      </c>
      <c r="GH100" s="209">
        <v>1036.57</v>
      </c>
      <c r="GI100" s="209">
        <v>1953.36</v>
      </c>
      <c r="GJ100" s="209">
        <v>0</v>
      </c>
      <c r="GK100" s="209">
        <v>3.15</v>
      </c>
      <c r="GL100" s="209">
        <v>0</v>
      </c>
      <c r="GM100" s="209">
        <v>1098.8399999999999</v>
      </c>
      <c r="GN100" s="209">
        <v>0</v>
      </c>
      <c r="GO100" s="209">
        <v>0</v>
      </c>
      <c r="GP100" s="209">
        <v>0</v>
      </c>
      <c r="GQ100" s="209">
        <v>0</v>
      </c>
      <c r="GR100" s="211">
        <f t="shared" si="266"/>
        <v>4091.92</v>
      </c>
      <c r="GS100" s="220">
        <v>841.64</v>
      </c>
      <c r="GT100" s="217">
        <v>104</v>
      </c>
      <c r="GU100" s="65">
        <f t="shared" si="267"/>
        <v>428.02858651598814</v>
      </c>
      <c r="GV100" s="65">
        <f t="shared" si="268"/>
        <v>516.46152405054318</v>
      </c>
      <c r="GW100" s="65">
        <v>1279.4567857142858</v>
      </c>
      <c r="GX100" s="65"/>
      <c r="GY100" s="65">
        <f t="shared" si="269"/>
        <v>184.90588235294118</v>
      </c>
      <c r="GZ100" s="65">
        <v>5</v>
      </c>
      <c r="HA100" s="65">
        <f t="shared" si="309"/>
        <v>358.47794117647061</v>
      </c>
      <c r="HB100" s="65"/>
      <c r="HC100" s="64">
        <f t="shared" si="344"/>
        <v>3717.9707198102292</v>
      </c>
      <c r="HD100" s="66">
        <f t="shared" si="310"/>
        <v>866.92019607843133</v>
      </c>
      <c r="HE100" s="66"/>
      <c r="HF100" s="66">
        <f t="shared" si="270"/>
        <v>916.97818317773226</v>
      </c>
      <c r="HG100" s="67">
        <f t="shared" si="228"/>
        <v>1783.8983792561635</v>
      </c>
      <c r="HH100" s="67">
        <f t="shared" si="229"/>
        <v>5501.8690990663927</v>
      </c>
      <c r="HI100" s="68">
        <f t="shared" si="230"/>
        <v>-1409.9490990663926</v>
      </c>
      <c r="HJ100" s="205">
        <v>13444.18</v>
      </c>
      <c r="HK100" s="205">
        <v>28459.59</v>
      </c>
      <c r="HL100" s="205">
        <v>0</v>
      </c>
      <c r="HM100" s="205">
        <v>30</v>
      </c>
      <c r="HN100" s="205">
        <v>0</v>
      </c>
      <c r="HO100" s="205">
        <v>18650.45</v>
      </c>
      <c r="HP100" s="205">
        <v>0</v>
      </c>
      <c r="HQ100" s="205">
        <v>0</v>
      </c>
      <c r="HR100" s="205">
        <v>0</v>
      </c>
      <c r="HS100" s="205">
        <v>0</v>
      </c>
      <c r="HT100" s="205">
        <v>42308.63</v>
      </c>
      <c r="HU100" s="178">
        <f t="shared" si="189"/>
        <v>18275.590000000004</v>
      </c>
      <c r="HV100" s="206">
        <v>4168</v>
      </c>
      <c r="HW100" s="181" t="s">
        <v>277</v>
      </c>
      <c r="HX100" s="64">
        <f t="shared" si="190"/>
        <v>60584.22</v>
      </c>
      <c r="HY100" s="205">
        <v>1119.06</v>
      </c>
      <c r="HZ100" s="205">
        <v>2081.77</v>
      </c>
      <c r="IA100" s="205">
        <v>0</v>
      </c>
      <c r="IB100" s="205">
        <v>1.26</v>
      </c>
      <c r="IC100" s="205">
        <v>0</v>
      </c>
      <c r="ID100" s="205">
        <v>1211.3800000000001</v>
      </c>
      <c r="IE100" s="205">
        <v>0</v>
      </c>
      <c r="IF100" s="205">
        <v>0</v>
      </c>
      <c r="IG100" s="205">
        <v>0</v>
      </c>
      <c r="IH100" s="205">
        <v>0</v>
      </c>
      <c r="II100" s="214">
        <v>4413.47</v>
      </c>
      <c r="IJ100" s="220">
        <v>841.64</v>
      </c>
      <c r="IK100" s="217">
        <v>104</v>
      </c>
      <c r="IL100" s="65">
        <f t="shared" si="271"/>
        <v>468.67202244797198</v>
      </c>
      <c r="IM100" s="65">
        <f t="shared" si="272"/>
        <v>553.89144479889887</v>
      </c>
      <c r="IN100" s="65"/>
      <c r="IO100" s="65"/>
      <c r="IP100" s="65">
        <f t="shared" si="273"/>
        <v>232.05714285714285</v>
      </c>
      <c r="IQ100" s="65">
        <v>5</v>
      </c>
      <c r="IR100" s="65">
        <f t="shared" si="311"/>
        <v>445.62857142857143</v>
      </c>
      <c r="IS100" s="65"/>
      <c r="IT100" s="64">
        <f t="shared" si="345"/>
        <v>2650.8891815325851</v>
      </c>
      <c r="IU100" s="66">
        <f t="shared" si="312"/>
        <v>538.79476190476191</v>
      </c>
      <c r="IV100" s="66"/>
      <c r="IW100" s="66">
        <f t="shared" si="274"/>
        <v>637.9367886874694</v>
      </c>
      <c r="IX100" s="67">
        <f t="shared" si="346"/>
        <v>1176.7315505922313</v>
      </c>
      <c r="IY100" s="67">
        <f t="shared" si="231"/>
        <v>3827.6207321248166</v>
      </c>
      <c r="IZ100" s="68">
        <f t="shared" si="232"/>
        <v>585.84926787518361</v>
      </c>
      <c r="JA100" s="209">
        <v>14591.34</v>
      </c>
      <c r="JB100" s="209">
        <v>41908.15</v>
      </c>
      <c r="JC100" s="209">
        <v>0</v>
      </c>
      <c r="JD100" s="209">
        <v>5</v>
      </c>
      <c r="JE100" s="209">
        <v>0</v>
      </c>
      <c r="JF100" s="209">
        <v>30944.05</v>
      </c>
      <c r="JG100" s="209">
        <v>0</v>
      </c>
      <c r="JH100" s="209">
        <v>0</v>
      </c>
      <c r="JI100" s="209">
        <v>0</v>
      </c>
      <c r="JJ100" s="209">
        <v>0</v>
      </c>
      <c r="JK100" s="209">
        <v>69081.5</v>
      </c>
      <c r="JL100" s="178">
        <f t="shared" si="193"/>
        <v>18367.040000000008</v>
      </c>
      <c r="JM100" s="210">
        <v>5572</v>
      </c>
      <c r="JN100" s="181" t="s">
        <v>277</v>
      </c>
      <c r="JO100" s="64">
        <f t="shared" si="194"/>
        <v>87448.540000000008</v>
      </c>
      <c r="JP100" s="209">
        <v>1214.6099999999999</v>
      </c>
      <c r="JQ100" s="209">
        <v>3065.5</v>
      </c>
      <c r="JR100" s="209">
        <v>0</v>
      </c>
      <c r="JS100" s="209">
        <v>0.21</v>
      </c>
      <c r="JT100" s="209">
        <v>0</v>
      </c>
      <c r="JU100" s="209">
        <v>2009.87</v>
      </c>
      <c r="JV100" s="209">
        <v>0</v>
      </c>
      <c r="JW100" s="209">
        <v>0</v>
      </c>
      <c r="JX100" s="209">
        <v>0</v>
      </c>
      <c r="JY100" s="209">
        <v>0</v>
      </c>
      <c r="JZ100" s="211">
        <v>6290.19</v>
      </c>
      <c r="KA100" s="220">
        <v>841.64</v>
      </c>
      <c r="KB100" s="217">
        <v>104</v>
      </c>
      <c r="KC100" s="65">
        <f t="shared" si="275"/>
        <v>1393.4213632978149</v>
      </c>
      <c r="KD100" s="65">
        <f t="shared" si="276"/>
        <v>618.44705307634092</v>
      </c>
      <c r="KE100" s="65"/>
      <c r="KF100" s="65"/>
      <c r="KG100" s="65"/>
      <c r="KH100" s="65">
        <v>5</v>
      </c>
      <c r="KI100" s="65">
        <f t="shared" si="313"/>
        <v>543.39953271028037</v>
      </c>
      <c r="KJ100" s="65"/>
      <c r="KK100" s="64">
        <f t="shared" si="347"/>
        <v>3505.907949084436</v>
      </c>
      <c r="KL100" s="66">
        <f t="shared" si="314"/>
        <v>497.32093457943921</v>
      </c>
      <c r="KM100" s="66"/>
      <c r="KN100" s="66">
        <f t="shared" si="277"/>
        <v>800.64577673277518</v>
      </c>
      <c r="KO100" s="67">
        <f t="shared" si="233"/>
        <v>1297.9667113122143</v>
      </c>
      <c r="KP100" s="67">
        <f t="shared" si="234"/>
        <v>4803.8746603966501</v>
      </c>
      <c r="KQ100" s="68">
        <f t="shared" si="235"/>
        <v>1486.3153396033495</v>
      </c>
      <c r="KR100" s="209">
        <v>19099.86</v>
      </c>
      <c r="KS100" s="209">
        <v>50195.69</v>
      </c>
      <c r="KT100" s="209">
        <v>0</v>
      </c>
      <c r="KU100" s="209">
        <v>120</v>
      </c>
      <c r="KV100" s="209">
        <v>0</v>
      </c>
      <c r="KW100" s="209">
        <v>34818</v>
      </c>
      <c r="KX100" s="209">
        <v>0</v>
      </c>
      <c r="KY100" s="209">
        <v>0</v>
      </c>
      <c r="KZ100" s="209">
        <v>0</v>
      </c>
      <c r="LA100" s="209">
        <v>0</v>
      </c>
      <c r="LB100" s="209">
        <v>81907.72</v>
      </c>
      <c r="LC100" s="178">
        <f t="shared" si="196"/>
        <v>22325.83</v>
      </c>
      <c r="LD100" s="210">
        <v>6486</v>
      </c>
      <c r="LE100" s="181" t="s">
        <v>277</v>
      </c>
      <c r="LF100" s="64">
        <f t="shared" si="197"/>
        <v>104233.55</v>
      </c>
      <c r="LG100" s="209">
        <v>1589.9</v>
      </c>
      <c r="LH100" s="209">
        <v>3671.72</v>
      </c>
      <c r="LI100" s="209">
        <v>0</v>
      </c>
      <c r="LJ100" s="209">
        <v>5.05</v>
      </c>
      <c r="LK100" s="209">
        <v>0</v>
      </c>
      <c r="LL100" s="209">
        <v>2261.4899999999998</v>
      </c>
      <c r="LM100" s="209">
        <v>0</v>
      </c>
      <c r="LN100" s="209">
        <v>0</v>
      </c>
      <c r="LO100" s="209">
        <v>0</v>
      </c>
      <c r="LP100" s="209">
        <v>0</v>
      </c>
      <c r="LQ100" s="211">
        <f t="shared" si="278"/>
        <v>7528.16</v>
      </c>
      <c r="LR100" s="229">
        <v>937.59</v>
      </c>
      <c r="LS100" s="240">
        <v>104</v>
      </c>
      <c r="LT100" s="65">
        <f t="shared" si="279"/>
        <v>835.05968093014837</v>
      </c>
      <c r="LU100" s="65">
        <f t="shared" si="280"/>
        <v>664.68776851704456</v>
      </c>
      <c r="LV100" s="65"/>
      <c r="LW100" s="65"/>
      <c r="LX100" s="65"/>
      <c r="LY100" s="65">
        <v>5</v>
      </c>
      <c r="LZ100" s="65">
        <f t="shared" si="315"/>
        <v>508.03738317757012</v>
      </c>
      <c r="MA100" s="65"/>
      <c r="MB100" s="64">
        <f t="shared" si="236"/>
        <v>3054.3748326247628</v>
      </c>
      <c r="MC100" s="66">
        <f t="shared" si="316"/>
        <v>593.54906542056074</v>
      </c>
      <c r="MD100" s="66"/>
      <c r="ME100" s="66">
        <f t="shared" si="281"/>
        <v>729.58477960906475</v>
      </c>
      <c r="MF100" s="67">
        <f t="shared" si="237"/>
        <v>1323.1338450296255</v>
      </c>
      <c r="MG100" s="67">
        <f t="shared" si="238"/>
        <v>4377.5086776543885</v>
      </c>
      <c r="MH100" s="68">
        <f t="shared" si="239"/>
        <v>3150.6513223456113</v>
      </c>
      <c r="MI100" s="209">
        <v>13547.46</v>
      </c>
      <c r="MJ100" s="209">
        <v>26113.19</v>
      </c>
      <c r="MK100" s="209">
        <v>0</v>
      </c>
      <c r="ML100" s="209">
        <v>90</v>
      </c>
      <c r="MM100" s="209">
        <v>0</v>
      </c>
      <c r="MN100" s="209">
        <v>16930.849999999999</v>
      </c>
      <c r="MO100" s="209">
        <v>0</v>
      </c>
      <c r="MP100" s="209">
        <v>0</v>
      </c>
      <c r="MQ100" s="209">
        <v>0</v>
      </c>
      <c r="MR100" s="209">
        <v>0</v>
      </c>
      <c r="MS100" s="209">
        <v>40974.39</v>
      </c>
      <c r="MT100" s="178">
        <f t="shared" si="352"/>
        <v>15707.109999999993</v>
      </c>
      <c r="MU100" s="210">
        <v>3600</v>
      </c>
      <c r="MV100" s="181" t="s">
        <v>277</v>
      </c>
      <c r="MW100" s="64">
        <f t="shared" si="198"/>
        <v>56681.499999999993</v>
      </c>
      <c r="MX100" s="209">
        <v>1127.71</v>
      </c>
      <c r="MY100" s="209">
        <v>1910.13</v>
      </c>
      <c r="MZ100" s="209">
        <v>0</v>
      </c>
      <c r="NA100" s="209">
        <v>3.79</v>
      </c>
      <c r="NB100" s="209">
        <v>0</v>
      </c>
      <c r="NC100" s="209">
        <v>1099.69</v>
      </c>
      <c r="ND100" s="209">
        <v>0</v>
      </c>
      <c r="NE100" s="209">
        <v>0</v>
      </c>
      <c r="NF100" s="209">
        <v>0</v>
      </c>
      <c r="NG100" s="209">
        <v>0</v>
      </c>
      <c r="NH100" s="211">
        <f t="shared" si="282"/>
        <v>4141.32</v>
      </c>
      <c r="NI100" s="228">
        <v>937.59</v>
      </c>
      <c r="NJ100" s="241">
        <v>104</v>
      </c>
      <c r="NK100" s="65">
        <f t="shared" si="283"/>
        <v>0</v>
      </c>
      <c r="NL100" s="65">
        <f t="shared" si="284"/>
        <v>379.37472455832864</v>
      </c>
      <c r="NM100" s="65">
        <v>1279.4567857142858</v>
      </c>
      <c r="NN100" s="65"/>
      <c r="NO100" s="65"/>
      <c r="NP100" s="65">
        <v>5</v>
      </c>
      <c r="NQ100" s="65">
        <f t="shared" si="317"/>
        <v>469.67889908256882</v>
      </c>
      <c r="NR100" s="65"/>
      <c r="NS100" s="64">
        <f t="shared" si="348"/>
        <v>3175.1004093551837</v>
      </c>
      <c r="NT100" s="66">
        <f t="shared" si="285"/>
        <v>723.04816513761466</v>
      </c>
      <c r="NU100" s="66"/>
      <c r="NV100" s="66">
        <f t="shared" si="286"/>
        <v>779.62971489855977</v>
      </c>
      <c r="NW100" s="67">
        <f t="shared" si="240"/>
        <v>1502.6778800361744</v>
      </c>
      <c r="NX100" s="67">
        <f t="shared" si="241"/>
        <v>4677.7782893913582</v>
      </c>
      <c r="NY100" s="68">
        <f t="shared" si="242"/>
        <v>-536.45828939135845</v>
      </c>
      <c r="NZ100" s="209">
        <v>7213.09</v>
      </c>
      <c r="OA100" s="209">
        <v>17713.73</v>
      </c>
      <c r="OB100" s="209">
        <v>0</v>
      </c>
      <c r="OC100" s="209">
        <v>45</v>
      </c>
      <c r="OD100" s="209">
        <v>0</v>
      </c>
      <c r="OE100" s="209">
        <v>14704.75</v>
      </c>
      <c r="OF100" s="209">
        <v>0</v>
      </c>
      <c r="OG100" s="209">
        <v>0</v>
      </c>
      <c r="OH100" s="209">
        <v>0</v>
      </c>
      <c r="OI100" s="209">
        <v>0</v>
      </c>
      <c r="OJ100" s="209">
        <v>27409.41</v>
      </c>
      <c r="OK100" s="178">
        <f t="shared" si="287"/>
        <v>12267.16</v>
      </c>
      <c r="OL100" s="210">
        <v>2927</v>
      </c>
      <c r="OM100" s="181" t="s">
        <v>277</v>
      </c>
      <c r="ON100" s="64">
        <f t="shared" si="200"/>
        <v>39676.57</v>
      </c>
      <c r="OO100" s="209">
        <v>600.42999999999995</v>
      </c>
      <c r="OP100" s="209">
        <v>1295.73</v>
      </c>
      <c r="OQ100" s="209">
        <v>0</v>
      </c>
      <c r="OR100" s="209">
        <v>1.89</v>
      </c>
      <c r="OS100" s="209">
        <v>0</v>
      </c>
      <c r="OT100" s="209">
        <v>955.1</v>
      </c>
      <c r="OU100" s="209">
        <v>0</v>
      </c>
      <c r="OV100" s="209">
        <v>0</v>
      </c>
      <c r="OW100" s="209">
        <v>0</v>
      </c>
      <c r="OX100" s="209">
        <v>0</v>
      </c>
      <c r="OY100" s="211">
        <v>2853.15</v>
      </c>
      <c r="OZ100" s="228">
        <v>937.59</v>
      </c>
      <c r="PA100" s="241">
        <v>104</v>
      </c>
      <c r="PB100" s="65">
        <f t="shared" si="288"/>
        <v>592.68082110067451</v>
      </c>
      <c r="PC100" s="65">
        <f t="shared" si="289"/>
        <v>359.6854423385318</v>
      </c>
      <c r="PD100" s="65"/>
      <c r="PE100" s="65"/>
      <c r="PF100" s="65">
        <f t="shared" si="290"/>
        <v>32.880000000000003</v>
      </c>
      <c r="PG100" s="65">
        <v>5</v>
      </c>
      <c r="PH100" s="65">
        <f t="shared" si="318"/>
        <v>495.2049090909091</v>
      </c>
      <c r="PI100" s="65"/>
      <c r="PJ100" s="64">
        <f t="shared" si="243"/>
        <v>2527.041172530116</v>
      </c>
      <c r="PK100" s="66">
        <f t="shared" si="319"/>
        <v>643.25572727272731</v>
      </c>
      <c r="PL100" s="66"/>
      <c r="PM100" s="66">
        <f t="shared" si="291"/>
        <v>634.05937996056866</v>
      </c>
      <c r="PN100" s="67">
        <f t="shared" si="244"/>
        <v>1277.315107233296</v>
      </c>
      <c r="PO100" s="67">
        <f t="shared" si="245"/>
        <v>3804.3562797634122</v>
      </c>
      <c r="PP100" s="68">
        <f t="shared" si="246"/>
        <v>-951.20627976341211</v>
      </c>
      <c r="PQ100" s="209">
        <v>8171.38</v>
      </c>
      <c r="PR100" s="209">
        <v>15213.11</v>
      </c>
      <c r="PS100" s="209">
        <v>0</v>
      </c>
      <c r="PT100" s="209">
        <v>20</v>
      </c>
      <c r="PU100" s="209">
        <v>0</v>
      </c>
      <c r="PV100" s="209">
        <v>14925.15</v>
      </c>
      <c r="PW100" s="209">
        <v>0</v>
      </c>
      <c r="PX100" s="209">
        <v>0</v>
      </c>
      <c r="PY100" s="209">
        <v>0</v>
      </c>
      <c r="PZ100" s="209">
        <v>0</v>
      </c>
      <c r="QA100" s="209">
        <v>26871.96</v>
      </c>
      <c r="QB100" s="178">
        <f t="shared" si="201"/>
        <v>11457.68</v>
      </c>
      <c r="QC100" s="210">
        <v>2936</v>
      </c>
      <c r="QD100" s="181" t="s">
        <v>277</v>
      </c>
      <c r="QE100" s="64">
        <f t="shared" si="202"/>
        <v>38329.64</v>
      </c>
      <c r="QF100" s="209">
        <v>680.2</v>
      </c>
      <c r="QG100" s="209">
        <v>1112.81</v>
      </c>
      <c r="QH100" s="209">
        <v>0</v>
      </c>
      <c r="QI100" s="209">
        <v>0.84</v>
      </c>
      <c r="QJ100" s="209">
        <v>0</v>
      </c>
      <c r="QK100" s="209">
        <v>969.42</v>
      </c>
      <c r="QL100" s="209">
        <v>0</v>
      </c>
      <c r="QM100" s="209">
        <v>0</v>
      </c>
      <c r="QN100" s="209">
        <v>0</v>
      </c>
      <c r="QO100" s="209">
        <v>0</v>
      </c>
      <c r="QP100" s="211">
        <f t="shared" si="292"/>
        <v>2763.27</v>
      </c>
      <c r="QQ100" s="226">
        <v>937.59</v>
      </c>
      <c r="QR100" s="241">
        <v>104</v>
      </c>
      <c r="QS100" s="65">
        <f t="shared" si="293"/>
        <v>315.88004886119518</v>
      </c>
      <c r="QT100" s="65">
        <f t="shared" si="294"/>
        <v>209.07338464215744</v>
      </c>
      <c r="QU100" s="65"/>
      <c r="QV100" s="65"/>
      <c r="QW100" s="65">
        <f t="shared" si="295"/>
        <v>18.861818181818183</v>
      </c>
      <c r="QX100" s="65">
        <v>5</v>
      </c>
      <c r="QY100" s="65">
        <f t="shared" si="320"/>
        <v>428.14772727272725</v>
      </c>
      <c r="QZ100" s="65"/>
      <c r="RA100" s="64">
        <f t="shared" si="349"/>
        <v>2018.5529789578979</v>
      </c>
      <c r="RB100" s="66">
        <f t="shared" si="296"/>
        <v>619.2640909090909</v>
      </c>
      <c r="RC100" s="66"/>
      <c r="RD100" s="66">
        <f t="shared" si="297"/>
        <v>527.56341397339781</v>
      </c>
      <c r="RE100" s="67">
        <f t="shared" si="247"/>
        <v>1146.8275048824887</v>
      </c>
      <c r="RF100" s="67">
        <f t="shared" si="248"/>
        <v>3165.3804838403867</v>
      </c>
      <c r="RG100" s="68">
        <f t="shared" si="249"/>
        <v>-402.11048384038668</v>
      </c>
      <c r="RH100" s="205">
        <v>10996.74</v>
      </c>
      <c r="RI100" s="205">
        <v>16162.06</v>
      </c>
      <c r="RJ100" s="205">
        <v>0</v>
      </c>
      <c r="RK100" s="205">
        <v>110</v>
      </c>
      <c r="RL100" s="205">
        <v>0</v>
      </c>
      <c r="RM100" s="205">
        <v>17293.2</v>
      </c>
      <c r="RN100" s="205">
        <v>0</v>
      </c>
      <c r="RO100" s="205">
        <v>0</v>
      </c>
      <c r="RP100" s="205">
        <v>0</v>
      </c>
      <c r="RQ100" s="205">
        <v>0</v>
      </c>
      <c r="RR100" s="205">
        <v>30704.18</v>
      </c>
      <c r="RS100" s="178">
        <f t="shared" si="204"/>
        <v>13857.82</v>
      </c>
      <c r="RT100" s="206">
        <v>2993</v>
      </c>
      <c r="RU100" s="181" t="s">
        <v>277</v>
      </c>
      <c r="RV100" s="64">
        <f t="shared" si="205"/>
        <v>44562</v>
      </c>
      <c r="RW100" s="209">
        <v>915.39</v>
      </c>
      <c r="RX100" s="209">
        <v>1182.22</v>
      </c>
      <c r="RY100" s="209">
        <v>0</v>
      </c>
      <c r="RZ100" s="209">
        <v>4.63</v>
      </c>
      <c r="SA100" s="209">
        <v>0</v>
      </c>
      <c r="SB100" s="209">
        <v>1123.23</v>
      </c>
      <c r="SC100" s="209">
        <v>0</v>
      </c>
      <c r="SD100" s="209">
        <v>0</v>
      </c>
      <c r="SE100" s="209">
        <v>0</v>
      </c>
      <c r="SF100" s="209">
        <v>0</v>
      </c>
      <c r="SG100" s="211">
        <v>3225.47</v>
      </c>
      <c r="SH100" s="226">
        <v>937.59</v>
      </c>
      <c r="SI100" s="241">
        <v>104</v>
      </c>
      <c r="SJ100" s="65">
        <f t="shared" si="298"/>
        <v>301.72709210880907</v>
      </c>
      <c r="SK100" s="65">
        <f t="shared" si="299"/>
        <v>298.70905321694499</v>
      </c>
      <c r="SL100" s="65">
        <v>1279.4567857142858</v>
      </c>
      <c r="SM100" s="65"/>
      <c r="SN100" s="65">
        <f t="shared" si="300"/>
        <v>495.92920353982299</v>
      </c>
      <c r="SO100" s="65">
        <v>5</v>
      </c>
      <c r="SP100" s="65">
        <f t="shared" si="321"/>
        <v>428.52876106194691</v>
      </c>
      <c r="SQ100" s="65"/>
      <c r="SR100" s="64">
        <f t="shared" si="325"/>
        <v>3850.9408956418101</v>
      </c>
      <c r="SS100" s="66">
        <f t="shared" si="322"/>
        <v>596.28469026548669</v>
      </c>
      <c r="ST100" s="66"/>
      <c r="SU100" s="66">
        <f t="shared" si="301"/>
        <v>889.44511718145941</v>
      </c>
      <c r="SV100" s="67">
        <f t="shared" si="326"/>
        <v>1485.7298074469461</v>
      </c>
      <c r="SW100" s="67">
        <f t="shared" si="250"/>
        <v>5336.6707030887565</v>
      </c>
      <c r="SX100" s="68">
        <f t="shared" si="251"/>
        <v>-2111.2007030887567</v>
      </c>
      <c r="SY100" s="64">
        <f t="shared" si="302"/>
        <v>642180.75000000012</v>
      </c>
      <c r="SZ100" s="211">
        <f t="shared" si="303"/>
        <v>46590.59</v>
      </c>
      <c r="TA100" s="67">
        <f t="shared" si="304"/>
        <v>48305.895013969828</v>
      </c>
      <c r="TB100" s="68">
        <f t="shared" si="305"/>
        <v>-1715.3050139698316</v>
      </c>
      <c r="TC100" s="264"/>
      <c r="TD100" s="265"/>
      <c r="TE100" s="265"/>
    </row>
    <row r="101" spans="1:525">
      <c r="A101" s="173" t="s">
        <v>244</v>
      </c>
      <c r="B101" s="175" t="s">
        <v>245</v>
      </c>
      <c r="C101" s="181" t="s">
        <v>277</v>
      </c>
      <c r="D101" s="176">
        <v>9953.7900000000009</v>
      </c>
      <c r="E101" s="176">
        <v>18416.22</v>
      </c>
      <c r="F101" s="176">
        <v>0</v>
      </c>
      <c r="G101" s="176">
        <v>0</v>
      </c>
      <c r="H101" s="176">
        <v>0</v>
      </c>
      <c r="I101" s="176">
        <v>12418.95</v>
      </c>
      <c r="J101" s="176">
        <v>0</v>
      </c>
      <c r="K101" s="176">
        <v>0</v>
      </c>
      <c r="L101" s="176">
        <v>0</v>
      </c>
      <c r="M101" s="176">
        <v>0</v>
      </c>
      <c r="N101" s="179">
        <v>29721.300000000003</v>
      </c>
      <c r="O101" s="178">
        <f t="shared" si="331"/>
        <v>11067.660000000003</v>
      </c>
      <c r="P101" s="181">
        <v>3189</v>
      </c>
      <c r="Q101" s="64">
        <f t="shared" si="327"/>
        <v>40788.960000000006</v>
      </c>
      <c r="R101" s="178">
        <v>828.53</v>
      </c>
      <c r="S101" s="178">
        <v>1347.11</v>
      </c>
      <c r="T101" s="178">
        <v>0</v>
      </c>
      <c r="U101" s="178">
        <v>0</v>
      </c>
      <c r="V101" s="178">
        <v>0</v>
      </c>
      <c r="W101" s="178">
        <v>806.63</v>
      </c>
      <c r="X101" s="178">
        <v>0</v>
      </c>
      <c r="Y101" s="178">
        <v>0</v>
      </c>
      <c r="Z101" s="178">
        <v>0</v>
      </c>
      <c r="AA101" s="178">
        <v>0</v>
      </c>
      <c r="AB101" s="64">
        <f t="shared" si="328"/>
        <v>2982.27</v>
      </c>
      <c r="AC101" s="220">
        <v>1054.42</v>
      </c>
      <c r="AD101" s="65">
        <v>140</v>
      </c>
      <c r="AE101" s="65">
        <f t="shared" si="252"/>
        <v>323.15368927013259</v>
      </c>
      <c r="AF101" s="65">
        <f t="shared" si="340"/>
        <v>296.76618890134398</v>
      </c>
      <c r="AG101" s="65"/>
      <c r="AH101" s="65"/>
      <c r="AI101" s="65"/>
      <c r="AJ101" s="65">
        <v>5</v>
      </c>
      <c r="AK101" s="65">
        <f t="shared" si="341"/>
        <v>411.38684210526316</v>
      </c>
      <c r="AL101" s="65"/>
      <c r="AM101" s="64">
        <f t="shared" si="214"/>
        <v>2230.7267202767398</v>
      </c>
      <c r="AN101" s="66">
        <f t="shared" si="342"/>
        <v>645.10084210526315</v>
      </c>
      <c r="AO101" s="66"/>
      <c r="AP101" s="66">
        <f t="shared" si="253"/>
        <v>575.16551247640052</v>
      </c>
      <c r="AQ101" s="67">
        <f t="shared" si="215"/>
        <v>1220.2663545816636</v>
      </c>
      <c r="AR101" s="67">
        <f t="shared" si="216"/>
        <v>3450.9930748584034</v>
      </c>
      <c r="AS101" s="68">
        <f t="shared" si="217"/>
        <v>-468.72307485840338</v>
      </c>
      <c r="AT101" s="205">
        <v>12561.99</v>
      </c>
      <c r="AU101" s="205">
        <v>19038.07</v>
      </c>
      <c r="AV101" s="205">
        <v>0</v>
      </c>
      <c r="AW101" s="205">
        <v>0</v>
      </c>
      <c r="AX101" s="207">
        <v>0</v>
      </c>
      <c r="AY101" s="207">
        <v>14251.65</v>
      </c>
      <c r="AZ101" s="207">
        <v>0</v>
      </c>
      <c r="BA101" s="207">
        <v>0</v>
      </c>
      <c r="BB101" s="207">
        <v>0</v>
      </c>
      <c r="BC101" s="207">
        <v>0</v>
      </c>
      <c r="BD101" s="209">
        <v>30174.91</v>
      </c>
      <c r="BE101" s="178">
        <f t="shared" si="332"/>
        <v>15676.8</v>
      </c>
      <c r="BF101" s="208">
        <v>3407</v>
      </c>
      <c r="BG101" s="181" t="s">
        <v>277</v>
      </c>
      <c r="BH101" s="64">
        <f t="shared" si="329"/>
        <v>45851.71</v>
      </c>
      <c r="BI101" s="205">
        <v>1045.6199999999999</v>
      </c>
      <c r="BJ101" s="205">
        <v>1392.6</v>
      </c>
      <c r="BK101" s="205">
        <v>0</v>
      </c>
      <c r="BL101" s="205">
        <v>0</v>
      </c>
      <c r="BM101" s="205">
        <v>0</v>
      </c>
      <c r="BN101" s="205">
        <v>925.67</v>
      </c>
      <c r="BO101" s="205">
        <v>0</v>
      </c>
      <c r="BP101" s="205">
        <v>0</v>
      </c>
      <c r="BQ101" s="205">
        <v>0</v>
      </c>
      <c r="BR101" s="205">
        <v>0</v>
      </c>
      <c r="BS101" s="64">
        <f t="shared" si="330"/>
        <v>3363.89</v>
      </c>
      <c r="BT101" s="220">
        <v>1054.42</v>
      </c>
      <c r="BU101" s="65">
        <v>140</v>
      </c>
      <c r="BV101" s="65">
        <f t="shared" si="254"/>
        <v>330.94982000157506</v>
      </c>
      <c r="BW101" s="65">
        <f t="shared" si="255"/>
        <v>354.54591265149486</v>
      </c>
      <c r="BX101" s="65"/>
      <c r="BY101" s="65"/>
      <c r="BZ101" s="65"/>
      <c r="CA101" s="65">
        <v>5</v>
      </c>
      <c r="CB101" s="65">
        <f t="shared" si="343"/>
        <v>391.015625</v>
      </c>
      <c r="CC101" s="65"/>
      <c r="CD101" s="64">
        <f t="shared" si="218"/>
        <v>2275.9313576530699</v>
      </c>
      <c r="CE101" s="66">
        <f t="shared" si="256"/>
        <v>665.21208333333334</v>
      </c>
      <c r="CF101" s="66"/>
      <c r="CG101" s="66">
        <f t="shared" si="257"/>
        <v>588.22868819728069</v>
      </c>
      <c r="CH101" s="67">
        <f t="shared" si="323"/>
        <v>1253.440771530614</v>
      </c>
      <c r="CI101" s="67">
        <f t="shared" si="219"/>
        <v>3529.3721291836837</v>
      </c>
      <c r="CJ101" s="68">
        <f t="shared" si="220"/>
        <v>-165.48212918368381</v>
      </c>
      <c r="CK101" s="209">
        <v>12750.34</v>
      </c>
      <c r="CL101" s="209">
        <v>20976.34</v>
      </c>
      <c r="CM101" s="209">
        <v>0</v>
      </c>
      <c r="CN101" s="209">
        <v>0</v>
      </c>
      <c r="CO101" s="209">
        <v>0</v>
      </c>
      <c r="CP101" s="209">
        <v>12373</v>
      </c>
      <c r="CQ101" s="209">
        <v>0</v>
      </c>
      <c r="CR101" s="209">
        <v>0</v>
      </c>
      <c r="CS101" s="209">
        <v>0</v>
      </c>
      <c r="CT101" s="207">
        <v>0</v>
      </c>
      <c r="CU101" s="209">
        <v>32548.37</v>
      </c>
      <c r="CV101" s="178">
        <f t="shared" si="181"/>
        <v>13551.310000000001</v>
      </c>
      <c r="CW101" s="210">
        <v>3577</v>
      </c>
      <c r="CX101" s="181" t="s">
        <v>277</v>
      </c>
      <c r="CY101" s="64">
        <f t="shared" si="182"/>
        <v>46099.68</v>
      </c>
      <c r="CZ101" s="209">
        <v>1061.31</v>
      </c>
      <c r="DA101" s="209">
        <v>1534.38</v>
      </c>
      <c r="DB101" s="209">
        <v>0</v>
      </c>
      <c r="DC101" s="209">
        <v>0</v>
      </c>
      <c r="DD101" s="209">
        <v>0</v>
      </c>
      <c r="DE101" s="209">
        <v>803.65</v>
      </c>
      <c r="DF101" s="209">
        <v>0</v>
      </c>
      <c r="DG101" s="209">
        <v>0</v>
      </c>
      <c r="DH101" s="209">
        <v>0</v>
      </c>
      <c r="DI101" s="209">
        <v>0</v>
      </c>
      <c r="DJ101" s="211">
        <f t="shared" si="350"/>
        <v>3399.34</v>
      </c>
      <c r="DK101" s="65">
        <v>1054.42</v>
      </c>
      <c r="DL101" s="65">
        <v>140</v>
      </c>
      <c r="DM101" s="65">
        <f t="shared" si="258"/>
        <v>353.84627076117982</v>
      </c>
      <c r="DN101" s="65">
        <f t="shared" si="259"/>
        <v>385.48537965549548</v>
      </c>
      <c r="DO101" s="65"/>
      <c r="DP101" s="65"/>
      <c r="DQ101" s="65"/>
      <c r="DR101" s="65">
        <v>5</v>
      </c>
      <c r="DS101" s="65">
        <f t="shared" si="351"/>
        <v>428.469696969697</v>
      </c>
      <c r="DT101" s="65"/>
      <c r="DU101" s="64">
        <f t="shared" si="221"/>
        <v>2367.2213473863721</v>
      </c>
      <c r="DV101" s="66">
        <f t="shared" si="306"/>
        <v>596.35070707070713</v>
      </c>
      <c r="DW101" s="66"/>
      <c r="DX101" s="66">
        <f t="shared" si="260"/>
        <v>592.71441089141592</v>
      </c>
      <c r="DY101" s="67">
        <f t="shared" si="222"/>
        <v>1189.0651179621232</v>
      </c>
      <c r="DZ101" s="67">
        <f t="shared" si="223"/>
        <v>3556.2864653484953</v>
      </c>
      <c r="EA101" s="68">
        <f t="shared" si="224"/>
        <v>-156.94646534849517</v>
      </c>
      <c r="EB101" s="209">
        <v>11620.04</v>
      </c>
      <c r="EC101" s="209">
        <v>22404.18</v>
      </c>
      <c r="ED101" s="209">
        <v>0</v>
      </c>
      <c r="EE101" s="209">
        <v>0</v>
      </c>
      <c r="EF101" s="209">
        <v>0</v>
      </c>
      <c r="EG101" s="209">
        <v>13621.05</v>
      </c>
      <c r="EH101" s="209">
        <v>0</v>
      </c>
      <c r="EI101" s="209">
        <v>0</v>
      </c>
      <c r="EJ101" s="209">
        <v>0</v>
      </c>
      <c r="EK101" s="209">
        <v>0</v>
      </c>
      <c r="EL101" s="209">
        <v>32808</v>
      </c>
      <c r="EM101" s="178">
        <f t="shared" si="183"/>
        <v>14837.270000000004</v>
      </c>
      <c r="EN101" s="210">
        <v>3606</v>
      </c>
      <c r="EO101" s="181" t="s">
        <v>277</v>
      </c>
      <c r="EP101" s="212">
        <f t="shared" si="261"/>
        <v>47645.270000000004</v>
      </c>
      <c r="EQ101" s="209">
        <v>967.2</v>
      </c>
      <c r="ER101" s="209">
        <v>1638.82</v>
      </c>
      <c r="ES101" s="209">
        <v>0</v>
      </c>
      <c r="ET101" s="209">
        <v>0</v>
      </c>
      <c r="EU101" s="209">
        <v>0</v>
      </c>
      <c r="EV101" s="209">
        <v>884.71</v>
      </c>
      <c r="EW101" s="209">
        <v>0</v>
      </c>
      <c r="EX101" s="209">
        <v>0</v>
      </c>
      <c r="EY101" s="209">
        <v>0</v>
      </c>
      <c r="EZ101" s="209">
        <v>0</v>
      </c>
      <c r="FA101" s="64">
        <f t="shared" si="184"/>
        <v>3490.73</v>
      </c>
      <c r="FB101" s="220">
        <v>1054.42</v>
      </c>
      <c r="FC101" s="217">
        <v>130</v>
      </c>
      <c r="FD101" s="65">
        <f t="shared" si="262"/>
        <v>366.20456515633651</v>
      </c>
      <c r="FE101" s="65">
        <f t="shared" si="263"/>
        <v>385.41652527707004</v>
      </c>
      <c r="FF101" s="65"/>
      <c r="FG101" s="65"/>
      <c r="FH101" s="65">
        <f t="shared" si="264"/>
        <v>140.93333333333334</v>
      </c>
      <c r="FI101" s="65">
        <v>5</v>
      </c>
      <c r="FJ101" s="65">
        <f t="shared" si="307"/>
        <v>424.68019607843132</v>
      </c>
      <c r="FK101" s="65"/>
      <c r="FL101" s="64">
        <f t="shared" si="225"/>
        <v>2506.6546198451715</v>
      </c>
      <c r="FM101" s="66">
        <f t="shared" si="308"/>
        <v>664.41901960784321</v>
      </c>
      <c r="FN101" s="66"/>
      <c r="FO101" s="66">
        <f t="shared" si="265"/>
        <v>634.21472789060306</v>
      </c>
      <c r="FP101" s="67">
        <f t="shared" si="324"/>
        <v>1298.6337474984462</v>
      </c>
      <c r="FQ101" s="67">
        <f t="shared" si="226"/>
        <v>3805.2883673436177</v>
      </c>
      <c r="FR101" s="68">
        <f t="shared" si="227"/>
        <v>-314.55836734361765</v>
      </c>
      <c r="FS101" s="209">
        <v>18033.77</v>
      </c>
      <c r="FT101" s="209">
        <v>35811.93</v>
      </c>
      <c r="FU101" s="209">
        <v>0</v>
      </c>
      <c r="FV101" s="209">
        <v>0</v>
      </c>
      <c r="FW101" s="209">
        <v>0</v>
      </c>
      <c r="FX101" s="209">
        <v>21554.9</v>
      </c>
      <c r="FY101" s="209">
        <v>0</v>
      </c>
      <c r="FZ101" s="209">
        <v>0</v>
      </c>
      <c r="GA101" s="209">
        <v>0</v>
      </c>
      <c r="GB101" s="209">
        <v>0</v>
      </c>
      <c r="GC101" s="209">
        <v>52692.29</v>
      </c>
      <c r="GD101" s="178">
        <f t="shared" si="186"/>
        <v>22708.310000000005</v>
      </c>
      <c r="GE101" s="210">
        <v>4847</v>
      </c>
      <c r="GF101" s="181" t="s">
        <v>277</v>
      </c>
      <c r="GG101" s="64">
        <f t="shared" si="187"/>
        <v>75400.600000000006</v>
      </c>
      <c r="GH101" s="209">
        <v>1501.11</v>
      </c>
      <c r="GI101" s="209">
        <v>2619.58</v>
      </c>
      <c r="GJ101" s="209">
        <v>0</v>
      </c>
      <c r="GK101" s="209">
        <v>0</v>
      </c>
      <c r="GL101" s="209">
        <v>0</v>
      </c>
      <c r="GM101" s="209">
        <v>1400.03</v>
      </c>
      <c r="GN101" s="209">
        <v>0</v>
      </c>
      <c r="GO101" s="209">
        <v>0</v>
      </c>
      <c r="GP101" s="209">
        <v>0</v>
      </c>
      <c r="GQ101" s="209">
        <v>0</v>
      </c>
      <c r="GR101" s="211">
        <f t="shared" si="266"/>
        <v>5520.7199999999993</v>
      </c>
      <c r="GS101" s="220">
        <v>1054.42</v>
      </c>
      <c r="GT101" s="217">
        <v>130</v>
      </c>
      <c r="GU101" s="65">
        <f t="shared" si="267"/>
        <v>583.89615415856861</v>
      </c>
      <c r="GV101" s="65">
        <f t="shared" si="268"/>
        <v>669.26172102600219</v>
      </c>
      <c r="GW101" s="65">
        <v>1279.4567857142858</v>
      </c>
      <c r="GX101" s="65"/>
      <c r="GY101" s="65">
        <f t="shared" si="269"/>
        <v>184.90588235294118</v>
      </c>
      <c r="GZ101" s="65">
        <v>5</v>
      </c>
      <c r="HA101" s="65">
        <f t="shared" si="309"/>
        <v>358.47794117647061</v>
      </c>
      <c r="HB101" s="65"/>
      <c r="HC101" s="64">
        <f t="shared" si="344"/>
        <v>4265.4184844282681</v>
      </c>
      <c r="HD101" s="66">
        <f t="shared" si="310"/>
        <v>866.92019607843133</v>
      </c>
      <c r="HE101" s="66"/>
      <c r="HF101" s="66">
        <f t="shared" si="270"/>
        <v>1026.4677361013398</v>
      </c>
      <c r="HG101" s="67">
        <f t="shared" si="228"/>
        <v>1893.3879321797713</v>
      </c>
      <c r="HH101" s="67">
        <f t="shared" si="229"/>
        <v>6158.8064166080394</v>
      </c>
      <c r="HI101" s="68">
        <f t="shared" si="230"/>
        <v>-638.08641660804005</v>
      </c>
      <c r="HJ101" s="205">
        <v>12977.53</v>
      </c>
      <c r="HK101" s="205">
        <v>32117.69</v>
      </c>
      <c r="HL101" s="205">
        <v>0</v>
      </c>
      <c r="HM101" s="205">
        <v>0</v>
      </c>
      <c r="HN101" s="205">
        <v>0</v>
      </c>
      <c r="HO101" s="205">
        <v>21743.4</v>
      </c>
      <c r="HP101" s="205">
        <v>0</v>
      </c>
      <c r="HQ101" s="205">
        <v>0</v>
      </c>
      <c r="HR101" s="205">
        <v>0</v>
      </c>
      <c r="HS101" s="205">
        <v>0</v>
      </c>
      <c r="HT101" s="205">
        <v>43546.1</v>
      </c>
      <c r="HU101" s="178">
        <f t="shared" si="189"/>
        <v>23292.519999999997</v>
      </c>
      <c r="HV101" s="206">
        <v>4685</v>
      </c>
      <c r="HW101" s="181" t="s">
        <v>277</v>
      </c>
      <c r="HX101" s="64">
        <f t="shared" si="190"/>
        <v>66838.62</v>
      </c>
      <c r="HY101" s="205">
        <v>1080.22</v>
      </c>
      <c r="HZ101" s="205">
        <v>2349.35</v>
      </c>
      <c r="IA101" s="205">
        <v>0</v>
      </c>
      <c r="IB101" s="205">
        <v>0</v>
      </c>
      <c r="IC101" s="205">
        <v>0</v>
      </c>
      <c r="ID101" s="205">
        <v>1412.27</v>
      </c>
      <c r="IE101" s="205">
        <v>0</v>
      </c>
      <c r="IF101" s="205">
        <v>0</v>
      </c>
      <c r="IG101" s="205">
        <v>0</v>
      </c>
      <c r="IH101" s="205">
        <v>0</v>
      </c>
      <c r="II101" s="214">
        <v>4841.84</v>
      </c>
      <c r="IJ101" s="220">
        <v>1054.42</v>
      </c>
      <c r="IK101" s="217">
        <v>130</v>
      </c>
      <c r="IL101" s="65">
        <f t="shared" si="271"/>
        <v>482.38004295392295</v>
      </c>
      <c r="IM101" s="65">
        <f t="shared" si="272"/>
        <v>705.94314907520049</v>
      </c>
      <c r="IN101" s="65"/>
      <c r="IO101" s="65"/>
      <c r="IP101" s="65">
        <f t="shared" si="273"/>
        <v>232.05714285714285</v>
      </c>
      <c r="IQ101" s="65">
        <v>5</v>
      </c>
      <c r="IR101" s="65">
        <f t="shared" si="311"/>
        <v>445.62857142857143</v>
      </c>
      <c r="IS101" s="65"/>
      <c r="IT101" s="64">
        <f t="shared" si="345"/>
        <v>3055.4289063148376</v>
      </c>
      <c r="IU101" s="66">
        <f t="shared" si="312"/>
        <v>538.79476190476191</v>
      </c>
      <c r="IV101" s="66"/>
      <c r="IW101" s="66">
        <f t="shared" si="274"/>
        <v>718.84473364391988</v>
      </c>
      <c r="IX101" s="67">
        <f t="shared" si="346"/>
        <v>1257.6394955486817</v>
      </c>
      <c r="IY101" s="67">
        <f t="shared" si="231"/>
        <v>4313.0684018635193</v>
      </c>
      <c r="IZ101" s="68">
        <f t="shared" si="232"/>
        <v>528.77159813648086</v>
      </c>
      <c r="JA101" s="209">
        <v>19605.5</v>
      </c>
      <c r="JB101" s="209">
        <v>50484.11</v>
      </c>
      <c r="JC101" s="209">
        <v>0</v>
      </c>
      <c r="JD101" s="209">
        <v>0</v>
      </c>
      <c r="JE101" s="209">
        <v>0</v>
      </c>
      <c r="JF101" s="209">
        <v>39968.449999999997</v>
      </c>
      <c r="JG101" s="209">
        <v>0</v>
      </c>
      <c r="JH101" s="209">
        <v>0</v>
      </c>
      <c r="JI101" s="209">
        <v>0</v>
      </c>
      <c r="JJ101" s="209">
        <v>0</v>
      </c>
      <c r="JK101" s="209">
        <v>88995.03</v>
      </c>
      <c r="JL101" s="178">
        <f t="shared" si="193"/>
        <v>21063.03</v>
      </c>
      <c r="JM101" s="210">
        <v>6795</v>
      </c>
      <c r="JN101" s="181" t="s">
        <v>277</v>
      </c>
      <c r="JO101" s="64">
        <f t="shared" si="194"/>
        <v>110058.06</v>
      </c>
      <c r="JP101" s="209">
        <v>1631.99</v>
      </c>
      <c r="JQ101" s="209">
        <v>3692.82</v>
      </c>
      <c r="JR101" s="209">
        <v>0</v>
      </c>
      <c r="JS101" s="209">
        <v>0</v>
      </c>
      <c r="JT101" s="209">
        <v>0</v>
      </c>
      <c r="JU101" s="209">
        <v>2596.02</v>
      </c>
      <c r="JV101" s="209">
        <v>0</v>
      </c>
      <c r="JW101" s="209">
        <v>0</v>
      </c>
      <c r="JX101" s="209">
        <v>0</v>
      </c>
      <c r="JY101" s="209">
        <v>0</v>
      </c>
      <c r="JZ101" s="211">
        <v>7920.83</v>
      </c>
      <c r="KA101" s="220">
        <v>1054.42</v>
      </c>
      <c r="KB101" s="217">
        <v>130</v>
      </c>
      <c r="KC101" s="65">
        <f t="shared" si="275"/>
        <v>1795.0909582063205</v>
      </c>
      <c r="KD101" s="65">
        <f t="shared" si="276"/>
        <v>709.22526614841343</v>
      </c>
      <c r="KE101" s="65"/>
      <c r="KF101" s="65"/>
      <c r="KG101" s="65"/>
      <c r="KH101" s="65">
        <v>5</v>
      </c>
      <c r="KI101" s="65">
        <f t="shared" si="313"/>
        <v>543.39953271028037</v>
      </c>
      <c r="KJ101" s="65"/>
      <c r="KK101" s="64">
        <f t="shared" si="347"/>
        <v>4237.1357570650143</v>
      </c>
      <c r="KL101" s="66">
        <f t="shared" si="314"/>
        <v>497.32093457943921</v>
      </c>
      <c r="KM101" s="66"/>
      <c r="KN101" s="66">
        <f t="shared" si="277"/>
        <v>946.89133832889081</v>
      </c>
      <c r="KO101" s="67">
        <f t="shared" si="233"/>
        <v>1444.2122729083301</v>
      </c>
      <c r="KP101" s="67">
        <f t="shared" si="234"/>
        <v>5681.3480299733446</v>
      </c>
      <c r="KQ101" s="68">
        <f t="shared" si="235"/>
        <v>2239.4819700266553</v>
      </c>
      <c r="KR101" s="209">
        <v>18038.38</v>
      </c>
      <c r="KS101" s="209">
        <v>47315.24</v>
      </c>
      <c r="KT101" s="209">
        <v>0</v>
      </c>
      <c r="KU101" s="209">
        <v>0</v>
      </c>
      <c r="KV101" s="209">
        <v>0</v>
      </c>
      <c r="KW101" s="209">
        <v>32491.3</v>
      </c>
      <c r="KX101" s="209">
        <v>0</v>
      </c>
      <c r="KY101" s="209">
        <v>0</v>
      </c>
      <c r="KZ101" s="209">
        <v>0</v>
      </c>
      <c r="LA101" s="209">
        <v>0</v>
      </c>
      <c r="LB101" s="209">
        <v>75905.649999999994</v>
      </c>
      <c r="LC101" s="178">
        <f t="shared" si="196"/>
        <v>21939.270000000004</v>
      </c>
      <c r="LD101" s="210">
        <v>6018</v>
      </c>
      <c r="LE101" s="181" t="s">
        <v>277</v>
      </c>
      <c r="LF101" s="64">
        <f t="shared" si="197"/>
        <v>97844.92</v>
      </c>
      <c r="LG101" s="209">
        <v>1501.54</v>
      </c>
      <c r="LH101" s="209">
        <v>3461.02</v>
      </c>
      <c r="LI101" s="209">
        <v>0</v>
      </c>
      <c r="LJ101" s="209">
        <v>0</v>
      </c>
      <c r="LK101" s="209">
        <v>0</v>
      </c>
      <c r="LL101" s="209">
        <v>2110.37</v>
      </c>
      <c r="LM101" s="209">
        <v>0</v>
      </c>
      <c r="LN101" s="209">
        <v>0</v>
      </c>
      <c r="LO101" s="209">
        <v>0</v>
      </c>
      <c r="LP101" s="209">
        <v>0</v>
      </c>
      <c r="LQ101" s="211">
        <f t="shared" si="278"/>
        <v>7072.9299999999994</v>
      </c>
      <c r="LR101" s="229">
        <v>1174.6199999999999</v>
      </c>
      <c r="LS101" s="240">
        <v>130</v>
      </c>
      <c r="LT101" s="65">
        <f t="shared" si="279"/>
        <v>773.86780964963384</v>
      </c>
      <c r="LU101" s="65">
        <f t="shared" si="280"/>
        <v>653.17904952214292</v>
      </c>
      <c r="LV101" s="65"/>
      <c r="LW101" s="65"/>
      <c r="LX101" s="65"/>
      <c r="LY101" s="65">
        <v>5</v>
      </c>
      <c r="LZ101" s="65">
        <f t="shared" si="315"/>
        <v>508.03738317757012</v>
      </c>
      <c r="MA101" s="65"/>
      <c r="MB101" s="64">
        <f t="shared" si="236"/>
        <v>3244.7042423493467</v>
      </c>
      <c r="MC101" s="66">
        <f t="shared" si="316"/>
        <v>593.54906542056074</v>
      </c>
      <c r="MD101" s="66"/>
      <c r="ME101" s="66">
        <f t="shared" si="281"/>
        <v>767.65066155398154</v>
      </c>
      <c r="MF101" s="67">
        <f t="shared" si="237"/>
        <v>1361.1997269745423</v>
      </c>
      <c r="MG101" s="67">
        <f t="shared" si="238"/>
        <v>4605.9039693238892</v>
      </c>
      <c r="MH101" s="68">
        <f t="shared" si="239"/>
        <v>2467.0260306761102</v>
      </c>
      <c r="MI101" s="209">
        <v>17469.36</v>
      </c>
      <c r="MJ101" s="209">
        <v>33064.07</v>
      </c>
      <c r="MK101" s="209">
        <v>0</v>
      </c>
      <c r="ML101" s="209">
        <v>0</v>
      </c>
      <c r="MM101" s="209">
        <v>0</v>
      </c>
      <c r="MN101" s="209">
        <v>20672.25</v>
      </c>
      <c r="MO101" s="209">
        <v>0</v>
      </c>
      <c r="MP101" s="209">
        <v>0</v>
      </c>
      <c r="MQ101" s="209">
        <v>0</v>
      </c>
      <c r="MR101" s="209">
        <v>0</v>
      </c>
      <c r="MS101" s="209">
        <v>52419.15</v>
      </c>
      <c r="MT101" s="178">
        <f t="shared" si="352"/>
        <v>18786.529999999992</v>
      </c>
      <c r="MU101" s="210">
        <v>4406</v>
      </c>
      <c r="MV101" s="181" t="s">
        <v>277</v>
      </c>
      <c r="MW101" s="64">
        <f t="shared" si="198"/>
        <v>71205.679999999993</v>
      </c>
      <c r="MX101" s="209">
        <v>1454.17</v>
      </c>
      <c r="MY101" s="209">
        <v>2418.5700000000002</v>
      </c>
      <c r="MZ101" s="209">
        <v>0</v>
      </c>
      <c r="NA101" s="209">
        <v>0</v>
      </c>
      <c r="NB101" s="209">
        <v>0</v>
      </c>
      <c r="NC101" s="209">
        <v>1342.7</v>
      </c>
      <c r="ND101" s="209">
        <v>0</v>
      </c>
      <c r="NE101" s="209">
        <v>0</v>
      </c>
      <c r="NF101" s="209">
        <v>0</v>
      </c>
      <c r="NG101" s="209">
        <v>0</v>
      </c>
      <c r="NH101" s="211">
        <f t="shared" si="282"/>
        <v>5215.4400000000005</v>
      </c>
      <c r="NI101" s="229">
        <v>1174.6199999999999</v>
      </c>
      <c r="NJ101" s="240">
        <v>130</v>
      </c>
      <c r="NK101" s="65">
        <f t="shared" si="283"/>
        <v>0</v>
      </c>
      <c r="NL101" s="65">
        <f t="shared" si="284"/>
        <v>453.75213162426303</v>
      </c>
      <c r="NM101" s="65"/>
      <c r="NN101" s="65"/>
      <c r="NO101" s="65"/>
      <c r="NP101" s="65">
        <v>5</v>
      </c>
      <c r="NQ101" s="65">
        <f t="shared" si="317"/>
        <v>469.67889908256882</v>
      </c>
      <c r="NR101" s="65"/>
      <c r="NS101" s="64">
        <f t="shared" si="348"/>
        <v>2233.0510307068316</v>
      </c>
      <c r="NT101" s="66">
        <f t="shared" si="285"/>
        <v>723.04816513761466</v>
      </c>
      <c r="NU101" s="66"/>
      <c r="NV101" s="66">
        <f t="shared" si="286"/>
        <v>591.21983916888928</v>
      </c>
      <c r="NW101" s="67">
        <f t="shared" si="240"/>
        <v>1314.2680043065038</v>
      </c>
      <c r="NX101" s="67">
        <f t="shared" si="241"/>
        <v>3547.3190350133355</v>
      </c>
      <c r="NY101" s="68">
        <f t="shared" si="242"/>
        <v>1668.1209649866651</v>
      </c>
      <c r="NZ101" s="209">
        <v>10363.85</v>
      </c>
      <c r="OA101" s="209">
        <v>21624.080000000002</v>
      </c>
      <c r="OB101" s="209">
        <v>0</v>
      </c>
      <c r="OC101" s="209">
        <v>0</v>
      </c>
      <c r="OD101" s="209">
        <v>0</v>
      </c>
      <c r="OE101" s="209">
        <v>16313.85</v>
      </c>
      <c r="OF101" s="209">
        <v>0</v>
      </c>
      <c r="OG101" s="209">
        <v>0</v>
      </c>
      <c r="OH101" s="209">
        <v>0</v>
      </c>
      <c r="OI101" s="209">
        <v>0</v>
      </c>
      <c r="OJ101" s="209">
        <v>31893.97</v>
      </c>
      <c r="OK101" s="178">
        <f t="shared" si="287"/>
        <v>16407.809999999998</v>
      </c>
      <c r="OL101" s="210">
        <v>3447</v>
      </c>
      <c r="OM101" s="181" t="s">
        <v>277</v>
      </c>
      <c r="ON101" s="64">
        <f t="shared" si="200"/>
        <v>48301.78</v>
      </c>
      <c r="OO101" s="209">
        <v>862.7</v>
      </c>
      <c r="OP101" s="209">
        <v>1581.76</v>
      </c>
      <c r="OQ101" s="209">
        <v>0</v>
      </c>
      <c r="OR101" s="209">
        <v>0</v>
      </c>
      <c r="OS101" s="209">
        <v>0</v>
      </c>
      <c r="OT101" s="209">
        <v>1059.6199999999999</v>
      </c>
      <c r="OU101" s="209">
        <v>0</v>
      </c>
      <c r="OV101" s="209">
        <v>0</v>
      </c>
      <c r="OW101" s="209">
        <v>0</v>
      </c>
      <c r="OX101" s="209">
        <v>0</v>
      </c>
      <c r="OY101" s="211">
        <v>3504.08</v>
      </c>
      <c r="OZ101" s="229">
        <v>1174.6199999999999</v>
      </c>
      <c r="PA101" s="240">
        <v>130</v>
      </c>
      <c r="PB101" s="65">
        <f t="shared" si="288"/>
        <v>689.65163160244174</v>
      </c>
      <c r="PC101" s="65">
        <f t="shared" si="289"/>
        <v>481.09345583301956</v>
      </c>
      <c r="PD101" s="65"/>
      <c r="PE101" s="65"/>
      <c r="PF101" s="65">
        <f t="shared" si="290"/>
        <v>32.880000000000003</v>
      </c>
      <c r="PG101" s="65">
        <v>5</v>
      </c>
      <c r="PH101" s="65">
        <f t="shared" si="318"/>
        <v>495.2049090909091</v>
      </c>
      <c r="PI101" s="65"/>
      <c r="PJ101" s="64">
        <f t="shared" si="243"/>
        <v>3008.4499965263703</v>
      </c>
      <c r="PK101" s="66">
        <f t="shared" si="319"/>
        <v>643.25572727272731</v>
      </c>
      <c r="PL101" s="66"/>
      <c r="PM101" s="66">
        <f t="shared" si="291"/>
        <v>730.3411447598196</v>
      </c>
      <c r="PN101" s="67">
        <f t="shared" si="244"/>
        <v>1373.5968720325468</v>
      </c>
      <c r="PO101" s="67">
        <f t="shared" si="245"/>
        <v>4382.0468685589167</v>
      </c>
      <c r="PP101" s="68">
        <f t="shared" si="246"/>
        <v>-877.96686855891676</v>
      </c>
      <c r="PQ101" s="209">
        <v>12109.97</v>
      </c>
      <c r="PR101" s="209">
        <v>18563.32</v>
      </c>
      <c r="PS101" s="209">
        <v>0</v>
      </c>
      <c r="PT101" s="209">
        <v>0</v>
      </c>
      <c r="PU101" s="209">
        <v>0</v>
      </c>
      <c r="PV101" s="209">
        <v>17307.55</v>
      </c>
      <c r="PW101" s="209">
        <v>0</v>
      </c>
      <c r="PX101" s="209">
        <v>0</v>
      </c>
      <c r="PY101" s="209">
        <v>0</v>
      </c>
      <c r="PZ101" s="209">
        <v>0</v>
      </c>
      <c r="QA101" s="209">
        <v>31756.09</v>
      </c>
      <c r="QB101" s="178">
        <f t="shared" si="201"/>
        <v>16224.749999999996</v>
      </c>
      <c r="QC101" s="210">
        <v>3322</v>
      </c>
      <c r="QD101" s="181" t="s">
        <v>277</v>
      </c>
      <c r="QE101" s="64">
        <f t="shared" si="202"/>
        <v>47980.84</v>
      </c>
      <c r="QF101" s="209">
        <v>1008.05</v>
      </c>
      <c r="QG101" s="209">
        <v>1357.87</v>
      </c>
      <c r="QH101" s="209">
        <v>0</v>
      </c>
      <c r="QI101" s="209">
        <v>0</v>
      </c>
      <c r="QJ101" s="209">
        <v>0</v>
      </c>
      <c r="QK101" s="209">
        <v>1124.1600000000001</v>
      </c>
      <c r="QL101" s="209">
        <v>0</v>
      </c>
      <c r="QM101" s="209">
        <v>0</v>
      </c>
      <c r="QN101" s="209">
        <v>0</v>
      </c>
      <c r="QO101" s="209">
        <v>0</v>
      </c>
      <c r="QP101" s="211">
        <f t="shared" si="292"/>
        <v>3490.08</v>
      </c>
      <c r="QQ101" s="249">
        <v>1174.6199999999999</v>
      </c>
      <c r="QR101" s="240">
        <v>130</v>
      </c>
      <c r="QS101" s="65">
        <f t="shared" si="293"/>
        <v>373.2930259214628</v>
      </c>
      <c r="QT101" s="65">
        <f t="shared" si="294"/>
        <v>296.06023186830521</v>
      </c>
      <c r="QU101" s="65"/>
      <c r="QV101" s="65"/>
      <c r="QW101" s="65">
        <f t="shared" si="295"/>
        <v>18.861818181818183</v>
      </c>
      <c r="QX101" s="65">
        <v>5</v>
      </c>
      <c r="QY101" s="65">
        <f t="shared" si="320"/>
        <v>428.14772727272725</v>
      </c>
      <c r="QZ101" s="65"/>
      <c r="RA101" s="64">
        <f t="shared" si="349"/>
        <v>2425.9828032443129</v>
      </c>
      <c r="RB101" s="66">
        <f t="shared" si="296"/>
        <v>619.2640909090909</v>
      </c>
      <c r="RC101" s="66"/>
      <c r="RD101" s="66">
        <f t="shared" si="297"/>
        <v>609.04937883068078</v>
      </c>
      <c r="RE101" s="67">
        <f t="shared" si="247"/>
        <v>1228.3134697397718</v>
      </c>
      <c r="RF101" s="67">
        <f t="shared" si="248"/>
        <v>3654.2962729840847</v>
      </c>
      <c r="RG101" s="68">
        <f t="shared" si="249"/>
        <v>-164.21627298408475</v>
      </c>
      <c r="RH101" s="205">
        <v>8821.76</v>
      </c>
      <c r="RI101" s="205">
        <v>16451.919999999998</v>
      </c>
      <c r="RJ101" s="205">
        <v>0</v>
      </c>
      <c r="RK101" s="205">
        <v>0</v>
      </c>
      <c r="RL101" s="205">
        <v>0</v>
      </c>
      <c r="RM101" s="205">
        <v>17434.8</v>
      </c>
      <c r="RN101" s="205">
        <v>0</v>
      </c>
      <c r="RO101" s="205">
        <v>0</v>
      </c>
      <c r="RP101" s="205">
        <v>0</v>
      </c>
      <c r="RQ101" s="205">
        <v>0</v>
      </c>
      <c r="RR101" s="205">
        <v>28812.23</v>
      </c>
      <c r="RS101" s="178">
        <f t="shared" si="204"/>
        <v>13896.249999999996</v>
      </c>
      <c r="RT101" s="206">
        <v>3061</v>
      </c>
      <c r="RU101" s="181" t="s">
        <v>277</v>
      </c>
      <c r="RV101" s="64">
        <f t="shared" si="205"/>
        <v>42708.479999999996</v>
      </c>
      <c r="RW101" s="209">
        <v>734.33</v>
      </c>
      <c r="RX101" s="209">
        <v>1203.43</v>
      </c>
      <c r="RY101" s="209">
        <v>0</v>
      </c>
      <c r="RZ101" s="209">
        <v>0</v>
      </c>
      <c r="SA101" s="209">
        <v>0</v>
      </c>
      <c r="SB101" s="209">
        <v>1132.42</v>
      </c>
      <c r="SC101" s="209">
        <v>0</v>
      </c>
      <c r="SD101" s="209">
        <v>0</v>
      </c>
      <c r="SE101" s="209">
        <v>0</v>
      </c>
      <c r="SF101" s="209">
        <v>0</v>
      </c>
      <c r="SG101" s="211">
        <v>3070.18</v>
      </c>
      <c r="SH101" s="249">
        <v>1174.6199999999999</v>
      </c>
      <c r="SI101" s="240">
        <v>130</v>
      </c>
      <c r="SJ101" s="65">
        <f t="shared" si="298"/>
        <v>283.1350772132717</v>
      </c>
      <c r="SK101" s="65">
        <f t="shared" si="299"/>
        <v>299.53742224722004</v>
      </c>
      <c r="SL101" s="65">
        <v>1279.4567857142858</v>
      </c>
      <c r="SM101" s="65"/>
      <c r="SN101" s="65">
        <f t="shared" si="300"/>
        <v>495.92920353982299</v>
      </c>
      <c r="SO101" s="65">
        <v>5</v>
      </c>
      <c r="SP101" s="65">
        <f t="shared" si="321"/>
        <v>428.52876106194691</v>
      </c>
      <c r="SQ101" s="65"/>
      <c r="SR101" s="64">
        <f t="shared" si="325"/>
        <v>4096.2072497765475</v>
      </c>
      <c r="SS101" s="66">
        <f t="shared" si="322"/>
        <v>596.28469026548669</v>
      </c>
      <c r="ST101" s="66"/>
      <c r="SU101" s="66">
        <f t="shared" si="301"/>
        <v>938.49838800840689</v>
      </c>
      <c r="SV101" s="67">
        <f t="shared" si="326"/>
        <v>1534.7830782738936</v>
      </c>
      <c r="SW101" s="67">
        <f t="shared" si="250"/>
        <v>5630.9903280504413</v>
      </c>
      <c r="SX101" s="68">
        <f t="shared" si="251"/>
        <v>-2560.8103280504415</v>
      </c>
      <c r="SY101" s="64">
        <f t="shared" si="302"/>
        <v>740724.6</v>
      </c>
      <c r="SZ101" s="211">
        <f t="shared" si="303"/>
        <v>53872.33</v>
      </c>
      <c r="TA101" s="67">
        <f t="shared" si="304"/>
        <v>52315.719359109775</v>
      </c>
      <c r="TB101" s="68">
        <f t="shared" si="305"/>
        <v>1556.6106408902269</v>
      </c>
      <c r="TC101" s="264"/>
      <c r="TD101" s="265"/>
      <c r="TE101" s="265"/>
    </row>
    <row r="102" spans="1:525">
      <c r="A102" s="173" t="s">
        <v>55</v>
      </c>
      <c r="B102" s="175" t="s">
        <v>194</v>
      </c>
      <c r="C102" s="181" t="s">
        <v>276</v>
      </c>
      <c r="D102" s="176">
        <v>6360.72</v>
      </c>
      <c r="E102" s="176">
        <v>4687.55</v>
      </c>
      <c r="F102" s="176">
        <v>11756.13</v>
      </c>
      <c r="G102" s="176">
        <v>70</v>
      </c>
      <c r="H102" s="176">
        <v>0</v>
      </c>
      <c r="I102" s="176">
        <v>0</v>
      </c>
      <c r="J102" s="176">
        <v>0</v>
      </c>
      <c r="K102" s="176">
        <v>0</v>
      </c>
      <c r="L102" s="176">
        <v>0</v>
      </c>
      <c r="M102" s="176">
        <v>0</v>
      </c>
      <c r="N102" s="180">
        <v>17338</v>
      </c>
      <c r="O102" s="178">
        <f t="shared" si="331"/>
        <v>5536.4000000000015</v>
      </c>
      <c r="P102" s="181">
        <v>1264</v>
      </c>
      <c r="Q102" s="64">
        <f t="shared" si="327"/>
        <v>22874.400000000001</v>
      </c>
      <c r="R102" s="178">
        <v>529.46</v>
      </c>
      <c r="S102" s="178">
        <v>342.89</v>
      </c>
      <c r="T102" s="178">
        <v>751.07</v>
      </c>
      <c r="U102" s="178">
        <v>2.94</v>
      </c>
      <c r="V102" s="178">
        <v>0</v>
      </c>
      <c r="W102" s="178">
        <v>0</v>
      </c>
      <c r="X102" s="178">
        <v>0</v>
      </c>
      <c r="Y102" s="178">
        <v>0</v>
      </c>
      <c r="Z102" s="178">
        <v>0</v>
      </c>
      <c r="AA102" s="178">
        <v>0</v>
      </c>
      <c r="AB102" s="64">
        <f t="shared" si="328"/>
        <v>1626.3600000000001</v>
      </c>
      <c r="AC102" s="65"/>
      <c r="AD102" s="65"/>
      <c r="AE102" s="65">
        <f t="shared" si="252"/>
        <v>188.51257059972338</v>
      </c>
      <c r="AF102" s="65">
        <f t="shared" si="340"/>
        <v>148.45200595549562</v>
      </c>
      <c r="AG102" s="65"/>
      <c r="AH102" s="65"/>
      <c r="AI102" s="65"/>
      <c r="AJ102" s="65">
        <v>5</v>
      </c>
      <c r="AK102" s="65">
        <f t="shared" si="341"/>
        <v>411.38684210526316</v>
      </c>
      <c r="AL102" s="65"/>
      <c r="AM102" s="64">
        <f t="shared" si="214"/>
        <v>753.35141866048207</v>
      </c>
      <c r="AN102" s="66">
        <f t="shared" si="342"/>
        <v>645.10084210526315</v>
      </c>
      <c r="AO102" s="66"/>
      <c r="AP102" s="66">
        <f t="shared" si="253"/>
        <v>279.69045215314907</v>
      </c>
      <c r="AQ102" s="67">
        <f t="shared" si="215"/>
        <v>924.79129425841222</v>
      </c>
      <c r="AR102" s="67">
        <f t="shared" si="216"/>
        <v>1678.1427129188942</v>
      </c>
      <c r="AS102" s="68">
        <f t="shared" si="217"/>
        <v>-51.782712918894049</v>
      </c>
      <c r="AT102" s="205">
        <v>4522.37</v>
      </c>
      <c r="AU102" s="205">
        <v>3060.51</v>
      </c>
      <c r="AV102" s="205">
        <v>9772.18</v>
      </c>
      <c r="AW102" s="205">
        <v>10</v>
      </c>
      <c r="AX102" s="207">
        <v>0</v>
      </c>
      <c r="AY102" s="207">
        <v>0</v>
      </c>
      <c r="AZ102" s="207">
        <v>0</v>
      </c>
      <c r="BA102" s="207">
        <v>0</v>
      </c>
      <c r="BB102" s="207">
        <v>0</v>
      </c>
      <c r="BC102" s="207">
        <v>0</v>
      </c>
      <c r="BD102" s="209">
        <v>12392.04</v>
      </c>
      <c r="BE102" s="178">
        <f t="shared" si="332"/>
        <v>4973.0200000000004</v>
      </c>
      <c r="BF102" s="208">
        <v>1088</v>
      </c>
      <c r="BG102" s="181" t="s">
        <v>276</v>
      </c>
      <c r="BH102" s="64">
        <f t="shared" si="329"/>
        <v>17365.060000000001</v>
      </c>
      <c r="BI102" s="205">
        <v>376.44</v>
      </c>
      <c r="BJ102" s="205">
        <v>223.87</v>
      </c>
      <c r="BK102" s="205">
        <v>624.30999999999995</v>
      </c>
      <c r="BL102" s="205">
        <v>0.42</v>
      </c>
      <c r="BM102" s="205">
        <v>0</v>
      </c>
      <c r="BN102" s="205">
        <v>0</v>
      </c>
      <c r="BO102" s="205">
        <v>0</v>
      </c>
      <c r="BP102" s="205">
        <v>0</v>
      </c>
      <c r="BQ102" s="205">
        <v>0</v>
      </c>
      <c r="BR102" s="205">
        <v>0</v>
      </c>
      <c r="BS102" s="64">
        <f t="shared" si="330"/>
        <v>1225.04</v>
      </c>
      <c r="BT102" s="65"/>
      <c r="BU102" s="65"/>
      <c r="BV102" s="65">
        <f t="shared" si="254"/>
        <v>135.91236585137514</v>
      </c>
      <c r="BW102" s="65">
        <f t="shared" si="255"/>
        <v>112.46963120880136</v>
      </c>
      <c r="BX102" s="65"/>
      <c r="BY102" s="65"/>
      <c r="BZ102" s="65"/>
      <c r="CA102" s="65">
        <v>5</v>
      </c>
      <c r="CB102" s="65">
        <f t="shared" si="343"/>
        <v>391.015625</v>
      </c>
      <c r="CC102" s="65"/>
      <c r="CD102" s="64">
        <f t="shared" si="218"/>
        <v>644.39762206017645</v>
      </c>
      <c r="CE102" s="66">
        <f t="shared" si="256"/>
        <v>665.21208333333334</v>
      </c>
      <c r="CF102" s="66"/>
      <c r="CG102" s="66">
        <f t="shared" si="257"/>
        <v>261.92194107870199</v>
      </c>
      <c r="CH102" s="67">
        <f t="shared" si="323"/>
        <v>927.13402441203539</v>
      </c>
      <c r="CI102" s="67">
        <f t="shared" si="219"/>
        <v>1571.5316464722118</v>
      </c>
      <c r="CJ102" s="68">
        <f t="shared" si="220"/>
        <v>-346.49164647221187</v>
      </c>
      <c r="CK102" s="209">
        <v>6564.6</v>
      </c>
      <c r="CL102" s="209">
        <v>4909.05</v>
      </c>
      <c r="CM102" s="209">
        <v>12605.8</v>
      </c>
      <c r="CN102" s="209">
        <v>15</v>
      </c>
      <c r="CO102" s="209">
        <v>0</v>
      </c>
      <c r="CP102" s="209">
        <v>0</v>
      </c>
      <c r="CQ102" s="209">
        <v>0</v>
      </c>
      <c r="CR102" s="209">
        <v>0</v>
      </c>
      <c r="CS102" s="209">
        <v>0</v>
      </c>
      <c r="CT102" s="207">
        <v>0</v>
      </c>
      <c r="CU102" s="209">
        <v>17660.36</v>
      </c>
      <c r="CV102" s="178">
        <f t="shared" si="181"/>
        <v>6434.09</v>
      </c>
      <c r="CW102" s="210">
        <v>1361</v>
      </c>
      <c r="CX102" s="181" t="s">
        <v>276</v>
      </c>
      <c r="CY102" s="64">
        <f t="shared" si="182"/>
        <v>24094.45</v>
      </c>
      <c r="CZ102" s="209">
        <v>546.42999999999995</v>
      </c>
      <c r="DA102" s="209">
        <v>359.09</v>
      </c>
      <c r="DB102" s="209">
        <v>805.22</v>
      </c>
      <c r="DC102" s="209">
        <v>0.63</v>
      </c>
      <c r="DD102" s="209">
        <v>0</v>
      </c>
      <c r="DE102" s="209">
        <v>0</v>
      </c>
      <c r="DF102" s="209">
        <v>0</v>
      </c>
      <c r="DG102" s="209">
        <v>0</v>
      </c>
      <c r="DH102" s="209">
        <v>0</v>
      </c>
      <c r="DI102" s="209">
        <v>0</v>
      </c>
      <c r="DJ102" s="211">
        <f t="shared" si="350"/>
        <v>1711.3700000000001</v>
      </c>
      <c r="DK102" s="65"/>
      <c r="DL102" s="65"/>
      <c r="DM102" s="65">
        <f t="shared" si="258"/>
        <v>191.99279491722353</v>
      </c>
      <c r="DN102" s="65">
        <f t="shared" si="259"/>
        <v>183.02641046420064</v>
      </c>
      <c r="DO102" s="65"/>
      <c r="DP102" s="65"/>
      <c r="DQ102" s="65"/>
      <c r="DR102" s="65">
        <v>5</v>
      </c>
      <c r="DS102" s="65">
        <f t="shared" si="351"/>
        <v>428.469696969697</v>
      </c>
      <c r="DT102" s="65"/>
      <c r="DU102" s="64">
        <f t="shared" si="221"/>
        <v>808.48890235112117</v>
      </c>
      <c r="DV102" s="66">
        <f t="shared" si="306"/>
        <v>596.35070707070713</v>
      </c>
      <c r="DW102" s="66"/>
      <c r="DX102" s="66">
        <f t="shared" si="260"/>
        <v>280.96792188436569</v>
      </c>
      <c r="DY102" s="67">
        <f t="shared" si="222"/>
        <v>877.31862895507288</v>
      </c>
      <c r="DZ102" s="67">
        <f t="shared" si="223"/>
        <v>1685.8075313061941</v>
      </c>
      <c r="EA102" s="68">
        <f t="shared" si="224"/>
        <v>25.562468693806068</v>
      </c>
      <c r="EB102" s="209">
        <v>5884.95</v>
      </c>
      <c r="EC102" s="209">
        <v>4133.34</v>
      </c>
      <c r="ED102" s="209">
        <v>10353.959999999999</v>
      </c>
      <c r="EE102" s="209">
        <v>5</v>
      </c>
      <c r="EF102" s="209">
        <v>0</v>
      </c>
      <c r="EG102" s="209">
        <v>0</v>
      </c>
      <c r="EH102" s="209">
        <v>0</v>
      </c>
      <c r="EI102" s="209">
        <v>0</v>
      </c>
      <c r="EJ102" s="209">
        <v>0</v>
      </c>
      <c r="EK102" s="209">
        <v>0</v>
      </c>
      <c r="EL102" s="209">
        <v>14872.43</v>
      </c>
      <c r="EM102" s="178">
        <f t="shared" si="183"/>
        <v>5504.82</v>
      </c>
      <c r="EN102" s="210">
        <v>1166</v>
      </c>
      <c r="EO102" s="181" t="s">
        <v>276</v>
      </c>
      <c r="EP102" s="212">
        <f t="shared" si="261"/>
        <v>20377.25</v>
      </c>
      <c r="EQ102" s="209">
        <v>489.87</v>
      </c>
      <c r="ER102" s="209">
        <v>302.35000000000002</v>
      </c>
      <c r="ES102" s="209">
        <v>661.35</v>
      </c>
      <c r="ET102" s="209">
        <v>0.21</v>
      </c>
      <c r="EU102" s="209">
        <v>0</v>
      </c>
      <c r="EV102" s="209">
        <v>0</v>
      </c>
      <c r="EW102" s="209">
        <v>0</v>
      </c>
      <c r="EX102" s="209">
        <v>0</v>
      </c>
      <c r="EY102" s="209">
        <v>0</v>
      </c>
      <c r="EZ102" s="209">
        <v>0</v>
      </c>
      <c r="FA102" s="64">
        <f t="shared" si="184"/>
        <v>1453.7800000000002</v>
      </c>
      <c r="FB102" s="65"/>
      <c r="FC102" s="65"/>
      <c r="FD102" s="65">
        <f t="shared" si="262"/>
        <v>166.00682031724133</v>
      </c>
      <c r="FE102" s="65">
        <f t="shared" si="263"/>
        <v>142.99453987665657</v>
      </c>
      <c r="FF102" s="65"/>
      <c r="FG102" s="65"/>
      <c r="FH102" s="65">
        <f t="shared" si="264"/>
        <v>140.93333333333334</v>
      </c>
      <c r="FI102" s="65">
        <v>5</v>
      </c>
      <c r="FJ102" s="65">
        <f t="shared" si="307"/>
        <v>424.68019607843132</v>
      </c>
      <c r="FK102" s="65"/>
      <c r="FL102" s="64">
        <f t="shared" si="225"/>
        <v>879.61488960566248</v>
      </c>
      <c r="FM102" s="66">
        <f t="shared" si="308"/>
        <v>664.41901960784321</v>
      </c>
      <c r="FN102" s="66"/>
      <c r="FO102" s="66">
        <f t="shared" si="265"/>
        <v>308.80678184270118</v>
      </c>
      <c r="FP102" s="67">
        <f t="shared" si="324"/>
        <v>973.2258014505444</v>
      </c>
      <c r="FQ102" s="67">
        <f t="shared" si="226"/>
        <v>1852.8406910562069</v>
      </c>
      <c r="FR102" s="68">
        <f t="shared" si="227"/>
        <v>-399.06069105620668</v>
      </c>
      <c r="FS102" s="209">
        <v>4777.93</v>
      </c>
      <c r="FT102" s="209">
        <v>4496.5200000000004</v>
      </c>
      <c r="FU102" s="209">
        <v>10117.450000000001</v>
      </c>
      <c r="FV102" s="209">
        <v>100</v>
      </c>
      <c r="FW102" s="209">
        <v>0</v>
      </c>
      <c r="FX102" s="209">
        <v>0</v>
      </c>
      <c r="FY102" s="209">
        <v>0</v>
      </c>
      <c r="FZ102" s="209">
        <v>0</v>
      </c>
      <c r="GA102" s="209">
        <v>0</v>
      </c>
      <c r="GB102" s="209">
        <v>0</v>
      </c>
      <c r="GC102" s="209">
        <v>14178.3</v>
      </c>
      <c r="GD102" s="178">
        <f t="shared" si="186"/>
        <v>5313.6000000000022</v>
      </c>
      <c r="GE102" s="210">
        <v>1094</v>
      </c>
      <c r="GF102" s="181" t="s">
        <v>276</v>
      </c>
      <c r="GG102" s="64">
        <f t="shared" si="187"/>
        <v>19491.900000000001</v>
      </c>
      <c r="GH102" s="209">
        <v>397.71</v>
      </c>
      <c r="GI102" s="209">
        <v>328.91</v>
      </c>
      <c r="GJ102" s="209">
        <v>646.25</v>
      </c>
      <c r="GK102" s="209">
        <v>4.21</v>
      </c>
      <c r="GL102" s="209">
        <v>0</v>
      </c>
      <c r="GM102" s="209">
        <v>0</v>
      </c>
      <c r="GN102" s="209">
        <v>0</v>
      </c>
      <c r="GO102" s="209">
        <v>0</v>
      </c>
      <c r="GP102" s="209">
        <v>0</v>
      </c>
      <c r="GQ102" s="209">
        <v>0</v>
      </c>
      <c r="GR102" s="211">
        <f t="shared" si="266"/>
        <v>1377.08</v>
      </c>
      <c r="GS102" s="65"/>
      <c r="GT102" s="65"/>
      <c r="GU102" s="65">
        <f t="shared" si="267"/>
        <v>157.11321034835331</v>
      </c>
      <c r="GV102" s="65">
        <f t="shared" si="268"/>
        <v>156.60298282187296</v>
      </c>
      <c r="GW102" s="65"/>
      <c r="GX102" s="65"/>
      <c r="GY102" s="65">
        <f t="shared" si="269"/>
        <v>184.90588235294118</v>
      </c>
      <c r="GZ102" s="65">
        <v>5</v>
      </c>
      <c r="HA102" s="65">
        <f t="shared" si="309"/>
        <v>358.47794117647061</v>
      </c>
      <c r="HB102" s="65"/>
      <c r="HC102" s="64">
        <f t="shared" si="344"/>
        <v>862.10001669963799</v>
      </c>
      <c r="HD102" s="66">
        <f t="shared" si="310"/>
        <v>866.92019607843133</v>
      </c>
      <c r="HE102" s="66"/>
      <c r="HF102" s="66">
        <f t="shared" si="270"/>
        <v>345.80404255561393</v>
      </c>
      <c r="HG102" s="67">
        <f t="shared" si="228"/>
        <v>1212.7242386340454</v>
      </c>
      <c r="HH102" s="67">
        <f t="shared" si="229"/>
        <v>2074.8242553336831</v>
      </c>
      <c r="HI102" s="68">
        <f t="shared" si="230"/>
        <v>-697.74425533368321</v>
      </c>
      <c r="HJ102" s="205">
        <v>5404.25</v>
      </c>
      <c r="HK102" s="205">
        <v>3631.5</v>
      </c>
      <c r="HL102" s="205">
        <v>8288.6299999999992</v>
      </c>
      <c r="HM102" s="205">
        <v>10</v>
      </c>
      <c r="HN102" s="205">
        <v>0</v>
      </c>
      <c r="HO102" s="205">
        <v>0</v>
      </c>
      <c r="HP102" s="205">
        <v>0</v>
      </c>
      <c r="HQ102" s="205">
        <v>0</v>
      </c>
      <c r="HR102" s="205">
        <v>0</v>
      </c>
      <c r="HS102" s="205">
        <v>45.7</v>
      </c>
      <c r="HT102" s="205">
        <v>14429.19</v>
      </c>
      <c r="HU102" s="178">
        <f t="shared" si="189"/>
        <v>2950.8899999999976</v>
      </c>
      <c r="HV102" s="206">
        <v>874</v>
      </c>
      <c r="HW102" s="181" t="s">
        <v>276</v>
      </c>
      <c r="HX102" s="64">
        <f t="shared" si="190"/>
        <v>17380.079999999998</v>
      </c>
      <c r="HY102" s="205">
        <v>449.85</v>
      </c>
      <c r="HZ102" s="205">
        <v>265.64</v>
      </c>
      <c r="IA102" s="205">
        <v>529.53</v>
      </c>
      <c r="IB102" s="205">
        <v>0.42</v>
      </c>
      <c r="IC102" s="205">
        <v>0</v>
      </c>
      <c r="ID102" s="205">
        <v>0</v>
      </c>
      <c r="IE102" s="205">
        <v>0</v>
      </c>
      <c r="IF102" s="205">
        <v>0</v>
      </c>
      <c r="IG102" s="205">
        <v>0</v>
      </c>
      <c r="IH102" s="205">
        <v>2.54</v>
      </c>
      <c r="II102" s="214">
        <v>1245.44</v>
      </c>
      <c r="IJ102" s="65"/>
      <c r="IK102" s="65"/>
      <c r="IL102" s="65">
        <f t="shared" si="271"/>
        <v>159.8387293463781</v>
      </c>
      <c r="IM102" s="65">
        <f t="shared" si="272"/>
        <v>89.434744680889708</v>
      </c>
      <c r="IN102" s="65"/>
      <c r="IO102" s="65"/>
      <c r="IP102" s="65">
        <f t="shared" si="273"/>
        <v>232.05714285714285</v>
      </c>
      <c r="IQ102" s="65">
        <v>5</v>
      </c>
      <c r="IR102" s="65">
        <f t="shared" si="311"/>
        <v>445.62857142857143</v>
      </c>
      <c r="IS102" s="65"/>
      <c r="IT102" s="64">
        <f t="shared" si="345"/>
        <v>931.95918831298218</v>
      </c>
      <c r="IU102" s="66">
        <f t="shared" si="312"/>
        <v>538.79476190476191</v>
      </c>
      <c r="IV102" s="66"/>
      <c r="IW102" s="66">
        <f t="shared" si="274"/>
        <v>294.15079004354885</v>
      </c>
      <c r="IX102" s="67">
        <f t="shared" si="346"/>
        <v>832.94555194831082</v>
      </c>
      <c r="IY102" s="67">
        <f t="shared" si="231"/>
        <v>1764.904740261293</v>
      </c>
      <c r="IZ102" s="68">
        <f t="shared" si="232"/>
        <v>-519.46474026129295</v>
      </c>
      <c r="JA102" s="209">
        <v>8228.59</v>
      </c>
      <c r="JB102" s="209">
        <v>4497.7700000000004</v>
      </c>
      <c r="JC102" s="209">
        <v>12641.23</v>
      </c>
      <c r="JD102" s="209">
        <v>10</v>
      </c>
      <c r="JE102" s="209">
        <v>0</v>
      </c>
      <c r="JF102" s="209">
        <v>0</v>
      </c>
      <c r="JG102" s="209">
        <v>0</v>
      </c>
      <c r="JH102" s="209">
        <v>0</v>
      </c>
      <c r="JI102" s="209">
        <v>0</v>
      </c>
      <c r="JJ102" s="209">
        <v>0</v>
      </c>
      <c r="JK102" s="209">
        <v>21798.89</v>
      </c>
      <c r="JL102" s="178">
        <f t="shared" si="193"/>
        <v>3578.7000000000007</v>
      </c>
      <c r="JM102" s="210">
        <v>1180</v>
      </c>
      <c r="JN102" s="181" t="s">
        <v>276</v>
      </c>
      <c r="JO102" s="64">
        <f t="shared" si="194"/>
        <v>25377.59</v>
      </c>
      <c r="JP102" s="209">
        <v>684.95</v>
      </c>
      <c r="JQ102" s="209">
        <v>329</v>
      </c>
      <c r="JR102" s="209">
        <v>806.96</v>
      </c>
      <c r="JS102" s="209">
        <v>0.42</v>
      </c>
      <c r="JT102" s="209">
        <v>0</v>
      </c>
      <c r="JU102" s="209">
        <v>0</v>
      </c>
      <c r="JV102" s="209">
        <v>0</v>
      </c>
      <c r="JW102" s="209">
        <v>0</v>
      </c>
      <c r="JX102" s="209">
        <v>0</v>
      </c>
      <c r="JY102" s="209">
        <v>0</v>
      </c>
      <c r="JZ102" s="211">
        <v>1821.33</v>
      </c>
      <c r="KA102" s="65"/>
      <c r="KB102" s="65"/>
      <c r="KC102" s="65">
        <f t="shared" si="275"/>
        <v>439.69860269651207</v>
      </c>
      <c r="KD102" s="65">
        <f t="shared" si="276"/>
        <v>120.50044366671499</v>
      </c>
      <c r="KE102" s="65"/>
      <c r="KF102" s="65"/>
      <c r="KG102" s="65"/>
      <c r="KH102" s="65">
        <v>5</v>
      </c>
      <c r="KI102" s="65">
        <f t="shared" si="313"/>
        <v>543.39953271028037</v>
      </c>
      <c r="KJ102" s="65"/>
      <c r="KK102" s="64">
        <f t="shared" si="347"/>
        <v>1108.5985790735074</v>
      </c>
      <c r="KL102" s="66">
        <f t="shared" si="314"/>
        <v>497.32093457943921</v>
      </c>
      <c r="KM102" s="66"/>
      <c r="KN102" s="66">
        <f t="shared" si="277"/>
        <v>321.18390273058935</v>
      </c>
      <c r="KO102" s="67">
        <f t="shared" si="233"/>
        <v>818.50483731002851</v>
      </c>
      <c r="KP102" s="67">
        <f t="shared" si="234"/>
        <v>1927.1034163835359</v>
      </c>
      <c r="KQ102" s="68">
        <f t="shared" si="235"/>
        <v>-105.77341638353596</v>
      </c>
      <c r="KR102" s="209">
        <v>9873.01</v>
      </c>
      <c r="KS102" s="209">
        <v>4962.47</v>
      </c>
      <c r="KT102" s="209">
        <v>12128.33</v>
      </c>
      <c r="KU102" s="209">
        <v>0</v>
      </c>
      <c r="KV102" s="209">
        <v>0</v>
      </c>
      <c r="KW102" s="209">
        <v>0</v>
      </c>
      <c r="KX102" s="209">
        <v>0</v>
      </c>
      <c r="KY102" s="209">
        <v>0</v>
      </c>
      <c r="KZ102" s="209">
        <v>0</v>
      </c>
      <c r="LA102" s="209">
        <v>91.62</v>
      </c>
      <c r="LB102" s="209">
        <v>22457.88</v>
      </c>
      <c r="LC102" s="178">
        <f t="shared" si="196"/>
        <v>4597.5499999999956</v>
      </c>
      <c r="LD102" s="210">
        <v>1229</v>
      </c>
      <c r="LE102" s="181" t="s">
        <v>276</v>
      </c>
      <c r="LF102" s="64">
        <f t="shared" si="197"/>
        <v>27055.429999999997</v>
      </c>
      <c r="LG102" s="209">
        <v>821.84</v>
      </c>
      <c r="LH102" s="209">
        <v>362.99</v>
      </c>
      <c r="LI102" s="209">
        <v>774.71</v>
      </c>
      <c r="LJ102" s="209">
        <v>0</v>
      </c>
      <c r="LK102" s="209">
        <v>0</v>
      </c>
      <c r="LL102" s="209">
        <v>0</v>
      </c>
      <c r="LM102" s="209">
        <v>0</v>
      </c>
      <c r="LN102" s="209">
        <v>0</v>
      </c>
      <c r="LO102" s="209">
        <v>0</v>
      </c>
      <c r="LP102" s="209">
        <v>5.09</v>
      </c>
      <c r="LQ102" s="211">
        <f t="shared" si="278"/>
        <v>1964.6299999999999</v>
      </c>
      <c r="LR102" s="227">
        <v>1342.41</v>
      </c>
      <c r="LS102" s="240">
        <v>172.8</v>
      </c>
      <c r="LT102" s="65">
        <f t="shared" si="279"/>
        <v>228.96095883474183</v>
      </c>
      <c r="LU102" s="65">
        <f t="shared" si="280"/>
        <v>136.87890887575224</v>
      </c>
      <c r="LV102" s="65"/>
      <c r="LW102" s="65"/>
      <c r="LX102" s="65"/>
      <c r="LY102" s="65">
        <v>5</v>
      </c>
      <c r="LZ102" s="65">
        <f t="shared" si="315"/>
        <v>508.03738317757012</v>
      </c>
      <c r="MA102" s="65"/>
      <c r="MB102" s="64">
        <f t="shared" si="236"/>
        <v>2394.0872508880643</v>
      </c>
      <c r="MC102" s="66">
        <f t="shared" si="316"/>
        <v>593.54906542056074</v>
      </c>
      <c r="MD102" s="66"/>
      <c r="ME102" s="66">
        <f t="shared" si="281"/>
        <v>597.52726326172512</v>
      </c>
      <c r="MF102" s="67">
        <f t="shared" si="237"/>
        <v>1191.0763286822857</v>
      </c>
      <c r="MG102" s="67">
        <f t="shared" si="238"/>
        <v>3585.1635795703501</v>
      </c>
      <c r="MH102" s="68">
        <f t="shared" si="239"/>
        <v>-1620.5335795703502</v>
      </c>
      <c r="MI102" s="209">
        <v>10437.969999999999</v>
      </c>
      <c r="MJ102" s="209">
        <v>5109.05</v>
      </c>
      <c r="MK102" s="209">
        <v>13036.61</v>
      </c>
      <c r="ML102" s="209">
        <v>65</v>
      </c>
      <c r="MM102" s="209">
        <v>0</v>
      </c>
      <c r="MN102" s="209">
        <v>0</v>
      </c>
      <c r="MO102" s="209">
        <v>0</v>
      </c>
      <c r="MP102" s="209">
        <v>0</v>
      </c>
      <c r="MQ102" s="209">
        <v>0</v>
      </c>
      <c r="MR102" s="209">
        <v>14.5</v>
      </c>
      <c r="MS102" s="209">
        <v>23951.26</v>
      </c>
      <c r="MT102" s="178">
        <f t="shared" si="352"/>
        <v>4711.8700000000026</v>
      </c>
      <c r="MU102" s="210">
        <v>1324</v>
      </c>
      <c r="MV102" s="181" t="s">
        <v>276</v>
      </c>
      <c r="MW102" s="64">
        <f t="shared" si="198"/>
        <v>28663.13</v>
      </c>
      <c r="MX102" s="209">
        <v>868.87</v>
      </c>
      <c r="MY102" s="209">
        <v>373.72</v>
      </c>
      <c r="MZ102" s="209">
        <v>832.72</v>
      </c>
      <c r="NA102" s="209">
        <v>2.73</v>
      </c>
      <c r="NB102" s="209">
        <v>0</v>
      </c>
      <c r="NC102" s="209">
        <v>0</v>
      </c>
      <c r="ND102" s="209">
        <v>0</v>
      </c>
      <c r="NE102" s="209">
        <v>0</v>
      </c>
      <c r="NF102" s="209">
        <v>0</v>
      </c>
      <c r="NG102" s="209">
        <v>0.81</v>
      </c>
      <c r="NH102" s="211">
        <f t="shared" si="282"/>
        <v>2078.8500000000004</v>
      </c>
      <c r="NI102" s="65"/>
      <c r="NJ102" s="65"/>
      <c r="NK102" s="65">
        <f t="shared" si="283"/>
        <v>0</v>
      </c>
      <c r="NL102" s="65">
        <f t="shared" si="284"/>
        <v>113.80606511348388</v>
      </c>
      <c r="NM102" s="65"/>
      <c r="NN102" s="65"/>
      <c r="NO102" s="65"/>
      <c r="NP102" s="65">
        <v>5</v>
      </c>
      <c r="NQ102" s="65">
        <f t="shared" si="317"/>
        <v>469.67889908256882</v>
      </c>
      <c r="NR102" s="65"/>
      <c r="NS102" s="64">
        <f t="shared" si="348"/>
        <v>588.48496419605272</v>
      </c>
      <c r="NT102" s="66">
        <f t="shared" si="285"/>
        <v>723.04816513761466</v>
      </c>
      <c r="NU102" s="66"/>
      <c r="NV102" s="66">
        <f t="shared" si="286"/>
        <v>262.3066258667335</v>
      </c>
      <c r="NW102" s="67">
        <f t="shared" si="240"/>
        <v>985.35479100434816</v>
      </c>
      <c r="NX102" s="67">
        <f t="shared" si="241"/>
        <v>1573.8397552004008</v>
      </c>
      <c r="NY102" s="68">
        <f t="shared" si="242"/>
        <v>505.0102447995996</v>
      </c>
      <c r="NZ102" s="209">
        <v>9064.09</v>
      </c>
      <c r="OA102" s="209">
        <v>7386.68</v>
      </c>
      <c r="OB102" s="209">
        <v>15634.72</v>
      </c>
      <c r="OC102" s="209">
        <v>40</v>
      </c>
      <c r="OD102" s="209">
        <v>0</v>
      </c>
      <c r="OE102" s="209">
        <v>0</v>
      </c>
      <c r="OF102" s="209">
        <v>0</v>
      </c>
      <c r="OG102" s="209">
        <v>0</v>
      </c>
      <c r="OH102" s="209">
        <v>0</v>
      </c>
      <c r="OI102" s="209">
        <v>0</v>
      </c>
      <c r="OJ102" s="209">
        <v>27710.98</v>
      </c>
      <c r="OK102" s="178">
        <f t="shared" si="287"/>
        <v>4414.5099999999984</v>
      </c>
      <c r="OL102" s="210">
        <v>1510</v>
      </c>
      <c r="OM102" s="181" t="s">
        <v>276</v>
      </c>
      <c r="ON102" s="64">
        <f t="shared" si="200"/>
        <v>32125.489999999998</v>
      </c>
      <c r="OO102" s="209">
        <v>754.5</v>
      </c>
      <c r="OP102" s="209">
        <v>540.32000000000005</v>
      </c>
      <c r="OQ102" s="209">
        <v>998.85</v>
      </c>
      <c r="OR102" s="209">
        <v>1.68</v>
      </c>
      <c r="OS102" s="209">
        <v>0</v>
      </c>
      <c r="OT102" s="209">
        <v>0</v>
      </c>
      <c r="OU102" s="209">
        <v>0</v>
      </c>
      <c r="OV102" s="209">
        <v>0</v>
      </c>
      <c r="OW102" s="209">
        <v>0</v>
      </c>
      <c r="OX102" s="209">
        <v>0</v>
      </c>
      <c r="OY102" s="211">
        <v>2295.35</v>
      </c>
      <c r="OZ102" s="65"/>
      <c r="PA102" s="65"/>
      <c r="PB102" s="65">
        <f t="shared" si="288"/>
        <v>599.20174786339328</v>
      </c>
      <c r="PC102" s="65">
        <f t="shared" si="289"/>
        <v>129.43786353629295</v>
      </c>
      <c r="PD102" s="65"/>
      <c r="PE102" s="65"/>
      <c r="PF102" s="65">
        <f t="shared" si="290"/>
        <v>32.880000000000003</v>
      </c>
      <c r="PG102" s="65">
        <v>5</v>
      </c>
      <c r="PH102" s="65">
        <f t="shared" si="318"/>
        <v>495.2049090909091</v>
      </c>
      <c r="PI102" s="65"/>
      <c r="PJ102" s="64">
        <f t="shared" si="243"/>
        <v>1261.7245204905953</v>
      </c>
      <c r="PK102" s="66">
        <f t="shared" si="319"/>
        <v>643.25572727272731</v>
      </c>
      <c r="PL102" s="66"/>
      <c r="PM102" s="66">
        <f t="shared" si="291"/>
        <v>380.99604955266454</v>
      </c>
      <c r="PN102" s="67">
        <f t="shared" si="244"/>
        <v>1024.251776825392</v>
      </c>
      <c r="PO102" s="67">
        <f t="shared" si="245"/>
        <v>2285.9762973159873</v>
      </c>
      <c r="PP102" s="68">
        <f t="shared" si="246"/>
        <v>9.3737026840126418</v>
      </c>
      <c r="PQ102" s="209">
        <v>8196.32</v>
      </c>
      <c r="PR102" s="209">
        <v>4994.5</v>
      </c>
      <c r="PS102" s="209">
        <v>12772.81</v>
      </c>
      <c r="PT102" s="209">
        <v>80</v>
      </c>
      <c r="PU102" s="209">
        <v>0</v>
      </c>
      <c r="PV102" s="209">
        <v>0</v>
      </c>
      <c r="PW102" s="209">
        <v>0</v>
      </c>
      <c r="PX102" s="209">
        <v>0</v>
      </c>
      <c r="PY102" s="209">
        <v>0</v>
      </c>
      <c r="PZ102" s="209">
        <v>0</v>
      </c>
      <c r="QA102" s="209">
        <v>20829.72</v>
      </c>
      <c r="QB102" s="178">
        <f t="shared" si="201"/>
        <v>5213.9099999999962</v>
      </c>
      <c r="QC102" s="210">
        <v>1281</v>
      </c>
      <c r="QD102" s="181" t="s">
        <v>276</v>
      </c>
      <c r="QE102" s="64">
        <f t="shared" si="202"/>
        <v>26043.629999999997</v>
      </c>
      <c r="QF102" s="209">
        <v>682.26</v>
      </c>
      <c r="QG102" s="209">
        <v>365.34</v>
      </c>
      <c r="QH102" s="209">
        <v>815.94</v>
      </c>
      <c r="QI102" s="209">
        <v>3.36</v>
      </c>
      <c r="QJ102" s="209">
        <v>0</v>
      </c>
      <c r="QK102" s="209">
        <v>0</v>
      </c>
      <c r="QL102" s="209">
        <v>0</v>
      </c>
      <c r="QM102" s="209">
        <v>0</v>
      </c>
      <c r="QN102" s="209">
        <v>0</v>
      </c>
      <c r="QO102" s="209">
        <v>0</v>
      </c>
      <c r="QP102" s="211">
        <f t="shared" si="292"/>
        <v>1866.8999999999999</v>
      </c>
      <c r="QQ102" s="65"/>
      <c r="QR102" s="65"/>
      <c r="QS102" s="65">
        <f t="shared" si="293"/>
        <v>244.8534818958131</v>
      </c>
      <c r="QT102" s="65">
        <f t="shared" si="294"/>
        <v>95.140535511516319</v>
      </c>
      <c r="QU102" s="65"/>
      <c r="QV102" s="65"/>
      <c r="QW102" s="65">
        <f t="shared" si="295"/>
        <v>18.861818181818183</v>
      </c>
      <c r="QX102" s="65">
        <v>5</v>
      </c>
      <c r="QY102" s="65">
        <f t="shared" si="320"/>
        <v>428.14772727272725</v>
      </c>
      <c r="QZ102" s="65"/>
      <c r="RA102" s="64">
        <f t="shared" si="349"/>
        <v>792.0035628618748</v>
      </c>
      <c r="RB102" s="66">
        <f t="shared" si="296"/>
        <v>619.2640909090909</v>
      </c>
      <c r="RC102" s="66"/>
      <c r="RD102" s="66">
        <f t="shared" si="297"/>
        <v>282.25353075419315</v>
      </c>
      <c r="RE102" s="67">
        <f t="shared" si="247"/>
        <v>901.51762166328399</v>
      </c>
      <c r="RF102" s="67">
        <f t="shared" si="248"/>
        <v>1693.5211845251588</v>
      </c>
      <c r="RG102" s="68">
        <f t="shared" si="249"/>
        <v>173.37881547484108</v>
      </c>
      <c r="RH102" s="205">
        <v>9354.5400000000009</v>
      </c>
      <c r="RI102" s="205">
        <v>6520.99</v>
      </c>
      <c r="RJ102" s="205">
        <v>13697.88</v>
      </c>
      <c r="RK102" s="205">
        <v>135</v>
      </c>
      <c r="RL102" s="205">
        <v>0</v>
      </c>
      <c r="RM102" s="205">
        <v>0</v>
      </c>
      <c r="RN102" s="205">
        <v>0</v>
      </c>
      <c r="RO102" s="205">
        <v>0</v>
      </c>
      <c r="RP102" s="205">
        <v>0</v>
      </c>
      <c r="RQ102" s="205">
        <v>71.400000000000006</v>
      </c>
      <c r="RR102" s="205">
        <v>23288.51</v>
      </c>
      <c r="RS102" s="178">
        <f t="shared" si="204"/>
        <v>6491.3000000000029</v>
      </c>
      <c r="RT102" s="206">
        <v>1397</v>
      </c>
      <c r="RU102" s="181" t="s">
        <v>276</v>
      </c>
      <c r="RV102" s="64">
        <f t="shared" si="205"/>
        <v>29779.81</v>
      </c>
      <c r="RW102" s="209">
        <v>778.68</v>
      </c>
      <c r="RX102" s="209">
        <v>477</v>
      </c>
      <c r="RY102" s="209">
        <v>875.1</v>
      </c>
      <c r="RZ102" s="209">
        <v>5.68</v>
      </c>
      <c r="SA102" s="209">
        <v>0</v>
      </c>
      <c r="SB102" s="209">
        <v>0</v>
      </c>
      <c r="SC102" s="209">
        <v>0</v>
      </c>
      <c r="SD102" s="209">
        <v>0</v>
      </c>
      <c r="SE102" s="209">
        <v>0</v>
      </c>
      <c r="SF102" s="209">
        <v>3.97</v>
      </c>
      <c r="SG102" s="211">
        <v>2136.46</v>
      </c>
      <c r="SH102" s="65"/>
      <c r="SI102" s="65"/>
      <c r="SJ102" s="65">
        <f t="shared" si="298"/>
        <v>228.85399974358282</v>
      </c>
      <c r="SK102" s="65">
        <f t="shared" si="299"/>
        <v>139.92172485622962</v>
      </c>
      <c r="SL102" s="65"/>
      <c r="SM102" s="65"/>
      <c r="SN102" s="65">
        <f t="shared" si="300"/>
        <v>495.92920353982299</v>
      </c>
      <c r="SO102" s="65">
        <v>5</v>
      </c>
      <c r="SP102" s="65">
        <f t="shared" si="321"/>
        <v>428.52876106194691</v>
      </c>
      <c r="SQ102" s="65"/>
      <c r="SR102" s="64">
        <f t="shared" si="325"/>
        <v>1298.2336892015824</v>
      </c>
      <c r="SS102" s="66">
        <f t="shared" si="322"/>
        <v>596.28469026548669</v>
      </c>
      <c r="ST102" s="66"/>
      <c r="SU102" s="66">
        <f t="shared" si="301"/>
        <v>378.90367589341383</v>
      </c>
      <c r="SV102" s="67">
        <f t="shared" si="326"/>
        <v>975.18836615890052</v>
      </c>
      <c r="SW102" s="67">
        <f t="shared" si="250"/>
        <v>2273.4220553604828</v>
      </c>
      <c r="SX102" s="68">
        <f t="shared" si="251"/>
        <v>-136.96205536048274</v>
      </c>
      <c r="SY102" s="64">
        <f t="shared" si="302"/>
        <v>290628.22000000003</v>
      </c>
      <c r="SZ102" s="211">
        <f t="shared" si="303"/>
        <v>20802.59</v>
      </c>
      <c r="TA102" s="67">
        <f t="shared" si="304"/>
        <v>23967.077865704396</v>
      </c>
      <c r="TB102" s="68">
        <f t="shared" si="305"/>
        <v>-3164.4878657043955</v>
      </c>
      <c r="TC102" s="264"/>
      <c r="TD102" s="265"/>
      <c r="TE102" s="265"/>
    </row>
    <row r="103" spans="1:525">
      <c r="A103" s="173" t="s">
        <v>246</v>
      </c>
      <c r="B103" s="175" t="s">
        <v>247</v>
      </c>
      <c r="C103" s="181" t="s">
        <v>276</v>
      </c>
      <c r="D103" s="176">
        <v>0</v>
      </c>
      <c r="E103" s="176">
        <v>3307.26</v>
      </c>
      <c r="F103" s="176">
        <v>0</v>
      </c>
      <c r="G103" s="176">
        <v>0</v>
      </c>
      <c r="H103" s="176">
        <v>0</v>
      </c>
      <c r="I103" s="176">
        <v>0</v>
      </c>
      <c r="J103" s="176">
        <v>0</v>
      </c>
      <c r="K103" s="176">
        <v>0</v>
      </c>
      <c r="L103" s="176">
        <v>0</v>
      </c>
      <c r="M103" s="176">
        <v>0</v>
      </c>
      <c r="N103" s="180">
        <v>3307.26</v>
      </c>
      <c r="O103" s="178">
        <f t="shared" si="331"/>
        <v>0</v>
      </c>
      <c r="P103" s="181">
        <v>187</v>
      </c>
      <c r="Q103" s="64">
        <f t="shared" si="327"/>
        <v>3307.26</v>
      </c>
      <c r="R103" s="178">
        <v>0</v>
      </c>
      <c r="S103" s="178">
        <v>3850</v>
      </c>
      <c r="T103" s="178">
        <v>0</v>
      </c>
      <c r="U103" s="178">
        <v>0</v>
      </c>
      <c r="V103" s="178">
        <v>0</v>
      </c>
      <c r="W103" s="178">
        <v>0</v>
      </c>
      <c r="X103" s="178">
        <v>0</v>
      </c>
      <c r="Y103" s="178">
        <v>0</v>
      </c>
      <c r="Z103" s="178">
        <v>0</v>
      </c>
      <c r="AA103" s="178">
        <v>0</v>
      </c>
      <c r="AB103" s="64">
        <f t="shared" si="328"/>
        <v>3850</v>
      </c>
      <c r="AC103" s="65"/>
      <c r="AD103" s="65"/>
      <c r="AE103" s="65">
        <f t="shared" si="252"/>
        <v>35.959169699021871</v>
      </c>
      <c r="AF103" s="65">
        <f t="shared" si="340"/>
        <v>0</v>
      </c>
      <c r="AG103" s="65"/>
      <c r="AH103" s="65"/>
      <c r="AI103" s="65"/>
      <c r="AJ103" s="65">
        <v>5</v>
      </c>
      <c r="AK103" s="65">
        <f t="shared" si="341"/>
        <v>411.38684210526316</v>
      </c>
      <c r="AL103" s="65"/>
      <c r="AM103" s="64">
        <f t="shared" si="214"/>
        <v>452.34601180428501</v>
      </c>
      <c r="AN103" s="66">
        <f t="shared" si="342"/>
        <v>645.10084210526315</v>
      </c>
      <c r="AO103" s="66"/>
      <c r="AP103" s="66">
        <f t="shared" si="253"/>
        <v>219.48937078190966</v>
      </c>
      <c r="AQ103" s="67">
        <f t="shared" si="215"/>
        <v>864.59021288717281</v>
      </c>
      <c r="AR103" s="67">
        <f t="shared" si="216"/>
        <v>1316.9362246914579</v>
      </c>
      <c r="AS103" s="68">
        <f t="shared" si="217"/>
        <v>2533.0637753085421</v>
      </c>
      <c r="AT103" s="205">
        <v>0</v>
      </c>
      <c r="AU103" s="205">
        <v>4755.16</v>
      </c>
      <c r="AV103" s="205">
        <v>0</v>
      </c>
      <c r="AW103" s="205">
        <v>0</v>
      </c>
      <c r="AX103" s="207">
        <v>0</v>
      </c>
      <c r="AY103" s="207">
        <v>0</v>
      </c>
      <c r="AZ103" s="207">
        <v>0</v>
      </c>
      <c r="BA103" s="207">
        <v>0</v>
      </c>
      <c r="BB103" s="207">
        <v>0</v>
      </c>
      <c r="BC103" s="207">
        <v>0</v>
      </c>
      <c r="BD103" s="209">
        <v>4755.16</v>
      </c>
      <c r="BE103" s="178">
        <f t="shared" si="332"/>
        <v>0</v>
      </c>
      <c r="BF103" s="208">
        <v>219</v>
      </c>
      <c r="BG103" s="181" t="s">
        <v>276</v>
      </c>
      <c r="BH103" s="64">
        <f t="shared" si="329"/>
        <v>4755.16</v>
      </c>
      <c r="BI103" s="205">
        <v>0</v>
      </c>
      <c r="BJ103" s="205">
        <v>3850</v>
      </c>
      <c r="BK103" s="205">
        <v>0</v>
      </c>
      <c r="BL103" s="205">
        <v>0</v>
      </c>
      <c r="BM103" s="205">
        <v>0</v>
      </c>
      <c r="BN103" s="205">
        <v>0</v>
      </c>
      <c r="BO103" s="205">
        <v>0</v>
      </c>
      <c r="BP103" s="205">
        <v>0</v>
      </c>
      <c r="BQ103" s="205">
        <v>0</v>
      </c>
      <c r="BR103" s="205">
        <v>0</v>
      </c>
      <c r="BS103" s="64">
        <f t="shared" si="330"/>
        <v>3850</v>
      </c>
      <c r="BT103" s="65"/>
      <c r="BU103" s="65"/>
      <c r="BV103" s="65">
        <f t="shared" si="254"/>
        <v>52.153240757924031</v>
      </c>
      <c r="BW103" s="65">
        <f t="shared" si="255"/>
        <v>0</v>
      </c>
      <c r="BX103" s="65"/>
      <c r="BY103" s="65"/>
      <c r="BZ103" s="65"/>
      <c r="CA103" s="65">
        <v>5</v>
      </c>
      <c r="CB103" s="65">
        <f t="shared" si="343"/>
        <v>391.015625</v>
      </c>
      <c r="CC103" s="65"/>
      <c r="CD103" s="64">
        <f t="shared" si="218"/>
        <v>448.16886575792404</v>
      </c>
      <c r="CE103" s="66">
        <f t="shared" si="256"/>
        <v>665.21208333333334</v>
      </c>
      <c r="CF103" s="66"/>
      <c r="CG103" s="66">
        <f t="shared" si="257"/>
        <v>222.67618981825149</v>
      </c>
      <c r="CH103" s="67">
        <f t="shared" si="323"/>
        <v>887.88827315158483</v>
      </c>
      <c r="CI103" s="67">
        <f t="shared" si="219"/>
        <v>1336.0571389095089</v>
      </c>
      <c r="CJ103" s="68">
        <f t="shared" si="220"/>
        <v>2513.9428610904911</v>
      </c>
      <c r="CK103" s="209">
        <v>0</v>
      </c>
      <c r="CL103" s="209">
        <v>5126.3999999999996</v>
      </c>
      <c r="CM103" s="209">
        <v>0</v>
      </c>
      <c r="CN103" s="209">
        <v>0</v>
      </c>
      <c r="CO103" s="209">
        <v>0</v>
      </c>
      <c r="CP103" s="209">
        <v>0</v>
      </c>
      <c r="CQ103" s="209">
        <v>0</v>
      </c>
      <c r="CR103" s="209">
        <v>0</v>
      </c>
      <c r="CS103" s="209">
        <v>0</v>
      </c>
      <c r="CT103" s="207">
        <v>0</v>
      </c>
      <c r="CU103" s="209">
        <v>5126.3999999999996</v>
      </c>
      <c r="CV103" s="178">
        <f t="shared" si="181"/>
        <v>0</v>
      </c>
      <c r="CW103" s="210">
        <v>265</v>
      </c>
      <c r="CX103" s="181" t="s">
        <v>276</v>
      </c>
      <c r="CY103" s="64">
        <f t="shared" si="182"/>
        <v>5126.3999999999996</v>
      </c>
      <c r="CZ103" s="209">
        <v>0</v>
      </c>
      <c r="DA103" s="209">
        <v>3850</v>
      </c>
      <c r="DB103" s="209">
        <v>0</v>
      </c>
      <c r="DC103" s="209">
        <v>0</v>
      </c>
      <c r="DD103" s="209">
        <v>0</v>
      </c>
      <c r="DE103" s="209">
        <v>0</v>
      </c>
      <c r="DF103" s="209">
        <v>0</v>
      </c>
      <c r="DG103" s="209">
        <v>0</v>
      </c>
      <c r="DH103" s="209">
        <v>0</v>
      </c>
      <c r="DI103" s="209">
        <v>0</v>
      </c>
      <c r="DJ103" s="211">
        <f t="shared" si="350"/>
        <v>3850</v>
      </c>
      <c r="DK103" s="65"/>
      <c r="DL103" s="65"/>
      <c r="DM103" s="65">
        <f t="shared" si="258"/>
        <v>55.731132539973956</v>
      </c>
      <c r="DN103" s="65">
        <f t="shared" si="259"/>
        <v>0</v>
      </c>
      <c r="DO103" s="65"/>
      <c r="DP103" s="65"/>
      <c r="DQ103" s="65"/>
      <c r="DR103" s="65">
        <v>5</v>
      </c>
      <c r="DS103" s="65">
        <f t="shared" si="351"/>
        <v>428.469696969697</v>
      </c>
      <c r="DT103" s="65"/>
      <c r="DU103" s="64">
        <f t="shared" si="221"/>
        <v>489.20082950967094</v>
      </c>
      <c r="DV103" s="66">
        <f t="shared" si="306"/>
        <v>596.35070707070713</v>
      </c>
      <c r="DW103" s="66"/>
      <c r="DX103" s="66">
        <f t="shared" si="260"/>
        <v>217.11030731607562</v>
      </c>
      <c r="DY103" s="67">
        <f t="shared" si="222"/>
        <v>813.46101438678272</v>
      </c>
      <c r="DZ103" s="67">
        <f t="shared" si="223"/>
        <v>1302.6618438964538</v>
      </c>
      <c r="EA103" s="68">
        <f t="shared" si="224"/>
        <v>2547.3381561035462</v>
      </c>
      <c r="EB103" s="209">
        <v>0</v>
      </c>
      <c r="EC103" s="209">
        <v>4663.1400000000003</v>
      </c>
      <c r="ED103" s="209">
        <v>0</v>
      </c>
      <c r="EE103" s="209">
        <v>0</v>
      </c>
      <c r="EF103" s="209">
        <v>0</v>
      </c>
      <c r="EG103" s="209">
        <v>0</v>
      </c>
      <c r="EH103" s="209">
        <v>0</v>
      </c>
      <c r="EI103" s="209">
        <v>0</v>
      </c>
      <c r="EJ103" s="209">
        <v>0</v>
      </c>
      <c r="EK103" s="209">
        <v>0</v>
      </c>
      <c r="EL103" s="209">
        <v>4663.1400000000003</v>
      </c>
      <c r="EM103" s="178">
        <f t="shared" si="183"/>
        <v>0</v>
      </c>
      <c r="EN103" s="210">
        <v>282</v>
      </c>
      <c r="EO103" s="181" t="s">
        <v>276</v>
      </c>
      <c r="EP103" s="212">
        <f t="shared" si="261"/>
        <v>4663.1400000000003</v>
      </c>
      <c r="EQ103" s="209">
        <v>0</v>
      </c>
      <c r="ER103" s="209">
        <v>3850</v>
      </c>
      <c r="ES103" s="209">
        <v>0</v>
      </c>
      <c r="ET103" s="209">
        <v>0</v>
      </c>
      <c r="EU103" s="209">
        <v>0</v>
      </c>
      <c r="EV103" s="209">
        <v>0</v>
      </c>
      <c r="EW103" s="209">
        <v>0</v>
      </c>
      <c r="EX103" s="209">
        <v>0</v>
      </c>
      <c r="EY103" s="209">
        <v>0</v>
      </c>
      <c r="EZ103" s="209">
        <v>0</v>
      </c>
      <c r="FA103" s="64">
        <f t="shared" si="184"/>
        <v>3850</v>
      </c>
      <c r="FB103" s="65"/>
      <c r="FC103" s="65"/>
      <c r="FD103" s="65">
        <f t="shared" si="262"/>
        <v>52.05020592425992</v>
      </c>
      <c r="FE103" s="65">
        <f t="shared" si="263"/>
        <v>0</v>
      </c>
      <c r="FF103" s="65"/>
      <c r="FG103" s="65"/>
      <c r="FH103" s="65">
        <f t="shared" si="264"/>
        <v>140.93333333333334</v>
      </c>
      <c r="FI103" s="65">
        <v>5</v>
      </c>
      <c r="FJ103" s="65">
        <f t="shared" si="307"/>
        <v>424.68019607843132</v>
      </c>
      <c r="FK103" s="65"/>
      <c r="FL103" s="64">
        <f t="shared" si="225"/>
        <v>622.66373533602462</v>
      </c>
      <c r="FM103" s="66">
        <f t="shared" si="308"/>
        <v>664.41901960784321</v>
      </c>
      <c r="FN103" s="66"/>
      <c r="FO103" s="66">
        <f t="shared" si="265"/>
        <v>257.41655098877357</v>
      </c>
      <c r="FP103" s="67">
        <f t="shared" si="324"/>
        <v>921.83557059661678</v>
      </c>
      <c r="FQ103" s="67">
        <f t="shared" si="226"/>
        <v>1544.4993059326414</v>
      </c>
      <c r="FR103" s="68">
        <f t="shared" si="227"/>
        <v>2305.5006940673584</v>
      </c>
      <c r="FS103" s="209">
        <v>0</v>
      </c>
      <c r="FT103" s="209">
        <v>5463.48</v>
      </c>
      <c r="FU103" s="209">
        <v>0</v>
      </c>
      <c r="FV103" s="209">
        <v>0</v>
      </c>
      <c r="FW103" s="209">
        <v>0</v>
      </c>
      <c r="FX103" s="209">
        <v>0</v>
      </c>
      <c r="FY103" s="209">
        <v>0</v>
      </c>
      <c r="FZ103" s="209">
        <v>0</v>
      </c>
      <c r="GA103" s="209">
        <v>0</v>
      </c>
      <c r="GB103" s="209">
        <v>0</v>
      </c>
      <c r="GC103" s="209">
        <v>5235.34</v>
      </c>
      <c r="GD103" s="178">
        <f t="shared" si="186"/>
        <v>228.13999999999942</v>
      </c>
      <c r="GE103" s="210">
        <v>287</v>
      </c>
      <c r="GF103" s="181" t="s">
        <v>276</v>
      </c>
      <c r="GG103" s="64">
        <f t="shared" si="187"/>
        <v>5463.48</v>
      </c>
      <c r="GH103" s="209">
        <v>0</v>
      </c>
      <c r="GI103" s="209">
        <v>3850</v>
      </c>
      <c r="GJ103" s="209">
        <v>0</v>
      </c>
      <c r="GK103" s="209">
        <v>0</v>
      </c>
      <c r="GL103" s="209">
        <v>0</v>
      </c>
      <c r="GM103" s="209">
        <v>0</v>
      </c>
      <c r="GN103" s="209">
        <v>0</v>
      </c>
      <c r="GO103" s="209">
        <v>0</v>
      </c>
      <c r="GP103" s="209">
        <v>0</v>
      </c>
      <c r="GQ103" s="209">
        <v>0</v>
      </c>
      <c r="GR103" s="211">
        <f t="shared" si="266"/>
        <v>3850</v>
      </c>
      <c r="GS103" s="65"/>
      <c r="GT103" s="65"/>
      <c r="GU103" s="65">
        <f t="shared" si="267"/>
        <v>58.014083117521004</v>
      </c>
      <c r="GV103" s="65">
        <f t="shared" si="268"/>
        <v>6.7237662791670409</v>
      </c>
      <c r="GW103" s="65"/>
      <c r="GX103" s="65"/>
      <c r="GY103" s="65">
        <f t="shared" si="269"/>
        <v>184.90588235294118</v>
      </c>
      <c r="GZ103" s="65">
        <v>5</v>
      </c>
      <c r="HA103" s="65">
        <f t="shared" si="309"/>
        <v>358.47794117647061</v>
      </c>
      <c r="HB103" s="65"/>
      <c r="HC103" s="64">
        <f t="shared" si="344"/>
        <v>613.12167292609979</v>
      </c>
      <c r="HD103" s="66">
        <f t="shared" si="310"/>
        <v>866.92019607843133</v>
      </c>
      <c r="HE103" s="66"/>
      <c r="HF103" s="66">
        <f t="shared" si="270"/>
        <v>296.00837380090627</v>
      </c>
      <c r="HG103" s="67">
        <f t="shared" si="228"/>
        <v>1162.9285698793376</v>
      </c>
      <c r="HH103" s="67">
        <f t="shared" si="229"/>
        <v>1776.0502428054374</v>
      </c>
      <c r="HI103" s="68">
        <f t="shared" si="230"/>
        <v>2073.9497571945626</v>
      </c>
      <c r="HJ103" s="205">
        <v>0</v>
      </c>
      <c r="HK103" s="205">
        <v>4751.5600000000004</v>
      </c>
      <c r="HL103" s="205">
        <v>0</v>
      </c>
      <c r="HM103" s="205">
        <v>0</v>
      </c>
      <c r="HN103" s="205">
        <v>0</v>
      </c>
      <c r="HO103" s="205">
        <v>0</v>
      </c>
      <c r="HP103" s="205">
        <v>0</v>
      </c>
      <c r="HQ103" s="205">
        <v>0</v>
      </c>
      <c r="HR103" s="205">
        <v>0</v>
      </c>
      <c r="HS103" s="205">
        <v>0</v>
      </c>
      <c r="HT103" s="205">
        <v>4306.04</v>
      </c>
      <c r="HU103" s="178">
        <f t="shared" si="189"/>
        <v>445.52000000000044</v>
      </c>
      <c r="HV103" s="206">
        <v>268</v>
      </c>
      <c r="HW103" s="181" t="s">
        <v>276</v>
      </c>
      <c r="HX103" s="64">
        <f t="shared" si="190"/>
        <v>4751.5600000000004</v>
      </c>
      <c r="HY103" s="205">
        <v>0</v>
      </c>
      <c r="HZ103" s="205">
        <v>3850</v>
      </c>
      <c r="IA103" s="205">
        <v>0</v>
      </c>
      <c r="IB103" s="205">
        <v>0</v>
      </c>
      <c r="IC103" s="205">
        <v>0</v>
      </c>
      <c r="ID103" s="205">
        <v>0</v>
      </c>
      <c r="IE103" s="205">
        <v>0</v>
      </c>
      <c r="IF103" s="205">
        <v>0</v>
      </c>
      <c r="IG103" s="205">
        <v>0</v>
      </c>
      <c r="IH103" s="205">
        <v>0</v>
      </c>
      <c r="II103" s="214">
        <v>3850</v>
      </c>
      <c r="IJ103" s="65"/>
      <c r="IK103" s="65"/>
      <c r="IL103" s="65">
        <f t="shared" si="271"/>
        <v>47.699972217059859</v>
      </c>
      <c r="IM103" s="65">
        <f t="shared" si="272"/>
        <v>13.502694932793174</v>
      </c>
      <c r="IN103" s="65"/>
      <c r="IO103" s="65"/>
      <c r="IP103" s="65">
        <f t="shared" si="273"/>
        <v>232.05714285714285</v>
      </c>
      <c r="IQ103" s="65">
        <v>5</v>
      </c>
      <c r="IR103" s="65">
        <f t="shared" si="311"/>
        <v>445.62857142857143</v>
      </c>
      <c r="IS103" s="65"/>
      <c r="IT103" s="64">
        <f t="shared" si="345"/>
        <v>743.88838143556734</v>
      </c>
      <c r="IU103" s="66">
        <f t="shared" si="312"/>
        <v>538.79476190476191</v>
      </c>
      <c r="IV103" s="66"/>
      <c r="IW103" s="66">
        <f t="shared" si="274"/>
        <v>256.53662866806587</v>
      </c>
      <c r="IX103" s="67">
        <f t="shared" si="346"/>
        <v>795.33139057282779</v>
      </c>
      <c r="IY103" s="67">
        <f t="shared" si="231"/>
        <v>1539.219772008395</v>
      </c>
      <c r="IZ103" s="68">
        <f t="shared" si="232"/>
        <v>2310.780227991605</v>
      </c>
      <c r="JA103" s="209">
        <v>0</v>
      </c>
      <c r="JB103" s="209">
        <v>4259.76</v>
      </c>
      <c r="JC103" s="209">
        <v>0</v>
      </c>
      <c r="JD103" s="209">
        <v>0</v>
      </c>
      <c r="JE103" s="209">
        <v>0</v>
      </c>
      <c r="JF103" s="209">
        <v>0</v>
      </c>
      <c r="JG103" s="209">
        <v>0</v>
      </c>
      <c r="JH103" s="209">
        <v>0</v>
      </c>
      <c r="JI103" s="209">
        <v>0</v>
      </c>
      <c r="JJ103" s="209">
        <v>0</v>
      </c>
      <c r="JK103" s="209">
        <v>4259.76</v>
      </c>
      <c r="JL103" s="178">
        <f t="shared" si="193"/>
        <v>0</v>
      </c>
      <c r="JM103" s="210">
        <v>237</v>
      </c>
      <c r="JN103" s="181" t="s">
        <v>276</v>
      </c>
      <c r="JO103" s="64">
        <f t="shared" si="194"/>
        <v>4259.76</v>
      </c>
      <c r="JP103" s="209">
        <v>0</v>
      </c>
      <c r="JQ103" s="209">
        <v>3850</v>
      </c>
      <c r="JR103" s="209">
        <v>0</v>
      </c>
      <c r="JS103" s="209">
        <v>0</v>
      </c>
      <c r="JT103" s="209">
        <v>0</v>
      </c>
      <c r="JU103" s="209">
        <v>0</v>
      </c>
      <c r="JV103" s="209">
        <v>0</v>
      </c>
      <c r="JW103" s="209">
        <v>0</v>
      </c>
      <c r="JX103" s="209">
        <v>0</v>
      </c>
      <c r="JY103" s="209">
        <v>0</v>
      </c>
      <c r="JZ103" s="211">
        <v>3850</v>
      </c>
      <c r="KA103" s="65"/>
      <c r="KB103" s="65"/>
      <c r="KC103" s="65">
        <f t="shared" si="275"/>
        <v>85.922288695548019</v>
      </c>
      <c r="KD103" s="65">
        <f t="shared" si="276"/>
        <v>0</v>
      </c>
      <c r="KE103" s="65"/>
      <c r="KF103" s="65"/>
      <c r="KG103" s="65"/>
      <c r="KH103" s="65">
        <v>5</v>
      </c>
      <c r="KI103" s="65">
        <f t="shared" si="313"/>
        <v>543.39953271028037</v>
      </c>
      <c r="KJ103" s="65"/>
      <c r="KK103" s="64">
        <f t="shared" si="347"/>
        <v>634.32182140582836</v>
      </c>
      <c r="KL103" s="66">
        <f t="shared" si="314"/>
        <v>497.32093457943921</v>
      </c>
      <c r="KM103" s="66"/>
      <c r="KN103" s="66">
        <f t="shared" si="277"/>
        <v>226.32855119705351</v>
      </c>
      <c r="KO103" s="67">
        <f t="shared" si="233"/>
        <v>723.64948577649272</v>
      </c>
      <c r="KP103" s="67">
        <f t="shared" si="234"/>
        <v>1357.9713071823212</v>
      </c>
      <c r="KQ103" s="68">
        <f t="shared" si="235"/>
        <v>2492.0286928176788</v>
      </c>
      <c r="KR103" s="209">
        <v>0</v>
      </c>
      <c r="KS103" s="209">
        <v>5164.66</v>
      </c>
      <c r="KT103" s="209">
        <v>0</v>
      </c>
      <c r="KU103" s="209">
        <v>0</v>
      </c>
      <c r="KV103" s="209">
        <v>0</v>
      </c>
      <c r="KW103" s="209">
        <v>0</v>
      </c>
      <c r="KX103" s="209">
        <v>0</v>
      </c>
      <c r="KY103" s="209">
        <v>0</v>
      </c>
      <c r="KZ103" s="209">
        <v>0</v>
      </c>
      <c r="LA103" s="209">
        <v>0</v>
      </c>
      <c r="LB103" s="209">
        <v>5164.66</v>
      </c>
      <c r="LC103" s="178">
        <f t="shared" si="196"/>
        <v>0</v>
      </c>
      <c r="LD103" s="210">
        <v>291</v>
      </c>
      <c r="LE103" s="181" t="s">
        <v>276</v>
      </c>
      <c r="LF103" s="64">
        <f t="shared" si="197"/>
        <v>5164.66</v>
      </c>
      <c r="LG103" s="209">
        <v>0</v>
      </c>
      <c r="LH103" s="209">
        <v>3850</v>
      </c>
      <c r="LI103" s="209">
        <v>0</v>
      </c>
      <c r="LJ103" s="209">
        <v>0</v>
      </c>
      <c r="LK103" s="209">
        <v>0</v>
      </c>
      <c r="LL103" s="209">
        <v>0</v>
      </c>
      <c r="LM103" s="209">
        <v>0</v>
      </c>
      <c r="LN103" s="209">
        <v>0</v>
      </c>
      <c r="LO103" s="209">
        <v>0</v>
      </c>
      <c r="LP103" s="209">
        <v>0</v>
      </c>
      <c r="LQ103" s="211">
        <f t="shared" si="278"/>
        <v>3850</v>
      </c>
      <c r="LR103" s="65"/>
      <c r="LS103" s="65"/>
      <c r="LT103" s="65">
        <f t="shared" si="279"/>
        <v>52.654369230552376</v>
      </c>
      <c r="LU103" s="65">
        <f t="shared" si="280"/>
        <v>0</v>
      </c>
      <c r="LV103" s="65"/>
      <c r="LW103" s="65"/>
      <c r="LX103" s="65"/>
      <c r="LY103" s="65">
        <v>5</v>
      </c>
      <c r="LZ103" s="65">
        <f t="shared" si="315"/>
        <v>508.03738317757012</v>
      </c>
      <c r="MA103" s="65"/>
      <c r="MB103" s="64">
        <f t="shared" si="236"/>
        <v>565.69175240812251</v>
      </c>
      <c r="MC103" s="66">
        <f t="shared" si="316"/>
        <v>593.54906542056074</v>
      </c>
      <c r="MD103" s="66"/>
      <c r="ME103" s="66">
        <f t="shared" si="281"/>
        <v>231.84816356573666</v>
      </c>
      <c r="MF103" s="67">
        <f t="shared" si="237"/>
        <v>825.39722898629736</v>
      </c>
      <c r="MG103" s="67">
        <f t="shared" si="238"/>
        <v>1391.08898139442</v>
      </c>
      <c r="MH103" s="68">
        <f t="shared" si="239"/>
        <v>2458.91101860558</v>
      </c>
      <c r="MI103" s="209">
        <v>0</v>
      </c>
      <c r="MJ103" s="209">
        <v>4044.25</v>
      </c>
      <c r="MK103" s="209">
        <v>0</v>
      </c>
      <c r="ML103" s="209">
        <v>0</v>
      </c>
      <c r="MM103" s="209">
        <v>0</v>
      </c>
      <c r="MN103" s="209">
        <v>0</v>
      </c>
      <c r="MO103" s="209">
        <v>0</v>
      </c>
      <c r="MP103" s="209">
        <v>0</v>
      </c>
      <c r="MQ103" s="209">
        <v>0</v>
      </c>
      <c r="MR103" s="209">
        <v>0</v>
      </c>
      <c r="MS103" s="209">
        <v>3995.94</v>
      </c>
      <c r="MT103" s="178">
        <f t="shared" si="352"/>
        <v>48.309999999999945</v>
      </c>
      <c r="MU103" s="210">
        <v>236</v>
      </c>
      <c r="MV103" s="181" t="s">
        <v>276</v>
      </c>
      <c r="MW103" s="64">
        <f t="shared" si="198"/>
        <v>4044.25</v>
      </c>
      <c r="MX103" s="209">
        <v>0</v>
      </c>
      <c r="MY103" s="209">
        <v>3850</v>
      </c>
      <c r="MZ103" s="209">
        <v>0</v>
      </c>
      <c r="NA103" s="209">
        <v>0</v>
      </c>
      <c r="NB103" s="209">
        <v>0</v>
      </c>
      <c r="NC103" s="209">
        <v>0</v>
      </c>
      <c r="ND103" s="209">
        <v>0</v>
      </c>
      <c r="NE103" s="209">
        <v>0</v>
      </c>
      <c r="NF103" s="209">
        <v>0</v>
      </c>
      <c r="NG103" s="209">
        <v>0</v>
      </c>
      <c r="NH103" s="211">
        <f t="shared" si="282"/>
        <v>3850</v>
      </c>
      <c r="NI103" s="65"/>
      <c r="NJ103" s="65"/>
      <c r="NK103" s="65">
        <f t="shared" si="283"/>
        <v>0</v>
      </c>
      <c r="NL103" s="65">
        <f t="shared" si="284"/>
        <v>1.1668341880468682</v>
      </c>
      <c r="NM103" s="65"/>
      <c r="NN103" s="65"/>
      <c r="NO103" s="65"/>
      <c r="NP103" s="65">
        <v>5</v>
      </c>
      <c r="NQ103" s="65">
        <f t="shared" si="317"/>
        <v>469.67889908256882</v>
      </c>
      <c r="NR103" s="65"/>
      <c r="NS103" s="64">
        <f t="shared" si="348"/>
        <v>475.84573327061571</v>
      </c>
      <c r="NT103" s="66">
        <f t="shared" si="285"/>
        <v>723.04816513761466</v>
      </c>
      <c r="NU103" s="66"/>
      <c r="NV103" s="66">
        <f t="shared" si="286"/>
        <v>239.77877968164609</v>
      </c>
      <c r="NW103" s="67">
        <f t="shared" si="240"/>
        <v>962.82694481926069</v>
      </c>
      <c r="NX103" s="67">
        <f t="shared" si="241"/>
        <v>1438.6726780898764</v>
      </c>
      <c r="NY103" s="68">
        <f t="shared" si="242"/>
        <v>2411.3273219101238</v>
      </c>
      <c r="NZ103" s="209">
        <v>0</v>
      </c>
      <c r="OA103" s="209">
        <v>5040.49</v>
      </c>
      <c r="OB103" s="209">
        <v>0</v>
      </c>
      <c r="OC103" s="209">
        <v>0</v>
      </c>
      <c r="OD103" s="209">
        <v>0</v>
      </c>
      <c r="OE103" s="209">
        <v>0</v>
      </c>
      <c r="OF103" s="209">
        <v>0</v>
      </c>
      <c r="OG103" s="209">
        <v>0</v>
      </c>
      <c r="OH103" s="209">
        <v>0</v>
      </c>
      <c r="OI103" s="209">
        <v>0</v>
      </c>
      <c r="OJ103" s="209">
        <v>4871.5600000000004</v>
      </c>
      <c r="OK103" s="178">
        <f t="shared" si="287"/>
        <v>168.92999999999938</v>
      </c>
      <c r="OL103" s="210">
        <v>275</v>
      </c>
      <c r="OM103" s="181" t="s">
        <v>276</v>
      </c>
      <c r="ON103" s="64">
        <f t="shared" si="200"/>
        <v>5040.49</v>
      </c>
      <c r="OO103" s="209">
        <v>0</v>
      </c>
      <c r="OP103" s="209">
        <v>3850</v>
      </c>
      <c r="OQ103" s="209">
        <v>0</v>
      </c>
      <c r="OR103" s="209">
        <v>0</v>
      </c>
      <c r="OS103" s="209">
        <v>0</v>
      </c>
      <c r="OT103" s="209">
        <v>0</v>
      </c>
      <c r="OU103" s="209">
        <v>0</v>
      </c>
      <c r="OV103" s="209">
        <v>0</v>
      </c>
      <c r="OW103" s="209">
        <v>0</v>
      </c>
      <c r="OX103" s="209">
        <v>0</v>
      </c>
      <c r="OY103" s="211">
        <v>3850</v>
      </c>
      <c r="OZ103" s="65"/>
      <c r="PA103" s="65"/>
      <c r="PB103" s="65">
        <f t="shared" si="288"/>
        <v>105.33901243555415</v>
      </c>
      <c r="PC103" s="65">
        <f t="shared" si="289"/>
        <v>4.9531971356245412</v>
      </c>
      <c r="PD103" s="65"/>
      <c r="PE103" s="65"/>
      <c r="PF103" s="65">
        <f t="shared" si="290"/>
        <v>32.880000000000003</v>
      </c>
      <c r="PG103" s="65">
        <v>5</v>
      </c>
      <c r="PH103" s="65">
        <f t="shared" si="318"/>
        <v>495.2049090909091</v>
      </c>
      <c r="PI103" s="65"/>
      <c r="PJ103" s="64">
        <f t="shared" si="243"/>
        <v>643.37711866208781</v>
      </c>
      <c r="PK103" s="66">
        <f t="shared" si="319"/>
        <v>643.25572727272731</v>
      </c>
      <c r="PL103" s="66"/>
      <c r="PM103" s="66">
        <f t="shared" si="291"/>
        <v>257.32656918696301</v>
      </c>
      <c r="PN103" s="67">
        <f t="shared" si="244"/>
        <v>900.58229645969027</v>
      </c>
      <c r="PO103" s="67">
        <f t="shared" si="245"/>
        <v>1543.959415121778</v>
      </c>
      <c r="PP103" s="68">
        <f t="shared" si="246"/>
        <v>2306.040584878222</v>
      </c>
      <c r="PQ103" s="209">
        <v>0</v>
      </c>
      <c r="PR103" s="209">
        <v>4332.99</v>
      </c>
      <c r="PS103" s="209">
        <v>0</v>
      </c>
      <c r="PT103" s="209">
        <v>0</v>
      </c>
      <c r="PU103" s="209">
        <v>0</v>
      </c>
      <c r="PV103" s="209">
        <v>0</v>
      </c>
      <c r="PW103" s="209">
        <v>0</v>
      </c>
      <c r="PX103" s="209">
        <v>0</v>
      </c>
      <c r="PY103" s="209">
        <v>0</v>
      </c>
      <c r="PZ103" s="209">
        <v>0</v>
      </c>
      <c r="QA103" s="209">
        <v>3877.46</v>
      </c>
      <c r="QB103" s="178">
        <f t="shared" si="201"/>
        <v>455.52999999999975</v>
      </c>
      <c r="QC103" s="210">
        <v>271</v>
      </c>
      <c r="QD103" s="181" t="s">
        <v>276</v>
      </c>
      <c r="QE103" s="64">
        <f t="shared" si="202"/>
        <v>4332.99</v>
      </c>
      <c r="QF103" s="209">
        <v>0</v>
      </c>
      <c r="QG103" s="209">
        <v>3850</v>
      </c>
      <c r="QH103" s="209">
        <v>0</v>
      </c>
      <c r="QI103" s="209">
        <v>0</v>
      </c>
      <c r="QJ103" s="209">
        <v>0</v>
      </c>
      <c r="QK103" s="209">
        <v>0</v>
      </c>
      <c r="QL103" s="209">
        <v>0</v>
      </c>
      <c r="QM103" s="209">
        <v>0</v>
      </c>
      <c r="QN103" s="209">
        <v>0</v>
      </c>
      <c r="QO103" s="209">
        <v>0</v>
      </c>
      <c r="QP103" s="211">
        <f t="shared" si="292"/>
        <v>3850</v>
      </c>
      <c r="QQ103" s="65"/>
      <c r="QR103" s="65"/>
      <c r="QS103" s="65">
        <f t="shared" si="293"/>
        <v>45.57956525156073</v>
      </c>
      <c r="QT103" s="65">
        <f t="shared" si="294"/>
        <v>8.3122585816711521</v>
      </c>
      <c r="QU103" s="65"/>
      <c r="QV103" s="65"/>
      <c r="QW103" s="65">
        <f t="shared" si="295"/>
        <v>18.861818181818183</v>
      </c>
      <c r="QX103" s="65">
        <v>5</v>
      </c>
      <c r="QY103" s="65">
        <f t="shared" si="320"/>
        <v>428.14772727272725</v>
      </c>
      <c r="QZ103" s="65"/>
      <c r="RA103" s="64">
        <f t="shared" si="349"/>
        <v>505.9013692877773</v>
      </c>
      <c r="RB103" s="66">
        <f t="shared" si="296"/>
        <v>619.2640909090909</v>
      </c>
      <c r="RC103" s="66"/>
      <c r="RD103" s="66">
        <f t="shared" si="297"/>
        <v>225.03309203937366</v>
      </c>
      <c r="RE103" s="67">
        <f t="shared" si="247"/>
        <v>844.29718294846452</v>
      </c>
      <c r="RF103" s="67">
        <f t="shared" si="248"/>
        <v>1350.1985522362418</v>
      </c>
      <c r="RG103" s="68">
        <f t="shared" si="249"/>
        <v>2499.801447763758</v>
      </c>
      <c r="RH103" s="205">
        <v>0</v>
      </c>
      <c r="RI103" s="205">
        <v>3439.45</v>
      </c>
      <c r="RJ103" s="205">
        <v>0</v>
      </c>
      <c r="RK103" s="205">
        <v>0</v>
      </c>
      <c r="RL103" s="205">
        <v>0</v>
      </c>
      <c r="RM103" s="205">
        <v>0</v>
      </c>
      <c r="RN103" s="205">
        <v>0</v>
      </c>
      <c r="RO103" s="205">
        <v>0</v>
      </c>
      <c r="RP103" s="205">
        <v>0</v>
      </c>
      <c r="RQ103" s="205">
        <v>0</v>
      </c>
      <c r="RR103" s="205">
        <v>3166.96</v>
      </c>
      <c r="RS103" s="178">
        <f t="shared" si="204"/>
        <v>272.48999999999978</v>
      </c>
      <c r="RT103" s="206">
        <v>209</v>
      </c>
      <c r="RU103" s="181" t="s">
        <v>276</v>
      </c>
      <c r="RV103" s="64">
        <f t="shared" si="205"/>
        <v>3439.45</v>
      </c>
      <c r="RW103" s="209">
        <v>0</v>
      </c>
      <c r="RX103" s="209">
        <v>3850</v>
      </c>
      <c r="RY103" s="209">
        <v>0</v>
      </c>
      <c r="RZ103" s="209">
        <v>0</v>
      </c>
      <c r="SA103" s="209">
        <v>0</v>
      </c>
      <c r="SB103" s="209">
        <v>0</v>
      </c>
      <c r="SC103" s="209">
        <v>0</v>
      </c>
      <c r="SD103" s="209">
        <v>0</v>
      </c>
      <c r="SE103" s="209">
        <v>0</v>
      </c>
      <c r="SF103" s="209">
        <v>0</v>
      </c>
      <c r="SG103" s="211">
        <v>3850</v>
      </c>
      <c r="SH103" s="65"/>
      <c r="SI103" s="65"/>
      <c r="SJ103" s="65">
        <f t="shared" si="298"/>
        <v>31.121418374466082</v>
      </c>
      <c r="SK103" s="65">
        <f t="shared" si="299"/>
        <v>5.8735955519039269</v>
      </c>
      <c r="SL103" s="65"/>
      <c r="SM103" s="65"/>
      <c r="SN103" s="65">
        <f t="shared" si="300"/>
        <v>495.92920353982299</v>
      </c>
      <c r="SO103" s="65">
        <v>5</v>
      </c>
      <c r="SP103" s="65">
        <f t="shared" si="321"/>
        <v>428.52876106194691</v>
      </c>
      <c r="SQ103" s="65"/>
      <c r="SR103" s="64">
        <f t="shared" si="325"/>
        <v>966.45297852813997</v>
      </c>
      <c r="SS103" s="66">
        <f t="shared" si="322"/>
        <v>596.28469026548669</v>
      </c>
      <c r="ST103" s="66"/>
      <c r="SU103" s="66">
        <f t="shared" si="301"/>
        <v>312.54753375872536</v>
      </c>
      <c r="SV103" s="67">
        <f t="shared" si="326"/>
        <v>908.83222402421211</v>
      </c>
      <c r="SW103" s="67">
        <f t="shared" si="250"/>
        <v>1875.2852025523521</v>
      </c>
      <c r="SX103" s="68">
        <f t="shared" si="251"/>
        <v>1974.7147974476479</v>
      </c>
      <c r="SY103" s="64">
        <f t="shared" si="302"/>
        <v>54348.599999999991</v>
      </c>
      <c r="SZ103" s="211">
        <f t="shared" si="303"/>
        <v>46200</v>
      </c>
      <c r="TA103" s="67">
        <f t="shared" si="304"/>
        <v>17772.600664820886</v>
      </c>
      <c r="TB103" s="68">
        <f t="shared" si="305"/>
        <v>28427.399335179114</v>
      </c>
      <c r="TC103" s="264"/>
      <c r="TD103" s="265"/>
      <c r="TE103" s="265"/>
    </row>
    <row r="104" spans="1:525">
      <c r="A104" s="173" t="s">
        <v>248</v>
      </c>
      <c r="B104" s="175" t="s">
        <v>249</v>
      </c>
      <c r="C104" s="181" t="s">
        <v>276</v>
      </c>
      <c r="D104" s="176">
        <v>0</v>
      </c>
      <c r="E104" s="176">
        <v>4682.6099999999997</v>
      </c>
      <c r="F104" s="176">
        <v>0</v>
      </c>
      <c r="G104" s="176">
        <v>0</v>
      </c>
      <c r="H104" s="176">
        <v>0</v>
      </c>
      <c r="I104" s="176">
        <v>0</v>
      </c>
      <c r="J104" s="176">
        <v>0</v>
      </c>
      <c r="K104" s="176">
        <v>0</v>
      </c>
      <c r="L104" s="176">
        <v>0</v>
      </c>
      <c r="M104" s="176">
        <v>0</v>
      </c>
      <c r="N104" s="180">
        <v>4682.6099999999997</v>
      </c>
      <c r="O104" s="178">
        <f t="shared" si="331"/>
        <v>0</v>
      </c>
      <c r="P104" s="181">
        <v>283</v>
      </c>
      <c r="Q104" s="64">
        <f t="shared" si="327"/>
        <v>4682.6099999999997</v>
      </c>
      <c r="R104" s="178">
        <v>0</v>
      </c>
      <c r="S104" s="178">
        <v>3850</v>
      </c>
      <c r="T104" s="178">
        <v>0</v>
      </c>
      <c r="U104" s="178">
        <v>0</v>
      </c>
      <c r="V104" s="178">
        <v>0</v>
      </c>
      <c r="W104" s="178">
        <v>0</v>
      </c>
      <c r="X104" s="178">
        <v>0</v>
      </c>
      <c r="Y104" s="178">
        <v>0</v>
      </c>
      <c r="Z104" s="178">
        <v>0</v>
      </c>
      <c r="AA104" s="178">
        <v>0</v>
      </c>
      <c r="AB104" s="64">
        <f t="shared" si="328"/>
        <v>3850</v>
      </c>
      <c r="AC104" s="65"/>
      <c r="AD104" s="65"/>
      <c r="AE104" s="65">
        <f t="shared" si="252"/>
        <v>50.91307233913777</v>
      </c>
      <c r="AF104" s="65">
        <f t="shared" si="340"/>
        <v>0</v>
      </c>
      <c r="AG104" s="65"/>
      <c r="AH104" s="65"/>
      <c r="AI104" s="65"/>
      <c r="AJ104" s="65">
        <v>5</v>
      </c>
      <c r="AK104" s="65">
        <f t="shared" si="341"/>
        <v>411.38684210526316</v>
      </c>
      <c r="AL104" s="65"/>
      <c r="AM104" s="64">
        <f t="shared" si="214"/>
        <v>467.29991444440094</v>
      </c>
      <c r="AN104" s="66">
        <f t="shared" si="342"/>
        <v>645.10084210526315</v>
      </c>
      <c r="AO104" s="66"/>
      <c r="AP104" s="66">
        <f t="shared" si="253"/>
        <v>222.48015130993281</v>
      </c>
      <c r="AQ104" s="67">
        <f t="shared" si="215"/>
        <v>867.58099341519596</v>
      </c>
      <c r="AR104" s="67">
        <f t="shared" si="216"/>
        <v>1334.8809078595968</v>
      </c>
      <c r="AS104" s="68">
        <f t="shared" si="217"/>
        <v>2515.1190921404032</v>
      </c>
      <c r="AT104" s="205">
        <v>0</v>
      </c>
      <c r="AU104" s="205">
        <v>4813.66</v>
      </c>
      <c r="AV104" s="205">
        <v>0</v>
      </c>
      <c r="AW104" s="205">
        <v>0</v>
      </c>
      <c r="AX104" s="207">
        <v>0</v>
      </c>
      <c r="AY104" s="207">
        <v>0</v>
      </c>
      <c r="AZ104" s="207">
        <v>0</v>
      </c>
      <c r="BA104" s="207">
        <v>0</v>
      </c>
      <c r="BB104" s="207">
        <v>0</v>
      </c>
      <c r="BC104" s="207">
        <v>0</v>
      </c>
      <c r="BD104" s="209">
        <v>4264.2299999999996</v>
      </c>
      <c r="BE104" s="178">
        <f t="shared" si="332"/>
        <v>549.43000000000029</v>
      </c>
      <c r="BF104" s="208">
        <v>268</v>
      </c>
      <c r="BG104" s="181" t="s">
        <v>276</v>
      </c>
      <c r="BH104" s="64">
        <f t="shared" si="329"/>
        <v>4813.66</v>
      </c>
      <c r="BI104" s="205">
        <v>0</v>
      </c>
      <c r="BJ104" s="205">
        <v>3850</v>
      </c>
      <c r="BK104" s="205">
        <v>0</v>
      </c>
      <c r="BL104" s="205">
        <v>0</v>
      </c>
      <c r="BM104" s="205">
        <v>0</v>
      </c>
      <c r="BN104" s="205">
        <v>0</v>
      </c>
      <c r="BO104" s="205">
        <v>0</v>
      </c>
      <c r="BP104" s="205">
        <v>0</v>
      </c>
      <c r="BQ104" s="205">
        <v>0</v>
      </c>
      <c r="BR104" s="205">
        <v>0</v>
      </c>
      <c r="BS104" s="64">
        <f t="shared" si="330"/>
        <v>3850</v>
      </c>
      <c r="BT104" s="65"/>
      <c r="BU104" s="65"/>
      <c r="BV104" s="65">
        <f t="shared" si="254"/>
        <v>46.76886031956073</v>
      </c>
      <c r="BW104" s="65">
        <f t="shared" si="255"/>
        <v>12.42588798658597</v>
      </c>
      <c r="BX104" s="65"/>
      <c r="BY104" s="65"/>
      <c r="BZ104" s="65"/>
      <c r="CA104" s="65">
        <v>5</v>
      </c>
      <c r="CB104" s="65">
        <f t="shared" si="343"/>
        <v>391.015625</v>
      </c>
      <c r="CC104" s="65"/>
      <c r="CD104" s="64">
        <f t="shared" si="218"/>
        <v>455.21037330614672</v>
      </c>
      <c r="CE104" s="66">
        <f t="shared" si="256"/>
        <v>665.21208333333334</v>
      </c>
      <c r="CF104" s="66"/>
      <c r="CG104" s="66">
        <f t="shared" si="257"/>
        <v>224.08449132789602</v>
      </c>
      <c r="CH104" s="67">
        <f t="shared" si="323"/>
        <v>889.29657466122933</v>
      </c>
      <c r="CI104" s="67">
        <f t="shared" si="219"/>
        <v>1344.5069479673762</v>
      </c>
      <c r="CJ104" s="68">
        <f t="shared" si="220"/>
        <v>2505.4930520326238</v>
      </c>
      <c r="CK104" s="209">
        <v>0</v>
      </c>
      <c r="CL104" s="209">
        <v>5210.09</v>
      </c>
      <c r="CM104" s="209">
        <v>0</v>
      </c>
      <c r="CN104" s="209">
        <v>0</v>
      </c>
      <c r="CO104" s="209">
        <v>0</v>
      </c>
      <c r="CP104" s="209">
        <v>0</v>
      </c>
      <c r="CQ104" s="209">
        <v>0</v>
      </c>
      <c r="CR104" s="209">
        <v>0</v>
      </c>
      <c r="CS104" s="209">
        <v>0</v>
      </c>
      <c r="CT104" s="207">
        <v>0</v>
      </c>
      <c r="CU104" s="209">
        <v>4447.16</v>
      </c>
      <c r="CV104" s="178">
        <f t="shared" si="181"/>
        <v>762.93000000000029</v>
      </c>
      <c r="CW104" s="210">
        <v>311</v>
      </c>
      <c r="CX104" s="181" t="s">
        <v>276</v>
      </c>
      <c r="CY104" s="64">
        <f t="shared" si="182"/>
        <v>5210.09</v>
      </c>
      <c r="CZ104" s="209">
        <v>0</v>
      </c>
      <c r="DA104" s="209">
        <v>3850</v>
      </c>
      <c r="DB104" s="209">
        <v>0</v>
      </c>
      <c r="DC104" s="209">
        <v>0</v>
      </c>
      <c r="DD104" s="209">
        <v>0</v>
      </c>
      <c r="DE104" s="209">
        <v>0</v>
      </c>
      <c r="DF104" s="209">
        <v>0</v>
      </c>
      <c r="DG104" s="209">
        <v>0</v>
      </c>
      <c r="DH104" s="209">
        <v>0</v>
      </c>
      <c r="DI104" s="209">
        <v>0</v>
      </c>
      <c r="DJ104" s="211">
        <f t="shared" si="350"/>
        <v>3850</v>
      </c>
      <c r="DK104" s="65"/>
      <c r="DL104" s="65"/>
      <c r="DM104" s="65">
        <f t="shared" si="258"/>
        <v>48.346844449608028</v>
      </c>
      <c r="DN104" s="65">
        <f t="shared" si="259"/>
        <v>21.702577883656065</v>
      </c>
      <c r="DO104" s="65"/>
      <c r="DP104" s="65"/>
      <c r="DQ104" s="65"/>
      <c r="DR104" s="65">
        <v>5</v>
      </c>
      <c r="DS104" s="65">
        <f t="shared" si="351"/>
        <v>428.469696969697</v>
      </c>
      <c r="DT104" s="65"/>
      <c r="DU104" s="64">
        <f t="shared" si="221"/>
        <v>503.51911930296109</v>
      </c>
      <c r="DV104" s="66">
        <f t="shared" si="306"/>
        <v>596.35070707070713</v>
      </c>
      <c r="DW104" s="66"/>
      <c r="DX104" s="66">
        <f t="shared" si="260"/>
        <v>219.97396527473367</v>
      </c>
      <c r="DY104" s="67">
        <f t="shared" si="222"/>
        <v>816.32467234544083</v>
      </c>
      <c r="DZ104" s="67">
        <f t="shared" si="223"/>
        <v>1319.843791648402</v>
      </c>
      <c r="EA104" s="68">
        <f t="shared" si="224"/>
        <v>2530.1562083515983</v>
      </c>
      <c r="EB104" s="209">
        <v>0</v>
      </c>
      <c r="EC104" s="209">
        <v>7619.47</v>
      </c>
      <c r="ED104" s="209">
        <v>0</v>
      </c>
      <c r="EE104" s="209">
        <v>0</v>
      </c>
      <c r="EF104" s="209">
        <v>0</v>
      </c>
      <c r="EG104" s="209">
        <v>0</v>
      </c>
      <c r="EH104" s="209">
        <v>0</v>
      </c>
      <c r="EI104" s="209">
        <v>0</v>
      </c>
      <c r="EJ104" s="209">
        <v>0</v>
      </c>
      <c r="EK104" s="209">
        <v>0</v>
      </c>
      <c r="EL104" s="209">
        <v>6464.08</v>
      </c>
      <c r="EM104" s="178">
        <f t="shared" si="183"/>
        <v>1155.3900000000003</v>
      </c>
      <c r="EN104" s="210">
        <v>424</v>
      </c>
      <c r="EO104" s="181" t="s">
        <v>276</v>
      </c>
      <c r="EP104" s="212">
        <f t="shared" si="261"/>
        <v>7619.47</v>
      </c>
      <c r="EQ104" s="209">
        <v>0</v>
      </c>
      <c r="ER104" s="209">
        <v>3850</v>
      </c>
      <c r="ES104" s="209">
        <v>0</v>
      </c>
      <c r="ET104" s="209">
        <v>0</v>
      </c>
      <c r="EU104" s="209">
        <v>0</v>
      </c>
      <c r="EV104" s="209">
        <v>0</v>
      </c>
      <c r="EW104" s="209">
        <v>0</v>
      </c>
      <c r="EX104" s="209">
        <v>0</v>
      </c>
      <c r="EY104" s="209">
        <v>0</v>
      </c>
      <c r="EZ104" s="209">
        <v>0</v>
      </c>
      <c r="FA104" s="64">
        <f t="shared" si="184"/>
        <v>3850</v>
      </c>
      <c r="FB104" s="65"/>
      <c r="FC104" s="65"/>
      <c r="FD104" s="65">
        <f t="shared" si="262"/>
        <v>72.15238982979065</v>
      </c>
      <c r="FE104" s="65">
        <f t="shared" si="263"/>
        <v>30.012690955942301</v>
      </c>
      <c r="FF104" s="65"/>
      <c r="FG104" s="65"/>
      <c r="FH104" s="65">
        <f t="shared" si="264"/>
        <v>140.93333333333334</v>
      </c>
      <c r="FI104" s="65">
        <v>5</v>
      </c>
      <c r="FJ104" s="65">
        <f t="shared" si="307"/>
        <v>424.68019607843132</v>
      </c>
      <c r="FK104" s="65"/>
      <c r="FL104" s="64">
        <f t="shared" si="225"/>
        <v>672.77861019749764</v>
      </c>
      <c r="FM104" s="66">
        <f t="shared" si="308"/>
        <v>664.41901960784321</v>
      </c>
      <c r="FN104" s="66"/>
      <c r="FO104" s="66">
        <f t="shared" si="265"/>
        <v>267.43952596106823</v>
      </c>
      <c r="FP104" s="67">
        <f t="shared" si="324"/>
        <v>931.8585455689115</v>
      </c>
      <c r="FQ104" s="67">
        <f t="shared" si="226"/>
        <v>1604.6371557664093</v>
      </c>
      <c r="FR104" s="68">
        <f t="shared" si="227"/>
        <v>2245.3628442335907</v>
      </c>
      <c r="FS104" s="209">
        <v>0</v>
      </c>
      <c r="FT104" s="209">
        <v>19437.009999999998</v>
      </c>
      <c r="FU104" s="209">
        <v>0</v>
      </c>
      <c r="FV104" s="209">
        <v>0</v>
      </c>
      <c r="FW104" s="209">
        <v>0</v>
      </c>
      <c r="FX104" s="209">
        <v>0</v>
      </c>
      <c r="FY104" s="209">
        <v>0</v>
      </c>
      <c r="FZ104" s="209">
        <v>0</v>
      </c>
      <c r="GA104" s="209">
        <v>0</v>
      </c>
      <c r="GB104" s="209">
        <v>0</v>
      </c>
      <c r="GC104" s="209">
        <v>16665.740000000002</v>
      </c>
      <c r="GD104" s="178">
        <f t="shared" si="186"/>
        <v>2771.2699999999968</v>
      </c>
      <c r="GE104" s="210">
        <v>1042</v>
      </c>
      <c r="GF104" s="181" t="s">
        <v>276</v>
      </c>
      <c r="GG104" s="64">
        <f t="shared" si="187"/>
        <v>19437.009999999998</v>
      </c>
      <c r="GH104" s="209">
        <v>0</v>
      </c>
      <c r="GI104" s="209">
        <v>3850</v>
      </c>
      <c r="GJ104" s="209">
        <v>0</v>
      </c>
      <c r="GK104" s="209">
        <v>0</v>
      </c>
      <c r="GL104" s="209">
        <v>0</v>
      </c>
      <c r="GM104" s="209">
        <v>0</v>
      </c>
      <c r="GN104" s="209">
        <v>0</v>
      </c>
      <c r="GO104" s="209">
        <v>0</v>
      </c>
      <c r="GP104" s="209">
        <v>0</v>
      </c>
      <c r="GQ104" s="209">
        <v>0</v>
      </c>
      <c r="GR104" s="211">
        <f t="shared" si="266"/>
        <v>3850</v>
      </c>
      <c r="GS104" s="65"/>
      <c r="GT104" s="65"/>
      <c r="GU104" s="65">
        <f t="shared" si="267"/>
        <v>184.67714142252356</v>
      </c>
      <c r="GV104" s="65">
        <f t="shared" si="268"/>
        <v>81.675163392948491</v>
      </c>
      <c r="GW104" s="65"/>
      <c r="GX104" s="65"/>
      <c r="GY104" s="65">
        <f t="shared" si="269"/>
        <v>184.90588235294118</v>
      </c>
      <c r="GZ104" s="65">
        <v>5</v>
      </c>
      <c r="HA104" s="65">
        <f t="shared" si="309"/>
        <v>358.47794117647061</v>
      </c>
      <c r="HB104" s="65"/>
      <c r="HC104" s="64">
        <f t="shared" si="344"/>
        <v>814.73612834488381</v>
      </c>
      <c r="HD104" s="66">
        <f t="shared" si="310"/>
        <v>866.92019607843133</v>
      </c>
      <c r="HE104" s="66"/>
      <c r="HF104" s="66">
        <f t="shared" si="270"/>
        <v>336.33126488466309</v>
      </c>
      <c r="HG104" s="67">
        <f t="shared" si="228"/>
        <v>1203.2514609630944</v>
      </c>
      <c r="HH104" s="67">
        <f t="shared" si="229"/>
        <v>2017.9875893079782</v>
      </c>
      <c r="HI104" s="68">
        <f t="shared" si="230"/>
        <v>1832.0124106920218</v>
      </c>
      <c r="HJ104" s="205">
        <v>0</v>
      </c>
      <c r="HK104" s="205">
        <v>33717.25</v>
      </c>
      <c r="HL104" s="205">
        <v>0</v>
      </c>
      <c r="HM104" s="205">
        <v>0</v>
      </c>
      <c r="HN104" s="205">
        <v>0</v>
      </c>
      <c r="HO104" s="205">
        <v>0</v>
      </c>
      <c r="HP104" s="205">
        <v>0</v>
      </c>
      <c r="HQ104" s="205">
        <v>0</v>
      </c>
      <c r="HR104" s="205">
        <v>0</v>
      </c>
      <c r="HS104" s="205">
        <v>0</v>
      </c>
      <c r="HT104" s="205">
        <v>30295.68</v>
      </c>
      <c r="HU104" s="178">
        <f t="shared" si="189"/>
        <v>3421.5699999999997</v>
      </c>
      <c r="HV104" s="206">
        <v>1833</v>
      </c>
      <c r="HW104" s="181" t="s">
        <v>276</v>
      </c>
      <c r="HX104" s="64">
        <f t="shared" si="190"/>
        <v>33717.25</v>
      </c>
      <c r="HY104" s="205">
        <v>0</v>
      </c>
      <c r="HZ104" s="205">
        <v>3850</v>
      </c>
      <c r="IA104" s="205">
        <v>0</v>
      </c>
      <c r="IB104" s="205">
        <v>0</v>
      </c>
      <c r="IC104" s="205">
        <v>0</v>
      </c>
      <c r="ID104" s="205">
        <v>0</v>
      </c>
      <c r="IE104" s="205">
        <v>0</v>
      </c>
      <c r="IF104" s="205">
        <v>0</v>
      </c>
      <c r="IG104" s="205">
        <v>0</v>
      </c>
      <c r="IH104" s="205">
        <v>0</v>
      </c>
      <c r="II104" s="214">
        <v>3850</v>
      </c>
      <c r="IJ104" s="65"/>
      <c r="IK104" s="65"/>
      <c r="IL104" s="65">
        <f t="shared" si="271"/>
        <v>335.59908739745475</v>
      </c>
      <c r="IM104" s="65">
        <f t="shared" si="272"/>
        <v>103.69998182168497</v>
      </c>
      <c r="IN104" s="65"/>
      <c r="IO104" s="65"/>
      <c r="IP104" s="65">
        <f t="shared" si="273"/>
        <v>232.05714285714285</v>
      </c>
      <c r="IQ104" s="65">
        <v>5</v>
      </c>
      <c r="IR104" s="65">
        <f t="shared" si="311"/>
        <v>445.62857142857143</v>
      </c>
      <c r="IS104" s="65"/>
      <c r="IT104" s="64">
        <f t="shared" si="345"/>
        <v>1121.984783504854</v>
      </c>
      <c r="IU104" s="66">
        <f t="shared" si="312"/>
        <v>538.79476190476191</v>
      </c>
      <c r="IV104" s="66"/>
      <c r="IW104" s="66">
        <f t="shared" si="274"/>
        <v>332.1559090819232</v>
      </c>
      <c r="IX104" s="67">
        <f t="shared" si="346"/>
        <v>870.95067098668505</v>
      </c>
      <c r="IY104" s="67">
        <f t="shared" si="231"/>
        <v>1992.9354544915391</v>
      </c>
      <c r="IZ104" s="68">
        <f t="shared" si="232"/>
        <v>1857.0645455084609</v>
      </c>
      <c r="JA104" s="209">
        <v>0</v>
      </c>
      <c r="JB104" s="209">
        <v>62345.42</v>
      </c>
      <c r="JC104" s="209">
        <v>0</v>
      </c>
      <c r="JD104" s="209">
        <v>0</v>
      </c>
      <c r="JE104" s="209">
        <v>0</v>
      </c>
      <c r="JF104" s="209">
        <v>0</v>
      </c>
      <c r="JG104" s="209">
        <v>0</v>
      </c>
      <c r="JH104" s="209">
        <v>0</v>
      </c>
      <c r="JI104" s="209">
        <v>0</v>
      </c>
      <c r="JJ104" s="209">
        <v>0</v>
      </c>
      <c r="JK104" s="209">
        <v>62345.42</v>
      </c>
      <c r="JL104" s="178">
        <f t="shared" si="193"/>
        <v>0</v>
      </c>
      <c r="JM104" s="210">
        <v>3148</v>
      </c>
      <c r="JN104" s="181" t="s">
        <v>276</v>
      </c>
      <c r="JO104" s="64">
        <f t="shared" si="194"/>
        <v>62345.42</v>
      </c>
      <c r="JP104" s="209">
        <v>0</v>
      </c>
      <c r="JQ104" s="209">
        <v>3850</v>
      </c>
      <c r="JR104" s="209">
        <v>0</v>
      </c>
      <c r="JS104" s="209">
        <v>0</v>
      </c>
      <c r="JT104" s="209">
        <v>0</v>
      </c>
      <c r="JU104" s="209">
        <v>0</v>
      </c>
      <c r="JV104" s="209">
        <v>0</v>
      </c>
      <c r="JW104" s="209">
        <v>0</v>
      </c>
      <c r="JX104" s="209">
        <v>0</v>
      </c>
      <c r="JY104" s="209">
        <v>0</v>
      </c>
      <c r="JZ104" s="211">
        <v>3850</v>
      </c>
      <c r="KA104" s="65"/>
      <c r="KB104" s="65"/>
      <c r="KC104" s="65">
        <f t="shared" si="275"/>
        <v>1257.549997202939</v>
      </c>
      <c r="KD104" s="65">
        <f t="shared" si="276"/>
        <v>0</v>
      </c>
      <c r="KE104" s="65"/>
      <c r="KF104" s="65"/>
      <c r="KG104" s="65"/>
      <c r="KH104" s="65">
        <v>5</v>
      </c>
      <c r="KI104" s="65">
        <f t="shared" si="313"/>
        <v>543.39953271028037</v>
      </c>
      <c r="KJ104" s="65"/>
      <c r="KK104" s="64">
        <f t="shared" si="347"/>
        <v>1805.9495299132195</v>
      </c>
      <c r="KL104" s="66">
        <f t="shared" si="314"/>
        <v>497.32093457943921</v>
      </c>
      <c r="KM104" s="66"/>
      <c r="KN104" s="66">
        <f t="shared" si="277"/>
        <v>460.65409289853181</v>
      </c>
      <c r="KO104" s="67">
        <f t="shared" si="233"/>
        <v>957.97502747797103</v>
      </c>
      <c r="KP104" s="67">
        <f t="shared" si="234"/>
        <v>2763.9245573911903</v>
      </c>
      <c r="KQ104" s="68">
        <f t="shared" si="235"/>
        <v>1086.0754426088097</v>
      </c>
      <c r="KR104" s="209">
        <v>0</v>
      </c>
      <c r="KS104" s="209">
        <v>75991.710000000006</v>
      </c>
      <c r="KT104" s="209">
        <v>0</v>
      </c>
      <c r="KU104" s="209">
        <v>0</v>
      </c>
      <c r="KV104" s="209">
        <v>0</v>
      </c>
      <c r="KW104" s="209">
        <v>0</v>
      </c>
      <c r="KX104" s="209">
        <v>0</v>
      </c>
      <c r="KY104" s="209">
        <v>0</v>
      </c>
      <c r="KZ104" s="209">
        <v>0</v>
      </c>
      <c r="LA104" s="209">
        <v>0</v>
      </c>
      <c r="LB104" s="209">
        <v>75991.710000000006</v>
      </c>
      <c r="LC104" s="178">
        <f t="shared" si="196"/>
        <v>0</v>
      </c>
      <c r="LD104" s="210">
        <v>3946</v>
      </c>
      <c r="LE104" s="181" t="s">
        <v>276</v>
      </c>
      <c r="LF104" s="64">
        <f t="shared" si="197"/>
        <v>75991.710000000006</v>
      </c>
      <c r="LG104" s="209">
        <v>0</v>
      </c>
      <c r="LH104" s="209">
        <v>3850</v>
      </c>
      <c r="LI104" s="209">
        <v>0</v>
      </c>
      <c r="LJ104" s="209">
        <v>0</v>
      </c>
      <c r="LK104" s="209">
        <v>0</v>
      </c>
      <c r="LL104" s="209">
        <v>0</v>
      </c>
      <c r="LM104" s="209">
        <v>0</v>
      </c>
      <c r="LN104" s="209">
        <v>0</v>
      </c>
      <c r="LO104" s="209">
        <v>0</v>
      </c>
      <c r="LP104" s="209">
        <v>0</v>
      </c>
      <c r="LQ104" s="211">
        <f t="shared" si="278"/>
        <v>3850</v>
      </c>
      <c r="LR104" s="65"/>
      <c r="LS104" s="65"/>
      <c r="LT104" s="65">
        <f t="shared" si="279"/>
        <v>774.74520235621708</v>
      </c>
      <c r="LU104" s="65">
        <f t="shared" si="280"/>
        <v>0</v>
      </c>
      <c r="LV104" s="65"/>
      <c r="LW104" s="65"/>
      <c r="LX104" s="65"/>
      <c r="LY104" s="65">
        <v>5</v>
      </c>
      <c r="LZ104" s="65">
        <f t="shared" si="315"/>
        <v>508.03738317757012</v>
      </c>
      <c r="MA104" s="65"/>
      <c r="MB104" s="64">
        <f t="shared" si="236"/>
        <v>1287.7825855337871</v>
      </c>
      <c r="MC104" s="66">
        <f t="shared" si="316"/>
        <v>593.54906542056074</v>
      </c>
      <c r="MD104" s="66"/>
      <c r="ME104" s="66">
        <f t="shared" si="281"/>
        <v>376.26633019086961</v>
      </c>
      <c r="MF104" s="67">
        <f t="shared" si="237"/>
        <v>969.8153956114304</v>
      </c>
      <c r="MG104" s="67">
        <f t="shared" si="238"/>
        <v>2257.5979811452175</v>
      </c>
      <c r="MH104" s="68">
        <f t="shared" si="239"/>
        <v>1592.4020188547825</v>
      </c>
      <c r="MI104" s="209">
        <v>0</v>
      </c>
      <c r="MJ104" s="209">
        <v>41036.01</v>
      </c>
      <c r="MK104" s="209">
        <v>0</v>
      </c>
      <c r="ML104" s="209">
        <v>0</v>
      </c>
      <c r="MM104" s="209">
        <v>0</v>
      </c>
      <c r="MN104" s="209">
        <v>0</v>
      </c>
      <c r="MO104" s="209">
        <v>0</v>
      </c>
      <c r="MP104" s="209">
        <v>0</v>
      </c>
      <c r="MQ104" s="209">
        <v>0</v>
      </c>
      <c r="MR104" s="209">
        <v>0</v>
      </c>
      <c r="MS104" s="209">
        <v>40469.769999999997</v>
      </c>
      <c r="MT104" s="178">
        <f t="shared" si="352"/>
        <v>566.24000000000524</v>
      </c>
      <c r="MU104" s="210">
        <v>2212</v>
      </c>
      <c r="MV104" s="181" t="s">
        <v>276</v>
      </c>
      <c r="MW104" s="64">
        <f t="shared" si="198"/>
        <v>41036.01</v>
      </c>
      <c r="MX104" s="209">
        <v>0</v>
      </c>
      <c r="MY104" s="209">
        <v>3850</v>
      </c>
      <c r="MZ104" s="209">
        <v>0</v>
      </c>
      <c r="NA104" s="209">
        <v>0</v>
      </c>
      <c r="NB104" s="209">
        <v>0</v>
      </c>
      <c r="NC104" s="209">
        <v>0</v>
      </c>
      <c r="ND104" s="209">
        <v>0</v>
      </c>
      <c r="NE104" s="209">
        <v>0</v>
      </c>
      <c r="NF104" s="209">
        <v>0</v>
      </c>
      <c r="NG104" s="209">
        <v>0</v>
      </c>
      <c r="NH104" s="211">
        <f t="shared" si="282"/>
        <v>3850</v>
      </c>
      <c r="NI104" s="65"/>
      <c r="NJ104" s="65"/>
      <c r="NK104" s="65">
        <f t="shared" si="283"/>
        <v>0</v>
      </c>
      <c r="NL104" s="65">
        <f t="shared" si="284"/>
        <v>13.676427046981278</v>
      </c>
      <c r="NM104" s="65"/>
      <c r="NN104" s="65"/>
      <c r="NO104" s="65"/>
      <c r="NP104" s="65">
        <v>5</v>
      </c>
      <c r="NQ104" s="65">
        <f t="shared" si="317"/>
        <v>469.67889908256882</v>
      </c>
      <c r="NR104" s="65"/>
      <c r="NS104" s="64">
        <f t="shared" si="348"/>
        <v>488.35532612955012</v>
      </c>
      <c r="NT104" s="66">
        <f t="shared" si="285"/>
        <v>723.04816513761466</v>
      </c>
      <c r="NU104" s="66"/>
      <c r="NV104" s="66">
        <f t="shared" si="286"/>
        <v>242.28069825343297</v>
      </c>
      <c r="NW104" s="67">
        <f t="shared" si="240"/>
        <v>965.32886339104766</v>
      </c>
      <c r="NX104" s="67">
        <f t="shared" si="241"/>
        <v>1453.6841895205978</v>
      </c>
      <c r="NY104" s="68">
        <f t="shared" si="242"/>
        <v>2396.315810479402</v>
      </c>
      <c r="NZ104" s="209">
        <v>0</v>
      </c>
      <c r="OA104" s="209">
        <v>9348.16</v>
      </c>
      <c r="OB104" s="209">
        <v>0</v>
      </c>
      <c r="OC104" s="209">
        <v>0</v>
      </c>
      <c r="OD104" s="209">
        <v>0</v>
      </c>
      <c r="OE104" s="209">
        <v>0</v>
      </c>
      <c r="OF104" s="209">
        <v>0</v>
      </c>
      <c r="OG104" s="209">
        <v>0</v>
      </c>
      <c r="OH104" s="209">
        <v>0</v>
      </c>
      <c r="OI104" s="209">
        <v>0</v>
      </c>
      <c r="OJ104" s="209">
        <v>7834.97</v>
      </c>
      <c r="OK104" s="178">
        <f t="shared" si="287"/>
        <v>1513.1899999999996</v>
      </c>
      <c r="OL104" s="210">
        <v>516</v>
      </c>
      <c r="OM104" s="181" t="s">
        <v>276</v>
      </c>
      <c r="ON104" s="64">
        <f t="shared" si="200"/>
        <v>9348.16</v>
      </c>
      <c r="OO104" s="209">
        <v>0</v>
      </c>
      <c r="OP104" s="209">
        <v>3850</v>
      </c>
      <c r="OQ104" s="209">
        <v>0</v>
      </c>
      <c r="OR104" s="209">
        <v>0</v>
      </c>
      <c r="OS104" s="209">
        <v>0</v>
      </c>
      <c r="OT104" s="209">
        <v>0</v>
      </c>
      <c r="OU104" s="209">
        <v>0</v>
      </c>
      <c r="OV104" s="209">
        <v>0</v>
      </c>
      <c r="OW104" s="209">
        <v>0</v>
      </c>
      <c r="OX104" s="209">
        <v>0</v>
      </c>
      <c r="OY104" s="211">
        <v>3850</v>
      </c>
      <c r="OZ104" s="65"/>
      <c r="PA104" s="65"/>
      <c r="PB104" s="65">
        <f t="shared" si="288"/>
        <v>169.41759975494375</v>
      </c>
      <c r="PC104" s="65">
        <f t="shared" si="289"/>
        <v>44.368249414880282</v>
      </c>
      <c r="PD104" s="65"/>
      <c r="PE104" s="65"/>
      <c r="PF104" s="65">
        <f t="shared" si="290"/>
        <v>32.880000000000003</v>
      </c>
      <c r="PG104" s="65">
        <v>5</v>
      </c>
      <c r="PH104" s="65">
        <f t="shared" si="318"/>
        <v>495.2049090909091</v>
      </c>
      <c r="PI104" s="65"/>
      <c r="PJ104" s="64">
        <f t="shared" si="243"/>
        <v>746.87075826073306</v>
      </c>
      <c r="PK104" s="66">
        <f t="shared" si="319"/>
        <v>643.25572727272731</v>
      </c>
      <c r="PL104" s="66"/>
      <c r="PM104" s="66">
        <f t="shared" si="291"/>
        <v>278.02529710669205</v>
      </c>
      <c r="PN104" s="67">
        <f t="shared" si="244"/>
        <v>921.28102437941936</v>
      </c>
      <c r="PO104" s="67">
        <f t="shared" si="245"/>
        <v>1668.1517826401523</v>
      </c>
      <c r="PP104" s="68">
        <f t="shared" si="246"/>
        <v>2181.8482173598477</v>
      </c>
      <c r="PQ104" s="209">
        <v>0</v>
      </c>
      <c r="PR104" s="209">
        <v>6596.53</v>
      </c>
      <c r="PS104" s="209">
        <v>0</v>
      </c>
      <c r="PT104" s="209">
        <v>0</v>
      </c>
      <c r="PU104" s="209">
        <v>0</v>
      </c>
      <c r="PV104" s="209">
        <v>0</v>
      </c>
      <c r="PW104" s="209">
        <v>0</v>
      </c>
      <c r="PX104" s="209">
        <v>0</v>
      </c>
      <c r="PY104" s="209">
        <v>0</v>
      </c>
      <c r="PZ104" s="209">
        <v>0</v>
      </c>
      <c r="QA104" s="209">
        <v>5761.7</v>
      </c>
      <c r="QB104" s="178">
        <f t="shared" si="201"/>
        <v>834.82999999999993</v>
      </c>
      <c r="QC104" s="210">
        <v>368</v>
      </c>
      <c r="QD104" s="181" t="s">
        <v>276</v>
      </c>
      <c r="QE104" s="64">
        <f t="shared" si="202"/>
        <v>6596.53</v>
      </c>
      <c r="QF104" s="209">
        <v>0</v>
      </c>
      <c r="QG104" s="209">
        <v>3850</v>
      </c>
      <c r="QH104" s="209">
        <v>0</v>
      </c>
      <c r="QI104" s="209">
        <v>0</v>
      </c>
      <c r="QJ104" s="209">
        <v>0</v>
      </c>
      <c r="QK104" s="209">
        <v>0</v>
      </c>
      <c r="QL104" s="209">
        <v>0</v>
      </c>
      <c r="QM104" s="209">
        <v>0</v>
      </c>
      <c r="QN104" s="209">
        <v>0</v>
      </c>
      <c r="QO104" s="209">
        <v>0</v>
      </c>
      <c r="QP104" s="211">
        <f t="shared" si="292"/>
        <v>3850</v>
      </c>
      <c r="QQ104" s="65"/>
      <c r="QR104" s="65"/>
      <c r="QS104" s="65">
        <f t="shared" si="293"/>
        <v>67.728817604802487</v>
      </c>
      <c r="QT104" s="65">
        <f t="shared" si="294"/>
        <v>15.233514437548637</v>
      </c>
      <c r="QU104" s="65"/>
      <c r="QV104" s="65"/>
      <c r="QW104" s="65">
        <f t="shared" si="295"/>
        <v>18.861818181818183</v>
      </c>
      <c r="QX104" s="65">
        <v>5</v>
      </c>
      <c r="QY104" s="65">
        <f t="shared" si="320"/>
        <v>428.14772727272725</v>
      </c>
      <c r="QZ104" s="65"/>
      <c r="RA104" s="64">
        <f t="shared" si="349"/>
        <v>534.97187749689658</v>
      </c>
      <c r="RB104" s="66">
        <f t="shared" si="296"/>
        <v>619.2640909090909</v>
      </c>
      <c r="RC104" s="66"/>
      <c r="RD104" s="66">
        <f t="shared" si="297"/>
        <v>230.8471936811975</v>
      </c>
      <c r="RE104" s="67">
        <f t="shared" si="247"/>
        <v>850.11128459028839</v>
      </c>
      <c r="RF104" s="67">
        <f t="shared" si="248"/>
        <v>1385.083162087185</v>
      </c>
      <c r="RG104" s="68">
        <f t="shared" si="249"/>
        <v>2464.916837912815</v>
      </c>
      <c r="RH104" s="205">
        <v>0</v>
      </c>
      <c r="RI104" s="205">
        <v>5124.51</v>
      </c>
      <c r="RJ104" s="205">
        <v>0</v>
      </c>
      <c r="RK104" s="205">
        <v>0</v>
      </c>
      <c r="RL104" s="205">
        <v>0</v>
      </c>
      <c r="RM104" s="205">
        <v>0</v>
      </c>
      <c r="RN104" s="205">
        <v>0</v>
      </c>
      <c r="RO104" s="205">
        <v>0</v>
      </c>
      <c r="RP104" s="205">
        <v>0</v>
      </c>
      <c r="RQ104" s="205">
        <v>0</v>
      </c>
      <c r="RR104" s="205">
        <v>4644.88</v>
      </c>
      <c r="RS104" s="178">
        <f t="shared" si="204"/>
        <v>479.63000000000011</v>
      </c>
      <c r="RT104" s="206">
        <v>298</v>
      </c>
      <c r="RU104" s="181" t="s">
        <v>276</v>
      </c>
      <c r="RV104" s="64">
        <f t="shared" si="205"/>
        <v>5124.51</v>
      </c>
      <c r="RW104" s="209">
        <v>0</v>
      </c>
      <c r="RX104" s="209">
        <v>3850</v>
      </c>
      <c r="RY104" s="209">
        <v>0</v>
      </c>
      <c r="RZ104" s="209">
        <v>0</v>
      </c>
      <c r="SA104" s="209">
        <v>0</v>
      </c>
      <c r="SB104" s="209">
        <v>0</v>
      </c>
      <c r="SC104" s="209">
        <v>0</v>
      </c>
      <c r="SD104" s="209">
        <v>0</v>
      </c>
      <c r="SE104" s="209">
        <v>0</v>
      </c>
      <c r="SF104" s="209">
        <v>0</v>
      </c>
      <c r="SG104" s="211">
        <v>3850</v>
      </c>
      <c r="SH104" s="65"/>
      <c r="SI104" s="65"/>
      <c r="SJ104" s="65">
        <f t="shared" si="298"/>
        <v>45.644799359382503</v>
      </c>
      <c r="SK104" s="65">
        <f t="shared" si="299"/>
        <v>10.338554202208094</v>
      </c>
      <c r="SL104" s="65"/>
      <c r="SM104" s="65"/>
      <c r="SN104" s="65">
        <f t="shared" si="300"/>
        <v>495.92920353982299</v>
      </c>
      <c r="SO104" s="65">
        <v>5</v>
      </c>
      <c r="SP104" s="65">
        <f t="shared" si="321"/>
        <v>428.52876106194691</v>
      </c>
      <c r="SQ104" s="65"/>
      <c r="SR104" s="64">
        <f t="shared" si="325"/>
        <v>985.44131816336039</v>
      </c>
      <c r="SS104" s="66">
        <f t="shared" si="322"/>
        <v>596.28469026548669</v>
      </c>
      <c r="ST104" s="66"/>
      <c r="SU104" s="66">
        <f t="shared" si="301"/>
        <v>316.34520168576944</v>
      </c>
      <c r="SV104" s="67">
        <f t="shared" si="326"/>
        <v>912.62989195125613</v>
      </c>
      <c r="SW104" s="67">
        <f t="shared" si="250"/>
        <v>1898.0712101146164</v>
      </c>
      <c r="SX104" s="68">
        <f t="shared" si="251"/>
        <v>1951.9287898853836</v>
      </c>
      <c r="SY104" s="64">
        <f t="shared" si="302"/>
        <v>275922.43000000005</v>
      </c>
      <c r="SZ104" s="211">
        <f t="shared" si="303"/>
        <v>46200</v>
      </c>
      <c r="TA104" s="67">
        <f t="shared" si="304"/>
        <v>21041.304729940264</v>
      </c>
      <c r="TB104" s="68">
        <f t="shared" si="305"/>
        <v>25158.695270059736</v>
      </c>
      <c r="TC104" s="264"/>
      <c r="TD104" s="265"/>
      <c r="TE104" s="265"/>
    </row>
    <row r="105" spans="1:525">
      <c r="A105" s="173" t="s">
        <v>250</v>
      </c>
      <c r="B105" s="266" t="s">
        <v>251</v>
      </c>
      <c r="C105" s="181" t="s">
        <v>276</v>
      </c>
      <c r="D105" s="176">
        <v>0</v>
      </c>
      <c r="E105" s="176">
        <v>8971.8799999999992</v>
      </c>
      <c r="F105" s="176">
        <v>0</v>
      </c>
      <c r="G105" s="176">
        <v>0</v>
      </c>
      <c r="H105" s="176">
        <v>0</v>
      </c>
      <c r="I105" s="176">
        <v>0</v>
      </c>
      <c r="J105" s="176">
        <v>0</v>
      </c>
      <c r="K105" s="176">
        <v>0</v>
      </c>
      <c r="L105" s="176">
        <v>0</v>
      </c>
      <c r="M105" s="176">
        <v>0</v>
      </c>
      <c r="N105" s="180">
        <v>8971.8799999999992</v>
      </c>
      <c r="O105" s="178">
        <f t="shared" si="331"/>
        <v>0</v>
      </c>
      <c r="P105" s="181">
        <v>384</v>
      </c>
      <c r="Q105" s="64">
        <f t="shared" si="327"/>
        <v>8971.8799999999992</v>
      </c>
      <c r="R105" s="178">
        <v>0</v>
      </c>
      <c r="S105" s="178">
        <v>0</v>
      </c>
      <c r="T105" s="178">
        <v>0</v>
      </c>
      <c r="U105" s="178">
        <v>0</v>
      </c>
      <c r="V105" s="178">
        <v>0</v>
      </c>
      <c r="W105" s="178">
        <v>0</v>
      </c>
      <c r="X105" s="178">
        <v>0</v>
      </c>
      <c r="Y105" s="178">
        <v>0</v>
      </c>
      <c r="Z105" s="178">
        <v>0</v>
      </c>
      <c r="AA105" s="178">
        <v>0</v>
      </c>
      <c r="AB105" s="64">
        <f t="shared" si="328"/>
        <v>0</v>
      </c>
      <c r="AC105" s="65"/>
      <c r="AD105" s="65"/>
      <c r="AE105" s="65">
        <f t="shared" si="252"/>
        <v>97.549438338461542</v>
      </c>
      <c r="AF105" s="65">
        <f t="shared" si="340"/>
        <v>0</v>
      </c>
      <c r="AG105" s="65"/>
      <c r="AH105" s="65"/>
      <c r="AI105" s="65"/>
      <c r="AJ105" s="65">
        <v>5</v>
      </c>
      <c r="AK105" s="65">
        <f t="shared" si="341"/>
        <v>411.38684210526316</v>
      </c>
      <c r="AL105" s="65"/>
      <c r="AM105" s="64">
        <f t="shared" si="214"/>
        <v>513.93628044372474</v>
      </c>
      <c r="AN105" s="66">
        <f t="shared" si="342"/>
        <v>645.10084210526315</v>
      </c>
      <c r="AO105" s="66"/>
      <c r="AP105" s="66">
        <f t="shared" si="253"/>
        <v>231.80742450979761</v>
      </c>
      <c r="AQ105" s="67">
        <f t="shared" si="215"/>
        <v>876.90826661506071</v>
      </c>
      <c r="AR105" s="67">
        <f t="shared" si="216"/>
        <v>1390.8445470587853</v>
      </c>
      <c r="AS105" s="68">
        <f t="shared" si="217"/>
        <v>-1390.8445470587853</v>
      </c>
      <c r="AT105" s="205">
        <v>0</v>
      </c>
      <c r="AU105" s="205">
        <v>15021.15</v>
      </c>
      <c r="AV105" s="205">
        <v>0</v>
      </c>
      <c r="AW105" s="205">
        <v>0</v>
      </c>
      <c r="AX105" s="207">
        <v>0</v>
      </c>
      <c r="AY105" s="207">
        <v>0</v>
      </c>
      <c r="AZ105" s="207">
        <v>0</v>
      </c>
      <c r="BA105" s="207">
        <v>0</v>
      </c>
      <c r="BB105" s="207">
        <v>0</v>
      </c>
      <c r="BC105" s="207">
        <v>0</v>
      </c>
      <c r="BD105" s="209">
        <v>12945.41</v>
      </c>
      <c r="BE105" s="178">
        <f t="shared" si="332"/>
        <v>2075.7399999999998</v>
      </c>
      <c r="BF105" s="208">
        <v>595</v>
      </c>
      <c r="BG105" s="181" t="s">
        <v>276</v>
      </c>
      <c r="BH105" s="64">
        <f t="shared" si="329"/>
        <v>15021.15</v>
      </c>
      <c r="BI105" s="205">
        <v>0</v>
      </c>
      <c r="BJ105" s="205">
        <v>0</v>
      </c>
      <c r="BK105" s="205">
        <v>0</v>
      </c>
      <c r="BL105" s="205">
        <v>0</v>
      </c>
      <c r="BM105" s="205">
        <v>0</v>
      </c>
      <c r="BN105" s="205">
        <v>0</v>
      </c>
      <c r="BO105" s="205">
        <v>0</v>
      </c>
      <c r="BP105" s="205">
        <v>0</v>
      </c>
      <c r="BQ105" s="205">
        <v>0</v>
      </c>
      <c r="BR105" s="205">
        <v>0</v>
      </c>
      <c r="BS105" s="64">
        <f t="shared" si="330"/>
        <v>0</v>
      </c>
      <c r="BT105" s="65"/>
      <c r="BU105" s="65"/>
      <c r="BV105" s="65">
        <f t="shared" si="254"/>
        <v>141.98157042876318</v>
      </c>
      <c r="BW105" s="65">
        <f t="shared" si="255"/>
        <v>46.944856904930461</v>
      </c>
      <c r="BX105" s="65"/>
      <c r="BY105" s="65"/>
      <c r="BZ105" s="65"/>
      <c r="CA105" s="65">
        <v>5</v>
      </c>
      <c r="CB105" s="65">
        <f t="shared" si="343"/>
        <v>391.015625</v>
      </c>
      <c r="CC105" s="65"/>
      <c r="CD105" s="64">
        <f t="shared" si="218"/>
        <v>584.94205233369371</v>
      </c>
      <c r="CE105" s="66">
        <f t="shared" si="256"/>
        <v>665.21208333333334</v>
      </c>
      <c r="CF105" s="66"/>
      <c r="CG105" s="66">
        <f t="shared" si="257"/>
        <v>250.03082713340541</v>
      </c>
      <c r="CH105" s="67">
        <f t="shared" si="323"/>
        <v>915.24291046673875</v>
      </c>
      <c r="CI105" s="67">
        <f t="shared" si="219"/>
        <v>1500.1849628004325</v>
      </c>
      <c r="CJ105" s="68">
        <f t="shared" si="220"/>
        <v>-1500.1849628004325</v>
      </c>
      <c r="CK105" s="209">
        <v>0</v>
      </c>
      <c r="CL105" s="209">
        <v>14760.57</v>
      </c>
      <c r="CM105" s="209">
        <v>0</v>
      </c>
      <c r="CN105" s="209">
        <v>0</v>
      </c>
      <c r="CO105" s="209">
        <v>0</v>
      </c>
      <c r="CP105" s="209">
        <v>0</v>
      </c>
      <c r="CQ105" s="209">
        <v>0</v>
      </c>
      <c r="CR105" s="209">
        <v>0</v>
      </c>
      <c r="CS105" s="209">
        <v>0</v>
      </c>
      <c r="CT105" s="207">
        <v>0</v>
      </c>
      <c r="CU105" s="209">
        <v>12825.56</v>
      </c>
      <c r="CV105" s="178">
        <f t="shared" si="181"/>
        <v>1935.0100000000002</v>
      </c>
      <c r="CW105" s="210">
        <v>631</v>
      </c>
      <c r="CX105" s="181" t="s">
        <v>276</v>
      </c>
      <c r="CY105" s="64">
        <f t="shared" si="182"/>
        <v>14760.57</v>
      </c>
      <c r="CZ105" s="209">
        <v>0</v>
      </c>
      <c r="DA105" s="209">
        <v>0</v>
      </c>
      <c r="DB105" s="209">
        <v>0</v>
      </c>
      <c r="DC105" s="209">
        <v>0</v>
      </c>
      <c r="DD105" s="209">
        <v>0</v>
      </c>
      <c r="DE105" s="209">
        <v>0</v>
      </c>
      <c r="DF105" s="209">
        <v>0</v>
      </c>
      <c r="DG105" s="209">
        <v>0</v>
      </c>
      <c r="DH105" s="209">
        <v>0</v>
      </c>
      <c r="DI105" s="209">
        <v>0</v>
      </c>
      <c r="DJ105" s="211">
        <f t="shared" si="350"/>
        <v>0</v>
      </c>
      <c r="DK105" s="65"/>
      <c r="DL105" s="65"/>
      <c r="DM105" s="65">
        <f t="shared" si="258"/>
        <v>139.43176191077333</v>
      </c>
      <c r="DN105" s="65">
        <f t="shared" si="259"/>
        <v>55.043982056877176</v>
      </c>
      <c r="DO105" s="65"/>
      <c r="DP105" s="65"/>
      <c r="DQ105" s="65"/>
      <c r="DR105" s="65">
        <v>5</v>
      </c>
      <c r="DS105" s="65">
        <f t="shared" si="351"/>
        <v>428.469696969697</v>
      </c>
      <c r="DT105" s="65"/>
      <c r="DU105" s="64">
        <f t="shared" si="221"/>
        <v>627.94544093734748</v>
      </c>
      <c r="DV105" s="66">
        <f t="shared" si="306"/>
        <v>596.35070707070713</v>
      </c>
      <c r="DW105" s="66"/>
      <c r="DX105" s="66">
        <f t="shared" si="260"/>
        <v>244.85922960161093</v>
      </c>
      <c r="DY105" s="67">
        <f t="shared" si="222"/>
        <v>841.20993667231801</v>
      </c>
      <c r="DZ105" s="67">
        <f t="shared" si="223"/>
        <v>1469.1553776096655</v>
      </c>
      <c r="EA105" s="68">
        <f t="shared" si="224"/>
        <v>-1469.1553776096655</v>
      </c>
      <c r="EB105" s="209">
        <v>0</v>
      </c>
      <c r="EC105" s="209">
        <v>6421.62</v>
      </c>
      <c r="ED105" s="209">
        <v>0</v>
      </c>
      <c r="EE105" s="209">
        <v>0</v>
      </c>
      <c r="EF105" s="209">
        <v>0</v>
      </c>
      <c r="EG105" s="209">
        <v>0</v>
      </c>
      <c r="EH105" s="209">
        <v>0</v>
      </c>
      <c r="EI105" s="209">
        <v>0</v>
      </c>
      <c r="EJ105" s="209">
        <v>0</v>
      </c>
      <c r="EK105" s="209">
        <v>0</v>
      </c>
      <c r="EL105" s="209">
        <v>5728.88</v>
      </c>
      <c r="EM105" s="178">
        <f t="shared" si="183"/>
        <v>692.73999999999978</v>
      </c>
      <c r="EN105" s="210">
        <v>251</v>
      </c>
      <c r="EO105" s="181" t="s">
        <v>276</v>
      </c>
      <c r="EP105" s="212">
        <f t="shared" si="261"/>
        <v>6421.62</v>
      </c>
      <c r="EQ105" s="209">
        <v>0</v>
      </c>
      <c r="ER105" s="209">
        <v>0</v>
      </c>
      <c r="ES105" s="209">
        <v>0</v>
      </c>
      <c r="ET105" s="209">
        <v>0</v>
      </c>
      <c r="EU105" s="209">
        <v>0</v>
      </c>
      <c r="EV105" s="209">
        <v>0</v>
      </c>
      <c r="EW105" s="209">
        <v>0</v>
      </c>
      <c r="EX105" s="209">
        <v>0</v>
      </c>
      <c r="EY105" s="209">
        <v>0</v>
      </c>
      <c r="EZ105" s="209">
        <v>0</v>
      </c>
      <c r="FA105" s="64">
        <f t="shared" si="184"/>
        <v>0</v>
      </c>
      <c r="FB105" s="65"/>
      <c r="FC105" s="65"/>
      <c r="FD105" s="65">
        <f t="shared" si="262"/>
        <v>63.94605002538507</v>
      </c>
      <c r="FE105" s="65">
        <f t="shared" si="263"/>
        <v>17.994782309713131</v>
      </c>
      <c r="FF105" s="65"/>
      <c r="FG105" s="65"/>
      <c r="FH105" s="65">
        <f t="shared" si="264"/>
        <v>140.93333333333334</v>
      </c>
      <c r="FI105" s="65">
        <v>5</v>
      </c>
      <c r="FJ105" s="65">
        <f t="shared" si="307"/>
        <v>424.68019607843132</v>
      </c>
      <c r="FK105" s="65"/>
      <c r="FL105" s="64">
        <f t="shared" si="225"/>
        <v>652.55436174686292</v>
      </c>
      <c r="FM105" s="66">
        <f t="shared" si="308"/>
        <v>664.41901960784321</v>
      </c>
      <c r="FN105" s="66"/>
      <c r="FO105" s="66">
        <f t="shared" si="265"/>
        <v>263.39467627094126</v>
      </c>
      <c r="FP105" s="67">
        <f t="shared" si="324"/>
        <v>927.81369587878453</v>
      </c>
      <c r="FQ105" s="67">
        <f t="shared" si="226"/>
        <v>1580.3680576256475</v>
      </c>
      <c r="FR105" s="68">
        <f t="shared" si="227"/>
        <v>-1580.3680576256475</v>
      </c>
      <c r="FS105" s="209">
        <v>0</v>
      </c>
      <c r="FT105" s="209">
        <v>27922.11</v>
      </c>
      <c r="FU105" s="209">
        <v>0</v>
      </c>
      <c r="FV105" s="209">
        <v>0</v>
      </c>
      <c r="FW105" s="209">
        <v>0</v>
      </c>
      <c r="FX105" s="209">
        <v>0</v>
      </c>
      <c r="FY105" s="209">
        <v>0</v>
      </c>
      <c r="FZ105" s="209">
        <v>0</v>
      </c>
      <c r="GA105" s="209">
        <v>0</v>
      </c>
      <c r="GB105" s="209">
        <v>0</v>
      </c>
      <c r="GC105" s="209">
        <v>23525.279999999999</v>
      </c>
      <c r="GD105" s="178">
        <f t="shared" si="186"/>
        <v>4396.8300000000017</v>
      </c>
      <c r="GE105" s="210">
        <v>1150</v>
      </c>
      <c r="GF105" s="181" t="s">
        <v>276</v>
      </c>
      <c r="GG105" s="64">
        <f t="shared" si="187"/>
        <v>27922.11</v>
      </c>
      <c r="GH105" s="209">
        <v>0</v>
      </c>
      <c r="GI105" s="209">
        <v>0</v>
      </c>
      <c r="GJ105" s="209">
        <v>0</v>
      </c>
      <c r="GK105" s="209">
        <v>0</v>
      </c>
      <c r="GL105" s="209">
        <v>0</v>
      </c>
      <c r="GM105" s="209">
        <v>0</v>
      </c>
      <c r="GN105" s="209">
        <v>0</v>
      </c>
      <c r="GO105" s="209">
        <v>0</v>
      </c>
      <c r="GP105" s="209">
        <v>0</v>
      </c>
      <c r="GQ105" s="209">
        <v>0</v>
      </c>
      <c r="GR105" s="211">
        <f t="shared" si="266"/>
        <v>0</v>
      </c>
      <c r="GS105" s="65"/>
      <c r="GT105" s="65"/>
      <c r="GU105" s="65">
        <f t="shared" si="267"/>
        <v>260.68938202350836</v>
      </c>
      <c r="GV105" s="65">
        <f t="shared" si="268"/>
        <v>129.58384013864341</v>
      </c>
      <c r="GW105" s="65"/>
      <c r="GX105" s="65"/>
      <c r="GY105" s="65">
        <f t="shared" si="269"/>
        <v>184.90588235294118</v>
      </c>
      <c r="GZ105" s="65">
        <v>5</v>
      </c>
      <c r="HA105" s="65">
        <f t="shared" si="309"/>
        <v>358.47794117647061</v>
      </c>
      <c r="HB105" s="65"/>
      <c r="HC105" s="64">
        <f t="shared" si="344"/>
        <v>938.65704569156355</v>
      </c>
      <c r="HD105" s="66">
        <f t="shared" si="310"/>
        <v>866.92019607843133</v>
      </c>
      <c r="HE105" s="66"/>
      <c r="HF105" s="66">
        <f t="shared" si="270"/>
        <v>361.115448353999</v>
      </c>
      <c r="HG105" s="67">
        <f t="shared" si="228"/>
        <v>1228.0356444324302</v>
      </c>
      <c r="HH105" s="67">
        <f t="shared" si="229"/>
        <v>2166.692690123994</v>
      </c>
      <c r="HI105" s="68">
        <f t="shared" si="230"/>
        <v>-2166.692690123994</v>
      </c>
      <c r="HJ105" s="205">
        <v>0</v>
      </c>
      <c r="HK105" s="205">
        <v>62610.02</v>
      </c>
      <c r="HL105" s="205">
        <v>0</v>
      </c>
      <c r="HM105" s="205">
        <v>0</v>
      </c>
      <c r="HN105" s="205">
        <v>0</v>
      </c>
      <c r="HO105" s="205">
        <v>0</v>
      </c>
      <c r="HP105" s="205">
        <v>0</v>
      </c>
      <c r="HQ105" s="205">
        <v>0</v>
      </c>
      <c r="HR105" s="205">
        <v>0</v>
      </c>
      <c r="HS105" s="205">
        <v>0</v>
      </c>
      <c r="HT105" s="205">
        <v>53618.38</v>
      </c>
      <c r="HU105" s="178">
        <f t="shared" si="189"/>
        <v>8991.64</v>
      </c>
      <c r="HV105" s="206">
        <v>2544</v>
      </c>
      <c r="HW105" s="181" t="s">
        <v>276</v>
      </c>
      <c r="HX105" s="64">
        <f t="shared" si="190"/>
        <v>62610.02</v>
      </c>
      <c r="HY105" s="205">
        <v>0</v>
      </c>
      <c r="HZ105" s="205">
        <v>0</v>
      </c>
      <c r="IA105" s="205">
        <v>0</v>
      </c>
      <c r="IB105" s="205">
        <v>0</v>
      </c>
      <c r="IC105" s="205">
        <v>0</v>
      </c>
      <c r="ID105" s="205">
        <v>0</v>
      </c>
      <c r="IE105" s="205">
        <v>0</v>
      </c>
      <c r="IF105" s="205">
        <v>0</v>
      </c>
      <c r="IG105" s="205">
        <v>0</v>
      </c>
      <c r="IH105" s="205">
        <v>0</v>
      </c>
      <c r="II105" s="214">
        <v>0</v>
      </c>
      <c r="IJ105" s="65"/>
      <c r="IK105" s="65"/>
      <c r="IL105" s="65">
        <f t="shared" si="271"/>
        <v>593.95528985419503</v>
      </c>
      <c r="IM105" s="65">
        <f t="shared" si="272"/>
        <v>272.51609774084284</v>
      </c>
      <c r="IN105" s="65"/>
      <c r="IO105" s="65"/>
      <c r="IP105" s="65">
        <f t="shared" si="273"/>
        <v>232.05714285714285</v>
      </c>
      <c r="IQ105" s="65">
        <v>5</v>
      </c>
      <c r="IR105" s="65">
        <f t="shared" si="311"/>
        <v>445.62857142857143</v>
      </c>
      <c r="IS105" s="65"/>
      <c r="IT105" s="64">
        <f t="shared" si="345"/>
        <v>1549.1571018807522</v>
      </c>
      <c r="IU105" s="66">
        <f t="shared" si="312"/>
        <v>538.79476190476191</v>
      </c>
      <c r="IV105" s="66"/>
      <c r="IW105" s="66">
        <f t="shared" si="274"/>
        <v>417.59037275710284</v>
      </c>
      <c r="IX105" s="67">
        <f t="shared" si="346"/>
        <v>956.38513466186475</v>
      </c>
      <c r="IY105" s="67">
        <f t="shared" si="231"/>
        <v>2505.542236542617</v>
      </c>
      <c r="IZ105" s="68">
        <f t="shared" si="232"/>
        <v>-2505.542236542617</v>
      </c>
      <c r="JA105" s="209">
        <v>0</v>
      </c>
      <c r="JB105" s="209">
        <v>116337.26</v>
      </c>
      <c r="JC105" s="209">
        <v>0</v>
      </c>
      <c r="JD105" s="209">
        <v>0</v>
      </c>
      <c r="JE105" s="209">
        <v>0</v>
      </c>
      <c r="JF105" s="209">
        <v>0</v>
      </c>
      <c r="JG105" s="209">
        <v>0</v>
      </c>
      <c r="JH105" s="209">
        <v>0</v>
      </c>
      <c r="JI105" s="209">
        <v>0</v>
      </c>
      <c r="JJ105" s="209">
        <v>0</v>
      </c>
      <c r="JK105" s="209">
        <v>116337.26</v>
      </c>
      <c r="JL105" s="178">
        <f t="shared" si="193"/>
        <v>0</v>
      </c>
      <c r="JM105" s="210">
        <v>4308</v>
      </c>
      <c r="JN105" s="181" t="s">
        <v>276</v>
      </c>
      <c r="JO105" s="64">
        <f t="shared" si="194"/>
        <v>116337.26</v>
      </c>
      <c r="JP105" s="209">
        <v>0</v>
      </c>
      <c r="JQ105" s="209">
        <v>0</v>
      </c>
      <c r="JR105" s="209">
        <v>0</v>
      </c>
      <c r="JS105" s="209">
        <v>0</v>
      </c>
      <c r="JT105" s="209">
        <v>0</v>
      </c>
      <c r="JU105" s="209">
        <v>0</v>
      </c>
      <c r="JV105" s="209">
        <v>0</v>
      </c>
      <c r="JW105" s="209">
        <v>0</v>
      </c>
      <c r="JX105" s="209">
        <v>0</v>
      </c>
      <c r="JY105" s="209">
        <v>0</v>
      </c>
      <c r="JZ105" s="211">
        <v>0</v>
      </c>
      <c r="KA105" s="65"/>
      <c r="KB105" s="65"/>
      <c r="KC105" s="65">
        <f t="shared" si="275"/>
        <v>2346.6025409340032</v>
      </c>
      <c r="KD105" s="65">
        <f t="shared" si="276"/>
        <v>0</v>
      </c>
      <c r="KE105" s="65"/>
      <c r="KF105" s="65"/>
      <c r="KG105" s="65"/>
      <c r="KH105" s="65">
        <v>5</v>
      </c>
      <c r="KI105" s="65">
        <f t="shared" si="313"/>
        <v>543.39953271028037</v>
      </c>
      <c r="KJ105" s="65"/>
      <c r="KK105" s="64">
        <f t="shared" si="347"/>
        <v>2895.0020736442834</v>
      </c>
      <c r="KL105" s="66">
        <f t="shared" si="314"/>
        <v>497.32093457943921</v>
      </c>
      <c r="KM105" s="66"/>
      <c r="KN105" s="66">
        <f t="shared" si="277"/>
        <v>678.46460164474456</v>
      </c>
      <c r="KO105" s="67">
        <f t="shared" si="233"/>
        <v>1175.7855362241837</v>
      </c>
      <c r="KP105" s="67">
        <f t="shared" si="234"/>
        <v>4070.7876098684674</v>
      </c>
      <c r="KQ105" s="68">
        <f t="shared" si="235"/>
        <v>-4070.7876098684674</v>
      </c>
      <c r="KR105" s="209">
        <v>0</v>
      </c>
      <c r="KS105" s="209">
        <v>130864.71</v>
      </c>
      <c r="KT105" s="209">
        <v>0</v>
      </c>
      <c r="KU105" s="209">
        <v>0</v>
      </c>
      <c r="KV105" s="209">
        <v>0</v>
      </c>
      <c r="KW105" s="209">
        <v>0</v>
      </c>
      <c r="KX105" s="209">
        <v>0</v>
      </c>
      <c r="KY105" s="209">
        <v>0</v>
      </c>
      <c r="KZ105" s="209">
        <v>0</v>
      </c>
      <c r="LA105" s="209">
        <v>0</v>
      </c>
      <c r="LB105" s="209">
        <v>130864.71</v>
      </c>
      <c r="LC105" s="178">
        <f t="shared" si="196"/>
        <v>0</v>
      </c>
      <c r="LD105" s="210">
        <v>4778</v>
      </c>
      <c r="LE105" s="181" t="s">
        <v>276</v>
      </c>
      <c r="LF105" s="64">
        <f t="shared" si="197"/>
        <v>130864.71</v>
      </c>
      <c r="LG105" s="209">
        <v>0</v>
      </c>
      <c r="LH105" s="209">
        <v>0</v>
      </c>
      <c r="LI105" s="209">
        <v>0</v>
      </c>
      <c r="LJ105" s="209">
        <v>0</v>
      </c>
      <c r="LK105" s="209">
        <v>0</v>
      </c>
      <c r="LL105" s="209">
        <v>0</v>
      </c>
      <c r="LM105" s="209">
        <v>0</v>
      </c>
      <c r="LN105" s="209">
        <v>0</v>
      </c>
      <c r="LO105" s="209">
        <v>0</v>
      </c>
      <c r="LP105" s="209">
        <v>0</v>
      </c>
      <c r="LQ105" s="211">
        <f t="shared" si="278"/>
        <v>0</v>
      </c>
      <c r="LR105" s="65"/>
      <c r="LS105" s="65"/>
      <c r="LT105" s="65">
        <f t="shared" si="279"/>
        <v>1334.1824552998962</v>
      </c>
      <c r="LU105" s="65">
        <f t="shared" si="280"/>
        <v>0</v>
      </c>
      <c r="LV105" s="65"/>
      <c r="LW105" s="65"/>
      <c r="LX105" s="65"/>
      <c r="LY105" s="65">
        <v>5</v>
      </c>
      <c r="LZ105" s="65">
        <f t="shared" si="315"/>
        <v>508.03738317757012</v>
      </c>
      <c r="MA105" s="65"/>
      <c r="MB105" s="64">
        <f t="shared" si="236"/>
        <v>1847.2198384774663</v>
      </c>
      <c r="MC105" s="66">
        <f t="shared" si="316"/>
        <v>593.54906542056074</v>
      </c>
      <c r="MD105" s="66"/>
      <c r="ME105" s="66">
        <f t="shared" si="281"/>
        <v>488.15378077960543</v>
      </c>
      <c r="MF105" s="67">
        <f t="shared" si="237"/>
        <v>1081.7028462001663</v>
      </c>
      <c r="MG105" s="67">
        <f t="shared" si="238"/>
        <v>2928.9226846776328</v>
      </c>
      <c r="MH105" s="68">
        <f t="shared" si="239"/>
        <v>-2928.9226846776328</v>
      </c>
      <c r="MI105" s="209">
        <v>0</v>
      </c>
      <c r="MJ105" s="209">
        <v>59274.51</v>
      </c>
      <c r="MK105" s="209">
        <v>0</v>
      </c>
      <c r="ML105" s="209">
        <v>0</v>
      </c>
      <c r="MM105" s="209">
        <v>0</v>
      </c>
      <c r="MN105" s="209">
        <v>0</v>
      </c>
      <c r="MO105" s="209">
        <v>0</v>
      </c>
      <c r="MP105" s="209">
        <v>0</v>
      </c>
      <c r="MQ105" s="209">
        <v>0</v>
      </c>
      <c r="MR105" s="209">
        <v>0</v>
      </c>
      <c r="MS105" s="209">
        <v>58341.85</v>
      </c>
      <c r="MT105" s="178">
        <f t="shared" si="352"/>
        <v>932.66000000000349</v>
      </c>
      <c r="MU105" s="210">
        <v>2412</v>
      </c>
      <c r="MV105" s="181" t="s">
        <v>276</v>
      </c>
      <c r="MW105" s="64">
        <f t="shared" si="198"/>
        <v>59274.51</v>
      </c>
      <c r="MX105" s="209">
        <v>0</v>
      </c>
      <c r="MY105" s="209">
        <v>0</v>
      </c>
      <c r="MZ105" s="209">
        <v>0</v>
      </c>
      <c r="NA105" s="209">
        <v>0</v>
      </c>
      <c r="NB105" s="209">
        <v>0</v>
      </c>
      <c r="NC105" s="209">
        <v>0</v>
      </c>
      <c r="ND105" s="209">
        <v>0</v>
      </c>
      <c r="NE105" s="209">
        <v>0</v>
      </c>
      <c r="NF105" s="209">
        <v>0</v>
      </c>
      <c r="NG105" s="209">
        <v>0</v>
      </c>
      <c r="NH105" s="211">
        <f t="shared" si="282"/>
        <v>0</v>
      </c>
      <c r="NI105" s="65"/>
      <c r="NJ105" s="65"/>
      <c r="NK105" s="65">
        <f t="shared" si="283"/>
        <v>0</v>
      </c>
      <c r="NL105" s="65">
        <f t="shared" si="284"/>
        <v>22.526590226118763</v>
      </c>
      <c r="NM105" s="65"/>
      <c r="NN105" s="65"/>
      <c r="NO105" s="65"/>
      <c r="NP105" s="65">
        <v>5</v>
      </c>
      <c r="NQ105" s="65">
        <f t="shared" si="317"/>
        <v>469.67889908256882</v>
      </c>
      <c r="NR105" s="65"/>
      <c r="NS105" s="64">
        <f t="shared" si="348"/>
        <v>497.20548930868756</v>
      </c>
      <c r="NT105" s="66">
        <f t="shared" si="285"/>
        <v>723.04816513761466</v>
      </c>
      <c r="NU105" s="66"/>
      <c r="NV105" s="66">
        <f t="shared" si="286"/>
        <v>244.05073088926048</v>
      </c>
      <c r="NW105" s="67">
        <f t="shared" si="240"/>
        <v>967.09889602687508</v>
      </c>
      <c r="NX105" s="67">
        <f t="shared" si="241"/>
        <v>1464.3043853355625</v>
      </c>
      <c r="NY105" s="68">
        <f t="shared" si="242"/>
        <v>-1464.3043853355625</v>
      </c>
      <c r="NZ105" s="209">
        <v>0</v>
      </c>
      <c r="OA105" s="209">
        <v>22237.439999999999</v>
      </c>
      <c r="OB105" s="209">
        <v>0</v>
      </c>
      <c r="OC105" s="209">
        <v>0</v>
      </c>
      <c r="OD105" s="209">
        <v>0</v>
      </c>
      <c r="OE105" s="209">
        <v>0</v>
      </c>
      <c r="OF105" s="209">
        <v>0</v>
      </c>
      <c r="OG105" s="209">
        <v>0</v>
      </c>
      <c r="OH105" s="209">
        <v>0</v>
      </c>
      <c r="OI105" s="209">
        <v>0</v>
      </c>
      <c r="OJ105" s="209">
        <v>19576.09</v>
      </c>
      <c r="OK105" s="178">
        <f t="shared" si="287"/>
        <v>2661.3499999999985</v>
      </c>
      <c r="OL105" s="210">
        <v>844</v>
      </c>
      <c r="OM105" s="181" t="s">
        <v>276</v>
      </c>
      <c r="ON105" s="64">
        <f t="shared" si="200"/>
        <v>22237.439999999999</v>
      </c>
      <c r="OO105" s="209">
        <v>0</v>
      </c>
      <c r="OP105" s="209">
        <v>0</v>
      </c>
      <c r="OQ105" s="209">
        <v>0</v>
      </c>
      <c r="OR105" s="209">
        <v>0</v>
      </c>
      <c r="OS105" s="209">
        <v>0</v>
      </c>
      <c r="OT105" s="209">
        <v>0</v>
      </c>
      <c r="OU105" s="209">
        <v>0</v>
      </c>
      <c r="OV105" s="209">
        <v>0</v>
      </c>
      <c r="OW105" s="209">
        <v>0</v>
      </c>
      <c r="OX105" s="209">
        <v>0</v>
      </c>
      <c r="OY105" s="211">
        <v>0</v>
      </c>
      <c r="OZ105" s="65"/>
      <c r="PA105" s="65"/>
      <c r="PB105" s="65">
        <f t="shared" si="288"/>
        <v>423.29889972606867</v>
      </c>
      <c r="PC105" s="65">
        <f t="shared" si="289"/>
        <v>78.033452891105284</v>
      </c>
      <c r="PD105" s="65"/>
      <c r="PE105" s="65"/>
      <c r="PF105" s="65">
        <f t="shared" si="290"/>
        <v>32.880000000000003</v>
      </c>
      <c r="PG105" s="65">
        <v>5</v>
      </c>
      <c r="PH105" s="65">
        <f t="shared" si="318"/>
        <v>495.2049090909091</v>
      </c>
      <c r="PI105" s="65"/>
      <c r="PJ105" s="64">
        <f t="shared" si="243"/>
        <v>1034.4172617080831</v>
      </c>
      <c r="PK105" s="66">
        <f t="shared" si="319"/>
        <v>643.25572727272731</v>
      </c>
      <c r="PL105" s="66"/>
      <c r="PM105" s="66">
        <f t="shared" si="291"/>
        <v>335.53459779616207</v>
      </c>
      <c r="PN105" s="67">
        <f t="shared" si="244"/>
        <v>978.79032506888939</v>
      </c>
      <c r="PO105" s="67">
        <f t="shared" si="245"/>
        <v>2013.2075867769724</v>
      </c>
      <c r="PP105" s="68">
        <f t="shared" si="246"/>
        <v>-2013.2075867769724</v>
      </c>
      <c r="PQ105" s="209">
        <v>0</v>
      </c>
      <c r="PR105" s="209">
        <v>12825.3</v>
      </c>
      <c r="PS105" s="209">
        <v>0</v>
      </c>
      <c r="PT105" s="209">
        <v>0</v>
      </c>
      <c r="PU105" s="209">
        <v>0</v>
      </c>
      <c r="PV105" s="209">
        <v>0</v>
      </c>
      <c r="PW105" s="209">
        <v>0</v>
      </c>
      <c r="PX105" s="209">
        <v>0</v>
      </c>
      <c r="PY105" s="209">
        <v>0</v>
      </c>
      <c r="PZ105" s="209">
        <v>0</v>
      </c>
      <c r="QA105" s="209">
        <v>11118.4</v>
      </c>
      <c r="QB105" s="178">
        <f t="shared" si="201"/>
        <v>1706.8999999999996</v>
      </c>
      <c r="QC105" s="210">
        <v>499</v>
      </c>
      <c r="QD105" s="181" t="s">
        <v>276</v>
      </c>
      <c r="QE105" s="64">
        <f t="shared" si="202"/>
        <v>12825.3</v>
      </c>
      <c r="QF105" s="209">
        <v>0</v>
      </c>
      <c r="QG105" s="209">
        <v>0</v>
      </c>
      <c r="QH105" s="209">
        <v>0</v>
      </c>
      <c r="QI105" s="209">
        <v>0</v>
      </c>
      <c r="QJ105" s="209">
        <v>0</v>
      </c>
      <c r="QK105" s="209">
        <v>0</v>
      </c>
      <c r="QL105" s="209">
        <v>0</v>
      </c>
      <c r="QM105" s="209">
        <v>0</v>
      </c>
      <c r="QN105" s="209">
        <v>0</v>
      </c>
      <c r="QO105" s="209">
        <v>0</v>
      </c>
      <c r="QP105" s="211">
        <f t="shared" si="292"/>
        <v>0</v>
      </c>
      <c r="QQ105" s="65"/>
      <c r="QR105" s="65"/>
      <c r="QS105" s="65">
        <f t="shared" si="293"/>
        <v>130.69685781231857</v>
      </c>
      <c r="QT105" s="65">
        <f t="shared" si="294"/>
        <v>31.146563723694364</v>
      </c>
      <c r="QU105" s="65"/>
      <c r="QV105" s="65"/>
      <c r="QW105" s="65">
        <f t="shared" si="295"/>
        <v>18.861818181818183</v>
      </c>
      <c r="QX105" s="65">
        <v>5</v>
      </c>
      <c r="QY105" s="65">
        <f t="shared" si="320"/>
        <v>428.14772727272725</v>
      </c>
      <c r="QZ105" s="65"/>
      <c r="RA105" s="64">
        <f t="shared" si="349"/>
        <v>613.85296699055834</v>
      </c>
      <c r="RB105" s="66">
        <f t="shared" si="296"/>
        <v>619.2640909090909</v>
      </c>
      <c r="RC105" s="66"/>
      <c r="RD105" s="66">
        <f t="shared" si="297"/>
        <v>246.62341157992989</v>
      </c>
      <c r="RE105" s="67">
        <f t="shared" si="247"/>
        <v>865.88750248902079</v>
      </c>
      <c r="RF105" s="67">
        <f t="shared" si="248"/>
        <v>1479.7404694795791</v>
      </c>
      <c r="RG105" s="68">
        <f t="shared" si="249"/>
        <v>-1479.7404694795791</v>
      </c>
      <c r="RH105" s="205">
        <v>0</v>
      </c>
      <c r="RI105" s="205">
        <v>9864.98</v>
      </c>
      <c r="RJ105" s="205">
        <v>0</v>
      </c>
      <c r="RK105" s="205">
        <v>0</v>
      </c>
      <c r="RL105" s="205">
        <v>0</v>
      </c>
      <c r="RM105" s="205">
        <v>0</v>
      </c>
      <c r="RN105" s="205">
        <v>0</v>
      </c>
      <c r="RO105" s="205">
        <v>0</v>
      </c>
      <c r="RP105" s="205">
        <v>0</v>
      </c>
      <c r="RQ105" s="205">
        <v>0</v>
      </c>
      <c r="RR105" s="205">
        <v>8771.19</v>
      </c>
      <c r="RS105" s="178">
        <f t="shared" si="204"/>
        <v>1093.7899999999991</v>
      </c>
      <c r="RT105" s="206">
        <v>385</v>
      </c>
      <c r="RU105" s="181" t="s">
        <v>276</v>
      </c>
      <c r="RV105" s="64">
        <f t="shared" si="205"/>
        <v>9864.98</v>
      </c>
      <c r="RW105" s="209">
        <v>0</v>
      </c>
      <c r="RX105" s="209">
        <v>0</v>
      </c>
      <c r="RY105" s="209">
        <v>0</v>
      </c>
      <c r="RZ105" s="209">
        <v>0</v>
      </c>
      <c r="SA105" s="209">
        <v>0</v>
      </c>
      <c r="SB105" s="209">
        <v>0</v>
      </c>
      <c r="SC105" s="209">
        <v>0</v>
      </c>
      <c r="SD105" s="209">
        <v>0</v>
      </c>
      <c r="SE105" s="209">
        <v>0</v>
      </c>
      <c r="SF105" s="209">
        <v>0</v>
      </c>
      <c r="SG105" s="211">
        <v>0</v>
      </c>
      <c r="SH105" s="65"/>
      <c r="SI105" s="65"/>
      <c r="SJ105" s="65">
        <f t="shared" si="298"/>
        <v>86.193660049995316</v>
      </c>
      <c r="SK105" s="65">
        <f t="shared" si="299"/>
        <v>23.576938892131807</v>
      </c>
      <c r="SL105" s="65"/>
      <c r="SM105" s="65"/>
      <c r="SN105" s="65">
        <f t="shared" si="300"/>
        <v>495.92920353982299</v>
      </c>
      <c r="SO105" s="65">
        <v>5</v>
      </c>
      <c r="SP105" s="65">
        <f t="shared" si="321"/>
        <v>428.52876106194691</v>
      </c>
      <c r="SQ105" s="65"/>
      <c r="SR105" s="64">
        <f t="shared" si="325"/>
        <v>1039.2285635438971</v>
      </c>
      <c r="SS105" s="66">
        <f t="shared" si="322"/>
        <v>596.28469026548669</v>
      </c>
      <c r="ST105" s="66"/>
      <c r="SU105" s="66">
        <f t="shared" si="301"/>
        <v>327.10265076187676</v>
      </c>
      <c r="SV105" s="67">
        <f t="shared" si="326"/>
        <v>923.38734102736339</v>
      </c>
      <c r="SW105" s="67">
        <f t="shared" si="250"/>
        <v>1962.6159045712604</v>
      </c>
      <c r="SX105" s="68">
        <f t="shared" si="251"/>
        <v>-1962.6159045712604</v>
      </c>
      <c r="SY105" s="64">
        <f t="shared" si="302"/>
        <v>487111.55</v>
      </c>
      <c r="SZ105" s="211">
        <f t="shared" si="303"/>
        <v>0</v>
      </c>
      <c r="TA105" s="67">
        <f t="shared" si="304"/>
        <v>24532.366512470617</v>
      </c>
      <c r="TB105" s="68">
        <f t="shared" si="305"/>
        <v>-24532.366512470617</v>
      </c>
      <c r="TC105" s="264"/>
      <c r="TD105" s="265"/>
      <c r="TE105" s="265"/>
    </row>
    <row r="106" spans="1:525">
      <c r="A106" s="173" t="s">
        <v>107</v>
      </c>
      <c r="B106" s="175" t="s">
        <v>252</v>
      </c>
      <c r="C106" s="181" t="s">
        <v>276</v>
      </c>
      <c r="D106" s="176">
        <v>12751.52</v>
      </c>
      <c r="E106" s="176">
        <v>21666.44</v>
      </c>
      <c r="F106" s="176">
        <v>0</v>
      </c>
      <c r="G106" s="176">
        <v>25</v>
      </c>
      <c r="H106" s="176">
        <v>0</v>
      </c>
      <c r="I106" s="176">
        <v>0</v>
      </c>
      <c r="J106" s="176">
        <v>0</v>
      </c>
      <c r="K106" s="176">
        <v>0</v>
      </c>
      <c r="L106" s="176">
        <v>0</v>
      </c>
      <c r="M106" s="176">
        <v>0</v>
      </c>
      <c r="N106" s="180">
        <v>20461.490000000002</v>
      </c>
      <c r="O106" s="178">
        <f t="shared" si="331"/>
        <v>13981.469999999998</v>
      </c>
      <c r="P106" s="181">
        <v>1861</v>
      </c>
      <c r="Q106" s="64">
        <f t="shared" si="327"/>
        <v>34442.959999999999</v>
      </c>
      <c r="R106" s="178">
        <v>1061.42</v>
      </c>
      <c r="S106" s="178">
        <v>1584.86</v>
      </c>
      <c r="T106" s="178">
        <v>0</v>
      </c>
      <c r="U106" s="178">
        <v>1.05</v>
      </c>
      <c r="V106" s="178">
        <v>0</v>
      </c>
      <c r="W106" s="178">
        <v>0</v>
      </c>
      <c r="X106" s="178">
        <v>0</v>
      </c>
      <c r="Y106" s="178">
        <v>0</v>
      </c>
      <c r="Z106" s="178">
        <v>0</v>
      </c>
      <c r="AA106" s="178">
        <v>0</v>
      </c>
      <c r="AB106" s="64">
        <f t="shared" si="328"/>
        <v>2647.33</v>
      </c>
      <c r="AC106" s="220">
        <v>1202.3399999999999</v>
      </c>
      <c r="AD106" s="65">
        <v>172.8</v>
      </c>
      <c r="AE106" s="65">
        <f t="shared" si="252"/>
        <v>222.47364622220178</v>
      </c>
      <c r="AF106" s="65">
        <f t="shared" si="340"/>
        <v>374.89655149674564</v>
      </c>
      <c r="AG106" s="65"/>
      <c r="AH106" s="65"/>
      <c r="AI106" s="65"/>
      <c r="AJ106" s="65">
        <v>5</v>
      </c>
      <c r="AK106" s="65">
        <f t="shared" si="341"/>
        <v>411.38684210526316</v>
      </c>
      <c r="AL106" s="65"/>
      <c r="AM106" s="64">
        <f t="shared" si="214"/>
        <v>2388.8970398242104</v>
      </c>
      <c r="AN106" s="66">
        <f t="shared" si="342"/>
        <v>645.10084210526315</v>
      </c>
      <c r="AO106" s="66"/>
      <c r="AP106" s="66">
        <f t="shared" si="253"/>
        <v>606.79957638589474</v>
      </c>
      <c r="AQ106" s="67">
        <f t="shared" si="215"/>
        <v>1251.9004184911578</v>
      </c>
      <c r="AR106" s="67">
        <f t="shared" si="216"/>
        <v>3640.7974583153682</v>
      </c>
      <c r="AS106" s="68">
        <f t="shared" si="217"/>
        <v>-993.46745831536828</v>
      </c>
      <c r="AT106" s="205">
        <v>18279.09</v>
      </c>
      <c r="AU106" s="205">
        <v>20839.14</v>
      </c>
      <c r="AV106" s="205">
        <v>0</v>
      </c>
      <c r="AW106" s="205">
        <v>100</v>
      </c>
      <c r="AX106" s="207">
        <v>0</v>
      </c>
      <c r="AY106" s="207">
        <v>0</v>
      </c>
      <c r="AZ106" s="207">
        <v>0</v>
      </c>
      <c r="BA106" s="207">
        <v>0</v>
      </c>
      <c r="BB106" s="207">
        <v>0</v>
      </c>
      <c r="BC106" s="207">
        <v>0</v>
      </c>
      <c r="BD106" s="209">
        <v>20903.03</v>
      </c>
      <c r="BE106" s="178">
        <f t="shared" si="332"/>
        <v>18315.199999999997</v>
      </c>
      <c r="BF106" s="208">
        <v>1913</v>
      </c>
      <c r="BG106" s="181" t="s">
        <v>276</v>
      </c>
      <c r="BH106" s="64">
        <f t="shared" si="329"/>
        <v>39218.229999999996</v>
      </c>
      <c r="BI106" s="205">
        <v>1521.53</v>
      </c>
      <c r="BJ106" s="205">
        <v>1524.34</v>
      </c>
      <c r="BK106" s="205">
        <v>0</v>
      </c>
      <c r="BL106" s="205">
        <v>4.21</v>
      </c>
      <c r="BM106" s="205">
        <v>0</v>
      </c>
      <c r="BN106" s="205">
        <v>0</v>
      </c>
      <c r="BO106" s="205">
        <v>0</v>
      </c>
      <c r="BP106" s="205">
        <v>0</v>
      </c>
      <c r="BQ106" s="205">
        <v>0</v>
      </c>
      <c r="BR106" s="205">
        <v>0</v>
      </c>
      <c r="BS106" s="64">
        <f t="shared" si="330"/>
        <v>3050.08</v>
      </c>
      <c r="BT106" s="220">
        <v>1202.3399999999999</v>
      </c>
      <c r="BU106" s="65">
        <v>172.8</v>
      </c>
      <c r="BV106" s="65">
        <f t="shared" si="254"/>
        <v>229.25848050541072</v>
      </c>
      <c r="BW106" s="65">
        <f t="shared" si="255"/>
        <v>414.21586671990826</v>
      </c>
      <c r="BX106" s="65"/>
      <c r="BY106" s="65"/>
      <c r="BZ106" s="65"/>
      <c r="CA106" s="65">
        <v>5</v>
      </c>
      <c r="CB106" s="65">
        <f t="shared" si="343"/>
        <v>391.015625</v>
      </c>
      <c r="CC106" s="65"/>
      <c r="CD106" s="64">
        <f t="shared" si="218"/>
        <v>2414.6299722253189</v>
      </c>
      <c r="CE106" s="66">
        <f t="shared" si="256"/>
        <v>665.21208333333334</v>
      </c>
      <c r="CF106" s="66"/>
      <c r="CG106" s="66">
        <f t="shared" si="257"/>
        <v>615.96841111173046</v>
      </c>
      <c r="CH106" s="67">
        <f t="shared" si="323"/>
        <v>1281.1804944450637</v>
      </c>
      <c r="CI106" s="67">
        <f t="shared" si="219"/>
        <v>3695.8104666703825</v>
      </c>
      <c r="CJ106" s="68">
        <f t="shared" si="220"/>
        <v>-645.73046667038261</v>
      </c>
      <c r="CK106" s="209">
        <v>23613.119999999999</v>
      </c>
      <c r="CL106" s="209">
        <v>30446.080000000002</v>
      </c>
      <c r="CM106" s="209">
        <v>0</v>
      </c>
      <c r="CN106" s="209">
        <v>205</v>
      </c>
      <c r="CO106" s="209">
        <v>0</v>
      </c>
      <c r="CP106" s="209">
        <v>0</v>
      </c>
      <c r="CQ106" s="209">
        <v>0</v>
      </c>
      <c r="CR106" s="209">
        <v>0</v>
      </c>
      <c r="CS106" s="209">
        <v>0</v>
      </c>
      <c r="CT106" s="207">
        <v>0</v>
      </c>
      <c r="CU106" s="209">
        <v>29944.62</v>
      </c>
      <c r="CV106" s="178">
        <f t="shared" si="181"/>
        <v>24319.579999999998</v>
      </c>
      <c r="CW106" s="210">
        <v>2687</v>
      </c>
      <c r="CX106" s="181" t="s">
        <v>276</v>
      </c>
      <c r="CY106" s="64">
        <f t="shared" si="182"/>
        <v>54264.2</v>
      </c>
      <c r="CZ106" s="209">
        <v>1965.54</v>
      </c>
      <c r="DA106" s="209">
        <v>2227.0700000000002</v>
      </c>
      <c r="DB106" s="209">
        <v>0</v>
      </c>
      <c r="DC106" s="209">
        <v>8.6199999999999992</v>
      </c>
      <c r="DD106" s="209">
        <v>0</v>
      </c>
      <c r="DE106" s="209">
        <v>0</v>
      </c>
      <c r="DF106" s="209">
        <v>0</v>
      </c>
      <c r="DG106" s="209">
        <v>0</v>
      </c>
      <c r="DH106" s="209">
        <v>0</v>
      </c>
      <c r="DI106" s="209">
        <v>0</v>
      </c>
      <c r="DJ106" s="211">
        <f t="shared" si="350"/>
        <v>4201.2300000000005</v>
      </c>
      <c r="DK106" s="65">
        <v>1202.3399999999999</v>
      </c>
      <c r="DL106" s="65">
        <v>172.8</v>
      </c>
      <c r="DM106" s="65">
        <f t="shared" si="258"/>
        <v>325.5398693194357</v>
      </c>
      <c r="DN106" s="65">
        <f t="shared" si="259"/>
        <v>691.80341453056519</v>
      </c>
      <c r="DO106" s="65"/>
      <c r="DP106" s="65"/>
      <c r="DQ106" s="65"/>
      <c r="DR106" s="65">
        <v>5</v>
      </c>
      <c r="DS106" s="65">
        <f t="shared" si="351"/>
        <v>428.469696969697</v>
      </c>
      <c r="DT106" s="65"/>
      <c r="DU106" s="64">
        <f t="shared" si="221"/>
        <v>2825.9529808196976</v>
      </c>
      <c r="DV106" s="66">
        <f t="shared" si="306"/>
        <v>596.35070707070713</v>
      </c>
      <c r="DW106" s="66"/>
      <c r="DX106" s="66">
        <f t="shared" si="260"/>
        <v>684.46073757808108</v>
      </c>
      <c r="DY106" s="67">
        <f t="shared" si="222"/>
        <v>1280.8114446487882</v>
      </c>
      <c r="DZ106" s="67">
        <f t="shared" si="223"/>
        <v>4106.7644254684856</v>
      </c>
      <c r="EA106" s="68">
        <f t="shared" si="224"/>
        <v>94.465574531514903</v>
      </c>
      <c r="EB106" s="209">
        <v>16494.849999999999</v>
      </c>
      <c r="EC106" s="209">
        <v>24380.38</v>
      </c>
      <c r="ED106" s="209">
        <v>0</v>
      </c>
      <c r="EE106" s="209">
        <v>10</v>
      </c>
      <c r="EF106" s="209">
        <v>0</v>
      </c>
      <c r="EG106" s="209">
        <v>0</v>
      </c>
      <c r="EH106" s="209">
        <v>0</v>
      </c>
      <c r="EI106" s="209">
        <v>0</v>
      </c>
      <c r="EJ106" s="209">
        <v>0</v>
      </c>
      <c r="EK106" s="209">
        <v>0</v>
      </c>
      <c r="EL106" s="209">
        <v>20064.84</v>
      </c>
      <c r="EM106" s="178">
        <f t="shared" si="183"/>
        <v>20820.389999999996</v>
      </c>
      <c r="EN106" s="210">
        <v>2101</v>
      </c>
      <c r="EO106" s="181" t="s">
        <v>276</v>
      </c>
      <c r="EP106" s="212">
        <f t="shared" si="261"/>
        <v>40885.229999999996</v>
      </c>
      <c r="EQ106" s="209">
        <v>1373.02</v>
      </c>
      <c r="ER106" s="209">
        <v>1783.38</v>
      </c>
      <c r="ES106" s="209">
        <v>0</v>
      </c>
      <c r="ET106" s="209">
        <v>0.42</v>
      </c>
      <c r="EU106" s="209">
        <v>0</v>
      </c>
      <c r="EV106" s="209">
        <v>0</v>
      </c>
      <c r="EW106" s="209">
        <v>0</v>
      </c>
      <c r="EX106" s="209">
        <v>0</v>
      </c>
      <c r="EY106" s="209">
        <v>0</v>
      </c>
      <c r="EZ106" s="209">
        <v>0</v>
      </c>
      <c r="FA106" s="64">
        <f t="shared" si="184"/>
        <v>3156.82</v>
      </c>
      <c r="FB106" s="220">
        <v>1202.3399999999999</v>
      </c>
      <c r="FC106" s="217">
        <v>172.8</v>
      </c>
      <c r="FD106" s="65">
        <f t="shared" si="262"/>
        <v>223.96476490890839</v>
      </c>
      <c r="FE106" s="65">
        <f t="shared" si="263"/>
        <v>540.83550199689387</v>
      </c>
      <c r="FF106" s="65"/>
      <c r="FG106" s="65"/>
      <c r="FH106" s="65">
        <f t="shared" si="264"/>
        <v>140.93333333333334</v>
      </c>
      <c r="FI106" s="65">
        <v>5</v>
      </c>
      <c r="FJ106" s="65">
        <f t="shared" si="307"/>
        <v>424.68019607843132</v>
      </c>
      <c r="FK106" s="65"/>
      <c r="FL106" s="64">
        <f t="shared" si="225"/>
        <v>2710.553796317567</v>
      </c>
      <c r="FM106" s="66">
        <f t="shared" si="308"/>
        <v>664.41901960784321</v>
      </c>
      <c r="FN106" s="66"/>
      <c r="FO106" s="66">
        <f t="shared" si="265"/>
        <v>674.99456318508203</v>
      </c>
      <c r="FP106" s="67">
        <f t="shared" si="324"/>
        <v>1339.4135827929254</v>
      </c>
      <c r="FQ106" s="67">
        <f t="shared" si="226"/>
        <v>4049.9673791104924</v>
      </c>
      <c r="FR106" s="68">
        <f t="shared" si="227"/>
        <v>-893.14737911049224</v>
      </c>
      <c r="FS106" s="209">
        <v>23241.79</v>
      </c>
      <c r="FT106" s="209">
        <v>37781.94</v>
      </c>
      <c r="FU106" s="209">
        <v>0</v>
      </c>
      <c r="FV106" s="209">
        <v>20</v>
      </c>
      <c r="FW106" s="209">
        <v>0</v>
      </c>
      <c r="FX106" s="209">
        <v>0</v>
      </c>
      <c r="FY106" s="209">
        <v>0</v>
      </c>
      <c r="FZ106" s="209">
        <v>0</v>
      </c>
      <c r="GA106" s="209">
        <v>0</v>
      </c>
      <c r="GB106" s="209">
        <v>0</v>
      </c>
      <c r="GC106" s="209">
        <v>32763.75</v>
      </c>
      <c r="GD106" s="178">
        <f t="shared" si="186"/>
        <v>28279.980000000003</v>
      </c>
      <c r="GE106" s="210">
        <v>2862</v>
      </c>
      <c r="GF106" s="181" t="s">
        <v>276</v>
      </c>
      <c r="GG106" s="64">
        <f t="shared" si="187"/>
        <v>61043.73</v>
      </c>
      <c r="GH106" s="209">
        <v>1934.65</v>
      </c>
      <c r="GI106" s="209">
        <v>2763.68</v>
      </c>
      <c r="GJ106" s="209">
        <v>0</v>
      </c>
      <c r="GK106" s="209">
        <v>0.84</v>
      </c>
      <c r="GL106" s="209">
        <v>0</v>
      </c>
      <c r="GM106" s="209">
        <v>0</v>
      </c>
      <c r="GN106" s="209">
        <v>0</v>
      </c>
      <c r="GO106" s="209">
        <v>0</v>
      </c>
      <c r="GP106" s="209">
        <v>0</v>
      </c>
      <c r="GQ106" s="209">
        <v>0</v>
      </c>
      <c r="GR106" s="211">
        <f t="shared" si="266"/>
        <v>4699.17</v>
      </c>
      <c r="GS106" s="220">
        <v>1202.3399999999999</v>
      </c>
      <c r="GT106" s="217">
        <v>172.8</v>
      </c>
      <c r="GU106" s="65">
        <f t="shared" si="267"/>
        <v>363.06312784684064</v>
      </c>
      <c r="GV106" s="65">
        <f t="shared" si="268"/>
        <v>833.47057026176401</v>
      </c>
      <c r="GW106" s="65"/>
      <c r="GX106" s="65"/>
      <c r="GY106" s="65">
        <f t="shared" si="269"/>
        <v>184.90588235294118</v>
      </c>
      <c r="GZ106" s="65">
        <v>5</v>
      </c>
      <c r="HA106" s="65">
        <f t="shared" si="309"/>
        <v>358.47794117647061</v>
      </c>
      <c r="HB106" s="65"/>
      <c r="HC106" s="64">
        <f t="shared" si="344"/>
        <v>3120.0575216380166</v>
      </c>
      <c r="HD106" s="66">
        <f t="shared" si="310"/>
        <v>866.92019607843133</v>
      </c>
      <c r="HE106" s="66"/>
      <c r="HF106" s="66">
        <f t="shared" si="270"/>
        <v>797.39554354328959</v>
      </c>
      <c r="HG106" s="67">
        <f t="shared" si="228"/>
        <v>1664.3157396217209</v>
      </c>
      <c r="HH106" s="67">
        <f t="shared" si="229"/>
        <v>4784.3732612597378</v>
      </c>
      <c r="HI106" s="68">
        <f t="shared" si="230"/>
        <v>-85.203261259737701</v>
      </c>
      <c r="HJ106" s="205">
        <v>25796.29</v>
      </c>
      <c r="HK106" s="205">
        <v>39708.120000000003</v>
      </c>
      <c r="HL106" s="205">
        <v>0</v>
      </c>
      <c r="HM106" s="205">
        <v>70</v>
      </c>
      <c r="HN106" s="205">
        <v>0</v>
      </c>
      <c r="HO106" s="205">
        <v>0</v>
      </c>
      <c r="HP106" s="205">
        <v>0</v>
      </c>
      <c r="HQ106" s="205">
        <v>0</v>
      </c>
      <c r="HR106" s="205">
        <v>0</v>
      </c>
      <c r="HS106" s="205">
        <v>0</v>
      </c>
      <c r="HT106" s="205">
        <v>39100.53</v>
      </c>
      <c r="HU106" s="178">
        <f t="shared" si="189"/>
        <v>26473.880000000005</v>
      </c>
      <c r="HV106" s="206">
        <v>2950</v>
      </c>
      <c r="HW106" s="181" t="s">
        <v>276</v>
      </c>
      <c r="HX106" s="64">
        <f t="shared" si="190"/>
        <v>65574.41</v>
      </c>
      <c r="HY106" s="205">
        <v>2147.29</v>
      </c>
      <c r="HZ106" s="205">
        <v>2904.57</v>
      </c>
      <c r="IA106" s="205">
        <v>0</v>
      </c>
      <c r="IB106" s="205">
        <v>2.94</v>
      </c>
      <c r="IC106" s="205">
        <v>0</v>
      </c>
      <c r="ID106" s="205">
        <v>0</v>
      </c>
      <c r="IE106" s="205">
        <v>0</v>
      </c>
      <c r="IF106" s="205">
        <v>0</v>
      </c>
      <c r="IG106" s="205">
        <v>0</v>
      </c>
      <c r="IH106" s="205">
        <v>0</v>
      </c>
      <c r="II106" s="214">
        <v>5054.8</v>
      </c>
      <c r="IJ106" s="220">
        <v>1202.3399999999999</v>
      </c>
      <c r="IK106" s="217">
        <v>172.8</v>
      </c>
      <c r="IL106" s="65">
        <f t="shared" si="271"/>
        <v>433.1344331850878</v>
      </c>
      <c r="IM106" s="65">
        <f t="shared" si="272"/>
        <v>802.36291373535255</v>
      </c>
      <c r="IN106" s="65"/>
      <c r="IO106" s="65"/>
      <c r="IP106" s="65">
        <f t="shared" si="273"/>
        <v>232.05714285714285</v>
      </c>
      <c r="IQ106" s="65">
        <v>5</v>
      </c>
      <c r="IR106" s="65">
        <f t="shared" si="311"/>
        <v>445.62857142857143</v>
      </c>
      <c r="IS106" s="65"/>
      <c r="IT106" s="64">
        <f t="shared" si="345"/>
        <v>3293.3230612061543</v>
      </c>
      <c r="IU106" s="66">
        <f t="shared" si="312"/>
        <v>538.79476190476191</v>
      </c>
      <c r="IV106" s="66"/>
      <c r="IW106" s="66">
        <f t="shared" si="274"/>
        <v>766.42356462218322</v>
      </c>
      <c r="IX106" s="67">
        <f t="shared" si="346"/>
        <v>1305.218326526945</v>
      </c>
      <c r="IY106" s="67">
        <f t="shared" si="231"/>
        <v>4598.5413877330993</v>
      </c>
      <c r="IZ106" s="68">
        <f t="shared" si="232"/>
        <v>456.25861226690085</v>
      </c>
      <c r="JA106" s="209">
        <v>36970.29</v>
      </c>
      <c r="JB106" s="209">
        <v>53723.15</v>
      </c>
      <c r="JC106" s="209">
        <v>0</v>
      </c>
      <c r="JD106" s="209">
        <v>75</v>
      </c>
      <c r="JE106" s="209">
        <v>0</v>
      </c>
      <c r="JF106" s="209">
        <v>0</v>
      </c>
      <c r="JG106" s="209">
        <v>0</v>
      </c>
      <c r="JH106" s="209">
        <v>0</v>
      </c>
      <c r="JI106" s="209">
        <v>0</v>
      </c>
      <c r="JJ106" s="209">
        <v>0</v>
      </c>
      <c r="JK106" s="209">
        <v>55175.87</v>
      </c>
      <c r="JL106" s="178">
        <f t="shared" si="193"/>
        <v>35592.57</v>
      </c>
      <c r="JM106" s="210">
        <v>3658</v>
      </c>
      <c r="JN106" s="181" t="s">
        <v>276</v>
      </c>
      <c r="JO106" s="64">
        <f t="shared" si="194"/>
        <v>90768.44</v>
      </c>
      <c r="JP106" s="209">
        <v>3077.48</v>
      </c>
      <c r="JQ106" s="209">
        <v>3929.75</v>
      </c>
      <c r="JR106" s="209">
        <v>0</v>
      </c>
      <c r="JS106" s="209">
        <v>3.15</v>
      </c>
      <c r="JT106" s="209">
        <v>0</v>
      </c>
      <c r="JU106" s="209">
        <v>0</v>
      </c>
      <c r="JV106" s="209">
        <v>0</v>
      </c>
      <c r="JW106" s="209">
        <v>0</v>
      </c>
      <c r="JX106" s="209">
        <v>0</v>
      </c>
      <c r="JY106" s="209">
        <v>0</v>
      </c>
      <c r="JZ106" s="211">
        <v>7010.38</v>
      </c>
      <c r="KA106" s="220">
        <v>1202.3399999999999</v>
      </c>
      <c r="KB106" s="217">
        <v>172.8</v>
      </c>
      <c r="KC106" s="65">
        <f t="shared" si="275"/>
        <v>1112.9352431047821</v>
      </c>
      <c r="KD106" s="65">
        <f t="shared" si="276"/>
        <v>1198.4576735235166</v>
      </c>
      <c r="KE106" s="65"/>
      <c r="KF106" s="65"/>
      <c r="KG106" s="65"/>
      <c r="KH106" s="65">
        <v>5</v>
      </c>
      <c r="KI106" s="65">
        <f t="shared" si="313"/>
        <v>543.39953271028037</v>
      </c>
      <c r="KJ106" s="65"/>
      <c r="KK106" s="64">
        <f t="shared" si="347"/>
        <v>4234.9324493385793</v>
      </c>
      <c r="KL106" s="66">
        <f t="shared" si="314"/>
        <v>497.32093457943921</v>
      </c>
      <c r="KM106" s="66"/>
      <c r="KN106" s="66">
        <f t="shared" si="277"/>
        <v>946.45067678360374</v>
      </c>
      <c r="KO106" s="67">
        <f t="shared" si="233"/>
        <v>1443.7716113630429</v>
      </c>
      <c r="KP106" s="67">
        <f t="shared" si="234"/>
        <v>5678.7040607016224</v>
      </c>
      <c r="KQ106" s="68">
        <f t="shared" si="235"/>
        <v>1331.6759392983777</v>
      </c>
      <c r="KR106" s="209">
        <v>36498.239999999998</v>
      </c>
      <c r="KS106" s="209">
        <v>55976.61</v>
      </c>
      <c r="KT106" s="209">
        <v>0</v>
      </c>
      <c r="KU106" s="209">
        <v>20</v>
      </c>
      <c r="KV106" s="209">
        <v>0</v>
      </c>
      <c r="KW106" s="209">
        <v>0</v>
      </c>
      <c r="KX106" s="209">
        <v>0</v>
      </c>
      <c r="KY106" s="209">
        <v>0</v>
      </c>
      <c r="KZ106" s="209">
        <v>0</v>
      </c>
      <c r="LA106" s="209">
        <v>0</v>
      </c>
      <c r="LB106" s="209">
        <v>59984.54</v>
      </c>
      <c r="LC106" s="178">
        <f t="shared" si="196"/>
        <v>32510.310000000005</v>
      </c>
      <c r="LD106" s="210">
        <v>3838</v>
      </c>
      <c r="LE106" s="181" t="s">
        <v>276</v>
      </c>
      <c r="LF106" s="64">
        <f t="shared" si="197"/>
        <v>92494.85</v>
      </c>
      <c r="LG106" s="209">
        <v>3038.17</v>
      </c>
      <c r="LH106" s="209">
        <v>4094.59</v>
      </c>
      <c r="LI106" s="209">
        <v>0</v>
      </c>
      <c r="LJ106" s="209">
        <v>0.84</v>
      </c>
      <c r="LK106" s="209">
        <v>0</v>
      </c>
      <c r="LL106" s="209">
        <v>0</v>
      </c>
      <c r="LM106" s="209">
        <v>0</v>
      </c>
      <c r="LN106" s="209">
        <v>0</v>
      </c>
      <c r="LO106" s="209">
        <v>0</v>
      </c>
      <c r="LP106" s="209">
        <v>0</v>
      </c>
      <c r="LQ106" s="211">
        <f t="shared" si="278"/>
        <v>7133.6</v>
      </c>
      <c r="LR106" s="227">
        <f>1339.41+2.43</f>
        <v>1341.8400000000001</v>
      </c>
      <c r="LS106" s="240">
        <v>177.6</v>
      </c>
      <c r="LT106" s="65">
        <f t="shared" si="279"/>
        <v>611.55005698048637</v>
      </c>
      <c r="LU106" s="65">
        <f t="shared" si="280"/>
        <v>967.90154756608661</v>
      </c>
      <c r="LV106" s="65"/>
      <c r="LW106" s="65"/>
      <c r="LX106" s="65"/>
      <c r="LY106" s="65">
        <v>5</v>
      </c>
      <c r="LZ106" s="65">
        <f t="shared" si="315"/>
        <v>508.03738317757012</v>
      </c>
      <c r="MA106" s="65"/>
      <c r="MB106" s="64">
        <f t="shared" si="236"/>
        <v>3611.9289877241431</v>
      </c>
      <c r="MC106" s="66">
        <f t="shared" si="316"/>
        <v>593.54906542056074</v>
      </c>
      <c r="MD106" s="66"/>
      <c r="ME106" s="66">
        <f t="shared" si="281"/>
        <v>841.0956106289409</v>
      </c>
      <c r="MF106" s="67">
        <f t="shared" si="237"/>
        <v>1434.6446760495016</v>
      </c>
      <c r="MG106" s="67">
        <f t="shared" si="238"/>
        <v>5046.5736637736445</v>
      </c>
      <c r="MH106" s="68">
        <f t="shared" si="239"/>
        <v>2087.0263362263559</v>
      </c>
      <c r="MI106" s="209">
        <v>26695.68</v>
      </c>
      <c r="MJ106" s="209">
        <v>43451.12</v>
      </c>
      <c r="MK106" s="209">
        <v>0</v>
      </c>
      <c r="ML106" s="209">
        <v>90</v>
      </c>
      <c r="MM106" s="209">
        <v>0</v>
      </c>
      <c r="MN106" s="209">
        <v>0</v>
      </c>
      <c r="MO106" s="209">
        <v>0</v>
      </c>
      <c r="MP106" s="209">
        <v>0</v>
      </c>
      <c r="MQ106" s="209">
        <v>0</v>
      </c>
      <c r="MR106" s="209">
        <v>0</v>
      </c>
      <c r="MS106" s="209">
        <v>38676.79</v>
      </c>
      <c r="MT106" s="178">
        <f t="shared" si="352"/>
        <v>31560.010000000002</v>
      </c>
      <c r="MU106" s="210">
        <v>3178</v>
      </c>
      <c r="MV106" s="181" t="s">
        <v>276</v>
      </c>
      <c r="MW106" s="64">
        <f t="shared" si="198"/>
        <v>70236.800000000003</v>
      </c>
      <c r="MX106" s="209">
        <v>2222.1799999999998</v>
      </c>
      <c r="MY106" s="209">
        <v>3178.37</v>
      </c>
      <c r="MZ106" s="209">
        <v>0</v>
      </c>
      <c r="NA106" s="209">
        <v>3.79</v>
      </c>
      <c r="NB106" s="209">
        <v>0</v>
      </c>
      <c r="NC106" s="209">
        <v>0</v>
      </c>
      <c r="ND106" s="209">
        <v>0</v>
      </c>
      <c r="NE106" s="209">
        <v>0</v>
      </c>
      <c r="NF106" s="209">
        <v>0</v>
      </c>
      <c r="NG106" s="209">
        <v>0</v>
      </c>
      <c r="NH106" s="211">
        <f t="shared" si="282"/>
        <v>5404.3399999999992</v>
      </c>
      <c r="NI106" s="227">
        <v>1341.8400000000001</v>
      </c>
      <c r="NJ106" s="245">
        <v>177.6</v>
      </c>
      <c r="NK106" s="65">
        <f t="shared" si="283"/>
        <v>0</v>
      </c>
      <c r="NL106" s="65">
        <f t="shared" si="284"/>
        <v>762.2707233098962</v>
      </c>
      <c r="NM106" s="65"/>
      <c r="NN106" s="65"/>
      <c r="NO106" s="65"/>
      <c r="NP106" s="65">
        <v>5</v>
      </c>
      <c r="NQ106" s="65">
        <f t="shared" si="317"/>
        <v>469.67889908256882</v>
      </c>
      <c r="NR106" s="65"/>
      <c r="NS106" s="64">
        <f t="shared" si="348"/>
        <v>2756.3896223924653</v>
      </c>
      <c r="NT106" s="66">
        <f t="shared" si="285"/>
        <v>723.04816513761466</v>
      </c>
      <c r="NU106" s="66"/>
      <c r="NV106" s="66">
        <f t="shared" si="286"/>
        <v>695.88755750601604</v>
      </c>
      <c r="NW106" s="67">
        <f t="shared" si="240"/>
        <v>1418.9357226436307</v>
      </c>
      <c r="NX106" s="67">
        <f t="shared" si="241"/>
        <v>4175.3253450360962</v>
      </c>
      <c r="NY106" s="68">
        <f t="shared" si="242"/>
        <v>1229.014654963903</v>
      </c>
      <c r="NZ106" s="209">
        <v>29181.25</v>
      </c>
      <c r="OA106" s="209">
        <v>44566.78</v>
      </c>
      <c r="OB106" s="209">
        <v>0</v>
      </c>
      <c r="OC106" s="209">
        <v>160</v>
      </c>
      <c r="OD106" s="209">
        <v>0</v>
      </c>
      <c r="OE106" s="209">
        <v>0</v>
      </c>
      <c r="OF106" s="209">
        <v>0</v>
      </c>
      <c r="OG106" s="209">
        <v>0</v>
      </c>
      <c r="OH106" s="209">
        <v>0</v>
      </c>
      <c r="OI106" s="209">
        <v>0</v>
      </c>
      <c r="OJ106" s="209">
        <v>40278.65</v>
      </c>
      <c r="OK106" s="178">
        <f t="shared" si="287"/>
        <v>33629.379999999997</v>
      </c>
      <c r="OL106" s="210">
        <v>3432</v>
      </c>
      <c r="OM106" s="181" t="s">
        <v>276</v>
      </c>
      <c r="ON106" s="64">
        <f t="shared" si="200"/>
        <v>73908.03</v>
      </c>
      <c r="OO106" s="209">
        <v>2429.0700000000002</v>
      </c>
      <c r="OP106" s="209">
        <v>3259.98</v>
      </c>
      <c r="OQ106" s="209">
        <v>0</v>
      </c>
      <c r="OR106" s="209">
        <v>6.73</v>
      </c>
      <c r="OS106" s="209">
        <v>0</v>
      </c>
      <c r="OT106" s="209">
        <v>0</v>
      </c>
      <c r="OU106" s="209">
        <v>0</v>
      </c>
      <c r="OV106" s="209">
        <v>0</v>
      </c>
      <c r="OW106" s="209">
        <v>0</v>
      </c>
      <c r="OX106" s="209">
        <v>0</v>
      </c>
      <c r="OY106" s="211">
        <v>5695.78</v>
      </c>
      <c r="OZ106" s="227">
        <v>1341.8400000000001</v>
      </c>
      <c r="PA106" s="245">
        <v>177.6</v>
      </c>
      <c r="PB106" s="65">
        <f t="shared" si="288"/>
        <v>870.9557540577008</v>
      </c>
      <c r="PC106" s="65">
        <f t="shared" si="289"/>
        <v>986.04717154341949</v>
      </c>
      <c r="PD106" s="65"/>
      <c r="PE106" s="65"/>
      <c r="PF106" s="65">
        <f t="shared" si="290"/>
        <v>32.880000000000003</v>
      </c>
      <c r="PG106" s="65">
        <v>5</v>
      </c>
      <c r="PH106" s="65">
        <f t="shared" si="318"/>
        <v>495.2049090909091</v>
      </c>
      <c r="PI106" s="65"/>
      <c r="PJ106" s="64">
        <f t="shared" si="243"/>
        <v>3909.5278346920295</v>
      </c>
      <c r="PK106" s="66">
        <f t="shared" si="319"/>
        <v>643.25572727272731</v>
      </c>
      <c r="PL106" s="66"/>
      <c r="PM106" s="66">
        <f t="shared" si="291"/>
        <v>910.55671239295134</v>
      </c>
      <c r="PN106" s="67">
        <f t="shared" si="244"/>
        <v>1553.8124396656785</v>
      </c>
      <c r="PO106" s="67">
        <f t="shared" si="245"/>
        <v>5463.340274357708</v>
      </c>
      <c r="PP106" s="68">
        <f t="shared" si="246"/>
        <v>232.43972564229171</v>
      </c>
      <c r="PQ106" s="209">
        <v>26799.58</v>
      </c>
      <c r="PR106" s="209">
        <v>36982.339999999997</v>
      </c>
      <c r="PS106" s="209">
        <v>0</v>
      </c>
      <c r="PT106" s="209">
        <v>100</v>
      </c>
      <c r="PU106" s="209">
        <v>0</v>
      </c>
      <c r="PV106" s="209">
        <v>0</v>
      </c>
      <c r="PW106" s="209">
        <v>0</v>
      </c>
      <c r="PX106" s="209">
        <v>0</v>
      </c>
      <c r="PY106" s="209">
        <v>0</v>
      </c>
      <c r="PZ106" s="209">
        <v>0</v>
      </c>
      <c r="QA106" s="209">
        <v>36705.14</v>
      </c>
      <c r="QB106" s="178">
        <f t="shared" si="201"/>
        <v>27176.78</v>
      </c>
      <c r="QC106" s="210">
        <v>2855</v>
      </c>
      <c r="QD106" s="181" t="s">
        <v>276</v>
      </c>
      <c r="QE106" s="64">
        <f t="shared" si="202"/>
        <v>63881.919999999998</v>
      </c>
      <c r="QF106" s="209">
        <v>2230.8200000000002</v>
      </c>
      <c r="QG106" s="209">
        <v>2705.19</v>
      </c>
      <c r="QH106" s="209">
        <v>0</v>
      </c>
      <c r="QI106" s="209">
        <v>4.21</v>
      </c>
      <c r="QJ106" s="209">
        <v>0</v>
      </c>
      <c r="QK106" s="209">
        <v>0</v>
      </c>
      <c r="QL106" s="209">
        <v>0</v>
      </c>
      <c r="QM106" s="209">
        <v>0</v>
      </c>
      <c r="QN106" s="209">
        <v>0</v>
      </c>
      <c r="QO106" s="209">
        <v>0</v>
      </c>
      <c r="QP106" s="211">
        <f t="shared" si="292"/>
        <v>4940.22</v>
      </c>
      <c r="QQ106" s="227">
        <v>1341.8400000000001</v>
      </c>
      <c r="QR106" s="245">
        <v>177.6</v>
      </c>
      <c r="QS106" s="65">
        <f t="shared" si="293"/>
        <v>431.46913796600654</v>
      </c>
      <c r="QT106" s="65">
        <f t="shared" si="294"/>
        <v>495.90679598970218</v>
      </c>
      <c r="QU106" s="65"/>
      <c r="QV106" s="65"/>
      <c r="QW106" s="65">
        <f t="shared" si="295"/>
        <v>18.861818181818183</v>
      </c>
      <c r="QX106" s="65">
        <v>5</v>
      </c>
      <c r="QY106" s="65">
        <f t="shared" si="320"/>
        <v>428.14772727272725</v>
      </c>
      <c r="QZ106" s="65"/>
      <c r="RA106" s="64">
        <f t="shared" si="349"/>
        <v>2898.825479410254</v>
      </c>
      <c r="RB106" s="66">
        <f t="shared" si="296"/>
        <v>619.2640909090909</v>
      </c>
      <c r="RC106" s="66"/>
      <c r="RD106" s="66">
        <f t="shared" si="297"/>
        <v>703.61791406386908</v>
      </c>
      <c r="RE106" s="67">
        <f t="shared" si="247"/>
        <v>1322.88200497296</v>
      </c>
      <c r="RF106" s="67">
        <f t="shared" si="248"/>
        <v>4221.7074843832143</v>
      </c>
      <c r="RG106" s="68">
        <f t="shared" si="249"/>
        <v>718.512515616786</v>
      </c>
      <c r="RH106" s="205">
        <v>28117.11</v>
      </c>
      <c r="RI106" s="205">
        <v>32323.16</v>
      </c>
      <c r="RJ106" s="205">
        <v>0</v>
      </c>
      <c r="RK106" s="205">
        <v>35</v>
      </c>
      <c r="RL106" s="205">
        <v>0</v>
      </c>
      <c r="RM106" s="205">
        <v>0</v>
      </c>
      <c r="RN106" s="205">
        <v>0</v>
      </c>
      <c r="RO106" s="205">
        <v>0</v>
      </c>
      <c r="RP106" s="205">
        <v>0</v>
      </c>
      <c r="RQ106" s="205">
        <v>0</v>
      </c>
      <c r="RR106" s="205">
        <v>36651.279999999999</v>
      </c>
      <c r="RS106" s="178">
        <f t="shared" si="204"/>
        <v>23823.990000000005</v>
      </c>
      <c r="RT106" s="206">
        <v>2507</v>
      </c>
      <c r="RU106" s="181" t="s">
        <v>276</v>
      </c>
      <c r="RV106" s="64">
        <f t="shared" si="205"/>
        <v>60475.270000000004</v>
      </c>
      <c r="RW106" s="209">
        <v>2340.4899999999998</v>
      </c>
      <c r="RX106" s="209">
        <v>2364.38</v>
      </c>
      <c r="RY106" s="209">
        <v>0</v>
      </c>
      <c r="RZ106" s="209">
        <v>1.47</v>
      </c>
      <c r="SA106" s="209">
        <v>0</v>
      </c>
      <c r="SB106" s="209">
        <v>0</v>
      </c>
      <c r="SC106" s="209">
        <v>0</v>
      </c>
      <c r="SD106" s="209">
        <v>0</v>
      </c>
      <c r="SE106" s="209">
        <v>0</v>
      </c>
      <c r="SF106" s="209">
        <v>0</v>
      </c>
      <c r="SG106" s="211">
        <v>4706.34</v>
      </c>
      <c r="SH106" s="227">
        <v>1341.8400000000001</v>
      </c>
      <c r="SI106" s="245">
        <v>177.6</v>
      </c>
      <c r="SJ106" s="65">
        <f t="shared" si="298"/>
        <v>360.16868506065794</v>
      </c>
      <c r="SK106" s="65">
        <f t="shared" si="299"/>
        <v>513.53253951559248</v>
      </c>
      <c r="SL106" s="65"/>
      <c r="SM106" s="65"/>
      <c r="SN106" s="65">
        <f t="shared" si="300"/>
        <v>495.92920353982299</v>
      </c>
      <c r="SO106" s="65">
        <v>5</v>
      </c>
      <c r="SP106" s="65">
        <f t="shared" si="321"/>
        <v>428.52876106194691</v>
      </c>
      <c r="SQ106" s="65"/>
      <c r="SR106" s="64">
        <f t="shared" si="325"/>
        <v>3322.5991891780204</v>
      </c>
      <c r="SS106" s="66">
        <f t="shared" si="322"/>
        <v>596.28469026548669</v>
      </c>
      <c r="ST106" s="66"/>
      <c r="SU106" s="66">
        <f t="shared" si="301"/>
        <v>783.77677588870142</v>
      </c>
      <c r="SV106" s="67">
        <f t="shared" si="326"/>
        <v>1380.0614661541881</v>
      </c>
      <c r="SW106" s="67">
        <f t="shared" si="250"/>
        <v>4702.660655332209</v>
      </c>
      <c r="SX106" s="68">
        <f t="shared" si="251"/>
        <v>3.6793446677911561</v>
      </c>
      <c r="SY106" s="64">
        <f t="shared" si="302"/>
        <v>747194.07000000018</v>
      </c>
      <c r="SZ106" s="211">
        <f t="shared" si="303"/>
        <v>57700.09</v>
      </c>
      <c r="TA106" s="67">
        <f t="shared" si="304"/>
        <v>54164.565862142059</v>
      </c>
      <c r="TB106" s="68">
        <f t="shared" si="305"/>
        <v>3535.5241378579376</v>
      </c>
      <c r="TC106" s="264"/>
      <c r="TD106" s="265"/>
      <c r="TE106" s="265"/>
    </row>
    <row r="107" spans="1:525">
      <c r="A107" s="173" t="s">
        <v>253</v>
      </c>
      <c r="B107" s="175" t="s">
        <v>254</v>
      </c>
      <c r="C107" s="181" t="s">
        <v>276</v>
      </c>
      <c r="D107" s="176">
        <v>4397.68</v>
      </c>
      <c r="E107" s="176">
        <v>14894.68</v>
      </c>
      <c r="F107" s="176">
        <v>0</v>
      </c>
      <c r="G107" s="176">
        <v>10</v>
      </c>
      <c r="H107" s="176">
        <v>0</v>
      </c>
      <c r="I107" s="176">
        <v>0</v>
      </c>
      <c r="J107" s="176">
        <v>0</v>
      </c>
      <c r="K107" s="176">
        <v>0</v>
      </c>
      <c r="L107" s="176">
        <v>0</v>
      </c>
      <c r="M107" s="176">
        <v>0</v>
      </c>
      <c r="N107" s="180">
        <v>14091.46</v>
      </c>
      <c r="O107" s="178">
        <f t="shared" si="331"/>
        <v>5210.9000000000015</v>
      </c>
      <c r="P107" s="181">
        <v>1475</v>
      </c>
      <c r="Q107" s="64">
        <f t="shared" si="327"/>
        <v>19302.36</v>
      </c>
      <c r="R107" s="178">
        <v>366.08</v>
      </c>
      <c r="S107" s="178">
        <v>1089.52</v>
      </c>
      <c r="T107" s="178">
        <v>0</v>
      </c>
      <c r="U107" s="178">
        <v>0.42</v>
      </c>
      <c r="V107" s="178">
        <v>0</v>
      </c>
      <c r="W107" s="178">
        <v>0</v>
      </c>
      <c r="X107" s="178">
        <v>0</v>
      </c>
      <c r="Y107" s="178">
        <v>0</v>
      </c>
      <c r="Z107" s="178">
        <v>0</v>
      </c>
      <c r="AA107" s="178">
        <v>0</v>
      </c>
      <c r="AB107" s="64">
        <f t="shared" si="328"/>
        <v>1456.02</v>
      </c>
      <c r="AC107" s="220">
        <v>323.02999999999997</v>
      </c>
      <c r="AD107" s="65">
        <v>393</v>
      </c>
      <c r="AE107" s="65">
        <f t="shared" si="252"/>
        <v>153.21359719132414</v>
      </c>
      <c r="AF107" s="65">
        <f t="shared" si="340"/>
        <v>139.72410913833758</v>
      </c>
      <c r="AG107" s="65"/>
      <c r="AH107" s="65"/>
      <c r="AI107" s="65"/>
      <c r="AJ107" s="65">
        <v>5</v>
      </c>
      <c r="AK107" s="65">
        <f t="shared" si="341"/>
        <v>411.38684210526316</v>
      </c>
      <c r="AL107" s="65"/>
      <c r="AM107" s="64">
        <f t="shared" si="214"/>
        <v>1425.3545484349249</v>
      </c>
      <c r="AN107" s="66">
        <f t="shared" si="342"/>
        <v>645.10084210526315</v>
      </c>
      <c r="AO107" s="66"/>
      <c r="AP107" s="66">
        <f t="shared" si="253"/>
        <v>414.09107810803766</v>
      </c>
      <c r="AQ107" s="67">
        <f t="shared" si="215"/>
        <v>1059.1919202133008</v>
      </c>
      <c r="AR107" s="67">
        <f t="shared" si="216"/>
        <v>2484.5464686482255</v>
      </c>
      <c r="AS107" s="68">
        <f t="shared" si="217"/>
        <v>-1028.5264686482255</v>
      </c>
      <c r="AT107" s="205">
        <v>6202.42</v>
      </c>
      <c r="AU107" s="205">
        <v>19150.240000000002</v>
      </c>
      <c r="AV107" s="205">
        <v>0</v>
      </c>
      <c r="AW107" s="205">
        <v>15</v>
      </c>
      <c r="AX107" s="207">
        <v>0</v>
      </c>
      <c r="AY107" s="207">
        <v>0</v>
      </c>
      <c r="AZ107" s="207">
        <v>0</v>
      </c>
      <c r="BA107" s="207">
        <v>0</v>
      </c>
      <c r="BB107" s="207">
        <v>0</v>
      </c>
      <c r="BC107" s="207">
        <v>0</v>
      </c>
      <c r="BD107" s="209">
        <v>17906.87</v>
      </c>
      <c r="BE107" s="178">
        <f t="shared" si="332"/>
        <v>7460.7900000000045</v>
      </c>
      <c r="BF107" s="208">
        <v>1765</v>
      </c>
      <c r="BG107" s="181" t="s">
        <v>276</v>
      </c>
      <c r="BH107" s="64">
        <f t="shared" si="329"/>
        <v>25367.660000000003</v>
      </c>
      <c r="BI107" s="205">
        <v>516.30999999999995</v>
      </c>
      <c r="BJ107" s="205">
        <v>1400.8</v>
      </c>
      <c r="BK107" s="205">
        <v>0</v>
      </c>
      <c r="BL107" s="205">
        <v>0.63</v>
      </c>
      <c r="BM107" s="205">
        <v>0</v>
      </c>
      <c r="BN107" s="205">
        <v>0</v>
      </c>
      <c r="BO107" s="205">
        <v>0</v>
      </c>
      <c r="BP107" s="205">
        <v>0</v>
      </c>
      <c r="BQ107" s="205">
        <v>0</v>
      </c>
      <c r="BR107" s="205">
        <v>0</v>
      </c>
      <c r="BS107" s="64">
        <f t="shared" si="330"/>
        <v>1917.74</v>
      </c>
      <c r="BT107" s="220">
        <v>323.02999999999997</v>
      </c>
      <c r="BU107" s="65">
        <v>393</v>
      </c>
      <c r="BV107" s="65">
        <f t="shared" si="254"/>
        <v>196.39745083884605</v>
      </c>
      <c r="BW107" s="65">
        <f t="shared" si="255"/>
        <v>168.73294292528757</v>
      </c>
      <c r="BX107" s="65"/>
      <c r="BY107" s="65"/>
      <c r="BZ107" s="65"/>
      <c r="CA107" s="65">
        <v>5</v>
      </c>
      <c r="CB107" s="65">
        <f t="shared" si="343"/>
        <v>391.015625</v>
      </c>
      <c r="CC107" s="65"/>
      <c r="CD107" s="64">
        <f t="shared" si="218"/>
        <v>1477.1760187641335</v>
      </c>
      <c r="CE107" s="66">
        <f t="shared" si="256"/>
        <v>665.21208333333334</v>
      </c>
      <c r="CF107" s="66"/>
      <c r="CG107" s="66">
        <f t="shared" si="257"/>
        <v>428.47762041949341</v>
      </c>
      <c r="CH107" s="67">
        <f t="shared" si="323"/>
        <v>1093.6897037528267</v>
      </c>
      <c r="CI107" s="67">
        <f t="shared" si="219"/>
        <v>2570.86572251696</v>
      </c>
      <c r="CJ107" s="68">
        <f t="shared" si="220"/>
        <v>-653.12572251695997</v>
      </c>
      <c r="CK107" s="209">
        <v>6672.95</v>
      </c>
      <c r="CL107" s="209">
        <v>20206.37</v>
      </c>
      <c r="CM107" s="209">
        <v>0</v>
      </c>
      <c r="CN107" s="209">
        <v>10</v>
      </c>
      <c r="CO107" s="209">
        <v>0</v>
      </c>
      <c r="CP107" s="209">
        <v>0</v>
      </c>
      <c r="CQ107" s="209">
        <v>0</v>
      </c>
      <c r="CR107" s="209">
        <v>0</v>
      </c>
      <c r="CS107" s="209">
        <v>0</v>
      </c>
      <c r="CT107" s="207">
        <v>0</v>
      </c>
      <c r="CU107" s="209">
        <v>18039.580000000002</v>
      </c>
      <c r="CV107" s="178">
        <f t="shared" si="181"/>
        <v>8849.739999999998</v>
      </c>
      <c r="CW107" s="210">
        <v>1942</v>
      </c>
      <c r="CX107" s="181" t="s">
        <v>276</v>
      </c>
      <c r="CY107" s="64">
        <f t="shared" si="182"/>
        <v>26889.32</v>
      </c>
      <c r="CZ107" s="209">
        <v>555.48</v>
      </c>
      <c r="DA107" s="209">
        <v>1478.06</v>
      </c>
      <c r="DB107" s="209">
        <v>0</v>
      </c>
      <c r="DC107" s="209">
        <v>0.42</v>
      </c>
      <c r="DD107" s="209">
        <v>0</v>
      </c>
      <c r="DE107" s="209">
        <v>0</v>
      </c>
      <c r="DF107" s="209">
        <v>0</v>
      </c>
      <c r="DG107" s="209">
        <v>0</v>
      </c>
      <c r="DH107" s="209">
        <v>0</v>
      </c>
      <c r="DI107" s="209">
        <v>0</v>
      </c>
      <c r="DJ107" s="211">
        <f t="shared" si="350"/>
        <v>2033.96</v>
      </c>
      <c r="DK107" s="65">
        <v>323.02999999999997</v>
      </c>
      <c r="DL107" s="65">
        <v>393</v>
      </c>
      <c r="DM107" s="65">
        <f t="shared" si="258"/>
        <v>196.11544630646529</v>
      </c>
      <c r="DN107" s="65">
        <f t="shared" si="259"/>
        <v>251.74284875428452</v>
      </c>
      <c r="DO107" s="65"/>
      <c r="DP107" s="65"/>
      <c r="DQ107" s="65"/>
      <c r="DR107" s="65">
        <v>5</v>
      </c>
      <c r="DS107" s="65">
        <f t="shared" si="351"/>
        <v>428.469696969697</v>
      </c>
      <c r="DT107" s="65"/>
      <c r="DU107" s="64">
        <f t="shared" si="221"/>
        <v>1597.3579920304469</v>
      </c>
      <c r="DV107" s="66">
        <f t="shared" si="306"/>
        <v>596.35070707070713</v>
      </c>
      <c r="DW107" s="66"/>
      <c r="DX107" s="66">
        <f t="shared" si="260"/>
        <v>438.7417398202308</v>
      </c>
      <c r="DY107" s="67">
        <f t="shared" si="222"/>
        <v>1035.0924468909379</v>
      </c>
      <c r="DZ107" s="67">
        <f t="shared" si="223"/>
        <v>2632.4504389213848</v>
      </c>
      <c r="EA107" s="68">
        <f t="shared" si="224"/>
        <v>-598.49043892138479</v>
      </c>
      <c r="EB107" s="209">
        <v>6699.01</v>
      </c>
      <c r="EC107" s="209">
        <v>20576.8</v>
      </c>
      <c r="ED107" s="209">
        <v>0</v>
      </c>
      <c r="EE107" s="209">
        <v>35</v>
      </c>
      <c r="EF107" s="209">
        <v>0</v>
      </c>
      <c r="EG107" s="209">
        <v>0</v>
      </c>
      <c r="EH107" s="209">
        <v>0</v>
      </c>
      <c r="EI107" s="209">
        <v>0</v>
      </c>
      <c r="EJ107" s="209">
        <v>0</v>
      </c>
      <c r="EK107" s="209">
        <v>0</v>
      </c>
      <c r="EL107" s="209">
        <v>19685.05</v>
      </c>
      <c r="EM107" s="178">
        <f t="shared" si="183"/>
        <v>7625.7599999999984</v>
      </c>
      <c r="EN107" s="210">
        <v>1900</v>
      </c>
      <c r="EO107" s="181" t="s">
        <v>276</v>
      </c>
      <c r="EP107" s="212">
        <f t="shared" si="261"/>
        <v>27310.809999999998</v>
      </c>
      <c r="EQ107" s="209">
        <v>557.64</v>
      </c>
      <c r="ER107" s="209">
        <v>1505.15</v>
      </c>
      <c r="ES107" s="209">
        <v>0</v>
      </c>
      <c r="ET107" s="209">
        <v>1.47</v>
      </c>
      <c r="EU107" s="209">
        <v>0</v>
      </c>
      <c r="EV107" s="209">
        <v>0</v>
      </c>
      <c r="EW107" s="209">
        <v>0</v>
      </c>
      <c r="EX107" s="209">
        <v>0</v>
      </c>
      <c r="EY107" s="209">
        <v>0</v>
      </c>
      <c r="EZ107" s="209">
        <v>0</v>
      </c>
      <c r="FA107" s="64">
        <f t="shared" si="184"/>
        <v>2064.2599999999998</v>
      </c>
      <c r="FB107" s="220">
        <v>323.02999999999997</v>
      </c>
      <c r="FC107" s="217">
        <v>363</v>
      </c>
      <c r="FD107" s="65">
        <f t="shared" si="262"/>
        <v>219.72552960652104</v>
      </c>
      <c r="FE107" s="65">
        <f t="shared" si="263"/>
        <v>198.08859189034561</v>
      </c>
      <c r="FF107" s="65"/>
      <c r="FG107" s="65"/>
      <c r="FH107" s="65">
        <f t="shared" si="264"/>
        <v>140.93333333333334</v>
      </c>
      <c r="FI107" s="65">
        <v>5</v>
      </c>
      <c r="FJ107" s="65">
        <f t="shared" si="307"/>
        <v>424.68019607843132</v>
      </c>
      <c r="FK107" s="65"/>
      <c r="FL107" s="64">
        <f t="shared" si="225"/>
        <v>1674.4576509086314</v>
      </c>
      <c r="FM107" s="66">
        <f t="shared" si="308"/>
        <v>664.41901960784321</v>
      </c>
      <c r="FN107" s="66"/>
      <c r="FO107" s="66">
        <f t="shared" si="265"/>
        <v>467.77533410329488</v>
      </c>
      <c r="FP107" s="67">
        <f t="shared" si="324"/>
        <v>1132.1943537111381</v>
      </c>
      <c r="FQ107" s="67">
        <f t="shared" si="226"/>
        <v>2806.6520046197693</v>
      </c>
      <c r="FR107" s="68">
        <f t="shared" si="227"/>
        <v>-742.39200461976952</v>
      </c>
      <c r="FS107" s="209">
        <v>8278.0499999999993</v>
      </c>
      <c r="FT107" s="209">
        <v>26225.62</v>
      </c>
      <c r="FU107" s="209">
        <v>0</v>
      </c>
      <c r="FV107" s="209">
        <v>75</v>
      </c>
      <c r="FW107" s="209">
        <v>0</v>
      </c>
      <c r="FX107" s="209">
        <v>0</v>
      </c>
      <c r="FY107" s="209">
        <v>0</v>
      </c>
      <c r="FZ107" s="209">
        <v>0</v>
      </c>
      <c r="GA107" s="209">
        <v>0</v>
      </c>
      <c r="GB107" s="209">
        <v>0</v>
      </c>
      <c r="GC107" s="209">
        <v>24384.11</v>
      </c>
      <c r="GD107" s="178">
        <f t="shared" si="186"/>
        <v>10194.559999999998</v>
      </c>
      <c r="GE107" s="210">
        <v>2254</v>
      </c>
      <c r="GF107" s="181" t="s">
        <v>276</v>
      </c>
      <c r="GG107" s="64">
        <f t="shared" si="187"/>
        <v>34578.67</v>
      </c>
      <c r="GH107" s="209">
        <v>689.09</v>
      </c>
      <c r="GI107" s="209">
        <v>1918.36</v>
      </c>
      <c r="GJ107" s="209">
        <v>0</v>
      </c>
      <c r="GK107" s="209">
        <v>3.15</v>
      </c>
      <c r="GL107" s="209">
        <v>0</v>
      </c>
      <c r="GM107" s="209">
        <v>0</v>
      </c>
      <c r="GN107" s="209">
        <v>0</v>
      </c>
      <c r="GO107" s="209">
        <v>0</v>
      </c>
      <c r="GP107" s="209">
        <v>0</v>
      </c>
      <c r="GQ107" s="209">
        <v>0</v>
      </c>
      <c r="GR107" s="211">
        <f t="shared" si="266"/>
        <v>2610.6</v>
      </c>
      <c r="GS107" s="220">
        <v>323.02999999999997</v>
      </c>
      <c r="GT107" s="217">
        <v>363</v>
      </c>
      <c r="GU107" s="65">
        <f t="shared" si="267"/>
        <v>270.20628732551751</v>
      </c>
      <c r="GV107" s="65">
        <f t="shared" si="268"/>
        <v>300.45515367294337</v>
      </c>
      <c r="GW107" s="65"/>
      <c r="GX107" s="65"/>
      <c r="GY107" s="65">
        <f t="shared" si="269"/>
        <v>184.90588235294118</v>
      </c>
      <c r="GZ107" s="65">
        <v>5</v>
      </c>
      <c r="HA107" s="65">
        <f t="shared" si="309"/>
        <v>358.47794117647061</v>
      </c>
      <c r="HB107" s="65"/>
      <c r="HC107" s="64">
        <f t="shared" si="344"/>
        <v>1805.0752645278726</v>
      </c>
      <c r="HD107" s="66">
        <f t="shared" si="310"/>
        <v>866.92019607843133</v>
      </c>
      <c r="HE107" s="66"/>
      <c r="HF107" s="66">
        <f t="shared" si="270"/>
        <v>534.39909212126076</v>
      </c>
      <c r="HG107" s="67">
        <f t="shared" si="228"/>
        <v>1401.319288199692</v>
      </c>
      <c r="HH107" s="67">
        <f t="shared" si="229"/>
        <v>3206.3945527275646</v>
      </c>
      <c r="HI107" s="68">
        <f t="shared" si="230"/>
        <v>-595.79455272756468</v>
      </c>
      <c r="HJ107" s="205">
        <v>7943.05</v>
      </c>
      <c r="HK107" s="205">
        <v>24549.040000000001</v>
      </c>
      <c r="HL107" s="205">
        <v>0</v>
      </c>
      <c r="HM107" s="205">
        <v>20</v>
      </c>
      <c r="HN107" s="205">
        <v>0</v>
      </c>
      <c r="HO107" s="205">
        <v>0</v>
      </c>
      <c r="HP107" s="205">
        <v>0</v>
      </c>
      <c r="HQ107" s="205">
        <v>0</v>
      </c>
      <c r="HR107" s="205">
        <v>0</v>
      </c>
      <c r="HS107" s="205">
        <v>0</v>
      </c>
      <c r="HT107" s="205">
        <v>22819.68</v>
      </c>
      <c r="HU107" s="178">
        <f t="shared" si="189"/>
        <v>9692.41</v>
      </c>
      <c r="HV107" s="206">
        <v>2223</v>
      </c>
      <c r="HW107" s="181" t="s">
        <v>276</v>
      </c>
      <c r="HX107" s="64">
        <f t="shared" si="190"/>
        <v>32512.09</v>
      </c>
      <c r="HY107" s="205">
        <v>661.2</v>
      </c>
      <c r="HZ107" s="205">
        <v>1795.72</v>
      </c>
      <c r="IA107" s="205">
        <v>0</v>
      </c>
      <c r="IB107" s="205">
        <v>0.84</v>
      </c>
      <c r="IC107" s="205">
        <v>0</v>
      </c>
      <c r="ID107" s="205">
        <v>0</v>
      </c>
      <c r="IE107" s="205">
        <v>0</v>
      </c>
      <c r="IF107" s="205">
        <v>0</v>
      </c>
      <c r="IG107" s="205">
        <v>0</v>
      </c>
      <c r="IH107" s="205">
        <v>0</v>
      </c>
      <c r="II107" s="214">
        <v>2457.7600000000002</v>
      </c>
      <c r="IJ107" s="220">
        <v>323.02999999999997</v>
      </c>
      <c r="IK107" s="217">
        <v>363</v>
      </c>
      <c r="IL107" s="65">
        <f t="shared" si="271"/>
        <v>252.78402012108495</v>
      </c>
      <c r="IM107" s="65">
        <f t="shared" si="272"/>
        <v>293.75483792771087</v>
      </c>
      <c r="IN107" s="65"/>
      <c r="IO107" s="65"/>
      <c r="IP107" s="65">
        <f t="shared" si="273"/>
        <v>232.05714285714285</v>
      </c>
      <c r="IQ107" s="65">
        <v>5</v>
      </c>
      <c r="IR107" s="65">
        <f t="shared" si="311"/>
        <v>445.62857142857143</v>
      </c>
      <c r="IS107" s="65"/>
      <c r="IT107" s="64">
        <f t="shared" si="345"/>
        <v>1915.2545723345102</v>
      </c>
      <c r="IU107" s="66">
        <f t="shared" si="312"/>
        <v>538.79476190476191</v>
      </c>
      <c r="IV107" s="66"/>
      <c r="IW107" s="66">
        <f t="shared" si="274"/>
        <v>490.80986684785444</v>
      </c>
      <c r="IX107" s="67">
        <f t="shared" si="346"/>
        <v>1029.6046287526165</v>
      </c>
      <c r="IY107" s="67">
        <f t="shared" si="231"/>
        <v>2944.8592010871266</v>
      </c>
      <c r="IZ107" s="68">
        <f t="shared" si="232"/>
        <v>-487.0992010871264</v>
      </c>
      <c r="JA107" s="209">
        <v>9793.58</v>
      </c>
      <c r="JB107" s="209">
        <v>27018.74</v>
      </c>
      <c r="JC107" s="209">
        <v>0</v>
      </c>
      <c r="JD107" s="209">
        <v>40</v>
      </c>
      <c r="JE107" s="209">
        <v>0</v>
      </c>
      <c r="JF107" s="209">
        <v>0</v>
      </c>
      <c r="JG107" s="209">
        <v>0</v>
      </c>
      <c r="JH107" s="209">
        <v>0</v>
      </c>
      <c r="JI107" s="209">
        <v>0</v>
      </c>
      <c r="JJ107" s="209">
        <v>0</v>
      </c>
      <c r="JK107" s="209">
        <v>26921.9</v>
      </c>
      <c r="JL107" s="178">
        <f t="shared" si="193"/>
        <v>9930.4199999999983</v>
      </c>
      <c r="JM107" s="210">
        <v>2274</v>
      </c>
      <c r="JN107" s="181" t="s">
        <v>276</v>
      </c>
      <c r="JO107" s="64">
        <f t="shared" si="194"/>
        <v>36852.32</v>
      </c>
      <c r="JP107" s="209">
        <v>815.24</v>
      </c>
      <c r="JQ107" s="209">
        <v>1976.37</v>
      </c>
      <c r="JR107" s="209">
        <v>0</v>
      </c>
      <c r="JS107" s="209">
        <v>1.68</v>
      </c>
      <c r="JT107" s="209">
        <v>0</v>
      </c>
      <c r="JU107" s="209">
        <v>0</v>
      </c>
      <c r="JV107" s="209">
        <v>0</v>
      </c>
      <c r="JW107" s="209">
        <v>0</v>
      </c>
      <c r="JX107" s="209">
        <v>0</v>
      </c>
      <c r="JY107" s="209">
        <v>0</v>
      </c>
      <c r="JZ107" s="211">
        <v>2793.29</v>
      </c>
      <c r="KA107" s="220">
        <v>323.02999999999997</v>
      </c>
      <c r="KB107" s="217">
        <v>363</v>
      </c>
      <c r="KC107" s="65">
        <f t="shared" si="275"/>
        <v>543.03323756095972</v>
      </c>
      <c r="KD107" s="65">
        <f t="shared" si="276"/>
        <v>334.37282135882282</v>
      </c>
      <c r="KE107" s="65"/>
      <c r="KF107" s="65"/>
      <c r="KG107" s="65"/>
      <c r="KH107" s="65">
        <v>5</v>
      </c>
      <c r="KI107" s="65">
        <f t="shared" si="313"/>
        <v>543.39953271028037</v>
      </c>
      <c r="KJ107" s="65"/>
      <c r="KK107" s="64">
        <f t="shared" si="347"/>
        <v>2111.8355916300629</v>
      </c>
      <c r="KL107" s="66">
        <f t="shared" si="314"/>
        <v>497.32093457943921</v>
      </c>
      <c r="KM107" s="66"/>
      <c r="KN107" s="66">
        <f t="shared" si="277"/>
        <v>521.83130524190051</v>
      </c>
      <c r="KO107" s="67">
        <f t="shared" si="233"/>
        <v>1019.1522398213397</v>
      </c>
      <c r="KP107" s="67">
        <f t="shared" si="234"/>
        <v>3130.9878314514026</v>
      </c>
      <c r="KQ107" s="68">
        <f t="shared" si="235"/>
        <v>-337.69783145140264</v>
      </c>
      <c r="KR107" s="209">
        <v>9043.68</v>
      </c>
      <c r="KS107" s="209">
        <v>26895.91</v>
      </c>
      <c r="KT107" s="209">
        <v>0</v>
      </c>
      <c r="KU107" s="209">
        <v>60</v>
      </c>
      <c r="KV107" s="209">
        <v>0</v>
      </c>
      <c r="KW107" s="209">
        <v>0</v>
      </c>
      <c r="KX107" s="209">
        <v>0</v>
      </c>
      <c r="KY107" s="209">
        <v>0</v>
      </c>
      <c r="KZ107" s="209">
        <v>0</v>
      </c>
      <c r="LA107" s="209">
        <v>0</v>
      </c>
      <c r="LB107" s="209">
        <v>27692.12</v>
      </c>
      <c r="LC107" s="178">
        <f t="shared" si="196"/>
        <v>8307.4699999999975</v>
      </c>
      <c r="LD107" s="210">
        <v>2163</v>
      </c>
      <c r="LE107" s="181" t="s">
        <v>276</v>
      </c>
      <c r="LF107" s="64">
        <f t="shared" si="197"/>
        <v>35999.589999999997</v>
      </c>
      <c r="LG107" s="209">
        <v>752.81</v>
      </c>
      <c r="LH107" s="209">
        <v>1967.39</v>
      </c>
      <c r="LI107" s="209">
        <v>0</v>
      </c>
      <c r="LJ107" s="209">
        <v>2.52</v>
      </c>
      <c r="LK107" s="209">
        <v>0</v>
      </c>
      <c r="LL107" s="209">
        <v>0</v>
      </c>
      <c r="LM107" s="209">
        <v>0</v>
      </c>
      <c r="LN107" s="209">
        <v>0</v>
      </c>
      <c r="LO107" s="209">
        <v>0</v>
      </c>
      <c r="LP107" s="209">
        <v>0</v>
      </c>
      <c r="LQ107" s="211">
        <f t="shared" si="278"/>
        <v>2722.72</v>
      </c>
      <c r="LR107" s="227">
        <v>1342.41</v>
      </c>
      <c r="LS107" s="240">
        <v>172.8</v>
      </c>
      <c r="LT107" s="65">
        <f t="shared" si="279"/>
        <v>282.32470506417928</v>
      </c>
      <c r="LU107" s="65">
        <f t="shared" si="280"/>
        <v>247.33117184544943</v>
      </c>
      <c r="LV107" s="65"/>
      <c r="LW107" s="65"/>
      <c r="LX107" s="65"/>
      <c r="LY107" s="65">
        <v>5</v>
      </c>
      <c r="LZ107" s="65">
        <f t="shared" si="315"/>
        <v>508.03738317757012</v>
      </c>
      <c r="MA107" s="65"/>
      <c r="MB107" s="64">
        <f t="shared" si="236"/>
        <v>2557.9032600871992</v>
      </c>
      <c r="MC107" s="66">
        <f t="shared" si="316"/>
        <v>593.54906542056074</v>
      </c>
      <c r="MD107" s="66"/>
      <c r="ME107" s="66">
        <f t="shared" si="281"/>
        <v>630.29046510155206</v>
      </c>
      <c r="MF107" s="67">
        <f t="shared" si="237"/>
        <v>1223.8395305221129</v>
      </c>
      <c r="MG107" s="67">
        <f t="shared" si="238"/>
        <v>3781.7427906093121</v>
      </c>
      <c r="MH107" s="68">
        <f t="shared" si="239"/>
        <v>-1059.0227906093123</v>
      </c>
      <c r="MI107" s="209">
        <v>5862.44</v>
      </c>
      <c r="MJ107" s="209">
        <v>19308.18</v>
      </c>
      <c r="MK107" s="209">
        <v>0</v>
      </c>
      <c r="ML107" s="209">
        <v>25</v>
      </c>
      <c r="MM107" s="209">
        <v>0</v>
      </c>
      <c r="MN107" s="209">
        <v>0</v>
      </c>
      <c r="MO107" s="209">
        <v>0</v>
      </c>
      <c r="MP107" s="209">
        <v>0</v>
      </c>
      <c r="MQ107" s="209">
        <v>0</v>
      </c>
      <c r="MR107" s="209">
        <v>0</v>
      </c>
      <c r="MS107" s="209">
        <v>17917.060000000001</v>
      </c>
      <c r="MT107" s="178">
        <f t="shared" si="352"/>
        <v>7278.5599999999977</v>
      </c>
      <c r="MU107" s="210">
        <v>1728</v>
      </c>
      <c r="MV107" s="181" t="s">
        <v>276</v>
      </c>
      <c r="MW107" s="64">
        <f t="shared" si="198"/>
        <v>25195.62</v>
      </c>
      <c r="MX107" s="209">
        <v>488.01</v>
      </c>
      <c r="MY107" s="209">
        <v>1412.36</v>
      </c>
      <c r="MZ107" s="209">
        <v>0</v>
      </c>
      <c r="NA107" s="209">
        <v>1.05</v>
      </c>
      <c r="NB107" s="209">
        <v>0</v>
      </c>
      <c r="NC107" s="209">
        <v>0</v>
      </c>
      <c r="ND107" s="209">
        <v>0</v>
      </c>
      <c r="NE107" s="209">
        <v>0</v>
      </c>
      <c r="NF107" s="209">
        <v>0</v>
      </c>
      <c r="NG107" s="209">
        <v>0</v>
      </c>
      <c r="NH107" s="211">
        <f t="shared" si="282"/>
        <v>1901.4199999999998</v>
      </c>
      <c r="NI107" s="227">
        <v>1341.8400000000001</v>
      </c>
      <c r="NJ107" s="238">
        <v>363</v>
      </c>
      <c r="NK107" s="65">
        <f t="shared" si="283"/>
        <v>0</v>
      </c>
      <c r="NL107" s="65">
        <f t="shared" si="284"/>
        <v>175.799475217355</v>
      </c>
      <c r="NM107" s="65"/>
      <c r="NN107" s="65"/>
      <c r="NO107" s="65"/>
      <c r="NP107" s="65">
        <v>5</v>
      </c>
      <c r="NQ107" s="65">
        <f t="shared" si="317"/>
        <v>469.67889908256882</v>
      </c>
      <c r="NR107" s="65"/>
      <c r="NS107" s="64">
        <f t="shared" si="348"/>
        <v>2355.318374299924</v>
      </c>
      <c r="NT107" s="66">
        <f t="shared" si="285"/>
        <v>723.04816513761466</v>
      </c>
      <c r="NU107" s="66"/>
      <c r="NV107" s="66">
        <f t="shared" si="286"/>
        <v>615.67330788750769</v>
      </c>
      <c r="NW107" s="67">
        <f t="shared" si="240"/>
        <v>1338.7214730251224</v>
      </c>
      <c r="NX107" s="67">
        <f t="shared" si="241"/>
        <v>3694.0398473250461</v>
      </c>
      <c r="NY107" s="68">
        <f t="shared" si="242"/>
        <v>-1792.6198473250463</v>
      </c>
      <c r="NZ107" s="209">
        <v>5415.47</v>
      </c>
      <c r="OA107" s="209">
        <v>16259.12</v>
      </c>
      <c r="OB107" s="209">
        <v>0</v>
      </c>
      <c r="OC107" s="209">
        <v>65</v>
      </c>
      <c r="OD107" s="209">
        <v>0</v>
      </c>
      <c r="OE107" s="209">
        <v>0</v>
      </c>
      <c r="OF107" s="209">
        <v>0</v>
      </c>
      <c r="OG107" s="209">
        <v>0</v>
      </c>
      <c r="OH107" s="209">
        <v>0</v>
      </c>
      <c r="OI107" s="209">
        <v>0</v>
      </c>
      <c r="OJ107" s="209">
        <v>14868.74</v>
      </c>
      <c r="OK107" s="178">
        <f t="shared" si="287"/>
        <v>6870.85</v>
      </c>
      <c r="OL107" s="210">
        <v>1469</v>
      </c>
      <c r="OM107" s="181" t="s">
        <v>276</v>
      </c>
      <c r="ON107" s="64">
        <f t="shared" si="200"/>
        <v>21739.59</v>
      </c>
      <c r="OO107" s="209">
        <v>450.8</v>
      </c>
      <c r="OP107" s="209">
        <v>1189.32</v>
      </c>
      <c r="OQ107" s="209">
        <v>0</v>
      </c>
      <c r="OR107" s="209">
        <v>2.73</v>
      </c>
      <c r="OS107" s="209">
        <v>0</v>
      </c>
      <c r="OT107" s="209">
        <v>0</v>
      </c>
      <c r="OU107" s="209">
        <v>0</v>
      </c>
      <c r="OV107" s="209">
        <v>0</v>
      </c>
      <c r="OW107" s="209">
        <v>0</v>
      </c>
      <c r="OX107" s="209">
        <v>0</v>
      </c>
      <c r="OY107" s="211">
        <v>1642.85</v>
      </c>
      <c r="OZ107" s="227">
        <v>1341.8400000000001</v>
      </c>
      <c r="PA107" s="238">
        <v>363</v>
      </c>
      <c r="PB107" s="65">
        <f t="shared" si="288"/>
        <v>321.51064294825915</v>
      </c>
      <c r="PC107" s="65">
        <f t="shared" si="289"/>
        <v>201.46021748242472</v>
      </c>
      <c r="PD107" s="65"/>
      <c r="PE107" s="65"/>
      <c r="PF107" s="65">
        <f t="shared" si="290"/>
        <v>32.880000000000003</v>
      </c>
      <c r="PG107" s="65">
        <v>5</v>
      </c>
      <c r="PH107" s="65">
        <f t="shared" si="318"/>
        <v>495.2049090909091</v>
      </c>
      <c r="PI107" s="65"/>
      <c r="PJ107" s="64">
        <f t="shared" si="243"/>
        <v>2760.8957695215931</v>
      </c>
      <c r="PK107" s="66">
        <f t="shared" si="319"/>
        <v>643.25572727272731</v>
      </c>
      <c r="PL107" s="66"/>
      <c r="PM107" s="66">
        <f t="shared" si="291"/>
        <v>680.83029935886407</v>
      </c>
      <c r="PN107" s="67">
        <f t="shared" si="244"/>
        <v>1324.0860266315913</v>
      </c>
      <c r="PO107" s="67">
        <f t="shared" si="245"/>
        <v>4084.9817961531844</v>
      </c>
      <c r="PP107" s="68">
        <f t="shared" si="246"/>
        <v>-2442.1317961531845</v>
      </c>
      <c r="PQ107" s="209">
        <v>6063.82</v>
      </c>
      <c r="PR107" s="209">
        <v>19262.98</v>
      </c>
      <c r="PS107" s="209">
        <v>0</v>
      </c>
      <c r="PT107" s="209">
        <v>65</v>
      </c>
      <c r="PU107" s="209">
        <v>0</v>
      </c>
      <c r="PV107" s="209">
        <v>0</v>
      </c>
      <c r="PW107" s="209">
        <v>0</v>
      </c>
      <c r="PX107" s="209">
        <v>0</v>
      </c>
      <c r="PY107" s="209">
        <v>0</v>
      </c>
      <c r="PZ107" s="209">
        <v>0</v>
      </c>
      <c r="QA107" s="209">
        <v>16797.18</v>
      </c>
      <c r="QB107" s="178">
        <f t="shared" si="201"/>
        <v>8594.619999999999</v>
      </c>
      <c r="QC107" s="210">
        <v>1665</v>
      </c>
      <c r="QD107" s="181" t="s">
        <v>276</v>
      </c>
      <c r="QE107" s="64">
        <f t="shared" si="202"/>
        <v>25391.8</v>
      </c>
      <c r="QF107" s="209">
        <v>504.77</v>
      </c>
      <c r="QG107" s="209">
        <v>1409.05</v>
      </c>
      <c r="QH107" s="209">
        <v>0</v>
      </c>
      <c r="QI107" s="209">
        <v>2.73</v>
      </c>
      <c r="QJ107" s="209">
        <v>0</v>
      </c>
      <c r="QK107" s="209">
        <v>0</v>
      </c>
      <c r="QL107" s="209">
        <v>0</v>
      </c>
      <c r="QM107" s="209">
        <v>0</v>
      </c>
      <c r="QN107" s="209">
        <v>0</v>
      </c>
      <c r="QO107" s="209">
        <v>0</v>
      </c>
      <c r="QP107" s="211">
        <f t="shared" si="292"/>
        <v>1916.55</v>
      </c>
      <c r="QQ107" s="227">
        <v>1341.8400000000001</v>
      </c>
      <c r="QR107" s="238">
        <v>363</v>
      </c>
      <c r="QS107" s="65">
        <f t="shared" si="293"/>
        <v>197.45095032629888</v>
      </c>
      <c r="QT107" s="65">
        <f t="shared" si="294"/>
        <v>156.82985500670108</v>
      </c>
      <c r="QU107" s="65"/>
      <c r="QV107" s="65"/>
      <c r="QW107" s="65">
        <f t="shared" si="295"/>
        <v>18.861818181818183</v>
      </c>
      <c r="QX107" s="65">
        <v>5</v>
      </c>
      <c r="QY107" s="65">
        <f t="shared" si="320"/>
        <v>428.14772727272725</v>
      </c>
      <c r="QZ107" s="65"/>
      <c r="RA107" s="64">
        <f t="shared" si="349"/>
        <v>2511.1303507875455</v>
      </c>
      <c r="RB107" s="66">
        <f t="shared" si="296"/>
        <v>619.2640909090909</v>
      </c>
      <c r="RC107" s="66"/>
      <c r="RD107" s="66">
        <f t="shared" si="297"/>
        <v>626.07888833932736</v>
      </c>
      <c r="RE107" s="67">
        <f t="shared" si="247"/>
        <v>1245.3429792484183</v>
      </c>
      <c r="RF107" s="67">
        <f t="shared" si="248"/>
        <v>3756.473330035964</v>
      </c>
      <c r="RG107" s="68">
        <f t="shared" si="249"/>
        <v>-1839.923330035964</v>
      </c>
      <c r="RH107" s="205">
        <v>5046.37</v>
      </c>
      <c r="RI107" s="205">
        <v>21126.59</v>
      </c>
      <c r="RJ107" s="205">
        <v>0</v>
      </c>
      <c r="RK107" s="205">
        <v>70</v>
      </c>
      <c r="RL107" s="205">
        <v>0</v>
      </c>
      <c r="RM107" s="205">
        <v>0</v>
      </c>
      <c r="RN107" s="205">
        <v>0</v>
      </c>
      <c r="RO107" s="205">
        <v>0</v>
      </c>
      <c r="RP107" s="205">
        <v>0</v>
      </c>
      <c r="RQ107" s="205">
        <v>0</v>
      </c>
      <c r="RR107" s="205">
        <v>18513.86</v>
      </c>
      <c r="RS107" s="178">
        <f t="shared" si="204"/>
        <v>7729.0999999999985</v>
      </c>
      <c r="RT107" s="206">
        <v>1689</v>
      </c>
      <c r="RU107" s="181" t="s">
        <v>276</v>
      </c>
      <c r="RV107" s="64">
        <f t="shared" si="205"/>
        <v>26242.959999999999</v>
      </c>
      <c r="RW107" s="209">
        <v>420.07</v>
      </c>
      <c r="RX107" s="209">
        <v>1545.37</v>
      </c>
      <c r="RY107" s="209">
        <v>0</v>
      </c>
      <c r="RZ107" s="209">
        <v>2.94</v>
      </c>
      <c r="SA107" s="209">
        <v>0</v>
      </c>
      <c r="SB107" s="209">
        <v>0</v>
      </c>
      <c r="SC107" s="209">
        <v>0</v>
      </c>
      <c r="SD107" s="209">
        <v>0</v>
      </c>
      <c r="SE107" s="209">
        <v>0</v>
      </c>
      <c r="SF107" s="209">
        <v>0</v>
      </c>
      <c r="SG107" s="211">
        <v>1968.38</v>
      </c>
      <c r="SH107" s="227">
        <v>1341.8400000000001</v>
      </c>
      <c r="SI107" s="238">
        <v>363</v>
      </c>
      <c r="SJ107" s="65">
        <f t="shared" si="298"/>
        <v>181.93396278648692</v>
      </c>
      <c r="SK107" s="65">
        <f t="shared" si="299"/>
        <v>166.60283819670693</v>
      </c>
      <c r="SL107" s="65"/>
      <c r="SM107" s="65"/>
      <c r="SN107" s="65">
        <f t="shared" si="300"/>
        <v>495.92920353982299</v>
      </c>
      <c r="SO107" s="65">
        <v>5</v>
      </c>
      <c r="SP107" s="65">
        <f t="shared" si="321"/>
        <v>428.52876106194691</v>
      </c>
      <c r="SQ107" s="65"/>
      <c r="SR107" s="64">
        <f t="shared" si="325"/>
        <v>2982.8347655849643</v>
      </c>
      <c r="SS107" s="66">
        <f t="shared" si="322"/>
        <v>596.28469026548669</v>
      </c>
      <c r="ST107" s="66"/>
      <c r="SU107" s="66">
        <f t="shared" si="301"/>
        <v>715.82389117009029</v>
      </c>
      <c r="SV107" s="67">
        <f t="shared" si="326"/>
        <v>1312.108581435577</v>
      </c>
      <c r="SW107" s="67">
        <f t="shared" si="250"/>
        <v>4294.9433470205413</v>
      </c>
      <c r="SX107" s="68">
        <f t="shared" si="251"/>
        <v>-2326.5633470205412</v>
      </c>
      <c r="SY107" s="64">
        <f t="shared" si="302"/>
        <v>337382.79000000004</v>
      </c>
      <c r="SZ107" s="211">
        <f t="shared" si="303"/>
        <v>25485.55</v>
      </c>
      <c r="TA107" s="67">
        <f t="shared" si="304"/>
        <v>39388.937331116482</v>
      </c>
      <c r="TB107" s="68">
        <f t="shared" si="305"/>
        <v>-13903.387331116483</v>
      </c>
      <c r="TC107" s="264"/>
      <c r="TD107" s="265"/>
      <c r="TE107" s="265"/>
    </row>
    <row r="108" spans="1:525">
      <c r="A108" s="173" t="s">
        <v>255</v>
      </c>
      <c r="B108" s="175" t="s">
        <v>256</v>
      </c>
      <c r="C108" s="181" t="s">
        <v>276</v>
      </c>
      <c r="D108" s="176">
        <v>3120.36</v>
      </c>
      <c r="E108" s="176">
        <v>10412.370000000001</v>
      </c>
      <c r="F108" s="176">
        <v>0</v>
      </c>
      <c r="G108" s="176">
        <v>0</v>
      </c>
      <c r="H108" s="176">
        <v>0</v>
      </c>
      <c r="I108" s="176">
        <v>0</v>
      </c>
      <c r="J108" s="176">
        <v>0</v>
      </c>
      <c r="K108" s="176">
        <v>0</v>
      </c>
      <c r="L108" s="176">
        <v>0</v>
      </c>
      <c r="M108" s="176">
        <v>0</v>
      </c>
      <c r="N108" s="180">
        <v>7766.89</v>
      </c>
      <c r="O108" s="178">
        <f t="shared" si="331"/>
        <v>5765.8400000000011</v>
      </c>
      <c r="P108" s="181">
        <v>958</v>
      </c>
      <c r="Q108" s="64">
        <f t="shared" si="327"/>
        <v>13532.730000000001</v>
      </c>
      <c r="R108" s="178">
        <v>259.75</v>
      </c>
      <c r="S108" s="178">
        <v>3885</v>
      </c>
      <c r="T108" s="178">
        <v>0</v>
      </c>
      <c r="U108" s="178">
        <v>0</v>
      </c>
      <c r="V108" s="178">
        <v>0</v>
      </c>
      <c r="W108" s="178">
        <v>0</v>
      </c>
      <c r="X108" s="178">
        <v>0</v>
      </c>
      <c r="Y108" s="178">
        <v>0</v>
      </c>
      <c r="Z108" s="178">
        <v>0</v>
      </c>
      <c r="AA108" s="178">
        <v>0</v>
      </c>
      <c r="AB108" s="64">
        <f t="shared" si="328"/>
        <v>4144.75</v>
      </c>
      <c r="AC108" s="65"/>
      <c r="AD108" s="65">
        <v>253.8</v>
      </c>
      <c r="AE108" s="65">
        <f t="shared" si="252"/>
        <v>84.447825554578699</v>
      </c>
      <c r="AF108" s="65">
        <f t="shared" si="340"/>
        <v>154.60416769352554</v>
      </c>
      <c r="AG108" s="65"/>
      <c r="AH108" s="65"/>
      <c r="AI108" s="65"/>
      <c r="AJ108" s="65">
        <v>5</v>
      </c>
      <c r="AK108" s="65">
        <f t="shared" si="341"/>
        <v>411.38684210526316</v>
      </c>
      <c r="AL108" s="65"/>
      <c r="AM108" s="64">
        <f t="shared" si="214"/>
        <v>909.23883535336745</v>
      </c>
      <c r="AN108" s="66">
        <f t="shared" si="342"/>
        <v>645.10084210526315</v>
      </c>
      <c r="AO108" s="66"/>
      <c r="AP108" s="66">
        <f t="shared" si="253"/>
        <v>310.86793549172614</v>
      </c>
      <c r="AQ108" s="67">
        <f t="shared" si="215"/>
        <v>955.9687775969893</v>
      </c>
      <c r="AR108" s="67">
        <f t="shared" si="216"/>
        <v>1865.2076129503566</v>
      </c>
      <c r="AS108" s="68">
        <f t="shared" si="217"/>
        <v>2279.5423870496434</v>
      </c>
      <c r="AT108" s="205">
        <v>3600.73</v>
      </c>
      <c r="AU108" s="205">
        <v>9546.2000000000007</v>
      </c>
      <c r="AV108" s="205">
        <v>0</v>
      </c>
      <c r="AW108" s="205">
        <v>0</v>
      </c>
      <c r="AX108" s="207">
        <v>0</v>
      </c>
      <c r="AY108" s="207">
        <v>0</v>
      </c>
      <c r="AZ108" s="207">
        <v>0</v>
      </c>
      <c r="BA108" s="207">
        <v>0</v>
      </c>
      <c r="BB108" s="207">
        <v>0</v>
      </c>
      <c r="BC108" s="207">
        <v>0</v>
      </c>
      <c r="BD108" s="209">
        <v>7033.21</v>
      </c>
      <c r="BE108" s="178">
        <f t="shared" si="332"/>
        <v>6113.72</v>
      </c>
      <c r="BF108" s="208">
        <v>935</v>
      </c>
      <c r="BG108" s="181" t="s">
        <v>276</v>
      </c>
      <c r="BH108" s="64">
        <f t="shared" si="329"/>
        <v>13146.93</v>
      </c>
      <c r="BI108" s="205">
        <v>299.74</v>
      </c>
      <c r="BJ108" s="205">
        <v>3885</v>
      </c>
      <c r="BK108" s="205">
        <v>0</v>
      </c>
      <c r="BL108" s="205">
        <v>0</v>
      </c>
      <c r="BM108" s="205">
        <v>0</v>
      </c>
      <c r="BN108" s="205">
        <v>0</v>
      </c>
      <c r="BO108" s="205">
        <v>0</v>
      </c>
      <c r="BP108" s="205">
        <v>0</v>
      </c>
      <c r="BQ108" s="205">
        <v>0</v>
      </c>
      <c r="BR108" s="205">
        <v>0</v>
      </c>
      <c r="BS108" s="64">
        <f t="shared" si="330"/>
        <v>4184.74</v>
      </c>
      <c r="BT108" s="65"/>
      <c r="BU108" s="65">
        <v>253.8</v>
      </c>
      <c r="BV108" s="65">
        <f t="shared" si="254"/>
        <v>77.138244439942909</v>
      </c>
      <c r="BW108" s="65">
        <f t="shared" si="255"/>
        <v>138.26765903090538</v>
      </c>
      <c r="BX108" s="65"/>
      <c r="BY108" s="65"/>
      <c r="BZ108" s="65"/>
      <c r="CA108" s="65">
        <v>5</v>
      </c>
      <c r="CB108" s="65">
        <f t="shared" si="343"/>
        <v>391.015625</v>
      </c>
      <c r="CC108" s="65"/>
      <c r="CD108" s="64">
        <f t="shared" si="218"/>
        <v>865.22152847084828</v>
      </c>
      <c r="CE108" s="66">
        <f t="shared" si="256"/>
        <v>665.21208333333334</v>
      </c>
      <c r="CF108" s="66"/>
      <c r="CG108" s="66">
        <f t="shared" si="257"/>
        <v>306.08672236083629</v>
      </c>
      <c r="CH108" s="67">
        <f t="shared" si="323"/>
        <v>971.29880569416969</v>
      </c>
      <c r="CI108" s="67">
        <f t="shared" si="219"/>
        <v>1836.5203341650181</v>
      </c>
      <c r="CJ108" s="68">
        <f t="shared" si="220"/>
        <v>2348.2196658349817</v>
      </c>
      <c r="CK108" s="209">
        <v>5016.08</v>
      </c>
      <c r="CL108" s="209">
        <v>10322.92</v>
      </c>
      <c r="CM108" s="209">
        <v>0</v>
      </c>
      <c r="CN108" s="209">
        <v>0</v>
      </c>
      <c r="CO108" s="209">
        <v>0</v>
      </c>
      <c r="CP108" s="209">
        <v>0</v>
      </c>
      <c r="CQ108" s="209">
        <v>0</v>
      </c>
      <c r="CR108" s="209">
        <v>0</v>
      </c>
      <c r="CS108" s="209">
        <v>0</v>
      </c>
      <c r="CT108" s="207">
        <v>0</v>
      </c>
      <c r="CU108" s="209">
        <v>8099.19</v>
      </c>
      <c r="CV108" s="178">
        <f t="shared" si="181"/>
        <v>7239.81</v>
      </c>
      <c r="CW108" s="210">
        <v>1022</v>
      </c>
      <c r="CX108" s="181" t="s">
        <v>276</v>
      </c>
      <c r="CY108" s="64">
        <f t="shared" si="182"/>
        <v>15339</v>
      </c>
      <c r="CZ108" s="209">
        <v>417.56</v>
      </c>
      <c r="DA108" s="209">
        <v>3885</v>
      </c>
      <c r="DB108" s="209">
        <v>0</v>
      </c>
      <c r="DC108" s="209">
        <v>0</v>
      </c>
      <c r="DD108" s="209">
        <v>0</v>
      </c>
      <c r="DE108" s="209">
        <v>0</v>
      </c>
      <c r="DF108" s="209">
        <v>0</v>
      </c>
      <c r="DG108" s="209">
        <v>0</v>
      </c>
      <c r="DH108" s="209">
        <v>0</v>
      </c>
      <c r="DI108" s="209">
        <v>0</v>
      </c>
      <c r="DJ108" s="211">
        <f t="shared" si="350"/>
        <v>4302.5600000000004</v>
      </c>
      <c r="DK108" s="65"/>
      <c r="DL108" s="65">
        <v>253.8</v>
      </c>
      <c r="DM108" s="65">
        <f t="shared" si="258"/>
        <v>88.049514543623545</v>
      </c>
      <c r="DN108" s="65">
        <f t="shared" si="259"/>
        <v>205.94620789308581</v>
      </c>
      <c r="DO108" s="65"/>
      <c r="DP108" s="65"/>
      <c r="DQ108" s="65"/>
      <c r="DR108" s="65">
        <v>5</v>
      </c>
      <c r="DS108" s="65">
        <f t="shared" si="351"/>
        <v>428.469696969697</v>
      </c>
      <c r="DT108" s="65"/>
      <c r="DU108" s="64">
        <f t="shared" si="221"/>
        <v>981.26541940640641</v>
      </c>
      <c r="DV108" s="66">
        <f t="shared" si="306"/>
        <v>596.35070707070713</v>
      </c>
      <c r="DW108" s="66"/>
      <c r="DX108" s="66">
        <f t="shared" si="260"/>
        <v>315.52322529542272</v>
      </c>
      <c r="DY108" s="67">
        <f t="shared" si="222"/>
        <v>911.87393236612979</v>
      </c>
      <c r="DZ108" s="67">
        <f t="shared" si="223"/>
        <v>1893.1393517725362</v>
      </c>
      <c r="EA108" s="68">
        <f t="shared" si="224"/>
        <v>2409.420648227464</v>
      </c>
      <c r="EB108" s="209">
        <v>5040.93</v>
      </c>
      <c r="EC108" s="209">
        <v>10999.93</v>
      </c>
      <c r="ED108" s="209">
        <v>0</v>
      </c>
      <c r="EE108" s="209">
        <v>0</v>
      </c>
      <c r="EF108" s="209">
        <v>0</v>
      </c>
      <c r="EG108" s="209">
        <v>0</v>
      </c>
      <c r="EH108" s="209">
        <v>0</v>
      </c>
      <c r="EI108" s="209">
        <v>0</v>
      </c>
      <c r="EJ108" s="209">
        <v>0</v>
      </c>
      <c r="EK108" s="209">
        <v>0</v>
      </c>
      <c r="EL108" s="209">
        <v>8297.61</v>
      </c>
      <c r="EM108" s="178">
        <f t="shared" si="183"/>
        <v>7743.25</v>
      </c>
      <c r="EN108" s="210">
        <v>1025</v>
      </c>
      <c r="EO108" s="181" t="s">
        <v>276</v>
      </c>
      <c r="EP108" s="212">
        <f t="shared" si="261"/>
        <v>16040.86</v>
      </c>
      <c r="EQ108" s="209">
        <v>419.62</v>
      </c>
      <c r="ER108" s="209">
        <v>3885</v>
      </c>
      <c r="ES108" s="209">
        <v>0</v>
      </c>
      <c r="ET108" s="209">
        <v>0</v>
      </c>
      <c r="EU108" s="209">
        <v>0</v>
      </c>
      <c r="EV108" s="209">
        <v>0</v>
      </c>
      <c r="EW108" s="209">
        <v>0</v>
      </c>
      <c r="EX108" s="209">
        <v>0</v>
      </c>
      <c r="EY108" s="209">
        <v>0</v>
      </c>
      <c r="EZ108" s="209">
        <v>0</v>
      </c>
      <c r="FA108" s="64">
        <f t="shared" si="184"/>
        <v>4304.62</v>
      </c>
      <c r="FB108" s="65"/>
      <c r="FC108" s="65">
        <v>253.8</v>
      </c>
      <c r="FD108" s="65">
        <f t="shared" si="262"/>
        <v>92.618344973386669</v>
      </c>
      <c r="FE108" s="65">
        <f t="shared" si="263"/>
        <v>201.14054063528343</v>
      </c>
      <c r="FF108" s="65"/>
      <c r="FG108" s="65"/>
      <c r="FH108" s="65">
        <f t="shared" si="264"/>
        <v>140.93333333333334</v>
      </c>
      <c r="FI108" s="65">
        <v>5</v>
      </c>
      <c r="FJ108" s="65">
        <f t="shared" si="307"/>
        <v>424.68019607843132</v>
      </c>
      <c r="FK108" s="65"/>
      <c r="FL108" s="64">
        <f t="shared" si="225"/>
        <v>1118.172415020435</v>
      </c>
      <c r="FM108" s="66">
        <f t="shared" si="308"/>
        <v>664.41901960784321</v>
      </c>
      <c r="FN108" s="66"/>
      <c r="FO108" s="66">
        <f t="shared" si="265"/>
        <v>356.51828692565567</v>
      </c>
      <c r="FP108" s="67">
        <f t="shared" si="324"/>
        <v>1020.9373065334989</v>
      </c>
      <c r="FQ108" s="67">
        <f t="shared" si="226"/>
        <v>2139.1097215539339</v>
      </c>
      <c r="FR108" s="68">
        <f t="shared" si="227"/>
        <v>2165.510278446066</v>
      </c>
      <c r="FS108" s="209">
        <v>3285.28</v>
      </c>
      <c r="FT108" s="209">
        <v>9929.44</v>
      </c>
      <c r="FU108" s="209">
        <v>0</v>
      </c>
      <c r="FV108" s="209">
        <v>0</v>
      </c>
      <c r="FW108" s="209">
        <v>0</v>
      </c>
      <c r="FX108" s="209">
        <v>0</v>
      </c>
      <c r="FY108" s="209">
        <v>0</v>
      </c>
      <c r="FZ108" s="209">
        <v>0</v>
      </c>
      <c r="GA108" s="209">
        <v>0</v>
      </c>
      <c r="GB108" s="209">
        <v>0</v>
      </c>
      <c r="GC108" s="209">
        <v>6280.22</v>
      </c>
      <c r="GD108" s="178">
        <f t="shared" si="186"/>
        <v>6934.5000000000009</v>
      </c>
      <c r="GE108" s="210">
        <v>922</v>
      </c>
      <c r="GF108" s="181" t="s">
        <v>276</v>
      </c>
      <c r="GG108" s="64">
        <f t="shared" si="187"/>
        <v>13214.720000000001</v>
      </c>
      <c r="GH108" s="209">
        <v>273.47000000000003</v>
      </c>
      <c r="GI108" s="209">
        <v>3885</v>
      </c>
      <c r="GJ108" s="209">
        <v>0</v>
      </c>
      <c r="GK108" s="209">
        <v>0</v>
      </c>
      <c r="GL108" s="209">
        <v>0</v>
      </c>
      <c r="GM108" s="209">
        <v>0</v>
      </c>
      <c r="GN108" s="209">
        <v>0</v>
      </c>
      <c r="GO108" s="209">
        <v>0</v>
      </c>
      <c r="GP108" s="209">
        <v>0</v>
      </c>
      <c r="GQ108" s="209">
        <v>0</v>
      </c>
      <c r="GR108" s="211">
        <f t="shared" si="266"/>
        <v>4158.47</v>
      </c>
      <c r="GS108" s="65"/>
      <c r="GT108" s="65">
        <v>253.8</v>
      </c>
      <c r="GU108" s="65">
        <f t="shared" si="267"/>
        <v>69.592653977834829</v>
      </c>
      <c r="GV108" s="65">
        <f t="shared" si="268"/>
        <v>204.37431955327418</v>
      </c>
      <c r="GW108" s="65"/>
      <c r="GX108" s="65"/>
      <c r="GY108" s="65">
        <f t="shared" si="269"/>
        <v>184.90588235294118</v>
      </c>
      <c r="GZ108" s="65">
        <v>5</v>
      </c>
      <c r="HA108" s="65">
        <f t="shared" si="309"/>
        <v>358.47794117647061</v>
      </c>
      <c r="HB108" s="65"/>
      <c r="HC108" s="64">
        <f t="shared" si="344"/>
        <v>1076.1507970605207</v>
      </c>
      <c r="HD108" s="66">
        <f t="shared" si="310"/>
        <v>866.92019607843133</v>
      </c>
      <c r="HE108" s="66"/>
      <c r="HF108" s="66">
        <f t="shared" si="270"/>
        <v>388.61419862779042</v>
      </c>
      <c r="HG108" s="67">
        <f t="shared" si="228"/>
        <v>1255.5343947062217</v>
      </c>
      <c r="HH108" s="67">
        <f t="shared" si="229"/>
        <v>2331.6851917667427</v>
      </c>
      <c r="HI108" s="68">
        <f t="shared" si="230"/>
        <v>1826.7848082332575</v>
      </c>
      <c r="HJ108" s="205">
        <v>7266.08</v>
      </c>
      <c r="HK108" s="205">
        <v>12316.75</v>
      </c>
      <c r="HL108" s="205">
        <v>0</v>
      </c>
      <c r="HM108" s="205">
        <v>0</v>
      </c>
      <c r="HN108" s="205">
        <v>0</v>
      </c>
      <c r="HO108" s="205">
        <v>0</v>
      </c>
      <c r="HP108" s="205">
        <v>0</v>
      </c>
      <c r="HQ108" s="205">
        <v>0</v>
      </c>
      <c r="HR108" s="205">
        <v>0</v>
      </c>
      <c r="HS108" s="205">
        <v>0</v>
      </c>
      <c r="HT108" s="205">
        <v>9739.81</v>
      </c>
      <c r="HU108" s="178">
        <f t="shared" si="189"/>
        <v>9843.0200000000023</v>
      </c>
      <c r="HV108" s="206">
        <v>1224</v>
      </c>
      <c r="HW108" s="181" t="s">
        <v>276</v>
      </c>
      <c r="HX108" s="64">
        <f t="shared" si="190"/>
        <v>19582.830000000002</v>
      </c>
      <c r="HY108" s="205">
        <v>604.84</v>
      </c>
      <c r="HZ108" s="205">
        <v>3885</v>
      </c>
      <c r="IA108" s="205">
        <v>0</v>
      </c>
      <c r="IB108" s="205">
        <v>0</v>
      </c>
      <c r="IC108" s="205">
        <v>0</v>
      </c>
      <c r="ID108" s="205">
        <v>0</v>
      </c>
      <c r="IE108" s="205">
        <v>0</v>
      </c>
      <c r="IF108" s="205">
        <v>0</v>
      </c>
      <c r="IG108" s="205">
        <v>0</v>
      </c>
      <c r="IH108" s="205">
        <v>0</v>
      </c>
      <c r="II108" s="214">
        <v>4489.84</v>
      </c>
      <c r="IJ108" s="65"/>
      <c r="IK108" s="65">
        <v>253.8</v>
      </c>
      <c r="IL108" s="65">
        <f t="shared" si="271"/>
        <v>107.89232482732203</v>
      </c>
      <c r="IM108" s="65">
        <f t="shared" si="272"/>
        <v>298.31948347410167</v>
      </c>
      <c r="IN108" s="65"/>
      <c r="IO108" s="65"/>
      <c r="IP108" s="65">
        <f t="shared" si="273"/>
        <v>232.05714285714285</v>
      </c>
      <c r="IQ108" s="65">
        <v>5</v>
      </c>
      <c r="IR108" s="65">
        <f t="shared" si="311"/>
        <v>445.62857142857143</v>
      </c>
      <c r="IS108" s="65"/>
      <c r="IT108" s="64">
        <f t="shared" si="345"/>
        <v>1342.6975225871381</v>
      </c>
      <c r="IU108" s="66">
        <f t="shared" si="312"/>
        <v>538.79476190476191</v>
      </c>
      <c r="IV108" s="66"/>
      <c r="IW108" s="66">
        <f t="shared" si="274"/>
        <v>376.29845689838004</v>
      </c>
      <c r="IX108" s="67">
        <f t="shared" si="346"/>
        <v>915.09321880314201</v>
      </c>
      <c r="IY108" s="67">
        <f t="shared" si="231"/>
        <v>2257.7907413902803</v>
      </c>
      <c r="IZ108" s="68">
        <f t="shared" si="232"/>
        <v>2232.0492586097198</v>
      </c>
      <c r="JA108" s="209">
        <v>5590.79</v>
      </c>
      <c r="JB108" s="209">
        <v>10390.299999999999</v>
      </c>
      <c r="JC108" s="209">
        <v>0</v>
      </c>
      <c r="JD108" s="209">
        <v>0</v>
      </c>
      <c r="JE108" s="209">
        <v>0</v>
      </c>
      <c r="JF108" s="209">
        <v>0</v>
      </c>
      <c r="JG108" s="209">
        <v>0</v>
      </c>
      <c r="JH108" s="209">
        <v>0</v>
      </c>
      <c r="JI108" s="209">
        <v>0</v>
      </c>
      <c r="JJ108" s="209">
        <v>0</v>
      </c>
      <c r="JK108" s="209">
        <v>9082.2199999999993</v>
      </c>
      <c r="JL108" s="178">
        <f t="shared" si="193"/>
        <v>6898.8700000000008</v>
      </c>
      <c r="JM108" s="210">
        <v>967</v>
      </c>
      <c r="JN108" s="181" t="s">
        <v>276</v>
      </c>
      <c r="JO108" s="64">
        <f t="shared" si="194"/>
        <v>15981.09</v>
      </c>
      <c r="JP108" s="209">
        <v>465.38</v>
      </c>
      <c r="JQ108" s="209">
        <v>3885</v>
      </c>
      <c r="JR108" s="209">
        <v>0</v>
      </c>
      <c r="JS108" s="209">
        <v>0</v>
      </c>
      <c r="JT108" s="209">
        <v>0</v>
      </c>
      <c r="JU108" s="209">
        <v>0</v>
      </c>
      <c r="JV108" s="209">
        <v>0</v>
      </c>
      <c r="JW108" s="209">
        <v>0</v>
      </c>
      <c r="JX108" s="209">
        <v>0</v>
      </c>
      <c r="JY108" s="209">
        <v>0</v>
      </c>
      <c r="JZ108" s="211">
        <v>4350.38</v>
      </c>
      <c r="KA108" s="65"/>
      <c r="KB108" s="65">
        <v>253.8</v>
      </c>
      <c r="KC108" s="65">
        <f t="shared" si="275"/>
        <v>183.19462336762635</v>
      </c>
      <c r="KD108" s="65">
        <f t="shared" si="276"/>
        <v>232.29577662251376</v>
      </c>
      <c r="KE108" s="65"/>
      <c r="KF108" s="65"/>
      <c r="KG108" s="65"/>
      <c r="KH108" s="65">
        <v>5</v>
      </c>
      <c r="KI108" s="65">
        <f t="shared" si="313"/>
        <v>543.39953271028037</v>
      </c>
      <c r="KJ108" s="65"/>
      <c r="KK108" s="64">
        <f t="shared" si="347"/>
        <v>1217.6899327004203</v>
      </c>
      <c r="KL108" s="66">
        <f t="shared" si="314"/>
        <v>497.32093457943921</v>
      </c>
      <c r="KM108" s="66"/>
      <c r="KN108" s="66">
        <f t="shared" si="277"/>
        <v>343.0021734559719</v>
      </c>
      <c r="KO108" s="67">
        <f t="shared" si="233"/>
        <v>840.32310803541111</v>
      </c>
      <c r="KP108" s="67">
        <f t="shared" si="234"/>
        <v>2058.0130407358315</v>
      </c>
      <c r="KQ108" s="68">
        <f t="shared" si="235"/>
        <v>2292.3669592641686</v>
      </c>
      <c r="KR108" s="209">
        <v>6893.14</v>
      </c>
      <c r="KS108" s="209">
        <v>14856.49</v>
      </c>
      <c r="KT108" s="209">
        <v>0</v>
      </c>
      <c r="KU108" s="209">
        <v>0</v>
      </c>
      <c r="KV108" s="209">
        <v>0</v>
      </c>
      <c r="KW108" s="209">
        <v>0</v>
      </c>
      <c r="KX108" s="209">
        <v>0</v>
      </c>
      <c r="KY108" s="209">
        <v>0</v>
      </c>
      <c r="KZ108" s="209">
        <v>0</v>
      </c>
      <c r="LA108" s="209">
        <v>0</v>
      </c>
      <c r="LB108" s="209">
        <v>12355.07</v>
      </c>
      <c r="LC108" s="178">
        <f t="shared" si="196"/>
        <v>9394.5600000000013</v>
      </c>
      <c r="LD108" s="210">
        <v>1291</v>
      </c>
      <c r="LE108" s="181" t="s">
        <v>276</v>
      </c>
      <c r="LF108" s="64">
        <f t="shared" si="197"/>
        <v>21749.63</v>
      </c>
      <c r="LG108" s="209">
        <v>573.79</v>
      </c>
      <c r="LH108" s="209">
        <v>3885</v>
      </c>
      <c r="LI108" s="209">
        <v>0</v>
      </c>
      <c r="LJ108" s="209">
        <v>0</v>
      </c>
      <c r="LK108" s="209">
        <v>0</v>
      </c>
      <c r="LL108" s="209">
        <v>0</v>
      </c>
      <c r="LM108" s="209">
        <v>0</v>
      </c>
      <c r="LN108" s="209">
        <v>0</v>
      </c>
      <c r="LO108" s="209">
        <v>0</v>
      </c>
      <c r="LP108" s="209">
        <v>0</v>
      </c>
      <c r="LQ108" s="211">
        <f t="shared" si="278"/>
        <v>4458.79</v>
      </c>
      <c r="LR108" s="65"/>
      <c r="LS108" s="65">
        <v>253.8</v>
      </c>
      <c r="LT108" s="65">
        <f t="shared" si="279"/>
        <v>125.96151879297395</v>
      </c>
      <c r="LU108" s="65">
        <f t="shared" si="280"/>
        <v>279.69616908305255</v>
      </c>
      <c r="LV108" s="65"/>
      <c r="LW108" s="65"/>
      <c r="LX108" s="65"/>
      <c r="LY108" s="65">
        <v>5</v>
      </c>
      <c r="LZ108" s="65">
        <f t="shared" si="315"/>
        <v>508.03738317757012</v>
      </c>
      <c r="MA108" s="65"/>
      <c r="MB108" s="64">
        <f t="shared" si="236"/>
        <v>1172.4950710535966</v>
      </c>
      <c r="MC108" s="66">
        <f t="shared" si="316"/>
        <v>593.54906542056074</v>
      </c>
      <c r="MD108" s="66"/>
      <c r="ME108" s="66">
        <f t="shared" si="281"/>
        <v>353.20882729483151</v>
      </c>
      <c r="MF108" s="67">
        <f t="shared" si="237"/>
        <v>946.75789271539225</v>
      </c>
      <c r="MG108" s="67">
        <f t="shared" si="238"/>
        <v>2119.2529637689886</v>
      </c>
      <c r="MH108" s="68">
        <f t="shared" si="239"/>
        <v>2339.5370362310114</v>
      </c>
      <c r="MI108" s="209">
        <v>3708.72</v>
      </c>
      <c r="MJ108" s="209">
        <v>10640.51</v>
      </c>
      <c r="MK108" s="209">
        <v>0</v>
      </c>
      <c r="ML108" s="209">
        <v>0</v>
      </c>
      <c r="MM108" s="209">
        <v>0</v>
      </c>
      <c r="MN108" s="209">
        <v>0</v>
      </c>
      <c r="MO108" s="209">
        <v>0</v>
      </c>
      <c r="MP108" s="209">
        <v>0</v>
      </c>
      <c r="MQ108" s="209">
        <v>0</v>
      </c>
      <c r="MR108" s="209">
        <v>0</v>
      </c>
      <c r="MS108" s="209">
        <v>8841.25</v>
      </c>
      <c r="MT108" s="178">
        <f t="shared" si="352"/>
        <v>5507.98</v>
      </c>
      <c r="MU108" s="210">
        <v>823</v>
      </c>
      <c r="MV108" s="181" t="s">
        <v>276</v>
      </c>
      <c r="MW108" s="64">
        <f t="shared" si="198"/>
        <v>14349.23</v>
      </c>
      <c r="MX108" s="209">
        <v>308.72000000000003</v>
      </c>
      <c r="MY108" s="209">
        <v>3885</v>
      </c>
      <c r="MZ108" s="209">
        <v>0</v>
      </c>
      <c r="NA108" s="209">
        <v>0</v>
      </c>
      <c r="NB108" s="209">
        <v>0</v>
      </c>
      <c r="NC108" s="209">
        <v>0</v>
      </c>
      <c r="ND108" s="209">
        <v>0</v>
      </c>
      <c r="NE108" s="209">
        <v>0</v>
      </c>
      <c r="NF108" s="209">
        <v>0</v>
      </c>
      <c r="NG108" s="209">
        <v>0</v>
      </c>
      <c r="NH108" s="211">
        <f t="shared" si="282"/>
        <v>4193.72</v>
      </c>
      <c r="NI108" s="65"/>
      <c r="NJ108" s="65">
        <v>253.8</v>
      </c>
      <c r="NK108" s="65">
        <f t="shared" si="283"/>
        <v>0</v>
      </c>
      <c r="NL108" s="65">
        <f t="shared" si="284"/>
        <v>133.03455539388111</v>
      </c>
      <c r="NM108" s="65"/>
      <c r="NN108" s="65"/>
      <c r="NO108" s="65"/>
      <c r="NP108" s="65">
        <v>5</v>
      </c>
      <c r="NQ108" s="65">
        <f t="shared" si="317"/>
        <v>469.67889908256882</v>
      </c>
      <c r="NR108" s="65"/>
      <c r="NS108" s="64">
        <f t="shared" si="348"/>
        <v>861.51345447644997</v>
      </c>
      <c r="NT108" s="66">
        <f t="shared" si="285"/>
        <v>723.04816513761466</v>
      </c>
      <c r="NU108" s="66"/>
      <c r="NV108" s="66">
        <f t="shared" si="286"/>
        <v>316.9123239228129</v>
      </c>
      <c r="NW108" s="67">
        <f t="shared" si="240"/>
        <v>1039.9604890604276</v>
      </c>
      <c r="NX108" s="67">
        <f t="shared" si="241"/>
        <v>1901.4739435368774</v>
      </c>
      <c r="NY108" s="68">
        <f t="shared" si="242"/>
        <v>2292.2460564631228</v>
      </c>
      <c r="NZ108" s="209">
        <v>3031.12</v>
      </c>
      <c r="OA108" s="209">
        <v>9440.65</v>
      </c>
      <c r="OB108" s="209">
        <v>0</v>
      </c>
      <c r="OC108" s="209">
        <v>0</v>
      </c>
      <c r="OD108" s="209">
        <v>0</v>
      </c>
      <c r="OE108" s="209">
        <v>0</v>
      </c>
      <c r="OF108" s="209">
        <v>0</v>
      </c>
      <c r="OG108" s="209">
        <v>0</v>
      </c>
      <c r="OH108" s="209">
        <v>0</v>
      </c>
      <c r="OI108" s="209">
        <v>0</v>
      </c>
      <c r="OJ108" s="209">
        <v>6927</v>
      </c>
      <c r="OK108" s="178">
        <f t="shared" si="287"/>
        <v>5544.77</v>
      </c>
      <c r="OL108" s="210">
        <v>733</v>
      </c>
      <c r="OM108" s="181" t="s">
        <v>276</v>
      </c>
      <c r="ON108" s="64">
        <f t="shared" si="200"/>
        <v>12471.77</v>
      </c>
      <c r="OO108" s="209">
        <v>252.32</v>
      </c>
      <c r="OP108" s="209">
        <v>3885</v>
      </c>
      <c r="OQ108" s="209">
        <v>0</v>
      </c>
      <c r="OR108" s="209">
        <v>0</v>
      </c>
      <c r="OS108" s="209">
        <v>0</v>
      </c>
      <c r="OT108" s="209">
        <v>0</v>
      </c>
      <c r="OU108" s="209">
        <v>0</v>
      </c>
      <c r="OV108" s="209">
        <v>0</v>
      </c>
      <c r="OW108" s="209">
        <v>0</v>
      </c>
      <c r="OX108" s="209">
        <v>0</v>
      </c>
      <c r="OY108" s="211">
        <v>4137.32</v>
      </c>
      <c r="OZ108" s="65"/>
      <c r="PA108" s="65">
        <v>253.8</v>
      </c>
      <c r="PB108" s="65">
        <f t="shared" si="288"/>
        <v>149.78432763654425</v>
      </c>
      <c r="PC108" s="65">
        <f t="shared" si="289"/>
        <v>162.57822104834543</v>
      </c>
      <c r="PD108" s="65"/>
      <c r="PE108" s="65"/>
      <c r="PF108" s="65">
        <f t="shared" si="290"/>
        <v>32.880000000000003</v>
      </c>
      <c r="PG108" s="65">
        <v>5</v>
      </c>
      <c r="PH108" s="65">
        <f t="shared" si="318"/>
        <v>495.2049090909091</v>
      </c>
      <c r="PI108" s="65"/>
      <c r="PJ108" s="64">
        <f t="shared" si="243"/>
        <v>1099.2474577757987</v>
      </c>
      <c r="PK108" s="66">
        <f t="shared" si="319"/>
        <v>643.25572727272731</v>
      </c>
      <c r="PL108" s="66"/>
      <c r="PM108" s="66">
        <f t="shared" si="291"/>
        <v>348.50063700970526</v>
      </c>
      <c r="PN108" s="67">
        <f t="shared" si="244"/>
        <v>991.75636428243251</v>
      </c>
      <c r="PO108" s="67">
        <f t="shared" si="245"/>
        <v>2091.003822058231</v>
      </c>
      <c r="PP108" s="68">
        <f t="shared" si="246"/>
        <v>2046.3161779417687</v>
      </c>
      <c r="PQ108" s="209">
        <v>2423.75</v>
      </c>
      <c r="PR108" s="209">
        <v>6932.75</v>
      </c>
      <c r="PS108" s="209">
        <v>0</v>
      </c>
      <c r="PT108" s="209">
        <v>0</v>
      </c>
      <c r="PU108" s="209">
        <v>0</v>
      </c>
      <c r="PV108" s="209">
        <v>0</v>
      </c>
      <c r="PW108" s="209">
        <v>0</v>
      </c>
      <c r="PX108" s="209">
        <v>0</v>
      </c>
      <c r="PY108" s="209">
        <v>0</v>
      </c>
      <c r="PZ108" s="209">
        <v>0</v>
      </c>
      <c r="QA108" s="209">
        <v>4914.3999999999996</v>
      </c>
      <c r="QB108" s="178">
        <f t="shared" si="201"/>
        <v>4442.1000000000004</v>
      </c>
      <c r="QC108" s="210">
        <v>570</v>
      </c>
      <c r="QD108" s="181" t="s">
        <v>276</v>
      </c>
      <c r="QE108" s="64">
        <f t="shared" si="202"/>
        <v>9356.5</v>
      </c>
      <c r="QF108" s="209">
        <v>201.76</v>
      </c>
      <c r="QG108" s="209">
        <v>3885</v>
      </c>
      <c r="QH108" s="209">
        <v>0</v>
      </c>
      <c r="QI108" s="209">
        <v>0</v>
      </c>
      <c r="QJ108" s="209">
        <v>0</v>
      </c>
      <c r="QK108" s="209">
        <v>0</v>
      </c>
      <c r="QL108" s="209">
        <v>0</v>
      </c>
      <c r="QM108" s="209">
        <v>0</v>
      </c>
      <c r="QN108" s="209">
        <v>0</v>
      </c>
      <c r="QO108" s="209">
        <v>0</v>
      </c>
      <c r="QP108" s="211">
        <f t="shared" si="292"/>
        <v>4086.76</v>
      </c>
      <c r="QQ108" s="65"/>
      <c r="QR108" s="65">
        <v>253.8</v>
      </c>
      <c r="QS108" s="65">
        <f t="shared" si="293"/>
        <v>57.768801089442583</v>
      </c>
      <c r="QT108" s="65">
        <f t="shared" si="294"/>
        <v>81.056975052447584</v>
      </c>
      <c r="QU108" s="65"/>
      <c r="QV108" s="65"/>
      <c r="QW108" s="65">
        <f t="shared" si="295"/>
        <v>18.861818181818183</v>
      </c>
      <c r="QX108" s="65">
        <v>5</v>
      </c>
      <c r="QY108" s="65">
        <f t="shared" si="320"/>
        <v>428.14772727272725</v>
      </c>
      <c r="QZ108" s="65"/>
      <c r="RA108" s="64">
        <f t="shared" si="349"/>
        <v>844.63532159643569</v>
      </c>
      <c r="RB108" s="66">
        <f t="shared" si="296"/>
        <v>619.2640909090909</v>
      </c>
      <c r="RC108" s="66"/>
      <c r="RD108" s="66">
        <f t="shared" si="297"/>
        <v>292.77988250110531</v>
      </c>
      <c r="RE108" s="67">
        <f t="shared" si="247"/>
        <v>912.04397341019626</v>
      </c>
      <c r="RF108" s="67">
        <f t="shared" si="248"/>
        <v>1756.6792950066319</v>
      </c>
      <c r="RG108" s="68">
        <f t="shared" si="249"/>
        <v>2330.0807049933683</v>
      </c>
      <c r="RH108" s="205">
        <v>3790.43</v>
      </c>
      <c r="RI108" s="205">
        <v>8171.45</v>
      </c>
      <c r="RJ108" s="205">
        <v>0</v>
      </c>
      <c r="RK108" s="205">
        <v>0</v>
      </c>
      <c r="RL108" s="205">
        <v>0</v>
      </c>
      <c r="RM108" s="205">
        <v>0</v>
      </c>
      <c r="RN108" s="205">
        <v>0</v>
      </c>
      <c r="RO108" s="205">
        <v>0</v>
      </c>
      <c r="RP108" s="205">
        <v>0</v>
      </c>
      <c r="RQ108" s="205">
        <v>0</v>
      </c>
      <c r="RR108" s="205">
        <v>6643.16</v>
      </c>
      <c r="RS108" s="178">
        <f t="shared" si="204"/>
        <v>5318.7199999999993</v>
      </c>
      <c r="RT108" s="206">
        <v>659</v>
      </c>
      <c r="RU108" s="181" t="s">
        <v>276</v>
      </c>
      <c r="RV108" s="64">
        <f t="shared" si="205"/>
        <v>11961.88</v>
      </c>
      <c r="RW108" s="209">
        <v>315.52</v>
      </c>
      <c r="RX108" s="209">
        <v>3885</v>
      </c>
      <c r="RY108" s="209">
        <v>0</v>
      </c>
      <c r="RZ108" s="209">
        <v>0</v>
      </c>
      <c r="SA108" s="209">
        <v>0</v>
      </c>
      <c r="SB108" s="209">
        <v>0</v>
      </c>
      <c r="SC108" s="209">
        <v>0</v>
      </c>
      <c r="SD108" s="209">
        <v>0</v>
      </c>
      <c r="SE108" s="209">
        <v>0</v>
      </c>
      <c r="SF108" s="209">
        <v>0</v>
      </c>
      <c r="SG108" s="211">
        <v>4200.5200000000004</v>
      </c>
      <c r="SH108" s="65"/>
      <c r="SI108" s="65">
        <v>253.8</v>
      </c>
      <c r="SJ108" s="65">
        <f t="shared" si="298"/>
        <v>65.281709174892669</v>
      </c>
      <c r="SK108" s="65">
        <f t="shared" si="299"/>
        <v>114.64644623223779</v>
      </c>
      <c r="SL108" s="65"/>
      <c r="SM108" s="65"/>
      <c r="SN108" s="65">
        <f t="shared" si="300"/>
        <v>495.92920353982299</v>
      </c>
      <c r="SO108" s="65">
        <v>5</v>
      </c>
      <c r="SP108" s="65">
        <f t="shared" si="321"/>
        <v>428.52876106194691</v>
      </c>
      <c r="SQ108" s="65"/>
      <c r="SR108" s="64">
        <f t="shared" si="325"/>
        <v>1363.1861200089004</v>
      </c>
      <c r="SS108" s="66">
        <f t="shared" si="322"/>
        <v>596.28469026548669</v>
      </c>
      <c r="ST108" s="66"/>
      <c r="SU108" s="66">
        <f t="shared" si="301"/>
        <v>391.89416205487743</v>
      </c>
      <c r="SV108" s="67">
        <f t="shared" si="326"/>
        <v>988.17885232036406</v>
      </c>
      <c r="SW108" s="67">
        <f t="shared" si="250"/>
        <v>2351.3649723292647</v>
      </c>
      <c r="SX108" s="68">
        <f t="shared" si="251"/>
        <v>1849.1550276707358</v>
      </c>
      <c r="SY108" s="64">
        <f t="shared" si="302"/>
        <v>176727.17</v>
      </c>
      <c r="SZ108" s="211">
        <f t="shared" si="303"/>
        <v>51012.47</v>
      </c>
      <c r="TA108" s="67">
        <f t="shared" si="304"/>
        <v>24601.240991034694</v>
      </c>
      <c r="TB108" s="68">
        <f t="shared" si="305"/>
        <v>26411.229008965307</v>
      </c>
      <c r="TC108" s="264"/>
      <c r="TD108" s="265"/>
      <c r="TE108" s="265"/>
    </row>
    <row r="109" spans="1:525">
      <c r="A109" s="173" t="s">
        <v>257</v>
      </c>
      <c r="B109" s="175" t="s">
        <v>258</v>
      </c>
      <c r="C109" s="181" t="s">
        <v>276</v>
      </c>
      <c r="D109" s="176">
        <v>169.5</v>
      </c>
      <c r="E109" s="176">
        <v>11460.46</v>
      </c>
      <c r="F109" s="176">
        <v>0</v>
      </c>
      <c r="G109" s="176">
        <v>0</v>
      </c>
      <c r="H109" s="176">
        <v>0</v>
      </c>
      <c r="I109" s="176">
        <v>0</v>
      </c>
      <c r="J109" s="176">
        <v>0</v>
      </c>
      <c r="K109" s="176">
        <v>0</v>
      </c>
      <c r="L109" s="176">
        <v>0</v>
      </c>
      <c r="M109" s="176">
        <v>0</v>
      </c>
      <c r="N109" s="180">
        <v>8189.91</v>
      </c>
      <c r="O109" s="178">
        <f t="shared" si="331"/>
        <v>3440.0499999999993</v>
      </c>
      <c r="P109" s="181">
        <v>1117</v>
      </c>
      <c r="Q109" s="64">
        <f t="shared" si="327"/>
        <v>11629.96</v>
      </c>
      <c r="R109" s="178">
        <v>14.11</v>
      </c>
      <c r="S109" s="178">
        <v>3885</v>
      </c>
      <c r="T109" s="178">
        <v>0</v>
      </c>
      <c r="U109" s="178">
        <v>0</v>
      </c>
      <c r="V109" s="178">
        <v>0</v>
      </c>
      <c r="W109" s="178">
        <v>0</v>
      </c>
      <c r="X109" s="178">
        <v>0</v>
      </c>
      <c r="Y109" s="178">
        <v>0</v>
      </c>
      <c r="Z109" s="178">
        <v>0</v>
      </c>
      <c r="AA109" s="178">
        <v>0</v>
      </c>
      <c r="AB109" s="64">
        <f t="shared" si="328"/>
        <v>3899.11</v>
      </c>
      <c r="AC109" s="65"/>
      <c r="AD109" s="65"/>
      <c r="AE109" s="65">
        <f t="shared" si="252"/>
        <v>89.04723653710812</v>
      </c>
      <c r="AF109" s="65">
        <f t="shared" si="340"/>
        <v>92.240864657033896</v>
      </c>
      <c r="AG109" s="65"/>
      <c r="AH109" s="65"/>
      <c r="AI109" s="65"/>
      <c r="AJ109" s="65">
        <v>5</v>
      </c>
      <c r="AK109" s="65">
        <f t="shared" si="341"/>
        <v>411.38684210526316</v>
      </c>
      <c r="AL109" s="65"/>
      <c r="AM109" s="64">
        <f t="shared" si="214"/>
        <v>597.67494329940519</v>
      </c>
      <c r="AN109" s="66">
        <f t="shared" si="342"/>
        <v>645.10084210526315</v>
      </c>
      <c r="AO109" s="66"/>
      <c r="AP109" s="66">
        <f t="shared" si="253"/>
        <v>248.55515708093367</v>
      </c>
      <c r="AQ109" s="67">
        <f t="shared" si="215"/>
        <v>893.65599918619682</v>
      </c>
      <c r="AR109" s="67">
        <f t="shared" si="216"/>
        <v>1491.330942485602</v>
      </c>
      <c r="AS109" s="68">
        <f t="shared" si="217"/>
        <v>2407.7790575143981</v>
      </c>
      <c r="AT109" s="205">
        <v>238</v>
      </c>
      <c r="AU109" s="205">
        <v>8305.9699999999993</v>
      </c>
      <c r="AV109" s="205">
        <v>0</v>
      </c>
      <c r="AW109" s="205">
        <v>0</v>
      </c>
      <c r="AX109" s="207">
        <v>0</v>
      </c>
      <c r="AY109" s="207">
        <v>0</v>
      </c>
      <c r="AZ109" s="207">
        <v>0</v>
      </c>
      <c r="BA109" s="207">
        <v>0</v>
      </c>
      <c r="BB109" s="207">
        <v>0</v>
      </c>
      <c r="BC109" s="207">
        <v>0</v>
      </c>
      <c r="BD109" s="209">
        <v>6295.76</v>
      </c>
      <c r="BE109" s="178">
        <f t="shared" si="332"/>
        <v>2248.2099999999991</v>
      </c>
      <c r="BF109" s="208">
        <v>709</v>
      </c>
      <c r="BG109" s="181" t="s">
        <v>276</v>
      </c>
      <c r="BH109" s="64">
        <f t="shared" si="329"/>
        <v>8543.9699999999993</v>
      </c>
      <c r="BI109" s="205">
        <v>19.809999999999999</v>
      </c>
      <c r="BJ109" s="205">
        <v>3885</v>
      </c>
      <c r="BK109" s="205">
        <v>0</v>
      </c>
      <c r="BL109" s="205">
        <v>0</v>
      </c>
      <c r="BM109" s="205">
        <v>0</v>
      </c>
      <c r="BN109" s="205">
        <v>0</v>
      </c>
      <c r="BO109" s="205">
        <v>0</v>
      </c>
      <c r="BP109" s="205">
        <v>0</v>
      </c>
      <c r="BQ109" s="205">
        <v>0</v>
      </c>
      <c r="BR109" s="205">
        <v>0</v>
      </c>
      <c r="BS109" s="64">
        <f t="shared" si="330"/>
        <v>3904.81</v>
      </c>
      <c r="BT109" s="65"/>
      <c r="BU109" s="65"/>
      <c r="BV109" s="65">
        <f t="shared" si="254"/>
        <v>69.050102842829233</v>
      </c>
      <c r="BW109" s="65">
        <f t="shared" si="255"/>
        <v>50.845431866338608</v>
      </c>
      <c r="BX109" s="65"/>
      <c r="BY109" s="65"/>
      <c r="BZ109" s="65"/>
      <c r="CA109" s="65">
        <v>5</v>
      </c>
      <c r="CB109" s="65">
        <f t="shared" si="343"/>
        <v>391.015625</v>
      </c>
      <c r="CC109" s="65"/>
      <c r="CD109" s="64">
        <f t="shared" si="218"/>
        <v>515.9111597091678</v>
      </c>
      <c r="CE109" s="66">
        <f t="shared" si="256"/>
        <v>665.21208333333334</v>
      </c>
      <c r="CF109" s="66"/>
      <c r="CG109" s="66">
        <f t="shared" si="257"/>
        <v>236.22464860850025</v>
      </c>
      <c r="CH109" s="67">
        <f t="shared" si="323"/>
        <v>901.43673194183361</v>
      </c>
      <c r="CI109" s="67">
        <f t="shared" si="219"/>
        <v>1417.3478916510014</v>
      </c>
      <c r="CJ109" s="68">
        <f t="shared" si="220"/>
        <v>2487.4621083489983</v>
      </c>
      <c r="CK109" s="209">
        <v>502.95</v>
      </c>
      <c r="CL109" s="209">
        <v>13853.95</v>
      </c>
      <c r="CM109" s="209">
        <v>0</v>
      </c>
      <c r="CN109" s="209">
        <v>0</v>
      </c>
      <c r="CO109" s="209">
        <v>0</v>
      </c>
      <c r="CP109" s="209">
        <v>0</v>
      </c>
      <c r="CQ109" s="209">
        <v>0</v>
      </c>
      <c r="CR109" s="209">
        <v>0</v>
      </c>
      <c r="CS109" s="209">
        <v>0</v>
      </c>
      <c r="CT109" s="207">
        <v>0</v>
      </c>
      <c r="CU109" s="209">
        <v>8731.92</v>
      </c>
      <c r="CV109" s="178">
        <f t="shared" ref="CV109:CV115" si="353">CY109-CU109</f>
        <v>5624.9800000000014</v>
      </c>
      <c r="CW109" s="210">
        <v>1382</v>
      </c>
      <c r="CX109" s="181" t="s">
        <v>276</v>
      </c>
      <c r="CY109" s="64">
        <f t="shared" ref="CY109:CY115" si="354">SUM(CK109:CT109)</f>
        <v>14356.900000000001</v>
      </c>
      <c r="CZ109" s="209">
        <v>41.86</v>
      </c>
      <c r="DA109" s="209">
        <v>3885</v>
      </c>
      <c r="DB109" s="209">
        <v>0</v>
      </c>
      <c r="DC109" s="209">
        <v>0</v>
      </c>
      <c r="DD109" s="209">
        <v>0</v>
      </c>
      <c r="DE109" s="209">
        <v>0</v>
      </c>
      <c r="DF109" s="209">
        <v>0</v>
      </c>
      <c r="DG109" s="209">
        <v>0</v>
      </c>
      <c r="DH109" s="209">
        <v>0</v>
      </c>
      <c r="DI109" s="209">
        <v>0</v>
      </c>
      <c r="DJ109" s="211">
        <f t="shared" si="350"/>
        <v>3926.86</v>
      </c>
      <c r="DK109" s="65"/>
      <c r="DL109" s="65"/>
      <c r="DM109" s="65">
        <f t="shared" si="258"/>
        <v>94.928173932671939</v>
      </c>
      <c r="DN109" s="65">
        <f t="shared" si="259"/>
        <v>160.01017989069464</v>
      </c>
      <c r="DO109" s="65"/>
      <c r="DP109" s="65"/>
      <c r="DQ109" s="65"/>
      <c r="DR109" s="65">
        <v>5</v>
      </c>
      <c r="DS109" s="65">
        <f t="shared" si="351"/>
        <v>428.469696969697</v>
      </c>
      <c r="DT109" s="65"/>
      <c r="DU109" s="64">
        <f t="shared" si="221"/>
        <v>688.40805079306358</v>
      </c>
      <c r="DV109" s="66">
        <f t="shared" si="306"/>
        <v>596.35070707070713</v>
      </c>
      <c r="DW109" s="66"/>
      <c r="DX109" s="66">
        <f t="shared" si="260"/>
        <v>256.95175157275418</v>
      </c>
      <c r="DY109" s="67">
        <f t="shared" si="222"/>
        <v>853.30245864346125</v>
      </c>
      <c r="DZ109" s="67">
        <f t="shared" si="223"/>
        <v>1541.7105094365247</v>
      </c>
      <c r="EA109" s="68">
        <f t="shared" si="224"/>
        <v>2385.1494905634754</v>
      </c>
      <c r="EB109" s="209">
        <v>763.74</v>
      </c>
      <c r="EC109" s="209">
        <v>14212.51</v>
      </c>
      <c r="ED109" s="209">
        <v>0</v>
      </c>
      <c r="EE109" s="209">
        <v>0</v>
      </c>
      <c r="EF109" s="209">
        <v>0</v>
      </c>
      <c r="EG109" s="209">
        <v>0</v>
      </c>
      <c r="EH109" s="209">
        <v>0</v>
      </c>
      <c r="EI109" s="209">
        <v>0</v>
      </c>
      <c r="EJ109" s="209">
        <v>0</v>
      </c>
      <c r="EK109" s="209">
        <v>0</v>
      </c>
      <c r="EL109" s="209">
        <v>9481.2999999999993</v>
      </c>
      <c r="EM109" s="178">
        <f t="shared" ref="EM109:EM115" si="355">EP109-EL109</f>
        <v>5494.9500000000007</v>
      </c>
      <c r="EN109" s="210">
        <v>1298</v>
      </c>
      <c r="EO109" s="181" t="s">
        <v>276</v>
      </c>
      <c r="EP109" s="212">
        <f t="shared" si="261"/>
        <v>14976.25</v>
      </c>
      <c r="EQ109" s="209">
        <v>63.57</v>
      </c>
      <c r="ER109" s="209">
        <v>3885</v>
      </c>
      <c r="ES109" s="209">
        <v>0</v>
      </c>
      <c r="ET109" s="209">
        <v>0</v>
      </c>
      <c r="EU109" s="209">
        <v>0</v>
      </c>
      <c r="EV109" s="209">
        <v>0</v>
      </c>
      <c r="EW109" s="209">
        <v>0</v>
      </c>
      <c r="EX109" s="209">
        <v>0</v>
      </c>
      <c r="EY109" s="209">
        <v>0</v>
      </c>
      <c r="EZ109" s="209">
        <v>0</v>
      </c>
      <c r="FA109" s="64">
        <f t="shared" ref="FA109:FA115" si="356">SUM(EQ109:EZ109)</f>
        <v>3948.57</v>
      </c>
      <c r="FB109" s="65"/>
      <c r="FC109" s="65"/>
      <c r="FD109" s="65">
        <f t="shared" si="262"/>
        <v>105.83075297539544</v>
      </c>
      <c r="FE109" s="65">
        <f t="shared" si="263"/>
        <v>142.73815436203799</v>
      </c>
      <c r="FF109" s="65"/>
      <c r="FG109" s="65"/>
      <c r="FH109" s="65">
        <f t="shared" si="264"/>
        <v>140.93333333333334</v>
      </c>
      <c r="FI109" s="65">
        <v>5</v>
      </c>
      <c r="FJ109" s="65">
        <f t="shared" si="307"/>
        <v>424.68019607843132</v>
      </c>
      <c r="FK109" s="65"/>
      <c r="FL109" s="64">
        <f t="shared" si="225"/>
        <v>819.18243674919813</v>
      </c>
      <c r="FM109" s="66">
        <f t="shared" si="308"/>
        <v>664.41901960784321</v>
      </c>
      <c r="FN109" s="66"/>
      <c r="FO109" s="66">
        <f t="shared" si="265"/>
        <v>296.72029127140826</v>
      </c>
      <c r="FP109" s="67">
        <f t="shared" si="324"/>
        <v>961.13931087925152</v>
      </c>
      <c r="FQ109" s="67">
        <f t="shared" si="226"/>
        <v>1780.3217476284497</v>
      </c>
      <c r="FR109" s="68">
        <f t="shared" si="227"/>
        <v>2168.2482523715507</v>
      </c>
      <c r="FS109" s="209">
        <v>0</v>
      </c>
      <c r="FT109" s="209">
        <v>14209.04</v>
      </c>
      <c r="FU109" s="209">
        <v>0</v>
      </c>
      <c r="FV109" s="209">
        <v>0</v>
      </c>
      <c r="FW109" s="209">
        <v>0</v>
      </c>
      <c r="FX109" s="209">
        <v>0</v>
      </c>
      <c r="FY109" s="209">
        <v>0</v>
      </c>
      <c r="FZ109" s="209">
        <v>0</v>
      </c>
      <c r="GA109" s="209">
        <v>0</v>
      </c>
      <c r="GB109" s="209">
        <v>0</v>
      </c>
      <c r="GC109" s="209">
        <v>8549.5300000000007</v>
      </c>
      <c r="GD109" s="178">
        <f t="shared" ref="GD109:GD115" si="357">GG109-GC109</f>
        <v>5659.51</v>
      </c>
      <c r="GE109" s="210">
        <v>1283</v>
      </c>
      <c r="GF109" s="181" t="s">
        <v>276</v>
      </c>
      <c r="GG109" s="64">
        <f t="shared" ref="GG109:GG115" si="358">SUM(FS109:GB109)</f>
        <v>14209.04</v>
      </c>
      <c r="GH109" s="209">
        <v>0</v>
      </c>
      <c r="GI109" s="209">
        <v>3885</v>
      </c>
      <c r="GJ109" s="209">
        <v>0</v>
      </c>
      <c r="GK109" s="209">
        <v>0</v>
      </c>
      <c r="GL109" s="209">
        <v>0</v>
      </c>
      <c r="GM109" s="209">
        <v>0</v>
      </c>
      <c r="GN109" s="209">
        <v>0</v>
      </c>
      <c r="GO109" s="209">
        <v>0</v>
      </c>
      <c r="GP109" s="209">
        <v>0</v>
      </c>
      <c r="GQ109" s="209">
        <v>0</v>
      </c>
      <c r="GR109" s="211">
        <f t="shared" si="266"/>
        <v>3885</v>
      </c>
      <c r="GS109" s="65"/>
      <c r="GT109" s="65"/>
      <c r="GU109" s="65">
        <f t="shared" si="267"/>
        <v>94.73943316685056</v>
      </c>
      <c r="GV109" s="65">
        <f t="shared" si="268"/>
        <v>166.79767903308826</v>
      </c>
      <c r="GW109" s="65"/>
      <c r="GX109" s="65"/>
      <c r="GY109" s="65">
        <f t="shared" si="269"/>
        <v>184.90588235294118</v>
      </c>
      <c r="GZ109" s="65">
        <v>5</v>
      </c>
      <c r="HA109" s="65">
        <f t="shared" si="309"/>
        <v>358.47794117647061</v>
      </c>
      <c r="HB109" s="65"/>
      <c r="HC109" s="64">
        <f t="shared" si="344"/>
        <v>809.92093572935062</v>
      </c>
      <c r="HD109" s="66">
        <f t="shared" si="310"/>
        <v>866.92019607843133</v>
      </c>
      <c r="HE109" s="66"/>
      <c r="HF109" s="66">
        <f t="shared" si="270"/>
        <v>335.36822636155642</v>
      </c>
      <c r="HG109" s="67">
        <f t="shared" si="228"/>
        <v>1202.2884224399877</v>
      </c>
      <c r="HH109" s="67">
        <f t="shared" si="229"/>
        <v>2012.2093581693384</v>
      </c>
      <c r="HI109" s="68">
        <f t="shared" si="230"/>
        <v>1872.7906418306616</v>
      </c>
      <c r="HJ109" s="205">
        <v>505.95</v>
      </c>
      <c r="HK109" s="205">
        <v>13713.77</v>
      </c>
      <c r="HL109" s="205">
        <v>0</v>
      </c>
      <c r="HM109" s="205">
        <v>0</v>
      </c>
      <c r="HN109" s="205">
        <v>0</v>
      </c>
      <c r="HO109" s="205">
        <v>0</v>
      </c>
      <c r="HP109" s="205">
        <v>0</v>
      </c>
      <c r="HQ109" s="205">
        <v>0</v>
      </c>
      <c r="HR109" s="205">
        <v>0</v>
      </c>
      <c r="HS109" s="205">
        <v>0</v>
      </c>
      <c r="HT109" s="205">
        <v>9583.33</v>
      </c>
      <c r="HU109" s="178">
        <f t="shared" ref="HU109:HU115" si="359">HX109-HT109</f>
        <v>4636.3900000000012</v>
      </c>
      <c r="HV109" s="206">
        <v>1318</v>
      </c>
      <c r="HW109" s="181" t="s">
        <v>276</v>
      </c>
      <c r="HX109" s="64">
        <f t="shared" ref="HX109:HX115" si="360">SUM(HJ109:HS109)</f>
        <v>14219.720000000001</v>
      </c>
      <c r="HY109" s="205">
        <v>42.12</v>
      </c>
      <c r="HZ109" s="205">
        <v>3885</v>
      </c>
      <c r="IA109" s="205">
        <v>0</v>
      </c>
      <c r="IB109" s="205">
        <v>0</v>
      </c>
      <c r="IC109" s="205">
        <v>0</v>
      </c>
      <c r="ID109" s="205">
        <v>0</v>
      </c>
      <c r="IE109" s="205">
        <v>0</v>
      </c>
      <c r="IF109" s="205">
        <v>0</v>
      </c>
      <c r="IG109" s="205">
        <v>0</v>
      </c>
      <c r="IH109" s="205">
        <v>0</v>
      </c>
      <c r="II109" s="214">
        <v>3927.12</v>
      </c>
      <c r="IJ109" s="65"/>
      <c r="IK109" s="65"/>
      <c r="IL109" s="65">
        <f t="shared" si="271"/>
        <v>106.1589243822436</v>
      </c>
      <c r="IM109" s="65">
        <f t="shared" si="272"/>
        <v>140.51840491886537</v>
      </c>
      <c r="IN109" s="65"/>
      <c r="IO109" s="65"/>
      <c r="IP109" s="65">
        <f t="shared" si="273"/>
        <v>232.05714285714285</v>
      </c>
      <c r="IQ109" s="65">
        <v>5</v>
      </c>
      <c r="IR109" s="65">
        <f t="shared" si="311"/>
        <v>445.62857142857143</v>
      </c>
      <c r="IS109" s="65"/>
      <c r="IT109" s="64">
        <f t="shared" si="345"/>
        <v>929.36304358682332</v>
      </c>
      <c r="IU109" s="66">
        <f t="shared" si="312"/>
        <v>538.79476190476191</v>
      </c>
      <c r="IV109" s="66"/>
      <c r="IW109" s="66">
        <f t="shared" si="274"/>
        <v>293.63156109831709</v>
      </c>
      <c r="IX109" s="67">
        <f t="shared" si="346"/>
        <v>832.42632300307901</v>
      </c>
      <c r="IY109" s="67">
        <f t="shared" si="231"/>
        <v>1761.7893665899023</v>
      </c>
      <c r="IZ109" s="68">
        <f t="shared" si="232"/>
        <v>2165.3306334100976</v>
      </c>
      <c r="JA109" s="209">
        <v>1465.8</v>
      </c>
      <c r="JB109" s="209">
        <v>17019.87</v>
      </c>
      <c r="JC109" s="209">
        <v>0</v>
      </c>
      <c r="JD109" s="209">
        <v>0</v>
      </c>
      <c r="JE109" s="209">
        <v>0</v>
      </c>
      <c r="JF109" s="209">
        <v>0</v>
      </c>
      <c r="JG109" s="209">
        <v>0</v>
      </c>
      <c r="JH109" s="209">
        <v>0</v>
      </c>
      <c r="JI109" s="209">
        <v>0</v>
      </c>
      <c r="JJ109" s="209">
        <v>0</v>
      </c>
      <c r="JK109" s="209">
        <v>13723.31</v>
      </c>
      <c r="JL109" s="178">
        <f t="shared" ref="JL109:JL115" si="361">JO109-JK109</f>
        <v>4762.3599999999988</v>
      </c>
      <c r="JM109" s="210">
        <v>1409</v>
      </c>
      <c r="JN109" s="181" t="s">
        <v>276</v>
      </c>
      <c r="JO109" s="64">
        <f t="shared" ref="JO109:JO115" si="362">SUM(JA109:JJ109)</f>
        <v>18485.669999999998</v>
      </c>
      <c r="JP109" s="209">
        <v>122.02</v>
      </c>
      <c r="JQ109" s="209">
        <v>3885</v>
      </c>
      <c r="JR109" s="209">
        <v>0</v>
      </c>
      <c r="JS109" s="209">
        <v>0</v>
      </c>
      <c r="JT109" s="209">
        <v>0</v>
      </c>
      <c r="JU109" s="209">
        <v>0</v>
      </c>
      <c r="JV109" s="209">
        <v>0</v>
      </c>
      <c r="JW109" s="209">
        <v>0</v>
      </c>
      <c r="JX109" s="209">
        <v>0</v>
      </c>
      <c r="JY109" s="209">
        <v>0</v>
      </c>
      <c r="JZ109" s="211">
        <v>4007.02</v>
      </c>
      <c r="KA109" s="65"/>
      <c r="KB109" s="65"/>
      <c r="KC109" s="65">
        <f t="shared" si="275"/>
        <v>276.80860040906077</v>
      </c>
      <c r="KD109" s="65">
        <f t="shared" si="276"/>
        <v>160.35613292553623</v>
      </c>
      <c r="KE109" s="65"/>
      <c r="KF109" s="65"/>
      <c r="KG109" s="65"/>
      <c r="KH109" s="65">
        <v>5</v>
      </c>
      <c r="KI109" s="65">
        <f t="shared" si="313"/>
        <v>543.39953271028037</v>
      </c>
      <c r="KJ109" s="65"/>
      <c r="KK109" s="64">
        <f t="shared" si="347"/>
        <v>985.5642660448774</v>
      </c>
      <c r="KL109" s="66">
        <f t="shared" si="314"/>
        <v>497.32093457943921</v>
      </c>
      <c r="KM109" s="66"/>
      <c r="KN109" s="66">
        <f t="shared" si="277"/>
        <v>296.57704012486334</v>
      </c>
      <c r="KO109" s="67">
        <f t="shared" si="233"/>
        <v>793.89797470430256</v>
      </c>
      <c r="KP109" s="67">
        <f t="shared" si="234"/>
        <v>1779.46224074918</v>
      </c>
      <c r="KQ109" s="68">
        <f t="shared" si="235"/>
        <v>2227.5577592508198</v>
      </c>
      <c r="KR109" s="209">
        <v>1440.34</v>
      </c>
      <c r="KS109" s="209">
        <v>22569.38</v>
      </c>
      <c r="KT109" s="209">
        <v>0</v>
      </c>
      <c r="KU109" s="209">
        <v>0</v>
      </c>
      <c r="KV109" s="209">
        <v>0</v>
      </c>
      <c r="KW109" s="209">
        <v>0</v>
      </c>
      <c r="KX109" s="209">
        <v>0</v>
      </c>
      <c r="KY109" s="209">
        <v>0</v>
      </c>
      <c r="KZ109" s="209">
        <v>0</v>
      </c>
      <c r="LA109" s="209">
        <v>0</v>
      </c>
      <c r="LB109" s="209">
        <v>17937.95</v>
      </c>
      <c r="LC109" s="178">
        <f t="shared" ref="LC109:LC115" si="363">LF109-LB109</f>
        <v>6071.77</v>
      </c>
      <c r="LD109" s="210">
        <v>1799</v>
      </c>
      <c r="LE109" s="181" t="s">
        <v>276</v>
      </c>
      <c r="LF109" s="64">
        <f t="shared" ref="LF109:LF115" si="364">SUM(KR109:LA109)</f>
        <v>24009.72</v>
      </c>
      <c r="LG109" s="209">
        <v>119.9</v>
      </c>
      <c r="LH109" s="209">
        <v>3885</v>
      </c>
      <c r="LI109" s="209">
        <v>0</v>
      </c>
      <c r="LJ109" s="209">
        <v>0</v>
      </c>
      <c r="LK109" s="209">
        <v>0</v>
      </c>
      <c r="LL109" s="209">
        <v>0</v>
      </c>
      <c r="LM109" s="209">
        <v>0</v>
      </c>
      <c r="LN109" s="209">
        <v>0</v>
      </c>
      <c r="LO109" s="209">
        <v>0</v>
      </c>
      <c r="LP109" s="209">
        <v>0</v>
      </c>
      <c r="LQ109" s="211">
        <f t="shared" si="278"/>
        <v>4004.9</v>
      </c>
      <c r="LR109" s="65"/>
      <c r="LS109" s="65"/>
      <c r="LT109" s="65">
        <f t="shared" si="279"/>
        <v>182.87969441147862</v>
      </c>
      <c r="LU109" s="65">
        <f t="shared" si="280"/>
        <v>180.76959522887776</v>
      </c>
      <c r="LV109" s="65"/>
      <c r="LW109" s="65"/>
      <c r="LX109" s="65"/>
      <c r="LY109" s="65">
        <v>5</v>
      </c>
      <c r="LZ109" s="65">
        <f t="shared" si="315"/>
        <v>508.03738317757012</v>
      </c>
      <c r="MA109" s="65"/>
      <c r="MB109" s="64">
        <f t="shared" si="236"/>
        <v>876.68667281792659</v>
      </c>
      <c r="MC109" s="66">
        <f t="shared" si="316"/>
        <v>593.54906542056074</v>
      </c>
      <c r="MD109" s="66"/>
      <c r="ME109" s="66">
        <f t="shared" si="281"/>
        <v>294.0471476476975</v>
      </c>
      <c r="MF109" s="67">
        <f t="shared" si="237"/>
        <v>887.59621306825829</v>
      </c>
      <c r="MG109" s="67">
        <f t="shared" si="238"/>
        <v>1764.2828858861849</v>
      </c>
      <c r="MH109" s="68">
        <f t="shared" si="239"/>
        <v>2240.6171141138152</v>
      </c>
      <c r="MI109" s="209">
        <v>227</v>
      </c>
      <c r="MJ109" s="209">
        <v>11787.77</v>
      </c>
      <c r="MK109" s="209">
        <v>0</v>
      </c>
      <c r="ML109" s="209">
        <v>0</v>
      </c>
      <c r="MM109" s="209">
        <v>0</v>
      </c>
      <c r="MN109" s="209">
        <v>0</v>
      </c>
      <c r="MO109" s="209">
        <v>0</v>
      </c>
      <c r="MP109" s="209">
        <v>0</v>
      </c>
      <c r="MQ109" s="209">
        <v>0</v>
      </c>
      <c r="MR109" s="209">
        <v>0</v>
      </c>
      <c r="MS109" s="209">
        <v>8338.75</v>
      </c>
      <c r="MT109" s="178">
        <f t="shared" si="352"/>
        <v>3676.0200000000004</v>
      </c>
      <c r="MU109" s="210">
        <v>1067</v>
      </c>
      <c r="MV109" s="181" t="s">
        <v>276</v>
      </c>
      <c r="MW109" s="64">
        <f t="shared" ref="MW109:MW115" si="365">SUM(MI109:MR109)</f>
        <v>12014.77</v>
      </c>
      <c r="MX109" s="209">
        <v>18.899999999999999</v>
      </c>
      <c r="MY109" s="209">
        <v>3885</v>
      </c>
      <c r="MZ109" s="209">
        <v>0</v>
      </c>
      <c r="NA109" s="209">
        <v>0</v>
      </c>
      <c r="NB109" s="209">
        <v>0</v>
      </c>
      <c r="NC109" s="209">
        <v>0</v>
      </c>
      <c r="ND109" s="209">
        <v>0</v>
      </c>
      <c r="NE109" s="209">
        <v>0</v>
      </c>
      <c r="NF109" s="209">
        <v>0</v>
      </c>
      <c r="NG109" s="209">
        <v>0</v>
      </c>
      <c r="NH109" s="211">
        <f t="shared" si="282"/>
        <v>3903.9</v>
      </c>
      <c r="NI109" s="65"/>
      <c r="NJ109" s="65"/>
      <c r="NK109" s="65">
        <f t="shared" si="283"/>
        <v>0</v>
      </c>
      <c r="NL109" s="65">
        <f t="shared" si="284"/>
        <v>88.787120926186176</v>
      </c>
      <c r="NM109" s="65"/>
      <c r="NN109" s="65"/>
      <c r="NO109" s="65"/>
      <c r="NP109" s="65">
        <v>5</v>
      </c>
      <c r="NQ109" s="65">
        <f t="shared" si="317"/>
        <v>469.67889908256882</v>
      </c>
      <c r="NR109" s="65"/>
      <c r="NS109" s="64">
        <f t="shared" si="348"/>
        <v>563.46602000875498</v>
      </c>
      <c r="NT109" s="66">
        <f t="shared" si="285"/>
        <v>723.04816513761466</v>
      </c>
      <c r="NU109" s="66"/>
      <c r="NV109" s="66">
        <f t="shared" si="286"/>
        <v>257.30283702927392</v>
      </c>
      <c r="NW109" s="67">
        <f t="shared" si="240"/>
        <v>980.35100216688852</v>
      </c>
      <c r="NX109" s="67">
        <f t="shared" si="241"/>
        <v>1543.8170221756436</v>
      </c>
      <c r="NY109" s="68">
        <f t="shared" si="242"/>
        <v>2360.0829778243565</v>
      </c>
      <c r="NZ109" s="209">
        <v>112.6</v>
      </c>
      <c r="OA109" s="209">
        <v>10218.01</v>
      </c>
      <c r="OB109" s="209">
        <v>0</v>
      </c>
      <c r="OC109" s="209">
        <v>0</v>
      </c>
      <c r="OD109" s="209">
        <v>0</v>
      </c>
      <c r="OE109" s="209">
        <v>0</v>
      </c>
      <c r="OF109" s="209">
        <v>0</v>
      </c>
      <c r="OG109" s="209">
        <v>0</v>
      </c>
      <c r="OH109" s="209">
        <v>0</v>
      </c>
      <c r="OI109" s="209">
        <v>0</v>
      </c>
      <c r="OJ109" s="209">
        <v>6500.01</v>
      </c>
      <c r="OK109" s="178">
        <f t="shared" si="287"/>
        <v>3830.6000000000004</v>
      </c>
      <c r="OL109" s="210">
        <v>999</v>
      </c>
      <c r="OM109" s="181" t="s">
        <v>276</v>
      </c>
      <c r="ON109" s="64">
        <f t="shared" ref="ON109:ON115" si="366">SUM(NZ109:OI109)</f>
        <v>10330.61</v>
      </c>
      <c r="OO109" s="209">
        <v>9.3699999999999992</v>
      </c>
      <c r="OP109" s="209">
        <v>3885</v>
      </c>
      <c r="OQ109" s="209">
        <v>0</v>
      </c>
      <c r="OR109" s="209">
        <v>0</v>
      </c>
      <c r="OS109" s="209">
        <v>0</v>
      </c>
      <c r="OT109" s="209">
        <v>0</v>
      </c>
      <c r="OU109" s="209">
        <v>0</v>
      </c>
      <c r="OV109" s="209">
        <v>0</v>
      </c>
      <c r="OW109" s="209">
        <v>0</v>
      </c>
      <c r="OX109" s="209">
        <v>0</v>
      </c>
      <c r="OY109" s="211">
        <v>3894.37</v>
      </c>
      <c r="OZ109" s="65"/>
      <c r="PA109" s="65"/>
      <c r="PB109" s="65">
        <f t="shared" si="288"/>
        <v>140.55141150293258</v>
      </c>
      <c r="PC109" s="65">
        <f t="shared" si="289"/>
        <v>112.31703633293932</v>
      </c>
      <c r="PD109" s="65"/>
      <c r="PE109" s="65"/>
      <c r="PF109" s="65">
        <f t="shared" si="290"/>
        <v>32.880000000000003</v>
      </c>
      <c r="PG109" s="65">
        <v>5</v>
      </c>
      <c r="PH109" s="65">
        <f t="shared" si="318"/>
        <v>495.2049090909091</v>
      </c>
      <c r="PI109" s="65"/>
      <c r="PJ109" s="64">
        <f t="shared" si="243"/>
        <v>785.953356926781</v>
      </c>
      <c r="PK109" s="66">
        <f t="shared" si="319"/>
        <v>643.25572727272731</v>
      </c>
      <c r="PL109" s="66"/>
      <c r="PM109" s="66">
        <f t="shared" si="291"/>
        <v>285.84181683990164</v>
      </c>
      <c r="PN109" s="67">
        <f t="shared" si="244"/>
        <v>929.09754411262895</v>
      </c>
      <c r="PO109" s="67">
        <f t="shared" si="245"/>
        <v>1715.0509010394098</v>
      </c>
      <c r="PP109" s="68">
        <f t="shared" si="246"/>
        <v>2179.3190989605901</v>
      </c>
      <c r="PQ109" s="209">
        <v>390.9</v>
      </c>
      <c r="PR109" s="209">
        <v>8931.15</v>
      </c>
      <c r="PS109" s="209">
        <v>0</v>
      </c>
      <c r="PT109" s="209">
        <v>0</v>
      </c>
      <c r="PU109" s="209">
        <v>0</v>
      </c>
      <c r="PV109" s="209">
        <v>0</v>
      </c>
      <c r="PW109" s="209">
        <v>0</v>
      </c>
      <c r="PX109" s="209">
        <v>0</v>
      </c>
      <c r="PY109" s="209">
        <v>0</v>
      </c>
      <c r="PZ109" s="209">
        <v>0</v>
      </c>
      <c r="QA109" s="209">
        <v>5887.41</v>
      </c>
      <c r="QB109" s="178">
        <f t="shared" ref="QB109:QB115" si="367">QE109-QA109</f>
        <v>3434.6399999999994</v>
      </c>
      <c r="QC109" s="210">
        <v>825</v>
      </c>
      <c r="QD109" s="181" t="s">
        <v>276</v>
      </c>
      <c r="QE109" s="64">
        <f t="shared" ref="QE109:QE115" si="368">SUM(PQ109:PZ109)</f>
        <v>9322.0499999999993</v>
      </c>
      <c r="QF109" s="209">
        <v>32.54</v>
      </c>
      <c r="QG109" s="209">
        <v>3885</v>
      </c>
      <c r="QH109" s="209">
        <v>0</v>
      </c>
      <c r="QI109" s="209">
        <v>0</v>
      </c>
      <c r="QJ109" s="209">
        <v>0</v>
      </c>
      <c r="QK109" s="209">
        <v>0</v>
      </c>
      <c r="QL109" s="209">
        <v>0</v>
      </c>
      <c r="QM109" s="209">
        <v>0</v>
      </c>
      <c r="QN109" s="209">
        <v>0</v>
      </c>
      <c r="QO109" s="209">
        <v>0</v>
      </c>
      <c r="QP109" s="211">
        <f t="shared" si="292"/>
        <v>3917.54</v>
      </c>
      <c r="QQ109" s="65"/>
      <c r="QR109" s="65"/>
      <c r="QS109" s="65">
        <f t="shared" si="293"/>
        <v>69.206539398908347</v>
      </c>
      <c r="QT109" s="65">
        <f t="shared" si="294"/>
        <v>62.673404199396352</v>
      </c>
      <c r="QU109" s="65"/>
      <c r="QV109" s="65"/>
      <c r="QW109" s="65">
        <f t="shared" si="295"/>
        <v>18.861818181818183</v>
      </c>
      <c r="QX109" s="65">
        <v>5</v>
      </c>
      <c r="QY109" s="65">
        <f t="shared" si="320"/>
        <v>428.14772727272725</v>
      </c>
      <c r="QZ109" s="65"/>
      <c r="RA109" s="64">
        <f t="shared" si="349"/>
        <v>583.88948905285019</v>
      </c>
      <c r="RB109" s="66">
        <f t="shared" si="296"/>
        <v>619.2640909090909</v>
      </c>
      <c r="RC109" s="66"/>
      <c r="RD109" s="66">
        <f t="shared" si="297"/>
        <v>240.63071599238822</v>
      </c>
      <c r="RE109" s="67">
        <f t="shared" si="247"/>
        <v>859.89480690147911</v>
      </c>
      <c r="RF109" s="67">
        <f t="shared" si="248"/>
        <v>1443.7842959543293</v>
      </c>
      <c r="RG109" s="68">
        <f t="shared" si="249"/>
        <v>2473.7557040456704</v>
      </c>
      <c r="RH109" s="205">
        <v>220.5</v>
      </c>
      <c r="RI109" s="205">
        <v>8901.07</v>
      </c>
      <c r="RJ109" s="205">
        <v>0</v>
      </c>
      <c r="RK109" s="205">
        <v>0</v>
      </c>
      <c r="RL109" s="205">
        <v>0</v>
      </c>
      <c r="RM109" s="205">
        <v>0</v>
      </c>
      <c r="RN109" s="205">
        <v>0</v>
      </c>
      <c r="RO109" s="205">
        <v>0</v>
      </c>
      <c r="RP109" s="205">
        <v>0</v>
      </c>
      <c r="RQ109" s="205">
        <v>0</v>
      </c>
      <c r="RR109" s="205">
        <v>6199.05</v>
      </c>
      <c r="RS109" s="178">
        <f t="shared" ref="RS109:RS115" si="369">RV109-RR109</f>
        <v>2922.5199999999995</v>
      </c>
      <c r="RT109" s="206">
        <v>821</v>
      </c>
      <c r="RU109" s="181" t="s">
        <v>276</v>
      </c>
      <c r="RV109" s="64">
        <f t="shared" ref="RV109:RV115" si="370">SUM(RH109:RQ109)</f>
        <v>9121.57</v>
      </c>
      <c r="RW109" s="209">
        <v>18.350000000000001</v>
      </c>
      <c r="RX109" s="209">
        <v>3885</v>
      </c>
      <c r="RY109" s="209">
        <v>0</v>
      </c>
      <c r="RZ109" s="209">
        <v>0</v>
      </c>
      <c r="SA109" s="209">
        <v>0</v>
      </c>
      <c r="SB109" s="209">
        <v>0</v>
      </c>
      <c r="SC109" s="209">
        <v>0</v>
      </c>
      <c r="SD109" s="209">
        <v>0</v>
      </c>
      <c r="SE109" s="209">
        <v>0</v>
      </c>
      <c r="SF109" s="209">
        <v>0</v>
      </c>
      <c r="SG109" s="211">
        <v>3903.35</v>
      </c>
      <c r="SH109" s="65"/>
      <c r="SI109" s="65"/>
      <c r="SJ109" s="65">
        <f t="shared" si="298"/>
        <v>60.917481930379282</v>
      </c>
      <c r="SK109" s="65">
        <f t="shared" si="299"/>
        <v>62.995707997909193</v>
      </c>
      <c r="SL109" s="65"/>
      <c r="SM109" s="65"/>
      <c r="SN109" s="65">
        <f t="shared" si="300"/>
        <v>495.92920353982299</v>
      </c>
      <c r="SO109" s="65">
        <v>5</v>
      </c>
      <c r="SP109" s="65">
        <f t="shared" si="321"/>
        <v>428.52876106194691</v>
      </c>
      <c r="SQ109" s="65"/>
      <c r="SR109" s="64">
        <f t="shared" si="325"/>
        <v>1053.3711545300584</v>
      </c>
      <c r="SS109" s="66">
        <f t="shared" si="322"/>
        <v>596.28469026548669</v>
      </c>
      <c r="ST109" s="66"/>
      <c r="SU109" s="66">
        <f t="shared" si="301"/>
        <v>329.93116895910907</v>
      </c>
      <c r="SV109" s="67">
        <f t="shared" si="326"/>
        <v>926.21585922459576</v>
      </c>
      <c r="SW109" s="67">
        <f t="shared" si="250"/>
        <v>1979.5870137546542</v>
      </c>
      <c r="SX109" s="68">
        <f t="shared" si="251"/>
        <v>1923.7629862453457</v>
      </c>
      <c r="SY109" s="64">
        <f t="shared" si="302"/>
        <v>161220.22999999998</v>
      </c>
      <c r="SZ109" s="211">
        <f t="shared" si="303"/>
        <v>47122.55</v>
      </c>
      <c r="TA109" s="67">
        <f t="shared" si="304"/>
        <v>20230.694175520224</v>
      </c>
      <c r="TB109" s="68">
        <f t="shared" si="305"/>
        <v>26891.855824479779</v>
      </c>
      <c r="TC109" s="264"/>
      <c r="TD109" s="265"/>
      <c r="TE109" s="265"/>
    </row>
    <row r="110" spans="1:525">
      <c r="A110" s="173" t="s">
        <v>108</v>
      </c>
      <c r="B110" s="175" t="s">
        <v>259</v>
      </c>
      <c r="C110" s="181" t="s">
        <v>276</v>
      </c>
      <c r="D110" s="176">
        <v>9331.19</v>
      </c>
      <c r="E110" s="176">
        <v>18486.27</v>
      </c>
      <c r="F110" s="176">
        <v>0</v>
      </c>
      <c r="G110" s="176">
        <v>75</v>
      </c>
      <c r="H110" s="176">
        <v>0</v>
      </c>
      <c r="I110" s="176">
        <v>0</v>
      </c>
      <c r="J110" s="176">
        <v>0</v>
      </c>
      <c r="K110" s="176">
        <v>0</v>
      </c>
      <c r="L110" s="176">
        <v>0</v>
      </c>
      <c r="M110" s="176">
        <v>0</v>
      </c>
      <c r="N110" s="180">
        <v>23573.82</v>
      </c>
      <c r="O110" s="178">
        <f t="shared" si="331"/>
        <v>4318.6399999999994</v>
      </c>
      <c r="P110" s="181">
        <v>2141</v>
      </c>
      <c r="Q110" s="64">
        <f t="shared" si="327"/>
        <v>27892.46</v>
      </c>
      <c r="R110" s="178">
        <v>776.76</v>
      </c>
      <c r="S110" s="178">
        <v>1352.24</v>
      </c>
      <c r="T110" s="178">
        <v>0</v>
      </c>
      <c r="U110" s="178">
        <v>3.15</v>
      </c>
      <c r="V110" s="178">
        <v>0</v>
      </c>
      <c r="W110" s="178">
        <v>0</v>
      </c>
      <c r="X110" s="178">
        <v>0</v>
      </c>
      <c r="Y110" s="178">
        <v>0</v>
      </c>
      <c r="Z110" s="178">
        <v>0</v>
      </c>
      <c r="AA110" s="178">
        <v>0</v>
      </c>
      <c r="AB110" s="64">
        <f t="shared" si="328"/>
        <v>2132.15</v>
      </c>
      <c r="AC110" s="220"/>
      <c r="AD110" s="219">
        <v>253.8</v>
      </c>
      <c r="AE110" s="65">
        <f t="shared" si="252"/>
        <v>256.31338141972378</v>
      </c>
      <c r="AF110" s="65">
        <f t="shared" si="340"/>
        <v>115.79921447143295</v>
      </c>
      <c r="AG110" s="65"/>
      <c r="AH110" s="65"/>
      <c r="AI110" s="65"/>
      <c r="AJ110" s="65">
        <v>5</v>
      </c>
      <c r="AK110" s="65">
        <f t="shared" si="341"/>
        <v>411.38684210526316</v>
      </c>
      <c r="AL110" s="65"/>
      <c r="AM110" s="64">
        <f t="shared" si="214"/>
        <v>1042.29943799642</v>
      </c>
      <c r="AN110" s="66">
        <f t="shared" si="342"/>
        <v>645.10084210526315</v>
      </c>
      <c r="AO110" s="66"/>
      <c r="AP110" s="66">
        <f t="shared" si="253"/>
        <v>337.48005602033663</v>
      </c>
      <c r="AQ110" s="67">
        <f t="shared" si="215"/>
        <v>982.58089812559979</v>
      </c>
      <c r="AR110" s="67">
        <f t="shared" si="216"/>
        <v>2024.8803361220198</v>
      </c>
      <c r="AS110" s="68">
        <f t="shared" si="217"/>
        <v>107.26966387798029</v>
      </c>
      <c r="AT110" s="205">
        <v>10149.799999999999</v>
      </c>
      <c r="AU110" s="205">
        <v>18372.32</v>
      </c>
      <c r="AV110" s="205">
        <v>0</v>
      </c>
      <c r="AW110" s="205">
        <v>95</v>
      </c>
      <c r="AX110" s="207">
        <v>0</v>
      </c>
      <c r="AY110" s="207">
        <v>0</v>
      </c>
      <c r="AZ110" s="207">
        <v>0</v>
      </c>
      <c r="BA110" s="207">
        <v>0</v>
      </c>
      <c r="BB110" s="207">
        <v>0</v>
      </c>
      <c r="BC110" s="207">
        <v>0</v>
      </c>
      <c r="BD110" s="209">
        <v>22876.98</v>
      </c>
      <c r="BE110" s="178">
        <f t="shared" si="332"/>
        <v>5740.1399999999994</v>
      </c>
      <c r="BF110" s="208">
        <v>2172</v>
      </c>
      <c r="BG110" s="181" t="s">
        <v>276</v>
      </c>
      <c r="BH110" s="64">
        <f t="shared" si="329"/>
        <v>28617.119999999999</v>
      </c>
      <c r="BI110" s="205">
        <v>844.89</v>
      </c>
      <c r="BJ110" s="205">
        <v>1343.9</v>
      </c>
      <c r="BK110" s="205">
        <v>0</v>
      </c>
      <c r="BL110" s="205">
        <v>4</v>
      </c>
      <c r="BM110" s="205">
        <v>0</v>
      </c>
      <c r="BN110" s="205">
        <v>0</v>
      </c>
      <c r="BO110" s="205">
        <v>0</v>
      </c>
      <c r="BP110" s="205">
        <v>0</v>
      </c>
      <c r="BQ110" s="205">
        <v>0</v>
      </c>
      <c r="BR110" s="205">
        <v>0</v>
      </c>
      <c r="BS110" s="64">
        <f t="shared" si="330"/>
        <v>2192.79</v>
      </c>
      <c r="BT110" s="220"/>
      <c r="BU110" s="219">
        <v>253.8</v>
      </c>
      <c r="BV110" s="65">
        <f t="shared" si="254"/>
        <v>250.90820198567724</v>
      </c>
      <c r="BW110" s="65">
        <f t="shared" si="255"/>
        <v>129.81878795719481</v>
      </c>
      <c r="BX110" s="65"/>
      <c r="BY110" s="65"/>
      <c r="BZ110" s="65"/>
      <c r="CA110" s="65">
        <v>5</v>
      </c>
      <c r="CB110" s="65">
        <f t="shared" si="343"/>
        <v>391.015625</v>
      </c>
      <c r="CC110" s="65"/>
      <c r="CD110" s="64">
        <f t="shared" si="218"/>
        <v>1030.5426149428722</v>
      </c>
      <c r="CE110" s="66">
        <f t="shared" si="256"/>
        <v>665.21208333333334</v>
      </c>
      <c r="CF110" s="66"/>
      <c r="CG110" s="66">
        <f t="shared" si="257"/>
        <v>339.15093965524113</v>
      </c>
      <c r="CH110" s="67">
        <f t="shared" si="323"/>
        <v>1004.3630229885745</v>
      </c>
      <c r="CI110" s="67">
        <f t="shared" si="219"/>
        <v>2034.9056379314466</v>
      </c>
      <c r="CJ110" s="68">
        <f t="shared" si="220"/>
        <v>157.8843620685534</v>
      </c>
      <c r="CK110" s="209">
        <v>10040.25</v>
      </c>
      <c r="CL110" s="209">
        <v>16201.47</v>
      </c>
      <c r="CM110" s="209">
        <v>0</v>
      </c>
      <c r="CN110" s="209">
        <v>30</v>
      </c>
      <c r="CO110" s="209">
        <v>0</v>
      </c>
      <c r="CP110" s="209">
        <v>0</v>
      </c>
      <c r="CQ110" s="209">
        <v>0</v>
      </c>
      <c r="CR110" s="209">
        <v>0</v>
      </c>
      <c r="CS110" s="209">
        <v>0</v>
      </c>
      <c r="CT110" s="207">
        <v>0</v>
      </c>
      <c r="CU110" s="209">
        <v>20344.310000000001</v>
      </c>
      <c r="CV110" s="178">
        <f t="shared" si="353"/>
        <v>5927.41</v>
      </c>
      <c r="CW110" s="210">
        <v>2074</v>
      </c>
      <c r="CX110" s="181" t="s">
        <v>276</v>
      </c>
      <c r="CY110" s="64">
        <f t="shared" si="354"/>
        <v>26271.72</v>
      </c>
      <c r="CZ110" s="209">
        <v>835.76</v>
      </c>
      <c r="DA110" s="209">
        <v>1185.1099999999999</v>
      </c>
      <c r="DB110" s="209">
        <v>0</v>
      </c>
      <c r="DC110" s="209">
        <v>1.26</v>
      </c>
      <c r="DD110" s="209">
        <v>0</v>
      </c>
      <c r="DE110" s="209">
        <v>0</v>
      </c>
      <c r="DF110" s="209">
        <v>0</v>
      </c>
      <c r="DG110" s="209">
        <v>0</v>
      </c>
      <c r="DH110" s="209">
        <v>0</v>
      </c>
      <c r="DI110" s="209">
        <v>0</v>
      </c>
      <c r="DJ110" s="211">
        <f t="shared" si="350"/>
        <v>2022.1299999999999</v>
      </c>
      <c r="DK110" s="65"/>
      <c r="DL110" s="65">
        <v>253.8</v>
      </c>
      <c r="DM110" s="65">
        <f t="shared" si="258"/>
        <v>221.17108244466249</v>
      </c>
      <c r="DN110" s="65">
        <f t="shared" si="259"/>
        <v>168.61321113779999</v>
      </c>
      <c r="DO110" s="65"/>
      <c r="DP110" s="65"/>
      <c r="DQ110" s="65"/>
      <c r="DR110" s="65">
        <v>5</v>
      </c>
      <c r="DS110" s="65">
        <f t="shared" si="351"/>
        <v>428.469696969697</v>
      </c>
      <c r="DT110" s="65"/>
      <c r="DU110" s="64">
        <f t="shared" si="221"/>
        <v>1077.0539905521596</v>
      </c>
      <c r="DV110" s="66">
        <f t="shared" si="306"/>
        <v>596.35070707070713</v>
      </c>
      <c r="DW110" s="66"/>
      <c r="DX110" s="66">
        <f t="shared" si="260"/>
        <v>334.68093952457338</v>
      </c>
      <c r="DY110" s="67">
        <f t="shared" si="222"/>
        <v>931.03164659528056</v>
      </c>
      <c r="DZ110" s="67">
        <f t="shared" si="223"/>
        <v>2008.0856371474401</v>
      </c>
      <c r="EA110" s="68">
        <f t="shared" si="224"/>
        <v>14.044362852559743</v>
      </c>
      <c r="EB110" s="209">
        <v>12182.19</v>
      </c>
      <c r="EC110" s="209">
        <v>18842.03</v>
      </c>
      <c r="ED110" s="209">
        <v>0</v>
      </c>
      <c r="EE110" s="209">
        <v>45</v>
      </c>
      <c r="EF110" s="209">
        <v>0</v>
      </c>
      <c r="EG110" s="209">
        <v>0</v>
      </c>
      <c r="EH110" s="209">
        <v>0</v>
      </c>
      <c r="EI110" s="209">
        <v>0</v>
      </c>
      <c r="EJ110" s="209">
        <v>0</v>
      </c>
      <c r="EK110" s="209">
        <v>0</v>
      </c>
      <c r="EL110" s="209">
        <v>24789.38</v>
      </c>
      <c r="EM110" s="178">
        <f t="shared" si="355"/>
        <v>6279.84</v>
      </c>
      <c r="EN110" s="210">
        <v>2325</v>
      </c>
      <c r="EO110" s="181" t="s">
        <v>276</v>
      </c>
      <c r="EP110" s="212">
        <f t="shared" si="261"/>
        <v>31069.22</v>
      </c>
      <c r="EQ110" s="209">
        <v>1014.05</v>
      </c>
      <c r="ER110" s="209">
        <v>1378.26</v>
      </c>
      <c r="ES110" s="209">
        <v>0</v>
      </c>
      <c r="ET110" s="209">
        <v>1.89</v>
      </c>
      <c r="EU110" s="209">
        <v>0</v>
      </c>
      <c r="EV110" s="209">
        <v>0</v>
      </c>
      <c r="EW110" s="209">
        <v>0</v>
      </c>
      <c r="EX110" s="209">
        <v>0</v>
      </c>
      <c r="EY110" s="209">
        <v>0</v>
      </c>
      <c r="EZ110" s="209">
        <v>0</v>
      </c>
      <c r="FA110" s="64">
        <f t="shared" si="356"/>
        <v>2394.1999999999998</v>
      </c>
      <c r="FB110" s="220"/>
      <c r="FC110" s="217">
        <v>253.8</v>
      </c>
      <c r="FD110" s="65">
        <f t="shared" si="262"/>
        <v>276.70032075698566</v>
      </c>
      <c r="FE110" s="65">
        <f t="shared" si="263"/>
        <v>163.12664742880293</v>
      </c>
      <c r="FF110" s="65"/>
      <c r="FG110" s="65"/>
      <c r="FH110" s="65">
        <f t="shared" si="264"/>
        <v>140.93333333333334</v>
      </c>
      <c r="FI110" s="65">
        <v>5</v>
      </c>
      <c r="FJ110" s="65">
        <f t="shared" si="307"/>
        <v>424.68019607843132</v>
      </c>
      <c r="FK110" s="65"/>
      <c r="FL110" s="64">
        <f t="shared" si="225"/>
        <v>1264.2404975975533</v>
      </c>
      <c r="FM110" s="66">
        <f t="shared" si="308"/>
        <v>664.41901960784321</v>
      </c>
      <c r="FN110" s="66"/>
      <c r="FO110" s="66">
        <f t="shared" si="265"/>
        <v>385.73190344107934</v>
      </c>
      <c r="FP110" s="67">
        <f t="shared" si="324"/>
        <v>1050.1509230489226</v>
      </c>
      <c r="FQ110" s="67">
        <f t="shared" si="226"/>
        <v>2314.391420646476</v>
      </c>
      <c r="FR110" s="68">
        <f t="shared" si="227"/>
        <v>79.808579353523783</v>
      </c>
      <c r="FS110" s="209">
        <v>12147.16</v>
      </c>
      <c r="FT110" s="209">
        <v>22626.48</v>
      </c>
      <c r="FU110" s="209">
        <v>0</v>
      </c>
      <c r="FV110" s="209">
        <v>60</v>
      </c>
      <c r="FW110" s="209">
        <v>0</v>
      </c>
      <c r="FX110" s="209">
        <v>0</v>
      </c>
      <c r="FY110" s="209">
        <v>0</v>
      </c>
      <c r="FZ110" s="209">
        <v>0</v>
      </c>
      <c r="GA110" s="209">
        <v>0</v>
      </c>
      <c r="GB110" s="209">
        <v>0</v>
      </c>
      <c r="GC110" s="209">
        <v>26676.55</v>
      </c>
      <c r="GD110" s="178">
        <f t="shared" si="357"/>
        <v>8157.09</v>
      </c>
      <c r="GE110" s="210">
        <v>2645</v>
      </c>
      <c r="GF110" s="181" t="s">
        <v>276</v>
      </c>
      <c r="GG110" s="64">
        <f t="shared" si="358"/>
        <v>34833.64</v>
      </c>
      <c r="GH110" s="209">
        <v>1011.13</v>
      </c>
      <c r="GI110" s="209">
        <v>1655.08</v>
      </c>
      <c r="GJ110" s="209">
        <v>0</v>
      </c>
      <c r="GK110" s="209">
        <v>2.52</v>
      </c>
      <c r="GL110" s="209">
        <v>0</v>
      </c>
      <c r="GM110" s="209">
        <v>0</v>
      </c>
      <c r="GN110" s="209">
        <v>0</v>
      </c>
      <c r="GO110" s="209">
        <v>0</v>
      </c>
      <c r="GP110" s="209">
        <v>0</v>
      </c>
      <c r="GQ110" s="209">
        <v>0</v>
      </c>
      <c r="GR110" s="211">
        <f t="shared" si="266"/>
        <v>2668.73</v>
      </c>
      <c r="GS110" s="220"/>
      <c r="GT110" s="217">
        <v>219.2</v>
      </c>
      <c r="GU110" s="65">
        <f t="shared" si="267"/>
        <v>295.60937570219028</v>
      </c>
      <c r="GV110" s="65">
        <f t="shared" si="268"/>
        <v>240.40662171530997</v>
      </c>
      <c r="GW110" s="65"/>
      <c r="GX110" s="65"/>
      <c r="GY110" s="65">
        <f t="shared" si="269"/>
        <v>184.90588235294118</v>
      </c>
      <c r="GZ110" s="65">
        <v>5</v>
      </c>
      <c r="HA110" s="65">
        <f t="shared" si="309"/>
        <v>358.47794117647061</v>
      </c>
      <c r="HB110" s="65"/>
      <c r="HC110" s="64">
        <f t="shared" si="344"/>
        <v>1303.5998209469119</v>
      </c>
      <c r="HD110" s="66">
        <f t="shared" si="310"/>
        <v>866.92019607843133</v>
      </c>
      <c r="HE110" s="66"/>
      <c r="HF110" s="66">
        <f t="shared" si="270"/>
        <v>434.10400340506868</v>
      </c>
      <c r="HG110" s="67">
        <f t="shared" si="228"/>
        <v>1301.0241994835001</v>
      </c>
      <c r="HH110" s="67">
        <f t="shared" si="229"/>
        <v>2604.6240204304122</v>
      </c>
      <c r="HI110" s="68">
        <f t="shared" si="230"/>
        <v>64.105979569587817</v>
      </c>
      <c r="HJ110" s="205">
        <v>12638.55</v>
      </c>
      <c r="HK110" s="205">
        <v>21801.439999999999</v>
      </c>
      <c r="HL110" s="205">
        <v>0</v>
      </c>
      <c r="HM110" s="205">
        <v>25</v>
      </c>
      <c r="HN110" s="205">
        <v>0</v>
      </c>
      <c r="HO110" s="205">
        <v>0</v>
      </c>
      <c r="HP110" s="205">
        <v>0</v>
      </c>
      <c r="HQ110" s="205">
        <v>0</v>
      </c>
      <c r="HR110" s="205">
        <v>0</v>
      </c>
      <c r="HS110" s="205">
        <v>0</v>
      </c>
      <c r="HT110" s="205">
        <v>27682.33</v>
      </c>
      <c r="HU110" s="178">
        <f t="shared" si="359"/>
        <v>6782.6599999999962</v>
      </c>
      <c r="HV110" s="206">
        <v>2648</v>
      </c>
      <c r="HW110" s="181" t="s">
        <v>276</v>
      </c>
      <c r="HX110" s="64">
        <f t="shared" si="360"/>
        <v>34464.99</v>
      </c>
      <c r="HY110" s="205">
        <v>1052.04</v>
      </c>
      <c r="HZ110" s="205">
        <v>1594.73</v>
      </c>
      <c r="IA110" s="205">
        <v>0</v>
      </c>
      <c r="IB110" s="205">
        <v>1.05</v>
      </c>
      <c r="IC110" s="205">
        <v>0</v>
      </c>
      <c r="ID110" s="205">
        <v>0</v>
      </c>
      <c r="IE110" s="205">
        <v>0</v>
      </c>
      <c r="IF110" s="205">
        <v>0</v>
      </c>
      <c r="IG110" s="205">
        <v>0</v>
      </c>
      <c r="IH110" s="205">
        <v>0</v>
      </c>
      <c r="II110" s="214">
        <v>2647.82</v>
      </c>
      <c r="IJ110" s="220"/>
      <c r="IK110" s="217">
        <v>219.2</v>
      </c>
      <c r="IL110" s="65">
        <f t="shared" si="271"/>
        <v>306.64981558542945</v>
      </c>
      <c r="IM110" s="65">
        <f t="shared" si="272"/>
        <v>205.56695280314869</v>
      </c>
      <c r="IN110" s="65"/>
      <c r="IO110" s="65"/>
      <c r="IP110" s="65">
        <f t="shared" si="273"/>
        <v>232.05714285714285</v>
      </c>
      <c r="IQ110" s="65">
        <v>5</v>
      </c>
      <c r="IR110" s="65">
        <f t="shared" si="311"/>
        <v>445.62857142857143</v>
      </c>
      <c r="IS110" s="65"/>
      <c r="IT110" s="64">
        <f t="shared" si="345"/>
        <v>1414.1024826742926</v>
      </c>
      <c r="IU110" s="66">
        <f t="shared" si="312"/>
        <v>538.79476190476191</v>
      </c>
      <c r="IV110" s="66"/>
      <c r="IW110" s="66">
        <f t="shared" si="274"/>
        <v>390.57944891581093</v>
      </c>
      <c r="IX110" s="67">
        <f t="shared" si="346"/>
        <v>929.3742108205729</v>
      </c>
      <c r="IY110" s="67">
        <f t="shared" si="231"/>
        <v>2343.4766934948657</v>
      </c>
      <c r="IZ110" s="68">
        <f t="shared" si="232"/>
        <v>304.34330650513448</v>
      </c>
      <c r="JA110" s="209">
        <v>15177.65</v>
      </c>
      <c r="JB110" s="209">
        <v>27444.51</v>
      </c>
      <c r="JC110" s="209">
        <v>0</v>
      </c>
      <c r="JD110" s="209">
        <v>55</v>
      </c>
      <c r="JE110" s="209">
        <v>0</v>
      </c>
      <c r="JF110" s="209">
        <v>0</v>
      </c>
      <c r="JG110" s="209">
        <v>0</v>
      </c>
      <c r="JH110" s="209">
        <v>0</v>
      </c>
      <c r="JI110" s="209">
        <v>0</v>
      </c>
      <c r="JJ110" s="209">
        <v>0</v>
      </c>
      <c r="JK110" s="209">
        <v>35238.089999999997</v>
      </c>
      <c r="JL110" s="178">
        <f t="shared" si="361"/>
        <v>7439.07</v>
      </c>
      <c r="JM110" s="210">
        <v>2936</v>
      </c>
      <c r="JN110" s="181" t="s">
        <v>276</v>
      </c>
      <c r="JO110" s="64">
        <f t="shared" si="362"/>
        <v>42677.159999999996</v>
      </c>
      <c r="JP110" s="209">
        <v>1263.44</v>
      </c>
      <c r="JQ110" s="209">
        <v>2007.51</v>
      </c>
      <c r="JR110" s="209">
        <v>0</v>
      </c>
      <c r="JS110" s="209">
        <v>2.31</v>
      </c>
      <c r="JT110" s="209">
        <v>0</v>
      </c>
      <c r="JU110" s="209">
        <v>0</v>
      </c>
      <c r="JV110" s="209">
        <v>0</v>
      </c>
      <c r="JW110" s="209">
        <v>0</v>
      </c>
      <c r="JX110" s="209">
        <v>0</v>
      </c>
      <c r="JY110" s="209">
        <v>0</v>
      </c>
      <c r="JZ110" s="211">
        <v>3273.26</v>
      </c>
      <c r="KA110" s="220"/>
      <c r="KB110" s="217">
        <v>219.2</v>
      </c>
      <c r="KC110" s="65">
        <f t="shared" si="275"/>
        <v>710.77650901921777</v>
      </c>
      <c r="KD110" s="65">
        <f t="shared" si="276"/>
        <v>250.48515814897846</v>
      </c>
      <c r="KE110" s="65"/>
      <c r="KF110" s="65"/>
      <c r="KG110" s="65"/>
      <c r="KH110" s="65">
        <v>5</v>
      </c>
      <c r="KI110" s="65">
        <f t="shared" si="313"/>
        <v>543.39953271028037</v>
      </c>
      <c r="KJ110" s="65"/>
      <c r="KK110" s="64">
        <f t="shared" si="347"/>
        <v>1728.8611998784763</v>
      </c>
      <c r="KL110" s="66">
        <f t="shared" si="314"/>
        <v>497.32093457943921</v>
      </c>
      <c r="KM110" s="66"/>
      <c r="KN110" s="66">
        <f t="shared" si="277"/>
        <v>445.23642689158316</v>
      </c>
      <c r="KO110" s="67">
        <f t="shared" si="233"/>
        <v>942.55736147102243</v>
      </c>
      <c r="KP110" s="67">
        <f t="shared" si="234"/>
        <v>2671.4185613494988</v>
      </c>
      <c r="KQ110" s="68">
        <f t="shared" si="235"/>
        <v>601.84143865050146</v>
      </c>
      <c r="KR110" s="209">
        <v>15791.69</v>
      </c>
      <c r="KS110" s="209">
        <v>26370.44</v>
      </c>
      <c r="KT110" s="209">
        <v>0</v>
      </c>
      <c r="KU110" s="209">
        <v>55</v>
      </c>
      <c r="KV110" s="209">
        <v>0</v>
      </c>
      <c r="KW110" s="209">
        <v>0</v>
      </c>
      <c r="KX110" s="209">
        <v>0</v>
      </c>
      <c r="KY110" s="209">
        <v>0</v>
      </c>
      <c r="KZ110" s="209">
        <v>0</v>
      </c>
      <c r="LA110" s="209">
        <v>0</v>
      </c>
      <c r="LB110" s="209">
        <v>35169.49</v>
      </c>
      <c r="LC110" s="178">
        <f t="shared" si="363"/>
        <v>7047.6399999999994</v>
      </c>
      <c r="LD110" s="210">
        <v>2793</v>
      </c>
      <c r="LE110" s="181" t="s">
        <v>276</v>
      </c>
      <c r="LF110" s="64">
        <f t="shared" si="364"/>
        <v>42217.13</v>
      </c>
      <c r="LG110" s="209">
        <v>1314.5</v>
      </c>
      <c r="LH110" s="209">
        <v>1928.95</v>
      </c>
      <c r="LI110" s="209">
        <v>0</v>
      </c>
      <c r="LJ110" s="209">
        <v>2.31</v>
      </c>
      <c r="LK110" s="209">
        <v>0</v>
      </c>
      <c r="LL110" s="209">
        <v>0</v>
      </c>
      <c r="LM110" s="209">
        <v>0</v>
      </c>
      <c r="LN110" s="209">
        <v>0</v>
      </c>
      <c r="LO110" s="209">
        <v>0</v>
      </c>
      <c r="LP110" s="209">
        <v>0</v>
      </c>
      <c r="LQ110" s="211">
        <f t="shared" si="278"/>
        <v>3245.7599999999998</v>
      </c>
      <c r="LR110" s="65"/>
      <c r="LS110" s="240">
        <v>219.2</v>
      </c>
      <c r="LT110" s="65">
        <f t="shared" si="279"/>
        <v>358.55744852714793</v>
      </c>
      <c r="LU110" s="65">
        <f t="shared" si="280"/>
        <v>209.82333489556552</v>
      </c>
      <c r="LV110" s="65"/>
      <c r="LW110" s="65"/>
      <c r="LX110" s="65"/>
      <c r="LY110" s="65">
        <v>5</v>
      </c>
      <c r="LZ110" s="65">
        <f t="shared" si="315"/>
        <v>508.03738317757012</v>
      </c>
      <c r="MA110" s="65"/>
      <c r="MB110" s="64">
        <f t="shared" si="236"/>
        <v>1300.6181666002835</v>
      </c>
      <c r="MC110" s="66">
        <f t="shared" si="316"/>
        <v>593.54906542056074</v>
      </c>
      <c r="MD110" s="66"/>
      <c r="ME110" s="66">
        <f t="shared" si="281"/>
        <v>378.83344640416885</v>
      </c>
      <c r="MF110" s="67">
        <f t="shared" si="237"/>
        <v>972.38251182472959</v>
      </c>
      <c r="MG110" s="67">
        <f t="shared" si="238"/>
        <v>2273.0006784250131</v>
      </c>
      <c r="MH110" s="68">
        <f t="shared" si="239"/>
        <v>972.75932157498664</v>
      </c>
      <c r="MI110" s="209">
        <v>14210.06</v>
      </c>
      <c r="MJ110" s="209">
        <v>20203.689999999999</v>
      </c>
      <c r="MK110" s="209">
        <v>0</v>
      </c>
      <c r="ML110" s="209">
        <v>60</v>
      </c>
      <c r="MM110" s="209">
        <v>0</v>
      </c>
      <c r="MN110" s="209">
        <v>0</v>
      </c>
      <c r="MO110" s="209">
        <v>0</v>
      </c>
      <c r="MP110" s="209">
        <v>0</v>
      </c>
      <c r="MQ110" s="209">
        <v>0</v>
      </c>
      <c r="MR110" s="209">
        <v>0</v>
      </c>
      <c r="MS110" s="209">
        <v>28142.22</v>
      </c>
      <c r="MT110" s="178">
        <f t="shared" si="352"/>
        <v>6331.5299999999988</v>
      </c>
      <c r="MU110" s="210">
        <v>2376</v>
      </c>
      <c r="MV110" s="181" t="s">
        <v>276</v>
      </c>
      <c r="MW110" s="64">
        <f t="shared" si="365"/>
        <v>34473.75</v>
      </c>
      <c r="MX110" s="209">
        <v>1182.8499999999999</v>
      </c>
      <c r="MY110" s="209">
        <v>1477.86</v>
      </c>
      <c r="MZ110" s="209">
        <v>0</v>
      </c>
      <c r="NA110" s="209">
        <v>2.52</v>
      </c>
      <c r="NB110" s="209">
        <v>0</v>
      </c>
      <c r="NC110" s="209">
        <v>0</v>
      </c>
      <c r="ND110" s="209">
        <v>0</v>
      </c>
      <c r="NE110" s="209">
        <v>0</v>
      </c>
      <c r="NF110" s="209">
        <v>0</v>
      </c>
      <c r="NG110" s="209">
        <v>0</v>
      </c>
      <c r="NH110" s="211">
        <f t="shared" si="282"/>
        <v>2663.23</v>
      </c>
      <c r="NI110" s="227"/>
      <c r="NJ110" s="238" t="s">
        <v>495</v>
      </c>
      <c r="NK110" s="65">
        <f t="shared" si="283"/>
        <v>0</v>
      </c>
      <c r="NL110" s="65">
        <f t="shared" si="284"/>
        <v>152.92580556084442</v>
      </c>
      <c r="NM110" s="65"/>
      <c r="NN110" s="65"/>
      <c r="NO110" s="65"/>
      <c r="NP110" s="65">
        <v>5</v>
      </c>
      <c r="NQ110" s="65">
        <f t="shared" si="317"/>
        <v>469.67889908256882</v>
      </c>
      <c r="NR110" s="65"/>
      <c r="NS110" s="64">
        <f t="shared" si="348"/>
        <v>627.60470464341324</v>
      </c>
      <c r="NT110" s="66">
        <f t="shared" si="285"/>
        <v>723.04816513761466</v>
      </c>
      <c r="NU110" s="66"/>
      <c r="NV110" s="66">
        <f t="shared" si="286"/>
        <v>270.13057395620558</v>
      </c>
      <c r="NW110" s="67">
        <f t="shared" si="240"/>
        <v>993.17873909382024</v>
      </c>
      <c r="NX110" s="67">
        <f t="shared" si="241"/>
        <v>1620.7834437372335</v>
      </c>
      <c r="NY110" s="68">
        <f t="shared" si="242"/>
        <v>1042.4465562627665</v>
      </c>
      <c r="NZ110" s="209">
        <v>16799.64</v>
      </c>
      <c r="OA110" s="209">
        <v>23415.56</v>
      </c>
      <c r="OB110" s="209">
        <v>0</v>
      </c>
      <c r="OC110" s="209">
        <v>35</v>
      </c>
      <c r="OD110" s="209">
        <v>0</v>
      </c>
      <c r="OE110" s="209">
        <v>0</v>
      </c>
      <c r="OF110" s="209">
        <v>0</v>
      </c>
      <c r="OG110" s="209">
        <v>0</v>
      </c>
      <c r="OH110" s="209">
        <v>0</v>
      </c>
      <c r="OI110" s="209">
        <v>0</v>
      </c>
      <c r="OJ110" s="209">
        <v>32567.23</v>
      </c>
      <c r="OK110" s="178">
        <f t="shared" si="287"/>
        <v>7682.9699999999975</v>
      </c>
      <c r="OL110" s="210">
        <v>2727</v>
      </c>
      <c r="OM110" s="181" t="s">
        <v>276</v>
      </c>
      <c r="ON110" s="64">
        <f t="shared" si="366"/>
        <v>40250.199999999997</v>
      </c>
      <c r="OO110" s="209">
        <v>1398.4</v>
      </c>
      <c r="OP110" s="209">
        <v>1712.8</v>
      </c>
      <c r="OQ110" s="209">
        <v>0</v>
      </c>
      <c r="OR110" s="209">
        <v>1.47</v>
      </c>
      <c r="OS110" s="209">
        <v>0</v>
      </c>
      <c r="OT110" s="209">
        <v>0</v>
      </c>
      <c r="OU110" s="209">
        <v>0</v>
      </c>
      <c r="OV110" s="209">
        <v>0</v>
      </c>
      <c r="OW110" s="209">
        <v>0</v>
      </c>
      <c r="OX110" s="209">
        <v>0</v>
      </c>
      <c r="OY110" s="211">
        <v>3112.67</v>
      </c>
      <c r="OZ110" s="227"/>
      <c r="PA110" s="238" t="s">
        <v>495</v>
      </c>
      <c r="PB110" s="65">
        <f t="shared" si="288"/>
        <v>704.20970817593377</v>
      </c>
      <c r="PC110" s="65">
        <f t="shared" si="289"/>
        <v>225.27239091392536</v>
      </c>
      <c r="PD110" s="65"/>
      <c r="PE110" s="65"/>
      <c r="PF110" s="65">
        <f t="shared" si="290"/>
        <v>32.880000000000003</v>
      </c>
      <c r="PG110" s="65">
        <v>5</v>
      </c>
      <c r="PH110" s="65">
        <f t="shared" si="318"/>
        <v>495.2049090909091</v>
      </c>
      <c r="PI110" s="65"/>
      <c r="PJ110" s="64">
        <f t="shared" si="243"/>
        <v>1462.5670081807682</v>
      </c>
      <c r="PK110" s="66">
        <f t="shared" si="319"/>
        <v>643.25572727272731</v>
      </c>
      <c r="PL110" s="66"/>
      <c r="PM110" s="66">
        <f t="shared" si="291"/>
        <v>421.16454709069916</v>
      </c>
      <c r="PN110" s="67">
        <f t="shared" si="244"/>
        <v>1064.4202743634264</v>
      </c>
      <c r="PO110" s="67">
        <f t="shared" si="245"/>
        <v>2526.9872825441944</v>
      </c>
      <c r="PP110" s="68">
        <f t="shared" si="246"/>
        <v>585.68271745580569</v>
      </c>
      <c r="PQ110" s="209">
        <v>14442.87</v>
      </c>
      <c r="PR110" s="209">
        <v>21191.78</v>
      </c>
      <c r="PS110" s="209">
        <v>0</v>
      </c>
      <c r="PT110" s="209">
        <v>50</v>
      </c>
      <c r="PU110" s="209">
        <v>0</v>
      </c>
      <c r="PV110" s="209">
        <v>0</v>
      </c>
      <c r="PW110" s="209">
        <v>0</v>
      </c>
      <c r="PX110" s="209">
        <v>0</v>
      </c>
      <c r="PY110" s="209">
        <v>0</v>
      </c>
      <c r="PZ110" s="209">
        <v>0</v>
      </c>
      <c r="QA110" s="209">
        <v>28977.759999999998</v>
      </c>
      <c r="QB110" s="178">
        <f t="shared" si="367"/>
        <v>6706.8900000000031</v>
      </c>
      <c r="QC110" s="210">
        <v>2402</v>
      </c>
      <c r="QD110" s="181" t="s">
        <v>276</v>
      </c>
      <c r="QE110" s="64">
        <f t="shared" si="368"/>
        <v>35684.65</v>
      </c>
      <c r="QF110" s="209">
        <v>1202.22</v>
      </c>
      <c r="QG110" s="209">
        <v>1550.14</v>
      </c>
      <c r="QH110" s="209">
        <v>0</v>
      </c>
      <c r="QI110" s="209">
        <v>2.1</v>
      </c>
      <c r="QJ110" s="209">
        <v>0</v>
      </c>
      <c r="QK110" s="209">
        <v>0</v>
      </c>
      <c r="QL110" s="209">
        <v>0</v>
      </c>
      <c r="QM110" s="209">
        <v>0</v>
      </c>
      <c r="QN110" s="209">
        <v>0</v>
      </c>
      <c r="QO110" s="209">
        <v>0</v>
      </c>
      <c r="QP110" s="211">
        <f t="shared" si="292"/>
        <v>2754.46</v>
      </c>
      <c r="QQ110" s="65"/>
      <c r="QR110" s="238" t="s">
        <v>495</v>
      </c>
      <c r="QS110" s="65">
        <f t="shared" si="293"/>
        <v>340.63374032590053</v>
      </c>
      <c r="QT110" s="65">
        <f t="shared" si="294"/>
        <v>122.38360581920946</v>
      </c>
      <c r="QU110" s="65"/>
      <c r="QV110" s="65"/>
      <c r="QW110" s="65">
        <f t="shared" si="295"/>
        <v>18.861818181818183</v>
      </c>
      <c r="QX110" s="65">
        <v>5</v>
      </c>
      <c r="QY110" s="65">
        <f t="shared" si="320"/>
        <v>428.14772727272725</v>
      </c>
      <c r="QZ110" s="65"/>
      <c r="RA110" s="64">
        <f t="shared" si="349"/>
        <v>915.02689159965541</v>
      </c>
      <c r="RB110" s="66">
        <f t="shared" si="296"/>
        <v>619.2640909090909</v>
      </c>
      <c r="RC110" s="66"/>
      <c r="RD110" s="66">
        <f t="shared" si="297"/>
        <v>306.85819650174926</v>
      </c>
      <c r="RE110" s="67">
        <f t="shared" si="247"/>
        <v>926.12228741084016</v>
      </c>
      <c r="RF110" s="67">
        <f t="shared" si="248"/>
        <v>1841.1491790104956</v>
      </c>
      <c r="RG110" s="68">
        <f t="shared" si="249"/>
        <v>913.31082098950446</v>
      </c>
      <c r="RH110" s="205">
        <v>14036.22</v>
      </c>
      <c r="RI110" s="205">
        <v>21013.96</v>
      </c>
      <c r="RJ110" s="205">
        <v>0</v>
      </c>
      <c r="RK110" s="205">
        <v>30</v>
      </c>
      <c r="RL110" s="205">
        <v>0</v>
      </c>
      <c r="RM110" s="205">
        <v>0</v>
      </c>
      <c r="RN110" s="205">
        <v>0</v>
      </c>
      <c r="RO110" s="205">
        <v>0</v>
      </c>
      <c r="RP110" s="205">
        <v>0</v>
      </c>
      <c r="RQ110" s="205">
        <v>0</v>
      </c>
      <c r="RR110" s="205">
        <v>29259.51</v>
      </c>
      <c r="RS110" s="178">
        <f t="shared" si="369"/>
        <v>5820.6700000000019</v>
      </c>
      <c r="RT110" s="206">
        <v>2408</v>
      </c>
      <c r="RU110" s="181" t="s">
        <v>276</v>
      </c>
      <c r="RV110" s="64">
        <f t="shared" si="370"/>
        <v>35080.18</v>
      </c>
      <c r="RW110" s="209">
        <v>1168.3699999999999</v>
      </c>
      <c r="RX110" s="209">
        <v>1537.13</v>
      </c>
      <c r="RY110" s="209">
        <v>0</v>
      </c>
      <c r="RZ110" s="209">
        <v>1.26</v>
      </c>
      <c r="SA110" s="209">
        <v>0</v>
      </c>
      <c r="SB110" s="209">
        <v>0</v>
      </c>
      <c r="SC110" s="209">
        <v>0</v>
      </c>
      <c r="SD110" s="209">
        <v>0</v>
      </c>
      <c r="SE110" s="209">
        <v>0</v>
      </c>
      <c r="SF110" s="209">
        <v>0</v>
      </c>
      <c r="SG110" s="211">
        <v>2706.76</v>
      </c>
      <c r="SH110" s="65"/>
      <c r="SI110" s="238" t="s">
        <v>495</v>
      </c>
      <c r="SJ110" s="65">
        <f t="shared" si="298"/>
        <v>287.53045574995389</v>
      </c>
      <c r="SK110" s="65">
        <f t="shared" si="299"/>
        <v>125.46611406327085</v>
      </c>
      <c r="SL110" s="65"/>
      <c r="SM110" s="65"/>
      <c r="SN110" s="65">
        <f t="shared" si="300"/>
        <v>495.92920353982299</v>
      </c>
      <c r="SO110" s="65">
        <v>5</v>
      </c>
      <c r="SP110" s="65">
        <f t="shared" si="321"/>
        <v>428.52876106194691</v>
      </c>
      <c r="SQ110" s="65"/>
      <c r="SR110" s="64">
        <f t="shared" si="325"/>
        <v>1342.4545344149947</v>
      </c>
      <c r="SS110" s="66">
        <f t="shared" si="322"/>
        <v>596.28469026548669</v>
      </c>
      <c r="ST110" s="66"/>
      <c r="SU110" s="66">
        <f t="shared" si="301"/>
        <v>387.74784493609627</v>
      </c>
      <c r="SV110" s="67">
        <f t="shared" si="326"/>
        <v>984.03253520158296</v>
      </c>
      <c r="SW110" s="67">
        <f t="shared" si="250"/>
        <v>2326.4870696165776</v>
      </c>
      <c r="SX110" s="68">
        <f t="shared" si="251"/>
        <v>380.27293038342259</v>
      </c>
      <c r="SY110" s="64">
        <f t="shared" si="302"/>
        <v>413532.22000000003</v>
      </c>
      <c r="SZ110" s="211">
        <f t="shared" si="303"/>
        <v>31813.96</v>
      </c>
      <c r="TA110" s="67">
        <f t="shared" si="304"/>
        <v>26590.189960455675</v>
      </c>
      <c r="TB110" s="68">
        <f t="shared" si="305"/>
        <v>5223.7700395443244</v>
      </c>
      <c r="TC110" s="264"/>
      <c r="TD110" s="265"/>
      <c r="TE110" s="265"/>
    </row>
    <row r="111" spans="1:525">
      <c r="A111" s="173" t="s">
        <v>56</v>
      </c>
      <c r="B111" s="175" t="s">
        <v>260</v>
      </c>
      <c r="C111" s="181" t="s">
        <v>276</v>
      </c>
      <c r="D111" s="176">
        <v>6746.47</v>
      </c>
      <c r="E111" s="176">
        <v>15122.1</v>
      </c>
      <c r="F111" s="176">
        <v>4896.84</v>
      </c>
      <c r="G111" s="176">
        <v>70</v>
      </c>
      <c r="H111" s="176">
        <v>0</v>
      </c>
      <c r="I111" s="176">
        <v>0</v>
      </c>
      <c r="J111" s="176">
        <v>0</v>
      </c>
      <c r="K111" s="176">
        <v>0</v>
      </c>
      <c r="L111" s="176">
        <v>0</v>
      </c>
      <c r="M111" s="176">
        <v>0</v>
      </c>
      <c r="N111" s="180">
        <v>18879.12</v>
      </c>
      <c r="O111" s="178">
        <f t="shared" si="331"/>
        <v>7956.2900000000009</v>
      </c>
      <c r="P111" s="181">
        <v>1516</v>
      </c>
      <c r="Q111" s="64">
        <f t="shared" si="327"/>
        <v>26835.41</v>
      </c>
      <c r="R111" s="178">
        <v>561.58000000000004</v>
      </c>
      <c r="S111" s="178">
        <v>1106.1500000000001</v>
      </c>
      <c r="T111" s="178">
        <v>312.85000000000002</v>
      </c>
      <c r="U111" s="178">
        <v>2.94</v>
      </c>
      <c r="V111" s="178">
        <v>0</v>
      </c>
      <c r="W111" s="178">
        <v>0</v>
      </c>
      <c r="X111" s="178">
        <v>0</v>
      </c>
      <c r="Y111" s="178">
        <v>0</v>
      </c>
      <c r="Z111" s="178">
        <v>0</v>
      </c>
      <c r="AA111" s="178">
        <v>0</v>
      </c>
      <c r="AB111" s="64">
        <f t="shared" si="328"/>
        <v>1983.52</v>
      </c>
      <c r="AC111" s="220"/>
      <c r="AD111" s="65"/>
      <c r="AE111" s="65">
        <f t="shared" si="252"/>
        <v>205.26885695355</v>
      </c>
      <c r="AF111" s="65">
        <f t="shared" si="340"/>
        <v>213.33848899350664</v>
      </c>
      <c r="AG111" s="65"/>
      <c r="AH111" s="65"/>
      <c r="AI111" s="65"/>
      <c r="AJ111" s="65">
        <v>5</v>
      </c>
      <c r="AK111" s="65">
        <f t="shared" si="341"/>
        <v>411.38684210526316</v>
      </c>
      <c r="AL111" s="65"/>
      <c r="AM111" s="64">
        <f t="shared" si="214"/>
        <v>834.99418805231971</v>
      </c>
      <c r="AN111" s="66">
        <f t="shared" si="342"/>
        <v>645.10084210526315</v>
      </c>
      <c r="AO111" s="66"/>
      <c r="AP111" s="66">
        <f t="shared" si="253"/>
        <v>296.0190060315166</v>
      </c>
      <c r="AQ111" s="67">
        <f t="shared" si="215"/>
        <v>941.11984813677975</v>
      </c>
      <c r="AR111" s="67">
        <f t="shared" si="216"/>
        <v>1776.1140361890994</v>
      </c>
      <c r="AS111" s="68">
        <f t="shared" si="217"/>
        <v>207.40596381090063</v>
      </c>
      <c r="AT111" s="205">
        <v>7307.86</v>
      </c>
      <c r="AU111" s="205">
        <v>16593.02</v>
      </c>
      <c r="AV111" s="205">
        <v>5650.23</v>
      </c>
      <c r="AW111" s="205">
        <v>0</v>
      </c>
      <c r="AX111" s="207">
        <v>0</v>
      </c>
      <c r="AY111" s="207">
        <v>0</v>
      </c>
      <c r="AZ111" s="207">
        <v>0</v>
      </c>
      <c r="BA111" s="207">
        <v>0</v>
      </c>
      <c r="BB111" s="207">
        <v>0</v>
      </c>
      <c r="BC111" s="207">
        <v>0</v>
      </c>
      <c r="BD111" s="209">
        <v>18804.64</v>
      </c>
      <c r="BE111" s="178">
        <f t="shared" si="332"/>
        <v>10746.470000000001</v>
      </c>
      <c r="BF111" s="208">
        <v>1745</v>
      </c>
      <c r="BG111" s="181" t="s">
        <v>276</v>
      </c>
      <c r="BH111" s="64">
        <f t="shared" si="329"/>
        <v>29551.11</v>
      </c>
      <c r="BI111" s="205">
        <v>608.29999999999995</v>
      </c>
      <c r="BJ111" s="205">
        <v>1213.75</v>
      </c>
      <c r="BK111" s="205">
        <v>360.99</v>
      </c>
      <c r="BL111" s="205">
        <v>0</v>
      </c>
      <c r="BM111" s="205">
        <v>0</v>
      </c>
      <c r="BN111" s="205">
        <v>0</v>
      </c>
      <c r="BO111" s="205">
        <v>0</v>
      </c>
      <c r="BP111" s="205">
        <v>0</v>
      </c>
      <c r="BQ111" s="205">
        <v>0</v>
      </c>
      <c r="BR111" s="205">
        <v>0</v>
      </c>
      <c r="BS111" s="64">
        <f t="shared" si="330"/>
        <v>2183.04</v>
      </c>
      <c r="BT111" s="220"/>
      <c r="BU111" s="65"/>
      <c r="BV111" s="65">
        <f t="shared" si="254"/>
        <v>206.24393654179642</v>
      </c>
      <c r="BW111" s="65">
        <f t="shared" si="255"/>
        <v>243.04175685930232</v>
      </c>
      <c r="BX111" s="65"/>
      <c r="BY111" s="65"/>
      <c r="BZ111" s="65"/>
      <c r="CA111" s="65">
        <v>5</v>
      </c>
      <c r="CB111" s="65">
        <f t="shared" si="343"/>
        <v>391.015625</v>
      </c>
      <c r="CC111" s="65"/>
      <c r="CD111" s="64">
        <f t="shared" si="218"/>
        <v>845.3013184010988</v>
      </c>
      <c r="CE111" s="66">
        <f t="shared" si="256"/>
        <v>665.21208333333334</v>
      </c>
      <c r="CF111" s="66"/>
      <c r="CG111" s="66">
        <f t="shared" si="257"/>
        <v>302.10268034688642</v>
      </c>
      <c r="CH111" s="67">
        <f t="shared" si="323"/>
        <v>967.31476368021981</v>
      </c>
      <c r="CI111" s="67">
        <f t="shared" si="219"/>
        <v>1812.6160820813186</v>
      </c>
      <c r="CJ111" s="68">
        <f t="shared" si="220"/>
        <v>370.42391791868135</v>
      </c>
      <c r="CK111" s="209">
        <v>8097.4</v>
      </c>
      <c r="CL111" s="209">
        <v>15707.17</v>
      </c>
      <c r="CM111" s="209">
        <v>5348.32</v>
      </c>
      <c r="CN111" s="209">
        <v>35</v>
      </c>
      <c r="CO111" s="209">
        <v>0</v>
      </c>
      <c r="CP111" s="209">
        <v>0</v>
      </c>
      <c r="CQ111" s="209">
        <v>0</v>
      </c>
      <c r="CR111" s="209">
        <v>0</v>
      </c>
      <c r="CS111" s="209">
        <v>0</v>
      </c>
      <c r="CT111" s="207">
        <v>0</v>
      </c>
      <c r="CU111" s="209">
        <v>18713.990000000002</v>
      </c>
      <c r="CV111" s="178">
        <f t="shared" si="353"/>
        <v>10473.899999999998</v>
      </c>
      <c r="CW111" s="210">
        <v>1800</v>
      </c>
      <c r="CX111" s="181" t="s">
        <v>276</v>
      </c>
      <c r="CY111" s="64">
        <f t="shared" si="354"/>
        <v>29187.89</v>
      </c>
      <c r="CZ111" s="209">
        <v>674.02</v>
      </c>
      <c r="DA111" s="209">
        <v>1148.95</v>
      </c>
      <c r="DB111" s="209">
        <v>341.69</v>
      </c>
      <c r="DC111" s="209">
        <v>1.47</v>
      </c>
      <c r="DD111" s="209">
        <v>0</v>
      </c>
      <c r="DE111" s="209">
        <v>0</v>
      </c>
      <c r="DF111" s="209">
        <v>0</v>
      </c>
      <c r="DG111" s="209">
        <v>0</v>
      </c>
      <c r="DH111" s="209">
        <v>0</v>
      </c>
      <c r="DI111" s="209">
        <v>0</v>
      </c>
      <c r="DJ111" s="211">
        <f t="shared" si="350"/>
        <v>2166.1299999999997</v>
      </c>
      <c r="DK111" s="65"/>
      <c r="DL111" s="65"/>
      <c r="DM111" s="65">
        <f t="shared" si="258"/>
        <v>203.44722554653313</v>
      </c>
      <c r="DN111" s="65">
        <f t="shared" si="259"/>
        <v>297.94428125204814</v>
      </c>
      <c r="DO111" s="65"/>
      <c r="DP111" s="65"/>
      <c r="DQ111" s="65"/>
      <c r="DR111" s="65">
        <v>5</v>
      </c>
      <c r="DS111" s="65">
        <f t="shared" si="351"/>
        <v>428.469696969697</v>
      </c>
      <c r="DT111" s="65"/>
      <c r="DU111" s="64">
        <f t="shared" si="221"/>
        <v>934.8612037682783</v>
      </c>
      <c r="DV111" s="66">
        <f t="shared" si="306"/>
        <v>596.35070707070713</v>
      </c>
      <c r="DW111" s="66"/>
      <c r="DX111" s="66">
        <f t="shared" si="260"/>
        <v>306.24238216779707</v>
      </c>
      <c r="DY111" s="67">
        <f t="shared" si="222"/>
        <v>902.59308923850426</v>
      </c>
      <c r="DZ111" s="67">
        <f t="shared" si="223"/>
        <v>1837.4542930067826</v>
      </c>
      <c r="EA111" s="68">
        <f t="shared" si="224"/>
        <v>328.67570699321709</v>
      </c>
      <c r="EB111" s="209">
        <v>8772.94</v>
      </c>
      <c r="EC111" s="209">
        <v>15524.91</v>
      </c>
      <c r="ED111" s="209">
        <v>5819.32</v>
      </c>
      <c r="EE111" s="209">
        <v>110</v>
      </c>
      <c r="EF111" s="209">
        <v>0</v>
      </c>
      <c r="EG111" s="209">
        <v>0</v>
      </c>
      <c r="EH111" s="209">
        <v>0</v>
      </c>
      <c r="EI111" s="209">
        <v>0</v>
      </c>
      <c r="EJ111" s="209">
        <v>0</v>
      </c>
      <c r="EK111" s="209">
        <v>0</v>
      </c>
      <c r="EL111" s="209">
        <v>21237.52</v>
      </c>
      <c r="EM111" s="178">
        <f t="shared" si="355"/>
        <v>8989.6499999999978</v>
      </c>
      <c r="EN111" s="210">
        <v>1765</v>
      </c>
      <c r="EO111" s="181" t="s">
        <v>276</v>
      </c>
      <c r="EP111" s="212">
        <f t="shared" si="261"/>
        <v>30227.17</v>
      </c>
      <c r="EQ111" s="209">
        <v>730.26</v>
      </c>
      <c r="ER111" s="209">
        <v>1135.6199999999999</v>
      </c>
      <c r="ES111" s="209">
        <v>371.72</v>
      </c>
      <c r="ET111" s="209">
        <v>4.63</v>
      </c>
      <c r="EU111" s="209">
        <v>0</v>
      </c>
      <c r="EV111" s="209">
        <v>0</v>
      </c>
      <c r="EW111" s="209">
        <v>0</v>
      </c>
      <c r="EX111" s="209">
        <v>0</v>
      </c>
      <c r="EY111" s="209">
        <v>0</v>
      </c>
      <c r="EZ111" s="209">
        <v>0</v>
      </c>
      <c r="FA111" s="64">
        <f t="shared" si="356"/>
        <v>2242.23</v>
      </c>
      <c r="FB111" s="220"/>
      <c r="FC111" s="65"/>
      <c r="FD111" s="65">
        <f t="shared" si="262"/>
        <v>237.05427873076687</v>
      </c>
      <c r="FE111" s="65">
        <f t="shared" si="263"/>
        <v>233.5173294316954</v>
      </c>
      <c r="FF111" s="65"/>
      <c r="FG111" s="65"/>
      <c r="FH111" s="65">
        <f t="shared" si="264"/>
        <v>140.93333333333334</v>
      </c>
      <c r="FI111" s="65">
        <v>5</v>
      </c>
      <c r="FJ111" s="65">
        <f t="shared" si="307"/>
        <v>424.68019607843132</v>
      </c>
      <c r="FK111" s="65"/>
      <c r="FL111" s="64">
        <f t="shared" si="225"/>
        <v>1041.1851375742269</v>
      </c>
      <c r="FM111" s="66">
        <f t="shared" si="308"/>
        <v>664.41901960784321</v>
      </c>
      <c r="FN111" s="66"/>
      <c r="FO111" s="66">
        <f t="shared" si="265"/>
        <v>341.12083143641405</v>
      </c>
      <c r="FP111" s="67">
        <f t="shared" si="324"/>
        <v>1005.5398510442573</v>
      </c>
      <c r="FQ111" s="67">
        <f t="shared" si="226"/>
        <v>2046.7249886184841</v>
      </c>
      <c r="FR111" s="68">
        <f t="shared" si="227"/>
        <v>195.50501138151594</v>
      </c>
      <c r="FS111" s="209">
        <v>9088.7099999999991</v>
      </c>
      <c r="FT111" s="209">
        <v>20720.62</v>
      </c>
      <c r="FU111" s="209">
        <v>6063.4</v>
      </c>
      <c r="FV111" s="209">
        <v>5</v>
      </c>
      <c r="FW111" s="209">
        <v>0</v>
      </c>
      <c r="FX111" s="209">
        <v>0</v>
      </c>
      <c r="FY111" s="209">
        <v>0</v>
      </c>
      <c r="FZ111" s="209">
        <v>0</v>
      </c>
      <c r="GA111" s="209">
        <v>0</v>
      </c>
      <c r="GB111" s="209">
        <v>0</v>
      </c>
      <c r="GC111" s="209">
        <v>22369.13</v>
      </c>
      <c r="GD111" s="178">
        <f t="shared" si="357"/>
        <v>13508.599999999995</v>
      </c>
      <c r="GE111" s="210">
        <v>2072</v>
      </c>
      <c r="GF111" s="181" t="s">
        <v>276</v>
      </c>
      <c r="GG111" s="64">
        <f t="shared" si="358"/>
        <v>35877.729999999996</v>
      </c>
      <c r="GH111" s="209">
        <v>756.55</v>
      </c>
      <c r="GI111" s="209">
        <v>1515.67</v>
      </c>
      <c r="GJ111" s="209">
        <v>387.31</v>
      </c>
      <c r="GK111" s="209">
        <v>0.21</v>
      </c>
      <c r="GL111" s="209">
        <v>0</v>
      </c>
      <c r="GM111" s="209">
        <v>0</v>
      </c>
      <c r="GN111" s="209">
        <v>0</v>
      </c>
      <c r="GO111" s="209">
        <v>0</v>
      </c>
      <c r="GP111" s="209">
        <v>0</v>
      </c>
      <c r="GQ111" s="209">
        <v>0</v>
      </c>
      <c r="GR111" s="211">
        <f t="shared" si="266"/>
        <v>2659.7400000000002</v>
      </c>
      <c r="GS111" s="220"/>
      <c r="GT111" s="65"/>
      <c r="GU111" s="65">
        <f t="shared" si="267"/>
        <v>247.87780107626872</v>
      </c>
      <c r="GV111" s="65">
        <f t="shared" si="268"/>
        <v>398.12689207835581</v>
      </c>
      <c r="GW111" s="65"/>
      <c r="GX111" s="65"/>
      <c r="GY111" s="65">
        <f t="shared" si="269"/>
        <v>184.90588235294118</v>
      </c>
      <c r="GZ111" s="65">
        <v>5</v>
      </c>
      <c r="HA111" s="65">
        <f t="shared" si="309"/>
        <v>358.47794117647061</v>
      </c>
      <c r="HB111" s="65"/>
      <c r="HC111" s="64">
        <f t="shared" si="344"/>
        <v>1194.3885166840364</v>
      </c>
      <c r="HD111" s="66">
        <f t="shared" si="310"/>
        <v>866.92019607843133</v>
      </c>
      <c r="HE111" s="66"/>
      <c r="HF111" s="66">
        <f t="shared" si="270"/>
        <v>412.26174255249356</v>
      </c>
      <c r="HG111" s="67">
        <f t="shared" si="228"/>
        <v>1279.1819386309248</v>
      </c>
      <c r="HH111" s="67">
        <f t="shared" si="229"/>
        <v>2473.5704553149612</v>
      </c>
      <c r="HI111" s="68">
        <f t="shared" si="230"/>
        <v>186.169544685039</v>
      </c>
      <c r="HJ111" s="205">
        <v>9467.49</v>
      </c>
      <c r="HK111" s="205">
        <v>19779.169999999998</v>
      </c>
      <c r="HL111" s="205">
        <v>6096.06</v>
      </c>
      <c r="HM111" s="205">
        <v>40</v>
      </c>
      <c r="HN111" s="205">
        <v>0</v>
      </c>
      <c r="HO111" s="205">
        <v>0</v>
      </c>
      <c r="HP111" s="205">
        <v>0</v>
      </c>
      <c r="HQ111" s="205">
        <v>0</v>
      </c>
      <c r="HR111" s="205">
        <v>0</v>
      </c>
      <c r="HS111" s="205">
        <v>0</v>
      </c>
      <c r="HT111" s="205">
        <v>22620.58</v>
      </c>
      <c r="HU111" s="178">
        <f t="shared" si="359"/>
        <v>12762.139999999992</v>
      </c>
      <c r="HV111" s="206">
        <v>2037</v>
      </c>
      <c r="HW111" s="181" t="s">
        <v>276</v>
      </c>
      <c r="HX111" s="64">
        <f t="shared" si="360"/>
        <v>35382.719999999994</v>
      </c>
      <c r="HY111" s="205">
        <v>788.08</v>
      </c>
      <c r="HZ111" s="205">
        <v>1446.81</v>
      </c>
      <c r="IA111" s="205">
        <v>389.27</v>
      </c>
      <c r="IB111" s="205">
        <v>1.68</v>
      </c>
      <c r="IC111" s="205">
        <v>0</v>
      </c>
      <c r="ID111" s="205">
        <v>0</v>
      </c>
      <c r="IE111" s="205">
        <v>0</v>
      </c>
      <c r="IF111" s="205">
        <v>0</v>
      </c>
      <c r="IG111" s="205">
        <v>0</v>
      </c>
      <c r="IH111" s="205">
        <v>0</v>
      </c>
      <c r="II111" s="214">
        <v>2625.84</v>
      </c>
      <c r="IJ111" s="220"/>
      <c r="IK111" s="65"/>
      <c r="IL111" s="65">
        <f t="shared" si="271"/>
        <v>250.57849846582477</v>
      </c>
      <c r="IM111" s="65">
        <f t="shared" si="272"/>
        <v>386.79135192493447</v>
      </c>
      <c r="IN111" s="65"/>
      <c r="IO111" s="65"/>
      <c r="IP111" s="65">
        <f t="shared" si="273"/>
        <v>232.05714285714285</v>
      </c>
      <c r="IQ111" s="65">
        <v>5</v>
      </c>
      <c r="IR111" s="65">
        <f t="shared" si="311"/>
        <v>445.62857142857143</v>
      </c>
      <c r="IS111" s="65"/>
      <c r="IT111" s="64">
        <f t="shared" si="345"/>
        <v>1320.0555646764735</v>
      </c>
      <c r="IU111" s="66">
        <f t="shared" si="312"/>
        <v>538.79476190476191</v>
      </c>
      <c r="IV111" s="66"/>
      <c r="IW111" s="66">
        <f t="shared" si="274"/>
        <v>371.77006531624716</v>
      </c>
      <c r="IX111" s="67">
        <f t="shared" si="346"/>
        <v>910.56482722100907</v>
      </c>
      <c r="IY111" s="67">
        <f t="shared" si="231"/>
        <v>2230.6203918974825</v>
      </c>
      <c r="IZ111" s="68">
        <f t="shared" si="232"/>
        <v>395.21960810251767</v>
      </c>
      <c r="JA111" s="209">
        <v>11735.77</v>
      </c>
      <c r="JB111" s="209">
        <v>23426.05</v>
      </c>
      <c r="JC111" s="209">
        <v>7262.21</v>
      </c>
      <c r="JD111" s="209">
        <v>0</v>
      </c>
      <c r="JE111" s="209">
        <v>0</v>
      </c>
      <c r="JF111" s="209">
        <v>0</v>
      </c>
      <c r="JG111" s="209">
        <v>0</v>
      </c>
      <c r="JH111" s="209">
        <v>0</v>
      </c>
      <c r="JI111" s="209">
        <v>0</v>
      </c>
      <c r="JJ111" s="209">
        <v>0</v>
      </c>
      <c r="JK111" s="209">
        <v>31426.05</v>
      </c>
      <c r="JL111" s="178">
        <f t="shared" si="361"/>
        <v>10997.98</v>
      </c>
      <c r="JM111" s="210">
        <v>2332</v>
      </c>
      <c r="JN111" s="181" t="s">
        <v>276</v>
      </c>
      <c r="JO111" s="64">
        <f t="shared" si="362"/>
        <v>42424.03</v>
      </c>
      <c r="JP111" s="209">
        <v>976.89</v>
      </c>
      <c r="JQ111" s="209">
        <v>1713.57</v>
      </c>
      <c r="JR111" s="209">
        <v>463.44</v>
      </c>
      <c r="JS111" s="209">
        <v>0</v>
      </c>
      <c r="JT111" s="209">
        <v>0</v>
      </c>
      <c r="JU111" s="209">
        <v>0</v>
      </c>
      <c r="JV111" s="209">
        <v>0</v>
      </c>
      <c r="JW111" s="209">
        <v>0</v>
      </c>
      <c r="JX111" s="209">
        <v>0</v>
      </c>
      <c r="JY111" s="209">
        <v>0</v>
      </c>
      <c r="JZ111" s="211">
        <v>3153.9</v>
      </c>
      <c r="KA111" s="220"/>
      <c r="KB111" s="65"/>
      <c r="KC111" s="65">
        <f t="shared" si="275"/>
        <v>633.88504062687241</v>
      </c>
      <c r="KD111" s="65">
        <f t="shared" si="276"/>
        <v>370.3192414669175</v>
      </c>
      <c r="KE111" s="65"/>
      <c r="KF111" s="65"/>
      <c r="KG111" s="65"/>
      <c r="KH111" s="65">
        <v>5</v>
      </c>
      <c r="KI111" s="65">
        <f t="shared" si="313"/>
        <v>543.39953271028037</v>
      </c>
      <c r="KJ111" s="65"/>
      <c r="KK111" s="64">
        <f t="shared" si="347"/>
        <v>1552.6038148040702</v>
      </c>
      <c r="KL111" s="66">
        <f t="shared" si="314"/>
        <v>497.32093457943921</v>
      </c>
      <c r="KM111" s="66"/>
      <c r="KN111" s="66">
        <f t="shared" si="277"/>
        <v>409.98494987670193</v>
      </c>
      <c r="KO111" s="67">
        <f t="shared" si="233"/>
        <v>907.30588445614114</v>
      </c>
      <c r="KP111" s="67">
        <f t="shared" si="234"/>
        <v>2459.9096992602113</v>
      </c>
      <c r="KQ111" s="68">
        <f t="shared" si="235"/>
        <v>693.99030073978884</v>
      </c>
      <c r="KR111" s="209">
        <v>10995.24</v>
      </c>
      <c r="KS111" s="209">
        <v>26169.64</v>
      </c>
      <c r="KT111" s="209">
        <v>7747.11</v>
      </c>
      <c r="KU111" s="209">
        <v>15</v>
      </c>
      <c r="KV111" s="209">
        <v>0</v>
      </c>
      <c r="KW111" s="209">
        <v>0</v>
      </c>
      <c r="KX111" s="209">
        <v>0</v>
      </c>
      <c r="KY111" s="209">
        <v>0</v>
      </c>
      <c r="KZ111" s="209">
        <v>0</v>
      </c>
      <c r="LA111" s="209">
        <v>0</v>
      </c>
      <c r="LB111" s="209">
        <v>32552.95</v>
      </c>
      <c r="LC111" s="178">
        <f t="shared" si="363"/>
        <v>12374.039999999997</v>
      </c>
      <c r="LD111" s="210">
        <v>2454</v>
      </c>
      <c r="LE111" s="181" t="s">
        <v>276</v>
      </c>
      <c r="LF111" s="64">
        <f t="shared" si="364"/>
        <v>44926.99</v>
      </c>
      <c r="LG111" s="209">
        <v>915.24</v>
      </c>
      <c r="LH111" s="209">
        <v>1914.26</v>
      </c>
      <c r="LI111" s="209">
        <v>494.36</v>
      </c>
      <c r="LJ111" s="209">
        <v>0.63</v>
      </c>
      <c r="LK111" s="209">
        <v>0</v>
      </c>
      <c r="LL111" s="209">
        <v>0</v>
      </c>
      <c r="LM111" s="209">
        <v>0</v>
      </c>
      <c r="LN111" s="209">
        <v>0</v>
      </c>
      <c r="LO111" s="209">
        <v>0</v>
      </c>
      <c r="LP111" s="209">
        <v>0</v>
      </c>
      <c r="LQ111" s="211">
        <f t="shared" si="278"/>
        <v>3324.4900000000002</v>
      </c>
      <c r="LR111" s="65"/>
      <c r="LS111" s="245"/>
      <c r="LT111" s="65">
        <f t="shared" si="279"/>
        <v>331.88148858660787</v>
      </c>
      <c r="LU111" s="65">
        <f t="shared" si="280"/>
        <v>368.40166905958921</v>
      </c>
      <c r="LV111" s="65"/>
      <c r="LW111" s="65"/>
      <c r="LX111" s="65"/>
      <c r="LY111" s="65">
        <v>5</v>
      </c>
      <c r="LZ111" s="65">
        <f t="shared" si="315"/>
        <v>508.03738317757012</v>
      </c>
      <c r="MA111" s="65"/>
      <c r="MB111" s="64">
        <f t="shared" si="236"/>
        <v>1213.3205408237673</v>
      </c>
      <c r="MC111" s="66">
        <f t="shared" si="316"/>
        <v>593.54906542056074</v>
      </c>
      <c r="MD111" s="66"/>
      <c r="ME111" s="66">
        <f t="shared" si="281"/>
        <v>361.3739212488656</v>
      </c>
      <c r="MF111" s="67">
        <f t="shared" si="237"/>
        <v>954.92298666942634</v>
      </c>
      <c r="MG111" s="67">
        <f t="shared" si="238"/>
        <v>2168.2435274931936</v>
      </c>
      <c r="MH111" s="68">
        <f t="shared" si="239"/>
        <v>1156.2464725068066</v>
      </c>
      <c r="MI111" s="209">
        <v>4802.08</v>
      </c>
      <c r="MJ111" s="209">
        <v>18216.78</v>
      </c>
      <c r="MK111" s="209">
        <v>6768.65</v>
      </c>
      <c r="ML111" s="209">
        <v>100</v>
      </c>
      <c r="MM111" s="209">
        <v>0</v>
      </c>
      <c r="MN111" s="209">
        <v>0</v>
      </c>
      <c r="MO111" s="209">
        <v>0</v>
      </c>
      <c r="MP111" s="209">
        <v>0</v>
      </c>
      <c r="MQ111" s="209">
        <v>0</v>
      </c>
      <c r="MR111" s="209">
        <v>0</v>
      </c>
      <c r="MS111" s="209">
        <v>21754.36</v>
      </c>
      <c r="MT111" s="178">
        <f t="shared" si="352"/>
        <v>8133.1500000000015</v>
      </c>
      <c r="MU111" s="210">
        <v>1856</v>
      </c>
      <c r="MV111" s="181" t="s">
        <v>276</v>
      </c>
      <c r="MW111" s="64">
        <f t="shared" si="365"/>
        <v>29887.510000000002</v>
      </c>
      <c r="MX111" s="209">
        <v>399.73</v>
      </c>
      <c r="MY111" s="209">
        <v>1332.52</v>
      </c>
      <c r="MZ111" s="209">
        <v>432.17</v>
      </c>
      <c r="NA111" s="209">
        <v>4.21</v>
      </c>
      <c r="NB111" s="209">
        <v>0</v>
      </c>
      <c r="NC111" s="209">
        <v>0</v>
      </c>
      <c r="ND111" s="209">
        <v>0</v>
      </c>
      <c r="NE111" s="209">
        <v>0</v>
      </c>
      <c r="NF111" s="209">
        <v>0</v>
      </c>
      <c r="NG111" s="209">
        <v>0</v>
      </c>
      <c r="NH111" s="211">
        <f t="shared" si="282"/>
        <v>2168.63</v>
      </c>
      <c r="NI111" s="227"/>
      <c r="NJ111" s="238"/>
      <c r="NK111" s="65">
        <f t="shared" si="283"/>
        <v>0</v>
      </c>
      <c r="NL111" s="65">
        <f t="shared" si="284"/>
        <v>196.44043627641065</v>
      </c>
      <c r="NM111" s="65"/>
      <c r="NN111" s="65"/>
      <c r="NO111" s="65"/>
      <c r="NP111" s="65">
        <v>5</v>
      </c>
      <c r="NQ111" s="65">
        <f t="shared" si="317"/>
        <v>469.67889908256882</v>
      </c>
      <c r="NR111" s="65"/>
      <c r="NS111" s="64">
        <f t="shared" si="348"/>
        <v>671.11933535897947</v>
      </c>
      <c r="NT111" s="66">
        <f t="shared" si="285"/>
        <v>723.04816513761466</v>
      </c>
      <c r="NU111" s="66"/>
      <c r="NV111" s="66">
        <f t="shared" si="286"/>
        <v>278.83350009931883</v>
      </c>
      <c r="NW111" s="67">
        <f t="shared" si="240"/>
        <v>1001.8816652369335</v>
      </c>
      <c r="NX111" s="67">
        <f t="shared" si="241"/>
        <v>1673.001000595913</v>
      </c>
      <c r="NY111" s="68">
        <f t="shared" si="242"/>
        <v>495.62899940408715</v>
      </c>
      <c r="NZ111" s="209">
        <v>5207.66</v>
      </c>
      <c r="OA111" s="209">
        <v>16748.89</v>
      </c>
      <c r="OB111" s="209">
        <v>7074.31</v>
      </c>
      <c r="OC111" s="209">
        <v>25</v>
      </c>
      <c r="OD111" s="209">
        <v>0</v>
      </c>
      <c r="OE111" s="209">
        <v>0</v>
      </c>
      <c r="OF111" s="209">
        <v>0</v>
      </c>
      <c r="OG111" s="209">
        <v>0</v>
      </c>
      <c r="OH111" s="209">
        <v>0</v>
      </c>
      <c r="OI111" s="209">
        <v>0</v>
      </c>
      <c r="OJ111" s="209">
        <v>20239.45</v>
      </c>
      <c r="OK111" s="178">
        <f t="shared" si="287"/>
        <v>8816.41</v>
      </c>
      <c r="OL111" s="210">
        <v>1755</v>
      </c>
      <c r="OM111" s="181" t="s">
        <v>276</v>
      </c>
      <c r="ON111" s="64">
        <f t="shared" si="366"/>
        <v>29055.86</v>
      </c>
      <c r="OO111" s="209">
        <v>433.49</v>
      </c>
      <c r="OP111" s="209">
        <v>1225.1500000000001</v>
      </c>
      <c r="OQ111" s="209">
        <v>451.96</v>
      </c>
      <c r="OR111" s="209">
        <v>1.05</v>
      </c>
      <c r="OS111" s="209">
        <v>0</v>
      </c>
      <c r="OT111" s="209">
        <v>0</v>
      </c>
      <c r="OU111" s="209">
        <v>0</v>
      </c>
      <c r="OV111" s="209">
        <v>0</v>
      </c>
      <c r="OW111" s="209">
        <v>0</v>
      </c>
      <c r="OX111" s="209">
        <v>0</v>
      </c>
      <c r="OY111" s="211">
        <v>2111.65</v>
      </c>
      <c r="OZ111" s="227"/>
      <c r="PA111" s="238"/>
      <c r="PB111" s="65">
        <f t="shared" si="288"/>
        <v>437.64290601753368</v>
      </c>
      <c r="PC111" s="65">
        <f t="shared" si="289"/>
        <v>258.50598921737839</v>
      </c>
      <c r="PD111" s="65"/>
      <c r="PE111" s="65"/>
      <c r="PF111" s="65">
        <f t="shared" si="290"/>
        <v>32.880000000000003</v>
      </c>
      <c r="PG111" s="65">
        <v>5</v>
      </c>
      <c r="PH111" s="65">
        <f t="shared" si="318"/>
        <v>495.2049090909091</v>
      </c>
      <c r="PI111" s="65"/>
      <c r="PJ111" s="64">
        <f t="shared" si="243"/>
        <v>1229.2338043258212</v>
      </c>
      <c r="PK111" s="66">
        <f t="shared" si="319"/>
        <v>643.25572727272731</v>
      </c>
      <c r="PL111" s="66"/>
      <c r="PM111" s="66">
        <f t="shared" si="291"/>
        <v>374.49790631970973</v>
      </c>
      <c r="PN111" s="67">
        <f t="shared" si="244"/>
        <v>1017.753633592437</v>
      </c>
      <c r="PO111" s="67">
        <f t="shared" si="245"/>
        <v>2246.9874379182584</v>
      </c>
      <c r="PP111" s="68">
        <f t="shared" si="246"/>
        <v>-135.33743791825827</v>
      </c>
      <c r="PQ111" s="209">
        <v>3507.23</v>
      </c>
      <c r="PR111" s="209">
        <v>15905.96</v>
      </c>
      <c r="PS111" s="209">
        <v>7259.86</v>
      </c>
      <c r="PT111" s="209">
        <v>50</v>
      </c>
      <c r="PU111" s="209">
        <v>0</v>
      </c>
      <c r="PV111" s="209">
        <v>0</v>
      </c>
      <c r="PW111" s="209">
        <v>0</v>
      </c>
      <c r="PX111" s="209">
        <v>0</v>
      </c>
      <c r="PY111" s="209">
        <v>0</v>
      </c>
      <c r="PZ111" s="209">
        <v>0</v>
      </c>
      <c r="QA111" s="209">
        <v>19152.38</v>
      </c>
      <c r="QB111" s="178">
        <f t="shared" si="367"/>
        <v>7570.6699999999983</v>
      </c>
      <c r="QC111" s="210">
        <v>1544</v>
      </c>
      <c r="QD111" s="181" t="s">
        <v>276</v>
      </c>
      <c r="QE111" s="64">
        <f t="shared" si="368"/>
        <v>26723.05</v>
      </c>
      <c r="QF111" s="209">
        <v>291.94</v>
      </c>
      <c r="QG111" s="209">
        <v>1163.49</v>
      </c>
      <c r="QH111" s="209">
        <v>463.82</v>
      </c>
      <c r="QI111" s="209">
        <v>2.1</v>
      </c>
      <c r="QJ111" s="209">
        <v>0</v>
      </c>
      <c r="QK111" s="209">
        <v>0</v>
      </c>
      <c r="QL111" s="209">
        <v>0</v>
      </c>
      <c r="QM111" s="209">
        <v>0</v>
      </c>
      <c r="QN111" s="209">
        <v>0</v>
      </c>
      <c r="QO111" s="209">
        <v>0</v>
      </c>
      <c r="QP111" s="211">
        <f t="shared" si="292"/>
        <v>1921.35</v>
      </c>
      <c r="QQ111" s="65"/>
      <c r="QR111" s="238"/>
      <c r="QS111" s="65">
        <f t="shared" si="293"/>
        <v>225.13634026725916</v>
      </c>
      <c r="QT111" s="65">
        <f t="shared" si="294"/>
        <v>138.14538378701812</v>
      </c>
      <c r="QU111" s="65"/>
      <c r="QV111" s="65"/>
      <c r="QW111" s="65">
        <f t="shared" si="295"/>
        <v>18.861818181818183</v>
      </c>
      <c r="QX111" s="65">
        <v>5</v>
      </c>
      <c r="QY111" s="65">
        <f t="shared" si="320"/>
        <v>428.14772727272725</v>
      </c>
      <c r="QZ111" s="65"/>
      <c r="RA111" s="64">
        <f t="shared" si="349"/>
        <v>815.29126950882278</v>
      </c>
      <c r="RB111" s="66">
        <f t="shared" si="296"/>
        <v>619.2640909090909</v>
      </c>
      <c r="RC111" s="66"/>
      <c r="RD111" s="66">
        <f t="shared" si="297"/>
        <v>286.91107208358272</v>
      </c>
      <c r="RE111" s="67">
        <f t="shared" si="247"/>
        <v>906.17516299267368</v>
      </c>
      <c r="RF111" s="67">
        <f t="shared" si="248"/>
        <v>1721.4664325014965</v>
      </c>
      <c r="RG111" s="68">
        <f t="shared" si="249"/>
        <v>199.88356749850345</v>
      </c>
      <c r="RH111" s="205">
        <v>5753.32</v>
      </c>
      <c r="RI111" s="205">
        <v>16424.75</v>
      </c>
      <c r="RJ111" s="205">
        <v>5266.65</v>
      </c>
      <c r="RK111" s="205">
        <v>10</v>
      </c>
      <c r="RL111" s="205">
        <v>0</v>
      </c>
      <c r="RM111" s="205">
        <v>0</v>
      </c>
      <c r="RN111" s="205">
        <v>0</v>
      </c>
      <c r="RO111" s="205">
        <v>0</v>
      </c>
      <c r="RP111" s="205">
        <v>0</v>
      </c>
      <c r="RQ111" s="205">
        <v>0</v>
      </c>
      <c r="RR111" s="205">
        <v>19252.8</v>
      </c>
      <c r="RS111" s="178">
        <f t="shared" si="369"/>
        <v>8201.9200000000019</v>
      </c>
      <c r="RT111" s="206">
        <v>1569</v>
      </c>
      <c r="RU111" s="181" t="s">
        <v>276</v>
      </c>
      <c r="RV111" s="64">
        <f t="shared" si="370"/>
        <v>27454.720000000001</v>
      </c>
      <c r="RW111" s="209">
        <v>478.9</v>
      </c>
      <c r="RX111" s="209">
        <v>1201.44</v>
      </c>
      <c r="RY111" s="209">
        <v>336.48</v>
      </c>
      <c r="RZ111" s="209">
        <v>0.42</v>
      </c>
      <c r="SA111" s="209">
        <v>0</v>
      </c>
      <c r="SB111" s="209">
        <v>0</v>
      </c>
      <c r="SC111" s="209">
        <v>0</v>
      </c>
      <c r="SD111" s="209">
        <v>0</v>
      </c>
      <c r="SE111" s="209">
        <v>0</v>
      </c>
      <c r="SF111" s="209">
        <v>0</v>
      </c>
      <c r="SG111" s="211">
        <v>2017.24</v>
      </c>
      <c r="SH111" s="65"/>
      <c r="SI111" s="238"/>
      <c r="SJ111" s="65">
        <f t="shared" si="298"/>
        <v>189.19545674082417</v>
      </c>
      <c r="SK111" s="65">
        <f t="shared" si="299"/>
        <v>176.79460100947523</v>
      </c>
      <c r="SL111" s="65"/>
      <c r="SM111" s="65"/>
      <c r="SN111" s="65">
        <f t="shared" si="300"/>
        <v>495.92920353982299</v>
      </c>
      <c r="SO111" s="65">
        <v>5</v>
      </c>
      <c r="SP111" s="65">
        <f t="shared" si="321"/>
        <v>428.52876106194691</v>
      </c>
      <c r="SQ111" s="65"/>
      <c r="SR111" s="64">
        <f t="shared" si="325"/>
        <v>1295.4480223520693</v>
      </c>
      <c r="SS111" s="66">
        <f t="shared" si="322"/>
        <v>596.28469026548669</v>
      </c>
      <c r="ST111" s="66"/>
      <c r="SU111" s="66">
        <f t="shared" si="301"/>
        <v>378.34654252351123</v>
      </c>
      <c r="SV111" s="67">
        <f t="shared" si="326"/>
        <v>974.63123278899798</v>
      </c>
      <c r="SW111" s="67">
        <f t="shared" si="250"/>
        <v>2270.0792551410673</v>
      </c>
      <c r="SX111" s="68">
        <f t="shared" si="251"/>
        <v>-252.83925514106727</v>
      </c>
      <c r="SY111" s="64">
        <f t="shared" si="302"/>
        <v>387534.18999999994</v>
      </c>
      <c r="SZ111" s="211">
        <f t="shared" si="303"/>
        <v>28557.760000000002</v>
      </c>
      <c r="TA111" s="67">
        <f t="shared" si="304"/>
        <v>24716.787600018266</v>
      </c>
      <c r="TB111" s="68">
        <f t="shared" si="305"/>
        <v>3840.9723999817361</v>
      </c>
      <c r="TC111" s="264"/>
      <c r="TD111" s="265"/>
      <c r="TE111" s="265"/>
    </row>
    <row r="112" spans="1:525">
      <c r="A112" s="173" t="s">
        <v>57</v>
      </c>
      <c r="B112" s="175" t="s">
        <v>261</v>
      </c>
      <c r="C112" s="181" t="s">
        <v>276</v>
      </c>
      <c r="D112" s="176">
        <v>6609.29</v>
      </c>
      <c r="E112" s="176">
        <v>4593.5</v>
      </c>
      <c r="F112" s="176">
        <v>6175.85</v>
      </c>
      <c r="G112" s="176">
        <v>5</v>
      </c>
      <c r="H112" s="176">
        <v>0</v>
      </c>
      <c r="I112" s="176">
        <v>0</v>
      </c>
      <c r="J112" s="176">
        <v>0</v>
      </c>
      <c r="K112" s="176">
        <v>0</v>
      </c>
      <c r="L112" s="176">
        <v>0</v>
      </c>
      <c r="M112" s="176">
        <v>0</v>
      </c>
      <c r="N112" s="180">
        <v>14500.38</v>
      </c>
      <c r="O112" s="178">
        <f t="shared" si="331"/>
        <v>2883.26</v>
      </c>
      <c r="P112" s="181">
        <v>828</v>
      </c>
      <c r="Q112" s="64">
        <f t="shared" si="327"/>
        <v>17383.64</v>
      </c>
      <c r="R112" s="178">
        <v>550.16</v>
      </c>
      <c r="S112" s="178">
        <v>336.01</v>
      </c>
      <c r="T112" s="178">
        <v>394.56</v>
      </c>
      <c r="U112" s="178">
        <v>0.21</v>
      </c>
      <c r="V112" s="178">
        <v>0</v>
      </c>
      <c r="W112" s="178">
        <v>0</v>
      </c>
      <c r="X112" s="178">
        <v>0</v>
      </c>
      <c r="Y112" s="178">
        <v>0</v>
      </c>
      <c r="Z112" s="178">
        <v>0</v>
      </c>
      <c r="AA112" s="178">
        <v>0</v>
      </c>
      <c r="AB112" s="64">
        <f t="shared" si="328"/>
        <v>1280.94</v>
      </c>
      <c r="AC112" s="224">
        <f t="shared" ref="AC112:AC113" si="371">4898.01/10</f>
        <v>489.80100000000004</v>
      </c>
      <c r="AD112" s="65"/>
      <c r="AE112" s="65">
        <f t="shared" si="252"/>
        <v>157.65970172296787</v>
      </c>
      <c r="AF112" s="65">
        <f t="shared" si="340"/>
        <v>77.311200543898963</v>
      </c>
      <c r="AG112" s="65"/>
      <c r="AH112" s="65"/>
      <c r="AI112" s="65"/>
      <c r="AJ112" s="65">
        <v>5</v>
      </c>
      <c r="AK112" s="65">
        <f t="shared" si="341"/>
        <v>411.38684210526316</v>
      </c>
      <c r="AL112" s="65"/>
      <c r="AM112" s="64">
        <f t="shared" si="214"/>
        <v>1141.1587443721301</v>
      </c>
      <c r="AN112" s="66">
        <f t="shared" si="342"/>
        <v>645.10084210526315</v>
      </c>
      <c r="AO112" s="66"/>
      <c r="AP112" s="66">
        <f t="shared" si="253"/>
        <v>357.25191729547868</v>
      </c>
      <c r="AQ112" s="67">
        <f t="shared" si="215"/>
        <v>1002.3527594007419</v>
      </c>
      <c r="AR112" s="67">
        <f t="shared" si="216"/>
        <v>2143.5115037728719</v>
      </c>
      <c r="AS112" s="68">
        <f t="shared" si="217"/>
        <v>-862.57150377287189</v>
      </c>
      <c r="AT112" s="205">
        <v>6766.22</v>
      </c>
      <c r="AU112" s="205">
        <v>5149.99</v>
      </c>
      <c r="AV112" s="205">
        <v>7822.98</v>
      </c>
      <c r="AW112" s="205">
        <v>15</v>
      </c>
      <c r="AX112" s="207">
        <v>0</v>
      </c>
      <c r="AY112" s="207">
        <v>0</v>
      </c>
      <c r="AZ112" s="207">
        <v>0</v>
      </c>
      <c r="BA112" s="207">
        <v>0</v>
      </c>
      <c r="BB112" s="207">
        <v>0</v>
      </c>
      <c r="BC112" s="207">
        <v>0</v>
      </c>
      <c r="BD112" s="209">
        <v>14119.01</v>
      </c>
      <c r="BE112" s="178">
        <f t="shared" si="332"/>
        <v>5635.1799999999985</v>
      </c>
      <c r="BF112" s="208">
        <v>951</v>
      </c>
      <c r="BG112" s="181" t="s">
        <v>276</v>
      </c>
      <c r="BH112" s="64">
        <f t="shared" si="329"/>
        <v>19754.189999999999</v>
      </c>
      <c r="BI112" s="205">
        <v>563.21</v>
      </c>
      <c r="BJ112" s="205">
        <v>376.71</v>
      </c>
      <c r="BK112" s="205">
        <v>499.59</v>
      </c>
      <c r="BL112" s="205">
        <v>0.63</v>
      </c>
      <c r="BM112" s="205">
        <v>0</v>
      </c>
      <c r="BN112" s="205">
        <v>0</v>
      </c>
      <c r="BO112" s="205">
        <v>0</v>
      </c>
      <c r="BP112" s="205">
        <v>0</v>
      </c>
      <c r="BQ112" s="205">
        <v>0</v>
      </c>
      <c r="BR112" s="205">
        <v>0</v>
      </c>
      <c r="BS112" s="64">
        <f t="shared" si="330"/>
        <v>1440.14</v>
      </c>
      <c r="BT112" s="224">
        <f t="shared" ref="BT112:BT113" si="372">4898.01/10</f>
        <v>489.80100000000004</v>
      </c>
      <c r="BU112" s="65"/>
      <c r="BV112" s="65">
        <f t="shared" si="254"/>
        <v>154.85328102388505</v>
      </c>
      <c r="BW112" s="65">
        <f t="shared" si="255"/>
        <v>127.44501658855445</v>
      </c>
      <c r="BX112" s="65"/>
      <c r="BY112" s="65"/>
      <c r="BZ112" s="65"/>
      <c r="CA112" s="65">
        <v>5</v>
      </c>
      <c r="CB112" s="65">
        <f t="shared" si="343"/>
        <v>391.015625</v>
      </c>
      <c r="CC112" s="65"/>
      <c r="CD112" s="64">
        <f t="shared" si="218"/>
        <v>1168.1149226124396</v>
      </c>
      <c r="CE112" s="66">
        <f t="shared" si="256"/>
        <v>665.21208333333334</v>
      </c>
      <c r="CF112" s="66"/>
      <c r="CG112" s="66">
        <f t="shared" si="257"/>
        <v>366.66540118915464</v>
      </c>
      <c r="CH112" s="67">
        <f t="shared" si="323"/>
        <v>1031.877484522488</v>
      </c>
      <c r="CI112" s="67">
        <f t="shared" si="219"/>
        <v>2199.9924071349278</v>
      </c>
      <c r="CJ112" s="68">
        <f t="shared" si="220"/>
        <v>-759.85240713492772</v>
      </c>
      <c r="CK112" s="209">
        <v>12721.47</v>
      </c>
      <c r="CL112" s="209">
        <v>7711.88</v>
      </c>
      <c r="CM112" s="209">
        <v>21329.05</v>
      </c>
      <c r="CN112" s="209">
        <v>10</v>
      </c>
      <c r="CO112" s="209">
        <v>0</v>
      </c>
      <c r="CP112" s="209">
        <v>0</v>
      </c>
      <c r="CQ112" s="209">
        <v>0</v>
      </c>
      <c r="CR112" s="209">
        <v>0</v>
      </c>
      <c r="CS112" s="209">
        <v>0</v>
      </c>
      <c r="CT112" s="207">
        <v>0</v>
      </c>
      <c r="CU112" s="209">
        <v>32213.59</v>
      </c>
      <c r="CV112" s="178">
        <f t="shared" si="353"/>
        <v>9558.809999999994</v>
      </c>
      <c r="CW112" s="210">
        <v>2278</v>
      </c>
      <c r="CX112" s="181" t="s">
        <v>276</v>
      </c>
      <c r="CY112" s="64">
        <f t="shared" si="354"/>
        <v>41772.399999999994</v>
      </c>
      <c r="CZ112" s="209">
        <v>1058.92</v>
      </c>
      <c r="DA112" s="209">
        <v>564.11</v>
      </c>
      <c r="DB112" s="209">
        <v>1362.52</v>
      </c>
      <c r="DC112" s="209">
        <v>0.42</v>
      </c>
      <c r="DD112" s="209">
        <v>0</v>
      </c>
      <c r="DE112" s="209">
        <v>0</v>
      </c>
      <c r="DF112" s="209">
        <v>0</v>
      </c>
      <c r="DG112" s="209">
        <v>0</v>
      </c>
      <c r="DH112" s="209">
        <v>0</v>
      </c>
      <c r="DI112" s="209">
        <v>0</v>
      </c>
      <c r="DJ112" s="211">
        <f t="shared" si="350"/>
        <v>2985.9700000000003</v>
      </c>
      <c r="DK112" s="65">
        <f t="shared" ref="DK112:DK113" si="373">4898.01/10</f>
        <v>489.80100000000004</v>
      </c>
      <c r="DL112" s="65"/>
      <c r="DM112" s="65">
        <f t="shared" si="258"/>
        <v>350.2067442802707</v>
      </c>
      <c r="DN112" s="65">
        <f t="shared" si="259"/>
        <v>271.91330593903797</v>
      </c>
      <c r="DO112" s="65"/>
      <c r="DP112" s="65"/>
      <c r="DQ112" s="65"/>
      <c r="DR112" s="65">
        <v>5</v>
      </c>
      <c r="DS112" s="65">
        <f t="shared" si="351"/>
        <v>428.469696969697</v>
      </c>
      <c r="DT112" s="65"/>
      <c r="DU112" s="64">
        <f t="shared" si="221"/>
        <v>1545.3907471890057</v>
      </c>
      <c r="DV112" s="66">
        <f t="shared" si="306"/>
        <v>596.35070707070713</v>
      </c>
      <c r="DW112" s="66"/>
      <c r="DX112" s="66">
        <f t="shared" si="260"/>
        <v>428.34829085194252</v>
      </c>
      <c r="DY112" s="67">
        <f t="shared" si="222"/>
        <v>1024.6989979226496</v>
      </c>
      <c r="DZ112" s="67">
        <f t="shared" si="223"/>
        <v>2570.0897451116552</v>
      </c>
      <c r="EA112" s="68">
        <f t="shared" si="224"/>
        <v>415.88025488834501</v>
      </c>
      <c r="EB112" s="209">
        <v>11342.52</v>
      </c>
      <c r="EC112" s="209">
        <v>6876.54</v>
      </c>
      <c r="ED112" s="209">
        <v>19258.18</v>
      </c>
      <c r="EE112" s="209">
        <v>0</v>
      </c>
      <c r="EF112" s="209">
        <v>0</v>
      </c>
      <c r="EG112" s="209">
        <v>0</v>
      </c>
      <c r="EH112" s="209">
        <v>0</v>
      </c>
      <c r="EI112" s="209">
        <v>0</v>
      </c>
      <c r="EJ112" s="209">
        <v>0</v>
      </c>
      <c r="EK112" s="209">
        <v>0</v>
      </c>
      <c r="EL112" s="209">
        <v>26924.46</v>
      </c>
      <c r="EM112" s="178">
        <f t="shared" si="355"/>
        <v>10552.780000000006</v>
      </c>
      <c r="EN112" s="210">
        <v>1949</v>
      </c>
      <c r="EO112" s="181" t="s">
        <v>276</v>
      </c>
      <c r="EP112" s="212">
        <f t="shared" si="261"/>
        <v>37477.240000000005</v>
      </c>
      <c r="EQ112" s="209">
        <v>944.15</v>
      </c>
      <c r="ER112" s="209">
        <v>503.01</v>
      </c>
      <c r="ES112" s="209">
        <v>1229.96</v>
      </c>
      <c r="ET112" s="209">
        <v>0</v>
      </c>
      <c r="EU112" s="209">
        <v>0</v>
      </c>
      <c r="EV112" s="209">
        <v>0</v>
      </c>
      <c r="EW112" s="209">
        <v>0</v>
      </c>
      <c r="EX112" s="209">
        <v>0</v>
      </c>
      <c r="EY112" s="209">
        <v>0</v>
      </c>
      <c r="EZ112" s="209">
        <v>0</v>
      </c>
      <c r="FA112" s="64">
        <f t="shared" si="356"/>
        <v>2677.12</v>
      </c>
      <c r="FB112" s="224">
        <f t="shared" ref="FB112:FB113" si="374">4898.01/10</f>
        <v>489.80100000000004</v>
      </c>
      <c r="FC112" s="65"/>
      <c r="FD112" s="65">
        <f t="shared" si="262"/>
        <v>300.5321923423914</v>
      </c>
      <c r="FE112" s="65">
        <f t="shared" si="263"/>
        <v>274.12157355183001</v>
      </c>
      <c r="FF112" s="65"/>
      <c r="FG112" s="65"/>
      <c r="FH112" s="65">
        <f t="shared" si="264"/>
        <v>140.93333333333334</v>
      </c>
      <c r="FI112" s="65">
        <v>5</v>
      </c>
      <c r="FJ112" s="65">
        <f t="shared" si="307"/>
        <v>424.68019607843132</v>
      </c>
      <c r="FK112" s="65"/>
      <c r="FL112" s="64">
        <f t="shared" si="225"/>
        <v>1635.0682953059863</v>
      </c>
      <c r="FM112" s="66">
        <f t="shared" si="308"/>
        <v>664.41901960784321</v>
      </c>
      <c r="FN112" s="66"/>
      <c r="FO112" s="66">
        <f t="shared" si="265"/>
        <v>459.89746298276589</v>
      </c>
      <c r="FP112" s="67">
        <f t="shared" si="324"/>
        <v>1124.3164825906092</v>
      </c>
      <c r="FQ112" s="67">
        <f t="shared" si="226"/>
        <v>2759.3847778965956</v>
      </c>
      <c r="FR112" s="68">
        <f t="shared" si="227"/>
        <v>-82.26477789659566</v>
      </c>
      <c r="FS112" s="209">
        <v>10268.56</v>
      </c>
      <c r="FT112" s="209">
        <v>8019.82</v>
      </c>
      <c r="FU112" s="209">
        <v>18000.650000000001</v>
      </c>
      <c r="FV112" s="209">
        <v>0</v>
      </c>
      <c r="FW112" s="209">
        <v>0</v>
      </c>
      <c r="FX112" s="209">
        <v>0</v>
      </c>
      <c r="FY112" s="209">
        <v>0</v>
      </c>
      <c r="FZ112" s="209">
        <v>0</v>
      </c>
      <c r="GA112" s="209">
        <v>0</v>
      </c>
      <c r="GB112" s="209">
        <v>0</v>
      </c>
      <c r="GC112" s="209">
        <v>26225.25</v>
      </c>
      <c r="GD112" s="178">
        <f t="shared" si="357"/>
        <v>10063.779999999999</v>
      </c>
      <c r="GE112" s="210">
        <v>1917</v>
      </c>
      <c r="GF112" s="181" t="s">
        <v>276</v>
      </c>
      <c r="GG112" s="64">
        <f t="shared" si="358"/>
        <v>36289.03</v>
      </c>
      <c r="GH112" s="209">
        <v>854.76</v>
      </c>
      <c r="GI112" s="209">
        <v>586.63</v>
      </c>
      <c r="GJ112" s="209">
        <v>1149.8800000000001</v>
      </c>
      <c r="GK112" s="209">
        <v>0</v>
      </c>
      <c r="GL112" s="209">
        <v>0</v>
      </c>
      <c r="GM112" s="209">
        <v>0</v>
      </c>
      <c r="GN112" s="209">
        <v>0</v>
      </c>
      <c r="GO112" s="209">
        <v>0</v>
      </c>
      <c r="GP112" s="209">
        <v>0</v>
      </c>
      <c r="GQ112" s="209">
        <v>0</v>
      </c>
      <c r="GR112" s="211">
        <f t="shared" si="266"/>
        <v>2591.27</v>
      </c>
      <c r="GS112" s="224">
        <f t="shared" ref="GS112:GS113" si="375">4898.01/10</f>
        <v>489.80100000000004</v>
      </c>
      <c r="GT112" s="65"/>
      <c r="GU112" s="65">
        <f t="shared" si="267"/>
        <v>290.60841001305886</v>
      </c>
      <c r="GV112" s="65">
        <f t="shared" si="268"/>
        <v>296.60079164090405</v>
      </c>
      <c r="GW112" s="65"/>
      <c r="GX112" s="65"/>
      <c r="GY112" s="65">
        <f t="shared" si="269"/>
        <v>184.90588235294118</v>
      </c>
      <c r="GZ112" s="65">
        <v>5</v>
      </c>
      <c r="HA112" s="65">
        <f t="shared" si="309"/>
        <v>358.47794117647061</v>
      </c>
      <c r="HB112" s="65"/>
      <c r="HC112" s="64">
        <f t="shared" si="344"/>
        <v>1625.3940251833751</v>
      </c>
      <c r="HD112" s="66">
        <f t="shared" si="310"/>
        <v>866.92019607843133</v>
      </c>
      <c r="HE112" s="66"/>
      <c r="HF112" s="66">
        <f t="shared" si="270"/>
        <v>498.46284425236126</v>
      </c>
      <c r="HG112" s="67">
        <f t="shared" si="228"/>
        <v>1365.3830403307925</v>
      </c>
      <c r="HH112" s="67">
        <f t="shared" si="229"/>
        <v>2990.7770655141676</v>
      </c>
      <c r="HI112" s="68">
        <f t="shared" si="230"/>
        <v>-399.50706551416761</v>
      </c>
      <c r="HJ112" s="205">
        <v>17883.61</v>
      </c>
      <c r="HK112" s="205">
        <v>9520.89</v>
      </c>
      <c r="HL112" s="205">
        <v>24552.66</v>
      </c>
      <c r="HM112" s="205">
        <v>70</v>
      </c>
      <c r="HN112" s="205">
        <v>0</v>
      </c>
      <c r="HO112" s="205">
        <v>0</v>
      </c>
      <c r="HP112" s="205">
        <v>0</v>
      </c>
      <c r="HQ112" s="205">
        <v>0</v>
      </c>
      <c r="HR112" s="205">
        <v>0</v>
      </c>
      <c r="HS112" s="205">
        <v>62.4</v>
      </c>
      <c r="HT112" s="205">
        <v>38389.839999999997</v>
      </c>
      <c r="HU112" s="178">
        <f t="shared" si="359"/>
        <v>13699.720000000008</v>
      </c>
      <c r="HV112" s="206">
        <v>2652</v>
      </c>
      <c r="HW112" s="181" t="s">
        <v>276</v>
      </c>
      <c r="HX112" s="64">
        <f t="shared" si="360"/>
        <v>52089.560000000005</v>
      </c>
      <c r="HY112" s="205">
        <v>1488.64</v>
      </c>
      <c r="HZ112" s="205">
        <v>696.43</v>
      </c>
      <c r="IA112" s="205">
        <v>1568.48</v>
      </c>
      <c r="IB112" s="205">
        <v>2.94</v>
      </c>
      <c r="IC112" s="205">
        <v>0</v>
      </c>
      <c r="ID112" s="205">
        <v>0</v>
      </c>
      <c r="IE112" s="205">
        <v>0</v>
      </c>
      <c r="IF112" s="205">
        <v>0</v>
      </c>
      <c r="IG112" s="205">
        <v>0</v>
      </c>
      <c r="IH112" s="205">
        <v>3.47</v>
      </c>
      <c r="II112" s="214">
        <v>3756.49</v>
      </c>
      <c r="IJ112" s="224">
        <f t="shared" ref="IJ112:IJ113" si="376">4898.01/10</f>
        <v>489.80100000000004</v>
      </c>
      <c r="IK112" s="65"/>
      <c r="IL112" s="65">
        <f t="shared" si="271"/>
        <v>425.26179538912157</v>
      </c>
      <c r="IM112" s="65">
        <f t="shared" si="272"/>
        <v>415.20726302901159</v>
      </c>
      <c r="IN112" s="65"/>
      <c r="IO112" s="65"/>
      <c r="IP112" s="65">
        <f t="shared" si="273"/>
        <v>232.05714285714285</v>
      </c>
      <c r="IQ112" s="65">
        <v>5</v>
      </c>
      <c r="IR112" s="65">
        <f t="shared" si="311"/>
        <v>445.62857142857143</v>
      </c>
      <c r="IS112" s="65"/>
      <c r="IT112" s="64">
        <f t="shared" si="345"/>
        <v>2012.9557727038475</v>
      </c>
      <c r="IU112" s="66">
        <f t="shared" si="312"/>
        <v>538.79476190476191</v>
      </c>
      <c r="IV112" s="66"/>
      <c r="IW112" s="66">
        <f t="shared" si="274"/>
        <v>510.35010692172193</v>
      </c>
      <c r="IX112" s="67">
        <f t="shared" si="346"/>
        <v>1049.1448688264838</v>
      </c>
      <c r="IY112" s="67">
        <f t="shared" si="231"/>
        <v>3062.1006415303314</v>
      </c>
      <c r="IZ112" s="68">
        <f t="shared" si="232"/>
        <v>694.38935846966842</v>
      </c>
      <c r="JA112" s="209">
        <v>20142.419999999998</v>
      </c>
      <c r="JB112" s="209">
        <v>12333.62</v>
      </c>
      <c r="JC112" s="209">
        <v>28493.5</v>
      </c>
      <c r="JD112" s="209">
        <v>30</v>
      </c>
      <c r="JE112" s="209">
        <v>0</v>
      </c>
      <c r="JF112" s="209">
        <v>0</v>
      </c>
      <c r="JG112" s="209">
        <v>0</v>
      </c>
      <c r="JH112" s="209">
        <v>0</v>
      </c>
      <c r="JI112" s="209">
        <v>0</v>
      </c>
      <c r="JJ112" s="209">
        <v>246.88</v>
      </c>
      <c r="JK112" s="209">
        <v>49635.19</v>
      </c>
      <c r="JL112" s="178">
        <f t="shared" si="361"/>
        <v>11611.229999999996</v>
      </c>
      <c r="JM112" s="210">
        <v>2892</v>
      </c>
      <c r="JN112" s="181" t="s">
        <v>276</v>
      </c>
      <c r="JO112" s="64">
        <f t="shared" si="362"/>
        <v>61246.42</v>
      </c>
      <c r="JP112" s="209">
        <v>1676.66</v>
      </c>
      <c r="JQ112" s="209">
        <v>902.18</v>
      </c>
      <c r="JR112" s="209">
        <v>1819.84</v>
      </c>
      <c r="JS112" s="209">
        <v>1.26</v>
      </c>
      <c r="JT112" s="209">
        <v>0</v>
      </c>
      <c r="JU112" s="209">
        <v>0</v>
      </c>
      <c r="JV112" s="209">
        <v>0</v>
      </c>
      <c r="JW112" s="209">
        <v>0</v>
      </c>
      <c r="JX112" s="209">
        <v>0</v>
      </c>
      <c r="JY112" s="209">
        <v>13.72</v>
      </c>
      <c r="JZ112" s="211">
        <v>4399.9399999999996</v>
      </c>
      <c r="KA112" s="224">
        <f t="shared" ref="KA112:KA113" si="377">4898.01/10</f>
        <v>489.80100000000004</v>
      </c>
      <c r="KB112" s="65"/>
      <c r="KC112" s="65">
        <f t="shared" si="275"/>
        <v>1001.17591710293</v>
      </c>
      <c r="KD112" s="65">
        <f t="shared" si="276"/>
        <v>390.96833110243108</v>
      </c>
      <c r="KE112" s="65"/>
      <c r="KF112" s="65"/>
      <c r="KG112" s="65"/>
      <c r="KH112" s="65">
        <v>5</v>
      </c>
      <c r="KI112" s="65">
        <f t="shared" si="313"/>
        <v>543.39953271028037</v>
      </c>
      <c r="KJ112" s="65"/>
      <c r="KK112" s="64">
        <f t="shared" si="347"/>
        <v>2430.3447809156414</v>
      </c>
      <c r="KL112" s="66">
        <f t="shared" si="314"/>
        <v>497.32093457943921</v>
      </c>
      <c r="KM112" s="66"/>
      <c r="KN112" s="66">
        <f t="shared" si="277"/>
        <v>585.53314309901623</v>
      </c>
      <c r="KO112" s="67">
        <f t="shared" si="233"/>
        <v>1082.8540776784555</v>
      </c>
      <c r="KP112" s="67">
        <f t="shared" si="234"/>
        <v>3513.1988585940971</v>
      </c>
      <c r="KQ112" s="68">
        <f t="shared" si="235"/>
        <v>886.74114140590245</v>
      </c>
      <c r="KR112" s="209">
        <v>22576.639999999999</v>
      </c>
      <c r="KS112" s="209">
        <v>11964.37</v>
      </c>
      <c r="KT112" s="209">
        <v>27727.41</v>
      </c>
      <c r="KU112" s="209">
        <v>0</v>
      </c>
      <c r="KV112" s="209">
        <v>0</v>
      </c>
      <c r="KW112" s="209">
        <v>0</v>
      </c>
      <c r="KX112" s="209">
        <v>0</v>
      </c>
      <c r="KY112" s="209">
        <v>0</v>
      </c>
      <c r="KZ112" s="209">
        <v>0</v>
      </c>
      <c r="LA112" s="209">
        <v>302.72000000000003</v>
      </c>
      <c r="LB112" s="209">
        <v>49612.28</v>
      </c>
      <c r="LC112" s="178">
        <f t="shared" si="363"/>
        <v>12958.86</v>
      </c>
      <c r="LD112" s="210">
        <v>2918</v>
      </c>
      <c r="LE112" s="181" t="s">
        <v>276</v>
      </c>
      <c r="LF112" s="64">
        <f t="shared" si="364"/>
        <v>62571.14</v>
      </c>
      <c r="LG112" s="209">
        <v>1879.29</v>
      </c>
      <c r="LH112" s="209">
        <v>875.17</v>
      </c>
      <c r="LI112" s="209">
        <v>1771.24</v>
      </c>
      <c r="LJ112" s="209">
        <v>0</v>
      </c>
      <c r="LK112" s="209">
        <v>0</v>
      </c>
      <c r="LL112" s="209">
        <v>0</v>
      </c>
      <c r="LM112" s="209">
        <v>0</v>
      </c>
      <c r="LN112" s="209">
        <v>0</v>
      </c>
      <c r="LO112" s="209">
        <v>0</v>
      </c>
      <c r="LP112" s="209">
        <v>16.7</v>
      </c>
      <c r="LQ112" s="211">
        <f t="shared" si="278"/>
        <v>4542.3999999999996</v>
      </c>
      <c r="LR112" s="234">
        <v>545.64</v>
      </c>
      <c r="LS112" s="245"/>
      <c r="LT112" s="65">
        <f t="shared" si="279"/>
        <v>505.80353972760054</v>
      </c>
      <c r="LU112" s="65">
        <f t="shared" si="280"/>
        <v>385.81301281631136</v>
      </c>
      <c r="LV112" s="65"/>
      <c r="LW112" s="65"/>
      <c r="LX112" s="65"/>
      <c r="LY112" s="65">
        <v>5</v>
      </c>
      <c r="LZ112" s="65">
        <f t="shared" si="315"/>
        <v>508.03738317757012</v>
      </c>
      <c r="MA112" s="65"/>
      <c r="MB112" s="64">
        <f t="shared" si="236"/>
        <v>1950.2939357214821</v>
      </c>
      <c r="MC112" s="66">
        <f t="shared" si="316"/>
        <v>593.54906542056074</v>
      </c>
      <c r="MD112" s="66"/>
      <c r="ME112" s="66">
        <f t="shared" si="281"/>
        <v>508.76860022840856</v>
      </c>
      <c r="MF112" s="67">
        <f t="shared" si="237"/>
        <v>1102.3176656489693</v>
      </c>
      <c r="MG112" s="67">
        <f t="shared" si="238"/>
        <v>3052.6116013704514</v>
      </c>
      <c r="MH112" s="68">
        <f t="shared" si="239"/>
        <v>1489.7883986295483</v>
      </c>
      <c r="MI112" s="209">
        <v>16589.849999999999</v>
      </c>
      <c r="MJ112" s="209">
        <v>8471.3799999999992</v>
      </c>
      <c r="MK112" s="209">
        <v>22147.19</v>
      </c>
      <c r="ML112" s="209">
        <v>40</v>
      </c>
      <c r="MM112" s="209">
        <v>0</v>
      </c>
      <c r="MN112" s="209">
        <v>0</v>
      </c>
      <c r="MO112" s="209">
        <v>0</v>
      </c>
      <c r="MP112" s="209">
        <v>0</v>
      </c>
      <c r="MQ112" s="209">
        <v>0</v>
      </c>
      <c r="MR112" s="209">
        <v>149.51</v>
      </c>
      <c r="MS112" s="209">
        <v>36489.56</v>
      </c>
      <c r="MT112" s="178">
        <f t="shared" si="352"/>
        <v>10908.370000000003</v>
      </c>
      <c r="MU112" s="210">
        <v>2320</v>
      </c>
      <c r="MV112" s="181" t="s">
        <v>276</v>
      </c>
      <c r="MW112" s="64">
        <f t="shared" si="365"/>
        <v>47397.93</v>
      </c>
      <c r="MX112" s="209">
        <v>1380.94</v>
      </c>
      <c r="MY112" s="209">
        <v>619.66999999999996</v>
      </c>
      <c r="MZ112" s="209">
        <v>1414.67</v>
      </c>
      <c r="NA112" s="209">
        <v>1.68</v>
      </c>
      <c r="NB112" s="209">
        <v>0</v>
      </c>
      <c r="NC112" s="209">
        <v>0</v>
      </c>
      <c r="ND112" s="209">
        <v>0</v>
      </c>
      <c r="NE112" s="209">
        <v>0</v>
      </c>
      <c r="NF112" s="209">
        <v>0</v>
      </c>
      <c r="NG112" s="209">
        <v>8.31</v>
      </c>
      <c r="NH112" s="211">
        <f t="shared" si="282"/>
        <v>3425.27</v>
      </c>
      <c r="NI112" s="234">
        <v>545.64</v>
      </c>
      <c r="NJ112" s="238"/>
      <c r="NK112" s="65">
        <f t="shared" si="283"/>
        <v>0</v>
      </c>
      <c r="NL112" s="65">
        <f t="shared" si="284"/>
        <v>263.47048337538467</v>
      </c>
      <c r="NM112" s="65"/>
      <c r="NN112" s="65"/>
      <c r="NO112" s="65"/>
      <c r="NP112" s="65">
        <v>5</v>
      </c>
      <c r="NQ112" s="65">
        <f t="shared" si="317"/>
        <v>469.67889908256882</v>
      </c>
      <c r="NR112" s="65"/>
      <c r="NS112" s="64">
        <f t="shared" si="348"/>
        <v>1283.7893824579535</v>
      </c>
      <c r="NT112" s="66">
        <f t="shared" si="285"/>
        <v>723.04816513761466</v>
      </c>
      <c r="NU112" s="66"/>
      <c r="NV112" s="66">
        <f t="shared" si="286"/>
        <v>401.36750951911364</v>
      </c>
      <c r="NW112" s="67">
        <f t="shared" si="240"/>
        <v>1124.4156746567282</v>
      </c>
      <c r="NX112" s="67">
        <f t="shared" si="241"/>
        <v>2408.2050571146819</v>
      </c>
      <c r="NY112" s="68">
        <f t="shared" si="242"/>
        <v>1017.064942885318</v>
      </c>
      <c r="NZ112" s="209">
        <v>16272.17</v>
      </c>
      <c r="OA112" s="209">
        <v>10057.65</v>
      </c>
      <c r="OB112" s="209">
        <v>25419.23</v>
      </c>
      <c r="OC112" s="209">
        <v>75</v>
      </c>
      <c r="OD112" s="209">
        <v>0</v>
      </c>
      <c r="OE112" s="209">
        <v>0</v>
      </c>
      <c r="OF112" s="209">
        <v>0</v>
      </c>
      <c r="OG112" s="209">
        <v>0</v>
      </c>
      <c r="OH112" s="209">
        <v>0</v>
      </c>
      <c r="OI112" s="209">
        <v>29.38</v>
      </c>
      <c r="OJ112" s="209">
        <v>39539.74</v>
      </c>
      <c r="OK112" s="178">
        <f t="shared" si="287"/>
        <v>12313.690000000002</v>
      </c>
      <c r="OL112" s="210">
        <v>2743</v>
      </c>
      <c r="OM112" s="181" t="s">
        <v>276</v>
      </c>
      <c r="ON112" s="64">
        <f t="shared" si="366"/>
        <v>51853.43</v>
      </c>
      <c r="OO112" s="209">
        <v>1354.5</v>
      </c>
      <c r="OP112" s="209">
        <v>735.7</v>
      </c>
      <c r="OQ112" s="209">
        <v>1623.94</v>
      </c>
      <c r="OR112" s="209">
        <v>3.15</v>
      </c>
      <c r="OS112" s="209">
        <v>0</v>
      </c>
      <c r="OT112" s="209">
        <v>0</v>
      </c>
      <c r="OU112" s="209">
        <v>0</v>
      </c>
      <c r="OV112" s="209">
        <v>0</v>
      </c>
      <c r="OW112" s="209">
        <v>0</v>
      </c>
      <c r="OX112" s="209">
        <v>1.63</v>
      </c>
      <c r="OY112" s="211">
        <v>3717.29</v>
      </c>
      <c r="OZ112" s="234">
        <v>545.64</v>
      </c>
      <c r="PA112" s="238"/>
      <c r="PB112" s="65">
        <f t="shared" si="288"/>
        <v>854.97811041197838</v>
      </c>
      <c r="PC112" s="65">
        <f t="shared" si="289"/>
        <v>361.04974863534477</v>
      </c>
      <c r="PD112" s="65"/>
      <c r="PE112" s="65"/>
      <c r="PF112" s="65">
        <f t="shared" si="290"/>
        <v>32.880000000000003</v>
      </c>
      <c r="PG112" s="65">
        <v>5</v>
      </c>
      <c r="PH112" s="65">
        <f t="shared" si="318"/>
        <v>495.2049090909091</v>
      </c>
      <c r="PI112" s="65"/>
      <c r="PJ112" s="64">
        <f t="shared" si="243"/>
        <v>2294.7527681382321</v>
      </c>
      <c r="PK112" s="66">
        <f t="shared" si="319"/>
        <v>643.25572727272731</v>
      </c>
      <c r="PL112" s="66"/>
      <c r="PM112" s="66">
        <f t="shared" si="291"/>
        <v>587.60169908219189</v>
      </c>
      <c r="PN112" s="67">
        <f t="shared" si="244"/>
        <v>1230.8574263549192</v>
      </c>
      <c r="PO112" s="67">
        <f t="shared" si="245"/>
        <v>3525.6101944931515</v>
      </c>
      <c r="PP112" s="68">
        <f t="shared" si="246"/>
        <v>191.67980550684842</v>
      </c>
      <c r="PQ112" s="209">
        <v>15656.82</v>
      </c>
      <c r="PR112" s="209">
        <v>8399.2199999999993</v>
      </c>
      <c r="PS112" s="209">
        <v>22296.97</v>
      </c>
      <c r="PT112" s="209">
        <v>15</v>
      </c>
      <c r="PU112" s="209">
        <v>0</v>
      </c>
      <c r="PV112" s="209">
        <v>0</v>
      </c>
      <c r="PW112" s="209">
        <v>0</v>
      </c>
      <c r="PX112" s="209">
        <v>0</v>
      </c>
      <c r="PY112" s="209">
        <v>0</v>
      </c>
      <c r="PZ112" s="209">
        <v>47.14</v>
      </c>
      <c r="QA112" s="209">
        <v>34498.35</v>
      </c>
      <c r="QB112" s="178">
        <f t="shared" si="367"/>
        <v>11916.800000000003</v>
      </c>
      <c r="QC112" s="210">
        <v>2301</v>
      </c>
      <c r="QD112" s="181" t="s">
        <v>276</v>
      </c>
      <c r="QE112" s="64">
        <f t="shared" si="368"/>
        <v>46415.15</v>
      </c>
      <c r="QF112" s="209">
        <v>1303.27</v>
      </c>
      <c r="QG112" s="209">
        <v>614.39</v>
      </c>
      <c r="QH112" s="209">
        <v>1424.42</v>
      </c>
      <c r="QI112" s="209">
        <v>0.63</v>
      </c>
      <c r="QJ112" s="209">
        <v>0</v>
      </c>
      <c r="QK112" s="209">
        <v>0</v>
      </c>
      <c r="QL112" s="209">
        <v>0</v>
      </c>
      <c r="QM112" s="209">
        <v>0</v>
      </c>
      <c r="QN112" s="209">
        <v>0</v>
      </c>
      <c r="QO112" s="209">
        <v>2.62</v>
      </c>
      <c r="QP112" s="211">
        <f t="shared" si="292"/>
        <v>3345.33</v>
      </c>
      <c r="QQ112" s="234">
        <v>545.64</v>
      </c>
      <c r="QR112" s="238"/>
      <c r="QS112" s="65">
        <f t="shared" si="293"/>
        <v>405.52830845351855</v>
      </c>
      <c r="QT112" s="65">
        <f t="shared" si="294"/>
        <v>217.4511515510699</v>
      </c>
      <c r="QU112" s="65"/>
      <c r="QV112" s="65"/>
      <c r="QW112" s="65">
        <f t="shared" si="295"/>
        <v>18.861818181818183</v>
      </c>
      <c r="QX112" s="65">
        <v>5</v>
      </c>
      <c r="QY112" s="65">
        <f t="shared" si="320"/>
        <v>428.14772727272725</v>
      </c>
      <c r="QZ112" s="65"/>
      <c r="RA112" s="64">
        <f t="shared" si="349"/>
        <v>1620.6290054591339</v>
      </c>
      <c r="RB112" s="66">
        <f t="shared" si="296"/>
        <v>619.2640909090909</v>
      </c>
      <c r="RC112" s="66"/>
      <c r="RD112" s="66">
        <f t="shared" si="297"/>
        <v>447.97861927364494</v>
      </c>
      <c r="RE112" s="67">
        <f t="shared" si="247"/>
        <v>1067.2427101827359</v>
      </c>
      <c r="RF112" s="67">
        <f t="shared" si="248"/>
        <v>2687.8717156418697</v>
      </c>
      <c r="RG112" s="68">
        <f t="shared" si="249"/>
        <v>657.45828435813019</v>
      </c>
      <c r="RH112" s="205">
        <v>18672.11</v>
      </c>
      <c r="RI112" s="205">
        <v>8714.61</v>
      </c>
      <c r="RJ112" s="205">
        <v>23960.68</v>
      </c>
      <c r="RK112" s="205">
        <v>50</v>
      </c>
      <c r="RL112" s="205">
        <v>0</v>
      </c>
      <c r="RM112" s="205">
        <v>0</v>
      </c>
      <c r="RN112" s="205">
        <v>0</v>
      </c>
      <c r="RO112" s="205">
        <v>0</v>
      </c>
      <c r="RP112" s="205">
        <v>0</v>
      </c>
      <c r="RQ112" s="205">
        <v>197.23</v>
      </c>
      <c r="RR112" s="205">
        <v>38909.17</v>
      </c>
      <c r="RS112" s="178">
        <f t="shared" si="369"/>
        <v>12685.460000000006</v>
      </c>
      <c r="RT112" s="206">
        <v>2534</v>
      </c>
      <c r="RU112" s="181" t="s">
        <v>276</v>
      </c>
      <c r="RV112" s="64">
        <f t="shared" si="370"/>
        <v>51594.630000000005</v>
      </c>
      <c r="RW112" s="209">
        <v>1554.26</v>
      </c>
      <c r="RX112" s="209">
        <v>637.46</v>
      </c>
      <c r="RY112" s="209">
        <v>1530.6</v>
      </c>
      <c r="RZ112" s="209">
        <v>2.1</v>
      </c>
      <c r="SA112" s="209">
        <v>0</v>
      </c>
      <c r="SB112" s="209">
        <v>0</v>
      </c>
      <c r="SC112" s="209">
        <v>0</v>
      </c>
      <c r="SD112" s="209">
        <v>0</v>
      </c>
      <c r="SE112" s="209">
        <v>0</v>
      </c>
      <c r="SF112" s="209">
        <v>10.96</v>
      </c>
      <c r="SG112" s="211">
        <v>3724.42</v>
      </c>
      <c r="SH112" s="234">
        <v>545.64</v>
      </c>
      <c r="SI112" s="238"/>
      <c r="SJ112" s="65">
        <f t="shared" si="298"/>
        <v>382.35675795501817</v>
      </c>
      <c r="SK112" s="65">
        <f t="shared" si="299"/>
        <v>273.43851675237732</v>
      </c>
      <c r="SL112" s="65"/>
      <c r="SM112" s="65"/>
      <c r="SN112" s="65">
        <f t="shared" si="300"/>
        <v>495.92920353982299</v>
      </c>
      <c r="SO112" s="65">
        <v>5</v>
      </c>
      <c r="SP112" s="65">
        <f t="shared" si="321"/>
        <v>428.52876106194691</v>
      </c>
      <c r="SQ112" s="65"/>
      <c r="SR112" s="64">
        <f t="shared" si="325"/>
        <v>2130.8932393091654</v>
      </c>
      <c r="SS112" s="66">
        <f t="shared" si="322"/>
        <v>596.28469026548669</v>
      </c>
      <c r="ST112" s="66"/>
      <c r="SU112" s="66">
        <f t="shared" si="301"/>
        <v>545.43558591493036</v>
      </c>
      <c r="SV112" s="67">
        <f t="shared" si="326"/>
        <v>1141.7202761804169</v>
      </c>
      <c r="SW112" s="67">
        <f t="shared" si="250"/>
        <v>3272.6135154895824</v>
      </c>
      <c r="SX112" s="68">
        <f t="shared" si="251"/>
        <v>451.8064845104177</v>
      </c>
      <c r="SY112" s="64">
        <f t="shared" si="302"/>
        <v>525844.76</v>
      </c>
      <c r="SZ112" s="211">
        <f t="shared" si="303"/>
        <v>37886.579999999994</v>
      </c>
      <c r="TA112" s="67">
        <f t="shared" si="304"/>
        <v>34185.967083664385</v>
      </c>
      <c r="TB112" s="68">
        <f t="shared" si="305"/>
        <v>3700.612916335609</v>
      </c>
      <c r="TC112" s="264"/>
      <c r="TD112" s="265"/>
      <c r="TE112" s="265"/>
    </row>
    <row r="113" spans="1:525">
      <c r="A113" s="173" t="s">
        <v>58</v>
      </c>
      <c r="B113" s="175" t="s">
        <v>261</v>
      </c>
      <c r="C113" s="181" t="s">
        <v>276</v>
      </c>
      <c r="D113" s="176">
        <v>8072.96</v>
      </c>
      <c r="E113" s="176">
        <v>6438.53</v>
      </c>
      <c r="F113" s="176">
        <v>10646.06</v>
      </c>
      <c r="G113" s="176">
        <v>5</v>
      </c>
      <c r="H113" s="176">
        <v>0</v>
      </c>
      <c r="I113" s="176">
        <v>0</v>
      </c>
      <c r="J113" s="176">
        <v>0</v>
      </c>
      <c r="K113" s="176">
        <v>0</v>
      </c>
      <c r="L113" s="176">
        <v>0</v>
      </c>
      <c r="M113" s="176">
        <v>0</v>
      </c>
      <c r="N113" s="180">
        <v>19219.850000000002</v>
      </c>
      <c r="O113" s="178">
        <f t="shared" si="331"/>
        <v>5942.6999999999971</v>
      </c>
      <c r="P113" s="181">
        <v>1325</v>
      </c>
      <c r="Q113" s="64">
        <f t="shared" si="327"/>
        <v>25162.55</v>
      </c>
      <c r="R113" s="178">
        <v>671.99</v>
      </c>
      <c r="S113" s="178">
        <v>470.97</v>
      </c>
      <c r="T113" s="178">
        <v>680.14</v>
      </c>
      <c r="U113" s="178">
        <v>0.21</v>
      </c>
      <c r="V113" s="178">
        <v>0</v>
      </c>
      <c r="W113" s="178">
        <v>0</v>
      </c>
      <c r="X113" s="178">
        <v>0</v>
      </c>
      <c r="Y113" s="178">
        <v>0</v>
      </c>
      <c r="Z113" s="178">
        <v>0</v>
      </c>
      <c r="AA113" s="178">
        <v>0</v>
      </c>
      <c r="AB113" s="64">
        <f t="shared" si="328"/>
        <v>1823.31</v>
      </c>
      <c r="AC113" s="224">
        <f t="shared" si="371"/>
        <v>489.80100000000004</v>
      </c>
      <c r="AD113" s="65"/>
      <c r="AE113" s="65">
        <f t="shared" si="252"/>
        <v>208.97354539399549</v>
      </c>
      <c r="AF113" s="65">
        <f t="shared" si="340"/>
        <v>159.34645903325682</v>
      </c>
      <c r="AG113" s="65"/>
      <c r="AH113" s="65"/>
      <c r="AI113" s="65"/>
      <c r="AJ113" s="65">
        <v>5</v>
      </c>
      <c r="AK113" s="65">
        <f t="shared" si="341"/>
        <v>411.38684210526316</v>
      </c>
      <c r="AL113" s="65"/>
      <c r="AM113" s="64">
        <f t="shared" si="214"/>
        <v>1274.5078465325155</v>
      </c>
      <c r="AN113" s="66">
        <f t="shared" si="342"/>
        <v>645.10084210526315</v>
      </c>
      <c r="AO113" s="66"/>
      <c r="AP113" s="66">
        <f t="shared" si="253"/>
        <v>383.92173772755575</v>
      </c>
      <c r="AQ113" s="67">
        <f t="shared" si="215"/>
        <v>1029.0225798328188</v>
      </c>
      <c r="AR113" s="67">
        <f t="shared" si="216"/>
        <v>2303.5304263653343</v>
      </c>
      <c r="AS113" s="68">
        <f t="shared" si="217"/>
        <v>-480.22042636533433</v>
      </c>
      <c r="AT113" s="205">
        <v>11112.29</v>
      </c>
      <c r="AU113" s="205">
        <v>6756.54</v>
      </c>
      <c r="AV113" s="205">
        <v>12770.39</v>
      </c>
      <c r="AW113" s="205">
        <v>20</v>
      </c>
      <c r="AX113" s="207">
        <v>0</v>
      </c>
      <c r="AY113" s="207">
        <v>0</v>
      </c>
      <c r="AZ113" s="207">
        <v>0</v>
      </c>
      <c r="BA113" s="207">
        <v>0</v>
      </c>
      <c r="BB113" s="207">
        <v>0</v>
      </c>
      <c r="BC113" s="207">
        <v>0</v>
      </c>
      <c r="BD113" s="209">
        <v>21259.54</v>
      </c>
      <c r="BE113" s="178">
        <f t="shared" si="332"/>
        <v>9399.68</v>
      </c>
      <c r="BF113" s="208">
        <v>1547</v>
      </c>
      <c r="BG113" s="181" t="s">
        <v>276</v>
      </c>
      <c r="BH113" s="64">
        <f t="shared" si="329"/>
        <v>30659.22</v>
      </c>
      <c r="BI113" s="205">
        <v>924.98</v>
      </c>
      <c r="BJ113" s="205">
        <v>494.23</v>
      </c>
      <c r="BK113" s="205">
        <v>815.61</v>
      </c>
      <c r="BL113" s="205">
        <v>0.84</v>
      </c>
      <c r="BM113" s="205">
        <v>0</v>
      </c>
      <c r="BN113" s="205">
        <v>0</v>
      </c>
      <c r="BO113" s="205">
        <v>0</v>
      </c>
      <c r="BP113" s="205">
        <v>0</v>
      </c>
      <c r="BQ113" s="205">
        <v>0</v>
      </c>
      <c r="BR113" s="205">
        <v>0</v>
      </c>
      <c r="BS113" s="64">
        <f t="shared" si="330"/>
        <v>2235.6600000000003</v>
      </c>
      <c r="BT113" s="224">
        <f t="shared" si="372"/>
        <v>489.80100000000004</v>
      </c>
      <c r="BU113" s="65"/>
      <c r="BV113" s="65">
        <f t="shared" si="254"/>
        <v>233.16858066242071</v>
      </c>
      <c r="BW113" s="65">
        <f t="shared" si="255"/>
        <v>212.58280543427253</v>
      </c>
      <c r="BX113" s="65"/>
      <c r="BY113" s="65"/>
      <c r="BZ113" s="65"/>
      <c r="CA113" s="65">
        <v>5</v>
      </c>
      <c r="CB113" s="65">
        <f t="shared" si="343"/>
        <v>391.015625</v>
      </c>
      <c r="CC113" s="65"/>
      <c r="CD113" s="64">
        <f t="shared" si="218"/>
        <v>1331.5680110966932</v>
      </c>
      <c r="CE113" s="66">
        <f t="shared" si="256"/>
        <v>665.21208333333334</v>
      </c>
      <c r="CF113" s="66"/>
      <c r="CG113" s="66">
        <f t="shared" si="257"/>
        <v>399.35601888600536</v>
      </c>
      <c r="CH113" s="67">
        <f t="shared" si="323"/>
        <v>1064.5681022193387</v>
      </c>
      <c r="CI113" s="67">
        <f t="shared" si="219"/>
        <v>2396.1361133160317</v>
      </c>
      <c r="CJ113" s="68">
        <f t="shared" si="220"/>
        <v>-160.47611331603139</v>
      </c>
      <c r="CK113" s="209">
        <v>8882.5400000000009</v>
      </c>
      <c r="CL113" s="209">
        <v>8887.1200000000008</v>
      </c>
      <c r="CM113" s="209">
        <v>23532.39</v>
      </c>
      <c r="CN113" s="209">
        <v>10</v>
      </c>
      <c r="CO113" s="209">
        <v>0</v>
      </c>
      <c r="CP113" s="209">
        <v>0</v>
      </c>
      <c r="CQ113" s="209">
        <v>0</v>
      </c>
      <c r="CR113" s="209">
        <v>0</v>
      </c>
      <c r="CS113" s="209">
        <v>0</v>
      </c>
      <c r="CT113" s="207">
        <v>0</v>
      </c>
      <c r="CU113" s="209">
        <v>31055.82</v>
      </c>
      <c r="CV113" s="178">
        <f t="shared" si="353"/>
        <v>10256.230000000003</v>
      </c>
      <c r="CW113" s="210">
        <v>2328</v>
      </c>
      <c r="CX113" s="181" t="s">
        <v>276</v>
      </c>
      <c r="CY113" s="64">
        <f t="shared" si="354"/>
        <v>41312.050000000003</v>
      </c>
      <c r="CZ113" s="209">
        <v>739.36</v>
      </c>
      <c r="DA113" s="209">
        <v>650.08000000000004</v>
      </c>
      <c r="DB113" s="209">
        <v>1503.23</v>
      </c>
      <c r="DC113" s="209">
        <v>0.42</v>
      </c>
      <c r="DD113" s="209">
        <v>0</v>
      </c>
      <c r="DE113" s="209">
        <v>0</v>
      </c>
      <c r="DF113" s="209">
        <v>0</v>
      </c>
      <c r="DG113" s="209">
        <v>0</v>
      </c>
      <c r="DH113" s="209">
        <v>0</v>
      </c>
      <c r="DI113" s="209">
        <v>0</v>
      </c>
      <c r="DJ113" s="211">
        <f t="shared" si="350"/>
        <v>2893.09</v>
      </c>
      <c r="DK113" s="65">
        <f t="shared" si="373"/>
        <v>489.80100000000004</v>
      </c>
      <c r="DL113" s="65"/>
      <c r="DM113" s="65">
        <f t="shared" si="258"/>
        <v>337.62016630726714</v>
      </c>
      <c r="DN113" s="65">
        <f t="shared" si="259"/>
        <v>291.75236308401793</v>
      </c>
      <c r="DO113" s="65"/>
      <c r="DP113" s="65"/>
      <c r="DQ113" s="65"/>
      <c r="DR113" s="65">
        <v>5</v>
      </c>
      <c r="DS113" s="65">
        <f t="shared" si="351"/>
        <v>428.469696969697</v>
      </c>
      <c r="DT113" s="65"/>
      <c r="DU113" s="64">
        <f t="shared" si="221"/>
        <v>1552.6432263609822</v>
      </c>
      <c r="DV113" s="66">
        <f t="shared" si="306"/>
        <v>596.35070707070713</v>
      </c>
      <c r="DW113" s="66"/>
      <c r="DX113" s="66">
        <f t="shared" si="260"/>
        <v>429.79878668633796</v>
      </c>
      <c r="DY113" s="67">
        <f t="shared" si="222"/>
        <v>1026.1494937570451</v>
      </c>
      <c r="DZ113" s="67">
        <f t="shared" si="223"/>
        <v>2578.7927201180273</v>
      </c>
      <c r="EA113" s="68">
        <f t="shared" si="224"/>
        <v>314.29727988197283</v>
      </c>
      <c r="EB113" s="209">
        <v>9735.14</v>
      </c>
      <c r="EC113" s="209">
        <v>6374.19</v>
      </c>
      <c r="ED113" s="209">
        <v>17596.169999999998</v>
      </c>
      <c r="EE113" s="209">
        <v>0</v>
      </c>
      <c r="EF113" s="209">
        <v>0</v>
      </c>
      <c r="EG113" s="209">
        <v>0</v>
      </c>
      <c r="EH113" s="209">
        <v>0</v>
      </c>
      <c r="EI113" s="209">
        <v>0</v>
      </c>
      <c r="EJ113" s="209">
        <v>0</v>
      </c>
      <c r="EK113" s="209">
        <v>0</v>
      </c>
      <c r="EL113" s="209">
        <v>24966.34</v>
      </c>
      <c r="EM113" s="178">
        <f t="shared" si="355"/>
        <v>8739.16</v>
      </c>
      <c r="EN113" s="210">
        <v>1798</v>
      </c>
      <c r="EO113" s="181" t="s">
        <v>276</v>
      </c>
      <c r="EP113" s="212">
        <f t="shared" si="261"/>
        <v>33705.5</v>
      </c>
      <c r="EQ113" s="209">
        <v>810.35</v>
      </c>
      <c r="ER113" s="209">
        <v>466.26</v>
      </c>
      <c r="ES113" s="209">
        <v>1124.1099999999999</v>
      </c>
      <c r="ET113" s="209">
        <v>0</v>
      </c>
      <c r="EU113" s="209">
        <v>0</v>
      </c>
      <c r="EV113" s="209">
        <v>0</v>
      </c>
      <c r="EW113" s="209">
        <v>0</v>
      </c>
      <c r="EX113" s="209">
        <v>0</v>
      </c>
      <c r="EY113" s="209">
        <v>0</v>
      </c>
      <c r="EZ113" s="209">
        <v>0</v>
      </c>
      <c r="FA113" s="64">
        <f t="shared" si="356"/>
        <v>2400.7200000000003</v>
      </c>
      <c r="FB113" s="224">
        <f t="shared" si="374"/>
        <v>489.80100000000004</v>
      </c>
      <c r="FC113" s="65"/>
      <c r="FD113" s="65">
        <f t="shared" si="262"/>
        <v>278.67555728009177</v>
      </c>
      <c r="FE113" s="65">
        <f t="shared" si="263"/>
        <v>227.01054041884782</v>
      </c>
      <c r="FF113" s="65"/>
      <c r="FG113" s="65"/>
      <c r="FH113" s="65">
        <f t="shared" si="264"/>
        <v>140.93333333333334</v>
      </c>
      <c r="FI113" s="65">
        <v>5</v>
      </c>
      <c r="FJ113" s="65">
        <f t="shared" si="307"/>
        <v>424.68019607843132</v>
      </c>
      <c r="FK113" s="65"/>
      <c r="FL113" s="64">
        <f t="shared" si="225"/>
        <v>1566.1006271107044</v>
      </c>
      <c r="FM113" s="66">
        <f t="shared" si="308"/>
        <v>664.41901960784321</v>
      </c>
      <c r="FN113" s="66"/>
      <c r="FO113" s="66">
        <f t="shared" si="265"/>
        <v>446.10392934370958</v>
      </c>
      <c r="FP113" s="67">
        <f t="shared" si="324"/>
        <v>1110.5229489515527</v>
      </c>
      <c r="FQ113" s="67">
        <f t="shared" si="226"/>
        <v>2676.6235760622571</v>
      </c>
      <c r="FR113" s="68">
        <f t="shared" si="227"/>
        <v>-275.90357606225689</v>
      </c>
      <c r="FS113" s="209">
        <v>8911.06</v>
      </c>
      <c r="FT113" s="209">
        <v>5935.19</v>
      </c>
      <c r="FU113" s="209">
        <v>14558.6</v>
      </c>
      <c r="FV113" s="209">
        <v>0</v>
      </c>
      <c r="FW113" s="209">
        <v>0</v>
      </c>
      <c r="FX113" s="209">
        <v>0</v>
      </c>
      <c r="FY113" s="209">
        <v>0</v>
      </c>
      <c r="FZ113" s="209">
        <v>0</v>
      </c>
      <c r="GA113" s="209">
        <v>0</v>
      </c>
      <c r="GB113" s="209">
        <v>0</v>
      </c>
      <c r="GC113" s="209">
        <v>21485.06</v>
      </c>
      <c r="GD113" s="178">
        <f t="shared" si="357"/>
        <v>7919.7899999999972</v>
      </c>
      <c r="GE113" s="210">
        <v>1579</v>
      </c>
      <c r="GF113" s="181" t="s">
        <v>276</v>
      </c>
      <c r="GG113" s="64">
        <f t="shared" si="358"/>
        <v>29404.85</v>
      </c>
      <c r="GH113" s="209">
        <v>741.76</v>
      </c>
      <c r="GI113" s="209">
        <v>434.15</v>
      </c>
      <c r="GJ113" s="209">
        <v>930.1</v>
      </c>
      <c r="GK113" s="209">
        <v>0</v>
      </c>
      <c r="GL113" s="209">
        <v>0</v>
      </c>
      <c r="GM113" s="209">
        <v>0</v>
      </c>
      <c r="GN113" s="209">
        <v>0</v>
      </c>
      <c r="GO113" s="209">
        <v>0</v>
      </c>
      <c r="GP113" s="209">
        <v>0</v>
      </c>
      <c r="GQ113" s="209">
        <v>0</v>
      </c>
      <c r="GR113" s="211">
        <f t="shared" si="266"/>
        <v>2106.0099999999998</v>
      </c>
      <c r="GS113" s="224">
        <f t="shared" si="375"/>
        <v>489.80100000000004</v>
      </c>
      <c r="GT113" s="65"/>
      <c r="GU113" s="65">
        <f t="shared" si="267"/>
        <v>238.08120516049118</v>
      </c>
      <c r="GV113" s="65">
        <f t="shared" si="268"/>
        <v>233.41289094452731</v>
      </c>
      <c r="GW113" s="65"/>
      <c r="GX113" s="65"/>
      <c r="GY113" s="65">
        <f t="shared" si="269"/>
        <v>184.90588235294118</v>
      </c>
      <c r="GZ113" s="65">
        <v>5</v>
      </c>
      <c r="HA113" s="65">
        <f t="shared" si="309"/>
        <v>358.47794117647061</v>
      </c>
      <c r="HB113" s="65"/>
      <c r="HC113" s="64">
        <f t="shared" si="344"/>
        <v>1509.6789196344303</v>
      </c>
      <c r="HD113" s="66">
        <f t="shared" si="310"/>
        <v>866.92019607843133</v>
      </c>
      <c r="HE113" s="66"/>
      <c r="HF113" s="66">
        <f t="shared" si="270"/>
        <v>475.31982314257232</v>
      </c>
      <c r="HG113" s="67">
        <f t="shared" si="228"/>
        <v>1342.2400192210036</v>
      </c>
      <c r="HH113" s="67">
        <f t="shared" si="229"/>
        <v>2851.9189388554341</v>
      </c>
      <c r="HI113" s="68">
        <f t="shared" si="230"/>
        <v>-745.90893885543437</v>
      </c>
      <c r="HJ113" s="205">
        <v>12652.16</v>
      </c>
      <c r="HK113" s="205">
        <v>5742.77</v>
      </c>
      <c r="HL113" s="205">
        <v>17099.13</v>
      </c>
      <c r="HM113" s="205">
        <v>10</v>
      </c>
      <c r="HN113" s="205">
        <v>0</v>
      </c>
      <c r="HO113" s="205">
        <v>0</v>
      </c>
      <c r="HP113" s="205">
        <v>0</v>
      </c>
      <c r="HQ113" s="205">
        <v>0</v>
      </c>
      <c r="HR113" s="205">
        <v>0</v>
      </c>
      <c r="HS113" s="205">
        <v>60.2</v>
      </c>
      <c r="HT113" s="205">
        <v>25856.32</v>
      </c>
      <c r="HU113" s="178">
        <f t="shared" si="359"/>
        <v>9707.9399999999951</v>
      </c>
      <c r="HV113" s="206">
        <v>1910</v>
      </c>
      <c r="HW113" s="181" t="s">
        <v>276</v>
      </c>
      <c r="HX113" s="64">
        <f t="shared" si="360"/>
        <v>35564.259999999995</v>
      </c>
      <c r="HY113" s="205">
        <v>1053.17</v>
      </c>
      <c r="HZ113" s="205">
        <v>420.07</v>
      </c>
      <c r="IA113" s="205">
        <v>1092.29</v>
      </c>
      <c r="IB113" s="205">
        <v>0.42</v>
      </c>
      <c r="IC113" s="205">
        <v>0</v>
      </c>
      <c r="ID113" s="205">
        <v>0</v>
      </c>
      <c r="IE113" s="205">
        <v>0</v>
      </c>
      <c r="IF113" s="205">
        <v>0</v>
      </c>
      <c r="IG113" s="205">
        <v>0</v>
      </c>
      <c r="IH113" s="205">
        <v>3.34</v>
      </c>
      <c r="II113" s="214">
        <v>2565.9499999999998</v>
      </c>
      <c r="IJ113" s="224">
        <f t="shared" si="376"/>
        <v>489.80100000000004</v>
      </c>
      <c r="IK113" s="65"/>
      <c r="IL113" s="65">
        <f t="shared" si="271"/>
        <v>286.42226863554663</v>
      </c>
      <c r="IM113" s="65">
        <f t="shared" si="272"/>
        <v>294.22551680252286</v>
      </c>
      <c r="IN113" s="65"/>
      <c r="IO113" s="65"/>
      <c r="IP113" s="65">
        <f t="shared" si="273"/>
        <v>232.05714285714285</v>
      </c>
      <c r="IQ113" s="65">
        <v>5</v>
      </c>
      <c r="IR113" s="65">
        <f t="shared" si="311"/>
        <v>445.62857142857143</v>
      </c>
      <c r="IS113" s="65"/>
      <c r="IT113" s="64">
        <f t="shared" si="345"/>
        <v>1753.1344997237838</v>
      </c>
      <c r="IU113" s="66">
        <f t="shared" si="312"/>
        <v>538.79476190476191</v>
      </c>
      <c r="IV113" s="66"/>
      <c r="IW113" s="66">
        <f t="shared" si="274"/>
        <v>458.38585232570915</v>
      </c>
      <c r="IX113" s="67">
        <f t="shared" si="346"/>
        <v>997.18061423047106</v>
      </c>
      <c r="IY113" s="67">
        <f t="shared" si="231"/>
        <v>2750.3151139542551</v>
      </c>
      <c r="IZ113" s="68">
        <f t="shared" si="232"/>
        <v>-184.36511395425532</v>
      </c>
      <c r="JA113" s="209">
        <v>12019.64</v>
      </c>
      <c r="JB113" s="209">
        <v>6246.34</v>
      </c>
      <c r="JC113" s="209">
        <v>16162.92</v>
      </c>
      <c r="JD113" s="209">
        <v>20</v>
      </c>
      <c r="JE113" s="209">
        <v>0</v>
      </c>
      <c r="JF113" s="209">
        <v>0</v>
      </c>
      <c r="JG113" s="209">
        <v>0</v>
      </c>
      <c r="JH113" s="209">
        <v>0</v>
      </c>
      <c r="JI113" s="209">
        <v>0</v>
      </c>
      <c r="JJ113" s="209">
        <v>103.8</v>
      </c>
      <c r="JK113" s="209">
        <v>28181.82</v>
      </c>
      <c r="JL113" s="178">
        <f t="shared" si="361"/>
        <v>6370.8800000000047</v>
      </c>
      <c r="JM113" s="210">
        <v>1714</v>
      </c>
      <c r="JN113" s="181" t="s">
        <v>276</v>
      </c>
      <c r="JO113" s="64">
        <f t="shared" si="362"/>
        <v>34552.700000000004</v>
      </c>
      <c r="JP113" s="209">
        <v>1000.52</v>
      </c>
      <c r="JQ113" s="209">
        <v>456.91</v>
      </c>
      <c r="JR113" s="209">
        <v>1032.49</v>
      </c>
      <c r="JS113" s="209">
        <v>0.84</v>
      </c>
      <c r="JT113" s="209">
        <v>0</v>
      </c>
      <c r="JU113" s="209">
        <v>0</v>
      </c>
      <c r="JV113" s="209">
        <v>0</v>
      </c>
      <c r="JW113" s="209">
        <v>0</v>
      </c>
      <c r="JX113" s="209">
        <v>0</v>
      </c>
      <c r="JY113" s="209">
        <v>5.77</v>
      </c>
      <c r="JZ113" s="211">
        <v>2490.7600000000002</v>
      </c>
      <c r="KA113" s="224">
        <f t="shared" si="377"/>
        <v>489.80100000000004</v>
      </c>
      <c r="KB113" s="65"/>
      <c r="KC113" s="65">
        <f t="shared" si="275"/>
        <v>568.44669042527482</v>
      </c>
      <c r="KD113" s="65">
        <f t="shared" si="276"/>
        <v>214.51752495246922</v>
      </c>
      <c r="KE113" s="65"/>
      <c r="KF113" s="65"/>
      <c r="KG113" s="65"/>
      <c r="KH113" s="65">
        <v>5</v>
      </c>
      <c r="KI113" s="65">
        <f t="shared" si="313"/>
        <v>543.39953271028037</v>
      </c>
      <c r="KJ113" s="65"/>
      <c r="KK113" s="64">
        <f t="shared" si="347"/>
        <v>1821.1647480880242</v>
      </c>
      <c r="KL113" s="66">
        <f t="shared" si="314"/>
        <v>497.32093457943921</v>
      </c>
      <c r="KM113" s="66"/>
      <c r="KN113" s="66">
        <f t="shared" si="277"/>
        <v>463.69713653349277</v>
      </c>
      <c r="KO113" s="67">
        <f t="shared" si="233"/>
        <v>961.01807111293192</v>
      </c>
      <c r="KP113" s="67">
        <f t="shared" si="234"/>
        <v>2782.1828192009561</v>
      </c>
      <c r="KQ113" s="68">
        <f t="shared" si="235"/>
        <v>-291.42281920095593</v>
      </c>
      <c r="KR113" s="209">
        <v>11998.28</v>
      </c>
      <c r="KS113" s="209">
        <v>7425.08</v>
      </c>
      <c r="KT113" s="209">
        <v>16019.81</v>
      </c>
      <c r="KU113" s="209">
        <v>0</v>
      </c>
      <c r="KV113" s="209">
        <v>0</v>
      </c>
      <c r="KW113" s="209">
        <v>0</v>
      </c>
      <c r="KX113" s="209">
        <v>0</v>
      </c>
      <c r="KY113" s="209">
        <v>0</v>
      </c>
      <c r="KZ113" s="209">
        <v>0</v>
      </c>
      <c r="LA113" s="209">
        <v>122.98</v>
      </c>
      <c r="LB113" s="209">
        <v>27082.84</v>
      </c>
      <c r="LC113" s="178">
        <f t="shared" si="363"/>
        <v>8483.3100000000013</v>
      </c>
      <c r="LD113" s="210">
        <v>1706</v>
      </c>
      <c r="LE113" s="181" t="s">
        <v>276</v>
      </c>
      <c r="LF113" s="64">
        <f t="shared" si="364"/>
        <v>35566.15</v>
      </c>
      <c r="LG113" s="209">
        <v>998.74</v>
      </c>
      <c r="LH113" s="209">
        <v>543.13</v>
      </c>
      <c r="LI113" s="209">
        <v>1023.27</v>
      </c>
      <c r="LJ113" s="209">
        <v>0</v>
      </c>
      <c r="LK113" s="209">
        <v>0</v>
      </c>
      <c r="LL113" s="209">
        <v>0</v>
      </c>
      <c r="LM113" s="209">
        <v>0</v>
      </c>
      <c r="LN113" s="209">
        <v>0</v>
      </c>
      <c r="LO113" s="209">
        <v>0</v>
      </c>
      <c r="LP113" s="209">
        <v>6.83</v>
      </c>
      <c r="LQ113" s="211">
        <f t="shared" si="278"/>
        <v>2571.9699999999998</v>
      </c>
      <c r="LR113" s="234">
        <v>545.64</v>
      </c>
      <c r="LS113" s="245"/>
      <c r="LT113" s="65">
        <f t="shared" si="279"/>
        <v>276.11301754074293</v>
      </c>
      <c r="LU113" s="65">
        <f t="shared" si="280"/>
        <v>252.56630519619338</v>
      </c>
      <c r="LV113" s="65"/>
      <c r="LW113" s="65"/>
      <c r="LX113" s="65"/>
      <c r="LY113" s="65">
        <v>5</v>
      </c>
      <c r="LZ113" s="65">
        <f t="shared" si="315"/>
        <v>508.03738317757012</v>
      </c>
      <c r="MA113" s="65"/>
      <c r="MB113" s="64">
        <f t="shared" si="236"/>
        <v>1587.3567059145064</v>
      </c>
      <c r="MC113" s="66">
        <f t="shared" si="316"/>
        <v>593.54906542056074</v>
      </c>
      <c r="MD113" s="66"/>
      <c r="ME113" s="66">
        <f t="shared" si="281"/>
        <v>436.18115426701343</v>
      </c>
      <c r="MF113" s="67">
        <f t="shared" si="237"/>
        <v>1029.7302196875742</v>
      </c>
      <c r="MG113" s="67">
        <f t="shared" si="238"/>
        <v>2617.0869256020806</v>
      </c>
      <c r="MH113" s="68">
        <f t="shared" si="239"/>
        <v>-45.116925602080755</v>
      </c>
      <c r="MI113" s="209">
        <v>10266.620000000001</v>
      </c>
      <c r="MJ113" s="209">
        <v>5246.09</v>
      </c>
      <c r="MK113" s="209">
        <v>11539.94</v>
      </c>
      <c r="ML113" s="209">
        <v>40</v>
      </c>
      <c r="MM113" s="209">
        <v>0</v>
      </c>
      <c r="MN113" s="209">
        <v>0</v>
      </c>
      <c r="MO113" s="209">
        <v>0</v>
      </c>
      <c r="MP113" s="209">
        <v>0</v>
      </c>
      <c r="MQ113" s="209">
        <v>0</v>
      </c>
      <c r="MR113" s="209">
        <v>239.25</v>
      </c>
      <c r="MS113" s="209">
        <v>20922.259999999998</v>
      </c>
      <c r="MT113" s="178">
        <f t="shared" si="352"/>
        <v>6409.6400000000031</v>
      </c>
      <c r="MU113" s="210">
        <v>1275</v>
      </c>
      <c r="MV113" s="181" t="s">
        <v>276</v>
      </c>
      <c r="MW113" s="64">
        <f t="shared" si="365"/>
        <v>27331.9</v>
      </c>
      <c r="MX113" s="209">
        <v>854.6</v>
      </c>
      <c r="MY113" s="209">
        <v>383.74</v>
      </c>
      <c r="MZ113" s="209">
        <v>737.06</v>
      </c>
      <c r="NA113" s="209">
        <v>1.68</v>
      </c>
      <c r="NB113" s="209">
        <v>0</v>
      </c>
      <c r="NC113" s="209">
        <v>0</v>
      </c>
      <c r="ND113" s="209">
        <v>0</v>
      </c>
      <c r="NE113" s="209">
        <v>0</v>
      </c>
      <c r="NF113" s="209">
        <v>0</v>
      </c>
      <c r="NG113" s="209">
        <v>13.29</v>
      </c>
      <c r="NH113" s="211">
        <f t="shared" si="282"/>
        <v>1990.3700000000001</v>
      </c>
      <c r="NI113" s="234">
        <v>545.64</v>
      </c>
      <c r="NJ113" s="238"/>
      <c r="NK113" s="65">
        <f t="shared" si="283"/>
        <v>0</v>
      </c>
      <c r="NL113" s="65">
        <f t="shared" si="284"/>
        <v>154.81240085019127</v>
      </c>
      <c r="NM113" s="65"/>
      <c r="NN113" s="65"/>
      <c r="NO113" s="65"/>
      <c r="NP113" s="65">
        <v>5</v>
      </c>
      <c r="NQ113" s="65">
        <f t="shared" si="317"/>
        <v>469.67889908256882</v>
      </c>
      <c r="NR113" s="65"/>
      <c r="NS113" s="64">
        <f t="shared" si="348"/>
        <v>1175.1312999327602</v>
      </c>
      <c r="NT113" s="66">
        <f t="shared" si="285"/>
        <v>723.04816513761466</v>
      </c>
      <c r="NU113" s="66"/>
      <c r="NV113" s="66">
        <f t="shared" si="286"/>
        <v>379.63589301407501</v>
      </c>
      <c r="NW113" s="67">
        <f t="shared" si="240"/>
        <v>1102.6840581516897</v>
      </c>
      <c r="NX113" s="67">
        <f t="shared" si="241"/>
        <v>2277.8153580844501</v>
      </c>
      <c r="NY113" s="68">
        <f t="shared" si="242"/>
        <v>-287.44535808444994</v>
      </c>
      <c r="NZ113" s="209">
        <v>11255.35</v>
      </c>
      <c r="OA113" s="209">
        <v>4866.82</v>
      </c>
      <c r="OB113" s="209">
        <v>13554.15</v>
      </c>
      <c r="OC113" s="209">
        <v>15</v>
      </c>
      <c r="OD113" s="209">
        <v>0</v>
      </c>
      <c r="OE113" s="209">
        <v>0</v>
      </c>
      <c r="OF113" s="209">
        <v>0</v>
      </c>
      <c r="OG113" s="209">
        <v>0</v>
      </c>
      <c r="OH113" s="209">
        <v>0</v>
      </c>
      <c r="OI113" s="209">
        <v>99.5</v>
      </c>
      <c r="OJ113" s="209">
        <v>22633.85</v>
      </c>
      <c r="OK113" s="178">
        <f t="shared" si="287"/>
        <v>7156.9700000000012</v>
      </c>
      <c r="OL113" s="210">
        <v>1473</v>
      </c>
      <c r="OM113" s="181" t="s">
        <v>276</v>
      </c>
      <c r="ON113" s="64">
        <f t="shared" si="366"/>
        <v>29790.82</v>
      </c>
      <c r="OO113" s="209">
        <v>936.9</v>
      </c>
      <c r="OP113" s="209">
        <v>356</v>
      </c>
      <c r="OQ113" s="209">
        <v>865.93</v>
      </c>
      <c r="OR113" s="209">
        <v>0.63</v>
      </c>
      <c r="OS113" s="209">
        <v>0</v>
      </c>
      <c r="OT113" s="209">
        <v>0</v>
      </c>
      <c r="OU113" s="209">
        <v>0</v>
      </c>
      <c r="OV113" s="209">
        <v>0</v>
      </c>
      <c r="OW113" s="209">
        <v>0</v>
      </c>
      <c r="OX113" s="209">
        <v>5.53</v>
      </c>
      <c r="OY113" s="211">
        <v>2159.46</v>
      </c>
      <c r="OZ113" s="234">
        <v>545.64</v>
      </c>
      <c r="PA113" s="238"/>
      <c r="PB113" s="65">
        <f t="shared" si="288"/>
        <v>489.41764170295897</v>
      </c>
      <c r="PC113" s="65">
        <f t="shared" si="289"/>
        <v>209.84954302818275</v>
      </c>
      <c r="PD113" s="65"/>
      <c r="PE113" s="65"/>
      <c r="PF113" s="65">
        <f t="shared" si="290"/>
        <v>32.880000000000003</v>
      </c>
      <c r="PG113" s="65">
        <v>5</v>
      </c>
      <c r="PH113" s="65">
        <f t="shared" si="318"/>
        <v>495.2049090909091</v>
      </c>
      <c r="PI113" s="65"/>
      <c r="PJ113" s="64">
        <f t="shared" si="243"/>
        <v>1777.9920938220509</v>
      </c>
      <c r="PK113" s="66">
        <f t="shared" si="319"/>
        <v>643.25572727272731</v>
      </c>
      <c r="PL113" s="66"/>
      <c r="PM113" s="66">
        <f t="shared" si="291"/>
        <v>484.2495642189557</v>
      </c>
      <c r="PN113" s="67">
        <f t="shared" si="244"/>
        <v>1127.505291491683</v>
      </c>
      <c r="PO113" s="67">
        <f t="shared" si="245"/>
        <v>2905.497385313734</v>
      </c>
      <c r="PP113" s="68">
        <f t="shared" si="246"/>
        <v>-746.03738531373392</v>
      </c>
      <c r="PQ113" s="209">
        <v>8500.01</v>
      </c>
      <c r="PR113" s="209">
        <v>5144.1400000000003</v>
      </c>
      <c r="PS113" s="209">
        <v>10594.92</v>
      </c>
      <c r="PT113" s="209">
        <v>175</v>
      </c>
      <c r="PU113" s="209">
        <v>0</v>
      </c>
      <c r="PV113" s="209">
        <v>0</v>
      </c>
      <c r="PW113" s="209">
        <v>0</v>
      </c>
      <c r="PX113" s="209">
        <v>0</v>
      </c>
      <c r="PY113" s="209">
        <v>0</v>
      </c>
      <c r="PZ113" s="209">
        <v>109.13</v>
      </c>
      <c r="QA113" s="209">
        <v>19523.68</v>
      </c>
      <c r="QB113" s="178">
        <f t="shared" si="367"/>
        <v>4999.5200000000004</v>
      </c>
      <c r="QC113" s="210">
        <v>1255</v>
      </c>
      <c r="QD113" s="181" t="s">
        <v>276</v>
      </c>
      <c r="QE113" s="64">
        <f t="shared" si="368"/>
        <v>24523.200000000001</v>
      </c>
      <c r="QF113" s="209">
        <v>707.54</v>
      </c>
      <c r="QG113" s="209">
        <v>376.28</v>
      </c>
      <c r="QH113" s="209">
        <v>676.88</v>
      </c>
      <c r="QI113" s="209">
        <v>7.36</v>
      </c>
      <c r="QJ113" s="209">
        <v>0</v>
      </c>
      <c r="QK113" s="209">
        <v>0</v>
      </c>
      <c r="QL113" s="209">
        <v>0</v>
      </c>
      <c r="QM113" s="209">
        <v>0</v>
      </c>
      <c r="QN113" s="209">
        <v>0</v>
      </c>
      <c r="QO113" s="209">
        <v>6.06</v>
      </c>
      <c r="QP113" s="211">
        <f t="shared" si="292"/>
        <v>1774.1199999999997</v>
      </c>
      <c r="QQ113" s="234">
        <v>545.64</v>
      </c>
      <c r="QR113" s="238"/>
      <c r="QS113" s="65">
        <f t="shared" si="293"/>
        <v>229.50097396506766</v>
      </c>
      <c r="QT113" s="65">
        <f t="shared" si="294"/>
        <v>91.228465796405459</v>
      </c>
      <c r="QU113" s="65"/>
      <c r="QV113" s="65"/>
      <c r="QW113" s="65">
        <f t="shared" si="295"/>
        <v>18.861818181818183</v>
      </c>
      <c r="QX113" s="65">
        <v>5</v>
      </c>
      <c r="QY113" s="65">
        <f t="shared" si="320"/>
        <v>428.14772727272725</v>
      </c>
      <c r="QZ113" s="65"/>
      <c r="RA113" s="64">
        <f t="shared" si="349"/>
        <v>1318.3789852160185</v>
      </c>
      <c r="RB113" s="66">
        <f t="shared" si="296"/>
        <v>619.2640909090909</v>
      </c>
      <c r="RC113" s="66"/>
      <c r="RD113" s="66">
        <f t="shared" si="297"/>
        <v>387.52861522502189</v>
      </c>
      <c r="RE113" s="67">
        <f t="shared" si="247"/>
        <v>1006.7927061341128</v>
      </c>
      <c r="RF113" s="67">
        <f t="shared" si="248"/>
        <v>2325.1716913501314</v>
      </c>
      <c r="RG113" s="68">
        <f t="shared" si="249"/>
        <v>-551.0516913501317</v>
      </c>
      <c r="RH113" s="205">
        <v>10490.51</v>
      </c>
      <c r="RI113" s="205">
        <v>5372.44</v>
      </c>
      <c r="RJ113" s="205">
        <v>14197.5</v>
      </c>
      <c r="RK113" s="205">
        <v>35</v>
      </c>
      <c r="RL113" s="205">
        <v>0</v>
      </c>
      <c r="RM113" s="205">
        <v>0</v>
      </c>
      <c r="RN113" s="205">
        <v>0</v>
      </c>
      <c r="RO113" s="205">
        <v>0</v>
      </c>
      <c r="RP113" s="205">
        <v>0</v>
      </c>
      <c r="RQ113" s="205">
        <v>195.32</v>
      </c>
      <c r="RR113" s="205">
        <v>22871.39</v>
      </c>
      <c r="RS113" s="178">
        <f t="shared" si="369"/>
        <v>7419.380000000001</v>
      </c>
      <c r="RT113" s="206">
        <v>1523</v>
      </c>
      <c r="RU113" s="181" t="s">
        <v>276</v>
      </c>
      <c r="RV113" s="64">
        <f t="shared" si="370"/>
        <v>30290.77</v>
      </c>
      <c r="RW113" s="209">
        <v>873.23</v>
      </c>
      <c r="RX113" s="209">
        <v>392.98</v>
      </c>
      <c r="RY113" s="209">
        <v>907.01</v>
      </c>
      <c r="RZ113" s="209">
        <v>1.47</v>
      </c>
      <c r="SA113" s="209">
        <v>0</v>
      </c>
      <c r="SB113" s="209">
        <v>0</v>
      </c>
      <c r="SC113" s="209">
        <v>0</v>
      </c>
      <c r="SD113" s="209">
        <v>0</v>
      </c>
      <c r="SE113" s="209">
        <v>0</v>
      </c>
      <c r="SF113" s="209">
        <v>10.85</v>
      </c>
      <c r="SG113" s="211">
        <v>2174.69</v>
      </c>
      <c r="SH113" s="234">
        <v>545.64</v>
      </c>
      <c r="SI113" s="238"/>
      <c r="SJ113" s="65">
        <f t="shared" si="298"/>
        <v>224.75500069327677</v>
      </c>
      <c r="SK113" s="65">
        <f t="shared" si="299"/>
        <v>159.9267399386583</v>
      </c>
      <c r="SL113" s="65"/>
      <c r="SM113" s="65"/>
      <c r="SN113" s="65">
        <f t="shared" si="300"/>
        <v>495.92920353982299</v>
      </c>
      <c r="SO113" s="65">
        <v>5</v>
      </c>
      <c r="SP113" s="65">
        <f t="shared" si="321"/>
        <v>428.52876106194691</v>
      </c>
      <c r="SQ113" s="65"/>
      <c r="SR113" s="64">
        <f t="shared" si="325"/>
        <v>1859.7797052337048</v>
      </c>
      <c r="SS113" s="66">
        <f t="shared" si="322"/>
        <v>596.28469026548669</v>
      </c>
      <c r="ST113" s="66"/>
      <c r="SU113" s="66">
        <f t="shared" si="301"/>
        <v>491.21287909983835</v>
      </c>
      <c r="SV113" s="67">
        <f t="shared" si="326"/>
        <v>1087.497569365325</v>
      </c>
      <c r="SW113" s="67">
        <f t="shared" si="250"/>
        <v>2947.2772745990296</v>
      </c>
      <c r="SX113" s="68">
        <f t="shared" si="251"/>
        <v>-772.58727459902957</v>
      </c>
      <c r="SY113" s="64">
        <f t="shared" si="302"/>
        <v>377863.97000000009</v>
      </c>
      <c r="SZ113" s="211">
        <f t="shared" si="303"/>
        <v>27186.109999999997</v>
      </c>
      <c r="TA113" s="67">
        <f t="shared" si="304"/>
        <v>31412.348342821722</v>
      </c>
      <c r="TB113" s="68">
        <f t="shared" si="305"/>
        <v>-4226.2383428217254</v>
      </c>
      <c r="TC113" s="264"/>
      <c r="TD113" s="265"/>
      <c r="TE113" s="265"/>
    </row>
    <row r="114" spans="1:525">
      <c r="A114" s="173" t="s">
        <v>59</v>
      </c>
      <c r="B114" s="175" t="s">
        <v>252</v>
      </c>
      <c r="C114" s="181" t="s">
        <v>276</v>
      </c>
      <c r="D114" s="176">
        <v>13811.75</v>
      </c>
      <c r="E114" s="176">
        <v>30337.88</v>
      </c>
      <c r="F114" s="176">
        <v>0</v>
      </c>
      <c r="G114" s="176">
        <v>90</v>
      </c>
      <c r="H114" s="176">
        <v>0</v>
      </c>
      <c r="I114" s="176">
        <v>0</v>
      </c>
      <c r="J114" s="176">
        <v>0</v>
      </c>
      <c r="K114" s="176">
        <v>0</v>
      </c>
      <c r="L114" s="176">
        <v>0</v>
      </c>
      <c r="M114" s="176">
        <v>0</v>
      </c>
      <c r="N114" s="180">
        <v>27031.65</v>
      </c>
      <c r="O114" s="178">
        <f t="shared" si="331"/>
        <v>17207.980000000003</v>
      </c>
      <c r="P114" s="181">
        <v>2744</v>
      </c>
      <c r="Q114" s="64">
        <f t="shared" si="327"/>
        <v>44239.630000000005</v>
      </c>
      <c r="R114" s="178">
        <v>1149.6600000000001</v>
      </c>
      <c r="S114" s="178">
        <v>2219.16</v>
      </c>
      <c r="T114" s="178">
        <v>0</v>
      </c>
      <c r="U114" s="178">
        <v>3.79</v>
      </c>
      <c r="V114" s="178">
        <v>0</v>
      </c>
      <c r="W114" s="178">
        <v>0</v>
      </c>
      <c r="X114" s="178">
        <v>0</v>
      </c>
      <c r="Y114" s="178">
        <v>0</v>
      </c>
      <c r="Z114" s="178">
        <v>0</v>
      </c>
      <c r="AA114" s="178">
        <v>0</v>
      </c>
      <c r="AB114" s="64">
        <f t="shared" si="328"/>
        <v>3372.6099999999997</v>
      </c>
      <c r="AC114" s="220">
        <v>1202.3399999999999</v>
      </c>
      <c r="AD114" s="65">
        <v>172.8</v>
      </c>
      <c r="AE114" s="65">
        <f t="shared" si="252"/>
        <v>293.90966830384201</v>
      </c>
      <c r="AF114" s="65">
        <f t="shared" si="340"/>
        <v>461.41159407594273</v>
      </c>
      <c r="AG114" s="65"/>
      <c r="AH114" s="65"/>
      <c r="AI114" s="65"/>
      <c r="AJ114" s="65">
        <v>5</v>
      </c>
      <c r="AK114" s="65">
        <f t="shared" si="341"/>
        <v>411.38684210526316</v>
      </c>
      <c r="AL114" s="65"/>
      <c r="AM114" s="64">
        <f t="shared" si="214"/>
        <v>2546.8481044850478</v>
      </c>
      <c r="AN114" s="66">
        <f t="shared" si="342"/>
        <v>645.10084210526315</v>
      </c>
      <c r="AO114" s="66"/>
      <c r="AP114" s="66">
        <f t="shared" si="253"/>
        <v>638.38978931806218</v>
      </c>
      <c r="AQ114" s="67">
        <f t="shared" si="215"/>
        <v>1283.4906314233253</v>
      </c>
      <c r="AR114" s="67">
        <f t="shared" si="216"/>
        <v>3830.3387359083731</v>
      </c>
      <c r="AS114" s="68">
        <f t="shared" si="217"/>
        <v>-457.72873590837344</v>
      </c>
      <c r="AT114" s="205">
        <v>15957</v>
      </c>
      <c r="AU114" s="205">
        <v>31816.97</v>
      </c>
      <c r="AV114" s="205">
        <v>0</v>
      </c>
      <c r="AW114" s="205">
        <v>45</v>
      </c>
      <c r="AX114" s="207">
        <v>0</v>
      </c>
      <c r="AY114" s="207">
        <v>0</v>
      </c>
      <c r="AZ114" s="207">
        <v>0</v>
      </c>
      <c r="BA114" s="207">
        <v>0</v>
      </c>
      <c r="BB114" s="207">
        <v>0</v>
      </c>
      <c r="BC114" s="207">
        <v>0</v>
      </c>
      <c r="BD114" s="209">
        <v>28080.51</v>
      </c>
      <c r="BE114" s="178">
        <f t="shared" si="332"/>
        <v>19738.460000000003</v>
      </c>
      <c r="BF114" s="208">
        <v>2848</v>
      </c>
      <c r="BG114" s="181" t="s">
        <v>276</v>
      </c>
      <c r="BH114" s="64">
        <f t="shared" si="329"/>
        <v>47818.97</v>
      </c>
      <c r="BI114" s="205">
        <v>1328.23</v>
      </c>
      <c r="BJ114" s="205">
        <v>2327.35</v>
      </c>
      <c r="BK114" s="205">
        <v>0</v>
      </c>
      <c r="BL114" s="205">
        <v>1.89</v>
      </c>
      <c r="BM114" s="205">
        <v>0</v>
      </c>
      <c r="BN114" s="205">
        <v>0</v>
      </c>
      <c r="BO114" s="205">
        <v>0</v>
      </c>
      <c r="BP114" s="205">
        <v>0</v>
      </c>
      <c r="BQ114" s="205">
        <v>0</v>
      </c>
      <c r="BR114" s="205">
        <v>0</v>
      </c>
      <c r="BS114" s="64">
        <f t="shared" si="330"/>
        <v>3657.47</v>
      </c>
      <c r="BT114" s="220">
        <v>1202.3399999999999</v>
      </c>
      <c r="BU114" s="65">
        <v>172.8</v>
      </c>
      <c r="BV114" s="65">
        <f t="shared" si="254"/>
        <v>307.97903722173254</v>
      </c>
      <c r="BW114" s="65">
        <f t="shared" si="255"/>
        <v>446.40426075698014</v>
      </c>
      <c r="BX114" s="65"/>
      <c r="BY114" s="65"/>
      <c r="BZ114" s="65"/>
      <c r="CA114" s="65">
        <v>5</v>
      </c>
      <c r="CB114" s="65">
        <f t="shared" si="343"/>
        <v>391.015625</v>
      </c>
      <c r="CC114" s="65"/>
      <c r="CD114" s="64">
        <f t="shared" si="218"/>
        <v>2525.5389229787124</v>
      </c>
      <c r="CE114" s="66">
        <f t="shared" si="256"/>
        <v>665.21208333333334</v>
      </c>
      <c r="CF114" s="66"/>
      <c r="CG114" s="66">
        <f t="shared" si="257"/>
        <v>638.15020126240915</v>
      </c>
      <c r="CH114" s="67">
        <f t="shared" si="323"/>
        <v>1303.3622845957425</v>
      </c>
      <c r="CI114" s="67">
        <f t="shared" si="219"/>
        <v>3828.9012075744549</v>
      </c>
      <c r="CJ114" s="68">
        <f t="shared" si="220"/>
        <v>-171.43120757445513</v>
      </c>
      <c r="CK114" s="209">
        <v>14516.2</v>
      </c>
      <c r="CL114" s="209">
        <v>27294.03</v>
      </c>
      <c r="CM114" s="209">
        <v>0</v>
      </c>
      <c r="CN114" s="209">
        <v>100</v>
      </c>
      <c r="CO114" s="209">
        <v>0</v>
      </c>
      <c r="CP114" s="209">
        <v>0</v>
      </c>
      <c r="CQ114" s="209">
        <v>0</v>
      </c>
      <c r="CR114" s="209">
        <v>0</v>
      </c>
      <c r="CS114" s="209">
        <v>0</v>
      </c>
      <c r="CT114" s="207">
        <v>0</v>
      </c>
      <c r="CU114" s="209">
        <v>25049.48</v>
      </c>
      <c r="CV114" s="178">
        <f t="shared" si="353"/>
        <v>16860.749999999996</v>
      </c>
      <c r="CW114" s="210">
        <v>2526</v>
      </c>
      <c r="CX114" s="181" t="s">
        <v>276</v>
      </c>
      <c r="CY114" s="64">
        <f t="shared" si="354"/>
        <v>41910.229999999996</v>
      </c>
      <c r="CZ114" s="209">
        <v>1208.3</v>
      </c>
      <c r="DA114" s="209">
        <v>1996.51</v>
      </c>
      <c r="DB114" s="209">
        <v>0</v>
      </c>
      <c r="DC114" s="209">
        <v>4.21</v>
      </c>
      <c r="DD114" s="209">
        <v>0</v>
      </c>
      <c r="DE114" s="209">
        <v>0</v>
      </c>
      <c r="DF114" s="209">
        <v>0</v>
      </c>
      <c r="DG114" s="209">
        <v>0</v>
      </c>
      <c r="DH114" s="209">
        <v>0</v>
      </c>
      <c r="DI114" s="209">
        <v>0</v>
      </c>
      <c r="DJ114" s="211">
        <f t="shared" si="350"/>
        <v>3209.02</v>
      </c>
      <c r="DK114" s="65">
        <v>1202.3399999999999</v>
      </c>
      <c r="DL114" s="65">
        <v>172.8</v>
      </c>
      <c r="DM114" s="65">
        <f t="shared" si="258"/>
        <v>272.32285618317474</v>
      </c>
      <c r="DN114" s="65">
        <f t="shared" si="259"/>
        <v>479.62688588973265</v>
      </c>
      <c r="DO114" s="65"/>
      <c r="DP114" s="65"/>
      <c r="DQ114" s="65"/>
      <c r="DR114" s="65">
        <v>5</v>
      </c>
      <c r="DS114" s="65">
        <f t="shared" si="351"/>
        <v>428.469696969697</v>
      </c>
      <c r="DT114" s="65"/>
      <c r="DU114" s="64">
        <f t="shared" si="221"/>
        <v>2560.559439042604</v>
      </c>
      <c r="DV114" s="66">
        <f t="shared" si="306"/>
        <v>596.35070707070713</v>
      </c>
      <c r="DW114" s="66"/>
      <c r="DX114" s="66">
        <f t="shared" si="260"/>
        <v>631.38202922266237</v>
      </c>
      <c r="DY114" s="67">
        <f t="shared" si="222"/>
        <v>1227.7327362933695</v>
      </c>
      <c r="DZ114" s="67">
        <f t="shared" si="223"/>
        <v>3788.2921753359733</v>
      </c>
      <c r="EA114" s="68">
        <f t="shared" si="224"/>
        <v>-579.27217533597332</v>
      </c>
      <c r="EB114" s="209">
        <v>15158.2</v>
      </c>
      <c r="EC114" s="209">
        <v>31475.46</v>
      </c>
      <c r="ED114" s="209">
        <v>0</v>
      </c>
      <c r="EE114" s="209">
        <v>110</v>
      </c>
      <c r="EF114" s="209">
        <v>0</v>
      </c>
      <c r="EG114" s="209">
        <v>0</v>
      </c>
      <c r="EH114" s="209">
        <v>0</v>
      </c>
      <c r="EI114" s="209">
        <v>0</v>
      </c>
      <c r="EJ114" s="209">
        <v>0</v>
      </c>
      <c r="EK114" s="209">
        <v>0</v>
      </c>
      <c r="EL114" s="209">
        <v>28048.12</v>
      </c>
      <c r="EM114" s="178">
        <f t="shared" si="355"/>
        <v>18695.540000000005</v>
      </c>
      <c r="EN114" s="210">
        <v>2883</v>
      </c>
      <c r="EO114" s="181" t="s">
        <v>276</v>
      </c>
      <c r="EP114" s="212">
        <f t="shared" si="261"/>
        <v>46743.66</v>
      </c>
      <c r="EQ114" s="209">
        <v>1261.73</v>
      </c>
      <c r="ER114" s="209">
        <v>2302.37</v>
      </c>
      <c r="ES114" s="209">
        <v>0</v>
      </c>
      <c r="ET114" s="209">
        <v>4.63</v>
      </c>
      <c r="EU114" s="209">
        <v>0</v>
      </c>
      <c r="EV114" s="209">
        <v>0</v>
      </c>
      <c r="EW114" s="209">
        <v>0</v>
      </c>
      <c r="EX114" s="209">
        <v>0</v>
      </c>
      <c r="EY114" s="209">
        <v>0</v>
      </c>
      <c r="EZ114" s="209">
        <v>0</v>
      </c>
      <c r="FA114" s="64">
        <f t="shared" si="356"/>
        <v>3568.73</v>
      </c>
      <c r="FB114" s="220">
        <v>1202.3399999999999</v>
      </c>
      <c r="FC114" s="65">
        <v>172.8</v>
      </c>
      <c r="FD114" s="65">
        <f t="shared" si="262"/>
        <v>313.0745424302836</v>
      </c>
      <c r="FE114" s="65">
        <f t="shared" si="263"/>
        <v>485.63988287457687</v>
      </c>
      <c r="FF114" s="65"/>
      <c r="FG114" s="65"/>
      <c r="FH114" s="65">
        <f t="shared" si="264"/>
        <v>140.93333333333334</v>
      </c>
      <c r="FI114" s="65">
        <v>5</v>
      </c>
      <c r="FJ114" s="65">
        <f t="shared" si="307"/>
        <v>424.68019607843132</v>
      </c>
      <c r="FK114" s="65"/>
      <c r="FL114" s="64">
        <f t="shared" si="225"/>
        <v>2744.4679547166252</v>
      </c>
      <c r="FM114" s="66">
        <f t="shared" si="308"/>
        <v>664.41901960784321</v>
      </c>
      <c r="FN114" s="66"/>
      <c r="FO114" s="66">
        <f t="shared" si="265"/>
        <v>681.77739486489372</v>
      </c>
      <c r="FP114" s="67">
        <f t="shared" si="324"/>
        <v>1346.1964144727369</v>
      </c>
      <c r="FQ114" s="67">
        <f t="shared" si="226"/>
        <v>4090.6643691893623</v>
      </c>
      <c r="FR114" s="68">
        <f t="shared" si="227"/>
        <v>-521.93436918936231</v>
      </c>
      <c r="FS114" s="209">
        <v>15581.69</v>
      </c>
      <c r="FT114" s="209">
        <v>40506.410000000003</v>
      </c>
      <c r="FU114" s="209">
        <v>0</v>
      </c>
      <c r="FV114" s="209">
        <v>60</v>
      </c>
      <c r="FW114" s="209">
        <v>0</v>
      </c>
      <c r="FX114" s="209">
        <v>0</v>
      </c>
      <c r="FY114" s="209">
        <v>0</v>
      </c>
      <c r="FZ114" s="209">
        <v>0</v>
      </c>
      <c r="GA114" s="209">
        <v>0</v>
      </c>
      <c r="GB114" s="209">
        <v>0</v>
      </c>
      <c r="GC114" s="209">
        <v>32403.38</v>
      </c>
      <c r="GD114" s="178">
        <f t="shared" si="357"/>
        <v>23744.720000000005</v>
      </c>
      <c r="GE114" s="210">
        <v>3436</v>
      </c>
      <c r="GF114" s="181" t="s">
        <v>276</v>
      </c>
      <c r="GG114" s="64">
        <f t="shared" si="358"/>
        <v>56148.100000000006</v>
      </c>
      <c r="GH114" s="209">
        <v>1297</v>
      </c>
      <c r="GI114" s="209">
        <v>2962.97</v>
      </c>
      <c r="GJ114" s="209">
        <v>0</v>
      </c>
      <c r="GK114" s="209">
        <v>2.52</v>
      </c>
      <c r="GL114" s="209">
        <v>0</v>
      </c>
      <c r="GM114" s="209">
        <v>0</v>
      </c>
      <c r="GN114" s="209">
        <v>0</v>
      </c>
      <c r="GO114" s="209">
        <v>0</v>
      </c>
      <c r="GP114" s="209">
        <v>0</v>
      </c>
      <c r="GQ114" s="209">
        <v>0</v>
      </c>
      <c r="GR114" s="211">
        <f t="shared" si="266"/>
        <v>4262.49</v>
      </c>
      <c r="GS114" s="220">
        <v>1202.3399999999999</v>
      </c>
      <c r="GT114" s="65">
        <v>172.8</v>
      </c>
      <c r="GU114" s="65">
        <f t="shared" si="267"/>
        <v>359.06977972941928</v>
      </c>
      <c r="GV114" s="65">
        <f t="shared" si="268"/>
        <v>699.80690647963377</v>
      </c>
      <c r="GW114" s="65"/>
      <c r="GX114" s="65"/>
      <c r="GY114" s="65">
        <f t="shared" si="269"/>
        <v>184.90588235294118</v>
      </c>
      <c r="GZ114" s="65">
        <v>5</v>
      </c>
      <c r="HA114" s="65">
        <f t="shared" si="309"/>
        <v>358.47794117647061</v>
      </c>
      <c r="HB114" s="65"/>
      <c r="HC114" s="64">
        <f t="shared" si="344"/>
        <v>2982.4005097384647</v>
      </c>
      <c r="HD114" s="66">
        <f t="shared" si="310"/>
        <v>866.92019607843133</v>
      </c>
      <c r="HE114" s="66"/>
      <c r="HF114" s="66">
        <f t="shared" si="270"/>
        <v>769.86414116337926</v>
      </c>
      <c r="HG114" s="67">
        <f t="shared" si="228"/>
        <v>1636.7843372418106</v>
      </c>
      <c r="HH114" s="67">
        <f t="shared" si="229"/>
        <v>4619.1848469802753</v>
      </c>
      <c r="HI114" s="68">
        <f t="shared" si="230"/>
        <v>-356.69484698027554</v>
      </c>
      <c r="HJ114" s="205">
        <v>18767.34</v>
      </c>
      <c r="HK114" s="205">
        <v>41610.32</v>
      </c>
      <c r="HL114" s="205">
        <v>0</v>
      </c>
      <c r="HM114" s="205">
        <v>200</v>
      </c>
      <c r="HN114" s="205">
        <v>0</v>
      </c>
      <c r="HO114" s="205">
        <v>0</v>
      </c>
      <c r="HP114" s="205">
        <v>0</v>
      </c>
      <c r="HQ114" s="205">
        <v>0</v>
      </c>
      <c r="HR114" s="205">
        <v>0</v>
      </c>
      <c r="HS114" s="205">
        <v>0</v>
      </c>
      <c r="HT114" s="205">
        <v>34370.18</v>
      </c>
      <c r="HU114" s="178">
        <f t="shared" si="359"/>
        <v>26207.480000000003</v>
      </c>
      <c r="HV114" s="206">
        <v>3503</v>
      </c>
      <c r="HW114" s="181" t="s">
        <v>276</v>
      </c>
      <c r="HX114" s="64">
        <f t="shared" si="360"/>
        <v>60577.66</v>
      </c>
      <c r="HY114" s="205">
        <v>1562.19</v>
      </c>
      <c r="HZ114" s="205">
        <v>3043.72</v>
      </c>
      <c r="IA114" s="205">
        <v>0</v>
      </c>
      <c r="IB114" s="205">
        <v>8.41</v>
      </c>
      <c r="IC114" s="205">
        <v>0</v>
      </c>
      <c r="ID114" s="205">
        <v>0</v>
      </c>
      <c r="IE114" s="205">
        <v>0</v>
      </c>
      <c r="IF114" s="205">
        <v>0</v>
      </c>
      <c r="IG114" s="205">
        <v>0</v>
      </c>
      <c r="IH114" s="205">
        <v>0</v>
      </c>
      <c r="II114" s="214">
        <v>4614.32</v>
      </c>
      <c r="IJ114" s="220">
        <v>1202.3399999999999</v>
      </c>
      <c r="IK114" s="65">
        <v>172.8</v>
      </c>
      <c r="IL114" s="65">
        <f t="shared" si="271"/>
        <v>380.73418525962285</v>
      </c>
      <c r="IM114" s="65">
        <f t="shared" si="272"/>
        <v>794.28893741533079</v>
      </c>
      <c r="IN114" s="65"/>
      <c r="IO114" s="65"/>
      <c r="IP114" s="65">
        <f t="shared" si="273"/>
        <v>232.05714285714285</v>
      </c>
      <c r="IQ114" s="65">
        <v>5</v>
      </c>
      <c r="IR114" s="65">
        <f t="shared" si="311"/>
        <v>445.62857142857143</v>
      </c>
      <c r="IS114" s="65"/>
      <c r="IT114" s="64">
        <f t="shared" si="345"/>
        <v>3232.8488369606675</v>
      </c>
      <c r="IU114" s="66">
        <f t="shared" si="312"/>
        <v>538.79476190476191</v>
      </c>
      <c r="IV114" s="66"/>
      <c r="IW114" s="66">
        <f t="shared" si="274"/>
        <v>754.32871977308594</v>
      </c>
      <c r="IX114" s="67">
        <f t="shared" si="346"/>
        <v>1293.1234816778478</v>
      </c>
      <c r="IY114" s="67">
        <f t="shared" si="231"/>
        <v>4525.9723186385154</v>
      </c>
      <c r="IZ114" s="68">
        <f t="shared" si="232"/>
        <v>88.347681361484319</v>
      </c>
      <c r="JA114" s="209">
        <v>18118.09</v>
      </c>
      <c r="JB114" s="209">
        <v>41189.21</v>
      </c>
      <c r="JC114" s="209">
        <v>0</v>
      </c>
      <c r="JD114" s="209">
        <v>65</v>
      </c>
      <c r="JE114" s="209">
        <v>0</v>
      </c>
      <c r="JF114" s="209">
        <v>0</v>
      </c>
      <c r="JG114" s="209">
        <v>0</v>
      </c>
      <c r="JH114" s="209">
        <v>0</v>
      </c>
      <c r="JI114" s="209">
        <v>0</v>
      </c>
      <c r="JJ114" s="209">
        <v>0</v>
      </c>
      <c r="JK114" s="209">
        <v>36465.51</v>
      </c>
      <c r="JL114" s="178">
        <f t="shared" si="361"/>
        <v>22906.79</v>
      </c>
      <c r="JM114" s="210">
        <v>3116</v>
      </c>
      <c r="JN114" s="181" t="s">
        <v>276</v>
      </c>
      <c r="JO114" s="64">
        <f t="shared" si="362"/>
        <v>59372.3</v>
      </c>
      <c r="JP114" s="209">
        <v>1508.19</v>
      </c>
      <c r="JQ114" s="209">
        <v>3012.91</v>
      </c>
      <c r="JR114" s="209">
        <v>0</v>
      </c>
      <c r="JS114" s="209">
        <v>2.73</v>
      </c>
      <c r="JT114" s="209">
        <v>0</v>
      </c>
      <c r="JU114" s="209">
        <v>0</v>
      </c>
      <c r="JV114" s="209">
        <v>0</v>
      </c>
      <c r="JW114" s="209">
        <v>0</v>
      </c>
      <c r="JX114" s="209">
        <v>0</v>
      </c>
      <c r="JY114" s="209">
        <v>0</v>
      </c>
      <c r="JZ114" s="211">
        <v>4523.83</v>
      </c>
      <c r="KA114" s="220">
        <v>1202.3399999999999</v>
      </c>
      <c r="KB114" s="65">
        <v>172.8</v>
      </c>
      <c r="KC114" s="65">
        <f t="shared" si="275"/>
        <v>735.53441453283574</v>
      </c>
      <c r="KD114" s="65">
        <f t="shared" si="276"/>
        <v>771.30755804629325</v>
      </c>
      <c r="KE114" s="65"/>
      <c r="KF114" s="65"/>
      <c r="KG114" s="65"/>
      <c r="KH114" s="65">
        <v>5</v>
      </c>
      <c r="KI114" s="65">
        <f t="shared" si="313"/>
        <v>543.39953271028037</v>
      </c>
      <c r="KJ114" s="65"/>
      <c r="KK114" s="64">
        <f t="shared" si="347"/>
        <v>3430.3815052894092</v>
      </c>
      <c r="KL114" s="66">
        <f t="shared" si="314"/>
        <v>497.32093457943921</v>
      </c>
      <c r="KM114" s="66"/>
      <c r="KN114" s="66">
        <f t="shared" si="277"/>
        <v>785.54048797376981</v>
      </c>
      <c r="KO114" s="67">
        <f t="shared" si="233"/>
        <v>1282.861422553209</v>
      </c>
      <c r="KP114" s="67">
        <f t="shared" si="234"/>
        <v>4713.242927842618</v>
      </c>
      <c r="KQ114" s="68">
        <f t="shared" si="235"/>
        <v>-189.41292784261805</v>
      </c>
      <c r="KR114" s="209">
        <v>13810.38</v>
      </c>
      <c r="KS114" s="209">
        <v>38225.74</v>
      </c>
      <c r="KT114" s="209">
        <v>0</v>
      </c>
      <c r="KU114" s="209">
        <v>40</v>
      </c>
      <c r="KV114" s="209">
        <v>0</v>
      </c>
      <c r="KW114" s="209">
        <v>0</v>
      </c>
      <c r="KX114" s="209">
        <v>0</v>
      </c>
      <c r="KY114" s="209">
        <v>0</v>
      </c>
      <c r="KZ114" s="209">
        <v>0</v>
      </c>
      <c r="LA114" s="209">
        <v>0</v>
      </c>
      <c r="LB114" s="209">
        <v>33300.449999999997</v>
      </c>
      <c r="LC114" s="178">
        <f t="shared" si="363"/>
        <v>18775.669999999998</v>
      </c>
      <c r="LD114" s="210">
        <v>2530</v>
      </c>
      <c r="LE114" s="181" t="s">
        <v>276</v>
      </c>
      <c r="LF114" s="64">
        <f t="shared" si="364"/>
        <v>52076.119999999995</v>
      </c>
      <c r="LG114" s="209">
        <v>1149.5999999999999</v>
      </c>
      <c r="LH114" s="209">
        <v>2796.14</v>
      </c>
      <c r="LI114" s="209">
        <v>0</v>
      </c>
      <c r="LJ114" s="209">
        <v>1.68</v>
      </c>
      <c r="LK114" s="209">
        <v>0</v>
      </c>
      <c r="LL114" s="209">
        <v>0</v>
      </c>
      <c r="LM114" s="209">
        <v>0</v>
      </c>
      <c r="LN114" s="209">
        <v>0</v>
      </c>
      <c r="LO114" s="209">
        <v>0</v>
      </c>
      <c r="LP114" s="209">
        <v>0</v>
      </c>
      <c r="LQ114" s="211">
        <f t="shared" si="278"/>
        <v>3947.4199999999996</v>
      </c>
      <c r="LR114" s="234">
        <v>1341.84</v>
      </c>
      <c r="LS114" s="240">
        <v>177.6</v>
      </c>
      <c r="LT114" s="65">
        <f t="shared" si="279"/>
        <v>339.50234668759379</v>
      </c>
      <c r="LU114" s="65">
        <f t="shared" si="280"/>
        <v>558.99190286374198</v>
      </c>
      <c r="LV114" s="65"/>
      <c r="LW114" s="65"/>
      <c r="LX114" s="65"/>
      <c r="LY114" s="65">
        <v>5</v>
      </c>
      <c r="LZ114" s="65">
        <f t="shared" si="315"/>
        <v>508.03738317757012</v>
      </c>
      <c r="MA114" s="65"/>
      <c r="MB114" s="64">
        <f t="shared" si="236"/>
        <v>2930.9716327289057</v>
      </c>
      <c r="MC114" s="66">
        <f t="shared" si="316"/>
        <v>593.54906542056074</v>
      </c>
      <c r="MD114" s="66"/>
      <c r="ME114" s="66">
        <f t="shared" si="281"/>
        <v>704.90413962989339</v>
      </c>
      <c r="MF114" s="67">
        <f t="shared" si="237"/>
        <v>1298.453205050454</v>
      </c>
      <c r="MG114" s="67">
        <f t="shared" si="238"/>
        <v>4229.4248377793592</v>
      </c>
      <c r="MH114" s="68">
        <f t="shared" si="239"/>
        <v>-282.0048377793596</v>
      </c>
      <c r="MI114" s="209">
        <v>3903.46</v>
      </c>
      <c r="MJ114" s="209">
        <v>24911.85</v>
      </c>
      <c r="MK114" s="209">
        <v>0</v>
      </c>
      <c r="ML114" s="209">
        <v>85</v>
      </c>
      <c r="MM114" s="209">
        <v>0</v>
      </c>
      <c r="MN114" s="209">
        <v>0</v>
      </c>
      <c r="MO114" s="209">
        <v>0</v>
      </c>
      <c r="MP114" s="209">
        <v>0</v>
      </c>
      <c r="MQ114" s="209">
        <v>0</v>
      </c>
      <c r="MR114" s="209">
        <v>0</v>
      </c>
      <c r="MS114" s="209">
        <v>18610.72</v>
      </c>
      <c r="MT114" s="178">
        <f t="shared" si="352"/>
        <v>10289.589999999997</v>
      </c>
      <c r="MU114" s="210">
        <v>1621</v>
      </c>
      <c r="MV114" s="181" t="s">
        <v>276</v>
      </c>
      <c r="MW114" s="64">
        <f t="shared" si="365"/>
        <v>28900.309999999998</v>
      </c>
      <c r="MX114" s="209">
        <v>324.93</v>
      </c>
      <c r="MY114" s="209">
        <v>1822.26</v>
      </c>
      <c r="MZ114" s="209">
        <v>0</v>
      </c>
      <c r="NA114" s="209">
        <v>3.57</v>
      </c>
      <c r="NB114" s="209">
        <v>0</v>
      </c>
      <c r="NC114" s="209">
        <v>0</v>
      </c>
      <c r="ND114" s="209">
        <v>0</v>
      </c>
      <c r="NE114" s="209">
        <v>0</v>
      </c>
      <c r="NF114" s="209">
        <v>0</v>
      </c>
      <c r="NG114" s="209">
        <v>0</v>
      </c>
      <c r="NH114" s="211">
        <f t="shared" si="282"/>
        <v>2150.7600000000002</v>
      </c>
      <c r="NI114" s="234">
        <v>1341.84</v>
      </c>
      <c r="NJ114" s="248">
        <v>177.6</v>
      </c>
      <c r="NK114" s="65">
        <f t="shared" si="283"/>
        <v>0</v>
      </c>
      <c r="NL114" s="65">
        <f t="shared" si="284"/>
        <v>248.52505470886328</v>
      </c>
      <c r="NM114" s="65"/>
      <c r="NN114" s="65"/>
      <c r="NO114" s="65"/>
      <c r="NP114" s="65">
        <v>5</v>
      </c>
      <c r="NQ114" s="65">
        <f t="shared" si="317"/>
        <v>469.67889908256882</v>
      </c>
      <c r="NR114" s="65"/>
      <c r="NS114" s="64">
        <f t="shared" si="348"/>
        <v>2242.6439537914321</v>
      </c>
      <c r="NT114" s="66">
        <f t="shared" si="285"/>
        <v>723.04816513761466</v>
      </c>
      <c r="NU114" s="66"/>
      <c r="NV114" s="66">
        <f t="shared" si="286"/>
        <v>593.13842378580944</v>
      </c>
      <c r="NW114" s="67">
        <f t="shared" si="240"/>
        <v>1316.1865889234241</v>
      </c>
      <c r="NX114" s="67">
        <f t="shared" si="241"/>
        <v>3558.8305427148562</v>
      </c>
      <c r="NY114" s="68">
        <f t="shared" si="242"/>
        <v>-1408.0705427148559</v>
      </c>
      <c r="NZ114" s="209">
        <v>5737.46</v>
      </c>
      <c r="OA114" s="209">
        <v>21686.05</v>
      </c>
      <c r="OB114" s="209">
        <v>0</v>
      </c>
      <c r="OC114" s="209">
        <v>90</v>
      </c>
      <c r="OD114" s="209">
        <v>0</v>
      </c>
      <c r="OE114" s="209">
        <v>0</v>
      </c>
      <c r="OF114" s="209">
        <v>0</v>
      </c>
      <c r="OG114" s="209">
        <v>0</v>
      </c>
      <c r="OH114" s="209">
        <v>0</v>
      </c>
      <c r="OI114" s="209">
        <v>0</v>
      </c>
      <c r="OJ114" s="209">
        <v>16764.830000000002</v>
      </c>
      <c r="OK114" s="178">
        <f t="shared" si="287"/>
        <v>10748.679999999997</v>
      </c>
      <c r="OL114" s="210">
        <v>1587</v>
      </c>
      <c r="OM114" s="181" t="s">
        <v>276</v>
      </c>
      <c r="ON114" s="64">
        <f t="shared" si="366"/>
        <v>27513.51</v>
      </c>
      <c r="OO114" s="209">
        <v>477.59</v>
      </c>
      <c r="OP114" s="209">
        <v>1586.29</v>
      </c>
      <c r="OQ114" s="209">
        <v>0</v>
      </c>
      <c r="OR114" s="209">
        <v>3.79</v>
      </c>
      <c r="OS114" s="209">
        <v>0</v>
      </c>
      <c r="OT114" s="209">
        <v>0</v>
      </c>
      <c r="OU114" s="209">
        <v>0</v>
      </c>
      <c r="OV114" s="209">
        <v>0</v>
      </c>
      <c r="OW114" s="209">
        <v>0</v>
      </c>
      <c r="OX114" s="209">
        <v>0</v>
      </c>
      <c r="OY114" s="211">
        <v>2067.67</v>
      </c>
      <c r="OZ114" s="234">
        <v>1341.84</v>
      </c>
      <c r="PA114" s="248">
        <v>177.6</v>
      </c>
      <c r="PB114" s="65">
        <f t="shared" si="288"/>
        <v>362.51029153904528</v>
      </c>
      <c r="PC114" s="65">
        <f t="shared" si="289"/>
        <v>315.16208481468641</v>
      </c>
      <c r="PD114" s="65"/>
      <c r="PE114" s="65"/>
      <c r="PF114" s="65">
        <f t="shared" si="290"/>
        <v>32.880000000000003</v>
      </c>
      <c r="PG114" s="65">
        <v>5</v>
      </c>
      <c r="PH114" s="65">
        <f t="shared" si="318"/>
        <v>495.2049090909091</v>
      </c>
      <c r="PI114" s="65"/>
      <c r="PJ114" s="64">
        <f t="shared" si="243"/>
        <v>2730.1972854446408</v>
      </c>
      <c r="PK114" s="66">
        <f t="shared" si="319"/>
        <v>643.25572727272731</v>
      </c>
      <c r="PL114" s="66"/>
      <c r="PM114" s="66">
        <f t="shared" si="291"/>
        <v>674.69060254347369</v>
      </c>
      <c r="PN114" s="67">
        <f t="shared" si="244"/>
        <v>1317.9463298162009</v>
      </c>
      <c r="PO114" s="67">
        <f t="shared" si="245"/>
        <v>4048.1436152608417</v>
      </c>
      <c r="PP114" s="68">
        <f t="shared" si="246"/>
        <v>-1980.4736152608416</v>
      </c>
      <c r="PQ114" s="209">
        <v>7265.07</v>
      </c>
      <c r="PR114" s="209">
        <v>19404.8</v>
      </c>
      <c r="PS114" s="209">
        <v>0</v>
      </c>
      <c r="PT114" s="209">
        <v>55</v>
      </c>
      <c r="PU114" s="209">
        <v>0</v>
      </c>
      <c r="PV114" s="209">
        <v>0</v>
      </c>
      <c r="PW114" s="209">
        <v>0</v>
      </c>
      <c r="PX114" s="209">
        <v>0</v>
      </c>
      <c r="PY114" s="209">
        <v>0</v>
      </c>
      <c r="PZ114" s="209">
        <v>0</v>
      </c>
      <c r="QA114" s="209">
        <v>16473.36</v>
      </c>
      <c r="QB114" s="178">
        <f t="shared" si="367"/>
        <v>10251.509999999998</v>
      </c>
      <c r="QC114" s="210">
        <v>1371</v>
      </c>
      <c r="QD114" s="181" t="s">
        <v>276</v>
      </c>
      <c r="QE114" s="64">
        <f t="shared" si="368"/>
        <v>26724.87</v>
      </c>
      <c r="QF114" s="209">
        <v>604.75</v>
      </c>
      <c r="QG114" s="209">
        <v>1419.42</v>
      </c>
      <c r="QH114" s="209">
        <v>0</v>
      </c>
      <c r="QI114" s="209">
        <v>2.31</v>
      </c>
      <c r="QJ114" s="209">
        <v>0</v>
      </c>
      <c r="QK114" s="209">
        <v>0</v>
      </c>
      <c r="QL114" s="209">
        <v>0</v>
      </c>
      <c r="QM114" s="209">
        <v>0</v>
      </c>
      <c r="QN114" s="209">
        <v>0</v>
      </c>
      <c r="QO114" s="209">
        <v>0</v>
      </c>
      <c r="QP114" s="211">
        <f t="shared" si="292"/>
        <v>2026.48</v>
      </c>
      <c r="QQ114" s="234">
        <v>1341.84</v>
      </c>
      <c r="QR114" s="248">
        <v>177.6</v>
      </c>
      <c r="QS114" s="65">
        <f t="shared" si="293"/>
        <v>193.64444430953523</v>
      </c>
      <c r="QT114" s="65">
        <f t="shared" si="294"/>
        <v>187.06386401024668</v>
      </c>
      <c r="QU114" s="65"/>
      <c r="QV114" s="65"/>
      <c r="QW114" s="65">
        <f t="shared" si="295"/>
        <v>18.861818181818183</v>
      </c>
      <c r="QX114" s="65">
        <v>5</v>
      </c>
      <c r="QY114" s="65">
        <f t="shared" si="320"/>
        <v>428.14772727272725</v>
      </c>
      <c r="QZ114" s="65"/>
      <c r="RA114" s="64">
        <f t="shared" si="349"/>
        <v>2352.1578537743271</v>
      </c>
      <c r="RB114" s="66">
        <f t="shared" si="296"/>
        <v>619.2640909090909</v>
      </c>
      <c r="RC114" s="66"/>
      <c r="RD114" s="66">
        <f t="shared" si="297"/>
        <v>594.28438893668363</v>
      </c>
      <c r="RE114" s="67">
        <f t="shared" si="247"/>
        <v>1213.5484798457746</v>
      </c>
      <c r="RF114" s="67">
        <f t="shared" si="248"/>
        <v>3565.7063336201018</v>
      </c>
      <c r="RG114" s="68">
        <f t="shared" si="249"/>
        <v>-1539.2263336201017</v>
      </c>
      <c r="RH114" s="205">
        <v>14781.99</v>
      </c>
      <c r="RI114" s="205">
        <v>32921</v>
      </c>
      <c r="RJ114" s="205">
        <v>0</v>
      </c>
      <c r="RK114" s="205">
        <v>160</v>
      </c>
      <c r="RL114" s="205">
        <v>0</v>
      </c>
      <c r="RM114" s="205">
        <v>0</v>
      </c>
      <c r="RN114" s="205">
        <v>0</v>
      </c>
      <c r="RO114" s="205">
        <v>0</v>
      </c>
      <c r="RP114" s="205">
        <v>0</v>
      </c>
      <c r="RQ114" s="205">
        <v>0</v>
      </c>
      <c r="RR114" s="205">
        <v>28406.71</v>
      </c>
      <c r="RS114" s="178">
        <f t="shared" si="369"/>
        <v>19456.28</v>
      </c>
      <c r="RT114" s="206">
        <v>2399</v>
      </c>
      <c r="RU114" s="181" t="s">
        <v>276</v>
      </c>
      <c r="RV114" s="64">
        <f t="shared" si="370"/>
        <v>47862.99</v>
      </c>
      <c r="RW114" s="209">
        <v>1230.46</v>
      </c>
      <c r="RX114" s="209">
        <v>2408.11</v>
      </c>
      <c r="RY114" s="209">
        <v>0</v>
      </c>
      <c r="RZ114" s="209">
        <v>6.73</v>
      </c>
      <c r="SA114" s="209">
        <v>0</v>
      </c>
      <c r="SB114" s="209">
        <v>0</v>
      </c>
      <c r="SC114" s="209">
        <v>0</v>
      </c>
      <c r="SD114" s="209">
        <v>0</v>
      </c>
      <c r="SE114" s="209">
        <v>0</v>
      </c>
      <c r="SF114" s="209">
        <v>0</v>
      </c>
      <c r="SG114" s="211">
        <v>3645.3</v>
      </c>
      <c r="SH114" s="234">
        <v>1341.84</v>
      </c>
      <c r="SI114" s="248">
        <v>177.6</v>
      </c>
      <c r="SJ114" s="65">
        <f t="shared" si="298"/>
        <v>279.15007027311032</v>
      </c>
      <c r="SK114" s="65">
        <f t="shared" si="299"/>
        <v>419.3853707093744</v>
      </c>
      <c r="SL114" s="65"/>
      <c r="SM114" s="65"/>
      <c r="SN114" s="65">
        <f t="shared" si="300"/>
        <v>495.92920353982299</v>
      </c>
      <c r="SO114" s="65">
        <v>5</v>
      </c>
      <c r="SP114" s="65">
        <f t="shared" si="321"/>
        <v>428.52876106194691</v>
      </c>
      <c r="SQ114" s="65"/>
      <c r="SR114" s="64">
        <f t="shared" si="325"/>
        <v>3147.4334055842546</v>
      </c>
      <c r="SS114" s="66">
        <f t="shared" si="322"/>
        <v>596.28469026548669</v>
      </c>
      <c r="ST114" s="66"/>
      <c r="SU114" s="66">
        <f t="shared" si="301"/>
        <v>748.74361916994826</v>
      </c>
      <c r="SV114" s="67">
        <f t="shared" si="326"/>
        <v>1345.0283094354349</v>
      </c>
      <c r="SW114" s="67">
        <f t="shared" si="250"/>
        <v>4492.46171501969</v>
      </c>
      <c r="SX114" s="68">
        <f t="shared" si="251"/>
        <v>-847.16171501968984</v>
      </c>
      <c r="SY114" s="64">
        <f t="shared" si="302"/>
        <v>539888.35</v>
      </c>
      <c r="SZ114" s="211">
        <f t="shared" si="303"/>
        <v>41046.100000000006</v>
      </c>
      <c r="TA114" s="67">
        <f t="shared" si="304"/>
        <v>49291.163625864428</v>
      </c>
      <c r="TB114" s="68">
        <f t="shared" si="305"/>
        <v>-8245.0636258644226</v>
      </c>
      <c r="TC114" s="264"/>
      <c r="TD114" s="265"/>
      <c r="TE114" s="265"/>
    </row>
    <row r="115" spans="1:525" ht="23.25">
      <c r="A115" s="173" t="s">
        <v>60</v>
      </c>
      <c r="B115" s="175" t="s">
        <v>262</v>
      </c>
      <c r="C115" s="181" t="s">
        <v>276</v>
      </c>
      <c r="D115" s="176">
        <v>17139.54</v>
      </c>
      <c r="E115" s="176">
        <v>10132.98</v>
      </c>
      <c r="F115" s="176">
        <v>0</v>
      </c>
      <c r="G115" s="176">
        <v>40</v>
      </c>
      <c r="H115" s="176">
        <v>0</v>
      </c>
      <c r="I115" s="176">
        <v>0</v>
      </c>
      <c r="J115" s="176">
        <v>0</v>
      </c>
      <c r="K115" s="176">
        <v>0</v>
      </c>
      <c r="L115" s="176">
        <v>0</v>
      </c>
      <c r="M115" s="176">
        <v>0</v>
      </c>
      <c r="N115" s="180">
        <v>20753.169999999998</v>
      </c>
      <c r="O115" s="178">
        <f t="shared" si="331"/>
        <v>6559.3500000000022</v>
      </c>
      <c r="P115" s="181">
        <v>1179</v>
      </c>
      <c r="Q115" s="64">
        <f t="shared" si="327"/>
        <v>27312.52</v>
      </c>
      <c r="R115" s="178">
        <v>1426.72</v>
      </c>
      <c r="S115" s="178">
        <v>741.21</v>
      </c>
      <c r="T115" s="178">
        <v>0</v>
      </c>
      <c r="U115" s="178">
        <v>1.68</v>
      </c>
      <c r="V115" s="178">
        <v>0</v>
      </c>
      <c r="W115" s="178">
        <v>0</v>
      </c>
      <c r="X115" s="178">
        <v>0</v>
      </c>
      <c r="Y115" s="178">
        <v>0</v>
      </c>
      <c r="Z115" s="178">
        <v>0</v>
      </c>
      <c r="AA115" s="178">
        <v>0</v>
      </c>
      <c r="AB115" s="64">
        <f t="shared" si="328"/>
        <v>2169.61</v>
      </c>
      <c r="AC115" s="220">
        <v>600</v>
      </c>
      <c r="AD115" s="65">
        <v>276.52</v>
      </c>
      <c r="AE115" s="65">
        <f t="shared" si="252"/>
        <v>225.64502392392782</v>
      </c>
      <c r="AF115" s="65">
        <f t="shared" si="340"/>
        <v>175.88119811866559</v>
      </c>
      <c r="AG115" s="65"/>
      <c r="AH115" s="65"/>
      <c r="AI115" s="65"/>
      <c r="AJ115" s="65">
        <v>5</v>
      </c>
      <c r="AK115" s="65">
        <f t="shared" si="341"/>
        <v>411.38684210526316</v>
      </c>
      <c r="AL115" s="65"/>
      <c r="AM115" s="64">
        <f t="shared" si="214"/>
        <v>1694.4330641478566</v>
      </c>
      <c r="AN115" s="66">
        <f t="shared" si="342"/>
        <v>645.10084210526315</v>
      </c>
      <c r="AO115" s="66"/>
      <c r="AP115" s="66">
        <f t="shared" si="253"/>
        <v>467.90678125062396</v>
      </c>
      <c r="AQ115" s="67">
        <f t="shared" si="215"/>
        <v>1113.0076233558871</v>
      </c>
      <c r="AR115" s="67">
        <f t="shared" si="216"/>
        <v>2807.4406875037439</v>
      </c>
      <c r="AS115" s="68">
        <f t="shared" si="217"/>
        <v>-637.83068750374377</v>
      </c>
      <c r="AT115" s="205">
        <v>18586.54</v>
      </c>
      <c r="AU115" s="205">
        <v>10914.35</v>
      </c>
      <c r="AV115" s="205">
        <v>0</v>
      </c>
      <c r="AW115" s="205">
        <v>70</v>
      </c>
      <c r="AX115" s="207">
        <v>0</v>
      </c>
      <c r="AY115" s="207">
        <v>0</v>
      </c>
      <c r="AZ115" s="207">
        <v>0</v>
      </c>
      <c r="BA115" s="207">
        <v>0</v>
      </c>
      <c r="BB115" s="207">
        <v>0</v>
      </c>
      <c r="BC115" s="207">
        <v>0</v>
      </c>
      <c r="BD115" s="209">
        <v>22932.11</v>
      </c>
      <c r="BE115" s="178">
        <f t="shared" si="332"/>
        <v>6638.7799999999988</v>
      </c>
      <c r="BF115" s="208">
        <v>1170</v>
      </c>
      <c r="BG115" s="181" t="s">
        <v>276</v>
      </c>
      <c r="BH115" s="64">
        <f t="shared" si="329"/>
        <v>29570.89</v>
      </c>
      <c r="BI115" s="205">
        <v>1547.17</v>
      </c>
      <c r="BJ115" s="205">
        <v>798.36</v>
      </c>
      <c r="BK115" s="205">
        <v>0</v>
      </c>
      <c r="BL115" s="205">
        <v>2.94</v>
      </c>
      <c r="BM115" s="205">
        <v>0</v>
      </c>
      <c r="BN115" s="205">
        <v>0</v>
      </c>
      <c r="BO115" s="205">
        <v>0</v>
      </c>
      <c r="BP115" s="205">
        <v>0</v>
      </c>
      <c r="BQ115" s="205">
        <v>0</v>
      </c>
      <c r="BR115" s="205">
        <v>0</v>
      </c>
      <c r="BS115" s="64">
        <f t="shared" si="330"/>
        <v>2348.4700000000003</v>
      </c>
      <c r="BT115" s="220">
        <v>600</v>
      </c>
      <c r="BU115" s="65">
        <v>276.52</v>
      </c>
      <c r="BV115" s="65">
        <f t="shared" si="254"/>
        <v>251.51285212636327</v>
      </c>
      <c r="BW115" s="65">
        <f t="shared" si="255"/>
        <v>150.14239602421989</v>
      </c>
      <c r="BX115" s="65"/>
      <c r="BY115" s="65"/>
      <c r="BZ115" s="65"/>
      <c r="CA115" s="65">
        <v>5</v>
      </c>
      <c r="CB115" s="65">
        <f t="shared" si="343"/>
        <v>391.015625</v>
      </c>
      <c r="CC115" s="65"/>
      <c r="CD115" s="64">
        <f t="shared" si="218"/>
        <v>1674.190873150583</v>
      </c>
      <c r="CE115" s="66">
        <f t="shared" si="256"/>
        <v>665.21208333333334</v>
      </c>
      <c r="CF115" s="66"/>
      <c r="CG115" s="66">
        <f t="shared" si="257"/>
        <v>467.88059129678334</v>
      </c>
      <c r="CH115" s="67">
        <f t="shared" si="323"/>
        <v>1133.0926746301166</v>
      </c>
      <c r="CI115" s="67">
        <f t="shared" si="219"/>
        <v>2807.2835477806993</v>
      </c>
      <c r="CJ115" s="68">
        <f t="shared" si="220"/>
        <v>-458.81354778069908</v>
      </c>
      <c r="CK115" s="209">
        <v>21464.33</v>
      </c>
      <c r="CL115" s="209">
        <v>10212.6</v>
      </c>
      <c r="CM115" s="209">
        <v>0</v>
      </c>
      <c r="CN115" s="209">
        <v>55</v>
      </c>
      <c r="CO115" s="209">
        <v>0</v>
      </c>
      <c r="CP115" s="209">
        <v>0</v>
      </c>
      <c r="CQ115" s="209">
        <v>9071.86</v>
      </c>
      <c r="CR115" s="209">
        <v>0</v>
      </c>
      <c r="CS115" s="209">
        <v>0</v>
      </c>
      <c r="CT115" s="207">
        <v>0</v>
      </c>
      <c r="CU115" s="209">
        <v>34141.29</v>
      </c>
      <c r="CV115" s="178">
        <f t="shared" si="353"/>
        <v>6662.5</v>
      </c>
      <c r="CW115" s="210">
        <v>1775</v>
      </c>
      <c r="CX115" s="181" t="s">
        <v>276</v>
      </c>
      <c r="CY115" s="64">
        <f t="shared" si="354"/>
        <v>40803.79</v>
      </c>
      <c r="CZ115" s="209">
        <v>1786.72</v>
      </c>
      <c r="DA115" s="209">
        <v>747.03</v>
      </c>
      <c r="DB115" s="209">
        <v>0</v>
      </c>
      <c r="DC115" s="209">
        <v>2.31</v>
      </c>
      <c r="DD115" s="209">
        <v>0</v>
      </c>
      <c r="DE115" s="209">
        <v>0</v>
      </c>
      <c r="DF115" s="209">
        <v>0</v>
      </c>
      <c r="DG115" s="209">
        <v>0</v>
      </c>
      <c r="DH115" s="209">
        <v>0</v>
      </c>
      <c r="DI115" s="209">
        <v>0</v>
      </c>
      <c r="DJ115" s="211">
        <f t="shared" si="350"/>
        <v>2536.06</v>
      </c>
      <c r="DK115" s="65">
        <v>600</v>
      </c>
      <c r="DL115" s="65">
        <v>276.52</v>
      </c>
      <c r="DM115" s="65">
        <f t="shared" si="258"/>
        <v>371.16353738992035</v>
      </c>
      <c r="DN115" s="65">
        <f t="shared" si="259"/>
        <v>189.52384248864047</v>
      </c>
      <c r="DO115" s="65"/>
      <c r="DP115" s="65"/>
      <c r="DQ115" s="65"/>
      <c r="DR115" s="65">
        <v>5</v>
      </c>
      <c r="DS115" s="65">
        <f t="shared" si="351"/>
        <v>428.469696969697</v>
      </c>
      <c r="DT115" s="65"/>
      <c r="DU115" s="64">
        <f t="shared" si="221"/>
        <v>1870.6770768482577</v>
      </c>
      <c r="DV115" s="66">
        <f t="shared" si="306"/>
        <v>596.35070707070713</v>
      </c>
      <c r="DW115" s="66"/>
      <c r="DX115" s="66">
        <f t="shared" si="260"/>
        <v>493.40555678379297</v>
      </c>
      <c r="DY115" s="67">
        <f t="shared" si="222"/>
        <v>1089.7562638545</v>
      </c>
      <c r="DZ115" s="67">
        <f t="shared" si="223"/>
        <v>2960.433340702758</v>
      </c>
      <c r="EA115" s="68">
        <f t="shared" si="224"/>
        <v>-424.37334070275801</v>
      </c>
      <c r="EB115" s="209">
        <v>26565.38</v>
      </c>
      <c r="EC115" s="209">
        <v>11804.49</v>
      </c>
      <c r="ED115" s="209">
        <v>0</v>
      </c>
      <c r="EE115" s="209">
        <v>80</v>
      </c>
      <c r="EF115" s="209">
        <v>0</v>
      </c>
      <c r="EG115" s="209">
        <v>0</v>
      </c>
      <c r="EH115" s="209">
        <v>13594.1</v>
      </c>
      <c r="EI115" s="209">
        <v>0</v>
      </c>
      <c r="EJ115" s="209">
        <v>0</v>
      </c>
      <c r="EK115" s="209">
        <v>0</v>
      </c>
      <c r="EL115" s="209">
        <v>41399.620000000003</v>
      </c>
      <c r="EM115" s="178">
        <f t="shared" si="355"/>
        <v>10644.349999999999</v>
      </c>
      <c r="EN115" s="210">
        <v>2185</v>
      </c>
      <c r="EO115" s="181" t="s">
        <v>276</v>
      </c>
      <c r="EP115" s="212">
        <f t="shared" si="261"/>
        <v>52043.97</v>
      </c>
      <c r="EQ115" s="209">
        <v>2211.33</v>
      </c>
      <c r="ER115" s="209">
        <v>863.48</v>
      </c>
      <c r="ES115" s="209">
        <v>0</v>
      </c>
      <c r="ET115" s="209">
        <v>3.36</v>
      </c>
      <c r="EU115" s="209">
        <v>0</v>
      </c>
      <c r="EV115" s="209">
        <v>0</v>
      </c>
      <c r="EW115" s="209">
        <v>0</v>
      </c>
      <c r="EX115" s="209">
        <v>0</v>
      </c>
      <c r="EY115" s="209">
        <v>0</v>
      </c>
      <c r="EZ115" s="209">
        <v>0</v>
      </c>
      <c r="FA115" s="64">
        <f t="shared" si="356"/>
        <v>3078.17</v>
      </c>
      <c r="FB115" s="220">
        <v>600</v>
      </c>
      <c r="FC115" s="65">
        <v>276.52</v>
      </c>
      <c r="FD115" s="65">
        <f t="shared" si="262"/>
        <v>462.10466470792409</v>
      </c>
      <c r="FE115" s="65">
        <f t="shared" si="263"/>
        <v>276.50021808816439</v>
      </c>
      <c r="FF115" s="65"/>
      <c r="FG115" s="65"/>
      <c r="FH115" s="65">
        <f t="shared" si="264"/>
        <v>140.93333333333334</v>
      </c>
      <c r="FI115" s="65">
        <v>5</v>
      </c>
      <c r="FJ115" s="65">
        <f t="shared" si="307"/>
        <v>424.68019607843132</v>
      </c>
      <c r="FK115" s="65"/>
      <c r="FL115" s="64">
        <f t="shared" si="225"/>
        <v>2185.7384122078533</v>
      </c>
      <c r="FM115" s="66">
        <f t="shared" si="308"/>
        <v>664.41901960784321</v>
      </c>
      <c r="FN115" s="66"/>
      <c r="FO115" s="66">
        <f t="shared" si="265"/>
        <v>570.03148636313927</v>
      </c>
      <c r="FP115" s="67">
        <f t="shared" si="324"/>
        <v>1234.4505059709825</v>
      </c>
      <c r="FQ115" s="67">
        <f t="shared" si="226"/>
        <v>3420.1889181788356</v>
      </c>
      <c r="FR115" s="68">
        <f t="shared" si="227"/>
        <v>-342.01891817883552</v>
      </c>
      <c r="FS115" s="209">
        <v>25973.61</v>
      </c>
      <c r="FT115" s="209">
        <v>14228.57</v>
      </c>
      <c r="FU115" s="209">
        <v>0</v>
      </c>
      <c r="FV115" s="209">
        <v>110</v>
      </c>
      <c r="FW115" s="209">
        <v>0</v>
      </c>
      <c r="FX115" s="209">
        <v>0</v>
      </c>
      <c r="FY115" s="209">
        <v>14606.95</v>
      </c>
      <c r="FZ115" s="209">
        <v>0</v>
      </c>
      <c r="GA115" s="209">
        <v>0</v>
      </c>
      <c r="GB115" s="209">
        <v>0</v>
      </c>
      <c r="GC115" s="209">
        <v>41154.06</v>
      </c>
      <c r="GD115" s="178">
        <f t="shared" si="357"/>
        <v>13765.070000000007</v>
      </c>
      <c r="GE115" s="210">
        <v>2324</v>
      </c>
      <c r="GF115" s="181" t="s">
        <v>276</v>
      </c>
      <c r="GG115" s="64">
        <f t="shared" si="358"/>
        <v>54919.130000000005</v>
      </c>
      <c r="GH115" s="209">
        <v>2162.0700000000002</v>
      </c>
      <c r="GI115" s="209">
        <v>1040.79</v>
      </c>
      <c r="GJ115" s="209">
        <v>0</v>
      </c>
      <c r="GK115" s="209">
        <v>4.63</v>
      </c>
      <c r="GL115" s="209">
        <v>0</v>
      </c>
      <c r="GM115" s="209">
        <v>0</v>
      </c>
      <c r="GN115" s="209">
        <v>0</v>
      </c>
      <c r="GO115" s="209">
        <v>0</v>
      </c>
      <c r="GP115" s="209">
        <v>0</v>
      </c>
      <c r="GQ115" s="209">
        <v>0</v>
      </c>
      <c r="GR115" s="211">
        <f t="shared" si="266"/>
        <v>3207.4900000000002</v>
      </c>
      <c r="GS115" s="220">
        <v>600</v>
      </c>
      <c r="GT115" s="65">
        <v>276.52</v>
      </c>
      <c r="GU115" s="65">
        <f t="shared" si="267"/>
        <v>456.03820524807293</v>
      </c>
      <c r="GV115" s="65">
        <f t="shared" si="268"/>
        <v>405.68560312253067</v>
      </c>
      <c r="GW115" s="65"/>
      <c r="GX115" s="65"/>
      <c r="GY115" s="65">
        <f t="shared" si="269"/>
        <v>184.90588235294118</v>
      </c>
      <c r="GZ115" s="65">
        <v>5</v>
      </c>
      <c r="HA115" s="65">
        <f t="shared" si="309"/>
        <v>358.47794117647061</v>
      </c>
      <c r="HB115" s="65"/>
      <c r="HC115" s="64">
        <f t="shared" si="344"/>
        <v>2286.6276319000153</v>
      </c>
      <c r="HD115" s="66">
        <f t="shared" si="310"/>
        <v>866.92019607843133</v>
      </c>
      <c r="HE115" s="66"/>
      <c r="HF115" s="66">
        <f t="shared" si="270"/>
        <v>630.70956559568936</v>
      </c>
      <c r="HG115" s="67">
        <f t="shared" si="228"/>
        <v>1497.6297616741208</v>
      </c>
      <c r="HH115" s="67">
        <f t="shared" si="229"/>
        <v>3784.2573935741361</v>
      </c>
      <c r="HI115" s="68">
        <f t="shared" si="230"/>
        <v>-576.76739357413589</v>
      </c>
      <c r="HJ115" s="205">
        <v>30385.56</v>
      </c>
      <c r="HK115" s="205">
        <v>12648.96</v>
      </c>
      <c r="HL115" s="205">
        <v>0</v>
      </c>
      <c r="HM115" s="205">
        <v>35</v>
      </c>
      <c r="HN115" s="205">
        <v>0</v>
      </c>
      <c r="HO115" s="205">
        <v>0</v>
      </c>
      <c r="HP115" s="205">
        <v>15285.41</v>
      </c>
      <c r="HQ115" s="205">
        <v>0</v>
      </c>
      <c r="HR115" s="205">
        <v>0</v>
      </c>
      <c r="HS115" s="205">
        <v>0</v>
      </c>
      <c r="HT115" s="205">
        <v>44600.61</v>
      </c>
      <c r="HU115" s="178">
        <f t="shared" si="359"/>
        <v>13754.320000000007</v>
      </c>
      <c r="HV115" s="206">
        <v>2276</v>
      </c>
      <c r="HW115" s="181" t="s">
        <v>276</v>
      </c>
      <c r="HX115" s="64">
        <f t="shared" si="360"/>
        <v>58354.930000000008</v>
      </c>
      <c r="HY115" s="205">
        <v>2529.31</v>
      </c>
      <c r="HZ115" s="205">
        <v>925.25</v>
      </c>
      <c r="IA115" s="205">
        <v>0</v>
      </c>
      <c r="IB115" s="205">
        <v>1.47</v>
      </c>
      <c r="IC115" s="205">
        <v>0</v>
      </c>
      <c r="ID115" s="205">
        <v>0</v>
      </c>
      <c r="IE115" s="205">
        <v>0</v>
      </c>
      <c r="IF115" s="205">
        <v>0</v>
      </c>
      <c r="IG115" s="205">
        <v>0</v>
      </c>
      <c r="IH115" s="205">
        <v>0</v>
      </c>
      <c r="II115" s="214">
        <v>3456.03</v>
      </c>
      <c r="IJ115" s="220">
        <v>600</v>
      </c>
      <c r="IK115" s="65">
        <v>276.52</v>
      </c>
      <c r="IL115" s="65">
        <f t="shared" si="271"/>
        <v>494.06133195788289</v>
      </c>
      <c r="IM115" s="65">
        <f t="shared" si="272"/>
        <v>416.86206448198897</v>
      </c>
      <c r="IN115" s="65"/>
      <c r="IO115" s="65"/>
      <c r="IP115" s="65">
        <f t="shared" si="273"/>
        <v>232.05714285714285</v>
      </c>
      <c r="IQ115" s="65">
        <v>5</v>
      </c>
      <c r="IR115" s="65">
        <f t="shared" si="311"/>
        <v>445.62857142857143</v>
      </c>
      <c r="IS115" s="65"/>
      <c r="IT115" s="64">
        <f t="shared" si="345"/>
        <v>2470.1291107255861</v>
      </c>
      <c r="IU115" s="66">
        <f t="shared" si="312"/>
        <v>538.79476190476191</v>
      </c>
      <c r="IV115" s="66"/>
      <c r="IW115" s="66">
        <f t="shared" si="274"/>
        <v>601.78477452606955</v>
      </c>
      <c r="IX115" s="67">
        <f t="shared" si="346"/>
        <v>1140.5795364308315</v>
      </c>
      <c r="IY115" s="67">
        <f t="shared" si="231"/>
        <v>3610.7086471564176</v>
      </c>
      <c r="IZ115" s="68">
        <f t="shared" si="232"/>
        <v>-154.67864715641736</v>
      </c>
      <c r="JA115" s="209">
        <v>31585.17</v>
      </c>
      <c r="JB115" s="209">
        <v>12953.25</v>
      </c>
      <c r="JC115" s="209">
        <v>0</v>
      </c>
      <c r="JD115" s="209">
        <v>5</v>
      </c>
      <c r="JE115" s="209">
        <v>0</v>
      </c>
      <c r="JF115" s="209">
        <v>0</v>
      </c>
      <c r="JG115" s="209">
        <v>17519.91</v>
      </c>
      <c r="JH115" s="209">
        <v>0</v>
      </c>
      <c r="JI115" s="209">
        <v>0</v>
      </c>
      <c r="JJ115" s="209">
        <v>0</v>
      </c>
      <c r="JK115" s="209">
        <v>49824.07</v>
      </c>
      <c r="JL115" s="178">
        <f t="shared" si="361"/>
        <v>12239.260000000002</v>
      </c>
      <c r="JM115" s="210">
        <v>2299</v>
      </c>
      <c r="JN115" s="181" t="s">
        <v>276</v>
      </c>
      <c r="JO115" s="64">
        <f t="shared" si="362"/>
        <v>62063.33</v>
      </c>
      <c r="JP115" s="209">
        <v>2629.19</v>
      </c>
      <c r="JQ115" s="209">
        <v>947.51</v>
      </c>
      <c r="JR115" s="209">
        <v>0</v>
      </c>
      <c r="JS115" s="209">
        <v>0.21</v>
      </c>
      <c r="JT115" s="209">
        <v>0</v>
      </c>
      <c r="JU115" s="209">
        <v>0</v>
      </c>
      <c r="JV115" s="209">
        <v>0</v>
      </c>
      <c r="JW115" s="209">
        <v>0</v>
      </c>
      <c r="JX115" s="209">
        <v>0</v>
      </c>
      <c r="JY115" s="209">
        <v>0</v>
      </c>
      <c r="JZ115" s="211">
        <v>3576.91</v>
      </c>
      <c r="KA115" s="220">
        <v>600</v>
      </c>
      <c r="KB115" s="65">
        <v>276.52</v>
      </c>
      <c r="KC115" s="65">
        <f t="shared" si="275"/>
        <v>1004.9857565983042</v>
      </c>
      <c r="KD115" s="65">
        <f t="shared" si="276"/>
        <v>412.11508652646995</v>
      </c>
      <c r="KE115" s="65"/>
      <c r="KF115" s="65"/>
      <c r="KG115" s="65"/>
      <c r="KH115" s="65">
        <v>5</v>
      </c>
      <c r="KI115" s="65">
        <f t="shared" si="313"/>
        <v>543.39953271028037</v>
      </c>
      <c r="KJ115" s="65"/>
      <c r="KK115" s="64">
        <f t="shared" si="347"/>
        <v>2842.0203758350544</v>
      </c>
      <c r="KL115" s="66">
        <f t="shared" si="314"/>
        <v>497.32093457943921</v>
      </c>
      <c r="KM115" s="66"/>
      <c r="KN115" s="66">
        <f t="shared" si="277"/>
        <v>667.86826208289881</v>
      </c>
      <c r="KO115" s="67">
        <f t="shared" si="233"/>
        <v>1165.189196662338</v>
      </c>
      <c r="KP115" s="67">
        <f t="shared" si="234"/>
        <v>4007.2095724973924</v>
      </c>
      <c r="KQ115" s="68">
        <f t="shared" si="235"/>
        <v>-430.29957249739255</v>
      </c>
      <c r="KR115" s="209">
        <v>35216.129999999997</v>
      </c>
      <c r="KS115" s="209">
        <v>13461.85</v>
      </c>
      <c r="KT115" s="209">
        <v>0</v>
      </c>
      <c r="KU115" s="209">
        <v>75</v>
      </c>
      <c r="KV115" s="209">
        <v>0</v>
      </c>
      <c r="KW115" s="209">
        <v>0</v>
      </c>
      <c r="KX115" s="209">
        <v>18935.5</v>
      </c>
      <c r="KY115" s="209">
        <v>0</v>
      </c>
      <c r="KZ115" s="209">
        <v>0</v>
      </c>
      <c r="LA115" s="209">
        <v>0</v>
      </c>
      <c r="LB115" s="209">
        <v>56237.7</v>
      </c>
      <c r="LC115" s="178">
        <f t="shared" si="363"/>
        <v>11450.779999999999</v>
      </c>
      <c r="LD115" s="210">
        <v>2315</v>
      </c>
      <c r="LE115" s="181" t="s">
        <v>276</v>
      </c>
      <c r="LF115" s="64">
        <f t="shared" si="364"/>
        <v>67688.479999999996</v>
      </c>
      <c r="LG115" s="209">
        <v>2931.41</v>
      </c>
      <c r="LH115" s="209">
        <v>984.71</v>
      </c>
      <c r="LI115" s="209">
        <v>0</v>
      </c>
      <c r="LJ115" s="209">
        <v>3.15</v>
      </c>
      <c r="LK115" s="209">
        <v>0</v>
      </c>
      <c r="LL115" s="209">
        <v>0</v>
      </c>
      <c r="LM115" s="209">
        <v>0</v>
      </c>
      <c r="LN115" s="209">
        <v>0</v>
      </c>
      <c r="LO115" s="209">
        <v>0</v>
      </c>
      <c r="LP115" s="209">
        <v>0</v>
      </c>
      <c r="LQ115" s="211">
        <f t="shared" si="278"/>
        <v>3919.27</v>
      </c>
      <c r="LR115" s="234">
        <v>600</v>
      </c>
      <c r="LS115" s="247">
        <v>100</v>
      </c>
      <c r="LT115" s="65">
        <f t="shared" si="279"/>
        <v>573.35054398102397</v>
      </c>
      <c r="LU115" s="65">
        <f t="shared" si="280"/>
        <v>340.91424175404018</v>
      </c>
      <c r="LV115" s="65"/>
      <c r="LW115" s="65"/>
      <c r="LX115" s="65"/>
      <c r="LY115" s="65">
        <v>5</v>
      </c>
      <c r="LZ115" s="65">
        <f t="shared" si="315"/>
        <v>508.03738317757012</v>
      </c>
      <c r="MA115" s="65"/>
      <c r="MB115" s="64">
        <f t="shared" si="236"/>
        <v>2127.3021689126344</v>
      </c>
      <c r="MC115" s="66">
        <f t="shared" si="316"/>
        <v>593.54906542056074</v>
      </c>
      <c r="MD115" s="66"/>
      <c r="ME115" s="66">
        <f t="shared" si="281"/>
        <v>544.17024686663899</v>
      </c>
      <c r="MF115" s="67">
        <f t="shared" si="237"/>
        <v>1137.7193122871997</v>
      </c>
      <c r="MG115" s="67">
        <f t="shared" si="238"/>
        <v>3265.0214811998339</v>
      </c>
      <c r="MH115" s="68">
        <f t="shared" si="239"/>
        <v>654.24851880016604</v>
      </c>
      <c r="MI115" s="209">
        <v>25359.48</v>
      </c>
      <c r="MJ115" s="209">
        <v>11736.4</v>
      </c>
      <c r="MK115" s="209">
        <v>0</v>
      </c>
      <c r="ML115" s="209">
        <v>55</v>
      </c>
      <c r="MM115" s="209">
        <v>0</v>
      </c>
      <c r="MN115" s="209">
        <v>0</v>
      </c>
      <c r="MO115" s="209">
        <v>16213.19</v>
      </c>
      <c r="MP115" s="209">
        <v>0</v>
      </c>
      <c r="MQ115" s="209">
        <v>0</v>
      </c>
      <c r="MR115" s="209">
        <v>0</v>
      </c>
      <c r="MS115" s="209">
        <v>43270.07</v>
      </c>
      <c r="MT115" s="178">
        <f t="shared" si="352"/>
        <v>10094</v>
      </c>
      <c r="MU115" s="210">
        <v>2133</v>
      </c>
      <c r="MV115" s="181" t="s">
        <v>276</v>
      </c>
      <c r="MW115" s="64">
        <f t="shared" si="365"/>
        <v>53364.07</v>
      </c>
      <c r="MX115" s="209">
        <v>2110.94</v>
      </c>
      <c r="MY115" s="209">
        <v>858.5</v>
      </c>
      <c r="MZ115" s="209">
        <v>0</v>
      </c>
      <c r="NA115" s="209">
        <v>2.31</v>
      </c>
      <c r="NB115" s="209">
        <v>0</v>
      </c>
      <c r="NC115" s="209">
        <v>0</v>
      </c>
      <c r="ND115" s="209">
        <v>0</v>
      </c>
      <c r="NE115" s="209">
        <v>0</v>
      </c>
      <c r="NF115" s="209">
        <v>0</v>
      </c>
      <c r="NG115" s="209">
        <v>0</v>
      </c>
      <c r="NH115" s="211">
        <f t="shared" si="282"/>
        <v>2971.75</v>
      </c>
      <c r="NI115" s="234">
        <v>600</v>
      </c>
      <c r="NJ115" s="247">
        <v>100</v>
      </c>
      <c r="NK115" s="65">
        <f t="shared" si="283"/>
        <v>0</v>
      </c>
      <c r="NL115" s="65">
        <f t="shared" si="284"/>
        <v>243.80095827251296</v>
      </c>
      <c r="NM115" s="65"/>
      <c r="NN115" s="65"/>
      <c r="NO115" s="65"/>
      <c r="NP115" s="65">
        <v>5</v>
      </c>
      <c r="NQ115" s="65">
        <f t="shared" si="317"/>
        <v>469.67889908256882</v>
      </c>
      <c r="NR115" s="65"/>
      <c r="NS115" s="64">
        <f t="shared" si="348"/>
        <v>1418.4798573550818</v>
      </c>
      <c r="NT115" s="66">
        <f t="shared" si="285"/>
        <v>723.04816513761466</v>
      </c>
      <c r="NU115" s="66"/>
      <c r="NV115" s="66">
        <f t="shared" si="286"/>
        <v>428.30560449853931</v>
      </c>
      <c r="NW115" s="67">
        <f t="shared" si="240"/>
        <v>1151.3537696361541</v>
      </c>
      <c r="NX115" s="67">
        <f t="shared" si="241"/>
        <v>2569.8336269912361</v>
      </c>
      <c r="NY115" s="68">
        <f t="shared" si="242"/>
        <v>401.91637300876391</v>
      </c>
      <c r="NZ115" s="209">
        <v>26995.58</v>
      </c>
      <c r="OA115" s="209">
        <v>12313.91</v>
      </c>
      <c r="OB115" s="209">
        <v>0</v>
      </c>
      <c r="OC115" s="209">
        <v>5</v>
      </c>
      <c r="OD115" s="209">
        <v>0</v>
      </c>
      <c r="OE115" s="209">
        <v>0</v>
      </c>
      <c r="OF115" s="209">
        <v>16488.62</v>
      </c>
      <c r="OG115" s="209">
        <v>0</v>
      </c>
      <c r="OH115" s="209">
        <v>0</v>
      </c>
      <c r="OI115" s="209">
        <v>0</v>
      </c>
      <c r="OJ115" s="209">
        <v>45506.17</v>
      </c>
      <c r="OK115" s="178">
        <f t="shared" si="287"/>
        <v>10296.940000000002</v>
      </c>
      <c r="OL115" s="210">
        <v>2207</v>
      </c>
      <c r="OM115" s="181" t="s">
        <v>276</v>
      </c>
      <c r="ON115" s="64">
        <f t="shared" si="366"/>
        <v>55803.11</v>
      </c>
      <c r="OO115" s="209">
        <v>2247.12</v>
      </c>
      <c r="OP115" s="209">
        <v>900.74</v>
      </c>
      <c r="OQ115" s="209">
        <v>0</v>
      </c>
      <c r="OR115" s="209">
        <v>0.21</v>
      </c>
      <c r="OS115" s="209">
        <v>0</v>
      </c>
      <c r="OT115" s="209">
        <v>0</v>
      </c>
      <c r="OU115" s="209">
        <v>0</v>
      </c>
      <c r="OV115" s="209">
        <v>0</v>
      </c>
      <c r="OW115" s="209">
        <v>0</v>
      </c>
      <c r="OX115" s="209">
        <v>0</v>
      </c>
      <c r="OY115" s="211">
        <v>3148.07</v>
      </c>
      <c r="OZ115" s="234">
        <v>600</v>
      </c>
      <c r="PA115" s="247">
        <v>100</v>
      </c>
      <c r="PB115" s="65">
        <f t="shared" si="288"/>
        <v>983.99178241147422</v>
      </c>
      <c r="PC115" s="65">
        <f t="shared" si="289"/>
        <v>301.91661465517058</v>
      </c>
      <c r="PD115" s="65"/>
      <c r="PE115" s="65"/>
      <c r="PF115" s="65">
        <f t="shared" si="290"/>
        <v>32.880000000000003</v>
      </c>
      <c r="PG115" s="65">
        <v>5</v>
      </c>
      <c r="PH115" s="65">
        <f t="shared" si="318"/>
        <v>495.2049090909091</v>
      </c>
      <c r="PI115" s="65"/>
      <c r="PJ115" s="64">
        <f t="shared" si="243"/>
        <v>2518.9933061575539</v>
      </c>
      <c r="PK115" s="66">
        <f t="shared" si="319"/>
        <v>643.25572727272731</v>
      </c>
      <c r="PL115" s="66"/>
      <c r="PM115" s="66">
        <f t="shared" si="291"/>
        <v>632.44980668605626</v>
      </c>
      <c r="PN115" s="67">
        <f t="shared" si="244"/>
        <v>1275.7055339587837</v>
      </c>
      <c r="PO115" s="67">
        <f t="shared" si="245"/>
        <v>3794.6988401163376</v>
      </c>
      <c r="PP115" s="68">
        <f t="shared" si="246"/>
        <v>-646.62884011633741</v>
      </c>
      <c r="PQ115" s="209">
        <v>19921.939999999999</v>
      </c>
      <c r="PR115" s="209">
        <v>10452.86</v>
      </c>
      <c r="PS115" s="209">
        <v>0</v>
      </c>
      <c r="PT115" s="209">
        <v>10</v>
      </c>
      <c r="PU115" s="209">
        <v>0</v>
      </c>
      <c r="PV115" s="209">
        <v>0</v>
      </c>
      <c r="PW115" s="209">
        <v>12954.94</v>
      </c>
      <c r="PX115" s="209">
        <v>0</v>
      </c>
      <c r="PY115" s="209">
        <v>0</v>
      </c>
      <c r="PZ115" s="209">
        <v>0</v>
      </c>
      <c r="QA115" s="209">
        <v>34383.75</v>
      </c>
      <c r="QB115" s="178">
        <f t="shared" si="367"/>
        <v>8955.989999999998</v>
      </c>
      <c r="QC115" s="210">
        <v>1823</v>
      </c>
      <c r="QD115" s="181" t="s">
        <v>276</v>
      </c>
      <c r="QE115" s="64">
        <f t="shared" si="368"/>
        <v>43339.74</v>
      </c>
      <c r="QF115" s="209">
        <v>1658.32</v>
      </c>
      <c r="QG115" s="209">
        <v>764.61</v>
      </c>
      <c r="QH115" s="209">
        <v>0</v>
      </c>
      <c r="QI115" s="209">
        <v>0.42</v>
      </c>
      <c r="QJ115" s="209">
        <v>0</v>
      </c>
      <c r="QK115" s="209">
        <v>0</v>
      </c>
      <c r="QL115" s="209">
        <v>0</v>
      </c>
      <c r="QM115" s="209">
        <v>0</v>
      </c>
      <c r="QN115" s="209">
        <v>0</v>
      </c>
      <c r="QO115" s="209">
        <v>0</v>
      </c>
      <c r="QP115" s="211">
        <f t="shared" si="292"/>
        <v>2423.35</v>
      </c>
      <c r="QQ115" s="234">
        <v>600</v>
      </c>
      <c r="QR115" s="247">
        <v>100</v>
      </c>
      <c r="QS115" s="65">
        <f t="shared" si="293"/>
        <v>404.18118477517527</v>
      </c>
      <c r="QT115" s="65">
        <f t="shared" si="294"/>
        <v>163.42393417527066</v>
      </c>
      <c r="QU115" s="65"/>
      <c r="QV115" s="65"/>
      <c r="QW115" s="65">
        <f t="shared" si="295"/>
        <v>18.861818181818183</v>
      </c>
      <c r="QX115" s="65">
        <v>5</v>
      </c>
      <c r="QY115" s="65">
        <f t="shared" si="320"/>
        <v>428.14772727272725</v>
      </c>
      <c r="QZ115" s="65"/>
      <c r="RA115" s="64">
        <f t="shared" si="349"/>
        <v>1719.6146644049913</v>
      </c>
      <c r="RB115" s="66">
        <f t="shared" si="296"/>
        <v>619.2640909090909</v>
      </c>
      <c r="RC115" s="66"/>
      <c r="RD115" s="66">
        <f t="shared" si="297"/>
        <v>467.77575106281648</v>
      </c>
      <c r="RE115" s="67">
        <f t="shared" si="247"/>
        <v>1087.0398419719074</v>
      </c>
      <c r="RF115" s="67">
        <f t="shared" si="248"/>
        <v>2806.654506376899</v>
      </c>
      <c r="RG115" s="68">
        <f t="shared" si="249"/>
        <v>-383.3045063768991</v>
      </c>
      <c r="RH115" s="205">
        <v>30991.52</v>
      </c>
      <c r="RI115" s="205">
        <v>10580.22</v>
      </c>
      <c r="RJ115" s="205">
        <v>0</v>
      </c>
      <c r="RK115" s="205">
        <v>55</v>
      </c>
      <c r="RL115" s="205">
        <v>0</v>
      </c>
      <c r="RM115" s="205">
        <v>0</v>
      </c>
      <c r="RN115" s="205">
        <v>16908.32</v>
      </c>
      <c r="RO115" s="205">
        <v>0</v>
      </c>
      <c r="RP115" s="205">
        <v>0</v>
      </c>
      <c r="RQ115" s="205">
        <v>0</v>
      </c>
      <c r="RR115" s="205">
        <v>48853.96</v>
      </c>
      <c r="RS115" s="178">
        <f t="shared" si="369"/>
        <v>9681.0999999999985</v>
      </c>
      <c r="RT115" s="206">
        <v>2147</v>
      </c>
      <c r="RU115" s="181" t="s">
        <v>276</v>
      </c>
      <c r="RV115" s="64">
        <f t="shared" si="370"/>
        <v>58535.06</v>
      </c>
      <c r="RW115" s="209">
        <v>2579.77</v>
      </c>
      <c r="RX115" s="209">
        <v>773.92</v>
      </c>
      <c r="RY115" s="209">
        <v>0</v>
      </c>
      <c r="RZ115" s="209">
        <v>2.31</v>
      </c>
      <c r="SA115" s="209">
        <v>0</v>
      </c>
      <c r="SB115" s="209">
        <v>0</v>
      </c>
      <c r="SC115" s="209">
        <v>0</v>
      </c>
      <c r="SD115" s="209">
        <v>0</v>
      </c>
      <c r="SE115" s="209">
        <v>0</v>
      </c>
      <c r="SF115" s="209">
        <v>0</v>
      </c>
      <c r="SG115" s="211">
        <v>3356</v>
      </c>
      <c r="SH115" s="234">
        <v>600</v>
      </c>
      <c r="SI115" s="247">
        <v>100</v>
      </c>
      <c r="SJ115" s="65">
        <f t="shared" si="298"/>
        <v>480.08327494172045</v>
      </c>
      <c r="SK115" s="65">
        <f t="shared" si="299"/>
        <v>208.67872544877665</v>
      </c>
      <c r="SL115" s="65"/>
      <c r="SM115" s="65"/>
      <c r="SN115" s="65">
        <f t="shared" si="300"/>
        <v>495.92920353982299</v>
      </c>
      <c r="SO115" s="65">
        <v>5</v>
      </c>
      <c r="SP115" s="65">
        <f t="shared" si="321"/>
        <v>428.52876106194691</v>
      </c>
      <c r="SQ115" s="65"/>
      <c r="SR115" s="64">
        <f t="shared" si="325"/>
        <v>2318.2199649922673</v>
      </c>
      <c r="SS115" s="66">
        <f t="shared" si="322"/>
        <v>596.28469026548669</v>
      </c>
      <c r="ST115" s="66"/>
      <c r="SU115" s="66">
        <f t="shared" si="301"/>
        <v>582.90093105155086</v>
      </c>
      <c r="SV115" s="67">
        <f t="shared" si="326"/>
        <v>1179.1856213170377</v>
      </c>
      <c r="SW115" s="67">
        <f t="shared" si="250"/>
        <v>3497.4055863093049</v>
      </c>
      <c r="SX115" s="68">
        <f t="shared" si="251"/>
        <v>-141.40558630930491</v>
      </c>
      <c r="SY115" s="64">
        <f t="shared" si="302"/>
        <v>603799.02</v>
      </c>
      <c r="SZ115" s="211">
        <f t="shared" si="303"/>
        <v>36191.18</v>
      </c>
      <c r="TA115" s="67">
        <f t="shared" si="304"/>
        <v>39331.136148387595</v>
      </c>
      <c r="TB115" s="68">
        <f t="shared" si="305"/>
        <v>-3139.956148387595</v>
      </c>
      <c r="TC115" s="264"/>
      <c r="TD115" s="265"/>
      <c r="TE115" s="265"/>
    </row>
    <row r="116" spans="1:525" ht="23.25">
      <c r="A116" s="173" t="s">
        <v>263</v>
      </c>
      <c r="B116" s="175" t="s">
        <v>264</v>
      </c>
      <c r="C116" s="183"/>
      <c r="D116" s="182">
        <f t="shared" ref="D116:BF116" si="378">SUM(D3:D115)</f>
        <v>742503.25000000012</v>
      </c>
      <c r="E116" s="182">
        <f t="shared" si="378"/>
        <v>830931.07999999984</v>
      </c>
      <c r="F116" s="182">
        <f t="shared" si="378"/>
        <v>341659.36</v>
      </c>
      <c r="G116" s="182">
        <f t="shared" si="378"/>
        <v>2245</v>
      </c>
      <c r="H116" s="182">
        <f t="shared" si="378"/>
        <v>7077.2800000000007</v>
      </c>
      <c r="I116" s="182">
        <f t="shared" si="378"/>
        <v>24590.550000000003</v>
      </c>
      <c r="J116" s="182">
        <f t="shared" si="378"/>
        <v>0</v>
      </c>
      <c r="K116" s="182">
        <f t="shared" si="378"/>
        <v>322824.52</v>
      </c>
      <c r="L116" s="182">
        <f t="shared" si="378"/>
        <v>230996.75</v>
      </c>
      <c r="M116" s="182">
        <f t="shared" si="378"/>
        <v>2735.07</v>
      </c>
      <c r="N116" s="182">
        <f t="shared" si="378"/>
        <v>1934030.2400000002</v>
      </c>
      <c r="O116" s="182">
        <f t="shared" si="378"/>
        <v>571532.62</v>
      </c>
      <c r="P116" s="183">
        <f t="shared" si="378"/>
        <v>159308</v>
      </c>
      <c r="Q116" s="182">
        <f t="shared" si="378"/>
        <v>2505562.86</v>
      </c>
      <c r="R116" s="182">
        <f t="shared" si="378"/>
        <v>61697.569999999992</v>
      </c>
      <c r="S116" s="182">
        <f t="shared" si="378"/>
        <v>130650.81</v>
      </c>
      <c r="T116" s="182">
        <f t="shared" si="378"/>
        <v>21826.669999999991</v>
      </c>
      <c r="U116" s="182">
        <f t="shared" si="378"/>
        <v>1444.3800000000006</v>
      </c>
      <c r="V116" s="182">
        <f t="shared" si="378"/>
        <v>1900</v>
      </c>
      <c r="W116" s="182">
        <f t="shared" si="378"/>
        <v>1597.19</v>
      </c>
      <c r="X116" s="182">
        <f t="shared" si="378"/>
        <v>0</v>
      </c>
      <c r="Y116" s="182">
        <f t="shared" si="378"/>
        <v>24213.040000000001</v>
      </c>
      <c r="Z116" s="182">
        <f t="shared" si="378"/>
        <v>14120.14</v>
      </c>
      <c r="AA116" s="182">
        <f t="shared" si="378"/>
        <v>3900</v>
      </c>
      <c r="AB116" s="182">
        <f t="shared" si="378"/>
        <v>261349.79999999981</v>
      </c>
      <c r="AC116" s="182">
        <f t="shared" si="378"/>
        <v>33340.280999999995</v>
      </c>
      <c r="AD116" s="182">
        <f t="shared" si="378"/>
        <v>7298.3600000000006</v>
      </c>
      <c r="AE116" s="182">
        <f t="shared" si="378"/>
        <v>21028.319999999989</v>
      </c>
      <c r="AF116" s="182">
        <f t="shared" si="378"/>
        <v>15324.970000000005</v>
      </c>
      <c r="AG116" s="182">
        <f t="shared" si="378"/>
        <v>0</v>
      </c>
      <c r="AH116" s="182">
        <f t="shared" si="378"/>
        <v>1277.2099999999998</v>
      </c>
      <c r="AI116" s="182">
        <f t="shared" si="378"/>
        <v>0</v>
      </c>
      <c r="AJ116" s="182">
        <f t="shared" si="378"/>
        <v>470</v>
      </c>
      <c r="AK116" s="182">
        <f t="shared" si="378"/>
        <v>39081.750000000029</v>
      </c>
      <c r="AL116" s="182">
        <f t="shared" si="378"/>
        <v>0</v>
      </c>
      <c r="AM116" s="182">
        <f t="shared" si="378"/>
        <v>117820.89100000002</v>
      </c>
      <c r="AN116" s="182">
        <f t="shared" si="378"/>
        <v>61284.579999999944</v>
      </c>
      <c r="AO116" s="182">
        <f t="shared" si="378"/>
        <v>1962.6600000000005</v>
      </c>
      <c r="AP116" s="182">
        <f t="shared" si="378"/>
        <v>36213.626200000006</v>
      </c>
      <c r="AQ116" s="182">
        <f t="shared" si="378"/>
        <v>99460.866200000019</v>
      </c>
      <c r="AR116" s="182">
        <f t="shared" si="378"/>
        <v>217281.75720000008</v>
      </c>
      <c r="AS116" s="68">
        <f t="shared" si="378"/>
        <v>44068.042800000003</v>
      </c>
      <c r="AT116" s="182">
        <f t="shared" si="378"/>
        <v>797324.02000000025</v>
      </c>
      <c r="AU116" s="182">
        <f t="shared" si="378"/>
        <v>858554.8400000002</v>
      </c>
      <c r="AV116" s="182">
        <f t="shared" si="378"/>
        <v>373218.35000000003</v>
      </c>
      <c r="AW116" s="182">
        <f t="shared" si="378"/>
        <v>1715</v>
      </c>
      <c r="AX116" s="182">
        <f t="shared" si="378"/>
        <v>8038.02</v>
      </c>
      <c r="AY116" s="182">
        <f t="shared" si="378"/>
        <v>27795</v>
      </c>
      <c r="AZ116" s="182">
        <f t="shared" si="378"/>
        <v>0</v>
      </c>
      <c r="BA116" s="182">
        <f t="shared" si="378"/>
        <v>312524.51</v>
      </c>
      <c r="BB116" s="182">
        <f t="shared" si="378"/>
        <v>243122.1</v>
      </c>
      <c r="BC116" s="182">
        <f t="shared" si="378"/>
        <v>2656.0299999999997</v>
      </c>
      <c r="BD116" s="182">
        <f t="shared" si="378"/>
        <v>1922355.7099999997</v>
      </c>
      <c r="BE116" s="182">
        <f t="shared" si="378"/>
        <v>702592.16000000015</v>
      </c>
      <c r="BF116" s="183">
        <f t="shared" si="378"/>
        <v>163362</v>
      </c>
      <c r="BG116" s="183"/>
      <c r="BH116" s="182">
        <f t="shared" ref="BH116:CW116" si="379">SUM(BH3:BH115)</f>
        <v>2624947.8699999996</v>
      </c>
      <c r="BI116" s="182">
        <f t="shared" si="379"/>
        <v>66278.030000000013</v>
      </c>
      <c r="BJ116" s="182">
        <f t="shared" si="379"/>
        <v>130711.74</v>
      </c>
      <c r="BK116" s="182">
        <f t="shared" si="379"/>
        <v>23841.640000000003</v>
      </c>
      <c r="BL116" s="182">
        <f t="shared" si="379"/>
        <v>72.11</v>
      </c>
      <c r="BM116" s="182">
        <f t="shared" si="379"/>
        <v>1980.08</v>
      </c>
      <c r="BN116" s="182">
        <f t="shared" si="379"/>
        <v>1805.34</v>
      </c>
      <c r="BO116" s="182">
        <f t="shared" si="379"/>
        <v>0</v>
      </c>
      <c r="BP116" s="182">
        <f t="shared" si="379"/>
        <v>24227.95</v>
      </c>
      <c r="BQ116" s="182">
        <f t="shared" si="379"/>
        <v>14099.33</v>
      </c>
      <c r="BR116" s="182">
        <f t="shared" si="379"/>
        <v>3900</v>
      </c>
      <c r="BS116" s="182">
        <f t="shared" si="379"/>
        <v>266916.21999999991</v>
      </c>
      <c r="BT116" s="182">
        <f t="shared" si="379"/>
        <v>33830.081999999995</v>
      </c>
      <c r="BU116" s="182">
        <f t="shared" si="379"/>
        <v>7072.18</v>
      </c>
      <c r="BV116" s="182">
        <f t="shared" si="379"/>
        <v>21083.850000000002</v>
      </c>
      <c r="BW116" s="182">
        <f t="shared" si="379"/>
        <v>15889.797572781768</v>
      </c>
      <c r="BX116" s="182">
        <f t="shared" si="379"/>
        <v>0</v>
      </c>
      <c r="BY116" s="182">
        <f t="shared" si="379"/>
        <v>1297.2099999999998</v>
      </c>
      <c r="BZ116" s="182">
        <f t="shared" si="379"/>
        <v>0</v>
      </c>
      <c r="CA116" s="182">
        <f t="shared" si="379"/>
        <v>480</v>
      </c>
      <c r="CB116" s="182">
        <f t="shared" si="379"/>
        <v>37537.5</v>
      </c>
      <c r="CC116" s="182">
        <f t="shared" si="379"/>
        <v>0</v>
      </c>
      <c r="CD116" s="182">
        <f t="shared" si="379"/>
        <v>116700.81857278176</v>
      </c>
      <c r="CE116" s="182">
        <f t="shared" si="379"/>
        <v>63860.359999999913</v>
      </c>
      <c r="CF116" s="182">
        <f t="shared" si="379"/>
        <v>0</v>
      </c>
      <c r="CG116" s="182">
        <f t="shared" si="379"/>
        <v>36112.235714556358</v>
      </c>
      <c r="CH116" s="182">
        <f t="shared" si="379"/>
        <v>89407.26840544524</v>
      </c>
      <c r="CI116" s="182">
        <f t="shared" si="379"/>
        <v>206108.08697822693</v>
      </c>
      <c r="CJ116" s="68">
        <f t="shared" si="379"/>
        <v>60808.133021773065</v>
      </c>
      <c r="CK116" s="182">
        <f t="shared" si="379"/>
        <v>919089.29999999958</v>
      </c>
      <c r="CL116" s="182">
        <f t="shared" si="379"/>
        <v>921608.84000000008</v>
      </c>
      <c r="CM116" s="182">
        <f t="shared" si="379"/>
        <v>386598.06999999989</v>
      </c>
      <c r="CN116" s="182">
        <f t="shared" si="379"/>
        <v>2170</v>
      </c>
      <c r="CO116" s="182">
        <f t="shared" si="379"/>
        <v>9833.73</v>
      </c>
      <c r="CP116" s="182">
        <f t="shared" si="379"/>
        <v>27266.6</v>
      </c>
      <c r="CQ116" s="182">
        <f t="shared" si="379"/>
        <v>98141.7</v>
      </c>
      <c r="CR116" s="182">
        <f t="shared" si="379"/>
        <v>346870.99000000005</v>
      </c>
      <c r="CS116" s="182">
        <f t="shared" si="379"/>
        <v>270361.81000000006</v>
      </c>
      <c r="CT116" s="182">
        <f t="shared" si="379"/>
        <v>2656.0299999999997</v>
      </c>
      <c r="CU116" s="182">
        <f t="shared" si="379"/>
        <v>2212755.9800000004</v>
      </c>
      <c r="CV116" s="182">
        <f t="shared" si="379"/>
        <v>771841.09000000043</v>
      </c>
      <c r="CW116" s="183">
        <f t="shared" si="379"/>
        <v>184432</v>
      </c>
      <c r="CX116" s="183"/>
      <c r="CY116" s="182">
        <f t="shared" ref="CY116:EN116" si="380">SUM(CY3:CY115)</f>
        <v>2984597.0700000008</v>
      </c>
      <c r="CZ116" s="182">
        <f t="shared" si="380"/>
        <v>76329.53</v>
      </c>
      <c r="DA116" s="182">
        <f t="shared" si="380"/>
        <v>137502.89000000007</v>
      </c>
      <c r="DB116" s="182">
        <f t="shared" si="380"/>
        <v>24693.809999999998</v>
      </c>
      <c r="DC116" s="182">
        <f t="shared" si="380"/>
        <v>91.22</v>
      </c>
      <c r="DD116" s="182">
        <f t="shared" si="380"/>
        <v>2080.8900000000003</v>
      </c>
      <c r="DE116" s="182">
        <f t="shared" si="380"/>
        <v>1771.01</v>
      </c>
      <c r="DF116" s="182">
        <f t="shared" si="380"/>
        <v>0</v>
      </c>
      <c r="DG116" s="182">
        <f t="shared" si="380"/>
        <v>24294.75</v>
      </c>
      <c r="DH116" s="182">
        <f t="shared" si="380"/>
        <v>14093.130000000001</v>
      </c>
      <c r="DI116" s="182">
        <f t="shared" si="380"/>
        <v>3900</v>
      </c>
      <c r="DJ116" s="182">
        <f t="shared" si="380"/>
        <v>284757.23000000016</v>
      </c>
      <c r="DK116" s="182">
        <f t="shared" si="380"/>
        <v>33340.280999999995</v>
      </c>
      <c r="DL116" s="182">
        <f t="shared" si="380"/>
        <v>7211.76</v>
      </c>
      <c r="DM116" s="182">
        <f t="shared" si="380"/>
        <v>24055.75</v>
      </c>
      <c r="DN116" s="182">
        <f t="shared" si="380"/>
        <v>21956.065916310774</v>
      </c>
      <c r="DO116" s="182">
        <f t="shared" si="380"/>
        <v>0</v>
      </c>
      <c r="DP116" s="182">
        <f t="shared" si="380"/>
        <v>1357.2099999999998</v>
      </c>
      <c r="DQ116" s="182">
        <f t="shared" si="380"/>
        <v>0</v>
      </c>
      <c r="DR116" s="182">
        <f t="shared" si="380"/>
        <v>495</v>
      </c>
      <c r="DS116" s="182">
        <f t="shared" si="380"/>
        <v>42418.499999999935</v>
      </c>
      <c r="DT116" s="182">
        <f t="shared" si="380"/>
        <v>0</v>
      </c>
      <c r="DU116" s="182">
        <f t="shared" si="380"/>
        <v>130834.56691631074</v>
      </c>
      <c r="DV116" s="182">
        <f t="shared" si="380"/>
        <v>59038.719999999899</v>
      </c>
      <c r="DW116" s="182">
        <f t="shared" si="380"/>
        <v>0</v>
      </c>
      <c r="DX116" s="182">
        <f t="shared" si="380"/>
        <v>37974.657383262165</v>
      </c>
      <c r="DY116" s="182">
        <f t="shared" si="380"/>
        <v>97013.377383262152</v>
      </c>
      <c r="DZ116" s="182">
        <f t="shared" si="380"/>
        <v>227847.94429957299</v>
      </c>
      <c r="EA116" s="68">
        <f t="shared" si="380"/>
        <v>56909.285700427055</v>
      </c>
      <c r="EB116" s="182">
        <f t="shared" si="380"/>
        <v>936458.3599999994</v>
      </c>
      <c r="EC116" s="182">
        <f t="shared" si="380"/>
        <v>995382.64</v>
      </c>
      <c r="ED116" s="182">
        <f t="shared" si="380"/>
        <v>387497.67999999993</v>
      </c>
      <c r="EE116" s="182">
        <f t="shared" si="380"/>
        <v>2315</v>
      </c>
      <c r="EF116" s="182">
        <f t="shared" si="380"/>
        <v>12213.380000000001</v>
      </c>
      <c r="EG116" s="182">
        <f t="shared" si="380"/>
        <v>29121.1</v>
      </c>
      <c r="EH116" s="182">
        <f t="shared" si="380"/>
        <v>158099.01999999999</v>
      </c>
      <c r="EI116" s="182">
        <f t="shared" si="380"/>
        <v>357887.22</v>
      </c>
      <c r="EJ116" s="182">
        <f t="shared" si="380"/>
        <v>243628.25</v>
      </c>
      <c r="EK116" s="182">
        <f t="shared" si="380"/>
        <v>3788.23</v>
      </c>
      <c r="EL116" s="182">
        <f t="shared" si="380"/>
        <v>2358495.7899999991</v>
      </c>
      <c r="EM116" s="182">
        <f t="shared" si="380"/>
        <v>767895.09</v>
      </c>
      <c r="EN116" s="183">
        <f t="shared" si="380"/>
        <v>189460</v>
      </c>
      <c r="EO116" s="183"/>
      <c r="EP116" s="182">
        <f t="shared" ref="EP116:GE116" si="381">SUM(EP3:EP115)</f>
        <v>3126390.8800000008</v>
      </c>
      <c r="EQ116" s="182">
        <f t="shared" si="381"/>
        <v>77826.669999999969</v>
      </c>
      <c r="ER116" s="182">
        <f t="shared" si="381"/>
        <v>155859.87000000005</v>
      </c>
      <c r="ES116" s="182">
        <f t="shared" si="381"/>
        <v>24750.179999999997</v>
      </c>
      <c r="ET116" s="182">
        <f t="shared" si="381"/>
        <v>97.33</v>
      </c>
      <c r="EU116" s="182">
        <f t="shared" si="381"/>
        <v>2142.29</v>
      </c>
      <c r="EV116" s="182">
        <f t="shared" si="381"/>
        <v>1891.47</v>
      </c>
      <c r="EW116" s="182">
        <f t="shared" si="381"/>
        <v>0</v>
      </c>
      <c r="EX116" s="182">
        <f t="shared" si="381"/>
        <v>24357.52</v>
      </c>
      <c r="EY116" s="182">
        <f t="shared" si="381"/>
        <v>14123.35</v>
      </c>
      <c r="EZ116" s="182">
        <f t="shared" si="381"/>
        <v>3900</v>
      </c>
      <c r="FA116" s="182">
        <f t="shared" si="381"/>
        <v>304948.67999999993</v>
      </c>
      <c r="FB116" s="182">
        <f t="shared" si="381"/>
        <v>34964.311999999991</v>
      </c>
      <c r="FC116" s="182">
        <f t="shared" si="381"/>
        <v>7020.01</v>
      </c>
      <c r="FD116" s="182">
        <f t="shared" si="381"/>
        <v>26325.650000000012</v>
      </c>
      <c r="FE116" s="182">
        <f t="shared" si="381"/>
        <v>19947.029161370181</v>
      </c>
      <c r="FF116" s="182">
        <f>SUM(FF3:FF115)+600</f>
        <v>36135.259166666678</v>
      </c>
      <c r="FG116" s="182">
        <f t="shared" si="381"/>
        <v>1417.2099999999998</v>
      </c>
      <c r="FH116" s="182">
        <f t="shared" si="381"/>
        <v>14375.199999999966</v>
      </c>
      <c r="FI116" s="182">
        <f t="shared" si="381"/>
        <v>510</v>
      </c>
      <c r="FJ116" s="182">
        <f t="shared" si="381"/>
        <v>43317.379999999954</v>
      </c>
      <c r="FK116" s="182">
        <f t="shared" si="381"/>
        <v>0</v>
      </c>
      <c r="FL116" s="182">
        <f t="shared" si="381"/>
        <v>183412.05032803689</v>
      </c>
      <c r="FM116" s="182">
        <f t="shared" si="381"/>
        <v>67770.739999999889</v>
      </c>
      <c r="FN116" s="182">
        <f t="shared" si="381"/>
        <v>0</v>
      </c>
      <c r="FO116" s="182">
        <f t="shared" si="381"/>
        <v>50236.558065607358</v>
      </c>
      <c r="FP116" s="182">
        <f t="shared" si="381"/>
        <v>105860.23325425855</v>
      </c>
      <c r="FQ116" s="182">
        <f t="shared" si="381"/>
        <v>289272.28358229541</v>
      </c>
      <c r="FR116" s="68">
        <f t="shared" si="381"/>
        <v>15676.39641770458</v>
      </c>
      <c r="FS116" s="182">
        <f t="shared" si="381"/>
        <v>1037457.0800000003</v>
      </c>
      <c r="FT116" s="182">
        <f t="shared" si="381"/>
        <v>1230671.56</v>
      </c>
      <c r="FU116" s="182">
        <f t="shared" si="381"/>
        <v>416364.45000000007</v>
      </c>
      <c r="FV116" s="182">
        <f t="shared" si="381"/>
        <v>2260</v>
      </c>
      <c r="FW116" s="182">
        <f t="shared" si="381"/>
        <v>12683.369999999999</v>
      </c>
      <c r="FX116" s="182">
        <f t="shared" si="381"/>
        <v>42430.55</v>
      </c>
      <c r="FY116" s="182">
        <f t="shared" si="381"/>
        <v>181974.11000000004</v>
      </c>
      <c r="FZ116" s="182">
        <f t="shared" si="381"/>
        <v>399162.52</v>
      </c>
      <c r="GA116" s="182">
        <f t="shared" si="381"/>
        <v>268813.27999999997</v>
      </c>
      <c r="GB116" s="182">
        <f t="shared" si="381"/>
        <v>3783.81</v>
      </c>
      <c r="GC116" s="182">
        <f t="shared" si="381"/>
        <v>2725222.7600000002</v>
      </c>
      <c r="GD116" s="182">
        <f t="shared" si="381"/>
        <v>870377.9700000002</v>
      </c>
      <c r="GE116" s="183">
        <f t="shared" si="381"/>
        <v>209932</v>
      </c>
      <c r="GF116" s="183"/>
      <c r="GG116" s="182">
        <f t="shared" ref="GG116:HV116" si="382">SUM(GG3:GG115)</f>
        <v>3595600.7300000014</v>
      </c>
      <c r="GH116" s="182">
        <f t="shared" si="382"/>
        <v>86267.880000000034</v>
      </c>
      <c r="GI116" s="182">
        <f t="shared" si="382"/>
        <v>169039.83</v>
      </c>
      <c r="GJ116" s="182">
        <f t="shared" si="382"/>
        <v>26588.73</v>
      </c>
      <c r="GK116" s="182">
        <f t="shared" si="382"/>
        <v>95.009999999999991</v>
      </c>
      <c r="GL116" s="182">
        <f t="shared" si="382"/>
        <v>2061.25</v>
      </c>
      <c r="GM116" s="182">
        <f t="shared" si="382"/>
        <v>2755.9399999999996</v>
      </c>
      <c r="GN116" s="182">
        <f t="shared" si="382"/>
        <v>0</v>
      </c>
      <c r="GO116" s="182">
        <f t="shared" si="382"/>
        <v>22465.23</v>
      </c>
      <c r="GP116" s="182">
        <f t="shared" si="382"/>
        <v>14203.41</v>
      </c>
      <c r="GQ116" s="182">
        <f t="shared" si="382"/>
        <v>3900</v>
      </c>
      <c r="GR116" s="182">
        <f t="shared" si="382"/>
        <v>327377.27999999997</v>
      </c>
      <c r="GS116" s="182">
        <f t="shared" si="382"/>
        <v>34964.311999999991</v>
      </c>
      <c r="GT116" s="182">
        <f t="shared" si="382"/>
        <v>8239.68</v>
      </c>
      <c r="GU116" s="182">
        <f t="shared" si="382"/>
        <v>30198.859999999986</v>
      </c>
      <c r="GV116" s="182">
        <f t="shared" si="382"/>
        <v>25651.871854194265</v>
      </c>
      <c r="GW116" s="182">
        <f t="shared" si="382"/>
        <v>41478.666547619046</v>
      </c>
      <c r="GX116" s="182">
        <f t="shared" si="382"/>
        <v>1417.2099999999998</v>
      </c>
      <c r="GY116" s="182">
        <f t="shared" si="382"/>
        <v>18860.400000000005</v>
      </c>
      <c r="GZ116" s="182">
        <f t="shared" si="382"/>
        <v>510</v>
      </c>
      <c r="HA116" s="182">
        <f t="shared" si="382"/>
        <v>36564.750000000036</v>
      </c>
      <c r="HB116" s="182">
        <f t="shared" si="382"/>
        <v>0</v>
      </c>
      <c r="HC116" s="182">
        <f t="shared" si="382"/>
        <v>198063.88324645051</v>
      </c>
      <c r="HD116" s="182">
        <f t="shared" si="382"/>
        <v>88425.859999999957</v>
      </c>
      <c r="HE116" s="182">
        <f t="shared" si="382"/>
        <v>0</v>
      </c>
      <c r="HF116" s="182">
        <f t="shared" si="382"/>
        <v>57297.948649290091</v>
      </c>
      <c r="HG116" s="182">
        <f t="shared" si="382"/>
        <v>145723.80864929012</v>
      </c>
      <c r="HH116" s="182">
        <f t="shared" si="382"/>
        <v>343787.69189574063</v>
      </c>
      <c r="HI116" s="68">
        <f t="shared" si="382"/>
        <v>-16410.41189574065</v>
      </c>
      <c r="HJ116" s="182">
        <f t="shared" si="382"/>
        <v>1171778.8900000006</v>
      </c>
      <c r="HK116" s="182">
        <f t="shared" si="382"/>
        <v>1274713.2400000002</v>
      </c>
      <c r="HL116" s="182">
        <f t="shared" si="382"/>
        <v>425608.93</v>
      </c>
      <c r="HM116" s="182">
        <f t="shared" si="382"/>
        <v>2175</v>
      </c>
      <c r="HN116" s="182">
        <f t="shared" si="382"/>
        <v>12428.150000000001</v>
      </c>
      <c r="HO116" s="182">
        <f t="shared" si="382"/>
        <v>47854.850000000006</v>
      </c>
      <c r="HP116" s="182">
        <f t="shared" si="382"/>
        <v>175094.80000000002</v>
      </c>
      <c r="HQ116" s="182">
        <f t="shared" si="382"/>
        <v>375067.45999999996</v>
      </c>
      <c r="HR116" s="182">
        <f t="shared" si="382"/>
        <v>276259.25</v>
      </c>
      <c r="HS116" s="182">
        <f t="shared" si="382"/>
        <v>7130.0800000000008</v>
      </c>
      <c r="HT116" s="182">
        <f t="shared" si="382"/>
        <v>2874922.5100000002</v>
      </c>
      <c r="HU116" s="182">
        <f t="shared" si="382"/>
        <v>893188.14000000013</v>
      </c>
      <c r="HV116" s="183">
        <f t="shared" si="382"/>
        <v>218961</v>
      </c>
      <c r="HW116" s="183"/>
      <c r="HX116" s="182">
        <f t="shared" ref="HX116:JM116" si="383">SUM(HX3:HX115)</f>
        <v>3768110.6500000022</v>
      </c>
      <c r="HY116" s="182">
        <f t="shared" si="383"/>
        <v>97426.849999999962</v>
      </c>
      <c r="HZ116" s="182">
        <f t="shared" si="383"/>
        <v>173037.38</v>
      </c>
      <c r="IA116" s="182">
        <f t="shared" si="383"/>
        <v>27187.55</v>
      </c>
      <c r="IB116" s="182">
        <f t="shared" si="383"/>
        <v>91.43</v>
      </c>
      <c r="IC116" s="182">
        <f t="shared" si="383"/>
        <v>2044.42</v>
      </c>
      <c r="ID116" s="182">
        <f t="shared" si="383"/>
        <v>3108.26</v>
      </c>
      <c r="IE116" s="182">
        <f t="shared" si="383"/>
        <v>0</v>
      </c>
      <c r="IF116" s="182">
        <f t="shared" si="383"/>
        <v>22457.010000000002</v>
      </c>
      <c r="IG116" s="182">
        <f t="shared" si="383"/>
        <v>14135.06</v>
      </c>
      <c r="IH116" s="182">
        <f t="shared" si="383"/>
        <v>3978.51</v>
      </c>
      <c r="II116" s="182">
        <f t="shared" si="383"/>
        <v>339487.96000000014</v>
      </c>
      <c r="IJ116" s="182">
        <f t="shared" si="383"/>
        <v>34964.311999999991</v>
      </c>
      <c r="IK116" s="182">
        <f t="shared" si="383"/>
        <v>7442.2199999999993</v>
      </c>
      <c r="IL116" s="182">
        <f t="shared" si="383"/>
        <v>31846.829999999987</v>
      </c>
      <c r="IM116" s="182">
        <f t="shared" si="383"/>
        <v>27070.495088904991</v>
      </c>
      <c r="IN116" s="182">
        <f t="shared" si="383"/>
        <v>39373.629523809526</v>
      </c>
      <c r="IO116" s="182">
        <f t="shared" si="383"/>
        <v>1477.2099999999998</v>
      </c>
      <c r="IP116" s="182">
        <f t="shared" si="383"/>
        <v>24365.999999999945</v>
      </c>
      <c r="IQ116" s="182">
        <f t="shared" si="383"/>
        <v>525</v>
      </c>
      <c r="IR116" s="182">
        <f t="shared" si="383"/>
        <v>46791.000000000007</v>
      </c>
      <c r="IS116" s="182">
        <f t="shared" si="383"/>
        <v>0</v>
      </c>
      <c r="IT116" s="182">
        <f t="shared" si="383"/>
        <v>212270.25105457514</v>
      </c>
      <c r="IU116" s="182">
        <f t="shared" si="383"/>
        <v>56573.45000000007</v>
      </c>
      <c r="IV116" s="182">
        <f t="shared" si="383"/>
        <v>0</v>
      </c>
      <c r="IW116" s="182">
        <f t="shared" si="383"/>
        <v>53768.740210915013</v>
      </c>
      <c r="IX116" s="182">
        <f t="shared" si="383"/>
        <v>105580.08192520072</v>
      </c>
      <c r="IY116" s="182">
        <f t="shared" si="383"/>
        <v>317850.33297977608</v>
      </c>
      <c r="IZ116" s="68">
        <f t="shared" si="383"/>
        <v>21637.627020224019</v>
      </c>
      <c r="JA116" s="182">
        <f t="shared" si="383"/>
        <v>1379478.2999999998</v>
      </c>
      <c r="JB116" s="182">
        <f t="shared" si="383"/>
        <v>1595625.1000000003</v>
      </c>
      <c r="JC116" s="182">
        <f t="shared" si="383"/>
        <v>438583.40999999992</v>
      </c>
      <c r="JD116" s="182">
        <f t="shared" si="383"/>
        <v>2230</v>
      </c>
      <c r="JE116" s="182">
        <f t="shared" si="383"/>
        <v>12851.31</v>
      </c>
      <c r="JF116" s="182">
        <f t="shared" si="383"/>
        <v>91446.399999999994</v>
      </c>
      <c r="JG116" s="182">
        <f t="shared" si="383"/>
        <v>199672.67</v>
      </c>
      <c r="JH116" s="182">
        <f t="shared" si="383"/>
        <v>405671.98999999993</v>
      </c>
      <c r="JI116" s="182">
        <f t="shared" si="383"/>
        <v>277369.46999999997</v>
      </c>
      <c r="JJ116" s="182">
        <f t="shared" si="383"/>
        <v>7268.3300000000017</v>
      </c>
      <c r="JK116" s="182">
        <f t="shared" si="383"/>
        <v>3605434.9599999972</v>
      </c>
      <c r="JL116" s="182">
        <f t="shared" si="383"/>
        <v>804762.02</v>
      </c>
      <c r="JM116" s="183">
        <f t="shared" si="383"/>
        <v>235914</v>
      </c>
      <c r="JN116" s="183"/>
      <c r="JO116" s="182">
        <f t="shared" ref="JO116:LD116" si="384">SUM(JO3:JO115)</f>
        <v>4410196.9799999977</v>
      </c>
      <c r="JP116" s="182">
        <f t="shared" si="384"/>
        <v>114664.69</v>
      </c>
      <c r="JQ116" s="182">
        <f t="shared" si="384"/>
        <v>194065.02</v>
      </c>
      <c r="JR116" s="182">
        <f t="shared" si="384"/>
        <v>28006.829999999998</v>
      </c>
      <c r="JS116" s="182">
        <f t="shared" si="384"/>
        <v>93.730000000000047</v>
      </c>
      <c r="JT116" s="182">
        <f t="shared" si="384"/>
        <v>2010.55</v>
      </c>
      <c r="JU116" s="182">
        <f t="shared" si="384"/>
        <v>5939.6</v>
      </c>
      <c r="JV116" s="182">
        <f t="shared" si="384"/>
        <v>0</v>
      </c>
      <c r="JW116" s="182">
        <f t="shared" si="384"/>
        <v>23926.959999999999</v>
      </c>
      <c r="JX116" s="182">
        <f t="shared" si="384"/>
        <v>14181.619999999999</v>
      </c>
      <c r="JY116" s="182">
        <f t="shared" si="384"/>
        <v>3986.76</v>
      </c>
      <c r="JZ116" s="182">
        <f t="shared" si="384"/>
        <v>382889.00000000012</v>
      </c>
      <c r="KA116" s="182">
        <f t="shared" si="384"/>
        <v>34964.311999999991</v>
      </c>
      <c r="KB116" s="182">
        <f t="shared" si="384"/>
        <v>6005.6200000000008</v>
      </c>
      <c r="KC116" s="182">
        <f t="shared" si="384"/>
        <v>72724.102650417291</v>
      </c>
      <c r="KD116" s="182">
        <f t="shared" si="384"/>
        <v>27097.599814491779</v>
      </c>
      <c r="KE116" s="182">
        <f t="shared" si="384"/>
        <v>40653.086309523809</v>
      </c>
      <c r="KF116" s="182">
        <f t="shared" si="384"/>
        <v>1517.2099999999998</v>
      </c>
      <c r="KG116" s="182">
        <f t="shared" si="384"/>
        <v>0</v>
      </c>
      <c r="KH116" s="182">
        <f t="shared" si="384"/>
        <v>535</v>
      </c>
      <c r="KI116" s="182">
        <f t="shared" si="384"/>
        <v>58143.750000000124</v>
      </c>
      <c r="KJ116" s="182">
        <f t="shared" si="384"/>
        <v>0</v>
      </c>
      <c r="KK116" s="182">
        <f t="shared" si="384"/>
        <v>243737.01311999821</v>
      </c>
      <c r="KL116" s="182">
        <f t="shared" si="384"/>
        <v>53213.339999999931</v>
      </c>
      <c r="KM116" s="182">
        <f t="shared" si="384"/>
        <v>0</v>
      </c>
      <c r="KN116" s="182">
        <f t="shared" si="384"/>
        <v>59390.070623999658</v>
      </c>
      <c r="KO116" s="182">
        <f t="shared" si="384"/>
        <v>112603.41062399962</v>
      </c>
      <c r="KP116" s="182">
        <f t="shared" si="384"/>
        <v>356340.42374399782</v>
      </c>
      <c r="KQ116" s="68">
        <f t="shared" si="384"/>
        <v>26548.576256002216</v>
      </c>
      <c r="KR116" s="182">
        <f t="shared" si="384"/>
        <v>1429494.1299999992</v>
      </c>
      <c r="KS116" s="182">
        <f t="shared" si="384"/>
        <v>1722771.66</v>
      </c>
      <c r="KT116" s="182">
        <f t="shared" si="384"/>
        <v>431631.66000000003</v>
      </c>
      <c r="KU116" s="182">
        <f t="shared" si="384"/>
        <v>1975</v>
      </c>
      <c r="KV116" s="182">
        <f t="shared" si="384"/>
        <v>15534.09</v>
      </c>
      <c r="KW116" s="182">
        <f t="shared" si="384"/>
        <v>90978.900000000009</v>
      </c>
      <c r="KX116" s="182">
        <f t="shared" si="384"/>
        <v>224176.69</v>
      </c>
      <c r="KY116" s="182">
        <f t="shared" si="384"/>
        <v>411798.75000000006</v>
      </c>
      <c r="KZ116" s="182">
        <f t="shared" si="384"/>
        <v>301471.25</v>
      </c>
      <c r="LA116" s="182">
        <f t="shared" si="384"/>
        <v>7944.3200000000006</v>
      </c>
      <c r="LB116" s="182">
        <f t="shared" si="384"/>
        <v>3838449.1500000013</v>
      </c>
      <c r="LC116" s="182">
        <f t="shared" si="384"/>
        <v>799327.3000000004</v>
      </c>
      <c r="LD116" s="183">
        <f t="shared" si="384"/>
        <v>239382</v>
      </c>
      <c r="LE116" s="183"/>
      <c r="LF116" s="182">
        <f t="shared" ref="LF116:MU116" si="385">SUM(LF3:LF115)</f>
        <v>4637776.4500000011</v>
      </c>
      <c r="LG116" s="182">
        <f t="shared" si="385"/>
        <v>118833.93999999997</v>
      </c>
      <c r="LH116" s="182">
        <f t="shared" si="385"/>
        <v>196387.51000000007</v>
      </c>
      <c r="LI116" s="182">
        <f t="shared" si="385"/>
        <v>27561.89</v>
      </c>
      <c r="LJ116" s="182">
        <f t="shared" si="385"/>
        <v>83.04</v>
      </c>
      <c r="LK116" s="182">
        <f t="shared" si="385"/>
        <v>2132.58</v>
      </c>
      <c r="LL116" s="182">
        <f t="shared" si="385"/>
        <v>5909.24</v>
      </c>
      <c r="LM116" s="182">
        <f t="shared" si="385"/>
        <v>0</v>
      </c>
      <c r="LN116" s="182">
        <f t="shared" si="385"/>
        <v>24323.279999999999</v>
      </c>
      <c r="LO116" s="182">
        <f t="shared" si="385"/>
        <v>14173.6</v>
      </c>
      <c r="LP116" s="182">
        <f t="shared" si="385"/>
        <v>4012.21</v>
      </c>
      <c r="LQ116" s="182">
        <f t="shared" si="385"/>
        <v>393417.29</v>
      </c>
      <c r="LR116" s="182">
        <f t="shared" si="385"/>
        <v>40770.559999999998</v>
      </c>
      <c r="LS116" s="182">
        <f t="shared" si="385"/>
        <v>6298.170000000001</v>
      </c>
      <c r="LT116" s="182">
        <f t="shared" si="385"/>
        <v>39133.48000000001</v>
      </c>
      <c r="LU116" s="182">
        <f t="shared" si="385"/>
        <v>23797.685432154332</v>
      </c>
      <c r="LV116" s="182">
        <f t="shared" si="385"/>
        <v>43253.086309523795</v>
      </c>
      <c r="LW116" s="182">
        <f t="shared" si="385"/>
        <v>1517.2099999999998</v>
      </c>
      <c r="LX116" s="182">
        <f t="shared" si="385"/>
        <v>0</v>
      </c>
      <c r="LY116" s="182">
        <f t="shared" si="385"/>
        <v>535</v>
      </c>
      <c r="LZ116" s="182">
        <f t="shared" si="385"/>
        <v>54360.000000000058</v>
      </c>
      <c r="MA116" s="182">
        <f t="shared" si="385"/>
        <v>0</v>
      </c>
      <c r="MB116" s="182">
        <f t="shared" si="385"/>
        <v>209665.19174167817</v>
      </c>
      <c r="MC116" s="182">
        <f t="shared" si="385"/>
        <v>63509.750000000167</v>
      </c>
      <c r="MD116" s="182">
        <f t="shared" si="385"/>
        <v>0</v>
      </c>
      <c r="ME116" s="182">
        <f t="shared" si="385"/>
        <v>54634.988348335624</v>
      </c>
      <c r="MF116" s="182">
        <f t="shared" si="385"/>
        <v>118144.73834833562</v>
      </c>
      <c r="MG116" s="182">
        <f t="shared" si="385"/>
        <v>327809.93009001389</v>
      </c>
      <c r="MH116" s="68">
        <f t="shared" si="385"/>
        <v>65607.359909986248</v>
      </c>
      <c r="MI116" s="182">
        <f t="shared" si="385"/>
        <v>1047104.3899999997</v>
      </c>
      <c r="MJ116" s="182">
        <f t="shared" si="385"/>
        <v>1128445.72</v>
      </c>
      <c r="MK116" s="182">
        <f t="shared" si="385"/>
        <v>351648.95999999996</v>
      </c>
      <c r="ML116" s="182">
        <f t="shared" si="385"/>
        <v>1540</v>
      </c>
      <c r="MM116" s="182">
        <f t="shared" si="385"/>
        <v>10293.06</v>
      </c>
      <c r="MN116" s="182">
        <f t="shared" si="385"/>
        <v>48256.800000000003</v>
      </c>
      <c r="MO116" s="182">
        <f t="shared" si="385"/>
        <v>184399.19</v>
      </c>
      <c r="MP116" s="182">
        <f t="shared" si="385"/>
        <v>268618.76999999996</v>
      </c>
      <c r="MQ116" s="182">
        <f t="shared" si="385"/>
        <v>245101.91</v>
      </c>
      <c r="MR116" s="182">
        <f t="shared" si="385"/>
        <v>6098.14</v>
      </c>
      <c r="MS116" s="182">
        <f t="shared" si="385"/>
        <v>2657399.25</v>
      </c>
      <c r="MT116" s="182">
        <f t="shared" si="385"/>
        <v>634107.69000000018</v>
      </c>
      <c r="MU116" s="183">
        <f t="shared" si="385"/>
        <v>182855</v>
      </c>
      <c r="MV116" s="183"/>
      <c r="MW116" s="182">
        <f t="shared" ref="MW116:OL116" si="386">SUM(MW3:MW115)</f>
        <v>3291506.9399999995</v>
      </c>
      <c r="MX116" s="182">
        <f t="shared" si="386"/>
        <v>87078.369999999952</v>
      </c>
      <c r="MY116" s="182">
        <f t="shared" si="386"/>
        <v>182951.71000000002</v>
      </c>
      <c r="MZ116" s="182">
        <f t="shared" si="386"/>
        <v>22458.440000000006</v>
      </c>
      <c r="NA116" s="182">
        <f t="shared" si="386"/>
        <v>64.740000000000009</v>
      </c>
      <c r="NB116" s="182">
        <f t="shared" si="386"/>
        <v>2020.75</v>
      </c>
      <c r="NC116" s="182">
        <f t="shared" si="386"/>
        <v>3134.37</v>
      </c>
      <c r="ND116" s="182">
        <f t="shared" si="386"/>
        <v>0</v>
      </c>
      <c r="NE116" s="182">
        <f t="shared" si="386"/>
        <v>23629.34</v>
      </c>
      <c r="NF116" s="182">
        <f t="shared" si="386"/>
        <v>14109.17</v>
      </c>
      <c r="NG116" s="182">
        <f t="shared" si="386"/>
        <v>3989.2</v>
      </c>
      <c r="NH116" s="182">
        <f t="shared" si="386"/>
        <v>339436.09000000008</v>
      </c>
      <c r="NI116" s="182">
        <f t="shared" si="386"/>
        <v>33683.819999999992</v>
      </c>
      <c r="NJ116" s="182">
        <f t="shared" si="386"/>
        <v>5003.4800000000014</v>
      </c>
      <c r="NK116" s="182">
        <f t="shared" si="386"/>
        <v>0</v>
      </c>
      <c r="NL116" s="182">
        <v>13804.26</v>
      </c>
      <c r="NM116" s="182">
        <f t="shared" si="386"/>
        <v>41065.876428571428</v>
      </c>
      <c r="NN116" s="182">
        <f t="shared" si="386"/>
        <v>1277.2099999999998</v>
      </c>
      <c r="NO116" s="182">
        <f t="shared" si="386"/>
        <v>0</v>
      </c>
      <c r="NP116" s="182">
        <f t="shared" si="386"/>
        <v>475</v>
      </c>
      <c r="NQ116" s="182">
        <f t="shared" si="386"/>
        <v>51194.99999999992</v>
      </c>
      <c r="NR116" s="182">
        <f t="shared" si="386"/>
        <v>0</v>
      </c>
      <c r="NS116" s="182">
        <f t="shared" si="386"/>
        <v>141981.83667590405</v>
      </c>
      <c r="NT116" s="182">
        <f t="shared" si="386"/>
        <v>78812.25000000016</v>
      </c>
      <c r="NU116" s="182">
        <f t="shared" si="386"/>
        <v>0</v>
      </c>
      <c r="NV116" s="182">
        <f t="shared" si="386"/>
        <v>44158.817335180807</v>
      </c>
      <c r="NW116" s="182">
        <f t="shared" si="386"/>
        <v>122971.06733518079</v>
      </c>
      <c r="NX116" s="182">
        <f t="shared" si="386"/>
        <v>264952.90401108476</v>
      </c>
      <c r="NY116" s="68">
        <f t="shared" si="386"/>
        <v>74483.185988915153</v>
      </c>
      <c r="NZ116" s="182">
        <f t="shared" si="386"/>
        <v>1025402.2599999991</v>
      </c>
      <c r="OA116" s="182">
        <f t="shared" si="386"/>
        <v>1062510.8699999999</v>
      </c>
      <c r="OB116" s="182">
        <f t="shared" si="386"/>
        <v>399022.4</v>
      </c>
      <c r="OC116" s="182">
        <f t="shared" si="386"/>
        <v>2420</v>
      </c>
      <c r="OD116" s="182">
        <f t="shared" si="386"/>
        <v>13343.29</v>
      </c>
      <c r="OE116" s="182">
        <f t="shared" si="386"/>
        <v>40454.6</v>
      </c>
      <c r="OF116" s="182">
        <f t="shared" si="386"/>
        <v>181322.27</v>
      </c>
      <c r="OG116" s="182">
        <f t="shared" si="386"/>
        <v>340100.27999999985</v>
      </c>
      <c r="OH116" s="182">
        <f t="shared" si="386"/>
        <v>285624.90999999997</v>
      </c>
      <c r="OI116" s="182">
        <f t="shared" si="386"/>
        <v>5762.1200000000008</v>
      </c>
      <c r="OJ116" s="182">
        <f t="shared" si="386"/>
        <v>2604023.0700000012</v>
      </c>
      <c r="OK116" s="182">
        <f t="shared" si="386"/>
        <v>751939.93000000017</v>
      </c>
      <c r="OL116" s="183">
        <f t="shared" si="386"/>
        <v>192992</v>
      </c>
      <c r="OM116" s="183"/>
      <c r="ON116" s="182">
        <f t="shared" ref="ON116:QC116" si="387">SUM(ON3:ON115)</f>
        <v>3355963.0000000014</v>
      </c>
      <c r="OO116" s="182">
        <f t="shared" si="387"/>
        <v>85239.099999999977</v>
      </c>
      <c r="OP116" s="182">
        <f t="shared" si="387"/>
        <v>185968.88000000006</v>
      </c>
      <c r="OQ116" s="182">
        <f t="shared" si="387"/>
        <v>25492.329999999998</v>
      </c>
      <c r="OR116" s="182">
        <f t="shared" si="387"/>
        <v>101.75000000000003</v>
      </c>
      <c r="OS116" s="182">
        <f t="shared" si="387"/>
        <v>2046.58</v>
      </c>
      <c r="OT116" s="182">
        <f t="shared" si="387"/>
        <v>2627.6</v>
      </c>
      <c r="OU116" s="182">
        <f t="shared" si="387"/>
        <v>0</v>
      </c>
      <c r="OV116" s="182">
        <f t="shared" si="387"/>
        <v>24013.010000000002</v>
      </c>
      <c r="OW116" s="182">
        <f t="shared" si="387"/>
        <v>14111.77</v>
      </c>
      <c r="OX116" s="182">
        <f t="shared" si="387"/>
        <v>3972.5400000000004</v>
      </c>
      <c r="OY116" s="182">
        <f t="shared" si="387"/>
        <v>339609.7900000001</v>
      </c>
      <c r="OZ116" s="182">
        <f t="shared" si="387"/>
        <v>36945.209999999992</v>
      </c>
      <c r="PA116" s="182">
        <f t="shared" si="387"/>
        <v>4848.4800000000005</v>
      </c>
      <c r="PB116" s="182">
        <f>SUM(PB3:PB115)</f>
        <v>56307.469999999965</v>
      </c>
      <c r="PC116" s="182">
        <f t="shared" si="387"/>
        <v>22047.633383281416</v>
      </c>
      <c r="PD116" s="182">
        <f t="shared" si="387"/>
        <v>43253.086309523795</v>
      </c>
      <c r="PE116" s="182">
        <f t="shared" si="387"/>
        <v>1577.2099999999998</v>
      </c>
      <c r="PF116" s="182">
        <f t="shared" si="387"/>
        <v>3616.8000000000084</v>
      </c>
      <c r="PG116" s="182">
        <f t="shared" si="387"/>
        <v>550</v>
      </c>
      <c r="PH116" s="182">
        <f t="shared" si="387"/>
        <v>54472.539999999884</v>
      </c>
      <c r="PI116" s="182">
        <f t="shared" si="387"/>
        <v>0</v>
      </c>
      <c r="PJ116" s="182">
        <f t="shared" si="387"/>
        <v>223618.42969280522</v>
      </c>
      <c r="PK116" s="182">
        <f t="shared" si="387"/>
        <v>70758.130000000077</v>
      </c>
      <c r="PL116" s="182">
        <f t="shared" si="387"/>
        <v>0</v>
      </c>
      <c r="PM116" s="182">
        <f t="shared" si="387"/>
        <v>58875.311938561041</v>
      </c>
      <c r="PN116" s="182">
        <f t="shared" si="387"/>
        <v>129633.4419385611</v>
      </c>
      <c r="PO116" s="182">
        <f t="shared" si="387"/>
        <v>353251.87163136608</v>
      </c>
      <c r="PP116" s="68">
        <f t="shared" si="387"/>
        <v>-13642.081631366269</v>
      </c>
      <c r="PQ116" s="182">
        <f t="shared" si="387"/>
        <v>943004.2999999997</v>
      </c>
      <c r="PR116" s="182">
        <f t="shared" si="387"/>
        <v>938100.58999999985</v>
      </c>
      <c r="PS116" s="182">
        <f t="shared" si="387"/>
        <v>362599.41</v>
      </c>
      <c r="PT116" s="182">
        <f t="shared" si="387"/>
        <v>2240</v>
      </c>
      <c r="PU116" s="182">
        <f t="shared" si="387"/>
        <v>11517.91</v>
      </c>
      <c r="PV116" s="182">
        <f t="shared" si="387"/>
        <v>40567.050000000003</v>
      </c>
      <c r="PW116" s="182">
        <f t="shared" si="387"/>
        <v>173869.15</v>
      </c>
      <c r="PX116" s="182">
        <f t="shared" si="387"/>
        <v>302969.18999999994</v>
      </c>
      <c r="PY116" s="182">
        <f t="shared" si="387"/>
        <v>252692.56</v>
      </c>
      <c r="PZ116" s="182">
        <f t="shared" si="387"/>
        <v>5628.8200000000006</v>
      </c>
      <c r="QA116" s="182">
        <f t="shared" si="387"/>
        <v>2360106.0000000005</v>
      </c>
      <c r="QB116" s="182">
        <f t="shared" si="387"/>
        <v>673082.9800000001</v>
      </c>
      <c r="QC116" s="183">
        <f t="shared" si="387"/>
        <v>171185</v>
      </c>
      <c r="QD116" s="183"/>
      <c r="QE116" s="182">
        <f t="shared" ref="QE116:RT116" si="388">SUM(QE3:QE115)</f>
        <v>3033188.9799999986</v>
      </c>
      <c r="QF116" s="182">
        <f t="shared" si="388"/>
        <v>78357.64999999998</v>
      </c>
      <c r="QG116" s="182">
        <f t="shared" si="388"/>
        <v>184579.88999999993</v>
      </c>
      <c r="QH116" s="182">
        <f t="shared" si="388"/>
        <v>23165.02</v>
      </c>
      <c r="QI116" s="182">
        <f t="shared" si="388"/>
        <v>94.15</v>
      </c>
      <c r="QJ116" s="182">
        <f t="shared" si="388"/>
        <v>2020.92</v>
      </c>
      <c r="QK116" s="182">
        <f t="shared" si="388"/>
        <v>2634.91</v>
      </c>
      <c r="QL116" s="182">
        <f t="shared" si="388"/>
        <v>0</v>
      </c>
      <c r="QM116" s="182">
        <f t="shared" si="388"/>
        <v>23836.27</v>
      </c>
      <c r="QN116" s="182">
        <f t="shared" si="388"/>
        <v>14110.720000000001</v>
      </c>
      <c r="QO116" s="182">
        <f t="shared" si="388"/>
        <v>4003.4399999999996</v>
      </c>
      <c r="QP116" s="182">
        <f t="shared" si="388"/>
        <v>332802.97000000003</v>
      </c>
      <c r="QQ116" s="182">
        <f t="shared" si="388"/>
        <v>40129.359999999986</v>
      </c>
      <c r="QR116" s="182">
        <f t="shared" si="388"/>
        <v>4848.4800000000005</v>
      </c>
      <c r="QS116" s="182">
        <f t="shared" si="388"/>
        <v>27743.06</v>
      </c>
      <c r="QT116" s="182">
        <f t="shared" si="388"/>
        <v>12282.044600096142</v>
      </c>
      <c r="QU116" s="182">
        <f t="shared" si="388"/>
        <v>43706.96285714284</v>
      </c>
      <c r="QV116" s="182">
        <f t="shared" si="388"/>
        <v>1577.2099999999998</v>
      </c>
      <c r="QW116" s="182">
        <f t="shared" si="388"/>
        <v>2074.7999999999952</v>
      </c>
      <c r="QX116" s="182">
        <f t="shared" si="388"/>
        <v>550</v>
      </c>
      <c r="QY116" s="182">
        <f t="shared" si="388"/>
        <v>47096.250000000051</v>
      </c>
      <c r="QZ116" s="182">
        <f t="shared" si="388"/>
        <v>0</v>
      </c>
      <c r="RA116" s="182">
        <f t="shared" si="388"/>
        <v>182973.2993517131</v>
      </c>
      <c r="RB116" s="182">
        <f t="shared" si="388"/>
        <v>68119.050000000017</v>
      </c>
      <c r="RC116" s="182">
        <f t="shared" si="388"/>
        <v>0</v>
      </c>
      <c r="RD116" s="182">
        <f t="shared" si="388"/>
        <v>50218.469870342618</v>
      </c>
      <c r="RE116" s="182">
        <f t="shared" si="388"/>
        <v>118337.51987034261</v>
      </c>
      <c r="RF116" s="182">
        <f t="shared" si="388"/>
        <v>301310.81922205555</v>
      </c>
      <c r="RG116" s="68">
        <f t="shared" si="388"/>
        <v>31492.150777944305</v>
      </c>
      <c r="RH116" s="182">
        <f t="shared" si="388"/>
        <v>1066688.1899999997</v>
      </c>
      <c r="RI116" s="182">
        <f t="shared" si="388"/>
        <v>959773.84999999974</v>
      </c>
      <c r="RJ116" s="182">
        <f t="shared" si="388"/>
        <v>325645.73</v>
      </c>
      <c r="RK116" s="182">
        <f t="shared" si="388"/>
        <v>2110</v>
      </c>
      <c r="RL116" s="182">
        <f t="shared" si="388"/>
        <v>10444.84</v>
      </c>
      <c r="RM116" s="182">
        <f t="shared" si="388"/>
        <v>44844.600000000006</v>
      </c>
      <c r="RN116" s="182">
        <f t="shared" si="388"/>
        <v>182924.63</v>
      </c>
      <c r="RO116" s="182">
        <f t="shared" si="388"/>
        <v>383679.13999999996</v>
      </c>
      <c r="RP116" s="182">
        <f t="shared" si="388"/>
        <v>260282.05</v>
      </c>
      <c r="RQ116" s="182">
        <f t="shared" si="388"/>
        <v>8376.58</v>
      </c>
      <c r="RR116" s="182">
        <f t="shared" si="388"/>
        <v>2555833.9399999985</v>
      </c>
      <c r="RS116" s="182">
        <f t="shared" si="388"/>
        <v>688935.66999999993</v>
      </c>
      <c r="RT116" s="183">
        <f t="shared" si="388"/>
        <v>174051</v>
      </c>
      <c r="RU116" s="183"/>
      <c r="RV116" s="182">
        <f t="shared" ref="RV116:TB116" si="389">SUM(RV3:RV115)</f>
        <v>3244769.6100000013</v>
      </c>
      <c r="RW116" s="182">
        <f t="shared" si="389"/>
        <v>88643.44</v>
      </c>
      <c r="RX116" s="182">
        <f t="shared" si="389"/>
        <v>186063.22999999998</v>
      </c>
      <c r="RY116" s="182">
        <f t="shared" si="389"/>
        <v>20803.079999999991</v>
      </c>
      <c r="RZ116" s="182">
        <f t="shared" si="389"/>
        <v>88.710000000000022</v>
      </c>
      <c r="SA116" s="182">
        <f t="shared" si="389"/>
        <v>2021.99</v>
      </c>
      <c r="SB116" s="182">
        <f t="shared" si="389"/>
        <v>2912.75</v>
      </c>
      <c r="SC116" s="182">
        <f t="shared" si="389"/>
        <v>0</v>
      </c>
      <c r="SD116" s="182">
        <f t="shared" si="389"/>
        <v>24067.57</v>
      </c>
      <c r="SE116" s="182">
        <f t="shared" si="389"/>
        <v>14142.77</v>
      </c>
      <c r="SF116" s="182">
        <f t="shared" si="389"/>
        <v>4101.42</v>
      </c>
      <c r="SG116" s="182">
        <f t="shared" si="389"/>
        <v>338743.5400000001</v>
      </c>
      <c r="SH116" s="182">
        <f t="shared" si="389"/>
        <v>38452.349999999991</v>
      </c>
      <c r="SI116" s="182">
        <f t="shared" si="389"/>
        <v>4744.0800000000008</v>
      </c>
      <c r="SJ116" s="182">
        <f t="shared" si="389"/>
        <v>25115.94000000001</v>
      </c>
      <c r="SK116" s="182">
        <f t="shared" si="389"/>
        <v>14850.194454328435</v>
      </c>
      <c r="SL116" s="182">
        <f t="shared" si="389"/>
        <v>59678.666547619003</v>
      </c>
      <c r="SM116" s="182">
        <f t="shared" si="389"/>
        <v>1637.2099999999998</v>
      </c>
      <c r="SN116" s="182">
        <f t="shared" si="389"/>
        <v>56040.000000000138</v>
      </c>
      <c r="SO116" s="182">
        <f t="shared" si="389"/>
        <v>565</v>
      </c>
      <c r="SP116" s="182">
        <f t="shared" si="389"/>
        <v>48423.750000000015</v>
      </c>
      <c r="SQ116" s="182">
        <f t="shared" si="389"/>
        <v>0</v>
      </c>
      <c r="SR116" s="182">
        <f t="shared" si="389"/>
        <v>218498.14736558482</v>
      </c>
      <c r="SS116" s="182">
        <f t="shared" si="389"/>
        <v>67380.169999999911</v>
      </c>
      <c r="ST116" s="182">
        <f t="shared" si="389"/>
        <v>0</v>
      </c>
      <c r="SU116" s="182">
        <f t="shared" si="389"/>
        <v>57175.663473116998</v>
      </c>
      <c r="SV116" s="182">
        <f t="shared" si="389"/>
        <v>103036.28039347094</v>
      </c>
      <c r="SW116" s="182">
        <f t="shared" si="389"/>
        <v>321534.42775905586</v>
      </c>
      <c r="SX116" s="68">
        <f t="shared" si="389"/>
        <v>17209.112240944156</v>
      </c>
      <c r="SY116" s="182">
        <f t="shared" si="389"/>
        <v>40578612.019999996</v>
      </c>
      <c r="SZ116" s="182">
        <f t="shared" si="389"/>
        <v>3911735.8499999992</v>
      </c>
      <c r="TA116" s="182">
        <f t="shared" si="389"/>
        <v>3527348.4733931855</v>
      </c>
      <c r="TB116" s="68">
        <f t="shared" si="389"/>
        <v>384387.37660681392</v>
      </c>
      <c r="TC116" s="264"/>
      <c r="TD116" s="264"/>
      <c r="TE116" s="264"/>
    </row>
    <row r="118" spans="1:525">
      <c r="AF118" s="197"/>
      <c r="BW118" s="197"/>
      <c r="DN118" s="197"/>
      <c r="FE118" s="197"/>
      <c r="GV118" s="197"/>
      <c r="IM118" s="197"/>
      <c r="KD118" s="197"/>
      <c r="LU118" s="197"/>
      <c r="NL118" s="197"/>
      <c r="PC118" s="197"/>
      <c r="QT118" s="197"/>
      <c r="SK118" s="197"/>
    </row>
  </sheetData>
  <mergeCells count="30">
    <mergeCell ref="BH1:CJ1"/>
    <mergeCell ref="A1:A2"/>
    <mergeCell ref="B1:B2"/>
    <mergeCell ref="D1:P1"/>
    <mergeCell ref="Q1:AS1"/>
    <mergeCell ref="AT1:BF1"/>
    <mergeCell ref="LF1:MH1"/>
    <mergeCell ref="CK1:CW1"/>
    <mergeCell ref="CY1:EA1"/>
    <mergeCell ref="EB1:EN1"/>
    <mergeCell ref="EP1:FR1"/>
    <mergeCell ref="FS1:GE1"/>
    <mergeCell ref="GG1:HI1"/>
    <mergeCell ref="HJ1:HV1"/>
    <mergeCell ref="HX1:IZ1"/>
    <mergeCell ref="JA1:JM1"/>
    <mergeCell ref="JO1:KQ1"/>
    <mergeCell ref="KR1:LD1"/>
    <mergeCell ref="TF3:TH9"/>
    <mergeCell ref="MI1:MU1"/>
    <mergeCell ref="MW1:NI1"/>
    <mergeCell ref="NJ1:NV1"/>
    <mergeCell ref="NW1:NY1"/>
    <mergeCell ref="NZ1:OL1"/>
    <mergeCell ref="ON1:PP1"/>
    <mergeCell ref="PQ1:QC1"/>
    <mergeCell ref="QE1:RG1"/>
    <mergeCell ref="RH1:RT1"/>
    <mergeCell ref="RV1:SX1"/>
    <mergeCell ref="SY1:TB1"/>
  </mergeCells>
  <conditionalFormatting sqref="J3:P12 D3:I97 AT3:AY97 Q3:AA115 BI3:BR115 C3:C116 AS3:AS116 CJ3:CJ116 GF4:GF16 EO4:EO30 BH4:BH115 N13:O31 J13:L97 AZ13:BB97 M13:M115 BC13:BC115 P13:P116 GF18:GF30 BF31:BG116 N32:N100 BD32:BD100 O32:O115 BE32:BE115">
    <cfRule type="cellIs" dxfId="89" priority="89" stopIfTrue="1" operator="lessThan">
      <formula>0</formula>
    </cfRule>
    <cfRule type="cellIs" dxfId="88" priority="90" stopIfTrue="1" operator="lessThan">
      <formula>0</formula>
    </cfRule>
  </conditionalFormatting>
  <conditionalFormatting sqref="BD3:BH3 AZ3:BC12 BD4:BF12 BG4:BG30 BF13:BF30 BD13:BE31">
    <cfRule type="cellIs" dxfId="87" priority="88" stopIfTrue="1" operator="lessThan">
      <formula>0</formula>
    </cfRule>
    <cfRule type="cellIs" dxfId="86" priority="87" stopIfTrue="1" operator="lessThan">
      <formula>0</formula>
    </cfRule>
  </conditionalFormatting>
  <conditionalFormatting sqref="CK3:CP97 CQ13:CS97 CT13:CT115 CW31:CX116 CU32:CU100 CV32:CV115">
    <cfRule type="cellIs" dxfId="85" priority="86" stopIfTrue="1" operator="lessThan">
      <formula>0</formula>
    </cfRule>
    <cfRule type="cellIs" dxfId="84" priority="85" stopIfTrue="1" operator="lessThan">
      <formula>0</formula>
    </cfRule>
  </conditionalFormatting>
  <conditionalFormatting sqref="CU3:CX3 CQ3:CT12 CU4:CW12 CX4:CX30 CW13:CW30 CU13:CV31">
    <cfRule type="cellIs" dxfId="83" priority="83" stopIfTrue="1" operator="lessThan">
      <formula>0</formula>
    </cfRule>
    <cfRule type="cellIs" dxfId="82" priority="84" stopIfTrue="1" operator="lessThan">
      <formula>0</formula>
    </cfRule>
  </conditionalFormatting>
  <conditionalFormatting sqref="CY3:DI115">
    <cfRule type="cellIs" dxfId="81" priority="80" stopIfTrue="1" operator="lessThan">
      <formula>0</formula>
    </cfRule>
    <cfRule type="cellIs" dxfId="80" priority="79" stopIfTrue="1" operator="lessThan">
      <formula>0</formula>
    </cfRule>
  </conditionalFormatting>
  <conditionalFormatting sqref="EA3:EA116">
    <cfRule type="cellIs" dxfId="79" priority="82" stopIfTrue="1" operator="lessThan">
      <formula>0</formula>
    </cfRule>
    <cfRule type="cellIs" dxfId="78" priority="81" stopIfTrue="1" operator="lessThan">
      <formula>0</formula>
    </cfRule>
  </conditionalFormatting>
  <conditionalFormatting sqref="EB3:EG97 EH13:EJ97 EK13:EK115 EN31:EO116 EL32:EL100 EM32:EM115">
    <cfRule type="cellIs" dxfId="77" priority="78" stopIfTrue="1" operator="lessThan">
      <formula>0</formula>
    </cfRule>
    <cfRule type="cellIs" dxfId="76" priority="77" stopIfTrue="1" operator="lessThan">
      <formula>0</formula>
    </cfRule>
  </conditionalFormatting>
  <conditionalFormatting sqref="EH3:EK12 EL4:EN12 EN13:EN30 EL13:EM31">
    <cfRule type="cellIs" dxfId="75" priority="76" stopIfTrue="1" operator="lessThan">
      <formula>0</formula>
    </cfRule>
    <cfRule type="cellIs" dxfId="74" priority="75" stopIfTrue="1" operator="lessThan">
      <formula>0</formula>
    </cfRule>
  </conditionalFormatting>
  <conditionalFormatting sqref="EL3:EZ3">
    <cfRule type="cellIs" dxfId="73" priority="72" stopIfTrue="1" operator="lessThan">
      <formula>0</formula>
    </cfRule>
    <cfRule type="cellIs" dxfId="72" priority="71" stopIfTrue="1" operator="lessThan">
      <formula>0</formula>
    </cfRule>
  </conditionalFormatting>
  <conditionalFormatting sqref="EP4:EZ115">
    <cfRule type="cellIs" dxfId="71" priority="21" stopIfTrue="1" operator="lessThan">
      <formula>0</formula>
    </cfRule>
    <cfRule type="cellIs" dxfId="70" priority="22" stopIfTrue="1" operator="lessThan">
      <formula>0</formula>
    </cfRule>
  </conditionalFormatting>
  <conditionalFormatting sqref="FR3:FR116">
    <cfRule type="cellIs" dxfId="69" priority="74" stopIfTrue="1" operator="lessThan">
      <formula>0</formula>
    </cfRule>
    <cfRule type="cellIs" dxfId="68" priority="73" stopIfTrue="1" operator="lessThan">
      <formula>0</formula>
    </cfRule>
  </conditionalFormatting>
  <conditionalFormatting sqref="FS3:FX97 FY13:GA97 GB13:GB115 GE31:GF116 GC32:GC100 GD32:GD115">
    <cfRule type="cellIs" dxfId="67" priority="70" stopIfTrue="1" operator="lessThan">
      <formula>0</formula>
    </cfRule>
    <cfRule type="cellIs" dxfId="66" priority="69" stopIfTrue="1" operator="lessThan">
      <formula>0</formula>
    </cfRule>
  </conditionalFormatting>
  <conditionalFormatting sqref="GC3:GF3 FY3:GB12 GC4:GE12 GE13:GE30 GC13:GD31">
    <cfRule type="cellIs" dxfId="65" priority="67" stopIfTrue="1" operator="lessThan">
      <formula>0</formula>
    </cfRule>
    <cfRule type="cellIs" dxfId="64" priority="68" stopIfTrue="1" operator="lessThan">
      <formula>0</formula>
    </cfRule>
  </conditionalFormatting>
  <conditionalFormatting sqref="GG3:GQ115">
    <cfRule type="cellIs" dxfId="63" priority="20" stopIfTrue="1" operator="lessThan">
      <formula>0</formula>
    </cfRule>
    <cfRule type="cellIs" dxfId="62" priority="19" stopIfTrue="1" operator="lessThan">
      <formula>0</formula>
    </cfRule>
  </conditionalFormatting>
  <conditionalFormatting sqref="HI3:HI116">
    <cfRule type="cellIs" dxfId="61" priority="65" stopIfTrue="1" operator="lessThan">
      <formula>0</formula>
    </cfRule>
    <cfRule type="cellIs" dxfId="60" priority="66" stopIfTrue="1" operator="lessThan">
      <formula>0</formula>
    </cfRule>
  </conditionalFormatting>
  <conditionalFormatting sqref="HJ3:HO97 HP13:HR97 HS13:HS115 HV31:HW116 HT32:HT100 HU32:HU115">
    <cfRule type="cellIs" dxfId="59" priority="64" stopIfTrue="1" operator="lessThan">
      <formula>0</formula>
    </cfRule>
    <cfRule type="cellIs" dxfId="58" priority="63" stopIfTrue="1" operator="lessThan">
      <formula>0</formula>
    </cfRule>
  </conditionalFormatting>
  <conditionalFormatting sqref="HT3:HW3 HP3:HS12 HT4:HV12 HW4:HW30 HV13:HV30 HT13:HU31">
    <cfRule type="cellIs" dxfId="57" priority="62" stopIfTrue="1" operator="lessThan">
      <formula>0</formula>
    </cfRule>
    <cfRule type="cellIs" dxfId="56" priority="61" stopIfTrue="1" operator="lessThan">
      <formula>0</formula>
    </cfRule>
  </conditionalFormatting>
  <conditionalFormatting sqref="HX3:IH115">
    <cfRule type="cellIs" dxfId="55" priority="18" stopIfTrue="1" operator="lessThan">
      <formula>0</formula>
    </cfRule>
    <cfRule type="cellIs" dxfId="54" priority="17" stopIfTrue="1" operator="lessThan">
      <formula>0</formula>
    </cfRule>
  </conditionalFormatting>
  <conditionalFormatting sqref="IZ3:IZ116">
    <cfRule type="cellIs" dxfId="53" priority="60" stopIfTrue="1" operator="lessThan">
      <formula>0</formula>
    </cfRule>
    <cfRule type="cellIs" dxfId="52" priority="59" stopIfTrue="1" operator="lessThan">
      <formula>0</formula>
    </cfRule>
  </conditionalFormatting>
  <conditionalFormatting sqref="JA3:JF97 JG13:JI97 JJ13:JJ115 JM31:JN116 JK32:JK100 JL32:JL115">
    <cfRule type="cellIs" dxfId="51" priority="58" stopIfTrue="1" operator="lessThan">
      <formula>0</formula>
    </cfRule>
    <cfRule type="cellIs" dxfId="50" priority="57" stopIfTrue="1" operator="lessThan">
      <formula>0</formula>
    </cfRule>
  </conditionalFormatting>
  <conditionalFormatting sqref="JK3:JN3 JG3:JJ12 JK4:JM12 JN4:JN30 JM13:JM30 JK13:JL31">
    <cfRule type="cellIs" dxfId="49" priority="56" stopIfTrue="1" operator="lessThan">
      <formula>0</formula>
    </cfRule>
    <cfRule type="cellIs" dxfId="48" priority="55" stopIfTrue="1" operator="lessThan">
      <formula>0</formula>
    </cfRule>
  </conditionalFormatting>
  <conditionalFormatting sqref="JO3:JY115">
    <cfRule type="cellIs" dxfId="47" priority="16" stopIfTrue="1" operator="lessThan">
      <formula>0</formula>
    </cfRule>
    <cfRule type="cellIs" dxfId="46" priority="15" stopIfTrue="1" operator="lessThan">
      <formula>0</formula>
    </cfRule>
  </conditionalFormatting>
  <conditionalFormatting sqref="KQ3:KQ116">
    <cfRule type="cellIs" dxfId="45" priority="54" stopIfTrue="1" operator="lessThan">
      <formula>0</formula>
    </cfRule>
    <cfRule type="cellIs" dxfId="44" priority="53" stopIfTrue="1" operator="lessThan">
      <formula>0</formula>
    </cfRule>
  </conditionalFormatting>
  <conditionalFormatting sqref="KR3:KW97 KX13:KZ97 LA13:LA115 LD31:LE116 LB32:LB100 LC32:LC115">
    <cfRule type="cellIs" dxfId="43" priority="52" stopIfTrue="1" operator="lessThan">
      <formula>0</formula>
    </cfRule>
    <cfRule type="cellIs" dxfId="42" priority="51" stopIfTrue="1" operator="lessThan">
      <formula>0</formula>
    </cfRule>
  </conditionalFormatting>
  <conditionalFormatting sqref="LB3:LE3 KX3:LA12 LB4:LD12 LE4:LE30 LD13:LD30 LB13:LC31">
    <cfRule type="cellIs" dxfId="41" priority="50" stopIfTrue="1" operator="lessThan">
      <formula>0</formula>
    </cfRule>
    <cfRule type="cellIs" dxfId="40" priority="49" stopIfTrue="1" operator="lessThan">
      <formula>0</formula>
    </cfRule>
  </conditionalFormatting>
  <conditionalFormatting sqref="LF3:LP115">
    <cfRule type="cellIs" dxfId="39" priority="13" stopIfTrue="1" operator="lessThan">
      <formula>0</formula>
    </cfRule>
    <cfRule type="cellIs" dxfId="38" priority="14" stopIfTrue="1" operator="lessThan">
      <formula>0</formula>
    </cfRule>
  </conditionalFormatting>
  <conditionalFormatting sqref="MH3:MH116">
    <cfRule type="cellIs" dxfId="37" priority="48" stopIfTrue="1" operator="lessThan">
      <formula>0</formula>
    </cfRule>
    <cfRule type="cellIs" dxfId="36" priority="47" stopIfTrue="1" operator="lessThan">
      <formula>0</formula>
    </cfRule>
  </conditionalFormatting>
  <conditionalFormatting sqref="MI3:MN97 MO13:MQ97 MR13:MR115 MU31:MV116 MS32:MS100">
    <cfRule type="cellIs" dxfId="35" priority="45" stopIfTrue="1" operator="lessThan">
      <formula>0</formula>
    </cfRule>
    <cfRule type="cellIs" dxfId="34" priority="46" stopIfTrue="1" operator="lessThan">
      <formula>0</formula>
    </cfRule>
  </conditionalFormatting>
  <conditionalFormatting sqref="MS3:MV3 MO3:MR12 MS4:MU12 MV4:MV30 MU13:MU30 MS13:MT31 MT32:MT115">
    <cfRule type="cellIs" dxfId="33" priority="44" stopIfTrue="1" operator="lessThan">
      <formula>0</formula>
    </cfRule>
    <cfRule type="cellIs" dxfId="32" priority="43" stopIfTrue="1" operator="lessThan">
      <formula>0</formula>
    </cfRule>
  </conditionalFormatting>
  <conditionalFormatting sqref="MW3:NG115">
    <cfRule type="cellIs" dxfId="31" priority="12" stopIfTrue="1" operator="lessThan">
      <formula>0</formula>
    </cfRule>
    <cfRule type="cellIs" dxfId="30" priority="11" stopIfTrue="1" operator="lessThan">
      <formula>0</formula>
    </cfRule>
  </conditionalFormatting>
  <conditionalFormatting sqref="NY3:NY116">
    <cfRule type="cellIs" dxfId="29" priority="41" stopIfTrue="1" operator="lessThan">
      <formula>0</formula>
    </cfRule>
    <cfRule type="cellIs" dxfId="28" priority="42" stopIfTrue="1" operator="lessThan">
      <formula>0</formula>
    </cfRule>
  </conditionalFormatting>
  <conditionalFormatting sqref="NZ3:OE97 OF13:OH97 OI13:OI115">
    <cfRule type="cellIs" dxfId="27" priority="39" stopIfTrue="1" operator="lessThan">
      <formula>0</formula>
    </cfRule>
    <cfRule type="cellIs" dxfId="26" priority="40" stopIfTrue="1" operator="lessThan">
      <formula>0</formula>
    </cfRule>
  </conditionalFormatting>
  <conditionalFormatting sqref="OJ3:OM3 OF3:OI12 OJ4:OJ100 OK4:OK115 OL4:OM116">
    <cfRule type="cellIs" dxfId="25" priority="37" stopIfTrue="1" operator="lessThan">
      <formula>0</formula>
    </cfRule>
    <cfRule type="cellIs" dxfId="24" priority="38" stopIfTrue="1" operator="lessThan">
      <formula>0</formula>
    </cfRule>
  </conditionalFormatting>
  <conditionalFormatting sqref="ON3:OX115">
    <cfRule type="cellIs" dxfId="23" priority="9" stopIfTrue="1" operator="lessThan">
      <formula>0</formula>
    </cfRule>
    <cfRule type="cellIs" dxfId="22" priority="10" stopIfTrue="1" operator="lessThan">
      <formula>0</formula>
    </cfRule>
  </conditionalFormatting>
  <conditionalFormatting sqref="PP3:PP116">
    <cfRule type="cellIs" dxfId="21" priority="35" stopIfTrue="1" operator="lessThan">
      <formula>0</formula>
    </cfRule>
    <cfRule type="cellIs" dxfId="20" priority="36" stopIfTrue="1" operator="lessThan">
      <formula>0</formula>
    </cfRule>
  </conditionalFormatting>
  <conditionalFormatting sqref="PQ3:PV97 PW13:PY97 PZ13:PZ115 QC31:QD116 QA32:QA100 QB32:QB115">
    <cfRule type="cellIs" dxfId="19" priority="33" stopIfTrue="1" operator="lessThan">
      <formula>0</formula>
    </cfRule>
    <cfRule type="cellIs" dxfId="18" priority="34" stopIfTrue="1" operator="lessThan">
      <formula>0</formula>
    </cfRule>
  </conditionalFormatting>
  <conditionalFormatting sqref="QA3:QD3 PW3:PZ12 QA4:QC12 QD4:QD30 QC13:QC30 QA13:QB31">
    <cfRule type="cellIs" dxfId="17" priority="32" stopIfTrue="1" operator="lessThan">
      <formula>0</formula>
    </cfRule>
    <cfRule type="cellIs" dxfId="16" priority="31" stopIfTrue="1" operator="lessThan">
      <formula>0</formula>
    </cfRule>
  </conditionalFormatting>
  <conditionalFormatting sqref="QE3:QO115">
    <cfRule type="cellIs" dxfId="15" priority="7" stopIfTrue="1" operator="lessThan">
      <formula>0</formula>
    </cfRule>
    <cfRule type="cellIs" dxfId="14" priority="8" stopIfTrue="1" operator="lessThan">
      <formula>0</formula>
    </cfRule>
  </conditionalFormatting>
  <conditionalFormatting sqref="RG3:RG116">
    <cfRule type="cellIs" dxfId="13" priority="29" stopIfTrue="1" operator="lessThan">
      <formula>0</formula>
    </cfRule>
    <cfRule type="cellIs" dxfId="12" priority="30" stopIfTrue="1" operator="lessThan">
      <formula>0</formula>
    </cfRule>
  </conditionalFormatting>
  <conditionalFormatting sqref="RH3:RM97 RN13:RP97 RQ13:RQ115 RT31:RU116 RR32:RR100 RS32:RS115">
    <cfRule type="cellIs" dxfId="11" priority="27" stopIfTrue="1" operator="lessThan">
      <formula>0</formula>
    </cfRule>
    <cfRule type="cellIs" dxfId="10" priority="28" stopIfTrue="1" operator="lessThan">
      <formula>0</formula>
    </cfRule>
  </conditionalFormatting>
  <conditionalFormatting sqref="RR3:RU3 RN3:RQ12 RR4:RT12 RU4:RU30 RT13:RT30 RR13:RS31">
    <cfRule type="cellIs" dxfId="9" priority="25" stopIfTrue="1" operator="lessThan">
      <formula>0</formula>
    </cfRule>
    <cfRule type="cellIs" dxfId="8" priority="26" stopIfTrue="1" operator="lessThan">
      <formula>0</formula>
    </cfRule>
  </conditionalFormatting>
  <conditionalFormatting sqref="RV3:SF115">
    <cfRule type="cellIs" dxfId="7" priority="5" stopIfTrue="1" operator="lessThan">
      <formula>0</formula>
    </cfRule>
    <cfRule type="cellIs" dxfId="6" priority="6" stopIfTrue="1" operator="lessThan">
      <formula>0</formula>
    </cfRule>
  </conditionalFormatting>
  <conditionalFormatting sqref="SX3:SX116">
    <cfRule type="cellIs" dxfId="5" priority="23" stopIfTrue="1" operator="lessThan">
      <formula>0</formula>
    </cfRule>
    <cfRule type="cellIs" dxfId="4" priority="24" stopIfTrue="1" operator="lessThan">
      <formula>0</formula>
    </cfRule>
  </conditionalFormatting>
  <conditionalFormatting sqref="SY3:SY115">
    <cfRule type="cellIs" dxfId="3" priority="2" stopIfTrue="1" operator="lessThan">
      <formula>0</formula>
    </cfRule>
    <cfRule type="cellIs" dxfId="2" priority="1" stopIfTrue="1" operator="lessThan">
      <formula>0</formula>
    </cfRule>
  </conditionalFormatting>
  <conditionalFormatting sqref="TB3:TB116">
    <cfRule type="cellIs" dxfId="1" priority="4" stopIfTrue="1" operator="lessThan">
      <formula>0</formula>
    </cfRule>
    <cfRule type="cellIs" dxfId="0" priority="3" stopIfTrue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7194-76CF-0643-8E8D-D32EC8ED250D}">
  <dimension ref="A1:C373"/>
  <sheetViews>
    <sheetView topLeftCell="A208" workbookViewId="0">
      <selection activeCell="KZ55" sqref="KZ55"/>
    </sheetView>
  </sheetViews>
  <sheetFormatPr defaultColWidth="10.85546875" defaultRowHeight="15"/>
  <cols>
    <col min="1" max="1" width="5.140625" style="81" bestFit="1" customWidth="1"/>
    <col min="2" max="2" width="19" style="81" bestFit="1" customWidth="1"/>
    <col min="3" max="3" width="8" style="81" bestFit="1" customWidth="1"/>
  </cols>
  <sheetData>
    <row r="1" spans="1:3">
      <c r="A1" s="188">
        <v>1108</v>
      </c>
      <c r="B1" s="188" t="s">
        <v>278</v>
      </c>
      <c r="C1" s="189" t="s">
        <v>279</v>
      </c>
    </row>
    <row r="2" spans="1:3">
      <c r="A2" s="185">
        <v>1</v>
      </c>
      <c r="B2" s="185" t="s">
        <v>342</v>
      </c>
      <c r="C2" s="186" t="s">
        <v>276</v>
      </c>
    </row>
    <row r="3" spans="1:3">
      <c r="A3" s="185">
        <v>1</v>
      </c>
      <c r="B3" s="185" t="s">
        <v>342</v>
      </c>
      <c r="C3" s="186" t="s">
        <v>276</v>
      </c>
    </row>
    <row r="4" spans="1:3">
      <c r="A4" s="186">
        <v>2</v>
      </c>
      <c r="B4" s="186" t="s">
        <v>343</v>
      </c>
      <c r="C4" s="186" t="s">
        <v>276</v>
      </c>
    </row>
    <row r="5" spans="1:3">
      <c r="A5" s="186">
        <v>2</v>
      </c>
      <c r="B5" s="186" t="s">
        <v>343</v>
      </c>
      <c r="C5" s="186" t="s">
        <v>276</v>
      </c>
    </row>
    <row r="6" spans="1:3">
      <c r="A6" s="186">
        <v>3</v>
      </c>
      <c r="B6" s="186" t="s">
        <v>344</v>
      </c>
      <c r="C6" s="186" t="s">
        <v>276</v>
      </c>
    </row>
    <row r="7" spans="1:3">
      <c r="A7" s="186">
        <v>3</v>
      </c>
      <c r="B7" s="186" t="s">
        <v>344</v>
      </c>
      <c r="C7" s="186" t="s">
        <v>276</v>
      </c>
    </row>
    <row r="8" spans="1:3">
      <c r="A8" s="185">
        <v>4</v>
      </c>
      <c r="B8" s="185" t="s">
        <v>345</v>
      </c>
      <c r="C8" s="186" t="s">
        <v>276</v>
      </c>
    </row>
    <row r="9" spans="1:3">
      <c r="A9" s="185">
        <v>4</v>
      </c>
      <c r="B9" s="185" t="s">
        <v>345</v>
      </c>
      <c r="C9" s="186" t="s">
        <v>276</v>
      </c>
    </row>
    <row r="10" spans="1:3">
      <c r="A10" s="185">
        <v>5</v>
      </c>
      <c r="B10" s="185" t="s">
        <v>346</v>
      </c>
      <c r="C10" s="186" t="s">
        <v>276</v>
      </c>
    </row>
    <row r="11" spans="1:3">
      <c r="A11" s="185">
        <v>5</v>
      </c>
      <c r="B11" s="185" t="s">
        <v>346</v>
      </c>
      <c r="C11" s="186" t="s">
        <v>276</v>
      </c>
    </row>
    <row r="12" spans="1:3">
      <c r="A12" s="186">
        <v>6</v>
      </c>
      <c r="B12" s="186" t="s">
        <v>347</v>
      </c>
      <c r="C12" s="186" t="s">
        <v>276</v>
      </c>
    </row>
    <row r="13" spans="1:3">
      <c r="A13" s="186">
        <v>6</v>
      </c>
      <c r="B13" s="186" t="s">
        <v>347</v>
      </c>
      <c r="C13" s="186" t="s">
        <v>276</v>
      </c>
    </row>
    <row r="14" spans="1:3">
      <c r="A14" s="186">
        <v>7</v>
      </c>
      <c r="B14" s="186" t="s">
        <v>348</v>
      </c>
      <c r="C14" s="186" t="s">
        <v>276</v>
      </c>
    </row>
    <row r="15" spans="1:3">
      <c r="A15" s="186">
        <v>7</v>
      </c>
      <c r="B15" s="186" t="s">
        <v>348</v>
      </c>
      <c r="C15" s="186" t="s">
        <v>276</v>
      </c>
    </row>
    <row r="16" spans="1:3">
      <c r="A16" s="186">
        <v>8</v>
      </c>
      <c r="B16" s="186" t="s">
        <v>349</v>
      </c>
      <c r="C16" s="186" t="s">
        <v>276</v>
      </c>
    </row>
    <row r="17" spans="1:3">
      <c r="A17" s="186">
        <v>8</v>
      </c>
      <c r="B17" s="186" t="s">
        <v>349</v>
      </c>
      <c r="C17" s="186" t="s">
        <v>276</v>
      </c>
    </row>
    <row r="18" spans="1:3">
      <c r="A18" s="186">
        <v>9</v>
      </c>
      <c r="B18" s="186" t="s">
        <v>350</v>
      </c>
      <c r="C18" s="186" t="s">
        <v>276</v>
      </c>
    </row>
    <row r="19" spans="1:3">
      <c r="A19" s="186">
        <v>9</v>
      </c>
      <c r="B19" s="186" t="s">
        <v>350</v>
      </c>
      <c r="C19" s="186" t="s">
        <v>276</v>
      </c>
    </row>
    <row r="20" spans="1:3">
      <c r="A20" s="186">
        <v>10</v>
      </c>
      <c r="B20" s="186" t="s">
        <v>351</v>
      </c>
      <c r="C20" s="186" t="s">
        <v>276</v>
      </c>
    </row>
    <row r="21" spans="1:3">
      <c r="A21" s="186">
        <v>10</v>
      </c>
      <c r="B21" s="186" t="s">
        <v>351</v>
      </c>
      <c r="C21" s="186" t="s">
        <v>276</v>
      </c>
    </row>
    <row r="22" spans="1:3">
      <c r="A22" s="186">
        <v>11</v>
      </c>
      <c r="B22" s="186" t="s">
        <v>352</v>
      </c>
      <c r="C22" s="186" t="s">
        <v>276</v>
      </c>
    </row>
    <row r="23" spans="1:3">
      <c r="A23" s="186">
        <v>11</v>
      </c>
      <c r="B23" s="186" t="s">
        <v>352</v>
      </c>
      <c r="C23" s="186" t="s">
        <v>276</v>
      </c>
    </row>
    <row r="24" spans="1:3">
      <c r="A24" s="186">
        <v>12</v>
      </c>
      <c r="B24" s="186" t="s">
        <v>353</v>
      </c>
      <c r="C24" s="186" t="s">
        <v>276</v>
      </c>
    </row>
    <row r="25" spans="1:3">
      <c r="A25" s="186">
        <v>12</v>
      </c>
      <c r="B25" s="186" t="s">
        <v>353</v>
      </c>
      <c r="C25" s="186" t="s">
        <v>276</v>
      </c>
    </row>
    <row r="26" spans="1:3">
      <c r="A26" s="186">
        <v>13</v>
      </c>
      <c r="B26" s="186" t="s">
        <v>354</v>
      </c>
      <c r="C26" s="186" t="s">
        <v>276</v>
      </c>
    </row>
    <row r="27" spans="1:3">
      <c r="A27" s="186">
        <v>13</v>
      </c>
      <c r="B27" s="186" t="s">
        <v>354</v>
      </c>
      <c r="C27" s="186" t="s">
        <v>276</v>
      </c>
    </row>
    <row r="28" spans="1:3">
      <c r="A28" s="186">
        <v>14</v>
      </c>
      <c r="B28" s="186" t="s">
        <v>355</v>
      </c>
      <c r="C28" s="186" t="s">
        <v>276</v>
      </c>
    </row>
    <row r="29" spans="1:3">
      <c r="A29" s="186">
        <v>14</v>
      </c>
      <c r="B29" s="186" t="s">
        <v>355</v>
      </c>
      <c r="C29" s="186" t="s">
        <v>276</v>
      </c>
    </row>
    <row r="30" spans="1:3">
      <c r="A30" s="186">
        <v>15</v>
      </c>
      <c r="B30" s="186" t="s">
        <v>400</v>
      </c>
      <c r="C30" s="186" t="s">
        <v>276</v>
      </c>
    </row>
    <row r="31" spans="1:3">
      <c r="A31" s="186">
        <v>16</v>
      </c>
      <c r="B31" s="186" t="s">
        <v>401</v>
      </c>
      <c r="C31" s="186" t="s">
        <v>276</v>
      </c>
    </row>
    <row r="32" spans="1:3">
      <c r="A32" s="186">
        <v>17</v>
      </c>
      <c r="B32" s="186" t="s">
        <v>402</v>
      </c>
      <c r="C32" s="186" t="s">
        <v>276</v>
      </c>
    </row>
    <row r="33" spans="1:3">
      <c r="A33" s="186">
        <v>18</v>
      </c>
      <c r="B33" s="186" t="s">
        <v>403</v>
      </c>
      <c r="C33" s="186" t="s">
        <v>276</v>
      </c>
    </row>
    <row r="34" spans="1:3">
      <c r="A34" s="186">
        <v>19</v>
      </c>
      <c r="B34" s="186" t="s">
        <v>404</v>
      </c>
      <c r="C34" s="186" t="s">
        <v>276</v>
      </c>
    </row>
    <row r="35" spans="1:3">
      <c r="A35" s="186">
        <v>20</v>
      </c>
      <c r="B35" s="186" t="s">
        <v>405</v>
      </c>
      <c r="C35" s="186" t="s">
        <v>276</v>
      </c>
    </row>
    <row r="36" spans="1:3">
      <c r="A36" s="186">
        <v>21</v>
      </c>
      <c r="B36" s="186" t="s">
        <v>406</v>
      </c>
      <c r="C36" s="186" t="s">
        <v>276</v>
      </c>
    </row>
    <row r="37" spans="1:3">
      <c r="A37" s="186">
        <v>22</v>
      </c>
      <c r="B37" s="186" t="s">
        <v>407</v>
      </c>
      <c r="C37" s="186" t="s">
        <v>276</v>
      </c>
    </row>
    <row r="38" spans="1:3">
      <c r="A38" s="186">
        <v>23</v>
      </c>
      <c r="B38" s="186" t="s">
        <v>408</v>
      </c>
      <c r="C38" s="186" t="s">
        <v>276</v>
      </c>
    </row>
    <row r="39" spans="1:3">
      <c r="A39" s="186">
        <v>24</v>
      </c>
      <c r="B39" s="186" t="s">
        <v>409</v>
      </c>
      <c r="C39" s="186" t="s">
        <v>276</v>
      </c>
    </row>
    <row r="40" spans="1:3">
      <c r="A40" s="185">
        <v>25</v>
      </c>
      <c r="B40" s="185" t="s">
        <v>410</v>
      </c>
      <c r="C40" s="186" t="s">
        <v>276</v>
      </c>
    </row>
    <row r="41" spans="1:3">
      <c r="A41" s="186">
        <v>26</v>
      </c>
      <c r="B41" s="186" t="s">
        <v>411</v>
      </c>
      <c r="C41" s="186" t="s">
        <v>276</v>
      </c>
    </row>
    <row r="42" spans="1:3">
      <c r="A42" s="186">
        <v>27</v>
      </c>
      <c r="B42" s="186" t="s">
        <v>412</v>
      </c>
      <c r="C42" s="186" t="s">
        <v>276</v>
      </c>
    </row>
    <row r="43" spans="1:3">
      <c r="A43" s="186">
        <v>28</v>
      </c>
      <c r="B43" s="186" t="s">
        <v>413</v>
      </c>
      <c r="C43" s="186" t="s">
        <v>276</v>
      </c>
    </row>
    <row r="44" spans="1:3">
      <c r="A44" s="186">
        <v>29</v>
      </c>
      <c r="B44" s="186" t="s">
        <v>414</v>
      </c>
      <c r="C44" s="186" t="s">
        <v>276</v>
      </c>
    </row>
    <row r="45" spans="1:3">
      <c r="A45" s="186">
        <v>30</v>
      </c>
      <c r="B45" s="186" t="s">
        <v>415</v>
      </c>
      <c r="C45" s="186" t="s">
        <v>276</v>
      </c>
    </row>
    <row r="46" spans="1:3">
      <c r="A46" s="186">
        <v>31</v>
      </c>
      <c r="B46" s="186" t="s">
        <v>416</v>
      </c>
      <c r="C46" s="186" t="s">
        <v>276</v>
      </c>
    </row>
    <row r="47" spans="1:3">
      <c r="A47" s="186">
        <v>32</v>
      </c>
      <c r="B47" s="186" t="s">
        <v>417</v>
      </c>
      <c r="C47" s="186" t="s">
        <v>276</v>
      </c>
    </row>
    <row r="48" spans="1:3">
      <c r="A48" s="186">
        <v>33</v>
      </c>
      <c r="B48" s="186" t="s">
        <v>418</v>
      </c>
      <c r="C48" s="186" t="s">
        <v>276</v>
      </c>
    </row>
    <row r="49" spans="1:3">
      <c r="A49" s="186">
        <v>34</v>
      </c>
      <c r="B49" s="186" t="s">
        <v>419</v>
      </c>
      <c r="C49" s="186" t="s">
        <v>276</v>
      </c>
    </row>
    <row r="50" spans="1:3">
      <c r="A50" s="186">
        <v>35</v>
      </c>
      <c r="B50" s="186" t="s">
        <v>420</v>
      </c>
      <c r="C50" s="186" t="s">
        <v>276</v>
      </c>
    </row>
    <row r="51" spans="1:3">
      <c r="A51" s="186">
        <v>36</v>
      </c>
      <c r="B51" s="186" t="s">
        <v>421</v>
      </c>
      <c r="C51" s="186" t="s">
        <v>276</v>
      </c>
    </row>
    <row r="52" spans="1:3">
      <c r="A52" s="186">
        <v>37</v>
      </c>
      <c r="B52" s="186" t="s">
        <v>422</v>
      </c>
      <c r="C52" s="186" t="s">
        <v>276</v>
      </c>
    </row>
    <row r="53" spans="1:3">
      <c r="A53" s="186">
        <v>38</v>
      </c>
      <c r="B53" s="186" t="s">
        <v>423</v>
      </c>
      <c r="C53" s="186" t="s">
        <v>277</v>
      </c>
    </row>
    <row r="54" spans="1:3">
      <c r="A54" s="186">
        <v>39</v>
      </c>
      <c r="B54" s="186" t="s">
        <v>424</v>
      </c>
      <c r="C54" s="186" t="s">
        <v>277</v>
      </c>
    </row>
    <row r="55" spans="1:3">
      <c r="A55" s="186">
        <v>40</v>
      </c>
      <c r="B55" s="186" t="s">
        <v>425</v>
      </c>
      <c r="C55" s="186" t="s">
        <v>277</v>
      </c>
    </row>
    <row r="56" spans="1:3">
      <c r="A56" s="186">
        <v>41</v>
      </c>
      <c r="B56" s="186" t="s">
        <v>426</v>
      </c>
      <c r="C56" s="186" t="s">
        <v>277</v>
      </c>
    </row>
    <row r="57" spans="1:3">
      <c r="A57" s="186">
        <v>42</v>
      </c>
      <c r="B57" s="186" t="s">
        <v>427</v>
      </c>
      <c r="C57" s="186" t="s">
        <v>277</v>
      </c>
    </row>
    <row r="58" spans="1:3">
      <c r="A58" s="186">
        <v>43</v>
      </c>
      <c r="B58" s="186" t="s">
        <v>428</v>
      </c>
      <c r="C58" s="186" t="s">
        <v>277</v>
      </c>
    </row>
    <row r="59" spans="1:3">
      <c r="A59" s="186">
        <v>44</v>
      </c>
      <c r="B59" s="186" t="s">
        <v>429</v>
      </c>
      <c r="C59" s="186" t="s">
        <v>277</v>
      </c>
    </row>
    <row r="60" spans="1:3">
      <c r="A60" s="186">
        <v>45</v>
      </c>
      <c r="B60" s="186" t="s">
        <v>430</v>
      </c>
      <c r="C60" s="186" t="s">
        <v>277</v>
      </c>
    </row>
    <row r="61" spans="1:3">
      <c r="A61" s="186">
        <v>46</v>
      </c>
      <c r="B61" s="186" t="s">
        <v>431</v>
      </c>
      <c r="C61" s="186" t="s">
        <v>277</v>
      </c>
    </row>
    <row r="62" spans="1:3">
      <c r="A62" s="186">
        <v>47</v>
      </c>
      <c r="B62" s="186" t="s">
        <v>432</v>
      </c>
      <c r="C62" s="186" t="s">
        <v>277</v>
      </c>
    </row>
    <row r="63" spans="1:3">
      <c r="A63" s="186">
        <v>48</v>
      </c>
      <c r="B63" s="186" t="s">
        <v>433</v>
      </c>
      <c r="C63" s="186" t="s">
        <v>277</v>
      </c>
    </row>
    <row r="64" spans="1:3">
      <c r="A64" s="186">
        <v>49</v>
      </c>
      <c r="B64" s="186" t="s">
        <v>434</v>
      </c>
      <c r="C64" s="186" t="s">
        <v>277</v>
      </c>
    </row>
    <row r="65" spans="1:3">
      <c r="A65" s="186">
        <v>50</v>
      </c>
      <c r="B65" s="186" t="s">
        <v>435</v>
      </c>
      <c r="C65" s="186" t="s">
        <v>277</v>
      </c>
    </row>
    <row r="66" spans="1:3">
      <c r="A66" s="186">
        <v>51</v>
      </c>
      <c r="B66" s="186" t="s">
        <v>436</v>
      </c>
      <c r="C66" s="186" t="s">
        <v>277</v>
      </c>
    </row>
    <row r="67" spans="1:3">
      <c r="A67" s="186">
        <v>101</v>
      </c>
      <c r="B67" s="186" t="s">
        <v>356</v>
      </c>
      <c r="C67" s="186" t="s">
        <v>277</v>
      </c>
    </row>
    <row r="68" spans="1:3">
      <c r="A68" s="186">
        <v>101</v>
      </c>
      <c r="B68" s="186" t="s">
        <v>356</v>
      </c>
      <c r="C68" s="186" t="s">
        <v>277</v>
      </c>
    </row>
    <row r="69" spans="1:3">
      <c r="A69" s="186">
        <v>102</v>
      </c>
      <c r="B69" s="186" t="s">
        <v>357</v>
      </c>
      <c r="C69" s="186" t="s">
        <v>277</v>
      </c>
    </row>
    <row r="70" spans="1:3">
      <c r="A70" s="186">
        <v>102</v>
      </c>
      <c r="B70" s="186" t="s">
        <v>357</v>
      </c>
      <c r="C70" s="186" t="s">
        <v>277</v>
      </c>
    </row>
    <row r="71" spans="1:3">
      <c r="A71" s="186">
        <v>103</v>
      </c>
      <c r="B71" s="186" t="s">
        <v>358</v>
      </c>
      <c r="C71" s="186" t="s">
        <v>277</v>
      </c>
    </row>
    <row r="72" spans="1:3">
      <c r="A72" s="186">
        <v>103</v>
      </c>
      <c r="B72" s="186" t="s">
        <v>358</v>
      </c>
      <c r="C72" s="186" t="s">
        <v>277</v>
      </c>
    </row>
    <row r="73" spans="1:3">
      <c r="A73" s="186">
        <v>104</v>
      </c>
      <c r="B73" s="186" t="s">
        <v>359</v>
      </c>
      <c r="C73" s="186" t="s">
        <v>277</v>
      </c>
    </row>
    <row r="74" spans="1:3">
      <c r="A74" s="186">
        <v>104</v>
      </c>
      <c r="B74" s="186" t="s">
        <v>359</v>
      </c>
      <c r="C74" s="186" t="s">
        <v>277</v>
      </c>
    </row>
    <row r="75" spans="1:3">
      <c r="A75" s="186">
        <v>105</v>
      </c>
      <c r="B75" s="186" t="s">
        <v>360</v>
      </c>
      <c r="C75" s="186" t="s">
        <v>277</v>
      </c>
    </row>
    <row r="76" spans="1:3">
      <c r="A76" s="186">
        <v>105</v>
      </c>
      <c r="B76" s="186" t="s">
        <v>360</v>
      </c>
      <c r="C76" s="186" t="s">
        <v>277</v>
      </c>
    </row>
    <row r="77" spans="1:3">
      <c r="A77" s="186">
        <v>106</v>
      </c>
      <c r="B77" s="186" t="s">
        <v>361</v>
      </c>
      <c r="C77" s="186" t="s">
        <v>277</v>
      </c>
    </row>
    <row r="78" spans="1:3">
      <c r="A78" s="186">
        <v>106</v>
      </c>
      <c r="B78" s="186" t="s">
        <v>361</v>
      </c>
      <c r="C78" s="186" t="s">
        <v>277</v>
      </c>
    </row>
    <row r="79" spans="1:3">
      <c r="A79" s="186">
        <v>107</v>
      </c>
      <c r="B79" s="186" t="s">
        <v>362</v>
      </c>
      <c r="C79" s="186" t="s">
        <v>277</v>
      </c>
    </row>
    <row r="80" spans="1:3">
      <c r="A80" s="186">
        <v>107</v>
      </c>
      <c r="B80" s="186" t="s">
        <v>362</v>
      </c>
      <c r="C80" s="186" t="s">
        <v>277</v>
      </c>
    </row>
    <row r="81" spans="1:3">
      <c r="A81" s="186">
        <v>108</v>
      </c>
      <c r="B81" s="186" t="s">
        <v>363</v>
      </c>
      <c r="C81" s="186" t="s">
        <v>277</v>
      </c>
    </row>
    <row r="82" spans="1:3">
      <c r="A82" s="186">
        <v>108</v>
      </c>
      <c r="B82" s="186" t="s">
        <v>363</v>
      </c>
      <c r="C82" s="186" t="s">
        <v>277</v>
      </c>
    </row>
    <row r="83" spans="1:3">
      <c r="A83" s="186">
        <v>109</v>
      </c>
      <c r="B83" s="186" t="s">
        <v>364</v>
      </c>
      <c r="C83" s="186" t="s">
        <v>277</v>
      </c>
    </row>
    <row r="84" spans="1:3">
      <c r="A84" s="186">
        <v>109</v>
      </c>
      <c r="B84" s="186" t="s">
        <v>364</v>
      </c>
      <c r="C84" s="186" t="s">
        <v>277</v>
      </c>
    </row>
    <row r="85" spans="1:3">
      <c r="A85" s="186">
        <v>110</v>
      </c>
      <c r="B85" s="186" t="s">
        <v>365</v>
      </c>
      <c r="C85" s="186" t="s">
        <v>277</v>
      </c>
    </row>
    <row r="86" spans="1:3">
      <c r="A86" s="186">
        <v>110</v>
      </c>
      <c r="B86" s="186" t="s">
        <v>365</v>
      </c>
      <c r="C86" s="186" t="s">
        <v>277</v>
      </c>
    </row>
    <row r="87" spans="1:3">
      <c r="A87" s="186">
        <v>111</v>
      </c>
      <c r="B87" s="186" t="s">
        <v>366</v>
      </c>
      <c r="C87" s="186" t="s">
        <v>277</v>
      </c>
    </row>
    <row r="88" spans="1:3">
      <c r="A88" s="186">
        <v>111</v>
      </c>
      <c r="B88" s="186" t="s">
        <v>366</v>
      </c>
      <c r="C88" s="186" t="s">
        <v>277</v>
      </c>
    </row>
    <row r="89" spans="1:3">
      <c r="A89" s="186">
        <v>112</v>
      </c>
      <c r="B89" s="186" t="s">
        <v>367</v>
      </c>
      <c r="C89" s="186" t="s">
        <v>277</v>
      </c>
    </row>
    <row r="90" spans="1:3">
      <c r="A90" s="186">
        <v>112</v>
      </c>
      <c r="B90" s="186" t="s">
        <v>367</v>
      </c>
      <c r="C90" s="186" t="s">
        <v>277</v>
      </c>
    </row>
    <row r="91" spans="1:3">
      <c r="A91" s="186">
        <v>113</v>
      </c>
      <c r="B91" s="186" t="s">
        <v>368</v>
      </c>
      <c r="C91" s="186" t="s">
        <v>277</v>
      </c>
    </row>
    <row r="92" spans="1:3">
      <c r="A92" s="186">
        <v>113</v>
      </c>
      <c r="B92" s="186" t="s">
        <v>368</v>
      </c>
      <c r="C92" s="186" t="s">
        <v>277</v>
      </c>
    </row>
    <row r="93" spans="1:3">
      <c r="A93" s="186">
        <v>114</v>
      </c>
      <c r="B93" s="186" t="s">
        <v>369</v>
      </c>
      <c r="C93" s="186" t="s">
        <v>277</v>
      </c>
    </row>
    <row r="94" spans="1:3">
      <c r="A94" s="186">
        <v>114</v>
      </c>
      <c r="B94" s="186" t="s">
        <v>369</v>
      </c>
      <c r="C94" s="186" t="s">
        <v>277</v>
      </c>
    </row>
    <row r="95" spans="1:3">
      <c r="A95" s="186">
        <v>115</v>
      </c>
      <c r="B95" s="186" t="s">
        <v>370</v>
      </c>
      <c r="C95" s="186" t="s">
        <v>277</v>
      </c>
    </row>
    <row r="96" spans="1:3">
      <c r="A96" s="186">
        <v>115</v>
      </c>
      <c r="B96" s="186" t="s">
        <v>370</v>
      </c>
      <c r="C96" s="186" t="s">
        <v>277</v>
      </c>
    </row>
    <row r="97" spans="1:3">
      <c r="A97" s="186">
        <v>116</v>
      </c>
      <c r="B97" s="186" t="s">
        <v>371</v>
      </c>
      <c r="C97" s="186" t="s">
        <v>277</v>
      </c>
    </row>
    <row r="98" spans="1:3">
      <c r="A98" s="186">
        <v>116</v>
      </c>
      <c r="B98" s="186" t="s">
        <v>371</v>
      </c>
      <c r="C98" s="186" t="s">
        <v>277</v>
      </c>
    </row>
    <row r="99" spans="1:3">
      <c r="A99" s="186">
        <v>1101</v>
      </c>
      <c r="B99" s="186" t="s">
        <v>305</v>
      </c>
      <c r="C99" s="186" t="s">
        <v>279</v>
      </c>
    </row>
    <row r="100" spans="1:3">
      <c r="A100" s="186">
        <v>1102</v>
      </c>
      <c r="B100" s="186" t="s">
        <v>325</v>
      </c>
      <c r="C100" s="186" t="s">
        <v>279</v>
      </c>
    </row>
    <row r="101" spans="1:3">
      <c r="A101" s="186">
        <v>1103</v>
      </c>
      <c r="B101" s="186" t="s">
        <v>372</v>
      </c>
      <c r="C101" s="186" t="s">
        <v>279</v>
      </c>
    </row>
    <row r="102" spans="1:3">
      <c r="A102" s="186">
        <v>1104</v>
      </c>
      <c r="B102" s="186" t="s">
        <v>326</v>
      </c>
      <c r="C102" s="186" t="s">
        <v>279</v>
      </c>
    </row>
    <row r="103" spans="1:3">
      <c r="A103" s="186">
        <v>1105</v>
      </c>
      <c r="B103" s="186" t="s">
        <v>327</v>
      </c>
      <c r="C103" s="186" t="s">
        <v>279</v>
      </c>
    </row>
    <row r="104" spans="1:3">
      <c r="A104" s="186">
        <v>1106</v>
      </c>
      <c r="B104" s="186" t="s">
        <v>328</v>
      </c>
      <c r="C104" s="186" t="s">
        <v>279</v>
      </c>
    </row>
    <row r="105" spans="1:3">
      <c r="A105" s="186">
        <v>1107</v>
      </c>
      <c r="B105" s="186" t="s">
        <v>373</v>
      </c>
      <c r="C105" s="186" t="s">
        <v>279</v>
      </c>
    </row>
    <row r="106" spans="1:3">
      <c r="A106" s="186">
        <v>1109</v>
      </c>
      <c r="B106" s="186" t="s">
        <v>306</v>
      </c>
      <c r="C106" s="186" t="s">
        <v>279</v>
      </c>
    </row>
    <row r="107" spans="1:3">
      <c r="A107" s="186">
        <v>1110</v>
      </c>
      <c r="B107" s="186" t="s">
        <v>307</v>
      </c>
      <c r="C107" s="186" t="s">
        <v>279</v>
      </c>
    </row>
    <row r="108" spans="1:3">
      <c r="A108" s="186">
        <v>1111</v>
      </c>
      <c r="B108" s="186" t="s">
        <v>301</v>
      </c>
      <c r="C108" s="186" t="s">
        <v>279</v>
      </c>
    </row>
    <row r="109" spans="1:3">
      <c r="A109" s="186">
        <v>1112</v>
      </c>
      <c r="B109" s="186" t="s">
        <v>450</v>
      </c>
      <c r="C109" s="186" t="s">
        <v>279</v>
      </c>
    </row>
    <row r="110" spans="1:3">
      <c r="A110" s="186">
        <v>1113</v>
      </c>
      <c r="B110" s="186" t="s">
        <v>449</v>
      </c>
      <c r="C110" s="186" t="s">
        <v>279</v>
      </c>
    </row>
    <row r="111" spans="1:3">
      <c r="A111" s="186">
        <v>1114</v>
      </c>
      <c r="B111" s="186" t="s">
        <v>448</v>
      </c>
      <c r="C111" s="186" t="s">
        <v>279</v>
      </c>
    </row>
    <row r="112" spans="1:3">
      <c r="A112" s="186">
        <v>1115</v>
      </c>
      <c r="B112" s="186" t="s">
        <v>305</v>
      </c>
      <c r="C112" s="186" t="s">
        <v>279</v>
      </c>
    </row>
    <row r="113" spans="1:3">
      <c r="A113" s="186">
        <v>1116</v>
      </c>
      <c r="B113" s="186" t="s">
        <v>447</v>
      </c>
      <c r="C113" s="186" t="s">
        <v>279</v>
      </c>
    </row>
    <row r="114" spans="1:3">
      <c r="A114" s="186">
        <v>1117</v>
      </c>
      <c r="B114" s="186" t="s">
        <v>446</v>
      </c>
      <c r="C114" s="186" t="s">
        <v>279</v>
      </c>
    </row>
    <row r="115" spans="1:3">
      <c r="A115" s="186">
        <v>1118</v>
      </c>
      <c r="B115" s="186" t="s">
        <v>372</v>
      </c>
      <c r="C115" s="186" t="s">
        <v>279</v>
      </c>
    </row>
    <row r="116" spans="1:3">
      <c r="A116" s="186">
        <v>1119</v>
      </c>
      <c r="B116" s="186" t="s">
        <v>376</v>
      </c>
      <c r="C116" s="186" t="s">
        <v>279</v>
      </c>
    </row>
    <row r="117" spans="1:3">
      <c r="A117" s="186">
        <v>1120</v>
      </c>
      <c r="B117" s="186" t="s">
        <v>445</v>
      </c>
      <c r="C117" s="186" t="s">
        <v>279</v>
      </c>
    </row>
    <row r="118" spans="1:3">
      <c r="A118" s="186">
        <v>1121</v>
      </c>
      <c r="B118" s="186" t="s">
        <v>444</v>
      </c>
      <c r="C118" s="186" t="s">
        <v>279</v>
      </c>
    </row>
    <row r="119" spans="1:3">
      <c r="A119" s="186">
        <v>1122</v>
      </c>
      <c r="B119" s="186" t="s">
        <v>299</v>
      </c>
      <c r="C119" s="186" t="s">
        <v>279</v>
      </c>
    </row>
    <row r="120" spans="1:3">
      <c r="A120" s="186">
        <v>1123</v>
      </c>
      <c r="B120" s="186" t="s">
        <v>283</v>
      </c>
      <c r="C120" s="186" t="s">
        <v>279</v>
      </c>
    </row>
    <row r="121" spans="1:3">
      <c r="A121" s="186">
        <v>1124</v>
      </c>
      <c r="B121" s="186" t="s">
        <v>443</v>
      </c>
      <c r="C121" s="186" t="s">
        <v>279</v>
      </c>
    </row>
    <row r="122" spans="1:3">
      <c r="A122" s="186">
        <v>1125</v>
      </c>
      <c r="B122" s="186" t="s">
        <v>442</v>
      </c>
      <c r="C122" s="186" t="s">
        <v>279</v>
      </c>
    </row>
    <row r="123" spans="1:3">
      <c r="A123" s="186">
        <v>1126</v>
      </c>
      <c r="B123" s="186" t="s">
        <v>441</v>
      </c>
      <c r="C123" s="186" t="s">
        <v>279</v>
      </c>
    </row>
    <row r="124" spans="1:3">
      <c r="A124" s="186">
        <v>1127</v>
      </c>
      <c r="B124" s="186" t="s">
        <v>441</v>
      </c>
      <c r="C124" s="186" t="s">
        <v>279</v>
      </c>
    </row>
    <row r="125" spans="1:3">
      <c r="A125" s="186">
        <v>1128</v>
      </c>
      <c r="B125" s="186" t="s">
        <v>440</v>
      </c>
      <c r="C125" s="186" t="s">
        <v>279</v>
      </c>
    </row>
    <row r="126" spans="1:3">
      <c r="A126" s="186">
        <v>1203</v>
      </c>
      <c r="B126" s="186" t="s">
        <v>372</v>
      </c>
      <c r="C126" s="186" t="s">
        <v>276</v>
      </c>
    </row>
    <row r="127" spans="1:3">
      <c r="A127" s="186">
        <v>1204</v>
      </c>
      <c r="B127" s="186" t="s">
        <v>372</v>
      </c>
      <c r="C127" s="186" t="s">
        <v>276</v>
      </c>
    </row>
    <row r="128" spans="1:3">
      <c r="A128" s="186">
        <v>1205</v>
      </c>
      <c r="B128" s="186" t="s">
        <v>372</v>
      </c>
      <c r="C128" s="186" t="s">
        <v>277</v>
      </c>
    </row>
    <row r="129" spans="1:3">
      <c r="A129" s="186">
        <v>1206</v>
      </c>
      <c r="B129" s="186" t="s">
        <v>372</v>
      </c>
      <c r="C129" s="186" t="s">
        <v>276</v>
      </c>
    </row>
    <row r="130" spans="1:3">
      <c r="A130" s="186">
        <v>1207</v>
      </c>
      <c r="B130" s="186" t="s">
        <v>372</v>
      </c>
      <c r="C130" s="186" t="s">
        <v>276</v>
      </c>
    </row>
    <row r="131" spans="1:3">
      <c r="A131" s="186">
        <v>1208</v>
      </c>
      <c r="B131" s="186" t="s">
        <v>372</v>
      </c>
      <c r="C131" s="186" t="s">
        <v>276</v>
      </c>
    </row>
    <row r="132" spans="1:3">
      <c r="A132" s="186">
        <v>1209</v>
      </c>
      <c r="B132" s="186" t="s">
        <v>372</v>
      </c>
      <c r="C132" s="186" t="s">
        <v>277</v>
      </c>
    </row>
    <row r="133" spans="1:3">
      <c r="A133" s="186">
        <v>1210</v>
      </c>
      <c r="B133" s="186" t="s">
        <v>372</v>
      </c>
      <c r="C133" s="186" t="s">
        <v>276</v>
      </c>
    </row>
    <row r="134" spans="1:3">
      <c r="A134" s="186">
        <v>1211</v>
      </c>
      <c r="B134" s="186" t="s">
        <v>374</v>
      </c>
      <c r="C134" s="186" t="s">
        <v>277</v>
      </c>
    </row>
    <row r="135" spans="1:3">
      <c r="A135" s="186">
        <v>1212</v>
      </c>
      <c r="B135" s="186" t="s">
        <v>375</v>
      </c>
      <c r="C135" s="186" t="s">
        <v>277</v>
      </c>
    </row>
    <row r="136" spans="1:3">
      <c r="A136" s="186">
        <v>1213</v>
      </c>
      <c r="B136" s="186" t="s">
        <v>376</v>
      </c>
      <c r="C136" s="186" t="s">
        <v>277</v>
      </c>
    </row>
    <row r="137" spans="1:3">
      <c r="A137" s="186">
        <v>1214</v>
      </c>
      <c r="B137" s="186" t="s">
        <v>329</v>
      </c>
      <c r="C137" s="186" t="s">
        <v>277</v>
      </c>
    </row>
    <row r="138" spans="1:3">
      <c r="A138" s="186">
        <v>1216</v>
      </c>
      <c r="B138" s="186" t="s">
        <v>308</v>
      </c>
      <c r="C138" s="186" t="s">
        <v>277</v>
      </c>
    </row>
    <row r="139" spans="1:3">
      <c r="A139" s="186">
        <v>1217</v>
      </c>
      <c r="B139" s="186" t="s">
        <v>309</v>
      </c>
      <c r="C139" s="186" t="s">
        <v>277</v>
      </c>
    </row>
    <row r="140" spans="1:3">
      <c r="A140" s="186">
        <v>1219</v>
      </c>
      <c r="B140" s="186" t="s">
        <v>330</v>
      </c>
      <c r="C140" s="186" t="s">
        <v>277</v>
      </c>
    </row>
    <row r="141" spans="1:3">
      <c r="A141" s="186">
        <v>1220</v>
      </c>
      <c r="B141" s="186" t="s">
        <v>280</v>
      </c>
      <c r="C141" s="190" t="s">
        <v>276</v>
      </c>
    </row>
    <row r="142" spans="1:3">
      <c r="A142" s="185">
        <v>1221</v>
      </c>
      <c r="B142" s="185" t="s">
        <v>377</v>
      </c>
      <c r="C142" s="185" t="s">
        <v>277</v>
      </c>
    </row>
    <row r="143" spans="1:3">
      <c r="A143" s="186">
        <v>1222</v>
      </c>
      <c r="B143" s="186" t="s">
        <v>281</v>
      </c>
      <c r="C143" s="190" t="s">
        <v>276</v>
      </c>
    </row>
    <row r="144" spans="1:3">
      <c r="A144" s="186">
        <v>1223</v>
      </c>
      <c r="B144" s="186" t="s">
        <v>282</v>
      </c>
      <c r="C144" s="190" t="s">
        <v>276</v>
      </c>
    </row>
    <row r="145" spans="1:3">
      <c r="A145" s="186">
        <v>1224</v>
      </c>
      <c r="B145" s="186" t="s">
        <v>283</v>
      </c>
      <c r="C145" s="190" t="s">
        <v>276</v>
      </c>
    </row>
    <row r="146" spans="1:3">
      <c r="A146" s="186">
        <v>1225</v>
      </c>
      <c r="B146" s="186" t="s">
        <v>310</v>
      </c>
      <c r="C146" s="186" t="s">
        <v>276</v>
      </c>
    </row>
    <row r="147" spans="1:3">
      <c r="A147" s="186">
        <v>1226</v>
      </c>
      <c r="B147" s="186" t="s">
        <v>311</v>
      </c>
      <c r="C147" s="186" t="s">
        <v>276</v>
      </c>
    </row>
    <row r="148" spans="1:3">
      <c r="A148" s="186">
        <v>1227</v>
      </c>
      <c r="B148" s="186" t="s">
        <v>312</v>
      </c>
      <c r="C148" s="186" t="s">
        <v>276</v>
      </c>
    </row>
    <row r="149" spans="1:3">
      <c r="A149" s="186">
        <v>1228</v>
      </c>
      <c r="B149" s="186" t="s">
        <v>313</v>
      </c>
      <c r="C149" s="186" t="s">
        <v>277</v>
      </c>
    </row>
    <row r="150" spans="1:3">
      <c r="A150" s="186">
        <v>1229</v>
      </c>
      <c r="B150" s="186" t="s">
        <v>314</v>
      </c>
      <c r="C150" s="186" t="s">
        <v>277</v>
      </c>
    </row>
    <row r="151" spans="1:3">
      <c r="A151" s="186">
        <v>1230</v>
      </c>
      <c r="B151" s="186" t="s">
        <v>315</v>
      </c>
      <c r="C151" s="186" t="s">
        <v>277</v>
      </c>
    </row>
    <row r="152" spans="1:3">
      <c r="A152" s="186">
        <v>1231</v>
      </c>
      <c r="B152" s="186" t="s">
        <v>316</v>
      </c>
      <c r="C152" s="186" t="s">
        <v>277</v>
      </c>
    </row>
    <row r="153" spans="1:3">
      <c r="A153" s="186">
        <v>1232</v>
      </c>
      <c r="B153" s="186" t="s">
        <v>317</v>
      </c>
      <c r="C153" s="186" t="s">
        <v>277</v>
      </c>
    </row>
    <row r="154" spans="1:3">
      <c r="A154" s="186">
        <v>1233</v>
      </c>
      <c r="B154" s="186" t="s">
        <v>318</v>
      </c>
      <c r="C154" s="186" t="s">
        <v>277</v>
      </c>
    </row>
    <row r="155" spans="1:3">
      <c r="A155" s="186">
        <v>1234</v>
      </c>
      <c r="B155" s="186" t="s">
        <v>331</v>
      </c>
      <c r="C155" s="186" t="s">
        <v>276</v>
      </c>
    </row>
    <row r="156" spans="1:3">
      <c r="A156" s="186">
        <v>1235</v>
      </c>
      <c r="B156" s="186" t="s">
        <v>326</v>
      </c>
      <c r="C156" s="186" t="s">
        <v>276</v>
      </c>
    </row>
    <row r="157" spans="1:3">
      <c r="A157" s="186">
        <v>1236</v>
      </c>
      <c r="B157" s="186" t="s">
        <v>451</v>
      </c>
      <c r="C157" s="186" t="s">
        <v>276</v>
      </c>
    </row>
    <row r="158" spans="1:3">
      <c r="A158" s="186">
        <v>1237</v>
      </c>
      <c r="B158" s="186" t="s">
        <v>326</v>
      </c>
      <c r="C158" s="186" t="s">
        <v>276</v>
      </c>
    </row>
    <row r="159" spans="1:3">
      <c r="A159" s="186">
        <v>1238</v>
      </c>
      <c r="B159" s="186" t="s">
        <v>326</v>
      </c>
      <c r="C159" s="186" t="s">
        <v>276</v>
      </c>
    </row>
    <row r="160" spans="1:3">
      <c r="A160" s="186">
        <v>1239</v>
      </c>
      <c r="B160" s="186" t="s">
        <v>326</v>
      </c>
      <c r="C160" s="186" t="s">
        <v>276</v>
      </c>
    </row>
    <row r="161" spans="1:3">
      <c r="A161" s="186">
        <v>1240</v>
      </c>
      <c r="B161" s="186" t="s">
        <v>326</v>
      </c>
      <c r="C161" s="186" t="s">
        <v>276</v>
      </c>
    </row>
    <row r="162" spans="1:3">
      <c r="A162" s="186">
        <v>1241</v>
      </c>
      <c r="B162" s="186" t="s">
        <v>332</v>
      </c>
      <c r="C162" s="186" t="s">
        <v>276</v>
      </c>
    </row>
    <row r="163" spans="1:3">
      <c r="A163" s="186">
        <v>1242</v>
      </c>
      <c r="B163" s="186" t="s">
        <v>378</v>
      </c>
      <c r="C163" s="186" t="s">
        <v>277</v>
      </c>
    </row>
    <row r="164" spans="1:3">
      <c r="A164" s="186">
        <v>1243</v>
      </c>
      <c r="B164" s="186" t="s">
        <v>333</v>
      </c>
      <c r="C164" s="186" t="s">
        <v>276</v>
      </c>
    </row>
    <row r="165" spans="1:3">
      <c r="A165" s="186">
        <v>1244</v>
      </c>
      <c r="B165" s="186" t="s">
        <v>334</v>
      </c>
      <c r="C165" s="186" t="s">
        <v>276</v>
      </c>
    </row>
    <row r="166" spans="1:3">
      <c r="A166" s="186">
        <v>1245</v>
      </c>
      <c r="B166" s="186" t="s">
        <v>284</v>
      </c>
      <c r="C166" s="190" t="s">
        <v>277</v>
      </c>
    </row>
    <row r="167" spans="1:3">
      <c r="A167" s="186">
        <v>1246</v>
      </c>
      <c r="B167" s="186" t="s">
        <v>379</v>
      </c>
      <c r="C167" s="186" t="s">
        <v>277</v>
      </c>
    </row>
    <row r="168" spans="1:3">
      <c r="A168" s="186">
        <v>1247</v>
      </c>
      <c r="B168" s="186" t="s">
        <v>452</v>
      </c>
      <c r="C168" s="186" t="s">
        <v>276</v>
      </c>
    </row>
    <row r="169" spans="1:3">
      <c r="A169" s="186">
        <v>1248</v>
      </c>
      <c r="B169" s="186" t="s">
        <v>380</v>
      </c>
      <c r="C169" s="186" t="s">
        <v>276</v>
      </c>
    </row>
    <row r="170" spans="1:3">
      <c r="A170" s="186">
        <v>1249</v>
      </c>
      <c r="B170" s="186" t="s">
        <v>453</v>
      </c>
      <c r="C170" s="186" t="s">
        <v>276</v>
      </c>
    </row>
    <row r="171" spans="1:3">
      <c r="A171" s="186">
        <v>1250</v>
      </c>
      <c r="B171" s="186" t="s">
        <v>319</v>
      </c>
      <c r="C171" s="186" t="s">
        <v>276</v>
      </c>
    </row>
    <row r="172" spans="1:3">
      <c r="A172" s="186">
        <v>1251</v>
      </c>
      <c r="B172" s="186" t="s">
        <v>320</v>
      </c>
      <c r="C172" s="186" t="s">
        <v>277</v>
      </c>
    </row>
    <row r="173" spans="1:3">
      <c r="A173" s="186">
        <v>1252</v>
      </c>
      <c r="B173" s="186" t="s">
        <v>373</v>
      </c>
      <c r="C173" s="186" t="s">
        <v>277</v>
      </c>
    </row>
    <row r="174" spans="1:3">
      <c r="A174" s="186">
        <v>1253</v>
      </c>
      <c r="B174" s="186" t="s">
        <v>373</v>
      </c>
      <c r="C174" s="186" t="s">
        <v>277</v>
      </c>
    </row>
    <row r="175" spans="1:3">
      <c r="A175" s="186">
        <v>1254</v>
      </c>
      <c r="B175" s="186" t="s">
        <v>381</v>
      </c>
      <c r="C175" s="186" t="s">
        <v>276</v>
      </c>
    </row>
    <row r="176" spans="1:3">
      <c r="A176" s="186">
        <v>1255</v>
      </c>
      <c r="B176" s="186" t="s">
        <v>321</v>
      </c>
      <c r="C176" s="186" t="s">
        <v>277</v>
      </c>
    </row>
    <row r="177" spans="1:3">
      <c r="A177" s="186">
        <v>1256</v>
      </c>
      <c r="B177" s="186" t="s">
        <v>326</v>
      </c>
      <c r="C177" s="186" t="s">
        <v>276</v>
      </c>
    </row>
    <row r="178" spans="1:3">
      <c r="A178" s="186">
        <v>1257</v>
      </c>
      <c r="B178" s="186" t="s">
        <v>326</v>
      </c>
      <c r="C178" s="186" t="s">
        <v>276</v>
      </c>
    </row>
    <row r="179" spans="1:3">
      <c r="A179" s="186">
        <v>1259</v>
      </c>
      <c r="B179" s="186" t="s">
        <v>335</v>
      </c>
      <c r="C179" s="186" t="s">
        <v>277</v>
      </c>
    </row>
    <row r="180" spans="1:3">
      <c r="A180" s="186">
        <v>1261</v>
      </c>
      <c r="B180" s="186" t="s">
        <v>305</v>
      </c>
      <c r="C180" s="186" t="s">
        <v>276</v>
      </c>
    </row>
    <row r="181" spans="1:3">
      <c r="A181" s="186">
        <v>1262</v>
      </c>
      <c r="B181" s="186" t="s">
        <v>305</v>
      </c>
      <c r="C181" s="186" t="s">
        <v>276</v>
      </c>
    </row>
    <row r="182" spans="1:3">
      <c r="A182" s="186">
        <v>1263</v>
      </c>
      <c r="B182" s="186" t="s">
        <v>305</v>
      </c>
      <c r="C182" s="186" t="s">
        <v>276</v>
      </c>
    </row>
    <row r="183" spans="1:3">
      <c r="A183" s="186">
        <v>1264</v>
      </c>
      <c r="B183" s="186" t="s">
        <v>336</v>
      </c>
      <c r="C183" s="186" t="s">
        <v>276</v>
      </c>
    </row>
    <row r="184" spans="1:3">
      <c r="A184" s="186">
        <v>1265</v>
      </c>
      <c r="B184" s="186" t="s">
        <v>325</v>
      </c>
      <c r="C184" s="186" t="s">
        <v>276</v>
      </c>
    </row>
    <row r="185" spans="1:3">
      <c r="A185" s="186">
        <v>1266</v>
      </c>
      <c r="B185" s="186" t="s">
        <v>337</v>
      </c>
      <c r="C185" s="186" t="s">
        <v>276</v>
      </c>
    </row>
    <row r="186" spans="1:3">
      <c r="A186" s="186">
        <v>1267</v>
      </c>
      <c r="B186" s="186" t="s">
        <v>305</v>
      </c>
      <c r="C186" s="186" t="s">
        <v>276</v>
      </c>
    </row>
    <row r="187" spans="1:3">
      <c r="A187" s="185">
        <v>1268</v>
      </c>
      <c r="B187" s="185" t="s">
        <v>285</v>
      </c>
      <c r="C187" s="191" t="s">
        <v>276</v>
      </c>
    </row>
    <row r="188" spans="1:3">
      <c r="A188" s="186">
        <v>1269</v>
      </c>
      <c r="B188" s="186" t="s">
        <v>286</v>
      </c>
      <c r="C188" s="190" t="s">
        <v>277</v>
      </c>
    </row>
    <row r="189" spans="1:3">
      <c r="A189" s="186">
        <v>1270</v>
      </c>
      <c r="B189" s="186" t="s">
        <v>382</v>
      </c>
      <c r="C189" s="186" t="s">
        <v>276</v>
      </c>
    </row>
    <row r="190" spans="1:3">
      <c r="A190" s="186">
        <v>1271</v>
      </c>
      <c r="B190" s="186" t="s">
        <v>338</v>
      </c>
      <c r="C190" s="186" t="s">
        <v>276</v>
      </c>
    </row>
    <row r="191" spans="1:3">
      <c r="A191" s="186">
        <v>1272</v>
      </c>
      <c r="B191" s="186" t="s">
        <v>339</v>
      </c>
      <c r="C191" s="186" t="s">
        <v>276</v>
      </c>
    </row>
    <row r="192" spans="1:3">
      <c r="A192" s="186">
        <v>1273</v>
      </c>
      <c r="B192" s="186" t="s">
        <v>287</v>
      </c>
      <c r="C192" s="190" t="s">
        <v>277</v>
      </c>
    </row>
    <row r="193" spans="1:3">
      <c r="A193" s="186">
        <v>1274</v>
      </c>
      <c r="B193" s="186" t="s">
        <v>454</v>
      </c>
      <c r="C193" s="186" t="s">
        <v>276</v>
      </c>
    </row>
    <row r="194" spans="1:3">
      <c r="A194" s="186">
        <v>1275</v>
      </c>
      <c r="B194" s="186" t="s">
        <v>322</v>
      </c>
      <c r="C194" s="186" t="s">
        <v>276</v>
      </c>
    </row>
    <row r="195" spans="1:3">
      <c r="A195" s="186">
        <v>1276</v>
      </c>
      <c r="B195" s="186" t="s">
        <v>288</v>
      </c>
      <c r="C195" s="190" t="s">
        <v>277</v>
      </c>
    </row>
    <row r="196" spans="1:3">
      <c r="A196" s="186">
        <v>1277</v>
      </c>
      <c r="B196" s="186" t="s">
        <v>289</v>
      </c>
      <c r="C196" s="190" t="s">
        <v>277</v>
      </c>
    </row>
    <row r="197" spans="1:3">
      <c r="A197" s="186">
        <v>1278</v>
      </c>
      <c r="B197" s="186" t="s">
        <v>289</v>
      </c>
      <c r="C197" s="190" t="s">
        <v>277</v>
      </c>
    </row>
    <row r="198" spans="1:3">
      <c r="A198" s="186">
        <v>1279</v>
      </c>
      <c r="B198" s="186" t="s">
        <v>290</v>
      </c>
      <c r="C198" s="190" t="s">
        <v>277</v>
      </c>
    </row>
    <row r="199" spans="1:3">
      <c r="A199" s="186">
        <v>1280</v>
      </c>
      <c r="B199" s="186" t="s">
        <v>291</v>
      </c>
      <c r="C199" s="190" t="s">
        <v>277</v>
      </c>
    </row>
    <row r="200" spans="1:3">
      <c r="A200" s="186">
        <v>1281</v>
      </c>
      <c r="B200" s="186" t="s">
        <v>292</v>
      </c>
      <c r="C200" s="190" t="s">
        <v>277</v>
      </c>
    </row>
    <row r="201" spans="1:3">
      <c r="A201" s="186">
        <v>1282</v>
      </c>
      <c r="B201" s="186" t="s">
        <v>293</v>
      </c>
      <c r="C201" s="190" t="s">
        <v>277</v>
      </c>
    </row>
    <row r="202" spans="1:3">
      <c r="A202" s="186">
        <v>1283</v>
      </c>
      <c r="B202" s="186" t="s">
        <v>293</v>
      </c>
      <c r="C202" s="190" t="s">
        <v>277</v>
      </c>
    </row>
    <row r="203" spans="1:3">
      <c r="A203" s="186">
        <v>1284</v>
      </c>
      <c r="B203" s="186" t="s">
        <v>294</v>
      </c>
      <c r="C203" s="190" t="s">
        <v>277</v>
      </c>
    </row>
    <row r="204" spans="1:3">
      <c r="A204" s="186">
        <v>1285</v>
      </c>
      <c r="B204" s="186" t="s">
        <v>295</v>
      </c>
      <c r="C204" s="190" t="s">
        <v>277</v>
      </c>
    </row>
    <row r="205" spans="1:3">
      <c r="A205" s="186">
        <v>1286</v>
      </c>
      <c r="B205" s="186" t="s">
        <v>326</v>
      </c>
      <c r="C205" s="186" t="s">
        <v>276</v>
      </c>
    </row>
    <row r="206" spans="1:3">
      <c r="A206" s="186">
        <v>1287</v>
      </c>
      <c r="B206" s="186" t="s">
        <v>296</v>
      </c>
      <c r="C206" s="190" t="s">
        <v>276</v>
      </c>
    </row>
    <row r="207" spans="1:3">
      <c r="A207" s="186">
        <v>1288</v>
      </c>
      <c r="B207" s="186" t="s">
        <v>297</v>
      </c>
      <c r="C207" s="190" t="s">
        <v>276</v>
      </c>
    </row>
    <row r="208" spans="1:3">
      <c r="A208" s="186">
        <v>1289</v>
      </c>
      <c r="B208" s="186" t="s">
        <v>298</v>
      </c>
      <c r="C208" s="190" t="s">
        <v>276</v>
      </c>
    </row>
    <row r="209" spans="1:3">
      <c r="A209" s="186">
        <v>1290</v>
      </c>
      <c r="B209" s="186" t="s">
        <v>340</v>
      </c>
      <c r="C209" s="186" t="s">
        <v>276</v>
      </c>
    </row>
    <row r="210" spans="1:3">
      <c r="A210" s="186">
        <v>1291</v>
      </c>
      <c r="B210" s="186" t="s">
        <v>299</v>
      </c>
      <c r="C210" s="190" t="s">
        <v>276</v>
      </c>
    </row>
    <row r="211" spans="1:3">
      <c r="A211" s="186">
        <v>1292</v>
      </c>
      <c r="B211" s="186" t="s">
        <v>300</v>
      </c>
      <c r="C211" s="190" t="s">
        <v>276</v>
      </c>
    </row>
    <row r="212" spans="1:3">
      <c r="A212" s="186">
        <v>1293</v>
      </c>
      <c r="B212" s="186" t="s">
        <v>301</v>
      </c>
      <c r="C212" s="190" t="s">
        <v>276</v>
      </c>
    </row>
    <row r="213" spans="1:3">
      <c r="A213" s="186">
        <v>1294</v>
      </c>
      <c r="B213" s="186" t="s">
        <v>383</v>
      </c>
      <c r="C213" s="186" t="s">
        <v>276</v>
      </c>
    </row>
    <row r="214" spans="1:3">
      <c r="A214" s="186">
        <v>1295</v>
      </c>
      <c r="B214" s="186" t="s">
        <v>341</v>
      </c>
      <c r="C214" s="186" t="s">
        <v>276</v>
      </c>
    </row>
    <row r="215" spans="1:3">
      <c r="A215" s="186">
        <v>1296</v>
      </c>
      <c r="B215" s="186" t="s">
        <v>326</v>
      </c>
      <c r="C215" s="186" t="s">
        <v>276</v>
      </c>
    </row>
    <row r="216" spans="1:3">
      <c r="A216" s="186">
        <v>1297</v>
      </c>
      <c r="B216" s="186" t="s">
        <v>326</v>
      </c>
      <c r="C216" s="186" t="s">
        <v>276</v>
      </c>
    </row>
    <row r="217" spans="1:3">
      <c r="A217" s="186">
        <v>1298</v>
      </c>
      <c r="B217" s="186" t="s">
        <v>340</v>
      </c>
      <c r="C217" s="186" t="s">
        <v>276</v>
      </c>
    </row>
    <row r="218" spans="1:3">
      <c r="A218" s="186">
        <v>1299</v>
      </c>
      <c r="B218" s="186" t="s">
        <v>305</v>
      </c>
      <c r="C218" s="186" t="s">
        <v>276</v>
      </c>
    </row>
    <row r="219" spans="1:3">
      <c r="A219" s="185">
        <v>1301</v>
      </c>
      <c r="B219" s="185" t="s">
        <v>286</v>
      </c>
      <c r="C219" s="191" t="s">
        <v>276</v>
      </c>
    </row>
    <row r="220" spans="1:3">
      <c r="A220" s="185">
        <v>1302</v>
      </c>
      <c r="B220" s="185" t="s">
        <v>286</v>
      </c>
      <c r="C220" s="191" t="s">
        <v>276</v>
      </c>
    </row>
    <row r="221" spans="1:3">
      <c r="A221" s="185">
        <v>1303</v>
      </c>
      <c r="B221" s="185" t="s">
        <v>302</v>
      </c>
      <c r="C221" s="191" t="s">
        <v>276</v>
      </c>
    </row>
    <row r="222" spans="1:3">
      <c r="A222" s="185">
        <v>1304</v>
      </c>
      <c r="B222" s="185" t="s">
        <v>302</v>
      </c>
      <c r="C222" s="191" t="s">
        <v>276</v>
      </c>
    </row>
    <row r="223" spans="1:3">
      <c r="A223" s="185">
        <v>1305</v>
      </c>
      <c r="B223" s="185" t="s">
        <v>303</v>
      </c>
      <c r="C223" s="191" t="s">
        <v>276</v>
      </c>
    </row>
    <row r="224" spans="1:3">
      <c r="A224" s="185">
        <v>1311</v>
      </c>
      <c r="B224" s="185" t="s">
        <v>304</v>
      </c>
      <c r="C224" s="191" t="s">
        <v>277</v>
      </c>
    </row>
    <row r="225" spans="1:3">
      <c r="A225" s="185">
        <v>1320</v>
      </c>
      <c r="B225" s="185" t="s">
        <v>283</v>
      </c>
      <c r="C225" s="191" t="s">
        <v>277</v>
      </c>
    </row>
    <row r="226" spans="1:3">
      <c r="A226" s="185">
        <v>1321</v>
      </c>
      <c r="B226" s="185" t="s">
        <v>283</v>
      </c>
      <c r="C226" s="191" t="s">
        <v>277</v>
      </c>
    </row>
    <row r="227" spans="1:3">
      <c r="A227" s="185">
        <v>1322</v>
      </c>
      <c r="B227" s="185" t="s">
        <v>284</v>
      </c>
      <c r="C227" s="191" t="s">
        <v>277</v>
      </c>
    </row>
    <row r="228" spans="1:3">
      <c r="A228" s="185">
        <v>1323</v>
      </c>
      <c r="B228" s="185" t="s">
        <v>284</v>
      </c>
      <c r="C228" s="191" t="s">
        <v>277</v>
      </c>
    </row>
    <row r="229" spans="1:3">
      <c r="A229" s="185">
        <v>1324</v>
      </c>
      <c r="B229" s="185" t="s">
        <v>303</v>
      </c>
      <c r="C229" s="191" t="s">
        <v>277</v>
      </c>
    </row>
    <row r="230" spans="1:3">
      <c r="A230" s="185">
        <v>1325</v>
      </c>
      <c r="B230" s="185" t="s">
        <v>303</v>
      </c>
      <c r="C230" s="191" t="s">
        <v>277</v>
      </c>
    </row>
    <row r="231" spans="1:3">
      <c r="A231" s="185">
        <v>1327</v>
      </c>
      <c r="B231" s="185" t="s">
        <v>284</v>
      </c>
      <c r="C231" s="191" t="s">
        <v>277</v>
      </c>
    </row>
    <row r="232" spans="1:3">
      <c r="A232" s="185">
        <v>1328</v>
      </c>
      <c r="B232" s="185" t="s">
        <v>455</v>
      </c>
      <c r="C232" s="191" t="s">
        <v>277</v>
      </c>
    </row>
    <row r="233" spans="1:3">
      <c r="A233" s="185">
        <v>1329</v>
      </c>
      <c r="B233" s="185" t="s">
        <v>455</v>
      </c>
      <c r="C233" s="191" t="s">
        <v>277</v>
      </c>
    </row>
    <row r="234" spans="1:3">
      <c r="A234" s="185">
        <v>1331</v>
      </c>
      <c r="B234" s="185" t="s">
        <v>456</v>
      </c>
      <c r="C234" s="191" t="s">
        <v>277</v>
      </c>
    </row>
    <row r="235" spans="1:3">
      <c r="A235" s="185">
        <v>1332</v>
      </c>
      <c r="B235" s="185" t="s">
        <v>283</v>
      </c>
      <c r="C235" s="191" t="s">
        <v>277</v>
      </c>
    </row>
    <row r="236" spans="1:3">
      <c r="A236" s="185">
        <v>1333</v>
      </c>
      <c r="B236" s="185" t="s">
        <v>302</v>
      </c>
      <c r="C236" s="191" t="s">
        <v>277</v>
      </c>
    </row>
    <row r="237" spans="1:3">
      <c r="A237" s="185">
        <v>1381</v>
      </c>
      <c r="B237" s="185" t="s">
        <v>457</v>
      </c>
      <c r="C237" s="185" t="s">
        <v>279</v>
      </c>
    </row>
    <row r="238" spans="1:3">
      <c r="A238" s="186">
        <v>1382</v>
      </c>
      <c r="B238" s="186" t="s">
        <v>438</v>
      </c>
      <c r="C238" s="186" t="s">
        <v>279</v>
      </c>
    </row>
    <row r="239" spans="1:3">
      <c r="A239" s="186">
        <v>1383</v>
      </c>
      <c r="B239" s="186" t="s">
        <v>334</v>
      </c>
      <c r="C239" s="186" t="s">
        <v>279</v>
      </c>
    </row>
    <row r="240" spans="1:3">
      <c r="A240" s="186">
        <v>1384</v>
      </c>
      <c r="B240" s="186" t="s">
        <v>437</v>
      </c>
      <c r="C240" s="186" t="s">
        <v>279</v>
      </c>
    </row>
    <row r="241" spans="1:3">
      <c r="A241" s="186">
        <v>1385</v>
      </c>
      <c r="B241" s="186" t="s">
        <v>439</v>
      </c>
      <c r="C241" s="186" t="s">
        <v>279</v>
      </c>
    </row>
    <row r="242" spans="1:3">
      <c r="A242" s="186">
        <v>1386</v>
      </c>
      <c r="B242" s="186" t="s">
        <v>287</v>
      </c>
      <c r="C242" s="186" t="s">
        <v>279</v>
      </c>
    </row>
    <row r="243" spans="1:3">
      <c r="A243" s="186">
        <v>1387</v>
      </c>
      <c r="B243" s="186" t="s">
        <v>458</v>
      </c>
      <c r="C243" s="186" t="s">
        <v>279</v>
      </c>
    </row>
    <row r="244" spans="1:3">
      <c r="A244" s="186">
        <v>1388</v>
      </c>
      <c r="B244" s="186" t="s">
        <v>458</v>
      </c>
      <c r="C244" s="186" t="s">
        <v>279</v>
      </c>
    </row>
    <row r="245" spans="1:3">
      <c r="A245" s="186">
        <v>1389</v>
      </c>
      <c r="B245" s="186" t="s">
        <v>280</v>
      </c>
      <c r="C245" s="186" t="s">
        <v>279</v>
      </c>
    </row>
    <row r="246" spans="1:3">
      <c r="A246" s="186">
        <v>1390</v>
      </c>
      <c r="B246" s="186" t="s">
        <v>282</v>
      </c>
      <c r="C246" s="186" t="s">
        <v>279</v>
      </c>
    </row>
    <row r="247" spans="1:3">
      <c r="A247" s="186">
        <v>1391</v>
      </c>
      <c r="B247" s="186" t="s">
        <v>300</v>
      </c>
      <c r="C247" s="186" t="s">
        <v>279</v>
      </c>
    </row>
    <row r="248" spans="1:3">
      <c r="A248" s="186">
        <v>1392</v>
      </c>
      <c r="B248" s="186" t="s">
        <v>459</v>
      </c>
      <c r="C248" s="186" t="s">
        <v>279</v>
      </c>
    </row>
    <row r="249" spans="1:3">
      <c r="A249" s="186">
        <v>1393</v>
      </c>
      <c r="B249" s="186" t="s">
        <v>298</v>
      </c>
      <c r="C249" s="186" t="s">
        <v>279</v>
      </c>
    </row>
    <row r="250" spans="1:3">
      <c r="A250" s="186">
        <v>1394</v>
      </c>
      <c r="B250" s="186" t="s">
        <v>289</v>
      </c>
      <c r="C250" s="186" t="s">
        <v>279</v>
      </c>
    </row>
    <row r="251" spans="1:3">
      <c r="A251" s="186">
        <v>1395</v>
      </c>
      <c r="B251" s="186" t="s">
        <v>283</v>
      </c>
      <c r="C251" s="186" t="s">
        <v>279</v>
      </c>
    </row>
    <row r="252" spans="1:3">
      <c r="A252" s="186">
        <v>1396</v>
      </c>
      <c r="B252" s="186" t="s">
        <v>293</v>
      </c>
      <c r="C252" s="186" t="s">
        <v>279</v>
      </c>
    </row>
    <row r="253" spans="1:3">
      <c r="A253" s="186">
        <v>1397</v>
      </c>
      <c r="B253" s="186" t="s">
        <v>293</v>
      </c>
      <c r="C253" s="186" t="s">
        <v>279</v>
      </c>
    </row>
    <row r="254" spans="1:3">
      <c r="A254" s="186">
        <v>1398</v>
      </c>
      <c r="B254" s="186" t="s">
        <v>286</v>
      </c>
      <c r="C254" s="186" t="s">
        <v>279</v>
      </c>
    </row>
    <row r="255" spans="1:3">
      <c r="A255" s="186">
        <v>1399</v>
      </c>
      <c r="B255" s="186" t="s">
        <v>460</v>
      </c>
      <c r="C255" s="186" t="s">
        <v>279</v>
      </c>
    </row>
    <row r="256" spans="1:3">
      <c r="A256" s="192">
        <v>1401</v>
      </c>
      <c r="B256" s="186" t="s">
        <v>322</v>
      </c>
      <c r="C256" s="186" t="s">
        <v>323</v>
      </c>
    </row>
    <row r="257" spans="1:3">
      <c r="A257" s="192">
        <v>1402</v>
      </c>
      <c r="B257" s="186" t="s">
        <v>322</v>
      </c>
      <c r="C257" s="186" t="s">
        <v>323</v>
      </c>
    </row>
    <row r="258" spans="1:3">
      <c r="A258" s="192">
        <v>1403</v>
      </c>
      <c r="B258" s="186" t="s">
        <v>322</v>
      </c>
      <c r="C258" s="186" t="s">
        <v>323</v>
      </c>
    </row>
    <row r="259" spans="1:3">
      <c r="A259" s="192">
        <v>1404</v>
      </c>
      <c r="B259" s="186" t="s">
        <v>322</v>
      </c>
      <c r="C259" s="186" t="s">
        <v>323</v>
      </c>
    </row>
    <row r="260" spans="1:3">
      <c r="A260" s="192">
        <v>1405</v>
      </c>
      <c r="B260" s="186" t="s">
        <v>322</v>
      </c>
      <c r="C260" s="186" t="s">
        <v>323</v>
      </c>
    </row>
    <row r="261" spans="1:3">
      <c r="A261" s="192">
        <v>1406</v>
      </c>
      <c r="B261" s="186" t="s">
        <v>322</v>
      </c>
      <c r="C261" s="186" t="s">
        <v>323</v>
      </c>
    </row>
    <row r="262" spans="1:3">
      <c r="A262" s="192">
        <v>1411</v>
      </c>
      <c r="B262" s="186" t="s">
        <v>320</v>
      </c>
      <c r="C262" s="186" t="s">
        <v>323</v>
      </c>
    </row>
    <row r="263" spans="1:3">
      <c r="A263" s="192">
        <v>1412</v>
      </c>
      <c r="B263" s="186" t="s">
        <v>320</v>
      </c>
      <c r="C263" s="186" t="s">
        <v>323</v>
      </c>
    </row>
    <row r="264" spans="1:3">
      <c r="A264" s="192">
        <v>1413</v>
      </c>
      <c r="B264" s="186" t="s">
        <v>320</v>
      </c>
      <c r="C264" s="186" t="s">
        <v>323</v>
      </c>
    </row>
    <row r="265" spans="1:3">
      <c r="A265" s="192">
        <v>1414</v>
      </c>
      <c r="B265" s="186" t="s">
        <v>320</v>
      </c>
      <c r="C265" s="186" t="s">
        <v>323</v>
      </c>
    </row>
    <row r="266" spans="1:3">
      <c r="A266" s="192">
        <v>1415</v>
      </c>
      <c r="B266" s="186" t="s">
        <v>320</v>
      </c>
      <c r="C266" s="186" t="s">
        <v>323</v>
      </c>
    </row>
    <row r="267" spans="1:3">
      <c r="A267" s="192">
        <v>1416</v>
      </c>
      <c r="B267" s="186" t="s">
        <v>320</v>
      </c>
      <c r="C267" s="186" t="s">
        <v>323</v>
      </c>
    </row>
    <row r="268" spans="1:3">
      <c r="A268" s="192">
        <v>1417</v>
      </c>
      <c r="B268" s="186" t="s">
        <v>320</v>
      </c>
      <c r="C268" s="186" t="s">
        <v>323</v>
      </c>
    </row>
    <row r="269" spans="1:3">
      <c r="A269" s="192">
        <v>1418</v>
      </c>
      <c r="B269" s="186" t="s">
        <v>320</v>
      </c>
      <c r="C269" s="186" t="s">
        <v>323</v>
      </c>
    </row>
    <row r="270" spans="1:3">
      <c r="A270" s="192">
        <v>1419</v>
      </c>
      <c r="B270" s="186" t="s">
        <v>320</v>
      </c>
      <c r="C270" s="186" t="s">
        <v>323</v>
      </c>
    </row>
    <row r="271" spans="1:3">
      <c r="A271" s="192">
        <v>1420</v>
      </c>
      <c r="B271" s="186" t="s">
        <v>320</v>
      </c>
      <c r="C271" s="186" t="s">
        <v>323</v>
      </c>
    </row>
    <row r="272" spans="1:3">
      <c r="A272" s="192">
        <v>1421</v>
      </c>
      <c r="B272" s="186" t="s">
        <v>320</v>
      </c>
      <c r="C272" s="186" t="s">
        <v>323</v>
      </c>
    </row>
    <row r="273" spans="1:3">
      <c r="A273" s="192">
        <v>1422</v>
      </c>
      <c r="B273" s="186" t="s">
        <v>320</v>
      </c>
      <c r="C273" s="186" t="s">
        <v>323</v>
      </c>
    </row>
    <row r="274" spans="1:3">
      <c r="A274" s="192">
        <v>1423</v>
      </c>
      <c r="B274" s="186" t="s">
        <v>320</v>
      </c>
      <c r="C274" s="186" t="s">
        <v>323</v>
      </c>
    </row>
    <row r="275" spans="1:3">
      <c r="A275" s="192">
        <v>1424</v>
      </c>
      <c r="B275" s="186" t="s">
        <v>320</v>
      </c>
      <c r="C275" s="186" t="s">
        <v>323</v>
      </c>
    </row>
    <row r="276" spans="1:3">
      <c r="A276" s="192">
        <v>1425</v>
      </c>
      <c r="B276" s="186" t="s">
        <v>322</v>
      </c>
      <c r="C276" s="186" t="s">
        <v>323</v>
      </c>
    </row>
    <row r="277" spans="1:3">
      <c r="A277" s="192">
        <v>1426</v>
      </c>
      <c r="B277" s="186" t="s">
        <v>322</v>
      </c>
      <c r="C277" s="186" t="s">
        <v>323</v>
      </c>
    </row>
    <row r="278" spans="1:3">
      <c r="A278" s="192">
        <v>1427</v>
      </c>
      <c r="B278" s="186" t="s">
        <v>320</v>
      </c>
      <c r="C278" s="186" t="s">
        <v>323</v>
      </c>
    </row>
    <row r="279" spans="1:3">
      <c r="A279" s="192">
        <v>1428</v>
      </c>
      <c r="B279" s="186" t="s">
        <v>320</v>
      </c>
      <c r="C279" s="186" t="s">
        <v>323</v>
      </c>
    </row>
    <row r="280" spans="1:3">
      <c r="A280" s="192">
        <v>1429</v>
      </c>
      <c r="B280" s="186" t="s">
        <v>320</v>
      </c>
      <c r="C280" s="186" t="s">
        <v>323</v>
      </c>
    </row>
    <row r="281" spans="1:3">
      <c r="A281" s="192">
        <v>1430</v>
      </c>
      <c r="B281" s="186" t="s">
        <v>320</v>
      </c>
      <c r="C281" s="186" t="s">
        <v>323</v>
      </c>
    </row>
    <row r="282" spans="1:3">
      <c r="A282" s="192">
        <v>1431</v>
      </c>
      <c r="B282" s="186" t="s">
        <v>322</v>
      </c>
      <c r="C282" s="186" t="s">
        <v>324</v>
      </c>
    </row>
    <row r="283" spans="1:3">
      <c r="A283" s="192">
        <v>1432</v>
      </c>
      <c r="B283" s="186" t="s">
        <v>322</v>
      </c>
      <c r="C283" s="186" t="s">
        <v>324</v>
      </c>
    </row>
    <row r="284" spans="1:3">
      <c r="A284" s="192">
        <v>1433</v>
      </c>
      <c r="B284" s="186" t="s">
        <v>322</v>
      </c>
      <c r="C284" s="186" t="s">
        <v>324</v>
      </c>
    </row>
    <row r="285" spans="1:3">
      <c r="A285" s="192">
        <v>1501</v>
      </c>
      <c r="B285" s="186" t="s">
        <v>322</v>
      </c>
      <c r="C285" s="186" t="s">
        <v>323</v>
      </c>
    </row>
    <row r="286" spans="1:3">
      <c r="A286" s="192">
        <v>1502</v>
      </c>
      <c r="B286" s="186" t="s">
        <v>322</v>
      </c>
      <c r="C286" s="186" t="s">
        <v>323</v>
      </c>
    </row>
    <row r="287" spans="1:3">
      <c r="A287" s="192">
        <v>1503</v>
      </c>
      <c r="B287" s="186" t="s">
        <v>322</v>
      </c>
      <c r="C287" s="186" t="s">
        <v>323</v>
      </c>
    </row>
    <row r="288" spans="1:3">
      <c r="A288" s="192">
        <v>1504</v>
      </c>
      <c r="B288" s="186" t="s">
        <v>322</v>
      </c>
      <c r="C288" s="186" t="s">
        <v>323</v>
      </c>
    </row>
    <row r="289" spans="1:3">
      <c r="A289" s="192">
        <v>1505</v>
      </c>
      <c r="B289" s="186" t="s">
        <v>322</v>
      </c>
      <c r="C289" s="186" t="s">
        <v>323</v>
      </c>
    </row>
    <row r="290" spans="1:3">
      <c r="A290" s="192">
        <v>1506</v>
      </c>
      <c r="B290" s="186" t="s">
        <v>322</v>
      </c>
      <c r="C290" s="186" t="s">
        <v>323</v>
      </c>
    </row>
    <row r="291" spans="1:3">
      <c r="A291" s="192">
        <v>1507</v>
      </c>
      <c r="B291" s="186" t="s">
        <v>322</v>
      </c>
      <c r="C291" s="186" t="s">
        <v>323</v>
      </c>
    </row>
    <row r="292" spans="1:3">
      <c r="A292" s="192">
        <v>1508</v>
      </c>
      <c r="B292" s="186" t="s">
        <v>322</v>
      </c>
      <c r="C292" s="186" t="s">
        <v>323</v>
      </c>
    </row>
    <row r="293" spans="1:3">
      <c r="A293" s="192">
        <v>1530</v>
      </c>
      <c r="B293" s="186" t="s">
        <v>322</v>
      </c>
      <c r="C293" s="186" t="s">
        <v>323</v>
      </c>
    </row>
    <row r="294" spans="1:3">
      <c r="A294" s="192">
        <v>1531</v>
      </c>
      <c r="B294" s="186" t="s">
        <v>322</v>
      </c>
      <c r="C294" s="186" t="s">
        <v>323</v>
      </c>
    </row>
    <row r="295" spans="1:3">
      <c r="A295" s="192">
        <v>1532</v>
      </c>
      <c r="B295" s="186" t="s">
        <v>322</v>
      </c>
      <c r="C295" s="186" t="s">
        <v>323</v>
      </c>
    </row>
    <row r="296" spans="1:3">
      <c r="A296" s="192">
        <v>1533</v>
      </c>
      <c r="B296" s="186" t="s">
        <v>322</v>
      </c>
      <c r="C296" s="186" t="s">
        <v>323</v>
      </c>
    </row>
    <row r="297" spans="1:3">
      <c r="A297" s="192">
        <v>1534</v>
      </c>
      <c r="B297" s="186" t="s">
        <v>322</v>
      </c>
      <c r="C297" s="186" t="s">
        <v>323</v>
      </c>
    </row>
    <row r="298" spans="1:3">
      <c r="A298" s="192">
        <v>1535</v>
      </c>
      <c r="B298" s="186" t="s">
        <v>322</v>
      </c>
      <c r="C298" s="186" t="s">
        <v>323</v>
      </c>
    </row>
    <row r="299" spans="1:3">
      <c r="A299" s="192">
        <v>1536</v>
      </c>
      <c r="B299" s="186" t="s">
        <v>322</v>
      </c>
      <c r="C299" s="186" t="s">
        <v>323</v>
      </c>
    </row>
    <row r="300" spans="1:3">
      <c r="A300" s="192">
        <v>1537</v>
      </c>
      <c r="B300" s="186" t="s">
        <v>322</v>
      </c>
      <c r="C300" s="186" t="s">
        <v>323</v>
      </c>
    </row>
    <row r="301" spans="1:3">
      <c r="A301" s="192">
        <v>1538</v>
      </c>
      <c r="B301" s="186" t="s">
        <v>322</v>
      </c>
      <c r="C301" s="186" t="s">
        <v>323</v>
      </c>
    </row>
    <row r="302" spans="1:3">
      <c r="A302" s="192">
        <v>1539</v>
      </c>
      <c r="B302" s="186" t="s">
        <v>322</v>
      </c>
      <c r="C302" s="186" t="s">
        <v>323</v>
      </c>
    </row>
    <row r="303" spans="1:3">
      <c r="A303" s="192">
        <v>1540</v>
      </c>
      <c r="B303" s="186" t="s">
        <v>322</v>
      </c>
      <c r="C303" s="186" t="s">
        <v>323</v>
      </c>
    </row>
    <row r="304" spans="1:3">
      <c r="A304" s="192">
        <v>1541</v>
      </c>
      <c r="B304" s="186" t="s">
        <v>322</v>
      </c>
      <c r="C304" s="186" t="s">
        <v>323</v>
      </c>
    </row>
    <row r="305" spans="1:3">
      <c r="A305" s="192">
        <v>1542</v>
      </c>
      <c r="B305" s="186" t="s">
        <v>322</v>
      </c>
      <c r="C305" s="186" t="s">
        <v>323</v>
      </c>
    </row>
    <row r="306" spans="1:3">
      <c r="A306" s="192">
        <v>1543</v>
      </c>
      <c r="B306" s="186" t="s">
        <v>322</v>
      </c>
      <c r="C306" s="186" t="s">
        <v>323</v>
      </c>
    </row>
    <row r="307" spans="1:3">
      <c r="A307" s="192">
        <v>1544</v>
      </c>
      <c r="B307" s="186" t="s">
        <v>322</v>
      </c>
      <c r="C307" s="186" t="s">
        <v>323</v>
      </c>
    </row>
    <row r="308" spans="1:3">
      <c r="A308" s="192">
        <v>1545</v>
      </c>
      <c r="B308" s="186" t="s">
        <v>322</v>
      </c>
      <c r="C308" s="186" t="s">
        <v>323</v>
      </c>
    </row>
    <row r="309" spans="1:3">
      <c r="A309" s="192">
        <v>1546</v>
      </c>
      <c r="B309" s="186" t="s">
        <v>322</v>
      </c>
      <c r="C309" s="186" t="s">
        <v>323</v>
      </c>
    </row>
    <row r="310" spans="1:3">
      <c r="A310" s="192">
        <v>1547</v>
      </c>
      <c r="B310" s="186" t="s">
        <v>322</v>
      </c>
      <c r="C310" s="186" t="s">
        <v>323</v>
      </c>
    </row>
    <row r="311" spans="1:3">
      <c r="A311" s="192">
        <v>1548</v>
      </c>
      <c r="B311" s="186" t="s">
        <v>322</v>
      </c>
      <c r="C311" s="186" t="s">
        <v>323</v>
      </c>
    </row>
    <row r="312" spans="1:3">
      <c r="A312" s="192">
        <v>1579</v>
      </c>
      <c r="B312" s="186" t="s">
        <v>307</v>
      </c>
      <c r="C312" s="186" t="s">
        <v>324</v>
      </c>
    </row>
    <row r="313" spans="1:3">
      <c r="A313" s="193">
        <v>1580</v>
      </c>
      <c r="B313" s="193" t="s">
        <v>307</v>
      </c>
      <c r="C313" s="186" t="s">
        <v>324</v>
      </c>
    </row>
    <row r="314" spans="1:3">
      <c r="A314" s="193">
        <v>1581</v>
      </c>
      <c r="B314" s="193" t="s">
        <v>307</v>
      </c>
      <c r="C314" s="186" t="s">
        <v>324</v>
      </c>
    </row>
    <row r="315" spans="1:3">
      <c r="A315" s="193">
        <v>1582</v>
      </c>
      <c r="B315" s="193" t="s">
        <v>307</v>
      </c>
      <c r="C315" s="186" t="s">
        <v>324</v>
      </c>
    </row>
    <row r="316" spans="1:3">
      <c r="A316" s="193">
        <v>1583</v>
      </c>
      <c r="B316" s="193" t="s">
        <v>307</v>
      </c>
      <c r="C316" s="186" t="s">
        <v>324</v>
      </c>
    </row>
    <row r="317" spans="1:3">
      <c r="A317" s="193">
        <v>1584</v>
      </c>
      <c r="B317" s="193" t="s">
        <v>307</v>
      </c>
      <c r="C317" s="186" t="s">
        <v>323</v>
      </c>
    </row>
    <row r="318" spans="1:3">
      <c r="A318" s="193">
        <v>1585</v>
      </c>
      <c r="B318" s="193" t="s">
        <v>307</v>
      </c>
      <c r="C318" s="186" t="s">
        <v>323</v>
      </c>
    </row>
    <row r="319" spans="1:3">
      <c r="A319" s="186">
        <v>1586</v>
      </c>
      <c r="B319" s="186" t="s">
        <v>307</v>
      </c>
      <c r="C319" s="186" t="s">
        <v>323</v>
      </c>
    </row>
    <row r="320" spans="1:3">
      <c r="A320" s="192">
        <v>1587</v>
      </c>
      <c r="B320" s="192" t="s">
        <v>307</v>
      </c>
      <c r="C320" s="186" t="s">
        <v>323</v>
      </c>
    </row>
    <row r="321" spans="1:3">
      <c r="A321" s="186">
        <v>1588</v>
      </c>
      <c r="B321" s="186" t="s">
        <v>307</v>
      </c>
      <c r="C321" s="186" t="s">
        <v>323</v>
      </c>
    </row>
    <row r="322" spans="1:3">
      <c r="A322" s="192">
        <v>1589</v>
      </c>
      <c r="B322" s="192" t="s">
        <v>307</v>
      </c>
      <c r="C322" s="186" t="s">
        <v>323</v>
      </c>
    </row>
    <row r="323" spans="1:3">
      <c r="A323" s="192">
        <v>1590</v>
      </c>
      <c r="B323" s="192" t="s">
        <v>307</v>
      </c>
      <c r="C323" s="186" t="s">
        <v>323</v>
      </c>
    </row>
    <row r="324" spans="1:3">
      <c r="A324" s="186">
        <v>1591</v>
      </c>
      <c r="B324" s="186" t="s">
        <v>307</v>
      </c>
      <c r="C324" s="186" t="s">
        <v>323</v>
      </c>
    </row>
    <row r="325" spans="1:3">
      <c r="A325" s="192">
        <v>1592</v>
      </c>
      <c r="B325" s="192" t="s">
        <v>307</v>
      </c>
      <c r="C325" s="186" t="s">
        <v>323</v>
      </c>
    </row>
    <row r="326" spans="1:3">
      <c r="A326" s="192">
        <v>1593</v>
      </c>
      <c r="B326" s="192" t="s">
        <v>307</v>
      </c>
      <c r="C326" s="186" t="s">
        <v>323</v>
      </c>
    </row>
    <row r="327" spans="1:3">
      <c r="A327" s="192">
        <v>1594</v>
      </c>
      <c r="B327" s="192" t="s">
        <v>307</v>
      </c>
      <c r="C327" s="186" t="s">
        <v>323</v>
      </c>
    </row>
    <row r="328" spans="1:3">
      <c r="A328" s="192">
        <v>1595</v>
      </c>
      <c r="B328" s="192" t="s">
        <v>307</v>
      </c>
      <c r="C328" s="186" t="s">
        <v>323</v>
      </c>
    </row>
    <row r="329" spans="1:3">
      <c r="A329" s="186">
        <v>1730</v>
      </c>
      <c r="B329" s="186" t="s">
        <v>375</v>
      </c>
      <c r="C329" s="186" t="s">
        <v>324</v>
      </c>
    </row>
    <row r="330" spans="1:3">
      <c r="A330" s="186">
        <v>1731</v>
      </c>
      <c r="B330" s="186" t="s">
        <v>384</v>
      </c>
      <c r="C330" s="186" t="s">
        <v>324</v>
      </c>
    </row>
    <row r="331" spans="1:3">
      <c r="A331" s="186">
        <v>1732</v>
      </c>
      <c r="B331" s="186" t="s">
        <v>385</v>
      </c>
      <c r="C331" s="186" t="s">
        <v>324</v>
      </c>
    </row>
    <row r="332" spans="1:3">
      <c r="A332" s="186">
        <v>1733</v>
      </c>
      <c r="B332" s="186" t="s">
        <v>386</v>
      </c>
      <c r="C332" s="186" t="s">
        <v>324</v>
      </c>
    </row>
    <row r="333" spans="1:3">
      <c r="A333" s="186">
        <v>1734</v>
      </c>
      <c r="B333" s="186" t="s">
        <v>387</v>
      </c>
      <c r="C333" s="186" t="s">
        <v>324</v>
      </c>
    </row>
    <row r="334" spans="1:3">
      <c r="A334" s="186">
        <v>1735</v>
      </c>
      <c r="B334" s="186" t="s">
        <v>388</v>
      </c>
      <c r="C334" s="186" t="s">
        <v>324</v>
      </c>
    </row>
    <row r="335" spans="1:3">
      <c r="A335" s="186">
        <v>1736</v>
      </c>
      <c r="B335" s="186" t="s">
        <v>389</v>
      </c>
      <c r="C335" s="186" t="s">
        <v>324</v>
      </c>
    </row>
    <row r="336" spans="1:3">
      <c r="A336" s="186">
        <v>1737</v>
      </c>
      <c r="B336" s="186" t="s">
        <v>390</v>
      </c>
      <c r="C336" s="186" t="s">
        <v>324</v>
      </c>
    </row>
    <row r="337" spans="1:3">
      <c r="A337" s="186">
        <v>1738</v>
      </c>
      <c r="B337" s="186" t="s">
        <v>374</v>
      </c>
      <c r="C337" s="186" t="s">
        <v>324</v>
      </c>
    </row>
    <row r="338" spans="1:3">
      <c r="A338" s="186">
        <v>1739</v>
      </c>
      <c r="B338" s="186" t="s">
        <v>391</v>
      </c>
      <c r="C338" s="186" t="s">
        <v>324</v>
      </c>
    </row>
    <row r="339" spans="1:3">
      <c r="A339" s="186">
        <v>1740</v>
      </c>
      <c r="B339" s="186" t="s">
        <v>392</v>
      </c>
      <c r="C339" s="186" t="s">
        <v>324</v>
      </c>
    </row>
    <row r="340" spans="1:3">
      <c r="A340" s="186">
        <v>1741</v>
      </c>
      <c r="B340" s="186" t="s">
        <v>393</v>
      </c>
      <c r="C340" s="186" t="s">
        <v>324</v>
      </c>
    </row>
    <row r="341" spans="1:3">
      <c r="A341" s="186">
        <v>1742</v>
      </c>
      <c r="B341" s="186" t="s">
        <v>372</v>
      </c>
      <c r="C341" s="186" t="s">
        <v>324</v>
      </c>
    </row>
    <row r="342" spans="1:3">
      <c r="A342" s="186">
        <v>1743</v>
      </c>
      <c r="B342" s="186" t="s">
        <v>394</v>
      </c>
      <c r="C342" s="186" t="s">
        <v>324</v>
      </c>
    </row>
    <row r="343" spans="1:3">
      <c r="A343" s="186">
        <v>1744</v>
      </c>
      <c r="B343" s="186" t="s">
        <v>395</v>
      </c>
      <c r="C343" s="186" t="s">
        <v>324</v>
      </c>
    </row>
    <row r="344" spans="1:3">
      <c r="A344" s="186">
        <v>1745</v>
      </c>
      <c r="B344" s="186" t="s">
        <v>461</v>
      </c>
      <c r="C344" s="186" t="s">
        <v>324</v>
      </c>
    </row>
    <row r="345" spans="1:3">
      <c r="A345" s="186">
        <v>1746</v>
      </c>
      <c r="B345" s="186" t="s">
        <v>396</v>
      </c>
      <c r="C345" s="186" t="s">
        <v>324</v>
      </c>
    </row>
    <row r="346" spans="1:3">
      <c r="A346" s="186">
        <v>1747</v>
      </c>
      <c r="B346" s="186" t="s">
        <v>397</v>
      </c>
      <c r="C346" s="186" t="s">
        <v>324</v>
      </c>
    </row>
    <row r="347" spans="1:3">
      <c r="A347" s="186">
        <v>1748</v>
      </c>
      <c r="B347" s="186" t="s">
        <v>398</v>
      </c>
      <c r="C347" s="185" t="s">
        <v>324</v>
      </c>
    </row>
    <row r="348" spans="1:3">
      <c r="A348" s="186">
        <v>1749</v>
      </c>
      <c r="B348" s="186" t="s">
        <v>399</v>
      </c>
      <c r="C348" s="185" t="s">
        <v>324</v>
      </c>
    </row>
    <row r="349" spans="1:3">
      <c r="A349" s="185">
        <v>1750</v>
      </c>
      <c r="B349" s="185" t="s">
        <v>462</v>
      </c>
      <c r="C349" s="185" t="s">
        <v>324</v>
      </c>
    </row>
    <row r="350" spans="1:3">
      <c r="A350" s="185">
        <v>1751</v>
      </c>
      <c r="B350" s="185" t="s">
        <v>463</v>
      </c>
      <c r="C350" s="185" t="s">
        <v>324</v>
      </c>
    </row>
    <row r="351" spans="1:3">
      <c r="A351" s="185"/>
      <c r="B351" s="185"/>
      <c r="C351" s="194" t="s">
        <v>277</v>
      </c>
    </row>
    <row r="352" spans="1:3">
      <c r="A352" s="185"/>
      <c r="B352" s="185"/>
      <c r="C352" s="194" t="s">
        <v>277</v>
      </c>
    </row>
    <row r="353" spans="1:3">
      <c r="A353" s="185"/>
      <c r="B353" s="185"/>
      <c r="C353" s="194" t="s">
        <v>277</v>
      </c>
    </row>
    <row r="354" spans="1:3">
      <c r="A354" s="185"/>
      <c r="B354" s="185"/>
      <c r="C354" s="194" t="s">
        <v>277</v>
      </c>
    </row>
    <row r="355" spans="1:3">
      <c r="A355" s="192"/>
      <c r="B355" s="192"/>
      <c r="C355" s="187" t="s">
        <v>277</v>
      </c>
    </row>
    <row r="356" spans="1:3">
      <c r="A356" s="192"/>
      <c r="B356" s="192"/>
      <c r="C356" s="187" t="s">
        <v>277</v>
      </c>
    </row>
    <row r="357" spans="1:3">
      <c r="A357" s="192"/>
      <c r="B357" s="192"/>
      <c r="C357" s="187" t="s">
        <v>277</v>
      </c>
    </row>
    <row r="358" spans="1:3">
      <c r="A358" s="195"/>
      <c r="B358" s="195"/>
      <c r="C358" s="187" t="s">
        <v>277</v>
      </c>
    </row>
    <row r="359" spans="1:3">
      <c r="A359" s="192"/>
      <c r="B359" s="192"/>
      <c r="C359" s="187" t="s">
        <v>277</v>
      </c>
    </row>
    <row r="360" spans="1:3">
      <c r="A360" s="192"/>
      <c r="B360" s="192"/>
      <c r="C360" s="187" t="s">
        <v>277</v>
      </c>
    </row>
    <row r="361" spans="1:3">
      <c r="A361" s="196"/>
      <c r="B361" s="187" t="s">
        <v>334</v>
      </c>
      <c r="C361" s="187" t="s">
        <v>277</v>
      </c>
    </row>
    <row r="362" spans="1:3">
      <c r="A362" s="186"/>
      <c r="B362" s="187" t="s">
        <v>382</v>
      </c>
      <c r="C362" s="187" t="s">
        <v>277</v>
      </c>
    </row>
    <row r="363" spans="1:3">
      <c r="A363" s="186"/>
      <c r="B363" s="187" t="s">
        <v>382</v>
      </c>
      <c r="C363" s="187" t="s">
        <v>277</v>
      </c>
    </row>
    <row r="364" spans="1:3">
      <c r="A364" s="186"/>
      <c r="B364" s="187" t="s">
        <v>382</v>
      </c>
      <c r="C364" s="187" t="s">
        <v>277</v>
      </c>
    </row>
    <row r="365" spans="1:3">
      <c r="A365" s="186"/>
      <c r="B365" s="187" t="s">
        <v>382</v>
      </c>
      <c r="C365" s="187" t="s">
        <v>277</v>
      </c>
    </row>
    <row r="366" spans="1:3">
      <c r="A366" s="186"/>
      <c r="B366" s="187" t="s">
        <v>382</v>
      </c>
      <c r="C366" s="187" t="s">
        <v>277</v>
      </c>
    </row>
    <row r="367" spans="1:3">
      <c r="A367" s="186"/>
      <c r="B367" s="187" t="s">
        <v>382</v>
      </c>
      <c r="C367" s="187" t="s">
        <v>277</v>
      </c>
    </row>
    <row r="368" spans="1:3">
      <c r="A368" s="186"/>
      <c r="B368" s="187" t="s">
        <v>382</v>
      </c>
      <c r="C368" s="187" t="s">
        <v>277</v>
      </c>
    </row>
    <row r="369" spans="1:3">
      <c r="A369" s="186"/>
      <c r="B369" s="187" t="s">
        <v>382</v>
      </c>
      <c r="C369" s="187" t="s">
        <v>277</v>
      </c>
    </row>
    <row r="370" spans="1:3">
      <c r="A370" s="186"/>
      <c r="B370" s="187" t="s">
        <v>382</v>
      </c>
      <c r="C370" s="187" t="s">
        <v>277</v>
      </c>
    </row>
    <row r="371" spans="1:3">
      <c r="A371" s="186"/>
      <c r="B371" s="187" t="s">
        <v>382</v>
      </c>
      <c r="C371" s="187" t="s">
        <v>277</v>
      </c>
    </row>
    <row r="372" spans="1:3">
      <c r="A372" s="186"/>
      <c r="B372" s="187" t="s">
        <v>382</v>
      </c>
      <c r="C372" s="187" t="s">
        <v>277</v>
      </c>
    </row>
    <row r="373" spans="1:3">
      <c r="A373" s="186"/>
      <c r="B373" s="187" t="s">
        <v>382</v>
      </c>
      <c r="C373" s="187" t="s">
        <v>277</v>
      </c>
    </row>
  </sheetData>
  <sortState xmlns:xlrd2="http://schemas.microsoft.com/office/spreadsheetml/2017/richdata2" ref="A2:C373">
    <sortCondition ref="A1:A373"/>
  </sortState>
  <phoneticPr fontId="4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ROP 2024</vt:lpstr>
      <vt:lpstr>ROP-Michał-2024</vt:lpstr>
      <vt:lpstr>ROP-Michał-2025</vt:lpstr>
      <vt:lpstr>Profitability of ROP TVMs</vt:lpstr>
      <vt:lpstr>Automaty do relokacji!!!</vt:lpstr>
      <vt:lpstr>Rodzaje TVM-aktualizacja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Szrajber</dc:creator>
  <cp:lastModifiedBy>Antoni Mazur</cp:lastModifiedBy>
  <dcterms:created xsi:type="dcterms:W3CDTF">2014-02-19T09:48:41Z</dcterms:created>
  <dcterms:modified xsi:type="dcterms:W3CDTF">2026-03-30T20:12:20Z</dcterms:modified>
</cp:coreProperties>
</file>